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practise\upwork\macro_2024_08_09\Macro\"/>
    </mc:Choice>
  </mc:AlternateContent>
  <bookViews>
    <workbookView xWindow="1155" yWindow="780" windowWidth="30075" windowHeight="18540" activeTab="3"/>
  </bookViews>
  <sheets>
    <sheet name="Master" sheetId="1" r:id="rId1"/>
    <sheet name="Custom Items" sheetId="28" r:id="rId2"/>
    <sheet name="Pivot" sheetId="25" r:id="rId3"/>
    <sheet name="Setup" sheetId="10" r:id="rId4"/>
    <sheet name="Allocation Thresholds" sheetId="24" r:id="rId5"/>
    <sheet name="Fanatics" sheetId="27" r:id="rId6"/>
    <sheet name="Target" sheetId="3" r:id="rId7"/>
    <sheet name="Groupon" sheetId="4" r:id="rId8"/>
    <sheet name="Belk" sheetId="21" r:id="rId9"/>
    <sheet name="Fanatics Item Update" sheetId="26" r:id="rId10"/>
    <sheet name="Fanatics Checkscript" sheetId="29" r:id="rId11"/>
    <sheet name="Target Checkscript" sheetId="30" r:id="rId12"/>
  </sheets>
  <functionGroups builtInGroupCount="18"/>
  <externalReferences>
    <externalReference r:id="rId13"/>
    <externalReference r:id="rId14"/>
    <externalReference r:id="rId15"/>
  </externalReferences>
  <definedNames>
    <definedName name="_xlnm._FilterDatabase" localSheetId="8" hidden="1">Belk!$A$1:$AS$661</definedName>
    <definedName name="_xlnm._FilterDatabase" localSheetId="5" hidden="1">Fanatics!$A$1:$E$5060</definedName>
    <definedName name="_xlnm._FilterDatabase" localSheetId="7" hidden="1">Groupon!$A$1:$I$495</definedName>
    <definedName name="_xlnm._FilterDatabase" localSheetId="0" hidden="1">Master!$A$1:$K$9999</definedName>
    <definedName name="_xlnm._FilterDatabase" localSheetId="2" hidden="1">Pivot!$A$1:$B$2823</definedName>
    <definedName name="_xlnm._FilterDatabase" localSheetId="6" hidden="1">Target!$A$1:$E$2108</definedName>
    <definedName name="Class" localSheetId="8">[1]Assortment!$B$144:$B$150</definedName>
    <definedName name="Class">[2]Assortment!$B$144:$B$150</definedName>
    <definedName name="Classes" localSheetId="8">[1]Assortment!$B$143:$B$150</definedName>
    <definedName name="Classes">[2]Assortment!$B$143:$B$150</definedName>
    <definedName name="_xlnm.Print_Area" localSheetId="3">Setup!$I$2:$I$2</definedName>
  </definedNames>
  <calcPr calcId="152511" calcMode="manual"/>
  <pivotCaches>
    <pivotCache cacheId="0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762" i="1" l="1"/>
  <c r="B4348" i="1"/>
  <c r="B3860" i="1"/>
  <c r="B3790" i="1"/>
  <c r="B3745" i="1"/>
  <c r="B3726" i="1"/>
  <c r="B3406" i="1"/>
  <c r="B666" i="1"/>
  <c r="B345" i="1"/>
  <c r="B1562" i="1"/>
  <c r="B1527" i="1"/>
  <c r="B1499" i="1"/>
  <c r="B1707" i="1"/>
  <c r="B1656" i="1"/>
  <c r="B1628" i="1"/>
  <c r="B1844" i="1"/>
  <c r="B1797" i="1"/>
  <c r="B1769" i="1"/>
  <c r="B1980" i="1"/>
  <c r="B1933" i="1"/>
  <c r="B1858" i="1"/>
  <c r="B1932" i="1"/>
  <c r="H5998" i="1"/>
  <c r="H5997" i="1"/>
  <c r="H5996" i="1"/>
  <c r="H5995" i="1"/>
  <c r="H5994" i="1"/>
  <c r="H5993" i="1"/>
  <c r="H5992" i="1"/>
  <c r="H5991" i="1"/>
  <c r="H5990" i="1"/>
  <c r="H5989" i="1"/>
  <c r="H5988" i="1"/>
  <c r="H5987" i="1"/>
  <c r="H5986" i="1"/>
  <c r="H5985" i="1"/>
  <c r="H5984" i="1"/>
  <c r="H5983" i="1"/>
  <c r="H5982" i="1"/>
  <c r="H5981" i="1"/>
  <c r="H5980" i="1"/>
  <c r="H5979" i="1"/>
  <c r="H5978" i="1"/>
  <c r="H5977" i="1"/>
  <c r="H5976" i="1"/>
  <c r="H5975" i="1"/>
  <c r="H5974" i="1"/>
  <c r="H5973" i="1"/>
  <c r="H5972" i="1"/>
  <c r="H5971" i="1"/>
  <c r="H5970" i="1"/>
  <c r="H5969" i="1"/>
  <c r="H5968" i="1"/>
  <c r="H5967" i="1"/>
  <c r="H5966" i="1"/>
  <c r="H5965" i="1"/>
  <c r="H5964" i="1"/>
  <c r="H5963" i="1"/>
  <c r="H5962" i="1"/>
  <c r="H5961" i="1"/>
  <c r="H5960" i="1"/>
  <c r="H5959" i="1"/>
  <c r="H5958" i="1"/>
  <c r="H5957" i="1"/>
  <c r="H5956" i="1"/>
  <c r="H5955" i="1"/>
  <c r="H5954" i="1"/>
  <c r="H5953" i="1"/>
  <c r="H5952" i="1"/>
  <c r="H5951" i="1"/>
  <c r="H5950" i="1"/>
  <c r="H5949" i="1"/>
  <c r="H5948" i="1"/>
  <c r="H5947" i="1"/>
  <c r="H5946" i="1"/>
  <c r="H5945" i="1"/>
  <c r="H5944" i="1"/>
  <c r="H5943" i="1"/>
  <c r="H5942" i="1"/>
  <c r="H5941" i="1"/>
  <c r="H5940" i="1"/>
  <c r="H5939" i="1"/>
  <c r="H5938" i="1"/>
  <c r="H5937" i="1"/>
  <c r="H5936" i="1"/>
  <c r="H5935" i="1"/>
  <c r="H5934" i="1"/>
  <c r="H5933" i="1"/>
  <c r="H5932" i="1"/>
  <c r="H5931" i="1"/>
  <c r="H5930" i="1"/>
  <c r="H5929" i="1"/>
  <c r="H5928" i="1"/>
  <c r="H5927" i="1"/>
  <c r="H5926" i="1"/>
  <c r="H5925" i="1"/>
  <c r="H5924" i="1"/>
  <c r="H5923" i="1"/>
  <c r="H5922" i="1"/>
  <c r="H5921" i="1"/>
  <c r="H5920" i="1"/>
  <c r="H5919" i="1"/>
  <c r="H5918" i="1"/>
  <c r="H5917" i="1"/>
  <c r="H5916" i="1"/>
  <c r="H5915" i="1"/>
  <c r="H5914" i="1"/>
  <c r="H5913" i="1"/>
  <c r="H5912" i="1"/>
  <c r="H5911" i="1"/>
  <c r="H5910" i="1"/>
  <c r="H5909" i="1"/>
  <c r="H5908" i="1"/>
  <c r="H5907" i="1"/>
  <c r="H5906" i="1"/>
  <c r="H5905" i="1"/>
  <c r="H5904" i="1"/>
  <c r="H5903" i="1"/>
  <c r="H5902" i="1"/>
  <c r="H5901" i="1"/>
  <c r="H5900" i="1"/>
  <c r="H5899" i="1"/>
  <c r="H5898" i="1"/>
  <c r="H5897" i="1"/>
  <c r="H5896" i="1"/>
  <c r="H5895" i="1"/>
  <c r="H5894" i="1"/>
  <c r="H5893" i="1"/>
  <c r="H5892" i="1"/>
  <c r="H5891" i="1"/>
  <c r="H5890" i="1"/>
  <c r="H5889" i="1"/>
  <c r="H5888" i="1"/>
  <c r="H5887" i="1"/>
  <c r="H5886" i="1"/>
  <c r="H5885" i="1"/>
  <c r="H5884" i="1"/>
  <c r="H5883" i="1"/>
  <c r="H5882" i="1"/>
  <c r="H5881" i="1"/>
  <c r="H5880" i="1"/>
  <c r="H5879" i="1"/>
  <c r="H5878" i="1"/>
  <c r="H5877" i="1"/>
  <c r="H5876" i="1"/>
  <c r="H5875" i="1"/>
  <c r="H5874" i="1"/>
  <c r="H5873" i="1"/>
  <c r="H5872" i="1"/>
  <c r="H5871" i="1"/>
  <c r="H5870" i="1"/>
  <c r="H5869" i="1"/>
  <c r="H5868" i="1"/>
  <c r="H5867" i="1"/>
  <c r="H5866" i="1"/>
  <c r="H5865" i="1"/>
  <c r="H5864" i="1"/>
  <c r="H5863" i="1"/>
  <c r="H5862" i="1"/>
  <c r="H5861" i="1"/>
  <c r="H5860" i="1"/>
  <c r="H5859" i="1"/>
  <c r="H5858" i="1"/>
  <c r="H5857" i="1"/>
  <c r="H5856" i="1"/>
  <c r="H5855" i="1"/>
  <c r="H5854" i="1"/>
  <c r="H5853" i="1"/>
  <c r="H5852" i="1"/>
  <c r="H5851" i="1"/>
  <c r="H5850" i="1"/>
  <c r="H5849" i="1"/>
  <c r="H5848" i="1"/>
  <c r="H5847" i="1"/>
  <c r="H5846" i="1"/>
  <c r="H5845" i="1"/>
  <c r="H5844" i="1"/>
  <c r="H5843" i="1"/>
  <c r="H5842" i="1"/>
  <c r="H5841" i="1"/>
  <c r="H5840" i="1"/>
  <c r="H5839" i="1"/>
  <c r="H5838" i="1"/>
  <c r="H5837" i="1"/>
  <c r="H5836" i="1"/>
  <c r="H5835" i="1"/>
  <c r="H5834" i="1"/>
  <c r="H5833" i="1"/>
  <c r="H5832" i="1"/>
  <c r="H5831" i="1"/>
  <c r="H5830" i="1"/>
  <c r="H5829" i="1"/>
  <c r="H5828" i="1"/>
  <c r="H5827" i="1"/>
  <c r="H5826" i="1"/>
  <c r="H5825" i="1"/>
  <c r="H5824" i="1"/>
  <c r="H5823" i="1"/>
  <c r="H5822" i="1"/>
  <c r="H5821" i="1"/>
  <c r="H5820" i="1"/>
  <c r="H5819" i="1"/>
  <c r="H5818" i="1"/>
  <c r="H5817" i="1"/>
  <c r="H5816" i="1"/>
  <c r="H5815" i="1"/>
  <c r="H5814" i="1"/>
  <c r="H5813" i="1"/>
  <c r="H5812" i="1"/>
  <c r="H5811" i="1"/>
  <c r="H5810" i="1"/>
  <c r="H5809" i="1"/>
  <c r="H5808" i="1"/>
  <c r="H5807" i="1"/>
  <c r="H5806" i="1"/>
  <c r="H5805" i="1"/>
  <c r="H5804" i="1"/>
  <c r="H5803" i="1"/>
  <c r="H5802" i="1"/>
  <c r="H5801" i="1"/>
  <c r="H5800" i="1"/>
  <c r="H5799" i="1"/>
  <c r="H5798" i="1"/>
  <c r="H5797" i="1"/>
  <c r="H5796" i="1"/>
  <c r="H5795" i="1"/>
  <c r="H5794" i="1"/>
  <c r="H5793" i="1"/>
  <c r="H5792" i="1"/>
  <c r="H5791" i="1"/>
  <c r="H5790" i="1"/>
  <c r="H5789" i="1"/>
  <c r="H5788" i="1"/>
  <c r="H5787" i="1"/>
  <c r="H5786" i="1"/>
  <c r="H5785" i="1"/>
  <c r="H5784" i="1"/>
  <c r="H5783" i="1"/>
  <c r="H5782" i="1"/>
  <c r="H5781" i="1"/>
  <c r="H5780" i="1"/>
  <c r="H5779" i="1"/>
  <c r="H5778" i="1"/>
  <c r="H5777" i="1"/>
  <c r="H5776" i="1"/>
  <c r="H5775" i="1"/>
  <c r="H5774" i="1"/>
  <c r="H5773" i="1"/>
  <c r="H5772" i="1"/>
  <c r="H5771" i="1"/>
  <c r="H5770" i="1"/>
  <c r="H5769" i="1"/>
  <c r="H5768" i="1"/>
  <c r="H5767" i="1"/>
  <c r="H5766" i="1"/>
  <c r="H5765" i="1"/>
  <c r="H5764" i="1"/>
  <c r="H5763" i="1"/>
  <c r="H5762" i="1"/>
  <c r="H5761" i="1"/>
  <c r="H5760" i="1"/>
  <c r="H5759" i="1"/>
  <c r="H5758" i="1"/>
  <c r="H5757" i="1"/>
  <c r="H5756" i="1"/>
  <c r="H5755" i="1"/>
  <c r="H5754" i="1"/>
  <c r="H5753" i="1"/>
  <c r="H5752" i="1"/>
  <c r="H5751" i="1"/>
  <c r="H5750" i="1"/>
  <c r="H5749" i="1"/>
  <c r="H5748" i="1"/>
  <c r="H5747" i="1"/>
  <c r="H5746" i="1"/>
  <c r="H5745" i="1"/>
  <c r="H5744" i="1"/>
  <c r="H5743" i="1"/>
  <c r="H5742" i="1"/>
  <c r="H5741" i="1"/>
  <c r="H5740" i="1"/>
  <c r="H5739" i="1"/>
  <c r="H5738" i="1"/>
  <c r="H5737" i="1"/>
  <c r="H5736" i="1"/>
  <c r="H5735" i="1"/>
  <c r="H5734" i="1"/>
  <c r="H5733" i="1"/>
  <c r="H5732" i="1"/>
  <c r="H5731" i="1"/>
  <c r="H5730" i="1"/>
  <c r="H5729" i="1"/>
  <c r="H5728" i="1"/>
  <c r="H5727" i="1"/>
  <c r="H5726" i="1"/>
  <c r="H5725" i="1"/>
  <c r="H5724" i="1"/>
  <c r="H5723" i="1"/>
  <c r="H5722" i="1"/>
  <c r="H5721" i="1"/>
  <c r="H5720" i="1"/>
  <c r="H5719" i="1"/>
  <c r="H5718" i="1"/>
  <c r="H5717" i="1"/>
  <c r="H5716" i="1"/>
  <c r="H5715" i="1"/>
  <c r="H5714" i="1"/>
  <c r="H5713" i="1"/>
  <c r="H5712" i="1"/>
  <c r="H5711" i="1"/>
  <c r="H5710" i="1"/>
  <c r="H5709" i="1"/>
  <c r="H5708" i="1"/>
  <c r="H5707" i="1"/>
  <c r="H5706" i="1"/>
  <c r="H5705" i="1"/>
  <c r="H5704" i="1"/>
  <c r="H5703" i="1"/>
  <c r="H5702" i="1"/>
  <c r="H5701" i="1"/>
  <c r="H5700" i="1"/>
  <c r="H5699" i="1"/>
  <c r="H5698" i="1"/>
  <c r="H5697" i="1"/>
  <c r="H5696" i="1"/>
  <c r="H5695" i="1"/>
  <c r="H5694" i="1"/>
  <c r="H5693" i="1"/>
  <c r="H5692" i="1"/>
  <c r="H5691" i="1"/>
  <c r="H5690" i="1"/>
  <c r="H5689" i="1"/>
  <c r="H5688" i="1"/>
  <c r="H5687" i="1"/>
  <c r="H5686" i="1"/>
  <c r="H5685" i="1"/>
  <c r="H5684" i="1"/>
  <c r="H5683" i="1"/>
  <c r="H5682" i="1"/>
  <c r="H5681" i="1"/>
  <c r="H5680" i="1"/>
  <c r="H5679" i="1"/>
  <c r="H5678" i="1"/>
  <c r="H5677" i="1"/>
  <c r="H5676" i="1"/>
  <c r="H5675" i="1"/>
  <c r="H5674" i="1"/>
  <c r="H5673" i="1"/>
  <c r="H5672" i="1"/>
  <c r="H5671" i="1"/>
  <c r="H5670" i="1"/>
  <c r="H5669" i="1"/>
  <c r="H5668" i="1"/>
  <c r="H5667" i="1"/>
  <c r="H5666" i="1"/>
  <c r="H5665" i="1"/>
  <c r="H5664" i="1"/>
  <c r="H5663" i="1"/>
  <c r="H5662" i="1"/>
  <c r="H5661" i="1"/>
  <c r="H5660" i="1"/>
  <c r="H5659" i="1"/>
  <c r="H5658" i="1"/>
  <c r="H5657" i="1"/>
  <c r="H5656" i="1"/>
  <c r="H5655" i="1"/>
  <c r="H5654" i="1"/>
  <c r="H5653" i="1"/>
  <c r="H5652" i="1"/>
  <c r="H5651" i="1"/>
  <c r="H5650" i="1"/>
  <c r="H5649" i="1"/>
  <c r="H5648" i="1"/>
  <c r="H5647" i="1"/>
  <c r="H5646" i="1"/>
  <c r="H5645" i="1"/>
  <c r="H5644" i="1"/>
  <c r="H5643" i="1"/>
  <c r="H5642" i="1"/>
  <c r="H5641" i="1"/>
  <c r="H5640" i="1"/>
  <c r="H5639" i="1"/>
  <c r="H5638" i="1"/>
  <c r="H5637" i="1"/>
  <c r="H5636" i="1"/>
  <c r="H5635" i="1"/>
  <c r="H5634" i="1"/>
  <c r="H5633" i="1"/>
  <c r="H5632" i="1"/>
  <c r="H5631" i="1"/>
  <c r="H5630" i="1"/>
  <c r="H5629" i="1"/>
  <c r="H5628" i="1"/>
  <c r="H5627" i="1"/>
  <c r="H5626" i="1"/>
  <c r="H5625" i="1"/>
  <c r="H5624" i="1"/>
  <c r="H5623" i="1"/>
  <c r="H5622" i="1"/>
  <c r="H5621" i="1"/>
  <c r="H5620" i="1"/>
  <c r="H5619" i="1"/>
  <c r="H5618" i="1"/>
  <c r="H5617" i="1"/>
  <c r="H5616" i="1"/>
  <c r="H5615" i="1"/>
  <c r="H5614" i="1"/>
  <c r="H5613" i="1"/>
  <c r="H5612" i="1"/>
  <c r="H5611" i="1"/>
  <c r="H5610" i="1"/>
  <c r="H5609" i="1"/>
  <c r="H5608" i="1"/>
  <c r="H5607" i="1"/>
  <c r="H5606" i="1"/>
  <c r="H5605" i="1"/>
  <c r="H5604" i="1"/>
  <c r="H5603" i="1"/>
  <c r="H5602" i="1"/>
  <c r="H5601" i="1"/>
  <c r="H5600" i="1"/>
  <c r="H5599" i="1"/>
  <c r="H5598" i="1"/>
  <c r="H5597" i="1"/>
  <c r="H5596" i="1"/>
  <c r="H5595" i="1"/>
  <c r="H5594" i="1"/>
  <c r="H5593" i="1"/>
  <c r="H5592" i="1"/>
  <c r="H5591" i="1"/>
  <c r="H5590" i="1"/>
  <c r="H5589" i="1"/>
  <c r="H5588" i="1"/>
  <c r="H5587" i="1"/>
  <c r="H5586" i="1"/>
  <c r="H5585" i="1"/>
  <c r="H5584" i="1"/>
  <c r="H5583" i="1"/>
  <c r="H5582" i="1"/>
  <c r="H5581" i="1"/>
  <c r="H5580" i="1"/>
  <c r="H5579" i="1"/>
  <c r="H5578" i="1"/>
  <c r="H5577" i="1"/>
  <c r="H5576" i="1"/>
  <c r="H5575" i="1"/>
  <c r="H5574" i="1"/>
  <c r="H5573" i="1"/>
  <c r="H5572" i="1"/>
  <c r="H5571" i="1"/>
  <c r="H5570" i="1"/>
  <c r="H5569" i="1"/>
  <c r="H5568" i="1"/>
  <c r="H5567" i="1"/>
  <c r="H5566" i="1"/>
  <c r="H5565" i="1"/>
  <c r="H5564" i="1"/>
  <c r="H5563" i="1"/>
  <c r="H5562" i="1"/>
  <c r="H5561" i="1"/>
  <c r="H5560" i="1"/>
  <c r="H5559" i="1"/>
  <c r="H5558" i="1"/>
  <c r="H5557" i="1"/>
  <c r="H5556" i="1"/>
  <c r="H5555" i="1"/>
  <c r="H5554" i="1"/>
  <c r="H5553" i="1"/>
  <c r="H5552" i="1"/>
  <c r="H5551" i="1"/>
  <c r="H5550" i="1"/>
  <c r="H5549" i="1"/>
  <c r="H5548" i="1"/>
  <c r="H5547" i="1"/>
  <c r="H5546" i="1"/>
  <c r="H5545" i="1"/>
  <c r="H5544" i="1"/>
  <c r="H5543" i="1"/>
  <c r="H5542" i="1"/>
  <c r="H5541" i="1"/>
  <c r="H5540" i="1"/>
  <c r="H5539" i="1"/>
  <c r="H5538" i="1"/>
  <c r="H5537" i="1"/>
  <c r="H5536" i="1"/>
  <c r="H5535" i="1"/>
  <c r="H5534" i="1"/>
  <c r="H5533" i="1"/>
  <c r="H5532" i="1"/>
  <c r="H5531" i="1"/>
  <c r="H5530" i="1"/>
  <c r="H5529" i="1"/>
  <c r="H5528" i="1"/>
  <c r="H5527" i="1"/>
  <c r="H5526" i="1"/>
  <c r="H5525" i="1"/>
  <c r="H5524" i="1"/>
  <c r="H5523" i="1"/>
  <c r="H5522" i="1"/>
  <c r="H5521" i="1"/>
  <c r="H5520" i="1"/>
  <c r="H5519" i="1"/>
  <c r="H5518" i="1"/>
  <c r="H5517" i="1"/>
  <c r="H5516" i="1"/>
  <c r="H5515" i="1"/>
  <c r="H5514" i="1"/>
  <c r="H5513" i="1"/>
  <c r="H5512" i="1"/>
  <c r="H5511" i="1"/>
  <c r="H5510" i="1"/>
  <c r="H5509" i="1"/>
  <c r="H5508" i="1"/>
  <c r="H5507" i="1"/>
  <c r="H5506" i="1"/>
  <c r="H5505" i="1"/>
  <c r="H5504" i="1"/>
  <c r="H5503" i="1"/>
  <c r="H5502" i="1"/>
  <c r="H5501" i="1"/>
  <c r="H5500" i="1"/>
  <c r="H5499" i="1"/>
  <c r="H5498" i="1"/>
  <c r="H5497" i="1"/>
  <c r="H5496" i="1"/>
  <c r="H5495" i="1"/>
  <c r="H5494" i="1"/>
  <c r="H5493" i="1"/>
  <c r="H5492" i="1"/>
  <c r="H5491" i="1"/>
  <c r="H5490" i="1"/>
  <c r="H5489" i="1"/>
  <c r="H5488" i="1"/>
  <c r="H5487" i="1"/>
  <c r="H5486" i="1"/>
  <c r="H5485" i="1"/>
  <c r="H5484" i="1"/>
  <c r="H5483" i="1"/>
  <c r="H5482" i="1"/>
  <c r="H5481" i="1"/>
  <c r="H5480" i="1"/>
  <c r="H5479" i="1"/>
  <c r="H5478" i="1"/>
  <c r="H5477" i="1"/>
  <c r="H5476" i="1"/>
  <c r="H5475" i="1"/>
  <c r="H5474" i="1"/>
  <c r="H5473" i="1"/>
  <c r="H5472" i="1"/>
  <c r="H5471" i="1"/>
  <c r="H5470" i="1"/>
  <c r="H5469" i="1"/>
  <c r="H5468" i="1"/>
  <c r="H5467" i="1"/>
  <c r="H5466" i="1"/>
  <c r="H5465" i="1"/>
  <c r="H5464" i="1"/>
  <c r="H5463" i="1"/>
  <c r="H5462" i="1"/>
  <c r="H5461" i="1"/>
  <c r="H5460" i="1"/>
  <c r="H5459" i="1"/>
  <c r="H5458" i="1"/>
  <c r="H5457" i="1"/>
  <c r="H5456" i="1"/>
  <c r="H5455" i="1"/>
  <c r="H5454" i="1"/>
  <c r="H5453" i="1"/>
  <c r="H5452" i="1"/>
  <c r="H5451" i="1"/>
  <c r="H5450" i="1"/>
  <c r="H5449" i="1"/>
  <c r="H5448" i="1"/>
  <c r="H5447" i="1"/>
  <c r="H5446" i="1"/>
  <c r="H5445" i="1"/>
  <c r="H5444" i="1"/>
  <c r="H5443" i="1"/>
  <c r="H5442" i="1"/>
  <c r="H5441" i="1"/>
  <c r="H5440" i="1"/>
  <c r="H5439" i="1"/>
  <c r="H5438" i="1"/>
  <c r="H5437" i="1"/>
  <c r="H5436" i="1"/>
  <c r="H5435" i="1"/>
  <c r="H5434" i="1"/>
  <c r="H5433" i="1"/>
  <c r="H5432" i="1"/>
  <c r="H5431" i="1"/>
  <c r="H5430" i="1"/>
  <c r="H5429" i="1"/>
  <c r="H5428" i="1"/>
  <c r="H5427" i="1"/>
  <c r="H5426" i="1"/>
  <c r="H5425" i="1"/>
  <c r="H5424" i="1"/>
  <c r="H5423" i="1"/>
  <c r="H5422" i="1"/>
  <c r="H5421" i="1"/>
  <c r="H5420" i="1"/>
  <c r="H5419" i="1"/>
  <c r="H5418" i="1"/>
  <c r="H5417" i="1"/>
  <c r="H5416" i="1"/>
  <c r="H5415" i="1"/>
  <c r="H5414" i="1"/>
  <c r="H5413" i="1"/>
  <c r="H5412" i="1"/>
  <c r="H5411" i="1"/>
  <c r="H5410" i="1"/>
  <c r="H5409" i="1"/>
  <c r="H5408" i="1"/>
  <c r="H5407" i="1"/>
  <c r="H5406" i="1"/>
  <c r="H5405" i="1"/>
  <c r="H5404" i="1"/>
  <c r="H5403" i="1"/>
  <c r="H5402" i="1"/>
  <c r="H5401" i="1"/>
  <c r="H5400" i="1"/>
  <c r="H5399" i="1"/>
  <c r="H5398" i="1"/>
  <c r="H5397" i="1"/>
  <c r="H5396" i="1"/>
  <c r="H5395" i="1"/>
  <c r="H5394" i="1"/>
  <c r="H5393" i="1"/>
  <c r="H5392" i="1"/>
  <c r="H5391" i="1"/>
  <c r="H5390" i="1"/>
  <c r="H5389" i="1"/>
  <c r="H5388" i="1"/>
  <c r="H5387" i="1"/>
  <c r="H5386" i="1"/>
  <c r="H5385" i="1"/>
  <c r="H5384" i="1"/>
  <c r="H5383" i="1"/>
  <c r="H5382" i="1"/>
  <c r="H5381" i="1"/>
  <c r="H5380" i="1"/>
  <c r="H5379" i="1"/>
  <c r="H5378" i="1"/>
  <c r="H5377" i="1"/>
  <c r="H5376" i="1"/>
  <c r="H5375" i="1"/>
  <c r="H5374" i="1"/>
  <c r="H5373" i="1"/>
  <c r="H5372" i="1"/>
  <c r="H5371" i="1"/>
  <c r="H5370" i="1"/>
  <c r="H5369" i="1"/>
  <c r="H5368" i="1"/>
  <c r="H5367" i="1"/>
  <c r="H5366" i="1"/>
  <c r="H5365" i="1"/>
  <c r="H5364" i="1"/>
  <c r="H5363" i="1"/>
  <c r="H5362" i="1"/>
  <c r="H5361" i="1"/>
  <c r="H5360" i="1"/>
  <c r="H5359" i="1"/>
  <c r="H5358" i="1"/>
  <c r="H5357" i="1"/>
  <c r="H5356" i="1"/>
  <c r="H5355" i="1"/>
  <c r="H5354" i="1"/>
  <c r="H5353" i="1"/>
  <c r="H5352" i="1"/>
  <c r="H5351" i="1"/>
  <c r="H5350" i="1"/>
  <c r="H5349" i="1"/>
  <c r="H5348" i="1"/>
  <c r="H5347" i="1"/>
  <c r="H5346" i="1"/>
  <c r="H5345" i="1"/>
  <c r="H5344" i="1"/>
  <c r="H5343" i="1"/>
  <c r="H5342" i="1"/>
  <c r="H5341" i="1"/>
  <c r="H5340" i="1"/>
  <c r="H5339" i="1"/>
  <c r="H5338" i="1"/>
  <c r="H5337" i="1"/>
  <c r="H5336" i="1"/>
  <c r="H5335" i="1"/>
  <c r="H5334" i="1"/>
  <c r="H5333" i="1"/>
  <c r="H5332" i="1"/>
  <c r="H5331" i="1"/>
  <c r="H5330" i="1"/>
  <c r="H5329" i="1"/>
  <c r="H5328" i="1"/>
  <c r="H5327" i="1"/>
  <c r="H5326" i="1"/>
  <c r="H5325" i="1"/>
  <c r="H5324" i="1"/>
  <c r="H5323" i="1"/>
  <c r="H5322" i="1"/>
  <c r="H5321" i="1"/>
  <c r="H5320" i="1"/>
  <c r="H5319" i="1"/>
  <c r="H5318" i="1"/>
  <c r="H5317" i="1"/>
  <c r="H5316" i="1"/>
  <c r="H5315" i="1"/>
  <c r="H5314" i="1"/>
  <c r="H5313" i="1"/>
  <c r="H5312" i="1"/>
  <c r="H5311" i="1"/>
  <c r="H5310" i="1"/>
  <c r="H5309" i="1"/>
  <c r="H5308" i="1"/>
  <c r="H5307" i="1"/>
  <c r="H5306" i="1"/>
  <c r="H5305" i="1"/>
  <c r="H5304" i="1"/>
  <c r="H5303" i="1"/>
  <c r="H5302" i="1"/>
  <c r="H5301" i="1"/>
  <c r="H5300" i="1"/>
  <c r="H5299" i="1"/>
  <c r="H5298" i="1"/>
  <c r="H5297" i="1"/>
  <c r="H5296" i="1"/>
  <c r="H5295" i="1"/>
  <c r="H5294" i="1"/>
  <c r="H5293" i="1"/>
  <c r="H5292" i="1"/>
  <c r="H5291" i="1"/>
  <c r="H5290" i="1"/>
  <c r="H5289" i="1"/>
  <c r="H5288" i="1"/>
  <c r="H5287" i="1"/>
  <c r="H5286" i="1"/>
  <c r="H5285" i="1"/>
  <c r="H5284" i="1"/>
  <c r="H5283" i="1"/>
  <c r="H5282" i="1"/>
  <c r="H5281" i="1"/>
  <c r="H5280" i="1"/>
  <c r="H5279" i="1"/>
  <c r="H5278" i="1"/>
  <c r="H5277" i="1"/>
  <c r="H5276" i="1"/>
  <c r="H5275" i="1"/>
  <c r="H5274" i="1"/>
  <c r="H5273" i="1"/>
  <c r="H5272" i="1"/>
  <c r="H5271" i="1"/>
  <c r="H5270" i="1"/>
  <c r="H5269" i="1"/>
  <c r="H5268" i="1"/>
  <c r="H5267" i="1"/>
  <c r="H5266" i="1"/>
  <c r="H5265" i="1"/>
  <c r="H5264" i="1"/>
  <c r="H5263" i="1"/>
  <c r="H5262" i="1"/>
  <c r="H5261" i="1"/>
  <c r="H5260" i="1"/>
  <c r="H5259" i="1"/>
  <c r="H5258" i="1"/>
  <c r="H5257" i="1"/>
  <c r="H5256" i="1"/>
  <c r="H5255" i="1"/>
  <c r="H5254" i="1"/>
  <c r="H5253" i="1"/>
  <c r="H5252" i="1"/>
  <c r="H5251" i="1"/>
  <c r="H5250" i="1"/>
  <c r="H5249" i="1"/>
  <c r="H5248" i="1"/>
  <c r="H5247" i="1"/>
  <c r="H5246" i="1"/>
  <c r="H5245" i="1"/>
  <c r="H5244" i="1"/>
  <c r="H5243" i="1"/>
  <c r="H5242" i="1"/>
  <c r="H5241" i="1"/>
  <c r="H5240" i="1"/>
  <c r="H5239" i="1"/>
  <c r="H5238" i="1"/>
  <c r="H5237" i="1"/>
  <c r="H5236" i="1"/>
  <c r="H5235" i="1"/>
  <c r="H5234" i="1"/>
  <c r="H5233" i="1"/>
  <c r="H5232" i="1"/>
  <c r="H5231" i="1"/>
  <c r="H5230" i="1"/>
  <c r="H5229" i="1"/>
  <c r="H5228" i="1"/>
  <c r="H5227" i="1"/>
  <c r="H5226" i="1"/>
  <c r="H5225" i="1"/>
  <c r="H5224" i="1"/>
  <c r="H5223" i="1"/>
  <c r="H5222" i="1"/>
  <c r="H5221" i="1"/>
  <c r="H5220" i="1"/>
  <c r="H5219" i="1"/>
  <c r="H5218" i="1"/>
  <c r="H5217" i="1"/>
  <c r="H5216" i="1"/>
  <c r="H5215" i="1"/>
  <c r="H5214" i="1"/>
  <c r="H5213" i="1"/>
  <c r="H5212" i="1"/>
  <c r="H5211" i="1"/>
  <c r="H5210" i="1"/>
  <c r="H5209" i="1"/>
  <c r="H5208" i="1"/>
  <c r="H5207" i="1"/>
  <c r="H5206" i="1"/>
  <c r="H5205" i="1"/>
  <c r="H5204" i="1"/>
  <c r="H5203" i="1"/>
  <c r="H5202" i="1"/>
  <c r="H5201" i="1"/>
  <c r="H5200" i="1"/>
  <c r="H5199" i="1"/>
  <c r="H5198" i="1"/>
  <c r="H5197" i="1"/>
  <c r="H5196" i="1"/>
  <c r="H5195" i="1"/>
  <c r="H5194" i="1"/>
  <c r="H5193" i="1"/>
  <c r="H5192" i="1"/>
  <c r="H5191" i="1"/>
  <c r="H5190" i="1"/>
  <c r="H5189" i="1"/>
  <c r="H5188" i="1"/>
  <c r="H5187" i="1"/>
  <c r="H5186" i="1"/>
  <c r="H5185" i="1"/>
  <c r="H5184" i="1"/>
  <c r="H5183" i="1"/>
  <c r="H5182" i="1"/>
  <c r="H5181" i="1"/>
  <c r="H5180" i="1"/>
  <c r="H5179" i="1"/>
  <c r="H5178" i="1"/>
  <c r="H5177" i="1"/>
  <c r="H5176" i="1"/>
  <c r="H5175" i="1"/>
  <c r="H5171" i="1"/>
  <c r="H5170" i="1"/>
  <c r="H5169" i="1"/>
  <c r="H5168" i="1"/>
  <c r="H5167" i="1"/>
  <c r="H5166" i="1"/>
  <c r="H5165" i="1"/>
  <c r="H5164" i="1"/>
  <c r="H5163" i="1"/>
  <c r="H5162" i="1"/>
  <c r="H5161" i="1"/>
  <c r="H5160" i="1"/>
  <c r="H5159" i="1"/>
  <c r="H5158" i="1"/>
  <c r="H5157" i="1"/>
  <c r="H5156" i="1"/>
  <c r="H5155" i="1"/>
  <c r="H5154" i="1"/>
  <c r="H5153" i="1"/>
  <c r="H5152" i="1"/>
  <c r="H5151" i="1"/>
  <c r="H5081" i="1"/>
  <c r="H5080" i="1"/>
  <c r="H5079" i="1"/>
  <c r="H5078" i="1"/>
  <c r="H5077" i="1"/>
  <c r="H5076" i="1"/>
  <c r="H5075" i="1"/>
  <c r="H5074" i="1"/>
  <c r="H5073" i="1"/>
  <c r="H5072" i="1"/>
  <c r="H5071" i="1"/>
  <c r="H5070" i="1"/>
  <c r="H5069" i="1"/>
  <c r="H5068" i="1"/>
  <c r="H5067" i="1"/>
  <c r="H5066" i="1"/>
  <c r="H5065" i="1"/>
  <c r="H5150" i="1"/>
  <c r="H5149" i="1"/>
  <c r="H5148" i="1"/>
  <c r="H5147" i="1"/>
  <c r="H5146" i="1"/>
  <c r="H5145" i="1"/>
  <c r="H5144" i="1"/>
  <c r="H5143" i="1"/>
  <c r="H5140" i="1"/>
  <c r="H5139" i="1"/>
  <c r="H5138" i="1"/>
  <c r="H5137" i="1"/>
  <c r="H5136" i="1"/>
  <c r="H5142" i="1"/>
  <c r="H5141" i="1"/>
  <c r="H5135" i="1"/>
  <c r="H5134" i="1"/>
  <c r="H5133" i="1"/>
  <c r="H5132" i="1"/>
  <c r="H5129" i="1"/>
  <c r="H5128" i="1"/>
  <c r="H5127" i="1"/>
  <c r="H5126" i="1"/>
  <c r="H5125" i="1"/>
  <c r="H5131" i="1"/>
  <c r="H5130" i="1"/>
  <c r="H5124" i="1"/>
  <c r="H5123" i="1"/>
  <c r="H5122" i="1"/>
  <c r="H5121" i="1"/>
  <c r="H5118" i="1"/>
  <c r="H5117" i="1"/>
  <c r="H5116" i="1"/>
  <c r="H5115" i="1"/>
  <c r="H5114" i="1"/>
  <c r="H5120" i="1"/>
  <c r="H5119" i="1"/>
  <c r="H5113" i="1"/>
  <c r="H5112" i="1"/>
  <c r="H5111" i="1"/>
  <c r="H5110" i="1"/>
  <c r="H5109" i="1"/>
  <c r="H5108" i="1"/>
  <c r="H5107" i="1"/>
  <c r="H5106" i="1"/>
  <c r="H5105" i="1"/>
  <c r="H5104" i="1"/>
  <c r="H5103" i="1"/>
  <c r="H5102" i="1"/>
  <c r="H5101" i="1"/>
  <c r="H5100" i="1"/>
  <c r="H5099" i="1"/>
  <c r="H5098" i="1"/>
  <c r="H5097" i="1"/>
  <c r="H5096" i="1"/>
  <c r="H5095" i="1"/>
  <c r="H5094" i="1"/>
  <c r="H5093" i="1"/>
  <c r="H5092" i="1"/>
  <c r="H5091" i="1"/>
  <c r="H5090" i="1"/>
  <c r="H5089" i="1"/>
  <c r="H5088" i="1"/>
  <c r="H5087" i="1"/>
  <c r="H5086" i="1"/>
  <c r="H5085" i="1"/>
  <c r="H5084" i="1"/>
  <c r="H5083" i="1"/>
  <c r="H5082" i="1"/>
  <c r="H5064" i="1"/>
  <c r="H5063" i="1"/>
  <c r="H5062" i="1"/>
  <c r="H5061" i="1"/>
  <c r="H5060" i="1"/>
  <c r="H5059" i="1"/>
  <c r="H5058" i="1"/>
  <c r="H5057" i="1"/>
  <c r="H5056" i="1"/>
  <c r="H5055" i="1"/>
  <c r="H5054" i="1"/>
  <c r="H5053" i="1"/>
  <c r="H5052" i="1"/>
  <c r="H5051" i="1"/>
  <c r="H5050" i="1"/>
  <c r="H5049" i="1"/>
  <c r="H5048" i="1"/>
  <c r="H5047" i="1"/>
  <c r="H5046" i="1"/>
  <c r="H5045" i="1"/>
  <c r="H5044" i="1"/>
  <c r="H5043" i="1"/>
  <c r="H5042" i="1"/>
  <c r="H5041" i="1"/>
  <c r="H5040" i="1"/>
  <c r="H5039" i="1"/>
  <c r="H5038" i="1"/>
  <c r="H5037" i="1"/>
  <c r="H5036" i="1"/>
  <c r="H5035" i="1"/>
  <c r="H5034" i="1"/>
  <c r="H5033" i="1"/>
  <c r="H5032" i="1"/>
  <c r="H5031" i="1"/>
  <c r="H5030" i="1"/>
  <c r="H5029" i="1"/>
  <c r="H5028" i="1"/>
  <c r="H5027" i="1"/>
  <c r="H5026" i="1"/>
  <c r="H5025" i="1"/>
  <c r="H5024" i="1"/>
  <c r="H5023" i="1"/>
  <c r="H5022" i="1"/>
  <c r="H5021" i="1"/>
  <c r="H5020" i="1"/>
  <c r="H5019" i="1"/>
  <c r="H5018" i="1"/>
  <c r="H5017" i="1"/>
  <c r="H5016" i="1"/>
  <c r="H5015" i="1"/>
  <c r="H5014" i="1"/>
  <c r="H5013" i="1"/>
  <c r="H5012" i="1"/>
  <c r="H5011" i="1"/>
  <c r="H5010" i="1"/>
  <c r="H5009" i="1"/>
  <c r="H5008" i="1"/>
  <c r="H5007" i="1"/>
  <c r="H5006" i="1"/>
  <c r="H5005" i="1"/>
  <c r="H5004" i="1"/>
  <c r="H5003" i="1"/>
  <c r="H5002" i="1"/>
  <c r="H5001" i="1"/>
  <c r="H5000" i="1"/>
  <c r="H4999" i="1"/>
  <c r="H4998" i="1"/>
  <c r="H4997" i="1"/>
  <c r="H4996" i="1"/>
  <c r="H4995" i="1"/>
  <c r="H4994" i="1"/>
  <c r="H4993" i="1"/>
  <c r="H4992" i="1"/>
  <c r="H4991" i="1"/>
  <c r="H4990" i="1"/>
  <c r="H4989" i="1"/>
  <c r="H4988" i="1"/>
  <c r="H4987" i="1"/>
  <c r="H4986" i="1"/>
  <c r="H4985" i="1"/>
  <c r="H4984" i="1"/>
  <c r="H4983" i="1"/>
  <c r="H4982" i="1"/>
  <c r="H4981" i="1"/>
  <c r="H4980" i="1"/>
  <c r="H4979" i="1"/>
  <c r="H4978" i="1"/>
  <c r="H4977" i="1"/>
  <c r="H4976" i="1"/>
  <c r="H4975" i="1"/>
  <c r="H4974" i="1"/>
  <c r="H4973" i="1"/>
  <c r="H4972" i="1"/>
  <c r="H4971" i="1"/>
  <c r="H4970" i="1"/>
  <c r="H4969" i="1"/>
  <c r="H4968" i="1"/>
  <c r="H4967" i="1"/>
  <c r="H4966" i="1"/>
  <c r="H4965" i="1"/>
  <c r="H4964" i="1"/>
  <c r="H4963" i="1"/>
  <c r="H4962" i="1"/>
  <c r="H4961" i="1"/>
  <c r="H4960" i="1"/>
  <c r="H4959" i="1"/>
  <c r="H4958" i="1"/>
  <c r="H4957" i="1"/>
  <c r="H4956" i="1"/>
  <c r="H4955" i="1"/>
  <c r="H4954" i="1"/>
  <c r="H4953" i="1"/>
  <c r="H4952" i="1"/>
  <c r="H4951" i="1"/>
  <c r="H4950" i="1"/>
  <c r="H4949" i="1"/>
  <c r="H4948" i="1"/>
  <c r="H4947" i="1"/>
  <c r="H4946" i="1"/>
  <c r="H4945" i="1"/>
  <c r="H4944" i="1"/>
  <c r="H4943" i="1"/>
  <c r="H4942" i="1"/>
  <c r="H4941" i="1"/>
  <c r="H4940" i="1"/>
  <c r="H4939" i="1"/>
  <c r="H4938" i="1"/>
  <c r="H4937" i="1"/>
  <c r="H4936" i="1"/>
  <c r="H4935" i="1"/>
  <c r="H4934" i="1"/>
  <c r="H4933" i="1"/>
  <c r="H4932" i="1"/>
  <c r="H4931" i="1"/>
  <c r="H4930" i="1"/>
  <c r="H4929" i="1"/>
  <c r="H4928" i="1"/>
  <c r="H4927" i="1"/>
  <c r="H4926" i="1"/>
  <c r="H4925" i="1"/>
  <c r="H4924" i="1"/>
  <c r="H4923" i="1"/>
  <c r="H4922" i="1"/>
  <c r="H4921" i="1"/>
  <c r="H4920" i="1"/>
  <c r="H4919" i="1"/>
  <c r="H4918" i="1"/>
  <c r="H4917" i="1"/>
  <c r="H4916" i="1"/>
  <c r="H4915" i="1"/>
  <c r="H4914" i="1"/>
  <c r="H4913" i="1"/>
  <c r="H4912" i="1"/>
  <c r="H4911" i="1"/>
  <c r="H4910" i="1"/>
  <c r="H4909" i="1"/>
  <c r="H4908" i="1"/>
  <c r="H4907" i="1"/>
  <c r="H4906" i="1"/>
  <c r="H4905" i="1"/>
  <c r="H4904" i="1"/>
  <c r="H4903" i="1"/>
  <c r="H4902" i="1"/>
  <c r="H4901" i="1"/>
  <c r="H4900" i="1"/>
  <c r="H4899" i="1"/>
  <c r="H4898" i="1"/>
  <c r="H4897" i="1"/>
  <c r="H4896" i="1"/>
  <c r="H4895" i="1"/>
  <c r="H4894" i="1"/>
  <c r="H4893" i="1"/>
  <c r="H4892" i="1"/>
  <c r="H4891" i="1"/>
  <c r="H4890" i="1"/>
  <c r="H4889" i="1"/>
  <c r="H4888" i="1"/>
  <c r="H4887" i="1"/>
  <c r="H4886" i="1"/>
  <c r="H4885" i="1"/>
  <c r="H4884" i="1"/>
  <c r="H4883" i="1"/>
  <c r="H4882" i="1"/>
  <c r="H4881" i="1"/>
  <c r="H4880" i="1"/>
  <c r="H4879" i="1"/>
  <c r="H4878" i="1"/>
  <c r="H4877" i="1"/>
  <c r="H4876" i="1"/>
  <c r="H4875" i="1"/>
  <c r="H4874" i="1"/>
  <c r="H4873" i="1"/>
  <c r="H4872" i="1"/>
  <c r="H4871" i="1"/>
  <c r="H4870" i="1"/>
  <c r="H4869" i="1"/>
  <c r="H4868" i="1"/>
  <c r="H4867" i="1"/>
  <c r="H4866" i="1"/>
  <c r="H4865" i="1"/>
  <c r="H4864" i="1"/>
  <c r="H4863" i="1"/>
  <c r="H4862" i="1"/>
  <c r="H4861" i="1"/>
  <c r="H4860" i="1"/>
  <c r="H4859" i="1"/>
  <c r="H4858" i="1"/>
  <c r="H4857" i="1"/>
  <c r="H4856" i="1"/>
  <c r="H4855" i="1"/>
  <c r="H4854" i="1"/>
  <c r="H4853" i="1"/>
  <c r="H4852" i="1"/>
  <c r="H4851" i="1"/>
  <c r="H4850" i="1"/>
  <c r="H4849" i="1"/>
  <c r="H4848" i="1"/>
  <c r="H4847" i="1"/>
  <c r="H4846" i="1"/>
  <c r="H4845" i="1"/>
  <c r="H4844" i="1"/>
  <c r="H4843" i="1"/>
  <c r="H4842" i="1"/>
  <c r="H4841" i="1"/>
  <c r="H4840" i="1"/>
  <c r="H4839" i="1"/>
  <c r="H4838" i="1"/>
  <c r="H4837" i="1"/>
  <c r="H4836" i="1"/>
  <c r="H4835" i="1"/>
  <c r="H4834" i="1"/>
  <c r="H4833" i="1"/>
  <c r="H4832" i="1"/>
  <c r="H4831" i="1"/>
  <c r="H4830" i="1"/>
  <c r="H4829" i="1"/>
  <c r="H4828" i="1"/>
  <c r="H4827" i="1"/>
  <c r="H4826" i="1"/>
  <c r="H4825" i="1"/>
  <c r="H4824" i="1"/>
  <c r="H4823" i="1"/>
  <c r="H4822" i="1"/>
  <c r="H4821" i="1"/>
  <c r="H4820" i="1"/>
  <c r="H4819" i="1"/>
  <c r="H4818" i="1"/>
  <c r="H4817" i="1"/>
  <c r="H4816" i="1"/>
  <c r="H4815" i="1"/>
  <c r="H4814" i="1"/>
  <c r="H4813" i="1"/>
  <c r="H4812" i="1"/>
  <c r="H4811" i="1"/>
  <c r="H4810" i="1"/>
  <c r="H4809" i="1"/>
  <c r="H4808" i="1"/>
  <c r="H4807" i="1"/>
  <c r="H4806" i="1"/>
  <c r="H4805" i="1"/>
  <c r="H4804" i="1"/>
  <c r="H4803" i="1"/>
  <c r="H4802" i="1"/>
  <c r="H4801" i="1"/>
  <c r="H4800" i="1"/>
  <c r="H4799" i="1"/>
  <c r="H4798" i="1"/>
  <c r="H4797" i="1"/>
  <c r="H4796" i="1"/>
  <c r="H4795" i="1"/>
  <c r="H4794" i="1"/>
  <c r="H4793" i="1"/>
  <c r="H4792" i="1"/>
  <c r="H4791" i="1"/>
  <c r="H4790" i="1"/>
  <c r="H4789" i="1"/>
  <c r="H4788" i="1"/>
  <c r="H4787" i="1"/>
  <c r="H4786" i="1"/>
  <c r="H4785" i="1"/>
  <c r="H4784" i="1"/>
  <c r="H4783" i="1"/>
  <c r="H4782" i="1"/>
  <c r="H4781" i="1"/>
  <c r="H4780" i="1"/>
  <c r="H4779" i="1"/>
  <c r="H4778" i="1"/>
  <c r="H4777" i="1"/>
  <c r="H4776" i="1"/>
  <c r="H4775" i="1"/>
  <c r="H4774" i="1"/>
  <c r="H4773" i="1"/>
  <c r="H4772" i="1"/>
  <c r="H4771" i="1"/>
  <c r="H4770" i="1"/>
  <c r="H4769" i="1"/>
  <c r="H4768" i="1"/>
  <c r="H4767" i="1"/>
  <c r="H4766" i="1"/>
  <c r="H4765" i="1"/>
  <c r="H4764" i="1"/>
  <c r="H4763" i="1"/>
  <c r="H4762" i="1"/>
  <c r="H4761" i="1"/>
  <c r="H4760" i="1"/>
  <c r="H4759" i="1"/>
  <c r="H4758" i="1"/>
  <c r="H4757" i="1"/>
  <c r="H4756" i="1"/>
  <c r="H4755" i="1"/>
  <c r="H4754" i="1"/>
  <c r="H4753" i="1"/>
  <c r="H4752" i="1"/>
  <c r="H4751" i="1"/>
  <c r="H4750" i="1"/>
  <c r="H4749" i="1"/>
  <c r="H4748" i="1"/>
  <c r="H4747" i="1"/>
  <c r="H4746" i="1"/>
  <c r="H4745" i="1"/>
  <c r="H4744" i="1"/>
  <c r="H4743" i="1"/>
  <c r="H4742" i="1"/>
  <c r="H4741" i="1"/>
  <c r="H4740" i="1"/>
  <c r="H4739" i="1"/>
  <c r="H4738" i="1"/>
  <c r="H4737" i="1"/>
  <c r="H4736" i="1"/>
  <c r="H4735" i="1"/>
  <c r="H4734" i="1"/>
  <c r="H4733" i="1"/>
  <c r="H4732" i="1"/>
  <c r="H4731" i="1"/>
  <c r="H4730" i="1"/>
  <c r="H4729" i="1"/>
  <c r="H4728" i="1"/>
  <c r="H4727" i="1"/>
  <c r="H4726" i="1"/>
  <c r="H4725" i="1"/>
  <c r="H4724" i="1"/>
  <c r="H4723" i="1"/>
  <c r="H4722" i="1"/>
  <c r="H4721" i="1"/>
  <c r="H4720" i="1"/>
  <c r="H4719" i="1"/>
  <c r="H4718" i="1"/>
  <c r="H4717" i="1"/>
  <c r="H4716" i="1"/>
  <c r="H4715" i="1"/>
  <c r="H4714" i="1"/>
  <c r="H4713" i="1"/>
  <c r="H4712" i="1"/>
  <c r="H4711" i="1"/>
  <c r="H4710" i="1"/>
  <c r="H4709" i="1"/>
  <c r="H4708" i="1"/>
  <c r="H4707" i="1"/>
  <c r="H4706" i="1"/>
  <c r="H4705" i="1"/>
  <c r="H4704" i="1"/>
  <c r="H4703" i="1"/>
  <c r="H4702" i="1"/>
  <c r="H4701" i="1"/>
  <c r="H4700" i="1"/>
  <c r="H4699" i="1"/>
  <c r="H4698" i="1"/>
  <c r="H4697" i="1"/>
  <c r="H4696" i="1"/>
  <c r="H4695" i="1"/>
  <c r="H4694" i="1"/>
  <c r="H4693" i="1"/>
  <c r="H4692" i="1"/>
  <c r="H4691" i="1"/>
  <c r="H4690" i="1"/>
  <c r="H4689" i="1"/>
  <c r="H4688" i="1"/>
  <c r="H4687" i="1"/>
  <c r="H4686" i="1"/>
  <c r="H4685" i="1"/>
  <c r="H4684" i="1"/>
  <c r="H4683" i="1"/>
  <c r="H4682" i="1"/>
  <c r="H4681" i="1"/>
  <c r="H4680" i="1"/>
  <c r="H4679" i="1"/>
  <c r="H4678" i="1"/>
  <c r="H4677" i="1"/>
  <c r="H4676" i="1"/>
  <c r="H4675" i="1"/>
  <c r="H4674" i="1"/>
  <c r="H4673" i="1"/>
  <c r="H4672" i="1"/>
  <c r="H4671" i="1"/>
  <c r="H4670" i="1"/>
  <c r="H4669" i="1"/>
  <c r="H4668" i="1"/>
  <c r="H4667" i="1"/>
  <c r="H4666" i="1"/>
  <c r="H4665" i="1"/>
  <c r="H4664" i="1"/>
  <c r="H4663" i="1"/>
  <c r="H4662" i="1"/>
  <c r="H4661" i="1"/>
  <c r="H4660" i="1"/>
  <c r="H4659" i="1"/>
  <c r="H4658" i="1"/>
  <c r="H4657" i="1"/>
  <c r="H4656" i="1"/>
  <c r="H4655" i="1"/>
  <c r="H4654" i="1"/>
  <c r="H4653" i="1"/>
  <c r="H4652" i="1"/>
  <c r="H4651" i="1"/>
  <c r="H4650" i="1"/>
  <c r="H4649" i="1"/>
  <c r="H4648" i="1"/>
  <c r="H4647" i="1"/>
  <c r="H4646" i="1"/>
  <c r="H4645" i="1"/>
  <c r="H4644" i="1"/>
  <c r="H4643" i="1"/>
  <c r="H4642" i="1"/>
  <c r="H4641" i="1"/>
  <c r="H4640" i="1"/>
  <c r="H4639" i="1"/>
  <c r="H4638" i="1"/>
  <c r="H4637" i="1"/>
  <c r="H4636" i="1"/>
  <c r="H4635" i="1"/>
  <c r="H4634" i="1"/>
  <c r="H4633" i="1"/>
  <c r="H4632" i="1"/>
  <c r="H4631" i="1"/>
  <c r="H4630" i="1"/>
  <c r="H4629" i="1"/>
  <c r="H4628" i="1"/>
  <c r="H4627" i="1"/>
  <c r="H4626" i="1"/>
  <c r="H4625" i="1"/>
  <c r="H4624" i="1"/>
  <c r="H4623" i="1"/>
  <c r="H4622" i="1"/>
  <c r="H4621" i="1"/>
  <c r="H4620" i="1"/>
  <c r="H4619" i="1"/>
  <c r="H4618" i="1"/>
  <c r="H4617" i="1"/>
  <c r="H4616" i="1"/>
  <c r="H4615" i="1"/>
  <c r="H4614" i="1"/>
  <c r="H4613" i="1"/>
  <c r="H4612" i="1"/>
  <c r="H4611" i="1"/>
  <c r="H4610" i="1"/>
  <c r="H4609" i="1"/>
  <c r="H4608" i="1"/>
  <c r="H4607" i="1"/>
  <c r="H4606" i="1"/>
  <c r="H4605" i="1"/>
  <c r="H4604" i="1"/>
  <c r="H4603" i="1"/>
  <c r="H4602" i="1"/>
  <c r="H4601" i="1"/>
  <c r="H4600" i="1"/>
  <c r="H4599" i="1"/>
  <c r="H4598" i="1"/>
  <c r="H4597" i="1"/>
  <c r="H4596" i="1"/>
  <c r="H4595" i="1"/>
  <c r="H4594" i="1"/>
  <c r="H4593" i="1"/>
  <c r="H4592" i="1"/>
  <c r="H4591" i="1"/>
  <c r="H4590" i="1"/>
  <c r="H4589" i="1"/>
  <c r="H4588" i="1"/>
  <c r="H4587" i="1"/>
  <c r="H4586" i="1"/>
  <c r="H4585" i="1"/>
  <c r="H4584" i="1"/>
  <c r="H4583" i="1"/>
  <c r="H4582" i="1"/>
  <c r="H4581" i="1"/>
  <c r="H4580" i="1"/>
  <c r="H4579" i="1"/>
  <c r="H4578" i="1"/>
  <c r="H4577" i="1"/>
  <c r="H4576" i="1"/>
  <c r="H4575" i="1"/>
  <c r="H4574" i="1"/>
  <c r="H4573" i="1"/>
  <c r="H4572" i="1"/>
  <c r="H4571" i="1"/>
  <c r="H4570" i="1"/>
  <c r="H4569" i="1"/>
  <c r="H4568" i="1"/>
  <c r="H4567" i="1"/>
  <c r="H4492" i="1"/>
  <c r="H4417" i="1"/>
  <c r="H4342" i="1"/>
  <c r="H4267" i="1"/>
  <c r="H4192" i="1"/>
  <c r="H4191" i="1"/>
  <c r="H4190" i="1"/>
  <c r="H4189" i="1"/>
  <c r="H4188" i="1"/>
  <c r="H4187" i="1"/>
  <c r="H4186" i="1"/>
  <c r="H4185" i="1"/>
  <c r="H4184" i="1"/>
  <c r="H4183" i="1"/>
  <c r="H4182" i="1"/>
  <c r="H4181" i="1"/>
  <c r="H4180" i="1"/>
  <c r="H4179" i="1"/>
  <c r="H4178" i="1"/>
  <c r="H4177" i="1"/>
  <c r="H4176" i="1"/>
  <c r="H4175" i="1"/>
  <c r="H4174" i="1"/>
  <c r="H4173" i="1"/>
  <c r="H4172" i="1"/>
  <c r="H4171" i="1"/>
  <c r="H4170" i="1"/>
  <c r="H4169" i="1"/>
  <c r="H4168" i="1"/>
  <c r="H4167" i="1"/>
  <c r="H4166" i="1"/>
  <c r="H4165" i="1"/>
  <c r="H4164" i="1"/>
  <c r="H4163" i="1"/>
  <c r="H4162" i="1"/>
  <c r="H4161" i="1"/>
  <c r="H4160" i="1"/>
  <c r="H4159" i="1"/>
  <c r="H4158" i="1"/>
  <c r="H4157" i="1"/>
  <c r="H4156" i="1"/>
  <c r="H4155" i="1"/>
  <c r="H4154" i="1"/>
  <c r="H4153" i="1"/>
  <c r="H4152" i="1"/>
  <c r="H4151" i="1"/>
  <c r="H4150" i="1"/>
  <c r="H4149" i="1"/>
  <c r="H4148" i="1"/>
  <c r="H4147" i="1"/>
  <c r="H4146" i="1"/>
  <c r="H4145" i="1"/>
  <c r="H4144" i="1"/>
  <c r="H4143" i="1"/>
  <c r="H4142" i="1"/>
  <c r="H4141" i="1"/>
  <c r="H4140" i="1"/>
  <c r="H4139" i="1"/>
  <c r="H4138" i="1"/>
  <c r="H4137" i="1"/>
  <c r="H4136" i="1"/>
  <c r="H4135" i="1"/>
  <c r="H4134" i="1"/>
  <c r="H4133" i="1"/>
  <c r="H4132" i="1"/>
  <c r="H4131" i="1"/>
  <c r="H4130" i="1"/>
  <c r="H4129" i="1"/>
  <c r="H4128" i="1"/>
  <c r="H4127" i="1"/>
  <c r="H4126" i="1"/>
  <c r="H4125" i="1"/>
  <c r="H4124" i="1"/>
  <c r="H4123" i="1"/>
  <c r="H4122" i="1"/>
  <c r="H4121" i="1"/>
  <c r="H4120" i="1"/>
  <c r="H4119" i="1"/>
  <c r="H4118" i="1"/>
  <c r="H4117" i="1"/>
  <c r="H4116" i="1"/>
  <c r="H4115" i="1"/>
  <c r="H4114" i="1"/>
  <c r="H4113" i="1"/>
  <c r="H4112" i="1"/>
  <c r="H4111" i="1"/>
  <c r="H4110" i="1"/>
  <c r="H4109" i="1"/>
  <c r="H4108" i="1"/>
  <c r="H4107" i="1"/>
  <c r="H4106" i="1"/>
  <c r="H4105" i="1"/>
  <c r="H4104" i="1"/>
  <c r="H4103" i="1"/>
  <c r="H4102" i="1"/>
  <c r="H4101" i="1"/>
  <c r="H4100" i="1"/>
  <c r="H4099" i="1"/>
  <c r="H4098" i="1"/>
  <c r="H4097" i="1"/>
  <c r="H4096" i="1"/>
  <c r="H4095" i="1"/>
  <c r="H4094" i="1"/>
  <c r="H4093" i="1"/>
  <c r="H4092" i="1"/>
  <c r="H4091" i="1"/>
  <c r="H4090" i="1"/>
  <c r="H4089" i="1"/>
  <c r="H4088" i="1"/>
  <c r="H4087" i="1"/>
  <c r="H4086" i="1"/>
  <c r="H4085" i="1"/>
  <c r="H4084" i="1"/>
  <c r="H4083" i="1"/>
  <c r="H4082" i="1"/>
  <c r="H4081" i="1"/>
  <c r="H4080" i="1"/>
  <c r="H4079" i="1"/>
  <c r="H4078" i="1"/>
  <c r="H4077" i="1"/>
  <c r="H4076" i="1"/>
  <c r="H4075" i="1"/>
  <c r="H4074" i="1"/>
  <c r="H4073" i="1"/>
  <c r="H4072" i="1"/>
  <c r="H4071" i="1"/>
  <c r="H4070" i="1"/>
  <c r="H4069" i="1"/>
  <c r="H4068" i="1"/>
  <c r="H4067" i="1"/>
  <c r="H4066" i="1"/>
  <c r="H4065" i="1"/>
  <c r="H4064" i="1"/>
  <c r="H4063" i="1"/>
  <c r="H4062" i="1"/>
  <c r="H4061" i="1"/>
  <c r="H4060" i="1"/>
  <c r="H4059" i="1"/>
  <c r="H4058" i="1"/>
  <c r="H4057" i="1"/>
  <c r="H4056" i="1"/>
  <c r="H4055" i="1"/>
  <c r="H4054" i="1"/>
  <c r="H4053" i="1"/>
  <c r="H4052" i="1"/>
  <c r="H4051" i="1"/>
  <c r="H4050" i="1"/>
  <c r="H4049" i="1"/>
  <c r="H4048" i="1"/>
  <c r="H4047" i="1"/>
  <c r="H4046" i="1"/>
  <c r="H4045" i="1"/>
  <c r="H4044" i="1"/>
  <c r="H4043" i="1"/>
  <c r="H4042" i="1"/>
  <c r="H4041" i="1"/>
  <c r="H4040" i="1"/>
  <c r="H4039" i="1"/>
  <c r="H4038" i="1"/>
  <c r="H4037" i="1"/>
  <c r="H4036" i="1"/>
  <c r="H4035" i="1"/>
  <c r="H4034" i="1"/>
  <c r="H4033" i="1"/>
  <c r="H4032" i="1"/>
  <c r="H4031" i="1"/>
  <c r="H4030" i="1"/>
  <c r="H4029" i="1"/>
  <c r="H4028" i="1"/>
  <c r="H4027" i="1"/>
  <c r="H4026" i="1"/>
  <c r="H4025" i="1"/>
  <c r="H4024" i="1"/>
  <c r="H4023" i="1"/>
  <c r="H4022" i="1"/>
  <c r="H4021" i="1"/>
  <c r="H4020" i="1"/>
  <c r="H4019" i="1"/>
  <c r="H4018" i="1"/>
  <c r="H4017" i="1"/>
  <c r="H4016" i="1"/>
  <c r="H4015" i="1"/>
  <c r="H4014" i="1"/>
  <c r="H4013" i="1"/>
  <c r="H4012" i="1"/>
  <c r="H4011" i="1"/>
  <c r="H4010" i="1"/>
  <c r="H4009" i="1"/>
  <c r="H4008" i="1"/>
  <c r="H4007" i="1"/>
  <c r="H4006" i="1"/>
  <c r="H4005" i="1"/>
  <c r="H4004" i="1"/>
  <c r="H4003" i="1"/>
  <c r="H4002" i="1"/>
  <c r="H4001" i="1"/>
  <c r="H4000" i="1"/>
  <c r="H3999" i="1"/>
  <c r="H3998" i="1"/>
  <c r="H3997" i="1"/>
  <c r="H3996" i="1"/>
  <c r="H3995" i="1"/>
  <c r="H3994" i="1"/>
  <c r="H3993" i="1"/>
  <c r="H3992" i="1"/>
  <c r="H3991" i="1"/>
  <c r="H3990" i="1"/>
  <c r="H3989" i="1"/>
  <c r="H3988" i="1"/>
  <c r="H3987" i="1"/>
  <c r="H3986" i="1"/>
  <c r="H3985" i="1"/>
  <c r="H3984" i="1"/>
  <c r="H3983" i="1"/>
  <c r="H3982" i="1"/>
  <c r="H3981" i="1"/>
  <c r="H3980" i="1"/>
  <c r="H3979" i="1"/>
  <c r="H3978" i="1"/>
  <c r="H3977" i="1"/>
  <c r="H3976" i="1"/>
  <c r="H3975" i="1"/>
  <c r="H3974" i="1"/>
  <c r="H3973" i="1"/>
  <c r="H3972" i="1"/>
  <c r="H3971" i="1"/>
  <c r="H3970" i="1"/>
  <c r="H3969" i="1"/>
  <c r="H3968" i="1"/>
  <c r="H3967" i="1"/>
  <c r="H3966" i="1"/>
  <c r="H3965" i="1"/>
  <c r="H3964" i="1"/>
  <c r="H3963" i="1"/>
  <c r="H3962" i="1"/>
  <c r="H3961" i="1"/>
  <c r="H3960" i="1"/>
  <c r="H3959" i="1"/>
  <c r="H3958" i="1"/>
  <c r="H3957" i="1"/>
  <c r="H3956" i="1"/>
  <c r="H3955" i="1"/>
  <c r="H3954" i="1"/>
  <c r="H3953" i="1"/>
  <c r="H3952" i="1"/>
  <c r="H3951" i="1"/>
  <c r="H3950" i="1"/>
  <c r="H3949" i="1"/>
  <c r="H3948" i="1"/>
  <c r="H3947" i="1"/>
  <c r="H3946" i="1"/>
  <c r="H3945" i="1"/>
  <c r="H3944" i="1"/>
  <c r="H3943" i="1"/>
  <c r="H3942" i="1"/>
  <c r="H3941" i="1"/>
  <c r="H3940" i="1"/>
  <c r="H3939" i="1"/>
  <c r="H3938" i="1"/>
  <c r="H3937" i="1"/>
  <c r="H3936" i="1"/>
  <c r="H3935" i="1"/>
  <c r="H3934" i="1"/>
  <c r="H3933" i="1"/>
  <c r="H3932" i="1"/>
  <c r="H3931" i="1"/>
  <c r="H3930" i="1"/>
  <c r="H3929" i="1"/>
  <c r="H3928" i="1"/>
  <c r="H3927" i="1"/>
  <c r="H3926" i="1"/>
  <c r="H3925" i="1"/>
  <c r="H3924" i="1"/>
  <c r="H3923" i="1"/>
  <c r="H3922" i="1"/>
  <c r="H3921" i="1"/>
  <c r="H3920" i="1"/>
  <c r="H3919" i="1"/>
  <c r="H3918" i="1"/>
  <c r="H3917" i="1"/>
  <c r="H3916" i="1"/>
  <c r="H3915" i="1"/>
  <c r="H3914" i="1"/>
  <c r="H3913" i="1"/>
  <c r="H3912" i="1"/>
  <c r="H3911" i="1"/>
  <c r="H3910" i="1"/>
  <c r="H3909" i="1"/>
  <c r="H3908" i="1"/>
  <c r="H3907" i="1"/>
  <c r="H3906" i="1"/>
  <c r="H3905" i="1"/>
  <c r="H3904" i="1"/>
  <c r="H3903" i="1"/>
  <c r="H3902" i="1"/>
  <c r="H3901" i="1"/>
  <c r="H3900" i="1"/>
  <c r="H3899" i="1"/>
  <c r="H3898" i="1"/>
  <c r="H3897" i="1"/>
  <c r="H3896" i="1"/>
  <c r="H3895" i="1"/>
  <c r="H3894" i="1"/>
  <c r="H3893" i="1"/>
  <c r="H3892" i="1"/>
  <c r="H3891" i="1"/>
  <c r="H3890" i="1"/>
  <c r="H3889" i="1"/>
  <c r="H3888" i="1"/>
  <c r="H3887" i="1"/>
  <c r="H3886" i="1"/>
  <c r="H3885" i="1"/>
  <c r="H3884" i="1"/>
  <c r="H3883" i="1"/>
  <c r="H3882" i="1"/>
  <c r="H3881" i="1"/>
  <c r="H3880" i="1"/>
  <c r="H3879" i="1"/>
  <c r="H3878" i="1"/>
  <c r="H3877" i="1"/>
  <c r="H3876" i="1"/>
  <c r="H3875" i="1"/>
  <c r="H3874" i="1"/>
  <c r="H3873" i="1"/>
  <c r="H3872" i="1"/>
  <c r="H3871" i="1"/>
  <c r="H3870" i="1"/>
  <c r="H3869" i="1"/>
  <c r="H3868" i="1"/>
  <c r="H3867" i="1"/>
  <c r="H3866" i="1"/>
  <c r="H3865" i="1"/>
  <c r="H3864" i="1"/>
  <c r="H3863" i="1"/>
  <c r="H3862" i="1"/>
  <c r="H3861" i="1"/>
  <c r="H3860" i="1"/>
  <c r="H3859" i="1"/>
  <c r="H3858" i="1"/>
  <c r="H3857" i="1"/>
  <c r="H3856" i="1"/>
  <c r="H3855" i="1"/>
  <c r="H3854" i="1"/>
  <c r="H3853" i="1"/>
  <c r="H3852" i="1"/>
  <c r="H3851" i="1"/>
  <c r="H3850" i="1"/>
  <c r="H3849" i="1"/>
  <c r="H3848" i="1"/>
  <c r="H3847" i="1"/>
  <c r="H3846" i="1"/>
  <c r="H3845" i="1"/>
  <c r="H3844" i="1"/>
  <c r="H3843" i="1"/>
  <c r="H3842" i="1"/>
  <c r="H3841" i="1"/>
  <c r="H3840" i="1"/>
  <c r="H3839" i="1"/>
  <c r="H3838" i="1"/>
  <c r="H3837" i="1"/>
  <c r="H3836" i="1"/>
  <c r="H3835" i="1"/>
  <c r="H3834" i="1"/>
  <c r="H3833" i="1"/>
  <c r="H3832" i="1"/>
  <c r="H3831" i="1"/>
  <c r="H3830" i="1"/>
  <c r="H3829" i="1"/>
  <c r="H3828" i="1"/>
  <c r="H3827" i="1"/>
  <c r="H3826" i="1"/>
  <c r="H3825" i="1"/>
  <c r="H3824" i="1"/>
  <c r="H3823" i="1"/>
  <c r="H3822" i="1"/>
  <c r="H3821" i="1"/>
  <c r="H3820" i="1"/>
  <c r="H3819" i="1"/>
  <c r="H3818" i="1"/>
  <c r="H3817" i="1"/>
  <c r="H3816" i="1"/>
  <c r="H3815" i="1"/>
  <c r="H3814" i="1"/>
  <c r="H3813" i="1"/>
  <c r="H3812" i="1"/>
  <c r="H3811" i="1"/>
  <c r="H3810" i="1"/>
  <c r="H3809" i="1"/>
  <c r="H3808" i="1"/>
  <c r="H3807" i="1"/>
  <c r="H3806" i="1"/>
  <c r="H3805" i="1"/>
  <c r="H3804" i="1"/>
  <c r="H3803" i="1"/>
  <c r="H3802" i="1"/>
  <c r="H3801" i="1"/>
  <c r="H3800" i="1"/>
  <c r="H3799" i="1"/>
  <c r="H3798" i="1"/>
  <c r="H3797" i="1"/>
  <c r="H3796" i="1"/>
  <c r="H3795" i="1"/>
  <c r="H3794" i="1"/>
  <c r="H3793" i="1"/>
  <c r="H3792" i="1"/>
  <c r="H3791" i="1"/>
  <c r="H3790" i="1"/>
  <c r="H3789" i="1"/>
  <c r="H3788" i="1"/>
  <c r="H3787" i="1"/>
  <c r="H3786" i="1"/>
  <c r="H3785" i="1"/>
  <c r="H3784" i="1"/>
  <c r="H3783" i="1"/>
  <c r="H3782" i="1"/>
  <c r="H3781" i="1"/>
  <c r="H3780" i="1"/>
  <c r="H3779" i="1"/>
  <c r="H3778" i="1"/>
  <c r="H3777" i="1"/>
  <c r="H3776" i="1"/>
  <c r="H3775" i="1"/>
  <c r="H3774" i="1"/>
  <c r="H3773" i="1"/>
  <c r="H3772" i="1"/>
  <c r="H3771" i="1"/>
  <c r="H3770" i="1"/>
  <c r="H3769" i="1"/>
  <c r="H3768" i="1"/>
  <c r="H3767" i="1"/>
  <c r="H3766" i="1"/>
  <c r="H3765" i="1"/>
  <c r="H3764" i="1"/>
  <c r="H3763" i="1"/>
  <c r="H3762" i="1"/>
  <c r="H3761" i="1"/>
  <c r="H3760" i="1"/>
  <c r="H3759" i="1"/>
  <c r="H3758" i="1"/>
  <c r="H3757" i="1"/>
  <c r="H3756" i="1"/>
  <c r="H3755" i="1"/>
  <c r="H3754" i="1"/>
  <c r="H3753" i="1"/>
  <c r="H3752" i="1"/>
  <c r="H3751" i="1"/>
  <c r="H3750" i="1"/>
  <c r="H3749" i="1"/>
  <c r="H3748" i="1"/>
  <c r="H3747" i="1"/>
  <c r="H3746" i="1"/>
  <c r="H3745" i="1"/>
  <c r="H3744" i="1"/>
  <c r="H3743" i="1"/>
  <c r="H3742" i="1"/>
  <c r="H3741" i="1"/>
  <c r="H3740" i="1"/>
  <c r="H3739" i="1"/>
  <c r="H3738" i="1"/>
  <c r="H3737" i="1"/>
  <c r="H3736" i="1"/>
  <c r="H3735" i="1"/>
  <c r="H3734" i="1"/>
  <c r="H3733" i="1"/>
  <c r="H3732" i="1"/>
  <c r="H3731" i="1"/>
  <c r="H3730" i="1"/>
  <c r="H3729" i="1"/>
  <c r="H3728" i="1"/>
  <c r="H3727" i="1"/>
  <c r="H3726" i="1"/>
  <c r="H3725" i="1"/>
  <c r="H3724" i="1"/>
  <c r="H3723" i="1"/>
  <c r="H3722" i="1"/>
  <c r="H3721" i="1"/>
  <c r="H3720" i="1"/>
  <c r="H3719" i="1"/>
  <c r="H3718" i="1"/>
  <c r="H3717" i="1"/>
  <c r="H3716" i="1"/>
  <c r="H3715" i="1"/>
  <c r="H3714" i="1"/>
  <c r="H3713" i="1"/>
  <c r="H3712" i="1"/>
  <c r="H3711" i="1"/>
  <c r="H3710" i="1"/>
  <c r="H3709" i="1"/>
  <c r="H3708" i="1"/>
  <c r="H3707" i="1"/>
  <c r="H3706" i="1"/>
  <c r="H3705" i="1"/>
  <c r="H3704" i="1"/>
  <c r="H3703" i="1"/>
  <c r="H3702" i="1"/>
  <c r="H3701" i="1"/>
  <c r="H3700" i="1"/>
  <c r="H3699" i="1"/>
  <c r="H3698" i="1"/>
  <c r="H3697" i="1"/>
  <c r="H3696" i="1"/>
  <c r="H3695" i="1"/>
  <c r="H3694" i="1"/>
  <c r="H3693" i="1"/>
  <c r="H3692" i="1"/>
  <c r="H3691" i="1"/>
  <c r="H3690" i="1"/>
  <c r="H3689" i="1"/>
  <c r="H3688" i="1"/>
  <c r="H3687" i="1"/>
  <c r="H3686" i="1"/>
  <c r="H3685" i="1"/>
  <c r="H3684" i="1"/>
  <c r="H3683" i="1"/>
  <c r="H3682" i="1"/>
  <c r="H3681" i="1"/>
  <c r="H3680" i="1"/>
  <c r="H3679" i="1"/>
  <c r="H3678" i="1"/>
  <c r="H3677" i="1"/>
  <c r="H3676" i="1"/>
  <c r="H3675" i="1"/>
  <c r="H3674" i="1"/>
  <c r="H3673" i="1"/>
  <c r="H3672" i="1"/>
  <c r="H3671" i="1"/>
  <c r="H3670" i="1"/>
  <c r="H3669" i="1"/>
  <c r="H3668" i="1"/>
  <c r="H3667" i="1"/>
  <c r="H3666" i="1"/>
  <c r="H3665" i="1"/>
  <c r="H3664" i="1"/>
  <c r="H3663" i="1"/>
  <c r="H3662" i="1"/>
  <c r="H3661" i="1"/>
  <c r="H3660" i="1"/>
  <c r="H3659" i="1"/>
  <c r="H3658" i="1"/>
  <c r="H3657" i="1"/>
  <c r="H3656" i="1"/>
  <c r="H3655" i="1"/>
  <c r="H3654" i="1"/>
  <c r="H3653" i="1"/>
  <c r="H3652" i="1"/>
  <c r="H3651" i="1"/>
  <c r="H3650" i="1"/>
  <c r="H3649" i="1"/>
  <c r="H3648" i="1"/>
  <c r="H3647" i="1"/>
  <c r="H3646" i="1"/>
  <c r="H3645" i="1"/>
  <c r="H3644" i="1"/>
  <c r="H3643" i="1"/>
  <c r="H3642" i="1"/>
  <c r="H3641" i="1"/>
  <c r="H3640" i="1"/>
  <c r="H3639" i="1"/>
  <c r="H3638" i="1"/>
  <c r="H3637" i="1"/>
  <c r="H3636" i="1"/>
  <c r="H3635" i="1"/>
  <c r="H3634" i="1"/>
  <c r="H3633" i="1"/>
  <c r="H3632" i="1"/>
  <c r="H3631" i="1"/>
  <c r="H3630" i="1"/>
  <c r="H3629" i="1"/>
  <c r="H3628" i="1"/>
  <c r="H3627" i="1"/>
  <c r="H3626" i="1"/>
  <c r="H3625" i="1"/>
  <c r="H3624" i="1"/>
  <c r="H3623" i="1"/>
  <c r="H3622" i="1"/>
  <c r="H3621" i="1"/>
  <c r="H3620" i="1"/>
  <c r="H3619" i="1"/>
  <c r="H3618" i="1"/>
  <c r="H3617" i="1"/>
  <c r="H3616" i="1"/>
  <c r="H3615" i="1"/>
  <c r="H3614" i="1"/>
  <c r="H3613" i="1"/>
  <c r="H3612" i="1"/>
  <c r="H3611" i="1"/>
  <c r="H3610" i="1"/>
  <c r="H3609" i="1"/>
  <c r="H3608" i="1"/>
  <c r="H3607" i="1"/>
  <c r="H3606" i="1"/>
  <c r="H3605" i="1"/>
  <c r="H3604" i="1"/>
  <c r="H3603" i="1"/>
  <c r="H3602" i="1"/>
  <c r="H3601" i="1"/>
  <c r="H3600" i="1"/>
  <c r="H3599" i="1"/>
  <c r="H3598" i="1"/>
  <c r="H3597" i="1"/>
  <c r="H3596" i="1"/>
  <c r="H3595" i="1"/>
  <c r="H3594" i="1"/>
  <c r="H3593" i="1"/>
  <c r="H3592" i="1"/>
  <c r="H3591" i="1"/>
  <c r="H3590" i="1"/>
  <c r="H3589" i="1"/>
  <c r="H3588" i="1"/>
  <c r="H3587" i="1"/>
  <c r="H3586" i="1"/>
  <c r="H3585" i="1"/>
  <c r="H3584" i="1"/>
  <c r="H3583" i="1"/>
  <c r="H3582" i="1"/>
  <c r="H3581" i="1"/>
  <c r="H3580" i="1"/>
  <c r="H3579" i="1"/>
  <c r="H3578" i="1"/>
  <c r="H3577" i="1"/>
  <c r="H3576" i="1"/>
  <c r="H3575" i="1"/>
  <c r="H3574" i="1"/>
  <c r="H3573" i="1"/>
  <c r="H3572" i="1"/>
  <c r="H3571" i="1"/>
  <c r="H3570" i="1"/>
  <c r="H3569" i="1"/>
  <c r="H3568" i="1"/>
  <c r="H3567" i="1"/>
  <c r="H3566" i="1"/>
  <c r="H3565" i="1"/>
  <c r="H3564" i="1"/>
  <c r="H3563" i="1"/>
  <c r="H3562" i="1"/>
  <c r="H3561" i="1"/>
  <c r="H3560" i="1"/>
  <c r="H3559" i="1"/>
  <c r="H3558" i="1"/>
  <c r="H3557" i="1"/>
  <c r="H3556" i="1"/>
  <c r="H3555" i="1"/>
  <c r="H3554" i="1"/>
  <c r="H3553" i="1"/>
  <c r="H3552" i="1"/>
  <c r="H3551" i="1"/>
  <c r="H3550" i="1"/>
  <c r="H3549" i="1"/>
  <c r="H3548" i="1"/>
  <c r="H3547" i="1"/>
  <c r="H3546" i="1"/>
  <c r="H3545" i="1"/>
  <c r="H3544" i="1"/>
  <c r="H3543" i="1"/>
  <c r="H3542" i="1"/>
  <c r="H3541" i="1"/>
  <c r="H3540" i="1"/>
  <c r="H3539" i="1"/>
  <c r="H3538" i="1"/>
  <c r="H3537" i="1"/>
  <c r="H3536" i="1"/>
  <c r="H3535" i="1"/>
  <c r="H3534" i="1"/>
  <c r="H3533" i="1"/>
  <c r="H3532" i="1"/>
  <c r="H3531" i="1"/>
  <c r="H3530" i="1"/>
  <c r="H3529" i="1"/>
  <c r="H3528" i="1"/>
  <c r="H3527" i="1"/>
  <c r="H3526" i="1"/>
  <c r="H3525" i="1"/>
  <c r="H3524" i="1"/>
  <c r="H3523" i="1"/>
  <c r="H3522" i="1"/>
  <c r="H3521" i="1"/>
  <c r="H3520" i="1"/>
  <c r="H3519" i="1"/>
  <c r="H3518" i="1"/>
  <c r="H3517" i="1"/>
  <c r="H3516" i="1"/>
  <c r="H3515" i="1"/>
  <c r="H3514" i="1"/>
  <c r="H3513" i="1"/>
  <c r="H3512" i="1"/>
  <c r="H3511" i="1"/>
  <c r="H3510" i="1"/>
  <c r="H3509" i="1"/>
  <c r="H3508" i="1"/>
  <c r="H3507" i="1"/>
  <c r="H3506" i="1"/>
  <c r="H4566" i="1"/>
  <c r="H4565" i="1"/>
  <c r="H4564" i="1"/>
  <c r="H4563" i="1"/>
  <c r="H4562" i="1"/>
  <c r="H4561" i="1"/>
  <c r="H4560" i="1"/>
  <c r="H4559" i="1"/>
  <c r="H4558" i="1"/>
  <c r="H4557" i="1"/>
  <c r="H4556" i="1"/>
  <c r="H4555" i="1"/>
  <c r="H4554" i="1"/>
  <c r="H4553" i="1"/>
  <c r="H4552" i="1"/>
  <c r="H4551" i="1"/>
  <c r="H4550" i="1"/>
  <c r="H4549" i="1"/>
  <c r="H4548" i="1"/>
  <c r="H4547" i="1"/>
  <c r="H4546" i="1"/>
  <c r="H4545" i="1"/>
  <c r="H4544" i="1"/>
  <c r="H4543" i="1"/>
  <c r="H4542" i="1"/>
  <c r="H4541" i="1"/>
  <c r="H4540" i="1"/>
  <c r="H4539" i="1"/>
  <c r="H4538" i="1"/>
  <c r="H4537" i="1"/>
  <c r="H4536" i="1"/>
  <c r="H4535" i="1"/>
  <c r="H4534" i="1"/>
  <c r="H4533" i="1"/>
  <c r="H4532" i="1"/>
  <c r="H4531" i="1"/>
  <c r="H4530" i="1"/>
  <c r="H4529" i="1"/>
  <c r="H4528" i="1"/>
  <c r="H4527" i="1"/>
  <c r="H4526" i="1"/>
  <c r="H4525" i="1"/>
  <c r="H4524" i="1"/>
  <c r="H4523" i="1"/>
  <c r="H4522" i="1"/>
  <c r="H4521" i="1"/>
  <c r="H4520" i="1"/>
  <c r="H4519" i="1"/>
  <c r="H4518" i="1"/>
  <c r="H4517" i="1"/>
  <c r="H4516" i="1"/>
  <c r="H4515" i="1"/>
  <c r="H4514" i="1"/>
  <c r="H4513" i="1"/>
  <c r="H4512" i="1"/>
  <c r="H4511" i="1"/>
  <c r="H4510" i="1"/>
  <c r="H4509" i="1"/>
  <c r="H4508" i="1"/>
  <c r="H4507" i="1"/>
  <c r="H4506" i="1"/>
  <c r="H4505" i="1"/>
  <c r="H4504" i="1"/>
  <c r="H4503" i="1"/>
  <c r="H4502" i="1"/>
  <c r="H4501" i="1"/>
  <c r="H4500" i="1"/>
  <c r="H4499" i="1"/>
  <c r="H4498" i="1"/>
  <c r="H4497" i="1"/>
  <c r="H4496" i="1"/>
  <c r="H4495" i="1"/>
  <c r="H4494" i="1"/>
  <c r="H4493" i="1"/>
  <c r="H3505" i="1"/>
  <c r="H4491" i="1"/>
  <c r="H4490" i="1"/>
  <c r="H4489" i="1"/>
  <c r="H4488" i="1"/>
  <c r="H4487" i="1"/>
  <c r="H4486" i="1"/>
  <c r="H4485" i="1"/>
  <c r="H4484" i="1"/>
  <c r="H4483" i="1"/>
  <c r="H4482" i="1"/>
  <c r="H4481" i="1"/>
  <c r="H4480" i="1"/>
  <c r="H4479" i="1"/>
  <c r="H4478" i="1"/>
  <c r="H4477" i="1"/>
  <c r="H4476" i="1"/>
  <c r="H4475" i="1"/>
  <c r="H4474" i="1"/>
  <c r="H4473" i="1"/>
  <c r="H4472" i="1"/>
  <c r="H4471" i="1"/>
  <c r="H4470" i="1"/>
  <c r="H4469" i="1"/>
  <c r="H4468" i="1"/>
  <c r="H4467" i="1"/>
  <c r="H4466" i="1"/>
  <c r="H4465" i="1"/>
  <c r="H4464" i="1"/>
  <c r="H4463" i="1"/>
  <c r="H4462" i="1"/>
  <c r="H4461" i="1"/>
  <c r="H4460" i="1"/>
  <c r="H4459" i="1"/>
  <c r="H4458" i="1"/>
  <c r="H4457" i="1"/>
  <c r="H4456" i="1"/>
  <c r="H4455" i="1"/>
  <c r="H4454" i="1"/>
  <c r="H4453" i="1"/>
  <c r="H4452" i="1"/>
  <c r="H4451" i="1"/>
  <c r="H4450" i="1"/>
  <c r="H4449" i="1"/>
  <c r="H4448" i="1"/>
  <c r="H4447" i="1"/>
  <c r="H4446" i="1"/>
  <c r="H4445" i="1"/>
  <c r="H4444" i="1"/>
  <c r="H4443" i="1"/>
  <c r="H4442" i="1"/>
  <c r="H4441" i="1"/>
  <c r="H4440" i="1"/>
  <c r="H4439" i="1"/>
  <c r="H4438" i="1"/>
  <c r="H4437" i="1"/>
  <c r="H4436" i="1"/>
  <c r="H4435" i="1"/>
  <c r="H4434" i="1"/>
  <c r="H4433" i="1"/>
  <c r="H4432" i="1"/>
  <c r="H4431" i="1"/>
  <c r="H4430" i="1"/>
  <c r="H4429" i="1"/>
  <c r="H4428" i="1"/>
  <c r="H4427" i="1"/>
  <c r="H4426" i="1"/>
  <c r="H4425" i="1"/>
  <c r="H4424" i="1"/>
  <c r="H4423" i="1"/>
  <c r="H4422" i="1"/>
  <c r="H4421" i="1"/>
  <c r="H4420" i="1"/>
  <c r="H4419" i="1"/>
  <c r="H4418" i="1"/>
  <c r="H3504" i="1"/>
  <c r="H4416" i="1"/>
  <c r="H4415" i="1"/>
  <c r="H4414" i="1"/>
  <c r="H4413" i="1"/>
  <c r="H4412" i="1"/>
  <c r="H4411" i="1"/>
  <c r="H4410" i="1"/>
  <c r="H4409" i="1"/>
  <c r="H4408" i="1"/>
  <c r="H4407" i="1"/>
  <c r="H4406" i="1"/>
  <c r="H4405" i="1"/>
  <c r="H4404" i="1"/>
  <c r="H4403" i="1"/>
  <c r="H4402" i="1"/>
  <c r="H4401" i="1"/>
  <c r="H4400" i="1"/>
  <c r="H4399" i="1"/>
  <c r="H4398" i="1"/>
  <c r="H4397" i="1"/>
  <c r="H4396" i="1"/>
  <c r="H4395" i="1"/>
  <c r="H4394" i="1"/>
  <c r="H4393" i="1"/>
  <c r="H4392" i="1"/>
  <c r="H4391" i="1"/>
  <c r="H4390" i="1"/>
  <c r="H4389" i="1"/>
  <c r="H4388" i="1"/>
  <c r="H4387" i="1"/>
  <c r="H4386" i="1"/>
  <c r="H4385" i="1"/>
  <c r="H4384" i="1"/>
  <c r="H4383" i="1"/>
  <c r="H4382" i="1"/>
  <c r="H4381" i="1"/>
  <c r="H4380" i="1"/>
  <c r="H4379" i="1"/>
  <c r="H4378" i="1"/>
  <c r="H4377" i="1"/>
  <c r="H4376" i="1"/>
  <c r="H4375" i="1"/>
  <c r="H4374" i="1"/>
  <c r="H4373" i="1"/>
  <c r="H4372" i="1"/>
  <c r="H4371" i="1"/>
  <c r="H4370" i="1"/>
  <c r="H4369" i="1"/>
  <c r="H4368" i="1"/>
  <c r="H4367" i="1"/>
  <c r="H4366" i="1"/>
  <c r="H4365" i="1"/>
  <c r="H4364" i="1"/>
  <c r="H4363" i="1"/>
  <c r="H4362" i="1"/>
  <c r="H4361" i="1"/>
  <c r="H4360" i="1"/>
  <c r="H4359" i="1"/>
  <c r="H4358" i="1"/>
  <c r="H4357" i="1"/>
  <c r="H4356" i="1"/>
  <c r="H4355" i="1"/>
  <c r="H4354" i="1"/>
  <c r="H4353" i="1"/>
  <c r="H4352" i="1"/>
  <c r="H4351" i="1"/>
  <c r="H4350" i="1"/>
  <c r="H4349" i="1"/>
  <c r="H4348" i="1"/>
  <c r="H4347" i="1"/>
  <c r="H4346" i="1"/>
  <c r="H4345" i="1"/>
  <c r="H4344" i="1"/>
  <c r="H4343" i="1"/>
  <c r="H3503" i="1"/>
  <c r="H4341" i="1"/>
  <c r="H4340" i="1"/>
  <c r="H4339" i="1"/>
  <c r="H4338" i="1"/>
  <c r="H4337" i="1"/>
  <c r="H4336" i="1"/>
  <c r="H4335" i="1"/>
  <c r="H4334" i="1"/>
  <c r="H4333" i="1"/>
  <c r="H4332" i="1"/>
  <c r="H4331" i="1"/>
  <c r="H4330" i="1"/>
  <c r="H4329" i="1"/>
  <c r="H4328" i="1"/>
  <c r="H4327" i="1"/>
  <c r="H4326" i="1"/>
  <c r="H4325" i="1"/>
  <c r="H4324" i="1"/>
  <c r="H4323" i="1"/>
  <c r="H4322" i="1"/>
  <c r="H4321" i="1"/>
  <c r="H4320" i="1"/>
  <c r="H4319" i="1"/>
  <c r="H4318" i="1"/>
  <c r="H4317" i="1"/>
  <c r="H4316" i="1"/>
  <c r="H4315" i="1"/>
  <c r="H4314" i="1"/>
  <c r="H4313" i="1"/>
  <c r="H4312" i="1"/>
  <c r="H4311" i="1"/>
  <c r="H4310" i="1"/>
  <c r="H4309" i="1"/>
  <c r="H4308" i="1"/>
  <c r="H4307" i="1"/>
  <c r="H4306" i="1"/>
  <c r="H4305" i="1"/>
  <c r="H4304" i="1"/>
  <c r="H4303" i="1"/>
  <c r="H4302" i="1"/>
  <c r="H4301" i="1"/>
  <c r="H4300" i="1"/>
  <c r="H4299" i="1"/>
  <c r="H4298" i="1"/>
  <c r="H4297" i="1"/>
  <c r="H4296" i="1"/>
  <c r="H4295" i="1"/>
  <c r="H4294" i="1"/>
  <c r="H4293" i="1"/>
  <c r="H4292" i="1"/>
  <c r="H4291" i="1"/>
  <c r="H4290" i="1"/>
  <c r="H4289" i="1"/>
  <c r="H4288" i="1"/>
  <c r="H4287" i="1"/>
  <c r="H4286" i="1"/>
  <c r="H4285" i="1"/>
  <c r="H4284" i="1"/>
  <c r="H4283" i="1"/>
  <c r="H4282" i="1"/>
  <c r="H4281" i="1"/>
  <c r="H4280" i="1"/>
  <c r="H4279" i="1"/>
  <c r="H4278" i="1"/>
  <c r="H4277" i="1"/>
  <c r="H4276" i="1"/>
  <c r="H4275" i="1"/>
  <c r="H4274" i="1"/>
  <c r="H4273" i="1"/>
  <c r="H4272" i="1"/>
  <c r="H4271" i="1"/>
  <c r="H4270" i="1"/>
  <c r="H4269" i="1"/>
  <c r="H4268" i="1"/>
  <c r="H3502" i="1"/>
  <c r="H4266" i="1"/>
  <c r="H4265" i="1"/>
  <c r="H4264" i="1"/>
  <c r="H4263" i="1"/>
  <c r="H4262" i="1"/>
  <c r="H4261" i="1"/>
  <c r="H4260" i="1"/>
  <c r="H4259" i="1"/>
  <c r="H4258" i="1"/>
  <c r="H4257" i="1"/>
  <c r="H4256" i="1"/>
  <c r="H4255" i="1"/>
  <c r="H4254" i="1"/>
  <c r="H4253" i="1"/>
  <c r="H4252" i="1"/>
  <c r="H4251" i="1"/>
  <c r="H4250" i="1"/>
  <c r="H4249" i="1"/>
  <c r="H4248" i="1"/>
  <c r="H4247" i="1"/>
  <c r="H4246" i="1"/>
  <c r="H4245" i="1"/>
  <c r="H4244" i="1"/>
  <c r="H4243" i="1"/>
  <c r="H4242" i="1"/>
  <c r="H4241" i="1"/>
  <c r="H4240" i="1"/>
  <c r="H4239" i="1"/>
  <c r="H4238" i="1"/>
  <c r="H4237" i="1"/>
  <c r="H4236" i="1"/>
  <c r="H4235" i="1"/>
  <c r="H4234" i="1"/>
  <c r="H4233" i="1"/>
  <c r="H4232" i="1"/>
  <c r="H4231" i="1"/>
  <c r="H4230" i="1"/>
  <c r="H4229" i="1"/>
  <c r="H4228" i="1"/>
  <c r="H4227" i="1"/>
  <c r="H4226" i="1"/>
  <c r="H4225" i="1"/>
  <c r="H4224" i="1"/>
  <c r="H4223" i="1"/>
  <c r="H4222" i="1"/>
  <c r="H4221" i="1"/>
  <c r="H4220" i="1"/>
  <c r="H4219" i="1"/>
  <c r="H4218" i="1"/>
  <c r="H4217" i="1"/>
  <c r="H4216" i="1"/>
  <c r="H4215" i="1"/>
  <c r="H4214" i="1"/>
  <c r="H4213" i="1"/>
  <c r="H4212" i="1"/>
  <c r="H4211" i="1"/>
  <c r="H4210" i="1"/>
  <c r="H4209" i="1"/>
  <c r="H4208" i="1"/>
  <c r="H4207" i="1"/>
  <c r="H4206" i="1"/>
  <c r="H4205" i="1"/>
  <c r="H4204" i="1"/>
  <c r="H4203" i="1"/>
  <c r="H4202" i="1"/>
  <c r="H4201" i="1"/>
  <c r="H4200" i="1"/>
  <c r="H4199" i="1"/>
  <c r="H4198" i="1"/>
  <c r="H4197" i="1"/>
  <c r="H4196" i="1"/>
  <c r="H4195" i="1"/>
  <c r="H4194" i="1"/>
  <c r="H4193" i="1"/>
  <c r="H3501" i="1"/>
  <c r="H3500" i="1"/>
  <c r="H3499" i="1"/>
  <c r="H3498" i="1"/>
  <c r="H3497" i="1"/>
  <c r="H3496" i="1"/>
  <c r="H3495" i="1"/>
  <c r="H3494" i="1"/>
  <c r="H3493" i="1"/>
  <c r="H3492" i="1"/>
  <c r="H3491" i="1"/>
  <c r="H3490" i="1"/>
  <c r="H3489" i="1"/>
  <c r="H3488" i="1"/>
  <c r="H3487" i="1"/>
  <c r="H3486" i="1"/>
  <c r="H3485" i="1"/>
  <c r="H3484" i="1"/>
  <c r="H3483" i="1"/>
  <c r="H3482" i="1"/>
  <c r="H3481" i="1"/>
  <c r="H3480" i="1"/>
  <c r="H3479" i="1"/>
  <c r="H3478" i="1"/>
  <c r="H3477" i="1"/>
  <c r="H3476" i="1"/>
  <c r="H3475" i="1"/>
  <c r="H3474" i="1"/>
  <c r="H3473" i="1"/>
  <c r="H3472" i="1"/>
  <c r="H3471" i="1"/>
  <c r="H3470" i="1"/>
  <c r="H3469" i="1"/>
  <c r="H3468" i="1"/>
  <c r="H3467" i="1"/>
  <c r="H3466" i="1"/>
  <c r="H3465" i="1"/>
  <c r="H3464" i="1"/>
  <c r="H3463" i="1"/>
  <c r="H3462" i="1"/>
  <c r="H3461" i="1"/>
  <c r="H3460" i="1"/>
  <c r="H3459" i="1"/>
  <c r="H3458" i="1"/>
  <c r="H3457" i="1"/>
  <c r="H3456" i="1"/>
  <c r="H3455" i="1"/>
  <c r="H3454" i="1"/>
  <c r="H3453" i="1"/>
  <c r="H3452" i="1"/>
  <c r="H3451" i="1"/>
  <c r="H3450" i="1"/>
  <c r="H3449" i="1"/>
  <c r="H3448" i="1"/>
  <c r="H3447" i="1"/>
  <c r="H3446" i="1"/>
  <c r="H3445" i="1"/>
  <c r="H3444" i="1"/>
  <c r="H3443" i="1"/>
  <c r="H3442" i="1"/>
  <c r="H3441" i="1"/>
  <c r="H3440" i="1"/>
  <c r="H3439" i="1"/>
  <c r="H3438" i="1"/>
  <c r="H3437" i="1"/>
  <c r="H3436" i="1"/>
  <c r="H3435" i="1"/>
  <c r="H3434" i="1"/>
  <c r="H3433" i="1"/>
  <c r="H3432" i="1"/>
  <c r="H3431" i="1"/>
  <c r="H3430" i="1"/>
  <c r="H3429" i="1"/>
  <c r="H3428" i="1"/>
  <c r="H3427" i="1"/>
  <c r="H3426" i="1"/>
  <c r="H3425" i="1"/>
  <c r="H3424" i="1"/>
  <c r="H3423" i="1"/>
  <c r="H3422" i="1"/>
  <c r="H3421" i="1"/>
  <c r="H3420" i="1"/>
  <c r="H3419" i="1"/>
  <c r="H3418" i="1"/>
  <c r="H3417" i="1"/>
  <c r="H3416" i="1"/>
  <c r="H3415" i="1"/>
  <c r="H3414" i="1"/>
  <c r="H3413" i="1"/>
  <c r="H3412" i="1"/>
  <c r="H3411" i="1"/>
  <c r="H3410" i="1"/>
  <c r="H3409" i="1"/>
  <c r="H3408" i="1"/>
  <c r="H3407" i="1"/>
  <c r="H3406" i="1"/>
  <c r="H3405" i="1"/>
  <c r="H3404" i="1"/>
  <c r="H3403" i="1"/>
  <c r="H3402" i="1"/>
  <c r="H3401" i="1"/>
  <c r="H3400" i="1"/>
  <c r="H3399" i="1"/>
  <c r="H3398" i="1"/>
  <c r="H3397" i="1"/>
  <c r="H3396" i="1"/>
  <c r="H3395" i="1"/>
  <c r="H3394" i="1"/>
  <c r="H3393" i="1"/>
  <c r="H3392" i="1"/>
  <c r="H3391" i="1"/>
  <c r="H3390" i="1"/>
  <c r="H3389" i="1"/>
  <c r="H3388" i="1"/>
  <c r="H3387" i="1"/>
  <c r="H3386" i="1"/>
  <c r="H3385" i="1"/>
  <c r="H3384" i="1"/>
  <c r="H3383" i="1"/>
  <c r="H3382" i="1"/>
  <c r="H3381" i="1"/>
  <c r="H3380" i="1"/>
  <c r="H3379" i="1"/>
  <c r="H3378" i="1"/>
  <c r="H3377" i="1"/>
  <c r="H3376" i="1"/>
  <c r="H3375" i="1"/>
  <c r="H3374" i="1"/>
  <c r="H3373" i="1"/>
  <c r="H3372" i="1"/>
  <c r="H3371" i="1"/>
  <c r="H3370" i="1"/>
  <c r="H3369" i="1"/>
  <c r="H3368" i="1"/>
  <c r="H3367" i="1"/>
  <c r="H3366" i="1"/>
  <c r="H3365" i="1"/>
  <c r="H3364" i="1"/>
  <c r="H3363" i="1"/>
  <c r="H3362" i="1"/>
  <c r="H3361" i="1"/>
  <c r="H3360" i="1"/>
  <c r="H3359" i="1"/>
  <c r="H3358" i="1"/>
  <c r="H3357" i="1"/>
  <c r="H3356" i="1"/>
  <c r="H3355" i="1"/>
  <c r="H3354" i="1"/>
  <c r="H3353" i="1"/>
  <c r="H3352" i="1"/>
  <c r="H3351" i="1"/>
  <c r="H3350" i="1"/>
  <c r="H3349" i="1"/>
  <c r="H3348" i="1"/>
  <c r="H3347" i="1"/>
  <c r="H3346" i="1"/>
  <c r="H3345" i="1"/>
  <c r="H3344" i="1"/>
  <c r="H3343" i="1"/>
  <c r="H3342" i="1"/>
  <c r="H3341" i="1"/>
  <c r="H3340" i="1"/>
  <c r="H3339" i="1"/>
  <c r="H3338" i="1"/>
  <c r="H3337" i="1"/>
  <c r="H3336" i="1"/>
  <c r="H3335" i="1"/>
  <c r="H3334" i="1"/>
  <c r="H3333" i="1"/>
  <c r="H3332" i="1"/>
  <c r="H3331" i="1"/>
  <c r="H3330" i="1"/>
  <c r="H3329" i="1"/>
  <c r="H3328" i="1"/>
  <c r="H3327" i="1"/>
  <c r="H3326" i="1"/>
  <c r="H3325" i="1"/>
  <c r="H3324" i="1"/>
  <c r="H3323" i="1"/>
  <c r="H3322" i="1"/>
  <c r="H3321" i="1"/>
  <c r="H3320" i="1"/>
  <c r="H3319" i="1"/>
  <c r="H3318" i="1"/>
  <c r="H3317" i="1"/>
  <c r="H3316" i="1"/>
  <c r="H3315" i="1"/>
  <c r="H3314" i="1"/>
  <c r="H3313" i="1"/>
  <c r="H3312" i="1"/>
  <c r="H3311" i="1"/>
  <c r="H3310" i="1"/>
  <c r="H3309" i="1"/>
  <c r="H3308" i="1"/>
  <c r="H3307" i="1"/>
  <c r="H3306" i="1"/>
  <c r="H3305" i="1"/>
  <c r="H3304" i="1"/>
  <c r="H3303" i="1"/>
  <c r="H3302" i="1"/>
  <c r="H3301" i="1"/>
  <c r="H3300" i="1"/>
  <c r="H3299" i="1"/>
  <c r="H3298" i="1"/>
  <c r="H3297" i="1"/>
  <c r="H3296" i="1"/>
  <c r="H3295" i="1"/>
  <c r="H3294" i="1"/>
  <c r="H3293" i="1"/>
  <c r="H3292" i="1"/>
  <c r="H3291" i="1"/>
  <c r="H3290" i="1"/>
  <c r="H3289" i="1"/>
  <c r="H3288" i="1"/>
  <c r="H3287" i="1"/>
  <c r="H3286" i="1"/>
  <c r="H3285" i="1"/>
  <c r="H3284" i="1"/>
  <c r="H3283" i="1"/>
  <c r="H3282" i="1"/>
  <c r="H3281" i="1"/>
  <c r="H3280" i="1"/>
  <c r="H3279" i="1"/>
  <c r="H3278" i="1"/>
  <c r="H3277" i="1"/>
  <c r="H3276" i="1"/>
  <c r="H3275" i="1"/>
  <c r="H3274" i="1"/>
  <c r="H3273" i="1"/>
  <c r="H3272" i="1"/>
  <c r="H3271" i="1"/>
  <c r="H3270" i="1"/>
  <c r="H3269" i="1"/>
  <c r="H3268" i="1"/>
  <c r="H3267" i="1"/>
  <c r="H3266" i="1"/>
  <c r="H3265" i="1"/>
  <c r="H3264" i="1"/>
  <c r="H3263" i="1"/>
  <c r="H3262" i="1"/>
  <c r="H3261" i="1"/>
  <c r="H3260" i="1"/>
  <c r="H3259" i="1"/>
  <c r="H3258" i="1"/>
  <c r="H3257" i="1"/>
  <c r="H3256" i="1"/>
  <c r="H3255" i="1"/>
  <c r="H3254" i="1"/>
  <c r="H3253" i="1"/>
  <c r="H3252" i="1"/>
  <c r="H3251" i="1"/>
  <c r="H3250" i="1"/>
  <c r="H3249" i="1"/>
  <c r="H3248" i="1"/>
  <c r="H3247" i="1"/>
  <c r="H3246" i="1"/>
  <c r="H3245" i="1"/>
  <c r="H3244" i="1"/>
  <c r="H3243" i="1"/>
  <c r="H3242" i="1"/>
  <c r="H3241" i="1"/>
  <c r="H3240" i="1"/>
  <c r="H3239" i="1"/>
  <c r="H3238" i="1"/>
  <c r="H3237" i="1"/>
  <c r="H3236" i="1"/>
  <c r="H3235" i="1"/>
  <c r="H3234" i="1"/>
  <c r="H3233" i="1"/>
  <c r="H3232" i="1"/>
  <c r="H3231" i="1"/>
  <c r="H3230" i="1"/>
  <c r="H3229" i="1"/>
  <c r="H3228" i="1"/>
  <c r="H3227" i="1"/>
  <c r="H3226" i="1"/>
  <c r="H3225" i="1"/>
  <c r="H3224" i="1"/>
  <c r="H3223" i="1"/>
  <c r="H3222" i="1"/>
  <c r="H3221" i="1"/>
  <c r="H3220" i="1"/>
  <c r="H3219" i="1"/>
  <c r="H3218" i="1"/>
  <c r="H3217" i="1"/>
  <c r="H3216" i="1"/>
  <c r="H3215" i="1"/>
  <c r="H3214" i="1"/>
  <c r="H3213" i="1"/>
  <c r="H3212" i="1"/>
  <c r="H3211" i="1"/>
  <c r="H3210" i="1"/>
  <c r="H3209" i="1"/>
  <c r="H3208" i="1"/>
  <c r="H3207" i="1"/>
  <c r="H3206" i="1"/>
  <c r="H3205" i="1"/>
  <c r="H3204" i="1"/>
  <c r="H3203" i="1"/>
  <c r="H3202" i="1"/>
  <c r="H3201" i="1"/>
  <c r="H3200" i="1"/>
  <c r="H3199" i="1"/>
  <c r="H3198" i="1"/>
  <c r="H3197" i="1"/>
  <c r="H3196" i="1"/>
  <c r="H3195" i="1"/>
  <c r="H3194" i="1"/>
  <c r="H3193" i="1"/>
  <c r="H3192" i="1"/>
  <c r="H3191" i="1"/>
  <c r="H3190" i="1"/>
  <c r="H3189" i="1"/>
  <c r="H3188" i="1"/>
  <c r="H3187" i="1"/>
  <c r="H3186" i="1"/>
  <c r="H3185" i="1"/>
  <c r="H3184" i="1"/>
  <c r="H3183" i="1"/>
  <c r="H3182" i="1"/>
  <c r="H3181" i="1"/>
  <c r="H3180" i="1"/>
  <c r="H3179" i="1"/>
  <c r="H3178" i="1"/>
  <c r="H3177" i="1"/>
  <c r="H3176" i="1"/>
  <c r="H3175" i="1"/>
  <c r="H3174" i="1"/>
  <c r="H3173" i="1"/>
  <c r="H3172" i="1"/>
  <c r="H3171" i="1"/>
  <c r="H3170" i="1"/>
  <c r="H3169" i="1"/>
  <c r="H3168" i="1"/>
  <c r="H3167" i="1"/>
  <c r="H3166" i="1"/>
  <c r="H3165" i="1"/>
  <c r="H3164" i="1"/>
  <c r="H3163" i="1"/>
  <c r="H3162" i="1"/>
  <c r="H3161" i="1"/>
  <c r="H3160" i="1"/>
  <c r="H3159" i="1"/>
  <c r="H3158" i="1"/>
  <c r="H3157" i="1"/>
  <c r="H3156" i="1"/>
  <c r="H3155" i="1"/>
  <c r="H3154" i="1"/>
  <c r="H3153" i="1"/>
  <c r="H3152" i="1"/>
  <c r="H3151" i="1"/>
  <c r="H3150" i="1"/>
  <c r="H3149" i="1"/>
  <c r="H3148" i="1"/>
  <c r="H3147" i="1"/>
  <c r="H3146" i="1"/>
  <c r="H3145" i="1"/>
  <c r="H3144" i="1"/>
  <c r="H3143" i="1"/>
  <c r="H3142" i="1"/>
  <c r="H3141" i="1"/>
  <c r="H3140" i="1"/>
  <c r="H3139" i="1"/>
  <c r="H3138" i="1"/>
  <c r="H3137" i="1"/>
  <c r="H3136" i="1"/>
  <c r="H3135" i="1"/>
  <c r="H3134" i="1"/>
  <c r="H3133" i="1"/>
  <c r="H3132" i="1"/>
  <c r="H3131" i="1"/>
  <c r="H3130" i="1"/>
  <c r="H3129" i="1"/>
  <c r="H3128" i="1"/>
  <c r="H3127" i="1"/>
  <c r="H3126" i="1"/>
  <c r="H3125" i="1"/>
  <c r="H3124" i="1"/>
  <c r="H3123" i="1"/>
  <c r="H3122" i="1"/>
  <c r="H3121" i="1"/>
  <c r="H3120" i="1"/>
  <c r="H3119" i="1"/>
  <c r="H3118" i="1"/>
  <c r="H3117" i="1"/>
  <c r="H3116" i="1"/>
  <c r="H3115" i="1"/>
  <c r="H3114" i="1"/>
  <c r="H3113" i="1"/>
  <c r="H3112" i="1"/>
  <c r="H3111" i="1"/>
  <c r="H3110" i="1"/>
  <c r="H3109" i="1"/>
  <c r="H3108" i="1"/>
  <c r="H3107" i="1"/>
  <c r="H3106" i="1"/>
  <c r="H3105" i="1"/>
  <c r="H3104" i="1"/>
  <c r="H3103" i="1"/>
  <c r="H3102" i="1"/>
  <c r="H3101" i="1"/>
  <c r="H3100" i="1"/>
  <c r="H3099" i="1"/>
  <c r="H3098" i="1"/>
  <c r="H3097" i="1"/>
  <c r="H3096" i="1"/>
  <c r="H3095" i="1"/>
  <c r="H3094" i="1"/>
  <c r="H3093" i="1"/>
  <c r="H3092" i="1"/>
  <c r="H3091" i="1"/>
  <c r="H3090" i="1"/>
  <c r="H3089" i="1"/>
  <c r="H3088" i="1"/>
  <c r="H3087" i="1"/>
  <c r="H3086" i="1"/>
  <c r="H3085" i="1"/>
  <c r="H3084" i="1"/>
  <c r="H3083" i="1"/>
  <c r="H3082" i="1"/>
  <c r="H3081" i="1"/>
  <c r="H3080" i="1"/>
  <c r="H3079" i="1"/>
  <c r="H3078" i="1"/>
  <c r="H3077" i="1"/>
  <c r="H3076" i="1"/>
  <c r="H3075" i="1"/>
  <c r="H3074" i="1"/>
  <c r="H3073" i="1"/>
  <c r="H3072" i="1"/>
  <c r="H3071" i="1"/>
  <c r="H3070" i="1"/>
  <c r="H3069" i="1"/>
  <c r="H3068" i="1"/>
  <c r="H3067" i="1"/>
  <c r="H3066" i="1"/>
  <c r="H3065" i="1"/>
  <c r="H3064" i="1"/>
  <c r="H3063" i="1"/>
  <c r="H3062" i="1"/>
  <c r="H3061" i="1"/>
  <c r="H3060" i="1"/>
  <c r="H3059" i="1"/>
  <c r="H3058" i="1"/>
  <c r="H3057" i="1"/>
  <c r="H3056" i="1"/>
  <c r="H3055" i="1"/>
  <c r="H3054" i="1"/>
  <c r="H3053" i="1"/>
  <c r="H3052" i="1"/>
  <c r="H3051" i="1"/>
  <c r="H3050" i="1"/>
  <c r="H3049" i="1"/>
  <c r="H3048" i="1"/>
  <c r="H3047" i="1"/>
  <c r="H3046" i="1"/>
  <c r="H3045" i="1"/>
  <c r="H3044" i="1"/>
  <c r="H3043" i="1"/>
  <c r="H3042" i="1"/>
  <c r="H3041" i="1"/>
  <c r="H3040" i="1"/>
  <c r="H3039" i="1"/>
  <c r="H3038" i="1"/>
  <c r="H3037" i="1"/>
  <c r="H3036" i="1"/>
  <c r="H3035" i="1"/>
  <c r="H3034" i="1"/>
  <c r="H3033" i="1"/>
  <c r="H3032" i="1"/>
  <c r="H3031" i="1"/>
  <c r="H3030" i="1"/>
  <c r="H3029" i="1"/>
  <c r="H3028" i="1"/>
  <c r="H3027" i="1"/>
  <c r="H3026" i="1"/>
  <c r="H3025" i="1"/>
  <c r="H3024" i="1"/>
  <c r="H3023" i="1"/>
  <c r="H3022" i="1"/>
  <c r="H3021" i="1"/>
  <c r="H3020" i="1"/>
  <c r="H3019" i="1"/>
  <c r="H3018" i="1"/>
  <c r="H3017" i="1"/>
  <c r="H3016" i="1"/>
  <c r="H3015" i="1"/>
  <c r="H3014" i="1"/>
  <c r="H3013" i="1"/>
  <c r="H3012" i="1"/>
  <c r="H3011" i="1"/>
  <c r="H3010" i="1"/>
  <c r="H3009" i="1"/>
  <c r="H3008" i="1"/>
  <c r="H3007" i="1"/>
  <c r="H3006" i="1"/>
  <c r="H3005" i="1"/>
  <c r="H3004" i="1"/>
  <c r="H3003" i="1"/>
  <c r="H3002" i="1"/>
  <c r="H3001" i="1"/>
  <c r="H3000" i="1"/>
  <c r="H2999" i="1"/>
  <c r="H2998" i="1"/>
  <c r="H2997" i="1"/>
  <c r="H2996" i="1"/>
  <c r="H2995" i="1"/>
  <c r="H2994" i="1"/>
  <c r="H2993" i="1"/>
  <c r="H2992" i="1"/>
  <c r="H2991" i="1"/>
  <c r="H2990" i="1"/>
  <c r="H2989" i="1"/>
  <c r="H2988" i="1"/>
  <c r="H2987" i="1"/>
  <c r="H2986" i="1"/>
  <c r="H2985" i="1"/>
  <c r="H2984" i="1"/>
  <c r="H2983" i="1"/>
  <c r="H2982" i="1"/>
  <c r="H2981" i="1"/>
  <c r="H2980" i="1"/>
  <c r="H2979" i="1"/>
  <c r="H2978" i="1"/>
  <c r="H2977" i="1"/>
  <c r="H2976" i="1"/>
  <c r="H2975" i="1"/>
  <c r="H2974" i="1"/>
  <c r="H2973" i="1"/>
  <c r="H2972" i="1"/>
  <c r="H2971" i="1"/>
  <c r="H2970" i="1"/>
  <c r="H2969" i="1"/>
  <c r="H2968" i="1"/>
  <c r="H2967" i="1"/>
  <c r="H2966" i="1"/>
  <c r="H2965" i="1"/>
  <c r="H2964" i="1"/>
  <c r="H2963" i="1"/>
  <c r="H2962" i="1"/>
  <c r="H2961" i="1"/>
  <c r="H2960" i="1"/>
  <c r="H2959" i="1"/>
  <c r="H2958" i="1"/>
  <c r="H2957" i="1"/>
  <c r="H2956" i="1"/>
  <c r="H2955" i="1"/>
  <c r="H2954" i="1"/>
  <c r="H2953" i="1"/>
  <c r="H2952" i="1"/>
  <c r="H2951" i="1"/>
  <c r="H2950" i="1"/>
  <c r="H2949" i="1"/>
  <c r="H2948" i="1"/>
  <c r="H2947" i="1"/>
  <c r="H2946" i="1"/>
  <c r="H2945" i="1"/>
  <c r="H2944" i="1"/>
  <c r="H2943" i="1"/>
  <c r="H2942" i="1"/>
  <c r="H2941" i="1"/>
  <c r="H2940" i="1"/>
  <c r="H2939" i="1"/>
  <c r="H2938" i="1"/>
  <c r="H2937" i="1"/>
  <c r="H2936" i="1"/>
  <c r="H2935" i="1"/>
  <c r="H2934" i="1"/>
  <c r="H2933" i="1"/>
  <c r="H2932" i="1"/>
  <c r="H2931" i="1"/>
  <c r="H2930" i="1"/>
  <c r="H2929" i="1"/>
  <c r="H2928" i="1"/>
  <c r="H2927" i="1"/>
  <c r="H2926" i="1"/>
  <c r="H2925" i="1"/>
  <c r="H2924" i="1"/>
  <c r="H2923" i="1"/>
  <c r="H2922" i="1"/>
  <c r="H2921" i="1"/>
  <c r="H2920" i="1"/>
  <c r="H2919" i="1"/>
  <c r="H2918" i="1"/>
  <c r="H2917" i="1"/>
  <c r="H2916" i="1"/>
  <c r="H2915" i="1"/>
  <c r="H2914" i="1"/>
  <c r="H2913" i="1"/>
  <c r="H2912" i="1"/>
  <c r="H2911" i="1"/>
  <c r="H2910" i="1"/>
  <c r="H2909" i="1"/>
  <c r="H2908" i="1"/>
  <c r="H2907" i="1"/>
  <c r="H2906" i="1"/>
  <c r="H2905" i="1"/>
  <c r="H2904" i="1"/>
  <c r="H2903" i="1"/>
  <c r="H2902" i="1"/>
  <c r="H2901" i="1"/>
  <c r="H2900" i="1"/>
  <c r="H2899" i="1"/>
  <c r="H2898" i="1"/>
  <c r="H2897" i="1"/>
  <c r="H2896" i="1"/>
  <c r="H2895" i="1"/>
  <c r="H2894" i="1"/>
  <c r="H2893" i="1"/>
  <c r="H2892" i="1"/>
  <c r="H2891" i="1"/>
  <c r="H2890" i="1"/>
  <c r="H2889" i="1"/>
  <c r="H2888" i="1"/>
  <c r="H2887" i="1"/>
  <c r="H2886" i="1"/>
  <c r="H2885" i="1"/>
  <c r="H2884" i="1"/>
  <c r="H2883" i="1"/>
  <c r="H2882" i="1"/>
  <c r="H2881" i="1"/>
  <c r="H2880" i="1"/>
  <c r="H2879" i="1"/>
  <c r="H2878" i="1"/>
  <c r="H2877" i="1"/>
  <c r="H2876" i="1"/>
  <c r="H2875" i="1"/>
  <c r="H2874" i="1"/>
  <c r="H2873" i="1"/>
  <c r="H2872" i="1"/>
  <c r="H2871" i="1"/>
  <c r="H2870" i="1"/>
  <c r="H2869" i="1"/>
  <c r="H2868" i="1"/>
  <c r="H2867" i="1"/>
  <c r="H2866" i="1"/>
  <c r="H2865" i="1"/>
  <c r="H2864" i="1"/>
  <c r="H2863" i="1"/>
  <c r="H2862" i="1"/>
  <c r="H2861" i="1"/>
  <c r="H2860" i="1"/>
  <c r="H2859" i="1"/>
  <c r="H2858" i="1"/>
  <c r="H2857" i="1"/>
  <c r="H2856" i="1"/>
  <c r="H2855" i="1"/>
  <c r="H2854" i="1"/>
  <c r="H2853" i="1"/>
  <c r="H2852" i="1"/>
  <c r="H2851" i="1"/>
  <c r="H2850" i="1"/>
  <c r="H2849" i="1"/>
  <c r="H2848" i="1"/>
  <c r="H2847" i="1"/>
  <c r="H2846" i="1"/>
  <c r="H2845" i="1"/>
  <c r="H2844" i="1"/>
  <c r="H2843" i="1"/>
  <c r="H2842" i="1"/>
  <c r="H2841" i="1"/>
  <c r="H2840" i="1"/>
  <c r="H2839" i="1"/>
  <c r="H2838" i="1"/>
  <c r="H2837" i="1"/>
  <c r="H2836" i="1"/>
  <c r="H2835" i="1"/>
  <c r="H2834" i="1"/>
  <c r="H2833" i="1"/>
  <c r="H2832" i="1"/>
  <c r="H2831" i="1"/>
  <c r="H2830" i="1"/>
  <c r="H2829" i="1"/>
  <c r="H2828" i="1"/>
  <c r="H2827" i="1"/>
  <c r="H2826" i="1"/>
  <c r="H2825" i="1"/>
  <c r="H2824" i="1"/>
  <c r="H2823" i="1"/>
  <c r="H2822" i="1"/>
  <c r="H2821" i="1"/>
  <c r="H2820" i="1"/>
  <c r="H2819" i="1"/>
  <c r="H2818" i="1"/>
  <c r="H2817" i="1"/>
  <c r="H2816" i="1"/>
  <c r="H2815" i="1"/>
  <c r="H2814" i="1"/>
  <c r="H2813" i="1"/>
  <c r="H2812" i="1"/>
  <c r="H2811" i="1"/>
  <c r="H2810" i="1"/>
  <c r="H2809" i="1"/>
  <c r="H2808" i="1"/>
  <c r="H2807" i="1"/>
  <c r="H2806" i="1"/>
  <c r="H2805" i="1"/>
  <c r="H2804" i="1"/>
  <c r="H2803" i="1"/>
  <c r="H2802" i="1"/>
  <c r="H2801" i="1"/>
  <c r="H2800" i="1"/>
  <c r="H2799" i="1"/>
  <c r="H2798" i="1"/>
  <c r="H2797" i="1"/>
  <c r="H2796" i="1"/>
  <c r="H2795" i="1"/>
  <c r="H2794" i="1"/>
  <c r="H2793" i="1"/>
  <c r="H2792" i="1"/>
  <c r="H2791" i="1"/>
  <c r="H2790" i="1"/>
  <c r="H2789" i="1"/>
  <c r="H2788" i="1"/>
  <c r="H2787" i="1"/>
  <c r="H2786" i="1"/>
  <c r="H2785" i="1"/>
  <c r="H2784" i="1"/>
  <c r="H2783" i="1"/>
  <c r="H2782" i="1"/>
  <c r="H2781" i="1"/>
  <c r="H2780" i="1"/>
  <c r="H2779" i="1"/>
  <c r="H2778" i="1"/>
  <c r="H2777" i="1"/>
  <c r="H2776" i="1"/>
  <c r="H2775" i="1"/>
  <c r="H2774" i="1"/>
  <c r="H2773" i="1"/>
  <c r="H2772" i="1"/>
  <c r="H2771" i="1"/>
  <c r="H2770" i="1"/>
  <c r="H2769" i="1"/>
  <c r="H2768" i="1"/>
  <c r="H2767" i="1"/>
  <c r="H2766" i="1"/>
  <c r="H2765" i="1"/>
  <c r="H2764" i="1"/>
  <c r="H2763" i="1"/>
  <c r="H2762" i="1"/>
  <c r="H2761" i="1"/>
  <c r="H2760" i="1"/>
  <c r="H2759" i="1"/>
  <c r="H2758" i="1"/>
  <c r="H2757" i="1"/>
  <c r="H2756" i="1"/>
  <c r="H2755" i="1"/>
  <c r="H2754" i="1"/>
  <c r="H2753" i="1"/>
  <c r="H2752" i="1"/>
  <c r="H2751" i="1"/>
  <c r="H2750" i="1"/>
  <c r="H2749" i="1"/>
  <c r="H2748" i="1"/>
  <c r="H2747" i="1"/>
  <c r="H2746" i="1"/>
  <c r="H2745" i="1"/>
  <c r="H2744" i="1"/>
  <c r="H2743" i="1"/>
  <c r="H2742" i="1"/>
  <c r="H2741" i="1"/>
  <c r="H2740" i="1"/>
  <c r="H2739" i="1"/>
  <c r="H2738" i="1"/>
  <c r="H2737" i="1"/>
  <c r="H2736" i="1"/>
  <c r="H2735" i="1"/>
  <c r="H2734" i="1"/>
  <c r="H2733" i="1"/>
  <c r="H2732" i="1"/>
  <c r="H2731" i="1"/>
  <c r="H2730" i="1"/>
  <c r="H2729" i="1"/>
  <c r="H2728" i="1"/>
  <c r="H2727" i="1"/>
  <c r="H2726" i="1"/>
  <c r="H2725" i="1"/>
  <c r="H2724" i="1"/>
  <c r="H2723" i="1"/>
  <c r="H2722" i="1"/>
  <c r="H2721" i="1"/>
  <c r="H2720" i="1"/>
  <c r="H2719" i="1"/>
  <c r="H2718" i="1"/>
  <c r="H2717" i="1"/>
  <c r="H2716" i="1"/>
  <c r="H2715" i="1"/>
  <c r="H2714" i="1"/>
  <c r="H2713" i="1"/>
  <c r="H2712" i="1"/>
  <c r="H2711" i="1"/>
  <c r="H2710" i="1"/>
  <c r="H2709" i="1"/>
  <c r="H2708" i="1"/>
  <c r="H2707" i="1"/>
  <c r="H2706" i="1"/>
  <c r="H2705" i="1"/>
  <c r="H2704" i="1"/>
  <c r="H2703" i="1"/>
  <c r="H2702" i="1"/>
  <c r="H2701" i="1"/>
  <c r="H2700" i="1"/>
  <c r="H2699" i="1"/>
  <c r="H2698" i="1"/>
  <c r="H2697" i="1"/>
  <c r="H2696" i="1"/>
  <c r="H2695" i="1"/>
  <c r="H2694" i="1"/>
  <c r="H2693" i="1"/>
  <c r="H2692" i="1"/>
  <c r="H2691" i="1"/>
  <c r="H2690" i="1"/>
  <c r="H2689" i="1"/>
  <c r="H2688" i="1"/>
  <c r="H2687" i="1"/>
  <c r="H2686" i="1"/>
  <c r="H2685" i="1"/>
  <c r="H2684" i="1"/>
  <c r="H2683" i="1"/>
  <c r="H2682" i="1"/>
  <c r="H2681" i="1"/>
  <c r="H2680" i="1"/>
  <c r="H2679" i="1"/>
  <c r="H2678" i="1"/>
  <c r="H2677" i="1"/>
  <c r="H2676" i="1"/>
  <c r="H2675" i="1"/>
  <c r="H2674" i="1"/>
  <c r="H2673" i="1"/>
  <c r="H2672" i="1"/>
  <c r="H2671" i="1"/>
  <c r="H2670" i="1"/>
  <c r="H2669" i="1"/>
  <c r="H2668" i="1"/>
  <c r="H2667" i="1"/>
  <c r="H2666" i="1"/>
  <c r="H2665" i="1"/>
  <c r="H2664" i="1"/>
  <c r="H2663" i="1"/>
  <c r="H2662" i="1"/>
  <c r="H2661" i="1"/>
  <c r="H2660" i="1"/>
  <c r="H2659" i="1"/>
  <c r="H2658" i="1"/>
  <c r="H2657" i="1"/>
  <c r="H2656" i="1"/>
  <c r="H2655" i="1"/>
  <c r="H2654" i="1"/>
  <c r="H2653" i="1"/>
  <c r="H2652" i="1"/>
  <c r="H2651" i="1"/>
  <c r="H2650" i="1"/>
  <c r="H2649" i="1"/>
  <c r="H2648" i="1"/>
  <c r="H2647" i="1"/>
  <c r="H2646" i="1"/>
  <c r="H2645" i="1"/>
  <c r="H2644" i="1"/>
  <c r="H2643" i="1"/>
  <c r="H2642" i="1"/>
  <c r="H2641" i="1"/>
  <c r="H2640" i="1"/>
  <c r="H2639" i="1"/>
  <c r="H2638" i="1"/>
  <c r="H2637" i="1"/>
  <c r="H2636" i="1"/>
  <c r="H2635" i="1"/>
  <c r="H2634" i="1"/>
  <c r="H2633" i="1"/>
  <c r="H2632" i="1"/>
  <c r="H2631" i="1"/>
  <c r="H2630" i="1"/>
  <c r="H2629" i="1"/>
  <c r="H2628" i="1"/>
  <c r="H2627" i="1"/>
  <c r="H2626" i="1"/>
  <c r="H2625" i="1"/>
  <c r="H2624" i="1"/>
  <c r="H2623" i="1"/>
  <c r="H2622" i="1"/>
  <c r="H2621" i="1"/>
  <c r="H2620" i="1"/>
  <c r="H2619" i="1"/>
  <c r="H2618" i="1"/>
  <c r="H2617" i="1"/>
  <c r="H2616" i="1"/>
  <c r="H2615" i="1"/>
  <c r="H2614" i="1"/>
  <c r="H2613" i="1"/>
  <c r="H2612" i="1"/>
  <c r="H2611" i="1"/>
  <c r="H2610" i="1"/>
  <c r="H2609" i="1"/>
  <c r="H2608" i="1"/>
  <c r="H2607" i="1"/>
  <c r="H2606" i="1"/>
  <c r="H2605" i="1"/>
  <c r="H2604" i="1"/>
  <c r="H2603" i="1"/>
  <c r="H2602" i="1"/>
  <c r="H2601" i="1"/>
  <c r="H2600" i="1"/>
  <c r="H2599" i="1"/>
  <c r="H2598" i="1"/>
  <c r="H2597" i="1"/>
  <c r="H2596" i="1"/>
  <c r="H2595" i="1"/>
  <c r="H2594" i="1"/>
  <c r="H2593" i="1"/>
  <c r="H2592" i="1"/>
  <c r="H2591" i="1"/>
  <c r="H2590" i="1"/>
  <c r="H2589" i="1"/>
  <c r="H2588" i="1"/>
  <c r="H2587" i="1"/>
  <c r="H2586" i="1"/>
  <c r="H2585" i="1"/>
  <c r="H2584" i="1"/>
  <c r="H2583" i="1"/>
  <c r="H2582" i="1"/>
  <c r="H2581" i="1"/>
  <c r="H2580" i="1"/>
  <c r="H2579" i="1"/>
  <c r="H2578" i="1"/>
  <c r="H2577" i="1"/>
  <c r="H2576" i="1"/>
  <c r="H2575" i="1"/>
  <c r="H2574" i="1"/>
  <c r="H2573" i="1"/>
  <c r="H2572" i="1"/>
  <c r="H2571" i="1"/>
  <c r="H2570" i="1"/>
  <c r="H2569" i="1"/>
  <c r="H2568" i="1"/>
  <c r="H2567" i="1"/>
  <c r="H2566" i="1"/>
  <c r="H2565" i="1"/>
  <c r="H2564" i="1"/>
  <c r="H2563" i="1"/>
  <c r="H2562" i="1"/>
  <c r="H2561" i="1"/>
  <c r="H2560" i="1"/>
  <c r="H2559" i="1"/>
  <c r="H2558" i="1"/>
  <c r="H2557" i="1"/>
  <c r="H2556" i="1"/>
  <c r="H2555" i="1"/>
  <c r="H2554" i="1"/>
  <c r="H2553" i="1"/>
  <c r="H2552" i="1"/>
  <c r="H2551" i="1"/>
  <c r="H2550" i="1"/>
  <c r="H2549" i="1"/>
  <c r="H2548" i="1"/>
  <c r="H2547" i="1"/>
  <c r="H2546" i="1"/>
  <c r="H2545" i="1"/>
  <c r="H2544" i="1"/>
  <c r="H2543" i="1"/>
  <c r="H2542" i="1"/>
  <c r="H2541" i="1"/>
  <c r="H2540" i="1"/>
  <c r="H2539" i="1"/>
  <c r="H2538" i="1"/>
  <c r="H2537" i="1"/>
  <c r="H2536" i="1"/>
  <c r="H2535" i="1"/>
  <c r="H2534" i="1"/>
  <c r="H2533" i="1"/>
  <c r="H2532" i="1"/>
  <c r="H2531" i="1"/>
  <c r="H2530" i="1"/>
  <c r="H2529" i="1"/>
  <c r="H2528" i="1"/>
  <c r="H2527" i="1"/>
  <c r="H2526" i="1"/>
  <c r="H2525" i="1"/>
  <c r="H2524" i="1"/>
  <c r="H2523" i="1"/>
  <c r="H2522" i="1"/>
  <c r="H2521" i="1"/>
  <c r="H2520" i="1"/>
  <c r="H2519" i="1"/>
  <c r="H2518" i="1"/>
  <c r="H2517" i="1"/>
  <c r="H2516" i="1"/>
  <c r="H2515" i="1"/>
  <c r="H2514" i="1"/>
  <c r="H2513" i="1"/>
  <c r="H2512" i="1"/>
  <c r="H2511" i="1"/>
  <c r="H2510" i="1"/>
  <c r="H2509" i="1"/>
  <c r="H2508" i="1"/>
  <c r="H2507" i="1"/>
  <c r="H2506" i="1"/>
  <c r="H2505" i="1"/>
  <c r="H2504" i="1"/>
  <c r="H2503" i="1"/>
  <c r="H2502" i="1"/>
  <c r="H2501" i="1"/>
  <c r="H2500" i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1323" i="1"/>
  <c r="H1175" i="1"/>
  <c r="H1027" i="1"/>
  <c r="H1026" i="1"/>
  <c r="H1025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1" i="1"/>
  <c r="H980" i="1"/>
  <c r="H979" i="1"/>
  <c r="H978" i="1"/>
  <c r="H985" i="1"/>
  <c r="H984" i="1"/>
  <c r="H983" i="1"/>
  <c r="H982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5" i="1"/>
  <c r="H954" i="1"/>
  <c r="H953" i="1"/>
  <c r="H952" i="1"/>
  <c r="H959" i="1"/>
  <c r="H958" i="1"/>
  <c r="H957" i="1"/>
  <c r="H956" i="1"/>
  <c r="H937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1174" i="1"/>
  <c r="H1173" i="1"/>
  <c r="H1172" i="1"/>
  <c r="H1171" i="1"/>
  <c r="H1170" i="1"/>
  <c r="H1165" i="1"/>
  <c r="H1164" i="1"/>
  <c r="H1163" i="1"/>
  <c r="H1162" i="1"/>
  <c r="H1169" i="1"/>
  <c r="H1168" i="1"/>
  <c r="H1167" i="1"/>
  <c r="H1166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1141" i="1"/>
  <c r="H1140" i="1"/>
  <c r="H1139" i="1"/>
  <c r="H1138" i="1"/>
  <c r="H1137" i="1"/>
  <c r="H1136" i="1"/>
  <c r="H1131" i="1"/>
  <c r="H1130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095" i="1"/>
  <c r="H1094" i="1"/>
  <c r="H1093" i="1"/>
  <c r="H1092" i="1"/>
  <c r="H1091" i="1"/>
  <c r="H1090" i="1"/>
  <c r="H1089" i="1"/>
  <c r="H1088" i="1"/>
  <c r="H1129" i="1"/>
  <c r="H1128" i="1"/>
  <c r="H1135" i="1"/>
  <c r="H1134" i="1"/>
  <c r="H1133" i="1"/>
  <c r="H1132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5" i="1"/>
  <c r="H1104" i="1"/>
  <c r="H1103" i="1"/>
  <c r="H1102" i="1"/>
  <c r="H1109" i="1"/>
  <c r="H1108" i="1"/>
  <c r="H1107" i="1"/>
  <c r="H1106" i="1"/>
  <c r="H1311" i="1"/>
  <c r="H1101" i="1"/>
  <c r="H1100" i="1"/>
  <c r="H1099" i="1"/>
  <c r="H1098" i="1"/>
  <c r="H1097" i="1"/>
  <c r="H1096" i="1"/>
  <c r="H1073" i="1"/>
  <c r="H1072" i="1"/>
  <c r="H1071" i="1"/>
  <c r="H1070" i="1"/>
  <c r="H1087" i="1"/>
  <c r="H1086" i="1"/>
  <c r="H1322" i="1"/>
  <c r="H1321" i="1"/>
  <c r="H1320" i="1"/>
  <c r="H1315" i="1"/>
  <c r="H1314" i="1"/>
  <c r="H1313" i="1"/>
  <c r="H1312" i="1"/>
  <c r="H1319" i="1"/>
  <c r="H1318" i="1"/>
  <c r="H1317" i="1"/>
  <c r="H1316" i="1"/>
  <c r="H1310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302" i="1"/>
  <c r="H1301" i="1"/>
  <c r="H1300" i="1"/>
  <c r="H1299" i="1"/>
  <c r="H1298" i="1"/>
  <c r="H1297" i="1"/>
  <c r="H1296" i="1"/>
  <c r="H1295" i="1"/>
  <c r="H1069" i="1"/>
  <c r="H1068" i="1"/>
  <c r="H1067" i="1"/>
  <c r="H1291" i="1"/>
  <c r="H1290" i="1"/>
  <c r="H1289" i="1"/>
  <c r="H1288" i="1"/>
  <c r="H1287" i="1"/>
  <c r="H1286" i="1"/>
  <c r="H1285" i="1"/>
  <c r="H1284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309" i="1"/>
  <c r="H1308" i="1"/>
  <c r="H1307" i="1"/>
  <c r="H1306" i="1"/>
  <c r="H1305" i="1"/>
  <c r="H1304" i="1"/>
  <c r="H1303" i="1"/>
  <c r="H1221" i="1"/>
  <c r="H1220" i="1"/>
  <c r="H1237" i="1"/>
  <c r="H1236" i="1"/>
  <c r="H1235" i="1"/>
  <c r="H1234" i="1"/>
  <c r="H1470" i="1"/>
  <c r="H1469" i="1"/>
  <c r="H1294" i="1"/>
  <c r="H1293" i="1"/>
  <c r="H1292" i="1"/>
  <c r="H1245" i="1"/>
  <c r="H1244" i="1"/>
  <c r="H1243" i="1"/>
  <c r="H1242" i="1"/>
  <c r="H1241" i="1"/>
  <c r="H1240" i="1"/>
  <c r="H1239" i="1"/>
  <c r="H1238" i="1"/>
  <c r="H1279" i="1"/>
  <c r="H1278" i="1"/>
  <c r="H1277" i="1"/>
  <c r="H1276" i="1"/>
  <c r="H1283" i="1"/>
  <c r="H1282" i="1"/>
  <c r="H1281" i="1"/>
  <c r="H1280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3" i="1"/>
  <c r="H1252" i="1"/>
  <c r="H1251" i="1"/>
  <c r="H1250" i="1"/>
  <c r="H1257" i="1"/>
  <c r="H1256" i="1"/>
  <c r="H1255" i="1"/>
  <c r="H1254" i="1"/>
  <c r="H1459" i="1"/>
  <c r="H1249" i="1"/>
  <c r="H1248" i="1"/>
  <c r="H1247" i="1"/>
  <c r="H1246" i="1"/>
  <c r="H1223" i="1"/>
  <c r="H1222" i="1"/>
  <c r="H1433" i="1"/>
  <c r="H1432" i="1"/>
  <c r="H1214" i="1"/>
  <c r="H1213" i="1"/>
  <c r="H1212" i="1"/>
  <c r="H1211" i="1"/>
  <c r="H1210" i="1"/>
  <c r="H1209" i="1"/>
  <c r="H1468" i="1"/>
  <c r="H1463" i="1"/>
  <c r="H1462" i="1"/>
  <c r="H1461" i="1"/>
  <c r="H1460" i="1"/>
  <c r="H1467" i="1"/>
  <c r="H1466" i="1"/>
  <c r="H1465" i="1"/>
  <c r="H1464" i="1"/>
  <c r="H1458" i="1"/>
  <c r="H1233" i="1"/>
  <c r="H1232" i="1"/>
  <c r="H1231" i="1"/>
  <c r="H1230" i="1"/>
  <c r="H1229" i="1"/>
  <c r="H1228" i="1"/>
  <c r="H1227" i="1"/>
  <c r="H1226" i="1"/>
  <c r="H1225" i="1"/>
  <c r="H1224" i="1"/>
  <c r="H1452" i="1"/>
  <c r="H1451" i="1"/>
  <c r="H1450" i="1"/>
  <c r="H1449" i="1"/>
  <c r="H1448" i="1"/>
  <c r="H1447" i="1"/>
  <c r="H1446" i="1"/>
  <c r="H1445" i="1"/>
  <c r="H1219" i="1"/>
  <c r="H1218" i="1"/>
  <c r="H1217" i="1"/>
  <c r="H1216" i="1"/>
  <c r="H1215" i="1"/>
  <c r="H1439" i="1"/>
  <c r="H1438" i="1"/>
  <c r="H1437" i="1"/>
  <c r="H1436" i="1"/>
  <c r="H1435" i="1"/>
  <c r="H1434" i="1"/>
  <c r="H1387" i="1"/>
  <c r="H1386" i="1"/>
  <c r="H1427" i="1"/>
  <c r="H1426" i="1"/>
  <c r="H1425" i="1"/>
  <c r="H1424" i="1"/>
  <c r="H1431" i="1"/>
  <c r="H1430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457" i="1"/>
  <c r="H1456" i="1"/>
  <c r="H1455" i="1"/>
  <c r="H1454" i="1"/>
  <c r="H1453" i="1"/>
  <c r="H1371" i="1"/>
  <c r="H1370" i="1"/>
  <c r="H1369" i="1"/>
  <c r="H1368" i="1"/>
  <c r="H1385" i="1"/>
  <c r="H1384" i="1"/>
  <c r="H1383" i="1"/>
  <c r="H1382" i="1"/>
  <c r="H1444" i="1"/>
  <c r="H1443" i="1"/>
  <c r="H1442" i="1"/>
  <c r="H1441" i="1"/>
  <c r="H1440" i="1"/>
  <c r="H1393" i="1"/>
  <c r="H1392" i="1"/>
  <c r="H1391" i="1"/>
  <c r="H1390" i="1"/>
  <c r="H1389" i="1"/>
  <c r="H1388" i="1"/>
  <c r="H2237" i="1"/>
  <c r="H2236" i="1"/>
  <c r="H2235" i="1"/>
  <c r="H2140" i="1"/>
  <c r="H2139" i="1"/>
  <c r="H2138" i="1"/>
  <c r="H2137" i="1"/>
  <c r="H2167" i="1"/>
  <c r="H2166" i="1"/>
  <c r="H2165" i="1"/>
  <c r="H2164" i="1"/>
  <c r="H2226" i="1"/>
  <c r="H1429" i="1"/>
  <c r="H1428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1" i="1"/>
  <c r="H1400" i="1"/>
  <c r="H1399" i="1"/>
  <c r="H1398" i="1"/>
  <c r="H1405" i="1"/>
  <c r="H1404" i="1"/>
  <c r="H1403" i="1"/>
  <c r="H1402" i="1"/>
  <c r="H2241" i="1"/>
  <c r="H1397" i="1"/>
  <c r="H1396" i="1"/>
  <c r="H1395" i="1"/>
  <c r="H1394" i="1"/>
  <c r="H2217" i="1"/>
  <c r="H2216" i="1"/>
  <c r="H2215" i="1"/>
  <c r="H2214" i="1"/>
  <c r="H1362" i="1"/>
  <c r="H1361" i="1"/>
  <c r="H2240" i="1"/>
  <c r="H2239" i="1"/>
  <c r="H1380" i="1"/>
  <c r="H1379" i="1"/>
  <c r="H1360" i="1"/>
  <c r="H1359" i="1"/>
  <c r="H1381" i="1"/>
  <c r="H2251" i="1"/>
  <c r="H2250" i="1"/>
  <c r="H2245" i="1"/>
  <c r="H2244" i="1"/>
  <c r="H2243" i="1"/>
  <c r="H2242" i="1"/>
  <c r="H2249" i="1"/>
  <c r="H2248" i="1"/>
  <c r="H2247" i="1"/>
  <c r="H2246" i="1"/>
  <c r="H2228" i="1"/>
  <c r="H2227" i="1"/>
  <c r="H1367" i="1"/>
  <c r="H1366" i="1"/>
  <c r="H1378" i="1"/>
  <c r="H1377" i="1"/>
  <c r="H1376" i="1"/>
  <c r="H1375" i="1"/>
  <c r="H1374" i="1"/>
  <c r="H1373" i="1"/>
  <c r="H1372" i="1"/>
  <c r="H2234" i="1"/>
  <c r="H2233" i="1"/>
  <c r="H2232" i="1"/>
  <c r="H2231" i="1"/>
  <c r="H2230" i="1"/>
  <c r="H2229" i="1"/>
  <c r="H2207" i="1"/>
  <c r="H2206" i="1"/>
  <c r="H1358" i="1"/>
  <c r="H1357" i="1"/>
  <c r="H1365" i="1"/>
  <c r="H1364" i="1"/>
  <c r="H1363" i="1"/>
  <c r="H2221" i="1"/>
  <c r="H2220" i="1"/>
  <c r="H2219" i="1"/>
  <c r="H2218" i="1"/>
  <c r="H2171" i="1"/>
  <c r="H2170" i="1"/>
  <c r="H2169" i="1"/>
  <c r="H2168" i="1"/>
  <c r="H2213" i="1"/>
  <c r="H2208" i="1"/>
  <c r="H1343" i="1"/>
  <c r="H1342" i="1"/>
  <c r="H1341" i="1"/>
  <c r="H2238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2225" i="1"/>
  <c r="H2224" i="1"/>
  <c r="H2223" i="1"/>
  <c r="H2222" i="1"/>
  <c r="H2175" i="1"/>
  <c r="H2174" i="1"/>
  <c r="H2173" i="1"/>
  <c r="H2172" i="1"/>
  <c r="H2110" i="1"/>
  <c r="H2109" i="1"/>
  <c r="H2108" i="1"/>
  <c r="H2107" i="1"/>
  <c r="H2106" i="1"/>
  <c r="H2045" i="1"/>
  <c r="H2010" i="1"/>
  <c r="H2009" i="1"/>
  <c r="H2008" i="1"/>
  <c r="H2007" i="1"/>
  <c r="H2036" i="1"/>
  <c r="H2035" i="1"/>
  <c r="H2205" i="1"/>
  <c r="H2212" i="1"/>
  <c r="H2211" i="1"/>
  <c r="H2210" i="1"/>
  <c r="H2209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2" i="1"/>
  <c r="H2181" i="1"/>
  <c r="H2180" i="1"/>
  <c r="H2179" i="1"/>
  <c r="H2186" i="1"/>
  <c r="H2185" i="1"/>
  <c r="H2184" i="1"/>
  <c r="H2183" i="1"/>
  <c r="H2151" i="1"/>
  <c r="H2178" i="1"/>
  <c r="H2177" i="1"/>
  <c r="H2176" i="1"/>
  <c r="H2088" i="1"/>
  <c r="H2087" i="1"/>
  <c r="H2086" i="1"/>
  <c r="H2085" i="1"/>
  <c r="H2158" i="1"/>
  <c r="H2157" i="1"/>
  <c r="H2156" i="1"/>
  <c r="H2150" i="1"/>
  <c r="H2084" i="1"/>
  <c r="H2130" i="1"/>
  <c r="H2129" i="1"/>
  <c r="H2128" i="1"/>
  <c r="H2163" i="1"/>
  <c r="H2162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1617" i="1"/>
  <c r="H1616" i="1"/>
  <c r="H1615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1763" i="1"/>
  <c r="H1762" i="1"/>
  <c r="H1761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1853" i="1"/>
  <c r="H1899" i="1"/>
  <c r="H1898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033" i="1"/>
  <c r="H2032" i="1"/>
  <c r="H2031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2161" i="1"/>
  <c r="H2160" i="1"/>
  <c r="H2155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760" i="1"/>
  <c r="H1759" i="1"/>
  <c r="H1758" i="1"/>
  <c r="H1757" i="1"/>
  <c r="H1756" i="1"/>
  <c r="H1755" i="1"/>
  <c r="H1754" i="1"/>
  <c r="H1736" i="1"/>
  <c r="H1735" i="1"/>
  <c r="H1734" i="1"/>
  <c r="H1733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19" i="1"/>
  <c r="H1718" i="1"/>
  <c r="H1717" i="1"/>
  <c r="H1716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02" i="1"/>
  <c r="H1701" i="1"/>
  <c r="H1700" i="1"/>
  <c r="H1699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253" i="1"/>
  <c r="H1897" i="1"/>
  <c r="H1896" i="1"/>
  <c r="H1895" i="1"/>
  <c r="H1894" i="1"/>
  <c r="H1893" i="1"/>
  <c r="H1892" i="1"/>
  <c r="H1874" i="1"/>
  <c r="H1873" i="1"/>
  <c r="H1872" i="1"/>
  <c r="H1871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10" i="1"/>
  <c r="H1809" i="1"/>
  <c r="H1808" i="1"/>
  <c r="H1807" i="1"/>
  <c r="H1870" i="1"/>
  <c r="H1869" i="1"/>
  <c r="H1868" i="1"/>
  <c r="H1867" i="1"/>
  <c r="H1866" i="1"/>
  <c r="H1865" i="1"/>
  <c r="H1864" i="1"/>
  <c r="H1863" i="1"/>
  <c r="H1862" i="1"/>
  <c r="H1861" i="1"/>
  <c r="H1813" i="1"/>
  <c r="H1812" i="1"/>
  <c r="H1811" i="1"/>
  <c r="H1840" i="1"/>
  <c r="H1839" i="1"/>
  <c r="H1838" i="1"/>
  <c r="H1837" i="1"/>
  <c r="H1806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24" i="1"/>
  <c r="H1823" i="1"/>
  <c r="H1822" i="1"/>
  <c r="H1821" i="1"/>
  <c r="H1820" i="1"/>
  <c r="H1819" i="1"/>
  <c r="H1818" i="1"/>
  <c r="H1817" i="1"/>
  <c r="H1816" i="1"/>
  <c r="H1815" i="1"/>
  <c r="H1814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53" i="1"/>
  <c r="H1752" i="1"/>
  <c r="H1751" i="1"/>
  <c r="H1750" i="1"/>
  <c r="H1766" i="1"/>
  <c r="H1765" i="1"/>
  <c r="H176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252" i="1"/>
  <c r="H2030" i="1"/>
  <c r="H2029" i="1"/>
  <c r="H2028" i="1"/>
  <c r="H2027" i="1"/>
  <c r="H2026" i="1"/>
  <c r="H2025" i="1"/>
  <c r="H1964" i="1"/>
  <c r="H1963" i="1"/>
  <c r="H1962" i="1"/>
  <c r="H1961" i="1"/>
  <c r="H2020" i="1"/>
  <c r="H2019" i="1"/>
  <c r="H2018" i="1"/>
  <c r="H2017" i="1"/>
  <c r="H2016" i="1"/>
  <c r="H2015" i="1"/>
  <c r="H2014" i="1"/>
  <c r="H2013" i="1"/>
  <c r="H2012" i="1"/>
  <c r="H2011" i="1"/>
  <c r="H1967" i="1"/>
  <c r="H1966" i="1"/>
  <c r="H1965" i="1"/>
  <c r="H1947" i="1"/>
  <c r="H1946" i="1"/>
  <c r="H1945" i="1"/>
  <c r="H1944" i="1"/>
  <c r="H1960" i="1"/>
  <c r="H2006" i="1"/>
  <c r="H2005" i="1"/>
  <c r="H2004" i="1"/>
  <c r="H2003" i="1"/>
  <c r="H2002" i="1"/>
  <c r="H2001" i="1"/>
  <c r="H2000" i="1"/>
  <c r="H1999" i="1"/>
  <c r="H1951" i="1"/>
  <c r="H1950" i="1"/>
  <c r="H1949" i="1"/>
  <c r="H1948" i="1"/>
  <c r="H1977" i="1"/>
  <c r="H1976" i="1"/>
  <c r="H1975" i="1"/>
  <c r="H1974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01" i="1"/>
  <c r="H1900" i="1"/>
  <c r="H1959" i="1"/>
  <c r="H1958" i="1"/>
  <c r="H1957" i="1"/>
  <c r="H1956" i="1"/>
  <c r="H1955" i="1"/>
  <c r="H1954" i="1"/>
  <c r="H1953" i="1"/>
  <c r="H1952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860" i="1"/>
  <c r="H1859" i="1"/>
  <c r="H1858" i="1"/>
  <c r="H1891" i="1"/>
  <c r="H1890" i="1"/>
  <c r="H1889" i="1"/>
  <c r="H1888" i="1"/>
  <c r="H1857" i="1"/>
  <c r="H1856" i="1"/>
  <c r="H1855" i="1"/>
  <c r="H1854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251" i="1"/>
  <c r="H250" i="1"/>
  <c r="H249" i="1"/>
  <c r="H2154" i="1"/>
  <c r="H2153" i="1"/>
  <c r="H2152" i="1"/>
  <c r="H2159" i="1"/>
  <c r="H2101" i="1"/>
  <c r="H2100" i="1"/>
  <c r="H2099" i="1"/>
  <c r="H2098" i="1"/>
  <c r="H2149" i="1"/>
  <c r="H2148" i="1"/>
  <c r="H2147" i="1"/>
  <c r="H2146" i="1"/>
  <c r="H2145" i="1"/>
  <c r="H2144" i="1"/>
  <c r="H2143" i="1"/>
  <c r="H2142" i="1"/>
  <c r="H2141" i="1"/>
  <c r="H2105" i="1"/>
  <c r="H2104" i="1"/>
  <c r="H2103" i="1"/>
  <c r="H2102" i="1"/>
  <c r="H2037" i="1"/>
  <c r="H2083" i="1"/>
  <c r="H2082" i="1"/>
  <c r="H2081" i="1"/>
  <c r="H2136" i="1"/>
  <c r="H2135" i="1"/>
  <c r="H2134" i="1"/>
  <c r="H2133" i="1"/>
  <c r="H2132" i="1"/>
  <c r="H2131" i="1"/>
  <c r="H2091" i="1"/>
  <c r="H2090" i="1"/>
  <c r="H2089" i="1"/>
  <c r="H2041" i="1"/>
  <c r="H2040" i="1"/>
  <c r="H2039" i="1"/>
  <c r="H2038" i="1"/>
  <c r="H2114" i="1"/>
  <c r="H2113" i="1"/>
  <c r="H2112" i="1"/>
  <c r="H2111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034" i="1"/>
  <c r="H2097" i="1"/>
  <c r="H2096" i="1"/>
  <c r="H2095" i="1"/>
  <c r="H2094" i="1"/>
  <c r="H2093" i="1"/>
  <c r="H2092" i="1"/>
  <c r="H2044" i="1"/>
  <c r="H2043" i="1"/>
  <c r="H2042" i="1"/>
  <c r="H1973" i="1"/>
  <c r="H1972" i="1"/>
  <c r="H1971" i="1"/>
  <c r="H1970" i="1"/>
  <c r="H1969" i="1"/>
  <c r="H1968" i="1"/>
  <c r="H1907" i="1"/>
  <c r="H1906" i="1"/>
  <c r="H1905" i="1"/>
  <c r="H1904" i="1"/>
  <c r="H1903" i="1"/>
  <c r="H1902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1998" i="1"/>
  <c r="H1997" i="1"/>
  <c r="H1996" i="1"/>
  <c r="H1995" i="1"/>
  <c r="H2024" i="1"/>
  <c r="H2023" i="1"/>
  <c r="H2022" i="1"/>
  <c r="H2021" i="1"/>
  <c r="H1994" i="1"/>
  <c r="H1993" i="1"/>
  <c r="H1992" i="1"/>
  <c r="H1991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39" i="1"/>
  <c r="H142" i="1"/>
  <c r="H145" i="1"/>
  <c r="H144" i="1"/>
  <c r="H143" i="1"/>
  <c r="H146" i="1"/>
  <c r="H128" i="1"/>
  <c r="H127" i="1"/>
  <c r="H126" i="1"/>
  <c r="H125" i="1"/>
  <c r="H141" i="1"/>
  <c r="H140" i="1"/>
  <c r="H122" i="1"/>
  <c r="H138" i="1"/>
  <c r="H137" i="1"/>
  <c r="H136" i="1"/>
  <c r="H135" i="1"/>
  <c r="H134" i="1"/>
  <c r="H133" i="1"/>
  <c r="H132" i="1"/>
  <c r="H148" i="1"/>
  <c r="H147" i="1"/>
  <c r="H129" i="1"/>
  <c r="H111" i="1"/>
  <c r="H110" i="1"/>
  <c r="H109" i="1"/>
  <c r="H108" i="1"/>
  <c r="H124" i="1"/>
  <c r="H123" i="1"/>
  <c r="H105" i="1"/>
  <c r="H121" i="1"/>
  <c r="H120" i="1"/>
  <c r="H119" i="1"/>
  <c r="H118" i="1"/>
  <c r="H117" i="1"/>
  <c r="H116" i="1"/>
  <c r="H115" i="1"/>
  <c r="H131" i="1"/>
  <c r="H130" i="1"/>
  <c r="H112" i="1"/>
  <c r="H94" i="1"/>
  <c r="H93" i="1"/>
  <c r="H92" i="1"/>
  <c r="H91" i="1"/>
  <c r="H107" i="1"/>
  <c r="H106" i="1"/>
  <c r="H88" i="1"/>
  <c r="H104" i="1"/>
  <c r="H103" i="1"/>
  <c r="H102" i="1"/>
  <c r="H101" i="1"/>
  <c r="H100" i="1"/>
  <c r="H99" i="1"/>
  <c r="H98" i="1"/>
  <c r="H114" i="1"/>
  <c r="H113" i="1"/>
  <c r="H95" i="1"/>
  <c r="H77" i="1"/>
  <c r="H76" i="1"/>
  <c r="H75" i="1"/>
  <c r="H74" i="1"/>
  <c r="H90" i="1"/>
  <c r="H89" i="1"/>
  <c r="H71" i="1"/>
  <c r="H87" i="1"/>
  <c r="H86" i="1"/>
  <c r="H85" i="1"/>
  <c r="H84" i="1"/>
  <c r="H83" i="1"/>
  <c r="H82" i="1"/>
  <c r="H81" i="1"/>
  <c r="H97" i="1"/>
  <c r="H96" i="1"/>
  <c r="H78" i="1"/>
  <c r="H60" i="1"/>
  <c r="H59" i="1"/>
  <c r="H58" i="1"/>
  <c r="H57" i="1"/>
  <c r="H73" i="1"/>
  <c r="H72" i="1"/>
  <c r="H54" i="1"/>
  <c r="H70" i="1"/>
  <c r="H69" i="1"/>
  <c r="H68" i="1"/>
  <c r="H67" i="1"/>
  <c r="H66" i="1"/>
  <c r="H65" i="1"/>
  <c r="H64" i="1"/>
  <c r="H80" i="1"/>
  <c r="H79" i="1"/>
  <c r="H61" i="1"/>
  <c r="H43" i="1"/>
  <c r="H42" i="1"/>
  <c r="H41" i="1"/>
  <c r="H40" i="1"/>
  <c r="H56" i="1"/>
  <c r="H55" i="1"/>
  <c r="H37" i="1"/>
  <c r="H53" i="1"/>
  <c r="H52" i="1"/>
  <c r="H51" i="1"/>
  <c r="H50" i="1"/>
  <c r="H49" i="1"/>
  <c r="H48" i="1"/>
  <c r="H47" i="1"/>
  <c r="H63" i="1"/>
  <c r="H62" i="1"/>
  <c r="H44" i="1"/>
  <c r="H26" i="1"/>
  <c r="H25" i="1"/>
  <c r="H24" i="1"/>
  <c r="H23" i="1"/>
  <c r="H39" i="1"/>
  <c r="H38" i="1"/>
  <c r="H20" i="1"/>
  <c r="H36" i="1"/>
  <c r="H35" i="1"/>
  <c r="H34" i="1"/>
  <c r="H33" i="1"/>
  <c r="H32" i="1"/>
  <c r="H31" i="1"/>
  <c r="H30" i="1"/>
  <c r="H46" i="1"/>
  <c r="H45" i="1"/>
  <c r="H27" i="1"/>
  <c r="H10" i="1"/>
  <c r="H9" i="1"/>
  <c r="H8" i="1"/>
  <c r="H11" i="1"/>
  <c r="H22" i="1"/>
  <c r="H21" i="1"/>
  <c r="H12" i="1"/>
  <c r="H19" i="1"/>
  <c r="H18" i="1"/>
  <c r="H17" i="1"/>
  <c r="H16" i="1"/>
  <c r="H15" i="1"/>
  <c r="H14" i="1"/>
  <c r="H13" i="1"/>
  <c r="H29" i="1"/>
  <c r="H28" i="1"/>
  <c r="H7" i="1"/>
  <c r="H6" i="1"/>
  <c r="H5" i="1"/>
  <c r="H5174" i="1"/>
  <c r="H5173" i="1"/>
  <c r="H5172" i="1"/>
  <c r="B2200" i="1"/>
  <c r="B1125" i="1"/>
  <c r="B982" i="1"/>
  <c r="B9997" i="1"/>
  <c r="B9996" i="1"/>
  <c r="B9995" i="1"/>
  <c r="B9994" i="1"/>
  <c r="B9993" i="1"/>
  <c r="B9992" i="1"/>
  <c r="B9991" i="1"/>
  <c r="B9990" i="1"/>
  <c r="B9989" i="1"/>
  <c r="B9988" i="1"/>
  <c r="B9987" i="1"/>
  <c r="B9986" i="1"/>
  <c r="B9985" i="1"/>
  <c r="B9984" i="1"/>
  <c r="B9983" i="1"/>
  <c r="B9982" i="1"/>
  <c r="B9981" i="1"/>
  <c r="B9980" i="1"/>
  <c r="B9979" i="1"/>
  <c r="B9978" i="1"/>
  <c r="B9977" i="1"/>
  <c r="B9976" i="1"/>
  <c r="B9975" i="1"/>
  <c r="B9974" i="1"/>
  <c r="B9973" i="1"/>
  <c r="B9972" i="1"/>
  <c r="B9971" i="1"/>
  <c r="B9970" i="1"/>
  <c r="B9969" i="1"/>
  <c r="B9968" i="1"/>
  <c r="B9967" i="1"/>
  <c r="B9966" i="1"/>
  <c r="B9965" i="1"/>
  <c r="B9964" i="1"/>
  <c r="B9963" i="1"/>
  <c r="B9962" i="1"/>
  <c r="B9961" i="1"/>
  <c r="B9960" i="1"/>
  <c r="B9959" i="1"/>
  <c r="B9958" i="1"/>
  <c r="B9957" i="1"/>
  <c r="B9956" i="1"/>
  <c r="B9955" i="1"/>
  <c r="B9954" i="1"/>
  <c r="B9953" i="1"/>
  <c r="B9952" i="1"/>
  <c r="B9951" i="1"/>
  <c r="B9950" i="1"/>
  <c r="B9949" i="1"/>
  <c r="B9948" i="1"/>
  <c r="B9947" i="1"/>
  <c r="B9946" i="1"/>
  <c r="B9945" i="1"/>
  <c r="B9944" i="1"/>
  <c r="B9943" i="1"/>
  <c r="B9942" i="1"/>
  <c r="B9941" i="1"/>
  <c r="B9940" i="1"/>
  <c r="B9939" i="1"/>
  <c r="B9938" i="1"/>
  <c r="B9937" i="1"/>
  <c r="B9936" i="1"/>
  <c r="B9935" i="1"/>
  <c r="B9934" i="1"/>
  <c r="B9933" i="1"/>
  <c r="B9932" i="1"/>
  <c r="B9931" i="1"/>
  <c r="B9930" i="1"/>
  <c r="B9929" i="1"/>
  <c r="B9928" i="1"/>
  <c r="B9927" i="1"/>
  <c r="B9926" i="1"/>
  <c r="B9925" i="1"/>
  <c r="B9924" i="1"/>
  <c r="B9923" i="1"/>
  <c r="B9922" i="1"/>
  <c r="B9921" i="1"/>
  <c r="B9920" i="1"/>
  <c r="B9919" i="1"/>
  <c r="B9918" i="1"/>
  <c r="B9917" i="1"/>
  <c r="B9916" i="1"/>
  <c r="B9915" i="1"/>
  <c r="B9914" i="1"/>
  <c r="B9913" i="1"/>
  <c r="B9912" i="1"/>
  <c r="B9911" i="1"/>
  <c r="B9910" i="1"/>
  <c r="B9909" i="1"/>
  <c r="B9908" i="1"/>
  <c r="B9907" i="1"/>
  <c r="B9906" i="1"/>
  <c r="B9905" i="1"/>
  <c r="B9904" i="1"/>
  <c r="B9903" i="1"/>
  <c r="B9902" i="1"/>
  <c r="B9901" i="1"/>
  <c r="B9900" i="1"/>
  <c r="B9899" i="1"/>
  <c r="B9898" i="1"/>
  <c r="B9897" i="1"/>
  <c r="B9896" i="1"/>
  <c r="B9895" i="1"/>
  <c r="B9894" i="1"/>
  <c r="B9893" i="1"/>
  <c r="B9892" i="1"/>
  <c r="B9891" i="1"/>
  <c r="B9890" i="1"/>
  <c r="B9889" i="1"/>
  <c r="B9888" i="1"/>
  <c r="B9887" i="1"/>
  <c r="B9886" i="1"/>
  <c r="B9885" i="1"/>
  <c r="B9884" i="1"/>
  <c r="B9883" i="1"/>
  <c r="B9882" i="1"/>
  <c r="B9881" i="1"/>
  <c r="B9880" i="1"/>
  <c r="B9879" i="1"/>
  <c r="B9878" i="1"/>
  <c r="B9877" i="1"/>
  <c r="B9876" i="1"/>
  <c r="B9875" i="1"/>
  <c r="B9874" i="1"/>
  <c r="B9873" i="1"/>
  <c r="B9872" i="1"/>
  <c r="B9871" i="1"/>
  <c r="B9870" i="1"/>
  <c r="B9869" i="1"/>
  <c r="B9868" i="1"/>
  <c r="B9867" i="1"/>
  <c r="B9866" i="1"/>
  <c r="B9865" i="1"/>
  <c r="B9864" i="1"/>
  <c r="B9863" i="1"/>
  <c r="B9862" i="1"/>
  <c r="B9861" i="1"/>
  <c r="B9860" i="1"/>
  <c r="B9859" i="1"/>
  <c r="B9858" i="1"/>
  <c r="B9857" i="1"/>
  <c r="B9856" i="1"/>
  <c r="B9855" i="1"/>
  <c r="B9854" i="1"/>
  <c r="B9853" i="1"/>
  <c r="B9852" i="1"/>
  <c r="B9851" i="1"/>
  <c r="B9850" i="1"/>
  <c r="B9849" i="1"/>
  <c r="B9848" i="1"/>
  <c r="B9847" i="1"/>
  <c r="B9846" i="1"/>
  <c r="B9845" i="1"/>
  <c r="B9844" i="1"/>
  <c r="B9843" i="1"/>
  <c r="B9842" i="1"/>
  <c r="B9841" i="1"/>
  <c r="B9840" i="1"/>
  <c r="B9839" i="1"/>
  <c r="B9838" i="1"/>
  <c r="B9837" i="1"/>
  <c r="B9836" i="1"/>
  <c r="B9835" i="1"/>
  <c r="B9834" i="1"/>
  <c r="B9833" i="1"/>
  <c r="B9832" i="1"/>
  <c r="B9831" i="1"/>
  <c r="B9830" i="1"/>
  <c r="B9829" i="1"/>
  <c r="B9828" i="1"/>
  <c r="B9827" i="1"/>
  <c r="B9826" i="1"/>
  <c r="B9825" i="1"/>
  <c r="B9824" i="1"/>
  <c r="B9823" i="1"/>
  <c r="B9822" i="1"/>
  <c r="B9821" i="1"/>
  <c r="B9820" i="1"/>
  <c r="B9819" i="1"/>
  <c r="B9818" i="1"/>
  <c r="B9817" i="1"/>
  <c r="B9816" i="1"/>
  <c r="B9815" i="1"/>
  <c r="B9814" i="1"/>
  <c r="B9813" i="1"/>
  <c r="B9812" i="1"/>
  <c r="B9811" i="1"/>
  <c r="B9810" i="1"/>
  <c r="B9809" i="1"/>
  <c r="B9808" i="1"/>
  <c r="B9807" i="1"/>
  <c r="B9806" i="1"/>
  <c r="B9805" i="1"/>
  <c r="B9804" i="1"/>
  <c r="B9803" i="1"/>
  <c r="B9802" i="1"/>
  <c r="B9801" i="1"/>
  <c r="B9800" i="1"/>
  <c r="B9799" i="1"/>
  <c r="B9798" i="1"/>
  <c r="B9797" i="1"/>
  <c r="B9796" i="1"/>
  <c r="B9795" i="1"/>
  <c r="B9794" i="1"/>
  <c r="B9793" i="1"/>
  <c r="B9792" i="1"/>
  <c r="B9791" i="1"/>
  <c r="B9790" i="1"/>
  <c r="B9789" i="1"/>
  <c r="B9788" i="1"/>
  <c r="B9787" i="1"/>
  <c r="B9786" i="1"/>
  <c r="B9785" i="1"/>
  <c r="B9784" i="1"/>
  <c r="B9783" i="1"/>
  <c r="B9782" i="1"/>
  <c r="B9781" i="1"/>
  <c r="B9780" i="1"/>
  <c r="B9779" i="1"/>
  <c r="B9778" i="1"/>
  <c r="B9777" i="1"/>
  <c r="B9776" i="1"/>
  <c r="B9775" i="1"/>
  <c r="B9774" i="1"/>
  <c r="B9773" i="1"/>
  <c r="B9772" i="1"/>
  <c r="B9771" i="1"/>
  <c r="B9770" i="1"/>
  <c r="B9769" i="1"/>
  <c r="B9768" i="1"/>
  <c r="B9767" i="1"/>
  <c r="B9766" i="1"/>
  <c r="B9765" i="1"/>
  <c r="B9764" i="1"/>
  <c r="B9763" i="1"/>
  <c r="B9762" i="1"/>
  <c r="B9761" i="1"/>
  <c r="B9760" i="1"/>
  <c r="B9759" i="1"/>
  <c r="B9758" i="1"/>
  <c r="B9757" i="1"/>
  <c r="B9756" i="1"/>
  <c r="B9755" i="1"/>
  <c r="B9754" i="1"/>
  <c r="B9753" i="1"/>
  <c r="B9752" i="1"/>
  <c r="B9751" i="1"/>
  <c r="B9750" i="1"/>
  <c r="B9749" i="1"/>
  <c r="B9748" i="1"/>
  <c r="B9747" i="1"/>
  <c r="B9746" i="1"/>
  <c r="B9745" i="1"/>
  <c r="B9744" i="1"/>
  <c r="B9743" i="1"/>
  <c r="B9742" i="1"/>
  <c r="B9741" i="1"/>
  <c r="B9740" i="1"/>
  <c r="B9739" i="1"/>
  <c r="B9738" i="1"/>
  <c r="B9737" i="1"/>
  <c r="B9736" i="1"/>
  <c r="B9735" i="1"/>
  <c r="B9734" i="1"/>
  <c r="B9733" i="1"/>
  <c r="B9732" i="1"/>
  <c r="B9731" i="1"/>
  <c r="B9730" i="1"/>
  <c r="B9729" i="1"/>
  <c r="B9728" i="1"/>
  <c r="B9727" i="1"/>
  <c r="B9726" i="1"/>
  <c r="B9725" i="1"/>
  <c r="B9724" i="1"/>
  <c r="B9723" i="1"/>
  <c r="B9722" i="1"/>
  <c r="B9721" i="1"/>
  <c r="B9720" i="1"/>
  <c r="B9719" i="1"/>
  <c r="B9718" i="1"/>
  <c r="B9717" i="1"/>
  <c r="B9716" i="1"/>
  <c r="B9715" i="1"/>
  <c r="B9714" i="1"/>
  <c r="B9713" i="1"/>
  <c r="B9712" i="1"/>
  <c r="B9711" i="1"/>
  <c r="B9710" i="1"/>
  <c r="B9709" i="1"/>
  <c r="B9708" i="1"/>
  <c r="B9707" i="1"/>
  <c r="B9706" i="1"/>
  <c r="B9705" i="1"/>
  <c r="B9704" i="1"/>
  <c r="B9703" i="1"/>
  <c r="B9702" i="1"/>
  <c r="B9701" i="1"/>
  <c r="B9700" i="1"/>
  <c r="B9699" i="1"/>
  <c r="B9698" i="1"/>
  <c r="B9697" i="1"/>
  <c r="B9696" i="1"/>
  <c r="B9695" i="1"/>
  <c r="B9694" i="1"/>
  <c r="B9693" i="1"/>
  <c r="B9692" i="1"/>
  <c r="B9691" i="1"/>
  <c r="B9690" i="1"/>
  <c r="B9689" i="1"/>
  <c r="B9688" i="1"/>
  <c r="B9687" i="1"/>
  <c r="B9686" i="1"/>
  <c r="B9685" i="1"/>
  <c r="B9684" i="1"/>
  <c r="B9683" i="1"/>
  <c r="B9682" i="1"/>
  <c r="B9681" i="1"/>
  <c r="B9680" i="1"/>
  <c r="B9679" i="1"/>
  <c r="B9678" i="1"/>
  <c r="B9677" i="1"/>
  <c r="B9676" i="1"/>
  <c r="B9675" i="1"/>
  <c r="B9674" i="1"/>
  <c r="B9673" i="1"/>
  <c r="B9672" i="1"/>
  <c r="B9671" i="1"/>
  <c r="B9670" i="1"/>
  <c r="B9669" i="1"/>
  <c r="B9668" i="1"/>
  <c r="B9667" i="1"/>
  <c r="B9666" i="1"/>
  <c r="B9665" i="1"/>
  <c r="B9664" i="1"/>
  <c r="B9663" i="1"/>
  <c r="B9662" i="1"/>
  <c r="B9661" i="1"/>
  <c r="B9660" i="1"/>
  <c r="B9659" i="1"/>
  <c r="B9658" i="1"/>
  <c r="B9657" i="1"/>
  <c r="B9656" i="1"/>
  <c r="B9655" i="1"/>
  <c r="B9654" i="1"/>
  <c r="B9653" i="1"/>
  <c r="B9652" i="1"/>
  <c r="B9651" i="1"/>
  <c r="B9650" i="1"/>
  <c r="B9649" i="1"/>
  <c r="B9648" i="1"/>
  <c r="B9647" i="1"/>
  <c r="B9646" i="1"/>
  <c r="B9645" i="1"/>
  <c r="B9644" i="1"/>
  <c r="B9643" i="1"/>
  <c r="B9642" i="1"/>
  <c r="B9641" i="1"/>
  <c r="B9640" i="1"/>
  <c r="B9639" i="1"/>
  <c r="B9638" i="1"/>
  <c r="B9637" i="1"/>
  <c r="B9636" i="1"/>
  <c r="B9635" i="1"/>
  <c r="B9634" i="1"/>
  <c r="B9633" i="1"/>
  <c r="B9632" i="1"/>
  <c r="B9631" i="1"/>
  <c r="B9630" i="1"/>
  <c r="B9629" i="1"/>
  <c r="B9628" i="1"/>
  <c r="B9627" i="1"/>
  <c r="B9626" i="1"/>
  <c r="B9625" i="1"/>
  <c r="B9624" i="1"/>
  <c r="B9623" i="1"/>
  <c r="B9622" i="1"/>
  <c r="B9621" i="1"/>
  <c r="B9620" i="1"/>
  <c r="B9619" i="1"/>
  <c r="B9618" i="1"/>
  <c r="B9617" i="1"/>
  <c r="B9616" i="1"/>
  <c r="B9615" i="1"/>
  <c r="B9614" i="1"/>
  <c r="B9613" i="1"/>
  <c r="B9612" i="1"/>
  <c r="B9611" i="1"/>
  <c r="B9610" i="1"/>
  <c r="B9609" i="1"/>
  <c r="B9608" i="1"/>
  <c r="B9607" i="1"/>
  <c r="B9606" i="1"/>
  <c r="B9605" i="1"/>
  <c r="B9604" i="1"/>
  <c r="B9603" i="1"/>
  <c r="B9602" i="1"/>
  <c r="B9601" i="1"/>
  <c r="B9600" i="1"/>
  <c r="B9599" i="1"/>
  <c r="B9598" i="1"/>
  <c r="B9597" i="1"/>
  <c r="B9596" i="1"/>
  <c r="B9595" i="1"/>
  <c r="B9594" i="1"/>
  <c r="B9593" i="1"/>
  <c r="B9592" i="1"/>
  <c r="B9591" i="1"/>
  <c r="B9590" i="1"/>
  <c r="B9589" i="1"/>
  <c r="B9588" i="1"/>
  <c r="B9587" i="1"/>
  <c r="B9586" i="1"/>
  <c r="B9585" i="1"/>
  <c r="B9584" i="1"/>
  <c r="B9583" i="1"/>
  <c r="B9582" i="1"/>
  <c r="B9581" i="1"/>
  <c r="B9580" i="1"/>
  <c r="B9579" i="1"/>
  <c r="B9578" i="1"/>
  <c r="B9577" i="1"/>
  <c r="B9576" i="1"/>
  <c r="B9575" i="1"/>
  <c r="B9574" i="1"/>
  <c r="B9573" i="1"/>
  <c r="B9572" i="1"/>
  <c r="B9571" i="1"/>
  <c r="B9570" i="1"/>
  <c r="B9569" i="1"/>
  <c r="B9568" i="1"/>
  <c r="B9567" i="1"/>
  <c r="B9566" i="1"/>
  <c r="B9565" i="1"/>
  <c r="B9564" i="1"/>
  <c r="B9563" i="1"/>
  <c r="B9562" i="1"/>
  <c r="B9561" i="1"/>
  <c r="B9560" i="1"/>
  <c r="B9559" i="1"/>
  <c r="B9558" i="1"/>
  <c r="B9557" i="1"/>
  <c r="B9556" i="1"/>
  <c r="B9555" i="1"/>
  <c r="B9554" i="1"/>
  <c r="B9553" i="1"/>
  <c r="B9552" i="1"/>
  <c r="B9551" i="1"/>
  <c r="B9550" i="1"/>
  <c r="B9549" i="1"/>
  <c r="B9548" i="1"/>
  <c r="B9547" i="1"/>
  <c r="B9546" i="1"/>
  <c r="B9545" i="1"/>
  <c r="B9544" i="1"/>
  <c r="B9543" i="1"/>
  <c r="B9542" i="1"/>
  <c r="B9541" i="1"/>
  <c r="B9540" i="1"/>
  <c r="B9539" i="1"/>
  <c r="B9538" i="1"/>
  <c r="B9537" i="1"/>
  <c r="B9536" i="1"/>
  <c r="B9535" i="1"/>
  <c r="B9534" i="1"/>
  <c r="B9533" i="1"/>
  <c r="B9532" i="1"/>
  <c r="B9531" i="1"/>
  <c r="B9530" i="1"/>
  <c r="B9529" i="1"/>
  <c r="B9528" i="1"/>
  <c r="B9527" i="1"/>
  <c r="B9526" i="1"/>
  <c r="B9525" i="1"/>
  <c r="B9524" i="1"/>
  <c r="B9523" i="1"/>
  <c r="B9522" i="1"/>
  <c r="B9521" i="1"/>
  <c r="B9520" i="1"/>
  <c r="B9519" i="1"/>
  <c r="B9518" i="1"/>
  <c r="B9517" i="1"/>
  <c r="B9516" i="1"/>
  <c r="B9515" i="1"/>
  <c r="B9514" i="1"/>
  <c r="B9513" i="1"/>
  <c r="B9512" i="1"/>
  <c r="B9511" i="1"/>
  <c r="B9510" i="1"/>
  <c r="B9509" i="1"/>
  <c r="B9508" i="1"/>
  <c r="B9507" i="1"/>
  <c r="B9506" i="1"/>
  <c r="B9505" i="1"/>
  <c r="B9504" i="1"/>
  <c r="B9503" i="1"/>
  <c r="B9502" i="1"/>
  <c r="B9501" i="1"/>
  <c r="B9500" i="1"/>
  <c r="B9499" i="1"/>
  <c r="B9498" i="1"/>
  <c r="B9497" i="1"/>
  <c r="B9496" i="1"/>
  <c r="B9495" i="1"/>
  <c r="B9494" i="1"/>
  <c r="B9493" i="1"/>
  <c r="B9492" i="1"/>
  <c r="B9491" i="1"/>
  <c r="B9490" i="1"/>
  <c r="B9489" i="1"/>
  <c r="B9488" i="1"/>
  <c r="B9487" i="1"/>
  <c r="B9486" i="1"/>
  <c r="B9485" i="1"/>
  <c r="B9484" i="1"/>
  <c r="B9483" i="1"/>
  <c r="B9482" i="1"/>
  <c r="B9481" i="1"/>
  <c r="B9480" i="1"/>
  <c r="B9479" i="1"/>
  <c r="B9478" i="1"/>
  <c r="B9477" i="1"/>
  <c r="B9476" i="1"/>
  <c r="B9475" i="1"/>
  <c r="B9474" i="1"/>
  <c r="B9473" i="1"/>
  <c r="B9472" i="1"/>
  <c r="B9471" i="1"/>
  <c r="B9470" i="1"/>
  <c r="B9469" i="1"/>
  <c r="B9468" i="1"/>
  <c r="B9467" i="1"/>
  <c r="B9466" i="1"/>
  <c r="B9465" i="1"/>
  <c r="B9464" i="1"/>
  <c r="B9463" i="1"/>
  <c r="B9462" i="1"/>
  <c r="B9461" i="1"/>
  <c r="B9460" i="1"/>
  <c r="B9459" i="1"/>
  <c r="B9458" i="1"/>
  <c r="B9457" i="1"/>
  <c r="B9456" i="1"/>
  <c r="B9455" i="1"/>
  <c r="B9454" i="1"/>
  <c r="B9453" i="1"/>
  <c r="B9452" i="1"/>
  <c r="B9451" i="1"/>
  <c r="B9450" i="1"/>
  <c r="B9449" i="1"/>
  <c r="B9448" i="1"/>
  <c r="B9447" i="1"/>
  <c r="B9446" i="1"/>
  <c r="B9445" i="1"/>
  <c r="B9444" i="1"/>
  <c r="B9443" i="1"/>
  <c r="B9442" i="1"/>
  <c r="B9441" i="1"/>
  <c r="B9440" i="1"/>
  <c r="B9439" i="1"/>
  <c r="B9438" i="1"/>
  <c r="B9437" i="1"/>
  <c r="B9436" i="1"/>
  <c r="B9435" i="1"/>
  <c r="B9434" i="1"/>
  <c r="B9433" i="1"/>
  <c r="B9432" i="1"/>
  <c r="B9431" i="1"/>
  <c r="B9430" i="1"/>
  <c r="B9429" i="1"/>
  <c r="B9428" i="1"/>
  <c r="B9427" i="1"/>
  <c r="B9426" i="1"/>
  <c r="B9425" i="1"/>
  <c r="B9424" i="1"/>
  <c r="B9423" i="1"/>
  <c r="B9422" i="1"/>
  <c r="B9421" i="1"/>
  <c r="B9420" i="1"/>
  <c r="B9419" i="1"/>
  <c r="B9418" i="1"/>
  <c r="B9417" i="1"/>
  <c r="B9416" i="1"/>
  <c r="B9415" i="1"/>
  <c r="B9414" i="1"/>
  <c r="B9413" i="1"/>
  <c r="B9412" i="1"/>
  <c r="B9411" i="1"/>
  <c r="B9410" i="1"/>
  <c r="B9409" i="1"/>
  <c r="B9408" i="1"/>
  <c r="B9407" i="1"/>
  <c r="B9406" i="1"/>
  <c r="B9405" i="1"/>
  <c r="B9404" i="1"/>
  <c r="B9403" i="1"/>
  <c r="B9402" i="1"/>
  <c r="B9401" i="1"/>
  <c r="B9400" i="1"/>
  <c r="B9399" i="1"/>
  <c r="B9398" i="1"/>
  <c r="B9397" i="1"/>
  <c r="B9396" i="1"/>
  <c r="B9395" i="1"/>
  <c r="B9394" i="1"/>
  <c r="B9393" i="1"/>
  <c r="B9392" i="1"/>
  <c r="B9391" i="1"/>
  <c r="B9390" i="1"/>
  <c r="B9389" i="1"/>
  <c r="B9388" i="1"/>
  <c r="B9387" i="1"/>
  <c r="B9386" i="1"/>
  <c r="B9385" i="1"/>
  <c r="B9384" i="1"/>
  <c r="B9383" i="1"/>
  <c r="B9382" i="1"/>
  <c r="B9381" i="1"/>
  <c r="B9380" i="1"/>
  <c r="B9379" i="1"/>
  <c r="B9378" i="1"/>
  <c r="B9377" i="1"/>
  <c r="B9376" i="1"/>
  <c r="B9375" i="1"/>
  <c r="B9374" i="1"/>
  <c r="B9373" i="1"/>
  <c r="B9372" i="1"/>
  <c r="B9371" i="1"/>
  <c r="B9370" i="1"/>
  <c r="B9369" i="1"/>
  <c r="B9368" i="1"/>
  <c r="B9367" i="1"/>
  <c r="B9366" i="1"/>
  <c r="B9365" i="1"/>
  <c r="B9364" i="1"/>
  <c r="B9363" i="1"/>
  <c r="B9362" i="1"/>
  <c r="B9361" i="1"/>
  <c r="B9360" i="1"/>
  <c r="B9359" i="1"/>
  <c r="B9358" i="1"/>
  <c r="B9357" i="1"/>
  <c r="B9356" i="1"/>
  <c r="B9355" i="1"/>
  <c r="B9354" i="1"/>
  <c r="B9353" i="1"/>
  <c r="B9352" i="1"/>
  <c r="B9351" i="1"/>
  <c r="B9350" i="1"/>
  <c r="B9349" i="1"/>
  <c r="B9348" i="1"/>
  <c r="B9347" i="1"/>
  <c r="B9346" i="1"/>
  <c r="B9345" i="1"/>
  <c r="B9344" i="1"/>
  <c r="B9343" i="1"/>
  <c r="B9342" i="1"/>
  <c r="B9341" i="1"/>
  <c r="B9340" i="1"/>
  <c r="B9339" i="1"/>
  <c r="B9338" i="1"/>
  <c r="B9337" i="1"/>
  <c r="B9336" i="1"/>
  <c r="B9335" i="1"/>
  <c r="B9334" i="1"/>
  <c r="B9333" i="1"/>
  <c r="B9332" i="1"/>
  <c r="B9331" i="1"/>
  <c r="B9330" i="1"/>
  <c r="B9329" i="1"/>
  <c r="B9328" i="1"/>
  <c r="B9327" i="1"/>
  <c r="B9326" i="1"/>
  <c r="B9325" i="1"/>
  <c r="B9324" i="1"/>
  <c r="B9323" i="1"/>
  <c r="B9322" i="1"/>
  <c r="B9321" i="1"/>
  <c r="B9320" i="1"/>
  <c r="B9319" i="1"/>
  <c r="B9318" i="1"/>
  <c r="B9317" i="1"/>
  <c r="B9316" i="1"/>
  <c r="B9315" i="1"/>
  <c r="B9314" i="1"/>
  <c r="B9313" i="1"/>
  <c r="B9312" i="1"/>
  <c r="B9311" i="1"/>
  <c r="B9310" i="1"/>
  <c r="B9309" i="1"/>
  <c r="B9308" i="1"/>
  <c r="B9307" i="1"/>
  <c r="B9306" i="1"/>
  <c r="B9305" i="1"/>
  <c r="B9304" i="1"/>
  <c r="B9303" i="1"/>
  <c r="B9302" i="1"/>
  <c r="B9301" i="1"/>
  <c r="B9300" i="1"/>
  <c r="B9299" i="1"/>
  <c r="B9298" i="1"/>
  <c r="B9297" i="1"/>
  <c r="B9296" i="1"/>
  <c r="B9295" i="1"/>
  <c r="B9294" i="1"/>
  <c r="B9293" i="1"/>
  <c r="B9292" i="1"/>
  <c r="B9291" i="1"/>
  <c r="B9290" i="1"/>
  <c r="B9289" i="1"/>
  <c r="B9288" i="1"/>
  <c r="B9287" i="1"/>
  <c r="B9286" i="1"/>
  <c r="B9285" i="1"/>
  <c r="B9284" i="1"/>
  <c r="B9283" i="1"/>
  <c r="B9282" i="1"/>
  <c r="B9281" i="1"/>
  <c r="B9280" i="1"/>
  <c r="B9279" i="1"/>
  <c r="B9278" i="1"/>
  <c r="B9277" i="1"/>
  <c r="B9276" i="1"/>
  <c r="B9275" i="1"/>
  <c r="B9274" i="1"/>
  <c r="B9273" i="1"/>
  <c r="B9272" i="1"/>
  <c r="B9271" i="1"/>
  <c r="B9270" i="1"/>
  <c r="B9269" i="1"/>
  <c r="B9268" i="1"/>
  <c r="B9267" i="1"/>
  <c r="B9266" i="1"/>
  <c r="B9265" i="1"/>
  <c r="B9264" i="1"/>
  <c r="B9263" i="1"/>
  <c r="B9262" i="1"/>
  <c r="B9261" i="1"/>
  <c r="B9260" i="1"/>
  <c r="B9259" i="1"/>
  <c r="B9258" i="1"/>
  <c r="B9257" i="1"/>
  <c r="B9256" i="1"/>
  <c r="B9255" i="1"/>
  <c r="B9254" i="1"/>
  <c r="B9253" i="1"/>
  <c r="B9252" i="1"/>
  <c r="B9251" i="1"/>
  <c r="B9250" i="1"/>
  <c r="B9249" i="1"/>
  <c r="B9248" i="1"/>
  <c r="B9247" i="1"/>
  <c r="B9246" i="1"/>
  <c r="B9245" i="1"/>
  <c r="B9244" i="1"/>
  <c r="B9243" i="1"/>
  <c r="B9242" i="1"/>
  <c r="B9241" i="1"/>
  <c r="B9240" i="1"/>
  <c r="B9239" i="1"/>
  <c r="B9238" i="1"/>
  <c r="B9237" i="1"/>
  <c r="B9236" i="1"/>
  <c r="B9235" i="1"/>
  <c r="B9234" i="1"/>
  <c r="B9233" i="1"/>
  <c r="B9232" i="1"/>
  <c r="B9231" i="1"/>
  <c r="B9230" i="1"/>
  <c r="B9229" i="1"/>
  <c r="B9228" i="1"/>
  <c r="B9227" i="1"/>
  <c r="B9226" i="1"/>
  <c r="B9225" i="1"/>
  <c r="B9224" i="1"/>
  <c r="B9223" i="1"/>
  <c r="B9222" i="1"/>
  <c r="B9221" i="1"/>
  <c r="B9220" i="1"/>
  <c r="B9219" i="1"/>
  <c r="B9218" i="1"/>
  <c r="B9217" i="1"/>
  <c r="B9216" i="1"/>
  <c r="B9215" i="1"/>
  <c r="B9214" i="1"/>
  <c r="B9213" i="1"/>
  <c r="B9212" i="1"/>
  <c r="B9211" i="1"/>
  <c r="B9210" i="1"/>
  <c r="B9209" i="1"/>
  <c r="B9208" i="1"/>
  <c r="B9207" i="1"/>
  <c r="B9206" i="1"/>
  <c r="B9205" i="1"/>
  <c r="B9204" i="1"/>
  <c r="B9203" i="1"/>
  <c r="B9202" i="1"/>
  <c r="B9201" i="1"/>
  <c r="B9200" i="1"/>
  <c r="B9199" i="1"/>
  <c r="B9198" i="1"/>
  <c r="B9197" i="1"/>
  <c r="B9196" i="1"/>
  <c r="B9195" i="1"/>
  <c r="B9194" i="1"/>
  <c r="B9193" i="1"/>
  <c r="B9192" i="1"/>
  <c r="B9191" i="1"/>
  <c r="B9190" i="1"/>
  <c r="B9189" i="1"/>
  <c r="B9188" i="1"/>
  <c r="B9187" i="1"/>
  <c r="B9186" i="1"/>
  <c r="B9185" i="1"/>
  <c r="B9184" i="1"/>
  <c r="B9183" i="1"/>
  <c r="B9182" i="1"/>
  <c r="B9181" i="1"/>
  <c r="B9180" i="1"/>
  <c r="B9179" i="1"/>
  <c r="B9178" i="1"/>
  <c r="B9177" i="1"/>
  <c r="B9176" i="1"/>
  <c r="B9175" i="1"/>
  <c r="B9174" i="1"/>
  <c r="B9173" i="1"/>
  <c r="B9172" i="1"/>
  <c r="B9171" i="1"/>
  <c r="B9170" i="1"/>
  <c r="B9169" i="1"/>
  <c r="B9168" i="1"/>
  <c r="B9167" i="1"/>
  <c r="B9166" i="1"/>
  <c r="B9165" i="1"/>
  <c r="B9164" i="1"/>
  <c r="B9163" i="1"/>
  <c r="B9162" i="1"/>
  <c r="B9161" i="1"/>
  <c r="B9160" i="1"/>
  <c r="B9159" i="1"/>
  <c r="B9158" i="1"/>
  <c r="B9157" i="1"/>
  <c r="B9156" i="1"/>
  <c r="B9155" i="1"/>
  <c r="B9154" i="1"/>
  <c r="B9153" i="1"/>
  <c r="B9152" i="1"/>
  <c r="B9151" i="1"/>
  <c r="B9150" i="1"/>
  <c r="B9149" i="1"/>
  <c r="B9148" i="1"/>
  <c r="B9147" i="1"/>
  <c r="B9146" i="1"/>
  <c r="B9145" i="1"/>
  <c r="B9144" i="1"/>
  <c r="B9143" i="1"/>
  <c r="B9142" i="1"/>
  <c r="B9141" i="1"/>
  <c r="B9140" i="1"/>
  <c r="B9139" i="1"/>
  <c r="B9138" i="1"/>
  <c r="B9137" i="1"/>
  <c r="B9136" i="1"/>
  <c r="B9135" i="1"/>
  <c r="B9134" i="1"/>
  <c r="B9133" i="1"/>
  <c r="B9132" i="1"/>
  <c r="B9131" i="1"/>
  <c r="B9130" i="1"/>
  <c r="B9129" i="1"/>
  <c r="B9128" i="1"/>
  <c r="B9127" i="1"/>
  <c r="B9126" i="1"/>
  <c r="B9125" i="1"/>
  <c r="B9124" i="1"/>
  <c r="B9123" i="1"/>
  <c r="B9122" i="1"/>
  <c r="B9121" i="1"/>
  <c r="B9120" i="1"/>
  <c r="B9119" i="1"/>
  <c r="B9118" i="1"/>
  <c r="B9117" i="1"/>
  <c r="B9116" i="1"/>
  <c r="B9115" i="1"/>
  <c r="B9114" i="1"/>
  <c r="B9113" i="1"/>
  <c r="B9112" i="1"/>
  <c r="B9111" i="1"/>
  <c r="B9110" i="1"/>
  <c r="B9109" i="1"/>
  <c r="B9108" i="1"/>
  <c r="B9107" i="1"/>
  <c r="B9106" i="1"/>
  <c r="B9105" i="1"/>
  <c r="B9104" i="1"/>
  <c r="B9103" i="1"/>
  <c r="B9102" i="1"/>
  <c r="B9101" i="1"/>
  <c r="B9100" i="1"/>
  <c r="B9099" i="1"/>
  <c r="B9098" i="1"/>
  <c r="B9097" i="1"/>
  <c r="B9096" i="1"/>
  <c r="B9095" i="1"/>
  <c r="B9094" i="1"/>
  <c r="B9093" i="1"/>
  <c r="B9092" i="1"/>
  <c r="B9091" i="1"/>
  <c r="B9090" i="1"/>
  <c r="B9089" i="1"/>
  <c r="B9088" i="1"/>
  <c r="B9087" i="1"/>
  <c r="B9086" i="1"/>
  <c r="B9085" i="1"/>
  <c r="B9084" i="1"/>
  <c r="B9083" i="1"/>
  <c r="B9082" i="1"/>
  <c r="B9081" i="1"/>
  <c r="B9080" i="1"/>
  <c r="B9079" i="1"/>
  <c r="B9078" i="1"/>
  <c r="B9077" i="1"/>
  <c r="B9076" i="1"/>
  <c r="B9075" i="1"/>
  <c r="B9074" i="1"/>
  <c r="B9073" i="1"/>
  <c r="B9072" i="1"/>
  <c r="B9071" i="1"/>
  <c r="B9070" i="1"/>
  <c r="B9069" i="1"/>
  <c r="B9068" i="1"/>
  <c r="B9067" i="1"/>
  <c r="B9066" i="1"/>
  <c r="B9065" i="1"/>
  <c r="B9064" i="1"/>
  <c r="B9063" i="1"/>
  <c r="B9062" i="1"/>
  <c r="B9061" i="1"/>
  <c r="B9060" i="1"/>
  <c r="B9059" i="1"/>
  <c r="B9058" i="1"/>
  <c r="B9057" i="1"/>
  <c r="B9056" i="1"/>
  <c r="B9055" i="1"/>
  <c r="B9054" i="1"/>
  <c r="B9053" i="1"/>
  <c r="B9052" i="1"/>
  <c r="B9051" i="1"/>
  <c r="B9050" i="1"/>
  <c r="B9049" i="1"/>
  <c r="B9048" i="1"/>
  <c r="B9047" i="1"/>
  <c r="B9046" i="1"/>
  <c r="B9045" i="1"/>
  <c r="B9044" i="1"/>
  <c r="B9043" i="1"/>
  <c r="B9042" i="1"/>
  <c r="B9041" i="1"/>
  <c r="B9040" i="1"/>
  <c r="B9039" i="1"/>
  <c r="B9038" i="1"/>
  <c r="B9037" i="1"/>
  <c r="B9036" i="1"/>
  <c r="B9035" i="1"/>
  <c r="B9034" i="1"/>
  <c r="B9033" i="1"/>
  <c r="B9032" i="1"/>
  <c r="B9031" i="1"/>
  <c r="B9030" i="1"/>
  <c r="B9029" i="1"/>
  <c r="B9028" i="1"/>
  <c r="B9027" i="1"/>
  <c r="B9026" i="1"/>
  <c r="B9025" i="1"/>
  <c r="B9024" i="1"/>
  <c r="B9023" i="1"/>
  <c r="B9022" i="1"/>
  <c r="B9021" i="1"/>
  <c r="B9020" i="1"/>
  <c r="B9019" i="1"/>
  <c r="B9018" i="1"/>
  <c r="B9017" i="1"/>
  <c r="B9016" i="1"/>
  <c r="B9015" i="1"/>
  <c r="B9014" i="1"/>
  <c r="B9013" i="1"/>
  <c r="B9012" i="1"/>
  <c r="B9011" i="1"/>
  <c r="B9010" i="1"/>
  <c r="B9009" i="1"/>
  <c r="B9008" i="1"/>
  <c r="B9007" i="1"/>
  <c r="B9006" i="1"/>
  <c r="B9005" i="1"/>
  <c r="B9004" i="1"/>
  <c r="B9003" i="1"/>
  <c r="B9002" i="1"/>
  <c r="B9001" i="1"/>
  <c r="B9000" i="1"/>
  <c r="B8999" i="1"/>
  <c r="B8998" i="1"/>
  <c r="B8997" i="1"/>
  <c r="B8996" i="1"/>
  <c r="B8995" i="1"/>
  <c r="B8994" i="1"/>
  <c r="B8993" i="1"/>
  <c r="B8992" i="1"/>
  <c r="B8991" i="1"/>
  <c r="B8990" i="1"/>
  <c r="B8989" i="1"/>
  <c r="B8988" i="1"/>
  <c r="B8987" i="1"/>
  <c r="B8986" i="1"/>
  <c r="B8985" i="1"/>
  <c r="B8984" i="1"/>
  <c r="B8983" i="1"/>
  <c r="B8982" i="1"/>
  <c r="B8981" i="1"/>
  <c r="B8980" i="1"/>
  <c r="B8979" i="1"/>
  <c r="B8978" i="1"/>
  <c r="B8977" i="1"/>
  <c r="B8976" i="1"/>
  <c r="B8975" i="1"/>
  <c r="B8974" i="1"/>
  <c r="B8973" i="1"/>
  <c r="B8972" i="1"/>
  <c r="B8971" i="1"/>
  <c r="B8970" i="1"/>
  <c r="B8969" i="1"/>
  <c r="B8968" i="1"/>
  <c r="B8967" i="1"/>
  <c r="B8966" i="1"/>
  <c r="B8965" i="1"/>
  <c r="B8964" i="1"/>
  <c r="B8963" i="1"/>
  <c r="B8962" i="1"/>
  <c r="B8961" i="1"/>
  <c r="B8960" i="1"/>
  <c r="B8959" i="1"/>
  <c r="B8958" i="1"/>
  <c r="B8957" i="1"/>
  <c r="B8956" i="1"/>
  <c r="B8955" i="1"/>
  <c r="B8954" i="1"/>
  <c r="B8953" i="1"/>
  <c r="B8952" i="1"/>
  <c r="B8951" i="1"/>
  <c r="B8950" i="1"/>
  <c r="B8949" i="1"/>
  <c r="B8948" i="1"/>
  <c r="B8947" i="1"/>
  <c r="B8946" i="1"/>
  <c r="B8945" i="1"/>
  <c r="B8944" i="1"/>
  <c r="B8943" i="1"/>
  <c r="B8942" i="1"/>
  <c r="B8941" i="1"/>
  <c r="B8940" i="1"/>
  <c r="B8939" i="1"/>
  <c r="B8938" i="1"/>
  <c r="B8937" i="1"/>
  <c r="B8936" i="1"/>
  <c r="B8935" i="1"/>
  <c r="B8934" i="1"/>
  <c r="B8933" i="1"/>
  <c r="B8932" i="1"/>
  <c r="B8931" i="1"/>
  <c r="B8930" i="1"/>
  <c r="B8929" i="1"/>
  <c r="B8928" i="1"/>
  <c r="B8927" i="1"/>
  <c r="B8926" i="1"/>
  <c r="B8925" i="1"/>
  <c r="B8924" i="1"/>
  <c r="B8923" i="1"/>
  <c r="B8922" i="1"/>
  <c r="B8921" i="1"/>
  <c r="B8920" i="1"/>
  <c r="B8919" i="1"/>
  <c r="B8918" i="1"/>
  <c r="B8917" i="1"/>
  <c r="B8916" i="1"/>
  <c r="B8915" i="1"/>
  <c r="B8914" i="1"/>
  <c r="B8913" i="1"/>
  <c r="B8912" i="1"/>
  <c r="B8911" i="1"/>
  <c r="B8910" i="1"/>
  <c r="B8909" i="1"/>
  <c r="B8908" i="1"/>
  <c r="B8907" i="1"/>
  <c r="B8906" i="1"/>
  <c r="B8905" i="1"/>
  <c r="B8904" i="1"/>
  <c r="B8903" i="1"/>
  <c r="B8902" i="1"/>
  <c r="B8901" i="1"/>
  <c r="B8900" i="1"/>
  <c r="B8899" i="1"/>
  <c r="B8898" i="1"/>
  <c r="B8897" i="1"/>
  <c r="B8896" i="1"/>
  <c r="B8895" i="1"/>
  <c r="B8894" i="1"/>
  <c r="B8893" i="1"/>
  <c r="B8892" i="1"/>
  <c r="B8891" i="1"/>
  <c r="B8890" i="1"/>
  <c r="B8889" i="1"/>
  <c r="B8888" i="1"/>
  <c r="B8887" i="1"/>
  <c r="B8886" i="1"/>
  <c r="B8885" i="1"/>
  <c r="B8884" i="1"/>
  <c r="B8883" i="1"/>
  <c r="B8882" i="1"/>
  <c r="B8881" i="1"/>
  <c r="B8880" i="1"/>
  <c r="B8879" i="1"/>
  <c r="B8878" i="1"/>
  <c r="B8877" i="1"/>
  <c r="B8876" i="1"/>
  <c r="B8875" i="1"/>
  <c r="B8874" i="1"/>
  <c r="B8873" i="1"/>
  <c r="B8872" i="1"/>
  <c r="B8871" i="1"/>
  <c r="B8870" i="1"/>
  <c r="B8869" i="1"/>
  <c r="B8868" i="1"/>
  <c r="B8867" i="1"/>
  <c r="B8866" i="1"/>
  <c r="B8865" i="1"/>
  <c r="B8864" i="1"/>
  <c r="B8863" i="1"/>
  <c r="B8862" i="1"/>
  <c r="B8861" i="1"/>
  <c r="B8860" i="1"/>
  <c r="B8859" i="1"/>
  <c r="B8858" i="1"/>
  <c r="B8857" i="1"/>
  <c r="B8856" i="1"/>
  <c r="B8855" i="1"/>
  <c r="B8854" i="1"/>
  <c r="B8853" i="1"/>
  <c r="B8852" i="1"/>
  <c r="B8851" i="1"/>
  <c r="B8850" i="1"/>
  <c r="B8849" i="1"/>
  <c r="B8848" i="1"/>
  <c r="B8847" i="1"/>
  <c r="B8846" i="1"/>
  <c r="B8845" i="1"/>
  <c r="B8844" i="1"/>
  <c r="B8843" i="1"/>
  <c r="B8842" i="1"/>
  <c r="B8841" i="1"/>
  <c r="B8840" i="1"/>
  <c r="B8839" i="1"/>
  <c r="B8838" i="1"/>
  <c r="B8837" i="1"/>
  <c r="B8836" i="1"/>
  <c r="B8835" i="1"/>
  <c r="B8834" i="1"/>
  <c r="B8833" i="1"/>
  <c r="B8832" i="1"/>
  <c r="B8831" i="1"/>
  <c r="B8830" i="1"/>
  <c r="B8829" i="1"/>
  <c r="B8828" i="1"/>
  <c r="B8827" i="1"/>
  <c r="B8826" i="1"/>
  <c r="B8825" i="1"/>
  <c r="B8824" i="1"/>
  <c r="B8823" i="1"/>
  <c r="B8822" i="1"/>
  <c r="B8821" i="1"/>
  <c r="B8820" i="1"/>
  <c r="B8819" i="1"/>
  <c r="B8818" i="1"/>
  <c r="B8817" i="1"/>
  <c r="B8816" i="1"/>
  <c r="B8815" i="1"/>
  <c r="B8814" i="1"/>
  <c r="B8813" i="1"/>
  <c r="B8812" i="1"/>
  <c r="B8811" i="1"/>
  <c r="B8810" i="1"/>
  <c r="B8809" i="1"/>
  <c r="B8808" i="1"/>
  <c r="B8807" i="1"/>
  <c r="B8806" i="1"/>
  <c r="B8805" i="1"/>
  <c r="B8804" i="1"/>
  <c r="B8803" i="1"/>
  <c r="B8802" i="1"/>
  <c r="B8801" i="1"/>
  <c r="B8800" i="1"/>
  <c r="B8799" i="1"/>
  <c r="B8798" i="1"/>
  <c r="B8797" i="1"/>
  <c r="B8796" i="1"/>
  <c r="B8795" i="1"/>
  <c r="B8794" i="1"/>
  <c r="B8793" i="1"/>
  <c r="B8792" i="1"/>
  <c r="B8791" i="1"/>
  <c r="B8790" i="1"/>
  <c r="B8789" i="1"/>
  <c r="B8788" i="1"/>
  <c r="B8787" i="1"/>
  <c r="B8786" i="1"/>
  <c r="B8785" i="1"/>
  <c r="B8784" i="1"/>
  <c r="B8783" i="1"/>
  <c r="B8782" i="1"/>
  <c r="B8781" i="1"/>
  <c r="B8780" i="1"/>
  <c r="B8779" i="1"/>
  <c r="B8778" i="1"/>
  <c r="B8777" i="1"/>
  <c r="B8776" i="1"/>
  <c r="B8775" i="1"/>
  <c r="B8774" i="1"/>
  <c r="B8773" i="1"/>
  <c r="B8772" i="1"/>
  <c r="B8771" i="1"/>
  <c r="B8770" i="1"/>
  <c r="B8769" i="1"/>
  <c r="B8768" i="1"/>
  <c r="B8767" i="1"/>
  <c r="B8766" i="1"/>
  <c r="B8765" i="1"/>
  <c r="B8764" i="1"/>
  <c r="B8763" i="1"/>
  <c r="B8762" i="1"/>
  <c r="B8761" i="1"/>
  <c r="B8760" i="1"/>
  <c r="B8759" i="1"/>
  <c r="B8758" i="1"/>
  <c r="B8757" i="1"/>
  <c r="B8756" i="1"/>
  <c r="B8755" i="1"/>
  <c r="B8754" i="1"/>
  <c r="B8753" i="1"/>
  <c r="B8752" i="1"/>
  <c r="B8751" i="1"/>
  <c r="B8750" i="1"/>
  <c r="B8749" i="1"/>
  <c r="B8748" i="1"/>
  <c r="B8747" i="1"/>
  <c r="B8746" i="1"/>
  <c r="B8745" i="1"/>
  <c r="B8744" i="1"/>
  <c r="B8743" i="1"/>
  <c r="B8742" i="1"/>
  <c r="B8741" i="1"/>
  <c r="B8740" i="1"/>
  <c r="B8739" i="1"/>
  <c r="B8738" i="1"/>
  <c r="B8737" i="1"/>
  <c r="B8736" i="1"/>
  <c r="B8735" i="1"/>
  <c r="B8734" i="1"/>
  <c r="B8733" i="1"/>
  <c r="B8732" i="1"/>
  <c r="B8731" i="1"/>
  <c r="B8730" i="1"/>
  <c r="B8729" i="1"/>
  <c r="B8728" i="1"/>
  <c r="B8727" i="1"/>
  <c r="B8726" i="1"/>
  <c r="B8725" i="1"/>
  <c r="B8724" i="1"/>
  <c r="B8723" i="1"/>
  <c r="B8722" i="1"/>
  <c r="B8721" i="1"/>
  <c r="B8720" i="1"/>
  <c r="B8719" i="1"/>
  <c r="B8718" i="1"/>
  <c r="B8717" i="1"/>
  <c r="B8716" i="1"/>
  <c r="B8715" i="1"/>
  <c r="B8714" i="1"/>
  <c r="B8713" i="1"/>
  <c r="B8712" i="1"/>
  <c r="B8711" i="1"/>
  <c r="B8710" i="1"/>
  <c r="B8709" i="1"/>
  <c r="B8708" i="1"/>
  <c r="B8707" i="1"/>
  <c r="B8706" i="1"/>
  <c r="B8705" i="1"/>
  <c r="B8704" i="1"/>
  <c r="B8703" i="1"/>
  <c r="B8702" i="1"/>
  <c r="B8701" i="1"/>
  <c r="B8700" i="1"/>
  <c r="B8699" i="1"/>
  <c r="B8698" i="1"/>
  <c r="B8697" i="1"/>
  <c r="B8696" i="1"/>
  <c r="B8695" i="1"/>
  <c r="B8694" i="1"/>
  <c r="B8693" i="1"/>
  <c r="B8692" i="1"/>
  <c r="B8691" i="1"/>
  <c r="B8690" i="1"/>
  <c r="B8689" i="1"/>
  <c r="B8688" i="1"/>
  <c r="B8687" i="1"/>
  <c r="B8686" i="1"/>
  <c r="B8685" i="1"/>
  <c r="B8684" i="1"/>
  <c r="B8683" i="1"/>
  <c r="B8682" i="1"/>
  <c r="B8681" i="1"/>
  <c r="B8680" i="1"/>
  <c r="B8679" i="1"/>
  <c r="B8678" i="1"/>
  <c r="B8677" i="1"/>
  <c r="B8676" i="1"/>
  <c r="B8675" i="1"/>
  <c r="B8674" i="1"/>
  <c r="B8673" i="1"/>
  <c r="B8672" i="1"/>
  <c r="B8671" i="1"/>
  <c r="B8670" i="1"/>
  <c r="B8669" i="1"/>
  <c r="B8668" i="1"/>
  <c r="B8667" i="1"/>
  <c r="B8666" i="1"/>
  <c r="B8665" i="1"/>
  <c r="B8664" i="1"/>
  <c r="B8663" i="1"/>
  <c r="B8662" i="1"/>
  <c r="B8661" i="1"/>
  <c r="B8660" i="1"/>
  <c r="B8659" i="1"/>
  <c r="B8658" i="1"/>
  <c r="B8657" i="1"/>
  <c r="B8656" i="1"/>
  <c r="B8655" i="1"/>
  <c r="B8654" i="1"/>
  <c r="B8653" i="1"/>
  <c r="B8652" i="1"/>
  <c r="B8651" i="1"/>
  <c r="B8650" i="1"/>
  <c r="B8649" i="1"/>
  <c r="B8648" i="1"/>
  <c r="B8647" i="1"/>
  <c r="B8646" i="1"/>
  <c r="B8645" i="1"/>
  <c r="B8644" i="1"/>
  <c r="B8643" i="1"/>
  <c r="B8642" i="1"/>
  <c r="B8641" i="1"/>
  <c r="B8640" i="1"/>
  <c r="B8639" i="1"/>
  <c r="B8638" i="1"/>
  <c r="B8637" i="1"/>
  <c r="B8636" i="1"/>
  <c r="B8635" i="1"/>
  <c r="B8634" i="1"/>
  <c r="B8633" i="1"/>
  <c r="B8632" i="1"/>
  <c r="B8631" i="1"/>
  <c r="B8630" i="1"/>
  <c r="B8629" i="1"/>
  <c r="B8628" i="1"/>
  <c r="B8627" i="1"/>
  <c r="B8626" i="1"/>
  <c r="B8625" i="1"/>
  <c r="B8624" i="1"/>
  <c r="B8623" i="1"/>
  <c r="B8622" i="1"/>
  <c r="B8621" i="1"/>
  <c r="B8620" i="1"/>
  <c r="B8619" i="1"/>
  <c r="B8618" i="1"/>
  <c r="B8617" i="1"/>
  <c r="B8616" i="1"/>
  <c r="B8615" i="1"/>
  <c r="B8614" i="1"/>
  <c r="B8613" i="1"/>
  <c r="B8612" i="1"/>
  <c r="B8611" i="1"/>
  <c r="B8610" i="1"/>
  <c r="B8609" i="1"/>
  <c r="B8608" i="1"/>
  <c r="B8607" i="1"/>
  <c r="B8606" i="1"/>
  <c r="B8605" i="1"/>
  <c r="B8604" i="1"/>
  <c r="B8603" i="1"/>
  <c r="B8602" i="1"/>
  <c r="B8601" i="1"/>
  <c r="B8600" i="1"/>
  <c r="B8599" i="1"/>
  <c r="B8598" i="1"/>
  <c r="B8597" i="1"/>
  <c r="B8596" i="1"/>
  <c r="B8595" i="1"/>
  <c r="B8594" i="1"/>
  <c r="B8593" i="1"/>
  <c r="B8592" i="1"/>
  <c r="B8591" i="1"/>
  <c r="B8590" i="1"/>
  <c r="B8589" i="1"/>
  <c r="B8588" i="1"/>
  <c r="B8587" i="1"/>
  <c r="B8586" i="1"/>
  <c r="B8585" i="1"/>
  <c r="B8584" i="1"/>
  <c r="B8583" i="1"/>
  <c r="B8582" i="1"/>
  <c r="B8581" i="1"/>
  <c r="B8580" i="1"/>
  <c r="B8579" i="1"/>
  <c r="B8578" i="1"/>
  <c r="B8577" i="1"/>
  <c r="B8576" i="1"/>
  <c r="B8575" i="1"/>
  <c r="B8574" i="1"/>
  <c r="B8573" i="1"/>
  <c r="B8572" i="1"/>
  <c r="B8571" i="1"/>
  <c r="B8570" i="1"/>
  <c r="B8569" i="1"/>
  <c r="B8568" i="1"/>
  <c r="B8567" i="1"/>
  <c r="B8566" i="1"/>
  <c r="B8565" i="1"/>
  <c r="B8564" i="1"/>
  <c r="B8563" i="1"/>
  <c r="B8562" i="1"/>
  <c r="B8561" i="1"/>
  <c r="B8560" i="1"/>
  <c r="B8559" i="1"/>
  <c r="B8558" i="1"/>
  <c r="B8557" i="1"/>
  <c r="B8556" i="1"/>
  <c r="B8555" i="1"/>
  <c r="B8554" i="1"/>
  <c r="B8553" i="1"/>
  <c r="B8552" i="1"/>
  <c r="B8551" i="1"/>
  <c r="B8550" i="1"/>
  <c r="B8549" i="1"/>
  <c r="B8548" i="1"/>
  <c r="B8547" i="1"/>
  <c r="B8546" i="1"/>
  <c r="B8545" i="1"/>
  <c r="B8544" i="1"/>
  <c r="B8543" i="1"/>
  <c r="B8542" i="1"/>
  <c r="B8541" i="1"/>
  <c r="B8540" i="1"/>
  <c r="B8539" i="1"/>
  <c r="B8538" i="1"/>
  <c r="B8537" i="1"/>
  <c r="B8536" i="1"/>
  <c r="B8535" i="1"/>
  <c r="B8534" i="1"/>
  <c r="B8533" i="1"/>
  <c r="B8532" i="1"/>
  <c r="B8531" i="1"/>
  <c r="B8530" i="1"/>
  <c r="B8529" i="1"/>
  <c r="B8528" i="1"/>
  <c r="B8527" i="1"/>
  <c r="B8526" i="1"/>
  <c r="B8525" i="1"/>
  <c r="B8524" i="1"/>
  <c r="B8523" i="1"/>
  <c r="B8522" i="1"/>
  <c r="B8521" i="1"/>
  <c r="B8520" i="1"/>
  <c r="B8519" i="1"/>
  <c r="B8518" i="1"/>
  <c r="B8517" i="1"/>
  <c r="B8516" i="1"/>
  <c r="B8515" i="1"/>
  <c r="B8514" i="1"/>
  <c r="B8513" i="1"/>
  <c r="B8512" i="1"/>
  <c r="B8511" i="1"/>
  <c r="B8510" i="1"/>
  <c r="B8509" i="1"/>
  <c r="B8508" i="1"/>
  <c r="B8507" i="1"/>
  <c r="B8506" i="1"/>
  <c r="B8505" i="1"/>
  <c r="B8504" i="1"/>
  <c r="B8503" i="1"/>
  <c r="B8502" i="1"/>
  <c r="B8501" i="1"/>
  <c r="B8500" i="1"/>
  <c r="B8499" i="1"/>
  <c r="B8498" i="1"/>
  <c r="B8497" i="1"/>
  <c r="B8496" i="1"/>
  <c r="B8495" i="1"/>
  <c r="B8494" i="1"/>
  <c r="B8493" i="1"/>
  <c r="B8492" i="1"/>
  <c r="B8491" i="1"/>
  <c r="B8490" i="1"/>
  <c r="B8489" i="1"/>
  <c r="B8488" i="1"/>
  <c r="B8487" i="1"/>
  <c r="B8486" i="1"/>
  <c r="B8485" i="1"/>
  <c r="B8484" i="1"/>
  <c r="B8483" i="1"/>
  <c r="B8482" i="1"/>
  <c r="B8481" i="1"/>
  <c r="B8480" i="1"/>
  <c r="B8479" i="1"/>
  <c r="B8478" i="1"/>
  <c r="B8477" i="1"/>
  <c r="B8476" i="1"/>
  <c r="B8475" i="1"/>
  <c r="B8474" i="1"/>
  <c r="B8473" i="1"/>
  <c r="B8472" i="1"/>
  <c r="B8471" i="1"/>
  <c r="B8470" i="1"/>
  <c r="B8469" i="1"/>
  <c r="B8468" i="1"/>
  <c r="B8467" i="1"/>
  <c r="B8466" i="1"/>
  <c r="B8465" i="1"/>
  <c r="B8464" i="1"/>
  <c r="B8463" i="1"/>
  <c r="B8462" i="1"/>
  <c r="B8461" i="1"/>
  <c r="B8460" i="1"/>
  <c r="B8459" i="1"/>
  <c r="B8458" i="1"/>
  <c r="B8457" i="1"/>
  <c r="B8456" i="1"/>
  <c r="B8455" i="1"/>
  <c r="B8454" i="1"/>
  <c r="B8453" i="1"/>
  <c r="B8452" i="1"/>
  <c r="B8451" i="1"/>
  <c r="B8450" i="1"/>
  <c r="B8449" i="1"/>
  <c r="B8448" i="1"/>
  <c r="B8447" i="1"/>
  <c r="B8446" i="1"/>
  <c r="B8445" i="1"/>
  <c r="B8444" i="1"/>
  <c r="B8443" i="1"/>
  <c r="B8442" i="1"/>
  <c r="B8441" i="1"/>
  <c r="B8440" i="1"/>
  <c r="B8439" i="1"/>
  <c r="B8438" i="1"/>
  <c r="B8437" i="1"/>
  <c r="B8436" i="1"/>
  <c r="B8435" i="1"/>
  <c r="B8434" i="1"/>
  <c r="B8433" i="1"/>
  <c r="B8432" i="1"/>
  <c r="B8431" i="1"/>
  <c r="B8430" i="1"/>
  <c r="B8429" i="1"/>
  <c r="B8428" i="1"/>
  <c r="B8427" i="1"/>
  <c r="B8426" i="1"/>
  <c r="B8425" i="1"/>
  <c r="B8424" i="1"/>
  <c r="B8423" i="1"/>
  <c r="B8422" i="1"/>
  <c r="B8421" i="1"/>
  <c r="B8420" i="1"/>
  <c r="B8419" i="1"/>
  <c r="B8418" i="1"/>
  <c r="B8417" i="1"/>
  <c r="B8416" i="1"/>
  <c r="B8415" i="1"/>
  <c r="B8414" i="1"/>
  <c r="B8413" i="1"/>
  <c r="B8412" i="1"/>
  <c r="B8411" i="1"/>
  <c r="B8410" i="1"/>
  <c r="B8409" i="1"/>
  <c r="B8408" i="1"/>
  <c r="B8407" i="1"/>
  <c r="B8406" i="1"/>
  <c r="B8405" i="1"/>
  <c r="B8404" i="1"/>
  <c r="B8403" i="1"/>
  <c r="B8402" i="1"/>
  <c r="B8401" i="1"/>
  <c r="B8400" i="1"/>
  <c r="B8399" i="1"/>
  <c r="B8398" i="1"/>
  <c r="B8397" i="1"/>
  <c r="B8396" i="1"/>
  <c r="B8395" i="1"/>
  <c r="B8394" i="1"/>
  <c r="B8393" i="1"/>
  <c r="B8392" i="1"/>
  <c r="B8391" i="1"/>
  <c r="B8390" i="1"/>
  <c r="B8389" i="1"/>
  <c r="B8388" i="1"/>
  <c r="B8387" i="1"/>
  <c r="B8386" i="1"/>
  <c r="B8385" i="1"/>
  <c r="B8384" i="1"/>
  <c r="B8383" i="1"/>
  <c r="B8382" i="1"/>
  <c r="B8381" i="1"/>
  <c r="B8380" i="1"/>
  <c r="B8379" i="1"/>
  <c r="B8378" i="1"/>
  <c r="B8377" i="1"/>
  <c r="B8376" i="1"/>
  <c r="B8375" i="1"/>
  <c r="B8374" i="1"/>
  <c r="B8373" i="1"/>
  <c r="B8372" i="1"/>
  <c r="B8371" i="1"/>
  <c r="B8370" i="1"/>
  <c r="B8369" i="1"/>
  <c r="B8368" i="1"/>
  <c r="B8367" i="1"/>
  <c r="B8366" i="1"/>
  <c r="B8365" i="1"/>
  <c r="B8364" i="1"/>
  <c r="B8363" i="1"/>
  <c r="B8362" i="1"/>
  <c r="B8361" i="1"/>
  <c r="B8360" i="1"/>
  <c r="B8359" i="1"/>
  <c r="B8358" i="1"/>
  <c r="B8357" i="1"/>
  <c r="B8356" i="1"/>
  <c r="B8355" i="1"/>
  <c r="B8354" i="1"/>
  <c r="B8353" i="1"/>
  <c r="B8352" i="1"/>
  <c r="B8351" i="1"/>
  <c r="B8350" i="1"/>
  <c r="B8349" i="1"/>
  <c r="B8348" i="1"/>
  <c r="B8347" i="1"/>
  <c r="B8346" i="1"/>
  <c r="B8345" i="1"/>
  <c r="B8344" i="1"/>
  <c r="B8343" i="1"/>
  <c r="B8342" i="1"/>
  <c r="B8341" i="1"/>
  <c r="B8340" i="1"/>
  <c r="B8339" i="1"/>
  <c r="B8338" i="1"/>
  <c r="B8337" i="1"/>
  <c r="B8336" i="1"/>
  <c r="B8335" i="1"/>
  <c r="B8334" i="1"/>
  <c r="B8333" i="1"/>
  <c r="B8332" i="1"/>
  <c r="B8331" i="1"/>
  <c r="B8330" i="1"/>
  <c r="B8329" i="1"/>
  <c r="B8328" i="1"/>
  <c r="B8327" i="1"/>
  <c r="B8326" i="1"/>
  <c r="B8325" i="1"/>
  <c r="B8324" i="1"/>
  <c r="B8323" i="1"/>
  <c r="B8322" i="1"/>
  <c r="B8321" i="1"/>
  <c r="B8320" i="1"/>
  <c r="B8319" i="1"/>
  <c r="B8318" i="1"/>
  <c r="B8317" i="1"/>
  <c r="B8316" i="1"/>
  <c r="B8315" i="1"/>
  <c r="B8314" i="1"/>
  <c r="B8313" i="1"/>
  <c r="B8312" i="1"/>
  <c r="B8311" i="1"/>
  <c r="B8310" i="1"/>
  <c r="B8309" i="1"/>
  <c r="B8308" i="1"/>
  <c r="B8307" i="1"/>
  <c r="B8306" i="1"/>
  <c r="B8305" i="1"/>
  <c r="B8304" i="1"/>
  <c r="B8303" i="1"/>
  <c r="B8302" i="1"/>
  <c r="B8301" i="1"/>
  <c r="B8300" i="1"/>
  <c r="B8299" i="1"/>
  <c r="B8298" i="1"/>
  <c r="B8297" i="1"/>
  <c r="B8296" i="1"/>
  <c r="B8295" i="1"/>
  <c r="B8294" i="1"/>
  <c r="B8293" i="1"/>
  <c r="B8292" i="1"/>
  <c r="B8291" i="1"/>
  <c r="B8290" i="1"/>
  <c r="B8289" i="1"/>
  <c r="B8288" i="1"/>
  <c r="B8287" i="1"/>
  <c r="B8286" i="1"/>
  <c r="B8285" i="1"/>
  <c r="B8284" i="1"/>
  <c r="B8283" i="1"/>
  <c r="B8282" i="1"/>
  <c r="B8281" i="1"/>
  <c r="B8280" i="1"/>
  <c r="B8279" i="1"/>
  <c r="B8278" i="1"/>
  <c r="B8277" i="1"/>
  <c r="B8276" i="1"/>
  <c r="B8275" i="1"/>
  <c r="B8274" i="1"/>
  <c r="B8273" i="1"/>
  <c r="B8272" i="1"/>
  <c r="B8271" i="1"/>
  <c r="B8270" i="1"/>
  <c r="B8269" i="1"/>
  <c r="B8268" i="1"/>
  <c r="B8267" i="1"/>
  <c r="B8266" i="1"/>
  <c r="B8265" i="1"/>
  <c r="B8264" i="1"/>
  <c r="B8263" i="1"/>
  <c r="B8262" i="1"/>
  <c r="B8261" i="1"/>
  <c r="B8260" i="1"/>
  <c r="B8259" i="1"/>
  <c r="B8258" i="1"/>
  <c r="B8257" i="1"/>
  <c r="B8256" i="1"/>
  <c r="B8255" i="1"/>
  <c r="B8254" i="1"/>
  <c r="B8253" i="1"/>
  <c r="B8252" i="1"/>
  <c r="B8251" i="1"/>
  <c r="B8250" i="1"/>
  <c r="B8249" i="1"/>
  <c r="B8248" i="1"/>
  <c r="B8247" i="1"/>
  <c r="B8246" i="1"/>
  <c r="B8245" i="1"/>
  <c r="B8244" i="1"/>
  <c r="B8243" i="1"/>
  <c r="B8242" i="1"/>
  <c r="B8241" i="1"/>
  <c r="B8240" i="1"/>
  <c r="B8239" i="1"/>
  <c r="B8238" i="1"/>
  <c r="B8237" i="1"/>
  <c r="B8236" i="1"/>
  <c r="B8235" i="1"/>
  <c r="B8234" i="1"/>
  <c r="B8233" i="1"/>
  <c r="B8232" i="1"/>
  <c r="B8231" i="1"/>
  <c r="B8230" i="1"/>
  <c r="B8229" i="1"/>
  <c r="B8228" i="1"/>
  <c r="B8227" i="1"/>
  <c r="B8226" i="1"/>
  <c r="B8225" i="1"/>
  <c r="B8224" i="1"/>
  <c r="B8223" i="1"/>
  <c r="B8222" i="1"/>
  <c r="B8221" i="1"/>
  <c r="B8220" i="1"/>
  <c r="B8219" i="1"/>
  <c r="B8218" i="1"/>
  <c r="B8217" i="1"/>
  <c r="B8216" i="1"/>
  <c r="B8215" i="1"/>
  <c r="B8214" i="1"/>
  <c r="B8213" i="1"/>
  <c r="B8212" i="1"/>
  <c r="B8211" i="1"/>
  <c r="B8210" i="1"/>
  <c r="B8209" i="1"/>
  <c r="B8208" i="1"/>
  <c r="B8207" i="1"/>
  <c r="B8206" i="1"/>
  <c r="B8205" i="1"/>
  <c r="B8204" i="1"/>
  <c r="B8203" i="1"/>
  <c r="B8202" i="1"/>
  <c r="B8201" i="1"/>
  <c r="B8200" i="1"/>
  <c r="B8199" i="1"/>
  <c r="B8198" i="1"/>
  <c r="B8197" i="1"/>
  <c r="B8196" i="1"/>
  <c r="B8195" i="1"/>
  <c r="B8194" i="1"/>
  <c r="B8193" i="1"/>
  <c r="B8192" i="1"/>
  <c r="B8191" i="1"/>
  <c r="B8190" i="1"/>
  <c r="B8189" i="1"/>
  <c r="B8188" i="1"/>
  <c r="B8187" i="1"/>
  <c r="B8186" i="1"/>
  <c r="B8185" i="1"/>
  <c r="B8184" i="1"/>
  <c r="B8183" i="1"/>
  <c r="B8182" i="1"/>
  <c r="B8181" i="1"/>
  <c r="B8180" i="1"/>
  <c r="B8179" i="1"/>
  <c r="B8178" i="1"/>
  <c r="B8177" i="1"/>
  <c r="B8176" i="1"/>
  <c r="B8175" i="1"/>
  <c r="B8174" i="1"/>
  <c r="B8173" i="1"/>
  <c r="B8172" i="1"/>
  <c r="B8171" i="1"/>
  <c r="B8170" i="1"/>
  <c r="B8169" i="1"/>
  <c r="B8168" i="1"/>
  <c r="B8167" i="1"/>
  <c r="B8166" i="1"/>
  <c r="B8165" i="1"/>
  <c r="B8164" i="1"/>
  <c r="B8163" i="1"/>
  <c r="B8162" i="1"/>
  <c r="B8161" i="1"/>
  <c r="B8160" i="1"/>
  <c r="B8159" i="1"/>
  <c r="B8158" i="1"/>
  <c r="B8157" i="1"/>
  <c r="B8156" i="1"/>
  <c r="B8155" i="1"/>
  <c r="B8154" i="1"/>
  <c r="B8153" i="1"/>
  <c r="B8152" i="1"/>
  <c r="B8151" i="1"/>
  <c r="B8150" i="1"/>
  <c r="B8149" i="1"/>
  <c r="B8148" i="1"/>
  <c r="B8147" i="1"/>
  <c r="B8146" i="1"/>
  <c r="B8145" i="1"/>
  <c r="B8144" i="1"/>
  <c r="B8143" i="1"/>
  <c r="B8142" i="1"/>
  <c r="B8141" i="1"/>
  <c r="B8140" i="1"/>
  <c r="B8139" i="1"/>
  <c r="B8138" i="1"/>
  <c r="B8137" i="1"/>
  <c r="B8136" i="1"/>
  <c r="B8135" i="1"/>
  <c r="B8134" i="1"/>
  <c r="B8133" i="1"/>
  <c r="B8132" i="1"/>
  <c r="B8131" i="1"/>
  <c r="B8130" i="1"/>
  <c r="B8129" i="1"/>
  <c r="B8128" i="1"/>
  <c r="B8127" i="1"/>
  <c r="B8126" i="1"/>
  <c r="B8125" i="1"/>
  <c r="B8124" i="1"/>
  <c r="B8123" i="1"/>
  <c r="B8122" i="1"/>
  <c r="B8121" i="1"/>
  <c r="B8120" i="1"/>
  <c r="B8119" i="1"/>
  <c r="B8118" i="1"/>
  <c r="B8117" i="1"/>
  <c r="B8116" i="1"/>
  <c r="B8115" i="1"/>
  <c r="B8114" i="1"/>
  <c r="B8113" i="1"/>
  <c r="B8112" i="1"/>
  <c r="B8111" i="1"/>
  <c r="B8110" i="1"/>
  <c r="B8109" i="1"/>
  <c r="B8108" i="1"/>
  <c r="B8107" i="1"/>
  <c r="B8106" i="1"/>
  <c r="B8105" i="1"/>
  <c r="B8104" i="1"/>
  <c r="B8103" i="1"/>
  <c r="B8102" i="1"/>
  <c r="B8101" i="1"/>
  <c r="B8100" i="1"/>
  <c r="B8099" i="1"/>
  <c r="B8098" i="1"/>
  <c r="B8097" i="1"/>
  <c r="B8096" i="1"/>
  <c r="B8095" i="1"/>
  <c r="B8094" i="1"/>
  <c r="B8093" i="1"/>
  <c r="B8092" i="1"/>
  <c r="B8091" i="1"/>
  <c r="B8090" i="1"/>
  <c r="B8089" i="1"/>
  <c r="B8088" i="1"/>
  <c r="B8087" i="1"/>
  <c r="B8086" i="1"/>
  <c r="B8085" i="1"/>
  <c r="B8084" i="1"/>
  <c r="B8083" i="1"/>
  <c r="B8082" i="1"/>
  <c r="B8081" i="1"/>
  <c r="B8080" i="1"/>
  <c r="B8079" i="1"/>
  <c r="B8078" i="1"/>
  <c r="B8077" i="1"/>
  <c r="B8076" i="1"/>
  <c r="B8075" i="1"/>
  <c r="B8074" i="1"/>
  <c r="B8073" i="1"/>
  <c r="B8072" i="1"/>
  <c r="B8071" i="1"/>
  <c r="B8070" i="1"/>
  <c r="B8069" i="1"/>
  <c r="B8068" i="1"/>
  <c r="B8067" i="1"/>
  <c r="B8066" i="1"/>
  <c r="B8065" i="1"/>
  <c r="B8064" i="1"/>
  <c r="B8063" i="1"/>
  <c r="B8062" i="1"/>
  <c r="B8061" i="1"/>
  <c r="B8060" i="1"/>
  <c r="B8059" i="1"/>
  <c r="B8058" i="1"/>
  <c r="B8057" i="1"/>
  <c r="B8056" i="1"/>
  <c r="B8055" i="1"/>
  <c r="B8054" i="1"/>
  <c r="B8053" i="1"/>
  <c r="B8052" i="1"/>
  <c r="B8051" i="1"/>
  <c r="B8050" i="1"/>
  <c r="B8049" i="1"/>
  <c r="B8048" i="1"/>
  <c r="B8047" i="1"/>
  <c r="B8046" i="1"/>
  <c r="B8045" i="1"/>
  <c r="B8044" i="1"/>
  <c r="B8043" i="1"/>
  <c r="B8042" i="1"/>
  <c r="B8041" i="1"/>
  <c r="B8040" i="1"/>
  <c r="B8039" i="1"/>
  <c r="B8038" i="1"/>
  <c r="B8037" i="1"/>
  <c r="B8036" i="1"/>
  <c r="B8035" i="1"/>
  <c r="B8034" i="1"/>
  <c r="B8033" i="1"/>
  <c r="B8032" i="1"/>
  <c r="B8031" i="1"/>
  <c r="B8030" i="1"/>
  <c r="B8029" i="1"/>
  <c r="B8028" i="1"/>
  <c r="B8027" i="1"/>
  <c r="B8026" i="1"/>
  <c r="B8025" i="1"/>
  <c r="B8024" i="1"/>
  <c r="B8023" i="1"/>
  <c r="B8022" i="1"/>
  <c r="B8021" i="1"/>
  <c r="B8020" i="1"/>
  <c r="B8019" i="1"/>
  <c r="B8018" i="1"/>
  <c r="B8017" i="1"/>
  <c r="B8016" i="1"/>
  <c r="B8015" i="1"/>
  <c r="B8014" i="1"/>
  <c r="B8013" i="1"/>
  <c r="B8012" i="1"/>
  <c r="B8011" i="1"/>
  <c r="B8010" i="1"/>
  <c r="B8009" i="1"/>
  <c r="B8008" i="1"/>
  <c r="B8007" i="1"/>
  <c r="B8006" i="1"/>
  <c r="B8005" i="1"/>
  <c r="B8004" i="1"/>
  <c r="B8003" i="1"/>
  <c r="B8002" i="1"/>
  <c r="B8001" i="1"/>
  <c r="B8000" i="1"/>
  <c r="B7999" i="1"/>
  <c r="B7998" i="1"/>
  <c r="B7997" i="1"/>
  <c r="B7996" i="1"/>
  <c r="B7995" i="1"/>
  <c r="B7994" i="1"/>
  <c r="B7993" i="1"/>
  <c r="B7992" i="1"/>
  <c r="B7991" i="1"/>
  <c r="B7990" i="1"/>
  <c r="B7989" i="1"/>
  <c r="B7988" i="1"/>
  <c r="B7987" i="1"/>
  <c r="B7986" i="1"/>
  <c r="B7985" i="1"/>
  <c r="B7984" i="1"/>
  <c r="B7983" i="1"/>
  <c r="B7982" i="1"/>
  <c r="B7981" i="1"/>
  <c r="B7980" i="1"/>
  <c r="B7979" i="1"/>
  <c r="B7978" i="1"/>
  <c r="B7977" i="1"/>
  <c r="B7976" i="1"/>
  <c r="B7975" i="1"/>
  <c r="B7974" i="1"/>
  <c r="B7973" i="1"/>
  <c r="B7972" i="1"/>
  <c r="B7971" i="1"/>
  <c r="B7970" i="1"/>
  <c r="B7969" i="1"/>
  <c r="B7968" i="1"/>
  <c r="B7967" i="1"/>
  <c r="B7966" i="1"/>
  <c r="B7965" i="1"/>
  <c r="B7964" i="1"/>
  <c r="B7963" i="1"/>
  <c r="B7962" i="1"/>
  <c r="B7961" i="1"/>
  <c r="B7960" i="1"/>
  <c r="B7959" i="1"/>
  <c r="B7958" i="1"/>
  <c r="B7957" i="1"/>
  <c r="B7956" i="1"/>
  <c r="B7955" i="1"/>
  <c r="B7954" i="1"/>
  <c r="B7953" i="1"/>
  <c r="B7952" i="1"/>
  <c r="B7951" i="1"/>
  <c r="B7950" i="1"/>
  <c r="B7949" i="1"/>
  <c r="B7948" i="1"/>
  <c r="B7947" i="1"/>
  <c r="B7946" i="1"/>
  <c r="B7945" i="1"/>
  <c r="B7944" i="1"/>
  <c r="B7943" i="1"/>
  <c r="B7942" i="1"/>
  <c r="B7941" i="1"/>
  <c r="B7940" i="1"/>
  <c r="B7939" i="1"/>
  <c r="B7938" i="1"/>
  <c r="B7937" i="1"/>
  <c r="B7936" i="1"/>
  <c r="B7935" i="1"/>
  <c r="B7934" i="1"/>
  <c r="B7933" i="1"/>
  <c r="B7932" i="1"/>
  <c r="B7931" i="1"/>
  <c r="B7930" i="1"/>
  <c r="B7929" i="1"/>
  <c r="B7928" i="1"/>
  <c r="B7927" i="1"/>
  <c r="B7926" i="1"/>
  <c r="B7925" i="1"/>
  <c r="B7924" i="1"/>
  <c r="B7923" i="1"/>
  <c r="B7922" i="1"/>
  <c r="B7921" i="1"/>
  <c r="B7920" i="1"/>
  <c r="B7919" i="1"/>
  <c r="B7918" i="1"/>
  <c r="B7917" i="1"/>
  <c r="B7916" i="1"/>
  <c r="B7915" i="1"/>
  <c r="B7914" i="1"/>
  <c r="B7913" i="1"/>
  <c r="B7912" i="1"/>
  <c r="B7911" i="1"/>
  <c r="B7910" i="1"/>
  <c r="B7909" i="1"/>
  <c r="B7908" i="1"/>
  <c r="B7907" i="1"/>
  <c r="B7906" i="1"/>
  <c r="B7905" i="1"/>
  <c r="B7904" i="1"/>
  <c r="B7903" i="1"/>
  <c r="B7902" i="1"/>
  <c r="B7901" i="1"/>
  <c r="B7900" i="1"/>
  <c r="B7899" i="1"/>
  <c r="B7898" i="1"/>
  <c r="B7897" i="1"/>
  <c r="B7896" i="1"/>
  <c r="B7895" i="1"/>
  <c r="B7894" i="1"/>
  <c r="B7893" i="1"/>
  <c r="B7892" i="1"/>
  <c r="B7891" i="1"/>
  <c r="B7890" i="1"/>
  <c r="B7889" i="1"/>
  <c r="B7888" i="1"/>
  <c r="B7887" i="1"/>
  <c r="B7886" i="1"/>
  <c r="B7885" i="1"/>
  <c r="B7884" i="1"/>
  <c r="B7883" i="1"/>
  <c r="B7882" i="1"/>
  <c r="B7881" i="1"/>
  <c r="B7880" i="1"/>
  <c r="B7879" i="1"/>
  <c r="B7878" i="1"/>
  <c r="B7877" i="1"/>
  <c r="B7876" i="1"/>
  <c r="B7875" i="1"/>
  <c r="B7874" i="1"/>
  <c r="B7873" i="1"/>
  <c r="B7872" i="1"/>
  <c r="B7871" i="1"/>
  <c r="B7870" i="1"/>
  <c r="B7869" i="1"/>
  <c r="B7868" i="1"/>
  <c r="B7867" i="1"/>
  <c r="B7866" i="1"/>
  <c r="B7865" i="1"/>
  <c r="B7864" i="1"/>
  <c r="B7863" i="1"/>
  <c r="B7862" i="1"/>
  <c r="B7861" i="1"/>
  <c r="B7860" i="1"/>
  <c r="B7859" i="1"/>
  <c r="B7858" i="1"/>
  <c r="B7857" i="1"/>
  <c r="B7856" i="1"/>
  <c r="B7855" i="1"/>
  <c r="B7854" i="1"/>
  <c r="B7853" i="1"/>
  <c r="B7852" i="1"/>
  <c r="B7851" i="1"/>
  <c r="B7850" i="1"/>
  <c r="B7849" i="1"/>
  <c r="B7848" i="1"/>
  <c r="B7847" i="1"/>
  <c r="B7846" i="1"/>
  <c r="B7845" i="1"/>
  <c r="B7844" i="1"/>
  <c r="B7843" i="1"/>
  <c r="B7842" i="1"/>
  <c r="B7841" i="1"/>
  <c r="B7840" i="1"/>
  <c r="B7839" i="1"/>
  <c r="B7838" i="1"/>
  <c r="B7837" i="1"/>
  <c r="B7836" i="1"/>
  <c r="B7835" i="1"/>
  <c r="B7834" i="1"/>
  <c r="B7833" i="1"/>
  <c r="B7832" i="1"/>
  <c r="B7831" i="1"/>
  <c r="B7830" i="1"/>
  <c r="B7829" i="1"/>
  <c r="B7828" i="1"/>
  <c r="B7827" i="1"/>
  <c r="B7826" i="1"/>
  <c r="B7825" i="1"/>
  <c r="B7824" i="1"/>
  <c r="B7823" i="1"/>
  <c r="B7822" i="1"/>
  <c r="B7821" i="1"/>
  <c r="B7820" i="1"/>
  <c r="B7819" i="1"/>
  <c r="B7818" i="1"/>
  <c r="B7817" i="1"/>
  <c r="B7816" i="1"/>
  <c r="B7815" i="1"/>
  <c r="B7814" i="1"/>
  <c r="B7813" i="1"/>
  <c r="B7812" i="1"/>
  <c r="B7811" i="1"/>
  <c r="B7810" i="1"/>
  <c r="B7809" i="1"/>
  <c r="B7808" i="1"/>
  <c r="B7807" i="1"/>
  <c r="B7806" i="1"/>
  <c r="B7805" i="1"/>
  <c r="B7804" i="1"/>
  <c r="B7803" i="1"/>
  <c r="B7802" i="1"/>
  <c r="B7801" i="1"/>
  <c r="B7800" i="1"/>
  <c r="B7799" i="1"/>
  <c r="B7798" i="1"/>
  <c r="B7797" i="1"/>
  <c r="B7796" i="1"/>
  <c r="B7795" i="1"/>
  <c r="B7794" i="1"/>
  <c r="B7793" i="1"/>
  <c r="B7792" i="1"/>
  <c r="B7791" i="1"/>
  <c r="B7790" i="1"/>
  <c r="B7789" i="1"/>
  <c r="B7788" i="1"/>
  <c r="B7787" i="1"/>
  <c r="B7786" i="1"/>
  <c r="B7785" i="1"/>
  <c r="B7784" i="1"/>
  <c r="B7783" i="1"/>
  <c r="B7782" i="1"/>
  <c r="B7781" i="1"/>
  <c r="B7780" i="1"/>
  <c r="B7779" i="1"/>
  <c r="B7778" i="1"/>
  <c r="B7777" i="1"/>
  <c r="B7776" i="1"/>
  <c r="B7775" i="1"/>
  <c r="B7774" i="1"/>
  <c r="B7773" i="1"/>
  <c r="B7772" i="1"/>
  <c r="B7771" i="1"/>
  <c r="B7770" i="1"/>
  <c r="B7769" i="1"/>
  <c r="B7768" i="1"/>
  <c r="B7767" i="1"/>
  <c r="B7766" i="1"/>
  <c r="B7765" i="1"/>
  <c r="B7764" i="1"/>
  <c r="B7763" i="1"/>
  <c r="B7762" i="1"/>
  <c r="B7761" i="1"/>
  <c r="B7760" i="1"/>
  <c r="B7759" i="1"/>
  <c r="B7758" i="1"/>
  <c r="B7757" i="1"/>
  <c r="B7756" i="1"/>
  <c r="B7755" i="1"/>
  <c r="B7754" i="1"/>
  <c r="B7753" i="1"/>
  <c r="B7752" i="1"/>
  <c r="B7751" i="1"/>
  <c r="B7750" i="1"/>
  <c r="B7749" i="1"/>
  <c r="B7748" i="1"/>
  <c r="B7747" i="1"/>
  <c r="B7746" i="1"/>
  <c r="B7745" i="1"/>
  <c r="B7744" i="1"/>
  <c r="B7743" i="1"/>
  <c r="B7742" i="1"/>
  <c r="B7741" i="1"/>
  <c r="B7740" i="1"/>
  <c r="B7739" i="1"/>
  <c r="B7738" i="1"/>
  <c r="B7737" i="1"/>
  <c r="B7736" i="1"/>
  <c r="B7735" i="1"/>
  <c r="B7734" i="1"/>
  <c r="B7733" i="1"/>
  <c r="B7732" i="1"/>
  <c r="B7731" i="1"/>
  <c r="B7730" i="1"/>
  <c r="B7729" i="1"/>
  <c r="B7728" i="1"/>
  <c r="B7727" i="1"/>
  <c r="B7726" i="1"/>
  <c r="B7725" i="1"/>
  <c r="B7724" i="1"/>
  <c r="B7723" i="1"/>
  <c r="B7722" i="1"/>
  <c r="B7721" i="1"/>
  <c r="B7720" i="1"/>
  <c r="B7719" i="1"/>
  <c r="B7718" i="1"/>
  <c r="B7717" i="1"/>
  <c r="B7716" i="1"/>
  <c r="B7715" i="1"/>
  <c r="B7714" i="1"/>
  <c r="B7713" i="1"/>
  <c r="B7712" i="1"/>
  <c r="B7711" i="1"/>
  <c r="B7710" i="1"/>
  <c r="B7709" i="1"/>
  <c r="B7708" i="1"/>
  <c r="B7707" i="1"/>
  <c r="B7706" i="1"/>
  <c r="B7705" i="1"/>
  <c r="B7704" i="1"/>
  <c r="B7703" i="1"/>
  <c r="B7702" i="1"/>
  <c r="B7701" i="1"/>
  <c r="B7700" i="1"/>
  <c r="B7699" i="1"/>
  <c r="B7698" i="1"/>
  <c r="B7697" i="1"/>
  <c r="B7696" i="1"/>
  <c r="B7695" i="1"/>
  <c r="B7694" i="1"/>
  <c r="B7693" i="1"/>
  <c r="B7692" i="1"/>
  <c r="B7691" i="1"/>
  <c r="B7690" i="1"/>
  <c r="B7689" i="1"/>
  <c r="B7688" i="1"/>
  <c r="B7687" i="1"/>
  <c r="B7686" i="1"/>
  <c r="B7685" i="1"/>
  <c r="B7684" i="1"/>
  <c r="B7683" i="1"/>
  <c r="B7682" i="1"/>
  <c r="B7681" i="1"/>
  <c r="B7680" i="1"/>
  <c r="B7679" i="1"/>
  <c r="B7678" i="1"/>
  <c r="B7677" i="1"/>
  <c r="B7676" i="1"/>
  <c r="B7675" i="1"/>
  <c r="B7674" i="1"/>
  <c r="B7673" i="1"/>
  <c r="B7672" i="1"/>
  <c r="B7671" i="1"/>
  <c r="B7670" i="1"/>
  <c r="B7669" i="1"/>
  <c r="B7668" i="1"/>
  <c r="B7667" i="1"/>
  <c r="B7666" i="1"/>
  <c r="B7665" i="1"/>
  <c r="B7664" i="1"/>
  <c r="B7663" i="1"/>
  <c r="B7662" i="1"/>
  <c r="B7661" i="1"/>
  <c r="B7660" i="1"/>
  <c r="B7659" i="1"/>
  <c r="B7658" i="1"/>
  <c r="B7657" i="1"/>
  <c r="B7656" i="1"/>
  <c r="B7655" i="1"/>
  <c r="B7654" i="1"/>
  <c r="B7653" i="1"/>
  <c r="B7652" i="1"/>
  <c r="B7651" i="1"/>
  <c r="B7650" i="1"/>
  <c r="B7649" i="1"/>
  <c r="B7648" i="1"/>
  <c r="B7647" i="1"/>
  <c r="B7646" i="1"/>
  <c r="B7645" i="1"/>
  <c r="B7644" i="1"/>
  <c r="B7643" i="1"/>
  <c r="B7642" i="1"/>
  <c r="B7641" i="1"/>
  <c r="B7640" i="1"/>
  <c r="B7639" i="1"/>
  <c r="B7638" i="1"/>
  <c r="B7637" i="1"/>
  <c r="B7636" i="1"/>
  <c r="B7635" i="1"/>
  <c r="B7634" i="1"/>
  <c r="B7633" i="1"/>
  <c r="B7632" i="1"/>
  <c r="B7631" i="1"/>
  <c r="B7630" i="1"/>
  <c r="B7629" i="1"/>
  <c r="B7628" i="1"/>
  <c r="B7627" i="1"/>
  <c r="B7626" i="1"/>
  <c r="B7625" i="1"/>
  <c r="B7624" i="1"/>
  <c r="B7623" i="1"/>
  <c r="B7622" i="1"/>
  <c r="B7621" i="1"/>
  <c r="B7620" i="1"/>
  <c r="B7619" i="1"/>
  <c r="B7618" i="1"/>
  <c r="B7617" i="1"/>
  <c r="B7616" i="1"/>
  <c r="B7615" i="1"/>
  <c r="B7614" i="1"/>
  <c r="B7613" i="1"/>
  <c r="B7612" i="1"/>
  <c r="B7611" i="1"/>
  <c r="B7610" i="1"/>
  <c r="B7609" i="1"/>
  <c r="B7608" i="1"/>
  <c r="B7607" i="1"/>
  <c r="B7606" i="1"/>
  <c r="B7605" i="1"/>
  <c r="B7604" i="1"/>
  <c r="B7603" i="1"/>
  <c r="B7602" i="1"/>
  <c r="B7601" i="1"/>
  <c r="B7600" i="1"/>
  <c r="B7599" i="1"/>
  <c r="B7598" i="1"/>
  <c r="B7597" i="1"/>
  <c r="B7596" i="1"/>
  <c r="B7595" i="1"/>
  <c r="B7594" i="1"/>
  <c r="B7593" i="1"/>
  <c r="B7592" i="1"/>
  <c r="B7591" i="1"/>
  <c r="B7590" i="1"/>
  <c r="B7589" i="1"/>
  <c r="B7588" i="1"/>
  <c r="B7587" i="1"/>
  <c r="B7586" i="1"/>
  <c r="B7585" i="1"/>
  <c r="B7584" i="1"/>
  <c r="B7583" i="1"/>
  <c r="B7582" i="1"/>
  <c r="B7581" i="1"/>
  <c r="B7580" i="1"/>
  <c r="B7579" i="1"/>
  <c r="B7578" i="1"/>
  <c r="B7577" i="1"/>
  <c r="B7576" i="1"/>
  <c r="B7575" i="1"/>
  <c r="B7574" i="1"/>
  <c r="B7573" i="1"/>
  <c r="B7572" i="1"/>
  <c r="B7571" i="1"/>
  <c r="B7570" i="1"/>
  <c r="B7569" i="1"/>
  <c r="B7568" i="1"/>
  <c r="B7567" i="1"/>
  <c r="B7566" i="1"/>
  <c r="B7565" i="1"/>
  <c r="B7564" i="1"/>
  <c r="B7563" i="1"/>
  <c r="B7562" i="1"/>
  <c r="B7561" i="1"/>
  <c r="B7560" i="1"/>
  <c r="B7559" i="1"/>
  <c r="B7558" i="1"/>
  <c r="B7557" i="1"/>
  <c r="B7556" i="1"/>
  <c r="B7555" i="1"/>
  <c r="B7554" i="1"/>
  <c r="B7553" i="1"/>
  <c r="B7552" i="1"/>
  <c r="B7551" i="1"/>
  <c r="B7550" i="1"/>
  <c r="B7549" i="1"/>
  <c r="B7548" i="1"/>
  <c r="B7547" i="1"/>
  <c r="B7546" i="1"/>
  <c r="B7545" i="1"/>
  <c r="B7544" i="1"/>
  <c r="B7543" i="1"/>
  <c r="B7542" i="1"/>
  <c r="B7541" i="1"/>
  <c r="B7540" i="1"/>
  <c r="B7539" i="1"/>
  <c r="B7538" i="1"/>
  <c r="B7537" i="1"/>
  <c r="B7536" i="1"/>
  <c r="B7535" i="1"/>
  <c r="B7534" i="1"/>
  <c r="B7533" i="1"/>
  <c r="B7532" i="1"/>
  <c r="B7531" i="1"/>
  <c r="B7530" i="1"/>
  <c r="B7529" i="1"/>
  <c r="B7528" i="1"/>
  <c r="B7527" i="1"/>
  <c r="B7526" i="1"/>
  <c r="B7525" i="1"/>
  <c r="B7524" i="1"/>
  <c r="B7523" i="1"/>
  <c r="B7522" i="1"/>
  <c r="B7521" i="1"/>
  <c r="B7520" i="1"/>
  <c r="B7519" i="1"/>
  <c r="B7518" i="1"/>
  <c r="B7517" i="1"/>
  <c r="B7516" i="1"/>
  <c r="B7515" i="1"/>
  <c r="B7514" i="1"/>
  <c r="B7513" i="1"/>
  <c r="B7512" i="1"/>
  <c r="B7511" i="1"/>
  <c r="B7510" i="1"/>
  <c r="B7509" i="1"/>
  <c r="B7508" i="1"/>
  <c r="B7507" i="1"/>
  <c r="B7506" i="1"/>
  <c r="B7505" i="1"/>
  <c r="B7504" i="1"/>
  <c r="B7503" i="1"/>
  <c r="B7502" i="1"/>
  <c r="B7501" i="1"/>
  <c r="B7500" i="1"/>
  <c r="B7499" i="1"/>
  <c r="B7498" i="1"/>
  <c r="B7497" i="1"/>
  <c r="B7496" i="1"/>
  <c r="B7495" i="1"/>
  <c r="B7494" i="1"/>
  <c r="B7493" i="1"/>
  <c r="B7492" i="1"/>
  <c r="B7491" i="1"/>
  <c r="B7490" i="1"/>
  <c r="B7489" i="1"/>
  <c r="B7488" i="1"/>
  <c r="B7487" i="1"/>
  <c r="B7486" i="1"/>
  <c r="B7485" i="1"/>
  <c r="B7484" i="1"/>
  <c r="B7483" i="1"/>
  <c r="B7482" i="1"/>
  <c r="B7481" i="1"/>
  <c r="B7480" i="1"/>
  <c r="B7479" i="1"/>
  <c r="B7478" i="1"/>
  <c r="B7477" i="1"/>
  <c r="B7476" i="1"/>
  <c r="B7475" i="1"/>
  <c r="B7474" i="1"/>
  <c r="B7473" i="1"/>
  <c r="B7472" i="1"/>
  <c r="B7471" i="1"/>
  <c r="B7470" i="1"/>
  <c r="B7469" i="1"/>
  <c r="B7468" i="1"/>
  <c r="B7467" i="1"/>
  <c r="B7466" i="1"/>
  <c r="B7465" i="1"/>
  <c r="B7464" i="1"/>
  <c r="B7463" i="1"/>
  <c r="B7462" i="1"/>
  <c r="B7461" i="1"/>
  <c r="B7460" i="1"/>
  <c r="B7459" i="1"/>
  <c r="B7458" i="1"/>
  <c r="B7457" i="1"/>
  <c r="B7456" i="1"/>
  <c r="B7455" i="1"/>
  <c r="B7454" i="1"/>
  <c r="B7453" i="1"/>
  <c r="B7452" i="1"/>
  <c r="B7451" i="1"/>
  <c r="B7450" i="1"/>
  <c r="B7449" i="1"/>
  <c r="B7448" i="1"/>
  <c r="B7447" i="1"/>
  <c r="B7446" i="1"/>
  <c r="B7445" i="1"/>
  <c r="B7444" i="1"/>
  <c r="B7443" i="1"/>
  <c r="B7442" i="1"/>
  <c r="B7441" i="1"/>
  <c r="B7440" i="1"/>
  <c r="B7439" i="1"/>
  <c r="B7438" i="1"/>
  <c r="B7437" i="1"/>
  <c r="B7436" i="1"/>
  <c r="B7435" i="1"/>
  <c r="B7434" i="1"/>
  <c r="B7433" i="1"/>
  <c r="B7432" i="1"/>
  <c r="B7431" i="1"/>
  <c r="B7430" i="1"/>
  <c r="B7429" i="1"/>
  <c r="B7428" i="1"/>
  <c r="B7427" i="1"/>
  <c r="B7426" i="1"/>
  <c r="B7425" i="1"/>
  <c r="B7424" i="1"/>
  <c r="B7423" i="1"/>
  <c r="B7422" i="1"/>
  <c r="B7421" i="1"/>
  <c r="B7420" i="1"/>
  <c r="B7419" i="1"/>
  <c r="B7418" i="1"/>
  <c r="B7417" i="1"/>
  <c r="B7416" i="1"/>
  <c r="B7415" i="1"/>
  <c r="B7414" i="1"/>
  <c r="B7413" i="1"/>
  <c r="B7412" i="1"/>
  <c r="B7411" i="1"/>
  <c r="B7410" i="1"/>
  <c r="B7409" i="1"/>
  <c r="B7408" i="1"/>
  <c r="B7407" i="1"/>
  <c r="B7406" i="1"/>
  <c r="B7405" i="1"/>
  <c r="B7404" i="1"/>
  <c r="B7403" i="1"/>
  <c r="B7402" i="1"/>
  <c r="B7401" i="1"/>
  <c r="B7400" i="1"/>
  <c r="B7399" i="1"/>
  <c r="B7398" i="1"/>
  <c r="B7397" i="1"/>
  <c r="B7396" i="1"/>
  <c r="B7395" i="1"/>
  <c r="B7394" i="1"/>
  <c r="B7393" i="1"/>
  <c r="B7392" i="1"/>
  <c r="B7391" i="1"/>
  <c r="B7390" i="1"/>
  <c r="B7389" i="1"/>
  <c r="B7388" i="1"/>
  <c r="B7387" i="1"/>
  <c r="B7386" i="1"/>
  <c r="B7385" i="1"/>
  <c r="B7384" i="1"/>
  <c r="B7383" i="1"/>
  <c r="B7382" i="1"/>
  <c r="B7381" i="1"/>
  <c r="B7380" i="1"/>
  <c r="B7379" i="1"/>
  <c r="B7378" i="1"/>
  <c r="B7377" i="1"/>
  <c r="B7376" i="1"/>
  <c r="B7375" i="1"/>
  <c r="B7374" i="1"/>
  <c r="B7373" i="1"/>
  <c r="B7372" i="1"/>
  <c r="B7371" i="1"/>
  <c r="B7370" i="1"/>
  <c r="B7369" i="1"/>
  <c r="B7368" i="1"/>
  <c r="B7367" i="1"/>
  <c r="B7366" i="1"/>
  <c r="B7365" i="1"/>
  <c r="B7364" i="1"/>
  <c r="B7363" i="1"/>
  <c r="B7362" i="1"/>
  <c r="B7361" i="1"/>
  <c r="B7360" i="1"/>
  <c r="B7359" i="1"/>
  <c r="B7358" i="1"/>
  <c r="B7357" i="1"/>
  <c r="B7356" i="1"/>
  <c r="B7355" i="1"/>
  <c r="B7354" i="1"/>
  <c r="B7353" i="1"/>
  <c r="B7352" i="1"/>
  <c r="B7351" i="1"/>
  <c r="B7350" i="1"/>
  <c r="B7349" i="1"/>
  <c r="B7348" i="1"/>
  <c r="B7347" i="1"/>
  <c r="B7346" i="1"/>
  <c r="B7345" i="1"/>
  <c r="B7344" i="1"/>
  <c r="B7343" i="1"/>
  <c r="B7342" i="1"/>
  <c r="B7341" i="1"/>
  <c r="B7340" i="1"/>
  <c r="B7339" i="1"/>
  <c r="B7338" i="1"/>
  <c r="B7337" i="1"/>
  <c r="B7336" i="1"/>
  <c r="B7335" i="1"/>
  <c r="B7334" i="1"/>
  <c r="B7333" i="1"/>
  <c r="B7332" i="1"/>
  <c r="B7331" i="1"/>
  <c r="B7330" i="1"/>
  <c r="B7329" i="1"/>
  <c r="B7328" i="1"/>
  <c r="B7327" i="1"/>
  <c r="B7326" i="1"/>
  <c r="B7325" i="1"/>
  <c r="B7324" i="1"/>
  <c r="B7323" i="1"/>
  <c r="B7322" i="1"/>
  <c r="B7321" i="1"/>
  <c r="B7320" i="1"/>
  <c r="B7319" i="1"/>
  <c r="B7318" i="1"/>
  <c r="B7317" i="1"/>
  <c r="B7316" i="1"/>
  <c r="B7315" i="1"/>
  <c r="B7314" i="1"/>
  <c r="B7313" i="1"/>
  <c r="B7312" i="1"/>
  <c r="B7311" i="1"/>
  <c r="B7310" i="1"/>
  <c r="B7309" i="1"/>
  <c r="B7308" i="1"/>
  <c r="B7307" i="1"/>
  <c r="B7306" i="1"/>
  <c r="B7305" i="1"/>
  <c r="B7304" i="1"/>
  <c r="B7303" i="1"/>
  <c r="B7302" i="1"/>
  <c r="B7301" i="1"/>
  <c r="B7300" i="1"/>
  <c r="B7299" i="1"/>
  <c r="B7298" i="1"/>
  <c r="B7297" i="1"/>
  <c r="B7296" i="1"/>
  <c r="B7295" i="1"/>
  <c r="B7294" i="1"/>
  <c r="B7293" i="1"/>
  <c r="B7292" i="1"/>
  <c r="B7291" i="1"/>
  <c r="B7290" i="1"/>
  <c r="B7289" i="1"/>
  <c r="B7288" i="1"/>
  <c r="B7287" i="1"/>
  <c r="B7286" i="1"/>
  <c r="B7285" i="1"/>
  <c r="B7284" i="1"/>
  <c r="B7283" i="1"/>
  <c r="B7282" i="1"/>
  <c r="B7281" i="1"/>
  <c r="B7280" i="1"/>
  <c r="B7279" i="1"/>
  <c r="B7278" i="1"/>
  <c r="B7277" i="1"/>
  <c r="B7276" i="1"/>
  <c r="B7275" i="1"/>
  <c r="B7274" i="1"/>
  <c r="B7273" i="1"/>
  <c r="B7272" i="1"/>
  <c r="B7271" i="1"/>
  <c r="B7270" i="1"/>
  <c r="B7269" i="1"/>
  <c r="B7268" i="1"/>
  <c r="B7267" i="1"/>
  <c r="B7266" i="1"/>
  <c r="B7265" i="1"/>
  <c r="B7264" i="1"/>
  <c r="B7263" i="1"/>
  <c r="B7262" i="1"/>
  <c r="B7261" i="1"/>
  <c r="B7260" i="1"/>
  <c r="B7259" i="1"/>
  <c r="B7258" i="1"/>
  <c r="B7257" i="1"/>
  <c r="B7256" i="1"/>
  <c r="B7255" i="1"/>
  <c r="B7254" i="1"/>
  <c r="B7253" i="1"/>
  <c r="B7252" i="1"/>
  <c r="B7251" i="1"/>
  <c r="B7250" i="1"/>
  <c r="B7249" i="1"/>
  <c r="B7248" i="1"/>
  <c r="B7247" i="1"/>
  <c r="B7246" i="1"/>
  <c r="B7245" i="1"/>
  <c r="B7244" i="1"/>
  <c r="B7243" i="1"/>
  <c r="B7242" i="1"/>
  <c r="B7241" i="1"/>
  <c r="B7240" i="1"/>
  <c r="B7239" i="1"/>
  <c r="B7238" i="1"/>
  <c r="B7237" i="1"/>
  <c r="B7236" i="1"/>
  <c r="B7235" i="1"/>
  <c r="B7234" i="1"/>
  <c r="B7233" i="1"/>
  <c r="B7232" i="1"/>
  <c r="B7231" i="1"/>
  <c r="B7230" i="1"/>
  <c r="B7229" i="1"/>
  <c r="B7228" i="1"/>
  <c r="B7227" i="1"/>
  <c r="B7226" i="1"/>
  <c r="B7225" i="1"/>
  <c r="B7224" i="1"/>
  <c r="B7223" i="1"/>
  <c r="B7222" i="1"/>
  <c r="B7221" i="1"/>
  <c r="B7220" i="1"/>
  <c r="B7219" i="1"/>
  <c r="B7218" i="1"/>
  <c r="B7217" i="1"/>
  <c r="B7216" i="1"/>
  <c r="B7215" i="1"/>
  <c r="B7214" i="1"/>
  <c r="B7213" i="1"/>
  <c r="B7212" i="1"/>
  <c r="B7211" i="1"/>
  <c r="B7210" i="1"/>
  <c r="B7209" i="1"/>
  <c r="B7208" i="1"/>
  <c r="B7207" i="1"/>
  <c r="B7206" i="1"/>
  <c r="B7205" i="1"/>
  <c r="B7204" i="1"/>
  <c r="B7203" i="1"/>
  <c r="B7202" i="1"/>
  <c r="B7201" i="1"/>
  <c r="B7200" i="1"/>
  <c r="B7199" i="1"/>
  <c r="B7198" i="1"/>
  <c r="B7197" i="1"/>
  <c r="B7196" i="1"/>
  <c r="B7195" i="1"/>
  <c r="B7194" i="1"/>
  <c r="B7193" i="1"/>
  <c r="B7192" i="1"/>
  <c r="B7191" i="1"/>
  <c r="B7190" i="1"/>
  <c r="B7189" i="1"/>
  <c r="B7188" i="1"/>
  <c r="B7187" i="1"/>
  <c r="B7186" i="1"/>
  <c r="B7185" i="1"/>
  <c r="B7184" i="1"/>
  <c r="B7183" i="1"/>
  <c r="B7182" i="1"/>
  <c r="B7181" i="1"/>
  <c r="B7180" i="1"/>
  <c r="B7179" i="1"/>
  <c r="B7178" i="1"/>
  <c r="B7177" i="1"/>
  <c r="B7176" i="1"/>
  <c r="B7175" i="1"/>
  <c r="B7174" i="1"/>
  <c r="B7173" i="1"/>
  <c r="B7172" i="1"/>
  <c r="B7171" i="1"/>
  <c r="B7170" i="1"/>
  <c r="B7169" i="1"/>
  <c r="B7168" i="1"/>
  <c r="B7167" i="1"/>
  <c r="B7166" i="1"/>
  <c r="B7165" i="1"/>
  <c r="B7164" i="1"/>
  <c r="B7163" i="1"/>
  <c r="B7162" i="1"/>
  <c r="B7161" i="1"/>
  <c r="B7160" i="1"/>
  <c r="B7159" i="1"/>
  <c r="B7158" i="1"/>
  <c r="B7157" i="1"/>
  <c r="B7156" i="1"/>
  <c r="B7155" i="1"/>
  <c r="B7154" i="1"/>
  <c r="B7153" i="1"/>
  <c r="B7152" i="1"/>
  <c r="B7151" i="1"/>
  <c r="B7150" i="1"/>
  <c r="B7149" i="1"/>
  <c r="B7148" i="1"/>
  <c r="B7147" i="1"/>
  <c r="B7146" i="1"/>
  <c r="B7145" i="1"/>
  <c r="B7144" i="1"/>
  <c r="B7143" i="1"/>
  <c r="B7142" i="1"/>
  <c r="B7141" i="1"/>
  <c r="B7140" i="1"/>
  <c r="B7139" i="1"/>
  <c r="B7138" i="1"/>
  <c r="B7137" i="1"/>
  <c r="B7136" i="1"/>
  <c r="B7135" i="1"/>
  <c r="B7134" i="1"/>
  <c r="B7133" i="1"/>
  <c r="B7132" i="1"/>
  <c r="B7131" i="1"/>
  <c r="B7130" i="1"/>
  <c r="B7129" i="1"/>
  <c r="B7128" i="1"/>
  <c r="B7127" i="1"/>
  <c r="B7126" i="1"/>
  <c r="B7125" i="1"/>
  <c r="B7124" i="1"/>
  <c r="B7123" i="1"/>
  <c r="B7122" i="1"/>
  <c r="B7121" i="1"/>
  <c r="B7120" i="1"/>
  <c r="B7119" i="1"/>
  <c r="B7118" i="1"/>
  <c r="B7117" i="1"/>
  <c r="B7116" i="1"/>
  <c r="B7115" i="1"/>
  <c r="B7114" i="1"/>
  <c r="B7113" i="1"/>
  <c r="B7112" i="1"/>
  <c r="B7111" i="1"/>
  <c r="B7110" i="1"/>
  <c r="B7109" i="1"/>
  <c r="B7108" i="1"/>
  <c r="B7107" i="1"/>
  <c r="B7106" i="1"/>
  <c r="B7105" i="1"/>
  <c r="B7104" i="1"/>
  <c r="B7103" i="1"/>
  <c r="B7102" i="1"/>
  <c r="B7101" i="1"/>
  <c r="B7100" i="1"/>
  <c r="B7099" i="1"/>
  <c r="B7098" i="1"/>
  <c r="B7097" i="1"/>
  <c r="B7096" i="1"/>
  <c r="B7095" i="1"/>
  <c r="B7094" i="1"/>
  <c r="B7093" i="1"/>
  <c r="B7092" i="1"/>
  <c r="B7091" i="1"/>
  <c r="B7090" i="1"/>
  <c r="B7089" i="1"/>
  <c r="B7088" i="1"/>
  <c r="B7087" i="1"/>
  <c r="B7086" i="1"/>
  <c r="B7085" i="1"/>
  <c r="B7084" i="1"/>
  <c r="B7083" i="1"/>
  <c r="B7082" i="1"/>
  <c r="B7081" i="1"/>
  <c r="B7080" i="1"/>
  <c r="B7079" i="1"/>
  <c r="B7078" i="1"/>
  <c r="B7077" i="1"/>
  <c r="B7076" i="1"/>
  <c r="B7075" i="1"/>
  <c r="B7074" i="1"/>
  <c r="B7073" i="1"/>
  <c r="B7072" i="1"/>
  <c r="B7071" i="1"/>
  <c r="B7070" i="1"/>
  <c r="B7069" i="1"/>
  <c r="B7068" i="1"/>
  <c r="B7067" i="1"/>
  <c r="B7066" i="1"/>
  <c r="B7065" i="1"/>
  <c r="B7064" i="1"/>
  <c r="B7063" i="1"/>
  <c r="B7062" i="1"/>
  <c r="B7061" i="1"/>
  <c r="B7060" i="1"/>
  <c r="B7059" i="1"/>
  <c r="B7058" i="1"/>
  <c r="B7057" i="1"/>
  <c r="B7056" i="1"/>
  <c r="B7055" i="1"/>
  <c r="B7054" i="1"/>
  <c r="B7053" i="1"/>
  <c r="B7052" i="1"/>
  <c r="B7051" i="1"/>
  <c r="B7050" i="1"/>
  <c r="B7049" i="1"/>
  <c r="B7048" i="1"/>
  <c r="B7047" i="1"/>
  <c r="B7046" i="1"/>
  <c r="B7045" i="1"/>
  <c r="B7044" i="1"/>
  <c r="B7043" i="1"/>
  <c r="B7042" i="1"/>
  <c r="B7041" i="1"/>
  <c r="B7040" i="1"/>
  <c r="B7039" i="1"/>
  <c r="B7038" i="1"/>
  <c r="B7037" i="1"/>
  <c r="B7036" i="1"/>
  <c r="B7035" i="1"/>
  <c r="B7034" i="1"/>
  <c r="B7033" i="1"/>
  <c r="B7032" i="1"/>
  <c r="B7031" i="1"/>
  <c r="B7030" i="1"/>
  <c r="B7029" i="1"/>
  <c r="B7028" i="1"/>
  <c r="B7027" i="1"/>
  <c r="B7026" i="1"/>
  <c r="B7025" i="1"/>
  <c r="B7024" i="1"/>
  <c r="B7023" i="1"/>
  <c r="B7022" i="1"/>
  <c r="B7021" i="1"/>
  <c r="B7020" i="1"/>
  <c r="B7019" i="1"/>
  <c r="B7018" i="1"/>
  <c r="B7017" i="1"/>
  <c r="B7016" i="1"/>
  <c r="B7015" i="1"/>
  <c r="B7014" i="1"/>
  <c r="B7013" i="1"/>
  <c r="B7012" i="1"/>
  <c r="B7011" i="1"/>
  <c r="B7010" i="1"/>
  <c r="B7009" i="1"/>
  <c r="B7008" i="1"/>
  <c r="B7007" i="1"/>
  <c r="B7006" i="1"/>
  <c r="B7005" i="1"/>
  <c r="B7004" i="1"/>
  <c r="B7003" i="1"/>
  <c r="B7002" i="1"/>
  <c r="B7001" i="1"/>
  <c r="B7000" i="1"/>
  <c r="B6999" i="1"/>
  <c r="B6998" i="1"/>
  <c r="B6997" i="1"/>
  <c r="B6996" i="1"/>
  <c r="B6995" i="1"/>
  <c r="B6994" i="1"/>
  <c r="B6993" i="1"/>
  <c r="B6992" i="1"/>
  <c r="B6991" i="1"/>
  <c r="B6990" i="1"/>
  <c r="B6989" i="1"/>
  <c r="B6988" i="1"/>
  <c r="B6987" i="1"/>
  <c r="B6986" i="1"/>
  <c r="B6985" i="1"/>
  <c r="B6984" i="1"/>
  <c r="B6983" i="1"/>
  <c r="B6982" i="1"/>
  <c r="B6981" i="1"/>
  <c r="B6980" i="1"/>
  <c r="B6979" i="1"/>
  <c r="B6978" i="1"/>
  <c r="B6977" i="1"/>
  <c r="B6976" i="1"/>
  <c r="B6975" i="1"/>
  <c r="B6974" i="1"/>
  <c r="B6973" i="1"/>
  <c r="B6972" i="1"/>
  <c r="B6971" i="1"/>
  <c r="B6970" i="1"/>
  <c r="B6969" i="1"/>
  <c r="B6968" i="1"/>
  <c r="B6967" i="1"/>
  <c r="B6966" i="1"/>
  <c r="B6965" i="1"/>
  <c r="B6964" i="1"/>
  <c r="B6963" i="1"/>
  <c r="B6962" i="1"/>
  <c r="B6961" i="1"/>
  <c r="B6960" i="1"/>
  <c r="B6959" i="1"/>
  <c r="B6958" i="1"/>
  <c r="B6957" i="1"/>
  <c r="B6956" i="1"/>
  <c r="B6955" i="1"/>
  <c r="B6954" i="1"/>
  <c r="B6953" i="1"/>
  <c r="B6952" i="1"/>
  <c r="B6951" i="1"/>
  <c r="B6950" i="1"/>
  <c r="B6949" i="1"/>
  <c r="B6948" i="1"/>
  <c r="B6947" i="1"/>
  <c r="B6946" i="1"/>
  <c r="B6945" i="1"/>
  <c r="B6944" i="1"/>
  <c r="B6943" i="1"/>
  <c r="B6942" i="1"/>
  <c r="B6941" i="1"/>
  <c r="B6940" i="1"/>
  <c r="B6939" i="1"/>
  <c r="B6938" i="1"/>
  <c r="B6937" i="1"/>
  <c r="B6936" i="1"/>
  <c r="B6935" i="1"/>
  <c r="B6934" i="1"/>
  <c r="B6933" i="1"/>
  <c r="B6932" i="1"/>
  <c r="B6931" i="1"/>
  <c r="B6930" i="1"/>
  <c r="B6929" i="1"/>
  <c r="B6928" i="1"/>
  <c r="B6927" i="1"/>
  <c r="B6926" i="1"/>
  <c r="B6925" i="1"/>
  <c r="B6924" i="1"/>
  <c r="B6923" i="1"/>
  <c r="B6922" i="1"/>
  <c r="B6921" i="1"/>
  <c r="B6920" i="1"/>
  <c r="B6919" i="1"/>
  <c r="B6918" i="1"/>
  <c r="B6917" i="1"/>
  <c r="B6916" i="1"/>
  <c r="B6915" i="1"/>
  <c r="B6914" i="1"/>
  <c r="B6913" i="1"/>
  <c r="B6912" i="1"/>
  <c r="B6911" i="1"/>
  <c r="B6910" i="1"/>
  <c r="B6909" i="1"/>
  <c r="B6908" i="1"/>
  <c r="B6907" i="1"/>
  <c r="B6906" i="1"/>
  <c r="B6905" i="1"/>
  <c r="B6904" i="1"/>
  <c r="B6903" i="1"/>
  <c r="B6902" i="1"/>
  <c r="B6901" i="1"/>
  <c r="B6900" i="1"/>
  <c r="B6899" i="1"/>
  <c r="B6898" i="1"/>
  <c r="B6897" i="1"/>
  <c r="B6896" i="1"/>
  <c r="B6895" i="1"/>
  <c r="B6894" i="1"/>
  <c r="B6893" i="1"/>
  <c r="B6892" i="1"/>
  <c r="B6891" i="1"/>
  <c r="B6890" i="1"/>
  <c r="B6889" i="1"/>
  <c r="B6888" i="1"/>
  <c r="B6887" i="1"/>
  <c r="B6886" i="1"/>
  <c r="B6885" i="1"/>
  <c r="B6884" i="1"/>
  <c r="B6883" i="1"/>
  <c r="B6882" i="1"/>
  <c r="B6881" i="1"/>
  <c r="B6880" i="1"/>
  <c r="B6879" i="1"/>
  <c r="B6878" i="1"/>
  <c r="B6877" i="1"/>
  <c r="B6876" i="1"/>
  <c r="B6875" i="1"/>
  <c r="B6874" i="1"/>
  <c r="B6873" i="1"/>
  <c r="B6872" i="1"/>
  <c r="B6871" i="1"/>
  <c r="B6870" i="1"/>
  <c r="B6869" i="1"/>
  <c r="B6868" i="1"/>
  <c r="B6867" i="1"/>
  <c r="B6866" i="1"/>
  <c r="B6865" i="1"/>
  <c r="B6864" i="1"/>
  <c r="B6863" i="1"/>
  <c r="B6862" i="1"/>
  <c r="B6861" i="1"/>
  <c r="B6860" i="1"/>
  <c r="B6859" i="1"/>
  <c r="B6858" i="1"/>
  <c r="B6857" i="1"/>
  <c r="B6856" i="1"/>
  <c r="B6855" i="1"/>
  <c r="B6854" i="1"/>
  <c r="B6853" i="1"/>
  <c r="B6852" i="1"/>
  <c r="B6851" i="1"/>
  <c r="B6850" i="1"/>
  <c r="B6849" i="1"/>
  <c r="B6848" i="1"/>
  <c r="B6847" i="1"/>
  <c r="B6846" i="1"/>
  <c r="B6845" i="1"/>
  <c r="B6844" i="1"/>
  <c r="B6843" i="1"/>
  <c r="B6842" i="1"/>
  <c r="B6841" i="1"/>
  <c r="B6840" i="1"/>
  <c r="B6839" i="1"/>
  <c r="B6838" i="1"/>
  <c r="B6837" i="1"/>
  <c r="B6836" i="1"/>
  <c r="B6835" i="1"/>
  <c r="B6834" i="1"/>
  <c r="B6833" i="1"/>
  <c r="B6832" i="1"/>
  <c r="B6831" i="1"/>
  <c r="B6830" i="1"/>
  <c r="B6829" i="1"/>
  <c r="B6828" i="1"/>
  <c r="B6827" i="1"/>
  <c r="B6826" i="1"/>
  <c r="B6825" i="1"/>
  <c r="B6824" i="1"/>
  <c r="B6823" i="1"/>
  <c r="B6822" i="1"/>
  <c r="B6821" i="1"/>
  <c r="B6820" i="1"/>
  <c r="B6819" i="1"/>
  <c r="B6818" i="1"/>
  <c r="B6817" i="1"/>
  <c r="B6816" i="1"/>
  <c r="B6815" i="1"/>
  <c r="B6814" i="1"/>
  <c r="B6813" i="1"/>
  <c r="B6812" i="1"/>
  <c r="B6811" i="1"/>
  <c r="B6810" i="1"/>
  <c r="B6809" i="1"/>
  <c r="B6808" i="1"/>
  <c r="B6807" i="1"/>
  <c r="B6806" i="1"/>
  <c r="B6805" i="1"/>
  <c r="B6804" i="1"/>
  <c r="B6803" i="1"/>
  <c r="B6802" i="1"/>
  <c r="B6801" i="1"/>
  <c r="B6800" i="1"/>
  <c r="B6799" i="1"/>
  <c r="B6798" i="1"/>
  <c r="B6797" i="1"/>
  <c r="B6796" i="1"/>
  <c r="B6795" i="1"/>
  <c r="B6794" i="1"/>
  <c r="B6793" i="1"/>
  <c r="B6792" i="1"/>
  <c r="B6791" i="1"/>
  <c r="B6790" i="1"/>
  <c r="B6789" i="1"/>
  <c r="B6788" i="1"/>
  <c r="B6787" i="1"/>
  <c r="B6786" i="1"/>
  <c r="B6785" i="1"/>
  <c r="B6784" i="1"/>
  <c r="B6783" i="1"/>
  <c r="B6782" i="1"/>
  <c r="B6781" i="1"/>
  <c r="B6780" i="1"/>
  <c r="B6779" i="1"/>
  <c r="B6778" i="1"/>
  <c r="B6777" i="1"/>
  <c r="B6776" i="1"/>
  <c r="B6775" i="1"/>
  <c r="B6774" i="1"/>
  <c r="B6773" i="1"/>
  <c r="B6772" i="1"/>
  <c r="B6771" i="1"/>
  <c r="B6770" i="1"/>
  <c r="B6769" i="1"/>
  <c r="B6768" i="1"/>
  <c r="B6767" i="1"/>
  <c r="B6766" i="1"/>
  <c r="B6765" i="1"/>
  <c r="B6764" i="1"/>
  <c r="B6763" i="1"/>
  <c r="B6762" i="1"/>
  <c r="B6761" i="1"/>
  <c r="B6760" i="1"/>
  <c r="B6759" i="1"/>
  <c r="B6758" i="1"/>
  <c r="B6757" i="1"/>
  <c r="B6756" i="1"/>
  <c r="B6755" i="1"/>
  <c r="B6754" i="1"/>
  <c r="B6753" i="1"/>
  <c r="B6752" i="1"/>
  <c r="B6751" i="1"/>
  <c r="B6750" i="1"/>
  <c r="B6749" i="1"/>
  <c r="B6748" i="1"/>
  <c r="B6747" i="1"/>
  <c r="B6746" i="1"/>
  <c r="B6745" i="1"/>
  <c r="B6744" i="1"/>
  <c r="B6743" i="1"/>
  <c r="B6742" i="1"/>
  <c r="B6741" i="1"/>
  <c r="B6740" i="1"/>
  <c r="B6739" i="1"/>
  <c r="B6738" i="1"/>
  <c r="B6737" i="1"/>
  <c r="B6736" i="1"/>
  <c r="B6735" i="1"/>
  <c r="B6734" i="1"/>
  <c r="B6733" i="1"/>
  <c r="B6732" i="1"/>
  <c r="B6731" i="1"/>
  <c r="B6730" i="1"/>
  <c r="B6729" i="1"/>
  <c r="B6728" i="1"/>
  <c r="B6727" i="1"/>
  <c r="B6726" i="1"/>
  <c r="B6725" i="1"/>
  <c r="B6724" i="1"/>
  <c r="B6723" i="1"/>
  <c r="B6722" i="1"/>
  <c r="B6721" i="1"/>
  <c r="B6720" i="1"/>
  <c r="B6719" i="1"/>
  <c r="B6718" i="1"/>
  <c r="B6717" i="1"/>
  <c r="B6716" i="1"/>
  <c r="B6715" i="1"/>
  <c r="B6714" i="1"/>
  <c r="B6713" i="1"/>
  <c r="B6712" i="1"/>
  <c r="B6711" i="1"/>
  <c r="B6710" i="1"/>
  <c r="B6709" i="1"/>
  <c r="B6708" i="1"/>
  <c r="B6707" i="1"/>
  <c r="B6706" i="1"/>
  <c r="B6705" i="1"/>
  <c r="B6704" i="1"/>
  <c r="B6703" i="1"/>
  <c r="B6702" i="1"/>
  <c r="B6701" i="1"/>
  <c r="B6700" i="1"/>
  <c r="B6699" i="1"/>
  <c r="B6698" i="1"/>
  <c r="B6697" i="1"/>
  <c r="B6696" i="1"/>
  <c r="B6695" i="1"/>
  <c r="B6694" i="1"/>
  <c r="B6693" i="1"/>
  <c r="B6692" i="1"/>
  <c r="B6691" i="1"/>
  <c r="B6690" i="1"/>
  <c r="B6689" i="1"/>
  <c r="B6688" i="1"/>
  <c r="B6687" i="1"/>
  <c r="B6686" i="1"/>
  <c r="B6685" i="1"/>
  <c r="B6684" i="1"/>
  <c r="B6683" i="1"/>
  <c r="B6682" i="1"/>
  <c r="B6681" i="1"/>
  <c r="B6680" i="1"/>
  <c r="B6679" i="1"/>
  <c r="B6678" i="1"/>
  <c r="B6677" i="1"/>
  <c r="B6676" i="1"/>
  <c r="B6675" i="1"/>
  <c r="B6674" i="1"/>
  <c r="B6673" i="1"/>
  <c r="B6672" i="1"/>
  <c r="B6671" i="1"/>
  <c r="B6670" i="1"/>
  <c r="B6669" i="1"/>
  <c r="B6668" i="1"/>
  <c r="B6667" i="1"/>
  <c r="B6666" i="1"/>
  <c r="B6665" i="1"/>
  <c r="B6664" i="1"/>
  <c r="B6663" i="1"/>
  <c r="B6662" i="1"/>
  <c r="B6661" i="1"/>
  <c r="B6660" i="1"/>
  <c r="B6659" i="1"/>
  <c r="B6658" i="1"/>
  <c r="B6657" i="1"/>
  <c r="B6656" i="1"/>
  <c r="B6655" i="1"/>
  <c r="B6654" i="1"/>
  <c r="B6653" i="1"/>
  <c r="B6652" i="1"/>
  <c r="B6651" i="1"/>
  <c r="B6650" i="1"/>
  <c r="B6649" i="1"/>
  <c r="B6648" i="1"/>
  <c r="B6647" i="1"/>
  <c r="B6646" i="1"/>
  <c r="B6645" i="1"/>
  <c r="B6644" i="1"/>
  <c r="B6643" i="1"/>
  <c r="B6642" i="1"/>
  <c r="B6641" i="1"/>
  <c r="B6640" i="1"/>
  <c r="B6639" i="1"/>
  <c r="B6638" i="1"/>
  <c r="B6637" i="1"/>
  <c r="B6636" i="1"/>
  <c r="B6635" i="1"/>
  <c r="B6634" i="1"/>
  <c r="B6633" i="1"/>
  <c r="B6632" i="1"/>
  <c r="B6631" i="1"/>
  <c r="B6630" i="1"/>
  <c r="B6629" i="1"/>
  <c r="B6628" i="1"/>
  <c r="B6627" i="1"/>
  <c r="B6626" i="1"/>
  <c r="B6625" i="1"/>
  <c r="B6624" i="1"/>
  <c r="B6623" i="1"/>
  <c r="B6622" i="1"/>
  <c r="B6621" i="1"/>
  <c r="B6620" i="1"/>
  <c r="B6619" i="1"/>
  <c r="B6618" i="1"/>
  <c r="B6617" i="1"/>
  <c r="B6616" i="1"/>
  <c r="B6615" i="1"/>
  <c r="B6614" i="1"/>
  <c r="B6613" i="1"/>
  <c r="B6612" i="1"/>
  <c r="B6611" i="1"/>
  <c r="B6610" i="1"/>
  <c r="B6609" i="1"/>
  <c r="B6608" i="1"/>
  <c r="B6607" i="1"/>
  <c r="B6606" i="1"/>
  <c r="B6605" i="1"/>
  <c r="B6604" i="1"/>
  <c r="B6603" i="1"/>
  <c r="B6602" i="1"/>
  <c r="B6601" i="1"/>
  <c r="B6600" i="1"/>
  <c r="B6599" i="1"/>
  <c r="B6598" i="1"/>
  <c r="B6597" i="1"/>
  <c r="B6596" i="1"/>
  <c r="B6595" i="1"/>
  <c r="B6594" i="1"/>
  <c r="B6593" i="1"/>
  <c r="B6592" i="1"/>
  <c r="B6591" i="1"/>
  <c r="B6590" i="1"/>
  <c r="B6589" i="1"/>
  <c r="B6588" i="1"/>
  <c r="B6587" i="1"/>
  <c r="B6586" i="1"/>
  <c r="B6585" i="1"/>
  <c r="B6584" i="1"/>
  <c r="B6583" i="1"/>
  <c r="B6582" i="1"/>
  <c r="B6581" i="1"/>
  <c r="B6580" i="1"/>
  <c r="B6579" i="1"/>
  <c r="B6578" i="1"/>
  <c r="B6577" i="1"/>
  <c r="B6576" i="1"/>
  <c r="B6575" i="1"/>
  <c r="B6574" i="1"/>
  <c r="B6573" i="1"/>
  <c r="B6572" i="1"/>
  <c r="B6571" i="1"/>
  <c r="B6570" i="1"/>
  <c r="B6569" i="1"/>
  <c r="B6568" i="1"/>
  <c r="B6567" i="1"/>
  <c r="B6566" i="1"/>
  <c r="B6565" i="1"/>
  <c r="B6564" i="1"/>
  <c r="B6563" i="1"/>
  <c r="B6562" i="1"/>
  <c r="B6561" i="1"/>
  <c r="B6560" i="1"/>
  <c r="B6559" i="1"/>
  <c r="B6558" i="1"/>
  <c r="B6557" i="1"/>
  <c r="B6556" i="1"/>
  <c r="B6555" i="1"/>
  <c r="B6554" i="1"/>
  <c r="B6553" i="1"/>
  <c r="B6552" i="1"/>
  <c r="B6551" i="1"/>
  <c r="B6550" i="1"/>
  <c r="B6549" i="1"/>
  <c r="B6548" i="1"/>
  <c r="B6547" i="1"/>
  <c r="B6546" i="1"/>
  <c r="B6545" i="1"/>
  <c r="B6544" i="1"/>
  <c r="B6543" i="1"/>
  <c r="B6542" i="1"/>
  <c r="B6541" i="1"/>
  <c r="B6540" i="1"/>
  <c r="B6539" i="1"/>
  <c r="B6538" i="1"/>
  <c r="B6537" i="1"/>
  <c r="B6536" i="1"/>
  <c r="B6535" i="1"/>
  <c r="B6534" i="1"/>
  <c r="B6533" i="1"/>
  <c r="B6532" i="1"/>
  <c r="B6531" i="1"/>
  <c r="B6530" i="1"/>
  <c r="B6529" i="1"/>
  <c r="B6528" i="1"/>
  <c r="B6527" i="1"/>
  <c r="B6526" i="1"/>
  <c r="B6525" i="1"/>
  <c r="B6524" i="1"/>
  <c r="B6523" i="1"/>
  <c r="B6522" i="1"/>
  <c r="B6521" i="1"/>
  <c r="B6520" i="1"/>
  <c r="B6519" i="1"/>
  <c r="B6518" i="1"/>
  <c r="B6517" i="1"/>
  <c r="B6516" i="1"/>
  <c r="B6515" i="1"/>
  <c r="B6514" i="1"/>
  <c r="B6513" i="1"/>
  <c r="B6512" i="1"/>
  <c r="B6511" i="1"/>
  <c r="B6510" i="1"/>
  <c r="B6509" i="1"/>
  <c r="B6508" i="1"/>
  <c r="B6507" i="1"/>
  <c r="B6506" i="1"/>
  <c r="B6505" i="1"/>
  <c r="B6504" i="1"/>
  <c r="B6503" i="1"/>
  <c r="B6502" i="1"/>
  <c r="B6501" i="1"/>
  <c r="B6500" i="1"/>
  <c r="B6499" i="1"/>
  <c r="B6498" i="1"/>
  <c r="B6497" i="1"/>
  <c r="B6496" i="1"/>
  <c r="B6495" i="1"/>
  <c r="B6494" i="1"/>
  <c r="B6493" i="1"/>
  <c r="B6492" i="1"/>
  <c r="B6491" i="1"/>
  <c r="B6490" i="1"/>
  <c r="B6489" i="1"/>
  <c r="B6488" i="1"/>
  <c r="B6487" i="1"/>
  <c r="B6486" i="1"/>
  <c r="B6485" i="1"/>
  <c r="B6484" i="1"/>
  <c r="B6483" i="1"/>
  <c r="B6482" i="1"/>
  <c r="B6481" i="1"/>
  <c r="B6480" i="1"/>
  <c r="B6479" i="1"/>
  <c r="B6478" i="1"/>
  <c r="B6477" i="1"/>
  <c r="B6476" i="1"/>
  <c r="B6475" i="1"/>
  <c r="B6474" i="1"/>
  <c r="B6473" i="1"/>
  <c r="B6472" i="1"/>
  <c r="B6471" i="1"/>
  <c r="B6470" i="1"/>
  <c r="B6469" i="1"/>
  <c r="B6468" i="1"/>
  <c r="B6467" i="1"/>
  <c r="B6466" i="1"/>
  <c r="B6465" i="1"/>
  <c r="B6464" i="1"/>
  <c r="B6463" i="1"/>
  <c r="B6462" i="1"/>
  <c r="B6461" i="1"/>
  <c r="B6460" i="1"/>
  <c r="B6459" i="1"/>
  <c r="B6458" i="1"/>
  <c r="B6457" i="1"/>
  <c r="B6456" i="1"/>
  <c r="B6455" i="1"/>
  <c r="B6454" i="1"/>
  <c r="B6453" i="1"/>
  <c r="B6452" i="1"/>
  <c r="B6451" i="1"/>
  <c r="B6450" i="1"/>
  <c r="B6449" i="1"/>
  <c r="B6448" i="1"/>
  <c r="B6447" i="1"/>
  <c r="B6446" i="1"/>
  <c r="B6445" i="1"/>
  <c r="B6444" i="1"/>
  <c r="B6443" i="1"/>
  <c r="B6442" i="1"/>
  <c r="B6441" i="1"/>
  <c r="B6440" i="1"/>
  <c r="B6439" i="1"/>
  <c r="B6438" i="1"/>
  <c r="B6437" i="1"/>
  <c r="B6436" i="1"/>
  <c r="B6435" i="1"/>
  <c r="B6434" i="1"/>
  <c r="B6433" i="1"/>
  <c r="B6432" i="1"/>
  <c r="B6431" i="1"/>
  <c r="B6430" i="1"/>
  <c r="B6429" i="1"/>
  <c r="B6428" i="1"/>
  <c r="B6427" i="1"/>
  <c r="B6426" i="1"/>
  <c r="B6425" i="1"/>
  <c r="B6424" i="1"/>
  <c r="B6423" i="1"/>
  <c r="B6422" i="1"/>
  <c r="B6421" i="1"/>
  <c r="B6420" i="1"/>
  <c r="B6419" i="1"/>
  <c r="B6418" i="1"/>
  <c r="B6417" i="1"/>
  <c r="B6416" i="1"/>
  <c r="B6415" i="1"/>
  <c r="B6414" i="1"/>
  <c r="B6413" i="1"/>
  <c r="B6412" i="1"/>
  <c r="B6411" i="1"/>
  <c r="B6410" i="1"/>
  <c r="B6409" i="1"/>
  <c r="B6408" i="1"/>
  <c r="B6407" i="1"/>
  <c r="B6406" i="1"/>
  <c r="B6405" i="1"/>
  <c r="B6404" i="1"/>
  <c r="B6403" i="1"/>
  <c r="B6402" i="1"/>
  <c r="B6401" i="1"/>
  <c r="B6400" i="1"/>
  <c r="B6399" i="1"/>
  <c r="B6398" i="1"/>
  <c r="B6397" i="1"/>
  <c r="B6396" i="1"/>
  <c r="B6395" i="1"/>
  <c r="B6394" i="1"/>
  <c r="B6393" i="1"/>
  <c r="B6392" i="1"/>
  <c r="B6391" i="1"/>
  <c r="B6390" i="1"/>
  <c r="B6389" i="1"/>
  <c r="B6388" i="1"/>
  <c r="B6387" i="1"/>
  <c r="B6386" i="1"/>
  <c r="B6385" i="1"/>
  <c r="B6384" i="1"/>
  <c r="B6383" i="1"/>
  <c r="B6382" i="1"/>
  <c r="B6381" i="1"/>
  <c r="B6380" i="1"/>
  <c r="B6379" i="1"/>
  <c r="B6378" i="1"/>
  <c r="B6377" i="1"/>
  <c r="B6376" i="1"/>
  <c r="B6375" i="1"/>
  <c r="B6374" i="1"/>
  <c r="B6373" i="1"/>
  <c r="B6372" i="1"/>
  <c r="B6371" i="1"/>
  <c r="B6370" i="1"/>
  <c r="B6369" i="1"/>
  <c r="B6368" i="1"/>
  <c r="B6367" i="1"/>
  <c r="B6366" i="1"/>
  <c r="B6365" i="1"/>
  <c r="B6364" i="1"/>
  <c r="B6363" i="1"/>
  <c r="B6362" i="1"/>
  <c r="B6361" i="1"/>
  <c r="B6360" i="1"/>
  <c r="B6359" i="1"/>
  <c r="B6358" i="1"/>
  <c r="B6357" i="1"/>
  <c r="B6356" i="1"/>
  <c r="B6355" i="1"/>
  <c r="B6354" i="1"/>
  <c r="B6353" i="1"/>
  <c r="B6352" i="1"/>
  <c r="B6351" i="1"/>
  <c r="B6350" i="1"/>
  <c r="B6349" i="1"/>
  <c r="B6348" i="1"/>
  <c r="B6347" i="1"/>
  <c r="B6346" i="1"/>
  <c r="B6345" i="1"/>
  <c r="B6344" i="1"/>
  <c r="B6343" i="1"/>
  <c r="B6342" i="1"/>
  <c r="B6341" i="1"/>
  <c r="B6340" i="1"/>
  <c r="B6339" i="1"/>
  <c r="B6338" i="1"/>
  <c r="B6337" i="1"/>
  <c r="B6336" i="1"/>
  <c r="B6335" i="1"/>
  <c r="B6334" i="1"/>
  <c r="B6333" i="1"/>
  <c r="B6332" i="1"/>
  <c r="B6331" i="1"/>
  <c r="B6330" i="1"/>
  <c r="B6329" i="1"/>
  <c r="B6328" i="1"/>
  <c r="B6327" i="1"/>
  <c r="B6326" i="1"/>
  <c r="B6325" i="1"/>
  <c r="B6324" i="1"/>
  <c r="B6323" i="1"/>
  <c r="B6322" i="1"/>
  <c r="B6321" i="1"/>
  <c r="B6320" i="1"/>
  <c r="B6319" i="1"/>
  <c r="B6318" i="1"/>
  <c r="B6317" i="1"/>
  <c r="B6316" i="1"/>
  <c r="B6315" i="1"/>
  <c r="B6314" i="1"/>
  <c r="B6313" i="1"/>
  <c r="B6312" i="1"/>
  <c r="B6311" i="1"/>
  <c r="B6310" i="1"/>
  <c r="B6309" i="1"/>
  <c r="B6308" i="1"/>
  <c r="B6307" i="1"/>
  <c r="B6306" i="1"/>
  <c r="B6305" i="1"/>
  <c r="B6304" i="1"/>
  <c r="B6303" i="1"/>
  <c r="B6302" i="1"/>
  <c r="B6301" i="1"/>
  <c r="B6300" i="1"/>
  <c r="B6299" i="1"/>
  <c r="B6298" i="1"/>
  <c r="B6297" i="1"/>
  <c r="B6296" i="1"/>
  <c r="B6295" i="1"/>
  <c r="B6294" i="1"/>
  <c r="B6293" i="1"/>
  <c r="B6292" i="1"/>
  <c r="B6291" i="1"/>
  <c r="B6290" i="1"/>
  <c r="B6289" i="1"/>
  <c r="B6288" i="1"/>
  <c r="B6287" i="1"/>
  <c r="B6286" i="1"/>
  <c r="B6285" i="1"/>
  <c r="B6284" i="1"/>
  <c r="B6283" i="1"/>
  <c r="B6282" i="1"/>
  <c r="B6281" i="1"/>
  <c r="B6280" i="1"/>
  <c r="B6279" i="1"/>
  <c r="B6278" i="1"/>
  <c r="B6277" i="1"/>
  <c r="B6276" i="1"/>
  <c r="B6275" i="1"/>
  <c r="B6274" i="1"/>
  <c r="B6273" i="1"/>
  <c r="B6272" i="1"/>
  <c r="B6271" i="1"/>
  <c r="B6270" i="1"/>
  <c r="B6269" i="1"/>
  <c r="B6268" i="1"/>
  <c r="B6267" i="1"/>
  <c r="B6266" i="1"/>
  <c r="B6265" i="1"/>
  <c r="B6264" i="1"/>
  <c r="B6263" i="1"/>
  <c r="B6262" i="1"/>
  <c r="B6261" i="1"/>
  <c r="B6260" i="1"/>
  <c r="B6259" i="1"/>
  <c r="B6258" i="1"/>
  <c r="B6257" i="1"/>
  <c r="B6256" i="1"/>
  <c r="B6255" i="1"/>
  <c r="B6254" i="1"/>
  <c r="B6253" i="1"/>
  <c r="B6252" i="1"/>
  <c r="B6251" i="1"/>
  <c r="B6250" i="1"/>
  <c r="B6249" i="1"/>
  <c r="B6248" i="1"/>
  <c r="B6247" i="1"/>
  <c r="B6246" i="1"/>
  <c r="B6245" i="1"/>
  <c r="B6244" i="1"/>
  <c r="B6243" i="1"/>
  <c r="B6242" i="1"/>
  <c r="B6241" i="1"/>
  <c r="B6240" i="1"/>
  <c r="B6239" i="1"/>
  <c r="B6238" i="1"/>
  <c r="B6237" i="1"/>
  <c r="B6236" i="1"/>
  <c r="B6235" i="1"/>
  <c r="B6234" i="1"/>
  <c r="B6233" i="1"/>
  <c r="B6232" i="1"/>
  <c r="B6231" i="1"/>
  <c r="B6230" i="1"/>
  <c r="B6229" i="1"/>
  <c r="B6228" i="1"/>
  <c r="B6227" i="1"/>
  <c r="B6226" i="1"/>
  <c r="B6225" i="1"/>
  <c r="B6224" i="1"/>
  <c r="B6223" i="1"/>
  <c r="B6222" i="1"/>
  <c r="B6221" i="1"/>
  <c r="B6220" i="1"/>
  <c r="B6219" i="1"/>
  <c r="B6218" i="1"/>
  <c r="B6217" i="1"/>
  <c r="B6216" i="1"/>
  <c r="B6215" i="1"/>
  <c r="B6214" i="1"/>
  <c r="B6213" i="1"/>
  <c r="B6212" i="1"/>
  <c r="B6211" i="1"/>
  <c r="B6210" i="1"/>
  <c r="B6209" i="1"/>
  <c r="B6208" i="1"/>
  <c r="B6207" i="1"/>
  <c r="B6206" i="1"/>
  <c r="B6205" i="1"/>
  <c r="B6204" i="1"/>
  <c r="B6203" i="1"/>
  <c r="B6202" i="1"/>
  <c r="B6201" i="1"/>
  <c r="B6200" i="1"/>
  <c r="B6199" i="1"/>
  <c r="B6198" i="1"/>
  <c r="B6197" i="1"/>
  <c r="B6196" i="1"/>
  <c r="B6195" i="1"/>
  <c r="B6194" i="1"/>
  <c r="B6193" i="1"/>
  <c r="B6192" i="1"/>
  <c r="B6191" i="1"/>
  <c r="B6190" i="1"/>
  <c r="B6189" i="1"/>
  <c r="B6188" i="1"/>
  <c r="B6187" i="1"/>
  <c r="B6186" i="1"/>
  <c r="B6185" i="1"/>
  <c r="B6184" i="1"/>
  <c r="B6183" i="1"/>
  <c r="B6182" i="1"/>
  <c r="B6181" i="1"/>
  <c r="B6180" i="1"/>
  <c r="B6179" i="1"/>
  <c r="B6178" i="1"/>
  <c r="B6177" i="1"/>
  <c r="B6176" i="1"/>
  <c r="B6175" i="1"/>
  <c r="B6174" i="1"/>
  <c r="B6173" i="1"/>
  <c r="B6172" i="1"/>
  <c r="B6171" i="1"/>
  <c r="B6170" i="1"/>
  <c r="B6169" i="1"/>
  <c r="B6168" i="1"/>
  <c r="B6167" i="1"/>
  <c r="B6166" i="1"/>
  <c r="B6165" i="1"/>
  <c r="B6164" i="1"/>
  <c r="B6163" i="1"/>
  <c r="B6162" i="1"/>
  <c r="B6161" i="1"/>
  <c r="B6160" i="1"/>
  <c r="B6159" i="1"/>
  <c r="B6158" i="1"/>
  <c r="B6157" i="1"/>
  <c r="B6156" i="1"/>
  <c r="B6155" i="1"/>
  <c r="B6154" i="1"/>
  <c r="B6153" i="1"/>
  <c r="B6152" i="1"/>
  <c r="B6151" i="1"/>
  <c r="B6150" i="1"/>
  <c r="B6149" i="1"/>
  <c r="B6148" i="1"/>
  <c r="B6147" i="1"/>
  <c r="B6146" i="1"/>
  <c r="B6145" i="1"/>
  <c r="B6144" i="1"/>
  <c r="B6143" i="1"/>
  <c r="B6142" i="1"/>
  <c r="B6141" i="1"/>
  <c r="B6140" i="1"/>
  <c r="B6139" i="1"/>
  <c r="B6138" i="1"/>
  <c r="B6137" i="1"/>
  <c r="B6136" i="1"/>
  <c r="B6135" i="1"/>
  <c r="B6134" i="1"/>
  <c r="B6133" i="1"/>
  <c r="B6132" i="1"/>
  <c r="B6131" i="1"/>
  <c r="B6130" i="1"/>
  <c r="B6129" i="1"/>
  <c r="B6128" i="1"/>
  <c r="B6127" i="1"/>
  <c r="B6126" i="1"/>
  <c r="B6125" i="1"/>
  <c r="B6124" i="1"/>
  <c r="B6123" i="1"/>
  <c r="B6122" i="1"/>
  <c r="B6121" i="1"/>
  <c r="B6120" i="1"/>
  <c r="B6119" i="1"/>
  <c r="B6118" i="1"/>
  <c r="B6117" i="1"/>
  <c r="B6116" i="1"/>
  <c r="B6115" i="1"/>
  <c r="B6114" i="1"/>
  <c r="B6113" i="1"/>
  <c r="B6112" i="1"/>
  <c r="B6111" i="1"/>
  <c r="B6110" i="1"/>
  <c r="B6109" i="1"/>
  <c r="B6108" i="1"/>
  <c r="B6107" i="1"/>
  <c r="B6106" i="1"/>
  <c r="B6105" i="1"/>
  <c r="B6104" i="1"/>
  <c r="B6103" i="1"/>
  <c r="B6102" i="1"/>
  <c r="B6101" i="1"/>
  <c r="B6100" i="1"/>
  <c r="B6099" i="1"/>
  <c r="B6098" i="1"/>
  <c r="B6097" i="1"/>
  <c r="B6096" i="1"/>
  <c r="B6095" i="1"/>
  <c r="B6094" i="1"/>
  <c r="B6093" i="1"/>
  <c r="B6092" i="1"/>
  <c r="B6091" i="1"/>
  <c r="B6090" i="1"/>
  <c r="B6089" i="1"/>
  <c r="B6088" i="1"/>
  <c r="B6087" i="1"/>
  <c r="B6086" i="1"/>
  <c r="B6085" i="1"/>
  <c r="B6084" i="1"/>
  <c r="B6083" i="1"/>
  <c r="B6082" i="1"/>
  <c r="B6081" i="1"/>
  <c r="B6080" i="1"/>
  <c r="B6079" i="1"/>
  <c r="B6078" i="1"/>
  <c r="B6077" i="1"/>
  <c r="B6076" i="1"/>
  <c r="B6075" i="1"/>
  <c r="B6074" i="1"/>
  <c r="B6073" i="1"/>
  <c r="B6072" i="1"/>
  <c r="B6071" i="1"/>
  <c r="B6070" i="1"/>
  <c r="B6069" i="1"/>
  <c r="B6068" i="1"/>
  <c r="B6067" i="1"/>
  <c r="B6066" i="1"/>
  <c r="B6065" i="1"/>
  <c r="B6064" i="1"/>
  <c r="B6063" i="1"/>
  <c r="B6062" i="1"/>
  <c r="B6061" i="1"/>
  <c r="B6060" i="1"/>
  <c r="B6059" i="1"/>
  <c r="B6058" i="1"/>
  <c r="B6057" i="1"/>
  <c r="B6056" i="1"/>
  <c r="B6055" i="1"/>
  <c r="B6054" i="1"/>
  <c r="B6053" i="1"/>
  <c r="B6052" i="1"/>
  <c r="B6051" i="1"/>
  <c r="B6050" i="1"/>
  <c r="B6049" i="1"/>
  <c r="B6048" i="1"/>
  <c r="B6047" i="1"/>
  <c r="B6046" i="1"/>
  <c r="B6045" i="1"/>
  <c r="B6044" i="1"/>
  <c r="B6043" i="1"/>
  <c r="B6042" i="1"/>
  <c r="B6041" i="1"/>
  <c r="B6040" i="1"/>
  <c r="B6039" i="1"/>
  <c r="B6038" i="1"/>
  <c r="B6037" i="1"/>
  <c r="B6036" i="1"/>
  <c r="B6035" i="1"/>
  <c r="B6034" i="1"/>
  <c r="B6033" i="1"/>
  <c r="B6032" i="1"/>
  <c r="B6031" i="1"/>
  <c r="B6030" i="1"/>
  <c r="B6029" i="1"/>
  <c r="B6028" i="1"/>
  <c r="B6027" i="1"/>
  <c r="B6026" i="1"/>
  <c r="B6025" i="1"/>
  <c r="B6024" i="1"/>
  <c r="B6023" i="1"/>
  <c r="B6022" i="1"/>
  <c r="B6021" i="1"/>
  <c r="B6020" i="1"/>
  <c r="B6019" i="1"/>
  <c r="B6018" i="1"/>
  <c r="B6017" i="1"/>
  <c r="B6016" i="1"/>
  <c r="B6015" i="1"/>
  <c r="B6014" i="1"/>
  <c r="B6013" i="1"/>
  <c r="B6012" i="1"/>
  <c r="B6011" i="1"/>
  <c r="B6010" i="1"/>
  <c r="B6009" i="1"/>
  <c r="B6008" i="1"/>
  <c r="B6007" i="1"/>
  <c r="B6006" i="1"/>
  <c r="B6005" i="1"/>
  <c r="B6004" i="1"/>
  <c r="B6003" i="1"/>
  <c r="B6002" i="1"/>
  <c r="B6001" i="1"/>
  <c r="B6000" i="1"/>
  <c r="B5999" i="1"/>
  <c r="B5998" i="1"/>
  <c r="B5997" i="1"/>
  <c r="B5996" i="1"/>
  <c r="B5995" i="1"/>
  <c r="B5994" i="1"/>
  <c r="B5993" i="1"/>
  <c r="B5992" i="1"/>
  <c r="B5991" i="1"/>
  <c r="B5990" i="1"/>
  <c r="B5989" i="1"/>
  <c r="B5988" i="1"/>
  <c r="B5987" i="1"/>
  <c r="B5986" i="1"/>
  <c r="B5985" i="1"/>
  <c r="B5984" i="1"/>
  <c r="B5983" i="1"/>
  <c r="B5982" i="1"/>
  <c r="B5981" i="1"/>
  <c r="B5980" i="1"/>
  <c r="B5979" i="1"/>
  <c r="B5978" i="1"/>
  <c r="B5977" i="1"/>
  <c r="B5976" i="1"/>
  <c r="B5975" i="1"/>
  <c r="B5974" i="1"/>
  <c r="B5973" i="1"/>
  <c r="B5972" i="1"/>
  <c r="B5971" i="1"/>
  <c r="B5970" i="1"/>
  <c r="B5969" i="1"/>
  <c r="B5968" i="1"/>
  <c r="B5967" i="1"/>
  <c r="B5966" i="1"/>
  <c r="B5965" i="1"/>
  <c r="B5964" i="1"/>
  <c r="B5963" i="1"/>
  <c r="B5962" i="1"/>
  <c r="B5961" i="1"/>
  <c r="B5960" i="1"/>
  <c r="B5959" i="1"/>
  <c r="B5958" i="1"/>
  <c r="B5957" i="1"/>
  <c r="B5956" i="1"/>
  <c r="B5955" i="1"/>
  <c r="B5954" i="1"/>
  <c r="B5953" i="1"/>
  <c r="B5952" i="1"/>
  <c r="B5951" i="1"/>
  <c r="B5950" i="1"/>
  <c r="B5949" i="1"/>
  <c r="B5948" i="1"/>
  <c r="B5947" i="1"/>
  <c r="B5946" i="1"/>
  <c r="B5945" i="1"/>
  <c r="B5944" i="1"/>
  <c r="B5943" i="1"/>
  <c r="B5942" i="1"/>
  <c r="B5941" i="1"/>
  <c r="B5940" i="1"/>
  <c r="B5939" i="1"/>
  <c r="B5938" i="1"/>
  <c r="B5937" i="1"/>
  <c r="B5936" i="1"/>
  <c r="B5935" i="1"/>
  <c r="B5934" i="1"/>
  <c r="B5933" i="1"/>
  <c r="B5932" i="1"/>
  <c r="B5931" i="1"/>
  <c r="B5930" i="1"/>
  <c r="B5929" i="1"/>
  <c r="B5928" i="1"/>
  <c r="B5927" i="1"/>
  <c r="B5926" i="1"/>
  <c r="B5925" i="1"/>
  <c r="B5924" i="1"/>
  <c r="B5923" i="1"/>
  <c r="B5922" i="1"/>
  <c r="B5921" i="1"/>
  <c r="B5920" i="1"/>
  <c r="B5919" i="1"/>
  <c r="B5918" i="1"/>
  <c r="B5917" i="1"/>
  <c r="B5916" i="1"/>
  <c r="B5915" i="1"/>
  <c r="B5914" i="1"/>
  <c r="B5913" i="1"/>
  <c r="B5912" i="1"/>
  <c r="B5911" i="1"/>
  <c r="B5910" i="1"/>
  <c r="B5909" i="1"/>
  <c r="B5908" i="1"/>
  <c r="B5907" i="1"/>
  <c r="B5906" i="1"/>
  <c r="B5905" i="1"/>
  <c r="B5904" i="1"/>
  <c r="B5903" i="1"/>
  <c r="B5902" i="1"/>
  <c r="B5901" i="1"/>
  <c r="B5900" i="1"/>
  <c r="B5899" i="1"/>
  <c r="B5898" i="1"/>
  <c r="B5897" i="1"/>
  <c r="B5896" i="1"/>
  <c r="B5895" i="1"/>
  <c r="B5894" i="1"/>
  <c r="B5893" i="1"/>
  <c r="B5892" i="1"/>
  <c r="B5891" i="1"/>
  <c r="B5890" i="1"/>
  <c r="B5889" i="1"/>
  <c r="B5888" i="1"/>
  <c r="B5887" i="1"/>
  <c r="B5886" i="1"/>
  <c r="B5885" i="1"/>
  <c r="B5884" i="1"/>
  <c r="B5883" i="1"/>
  <c r="B5882" i="1"/>
  <c r="B5881" i="1"/>
  <c r="B5880" i="1"/>
  <c r="B5879" i="1"/>
  <c r="B5878" i="1"/>
  <c r="B5877" i="1"/>
  <c r="B5876" i="1"/>
  <c r="B5875" i="1"/>
  <c r="B5874" i="1"/>
  <c r="B5873" i="1"/>
  <c r="B5872" i="1"/>
  <c r="B5871" i="1"/>
  <c r="B5870" i="1"/>
  <c r="B5869" i="1"/>
  <c r="B5868" i="1"/>
  <c r="B5867" i="1"/>
  <c r="B5866" i="1"/>
  <c r="B5865" i="1"/>
  <c r="B5864" i="1"/>
  <c r="B5863" i="1"/>
  <c r="B5862" i="1"/>
  <c r="B5861" i="1"/>
  <c r="B5860" i="1"/>
  <c r="B5859" i="1"/>
  <c r="B5858" i="1"/>
  <c r="B5857" i="1"/>
  <c r="B5856" i="1"/>
  <c r="B5855" i="1"/>
  <c r="B5854" i="1"/>
  <c r="B5853" i="1"/>
  <c r="B5852" i="1"/>
  <c r="B5851" i="1"/>
  <c r="B5850" i="1"/>
  <c r="B5849" i="1"/>
  <c r="B5848" i="1"/>
  <c r="B5847" i="1"/>
  <c r="B5846" i="1"/>
  <c r="B5845" i="1"/>
  <c r="B5844" i="1"/>
  <c r="B5843" i="1"/>
  <c r="B5842" i="1"/>
  <c r="B5841" i="1"/>
  <c r="B5840" i="1"/>
  <c r="B5839" i="1"/>
  <c r="B5838" i="1"/>
  <c r="B5837" i="1"/>
  <c r="B5836" i="1"/>
  <c r="B5835" i="1"/>
  <c r="B5834" i="1"/>
  <c r="B5833" i="1"/>
  <c r="B5832" i="1"/>
  <c r="B5831" i="1"/>
  <c r="B5830" i="1"/>
  <c r="B5829" i="1"/>
  <c r="B5828" i="1"/>
  <c r="B5827" i="1"/>
  <c r="B5826" i="1"/>
  <c r="B5825" i="1"/>
  <c r="B5824" i="1"/>
  <c r="B5823" i="1"/>
  <c r="B5822" i="1"/>
  <c r="B5821" i="1"/>
  <c r="B5820" i="1"/>
  <c r="B5819" i="1"/>
  <c r="B5818" i="1"/>
  <c r="B5817" i="1"/>
  <c r="B5816" i="1"/>
  <c r="B5815" i="1"/>
  <c r="B5814" i="1"/>
  <c r="B5813" i="1"/>
  <c r="B5812" i="1"/>
  <c r="B5811" i="1"/>
  <c r="B5810" i="1"/>
  <c r="B5809" i="1"/>
  <c r="B5808" i="1"/>
  <c r="B5807" i="1"/>
  <c r="B5806" i="1"/>
  <c r="B5805" i="1"/>
  <c r="B5804" i="1"/>
  <c r="B5803" i="1"/>
  <c r="B5802" i="1"/>
  <c r="B5801" i="1"/>
  <c r="B5800" i="1"/>
  <c r="B5799" i="1"/>
  <c r="B5798" i="1"/>
  <c r="B5797" i="1"/>
  <c r="B5796" i="1"/>
  <c r="B5795" i="1"/>
  <c r="B5794" i="1"/>
  <c r="B5793" i="1"/>
  <c r="B5792" i="1"/>
  <c r="B5791" i="1"/>
  <c r="B5790" i="1"/>
  <c r="B5789" i="1"/>
  <c r="B5788" i="1"/>
  <c r="B5787" i="1"/>
  <c r="B5786" i="1"/>
  <c r="B5785" i="1"/>
  <c r="B5784" i="1"/>
  <c r="B5783" i="1"/>
  <c r="B5782" i="1"/>
  <c r="B5781" i="1"/>
  <c r="B5780" i="1"/>
  <c r="B5779" i="1"/>
  <c r="B5778" i="1"/>
  <c r="B5777" i="1"/>
  <c r="B5776" i="1"/>
  <c r="B5775" i="1"/>
  <c r="B5774" i="1"/>
  <c r="B5773" i="1"/>
  <c r="B5772" i="1"/>
  <c r="B5771" i="1"/>
  <c r="B5770" i="1"/>
  <c r="B5769" i="1"/>
  <c r="B5768" i="1"/>
  <c r="B5767" i="1"/>
  <c r="B5766" i="1"/>
  <c r="B5765" i="1"/>
  <c r="B5764" i="1"/>
  <c r="B5763" i="1"/>
  <c r="B5762" i="1"/>
  <c r="B5761" i="1"/>
  <c r="B5760" i="1"/>
  <c r="B5759" i="1"/>
  <c r="B5758" i="1"/>
  <c r="B5757" i="1"/>
  <c r="B5756" i="1"/>
  <c r="B5755" i="1"/>
  <c r="B5754" i="1"/>
  <c r="B5753" i="1"/>
  <c r="B5752" i="1"/>
  <c r="B5751" i="1"/>
  <c r="B5750" i="1"/>
  <c r="B5749" i="1"/>
  <c r="B5748" i="1"/>
  <c r="B5747" i="1"/>
  <c r="B5746" i="1"/>
  <c r="B5745" i="1"/>
  <c r="B5744" i="1"/>
  <c r="B5743" i="1"/>
  <c r="B5742" i="1"/>
  <c r="B5741" i="1"/>
  <c r="B5740" i="1"/>
  <c r="B5739" i="1"/>
  <c r="B5738" i="1"/>
  <c r="B5737" i="1"/>
  <c r="B5736" i="1"/>
  <c r="B5735" i="1"/>
  <c r="B5734" i="1"/>
  <c r="B5733" i="1"/>
  <c r="B5732" i="1"/>
  <c r="B5731" i="1"/>
  <c r="B5730" i="1"/>
  <c r="B5729" i="1"/>
  <c r="B5728" i="1"/>
  <c r="B5727" i="1"/>
  <c r="B5726" i="1"/>
  <c r="B5725" i="1"/>
  <c r="B5724" i="1"/>
  <c r="B5723" i="1"/>
  <c r="B5722" i="1"/>
  <c r="B5721" i="1"/>
  <c r="B5720" i="1"/>
  <c r="B5719" i="1"/>
  <c r="B5718" i="1"/>
  <c r="B5717" i="1"/>
  <c r="B5716" i="1"/>
  <c r="B5715" i="1"/>
  <c r="B5714" i="1"/>
  <c r="B5713" i="1"/>
  <c r="B5712" i="1"/>
  <c r="B5711" i="1"/>
  <c r="B5710" i="1"/>
  <c r="B5709" i="1"/>
  <c r="B5708" i="1"/>
  <c r="B5707" i="1"/>
  <c r="B5706" i="1"/>
  <c r="B5705" i="1"/>
  <c r="B5704" i="1"/>
  <c r="B5703" i="1"/>
  <c r="B5702" i="1"/>
  <c r="B5701" i="1"/>
  <c r="B5700" i="1"/>
  <c r="B5699" i="1"/>
  <c r="B5698" i="1"/>
  <c r="B5697" i="1"/>
  <c r="B5696" i="1"/>
  <c r="B5695" i="1"/>
  <c r="B5694" i="1"/>
  <c r="B5693" i="1"/>
  <c r="B5692" i="1"/>
  <c r="B5691" i="1"/>
  <c r="B5690" i="1"/>
  <c r="B5689" i="1"/>
  <c r="B5688" i="1"/>
  <c r="B5687" i="1"/>
  <c r="B5686" i="1"/>
  <c r="B5685" i="1"/>
  <c r="B5684" i="1"/>
  <c r="B5683" i="1"/>
  <c r="B5682" i="1"/>
  <c r="B5681" i="1"/>
  <c r="B5680" i="1"/>
  <c r="B5679" i="1"/>
  <c r="B5678" i="1"/>
  <c r="B5677" i="1"/>
  <c r="B5676" i="1"/>
  <c r="B5675" i="1"/>
  <c r="B5674" i="1"/>
  <c r="B5673" i="1"/>
  <c r="B5672" i="1"/>
  <c r="B5671" i="1"/>
  <c r="B5670" i="1"/>
  <c r="B5669" i="1"/>
  <c r="B5668" i="1"/>
  <c r="B5667" i="1"/>
  <c r="B5666" i="1"/>
  <c r="B5665" i="1"/>
  <c r="B5664" i="1"/>
  <c r="B5663" i="1"/>
  <c r="B5662" i="1"/>
  <c r="B5661" i="1"/>
  <c r="B5660" i="1"/>
  <c r="B5659" i="1"/>
  <c r="B5658" i="1"/>
  <c r="B5657" i="1"/>
  <c r="B5656" i="1"/>
  <c r="B5655" i="1"/>
  <c r="B5654" i="1"/>
  <c r="B5653" i="1"/>
  <c r="B5652" i="1"/>
  <c r="B5651" i="1"/>
  <c r="B5650" i="1"/>
  <c r="B5649" i="1"/>
  <c r="B5648" i="1"/>
  <c r="B5647" i="1"/>
  <c r="B5646" i="1"/>
  <c r="B5645" i="1"/>
  <c r="B5644" i="1"/>
  <c r="B5643" i="1"/>
  <c r="B5642" i="1"/>
  <c r="B5641" i="1"/>
  <c r="B5640" i="1"/>
  <c r="B5639" i="1"/>
  <c r="B5638" i="1"/>
  <c r="B5637" i="1"/>
  <c r="B5636" i="1"/>
  <c r="B5635" i="1"/>
  <c r="B5634" i="1"/>
  <c r="B5633" i="1"/>
  <c r="B5632" i="1"/>
  <c r="B5631" i="1"/>
  <c r="B5630" i="1"/>
  <c r="B5629" i="1"/>
  <c r="B5628" i="1"/>
  <c r="B5627" i="1"/>
  <c r="B5626" i="1"/>
  <c r="B5625" i="1"/>
  <c r="B5624" i="1"/>
  <c r="B5623" i="1"/>
  <c r="B5622" i="1"/>
  <c r="B5621" i="1"/>
  <c r="B5620" i="1"/>
  <c r="B5619" i="1"/>
  <c r="B5618" i="1"/>
  <c r="B5617" i="1"/>
  <c r="B5616" i="1"/>
  <c r="B5615" i="1"/>
  <c r="B5614" i="1"/>
  <c r="B5613" i="1"/>
  <c r="B5612" i="1"/>
  <c r="B5611" i="1"/>
  <c r="B5610" i="1"/>
  <c r="B5609" i="1"/>
  <c r="B5608" i="1"/>
  <c r="B5607" i="1"/>
  <c r="B5606" i="1"/>
  <c r="B5605" i="1"/>
  <c r="B5604" i="1"/>
  <c r="B5603" i="1"/>
  <c r="B5602" i="1"/>
  <c r="B5601" i="1"/>
  <c r="B5600" i="1"/>
  <c r="B5599" i="1"/>
  <c r="B5598" i="1"/>
  <c r="B5597" i="1"/>
  <c r="B5596" i="1"/>
  <c r="B5595" i="1"/>
  <c r="B5594" i="1"/>
  <c r="B5593" i="1"/>
  <c r="B5592" i="1"/>
  <c r="B5591" i="1"/>
  <c r="B5590" i="1"/>
  <c r="B5589" i="1"/>
  <c r="B5588" i="1"/>
  <c r="B5587" i="1"/>
  <c r="B5586" i="1"/>
  <c r="B5585" i="1"/>
  <c r="B5584" i="1"/>
  <c r="B5583" i="1"/>
  <c r="B5582" i="1"/>
  <c r="B5581" i="1"/>
  <c r="B5580" i="1"/>
  <c r="B5579" i="1"/>
  <c r="B5578" i="1"/>
  <c r="B5577" i="1"/>
  <c r="B5576" i="1"/>
  <c r="B5575" i="1"/>
  <c r="B5574" i="1"/>
  <c r="B5573" i="1"/>
  <c r="B5572" i="1"/>
  <c r="B5571" i="1"/>
  <c r="B5570" i="1"/>
  <c r="B5569" i="1"/>
  <c r="B5568" i="1"/>
  <c r="B5567" i="1"/>
  <c r="B5566" i="1"/>
  <c r="B5565" i="1"/>
  <c r="B5564" i="1"/>
  <c r="B5563" i="1"/>
  <c r="B5562" i="1"/>
  <c r="B5561" i="1"/>
  <c r="B5560" i="1"/>
  <c r="B5559" i="1"/>
  <c r="B5558" i="1"/>
  <c r="B5557" i="1"/>
  <c r="B5556" i="1"/>
  <c r="B5555" i="1"/>
  <c r="B5554" i="1"/>
  <c r="B5553" i="1"/>
  <c r="B5552" i="1"/>
  <c r="B5551" i="1"/>
  <c r="B5550" i="1"/>
  <c r="B5549" i="1"/>
  <c r="B5548" i="1"/>
  <c r="B5547" i="1"/>
  <c r="B5546" i="1"/>
  <c r="B5545" i="1"/>
  <c r="B5544" i="1"/>
  <c r="B5543" i="1"/>
  <c r="B5542" i="1"/>
  <c r="B5541" i="1"/>
  <c r="B5540" i="1"/>
  <c r="B5539" i="1"/>
  <c r="B5538" i="1"/>
  <c r="B5537" i="1"/>
  <c r="B5536" i="1"/>
  <c r="B5535" i="1"/>
  <c r="B5534" i="1"/>
  <c r="B5533" i="1"/>
  <c r="B5532" i="1"/>
  <c r="B5531" i="1"/>
  <c r="B5530" i="1"/>
  <c r="B5529" i="1"/>
  <c r="B5528" i="1"/>
  <c r="B5527" i="1"/>
  <c r="B5526" i="1"/>
  <c r="B5525" i="1"/>
  <c r="B5524" i="1"/>
  <c r="B5523" i="1"/>
  <c r="B5522" i="1"/>
  <c r="B5521" i="1"/>
  <c r="B5520" i="1"/>
  <c r="B5519" i="1"/>
  <c r="B5518" i="1"/>
  <c r="B5517" i="1"/>
  <c r="B5516" i="1"/>
  <c r="B5515" i="1"/>
  <c r="B5514" i="1"/>
  <c r="B5513" i="1"/>
  <c r="B5512" i="1"/>
  <c r="B5511" i="1"/>
  <c r="B5510" i="1"/>
  <c r="B5509" i="1"/>
  <c r="B5508" i="1"/>
  <c r="B5507" i="1"/>
  <c r="B5506" i="1"/>
  <c r="B5505" i="1"/>
  <c r="B5504" i="1"/>
  <c r="B5503" i="1"/>
  <c r="B5502" i="1"/>
  <c r="B5501" i="1"/>
  <c r="B5500" i="1"/>
  <c r="B5499" i="1"/>
  <c r="B5498" i="1"/>
  <c r="B5497" i="1"/>
  <c r="B5496" i="1"/>
  <c r="B5495" i="1"/>
  <c r="B5494" i="1"/>
  <c r="B5493" i="1"/>
  <c r="B5492" i="1"/>
  <c r="B5491" i="1"/>
  <c r="B5490" i="1"/>
  <c r="B5489" i="1"/>
  <c r="B5488" i="1"/>
  <c r="B5487" i="1"/>
  <c r="B5486" i="1"/>
  <c r="B5485" i="1"/>
  <c r="B5484" i="1"/>
  <c r="B5483" i="1"/>
  <c r="B5482" i="1"/>
  <c r="B5481" i="1"/>
  <c r="B5480" i="1"/>
  <c r="B5479" i="1"/>
  <c r="B5478" i="1"/>
  <c r="B5477" i="1"/>
  <c r="B5476" i="1"/>
  <c r="B5475" i="1"/>
  <c r="B5474" i="1"/>
  <c r="B5473" i="1"/>
  <c r="B5472" i="1"/>
  <c r="B5471" i="1"/>
  <c r="B5470" i="1"/>
  <c r="B5469" i="1"/>
  <c r="B5468" i="1"/>
  <c r="B5467" i="1"/>
  <c r="B5466" i="1"/>
  <c r="B5465" i="1"/>
  <c r="B5464" i="1"/>
  <c r="B5463" i="1"/>
  <c r="B5462" i="1"/>
  <c r="B5461" i="1"/>
  <c r="B5460" i="1"/>
  <c r="B5459" i="1"/>
  <c r="B5458" i="1"/>
  <c r="B5457" i="1"/>
  <c r="B5456" i="1"/>
  <c r="B5455" i="1"/>
  <c r="B5454" i="1"/>
  <c r="B5453" i="1"/>
  <c r="B5452" i="1"/>
  <c r="B5451" i="1"/>
  <c r="B5450" i="1"/>
  <c r="B5449" i="1"/>
  <c r="B5448" i="1"/>
  <c r="B5447" i="1"/>
  <c r="B5446" i="1"/>
  <c r="B5445" i="1"/>
  <c r="B5444" i="1"/>
  <c r="B5443" i="1"/>
  <c r="B5442" i="1"/>
  <c r="B5441" i="1"/>
  <c r="B5440" i="1"/>
  <c r="B5439" i="1"/>
  <c r="B5438" i="1"/>
  <c r="B5437" i="1"/>
  <c r="B5436" i="1"/>
  <c r="B5435" i="1"/>
  <c r="B5434" i="1"/>
  <c r="B5433" i="1"/>
  <c r="B5432" i="1"/>
  <c r="B5431" i="1"/>
  <c r="B5430" i="1"/>
  <c r="B5429" i="1"/>
  <c r="B5428" i="1"/>
  <c r="B5427" i="1"/>
  <c r="B5426" i="1"/>
  <c r="B5425" i="1"/>
  <c r="B5424" i="1"/>
  <c r="B5423" i="1"/>
  <c r="B5422" i="1"/>
  <c r="B5421" i="1"/>
  <c r="B5420" i="1"/>
  <c r="B5419" i="1"/>
  <c r="B5418" i="1"/>
  <c r="B5417" i="1"/>
  <c r="B5416" i="1"/>
  <c r="B5415" i="1"/>
  <c r="B5414" i="1"/>
  <c r="B5413" i="1"/>
  <c r="B5412" i="1"/>
  <c r="B5411" i="1"/>
  <c r="B5410" i="1"/>
  <c r="B5409" i="1"/>
  <c r="B5408" i="1"/>
  <c r="B5407" i="1"/>
  <c r="B5406" i="1"/>
  <c r="B5405" i="1"/>
  <c r="B5404" i="1"/>
  <c r="B5403" i="1"/>
  <c r="B5402" i="1"/>
  <c r="B5401" i="1"/>
  <c r="B5400" i="1"/>
  <c r="B5399" i="1"/>
  <c r="B5398" i="1"/>
  <c r="B5397" i="1"/>
  <c r="B5396" i="1"/>
  <c r="B5395" i="1"/>
  <c r="B5394" i="1"/>
  <c r="B5393" i="1"/>
  <c r="B5392" i="1"/>
  <c r="B5391" i="1"/>
  <c r="B5390" i="1"/>
  <c r="B5389" i="1"/>
  <c r="B5388" i="1"/>
  <c r="B5387" i="1"/>
  <c r="B5386" i="1"/>
  <c r="B5385" i="1"/>
  <c r="B5384" i="1"/>
  <c r="B5383" i="1"/>
  <c r="B5382" i="1"/>
  <c r="B5381" i="1"/>
  <c r="B5380" i="1"/>
  <c r="B5379" i="1"/>
  <c r="B5378" i="1"/>
  <c r="B5377" i="1"/>
  <c r="B5376" i="1"/>
  <c r="B5375" i="1"/>
  <c r="B5374" i="1"/>
  <c r="B5373" i="1"/>
  <c r="B5372" i="1"/>
  <c r="B5371" i="1"/>
  <c r="B5370" i="1"/>
  <c r="B5369" i="1"/>
  <c r="B5368" i="1"/>
  <c r="B5367" i="1"/>
  <c r="B5366" i="1"/>
  <c r="B5365" i="1"/>
  <c r="B5364" i="1"/>
  <c r="B5363" i="1"/>
  <c r="B5362" i="1"/>
  <c r="B5361" i="1"/>
  <c r="B5360" i="1"/>
  <c r="B5359" i="1"/>
  <c r="B5358" i="1"/>
  <c r="B5357" i="1"/>
  <c r="B5356" i="1"/>
  <c r="B5355" i="1"/>
  <c r="B5354" i="1"/>
  <c r="B5353" i="1"/>
  <c r="B5352" i="1"/>
  <c r="B5351" i="1"/>
  <c r="B5350" i="1"/>
  <c r="B5349" i="1"/>
  <c r="B5348" i="1"/>
  <c r="B5347" i="1"/>
  <c r="B5346" i="1"/>
  <c r="B5345" i="1"/>
  <c r="B5344" i="1"/>
  <c r="B5343" i="1"/>
  <c r="B5342" i="1"/>
  <c r="B5341" i="1"/>
  <c r="B5340" i="1"/>
  <c r="B5339" i="1"/>
  <c r="B5338" i="1"/>
  <c r="B5337" i="1"/>
  <c r="B5336" i="1"/>
  <c r="B5335" i="1"/>
  <c r="B5334" i="1"/>
  <c r="B5333" i="1"/>
  <c r="B5332" i="1"/>
  <c r="B5331" i="1"/>
  <c r="B5330" i="1"/>
  <c r="B5329" i="1"/>
  <c r="B5328" i="1"/>
  <c r="B5327" i="1"/>
  <c r="B5326" i="1"/>
  <c r="B5325" i="1"/>
  <c r="B5324" i="1"/>
  <c r="B5323" i="1"/>
  <c r="B5322" i="1"/>
  <c r="B5321" i="1"/>
  <c r="B5320" i="1"/>
  <c r="B5319" i="1"/>
  <c r="B5318" i="1"/>
  <c r="B5317" i="1"/>
  <c r="B5316" i="1"/>
  <c r="B5315" i="1"/>
  <c r="B5314" i="1"/>
  <c r="B5313" i="1"/>
  <c r="B5312" i="1"/>
  <c r="B5311" i="1"/>
  <c r="B5310" i="1"/>
  <c r="B5309" i="1"/>
  <c r="B5308" i="1"/>
  <c r="B5307" i="1"/>
  <c r="B5306" i="1"/>
  <c r="B5305" i="1"/>
  <c r="B5304" i="1"/>
  <c r="B5303" i="1"/>
  <c r="B5302" i="1"/>
  <c r="B5301" i="1"/>
  <c r="B5300" i="1"/>
  <c r="B5299" i="1"/>
  <c r="B5298" i="1"/>
  <c r="B5297" i="1"/>
  <c r="B5296" i="1"/>
  <c r="B5295" i="1"/>
  <c r="B5294" i="1"/>
  <c r="B5293" i="1"/>
  <c r="B5292" i="1"/>
  <c r="B5291" i="1"/>
  <c r="B5290" i="1"/>
  <c r="B5289" i="1"/>
  <c r="B5288" i="1"/>
  <c r="B5287" i="1"/>
  <c r="B5286" i="1"/>
  <c r="B5285" i="1"/>
  <c r="B5284" i="1"/>
  <c r="B5283" i="1"/>
  <c r="B5282" i="1"/>
  <c r="B5281" i="1"/>
  <c r="B5280" i="1"/>
  <c r="B5279" i="1"/>
  <c r="B5278" i="1"/>
  <c r="B5277" i="1"/>
  <c r="B5276" i="1"/>
  <c r="B5275" i="1"/>
  <c r="B5274" i="1"/>
  <c r="B5273" i="1"/>
  <c r="B5272" i="1"/>
  <c r="B5271" i="1"/>
  <c r="B5270" i="1"/>
  <c r="B5269" i="1"/>
  <c r="B5268" i="1"/>
  <c r="B5267" i="1"/>
  <c r="B5266" i="1"/>
  <c r="B5265" i="1"/>
  <c r="B5264" i="1"/>
  <c r="B5263" i="1"/>
  <c r="B5262" i="1"/>
  <c r="B5261" i="1"/>
  <c r="B5260" i="1"/>
  <c r="B5259" i="1"/>
  <c r="B5258" i="1"/>
  <c r="B5257" i="1"/>
  <c r="B5256" i="1"/>
  <c r="B5255" i="1"/>
  <c r="B5254" i="1"/>
  <c r="B5253" i="1"/>
  <c r="B5252" i="1"/>
  <c r="B5251" i="1"/>
  <c r="B5250" i="1"/>
  <c r="B5249" i="1"/>
  <c r="B5248" i="1"/>
  <c r="B5247" i="1"/>
  <c r="B5246" i="1"/>
  <c r="B5245" i="1"/>
  <c r="B5244" i="1"/>
  <c r="B5243" i="1"/>
  <c r="B5242" i="1"/>
  <c r="B5241" i="1"/>
  <c r="B5240" i="1"/>
  <c r="B5239" i="1"/>
  <c r="B5238" i="1"/>
  <c r="B5237" i="1"/>
  <c r="B5236" i="1"/>
  <c r="B5235" i="1"/>
  <c r="B5234" i="1"/>
  <c r="B5233" i="1"/>
  <c r="B5232" i="1"/>
  <c r="B5231" i="1"/>
  <c r="B5230" i="1"/>
  <c r="B5229" i="1"/>
  <c r="B5228" i="1"/>
  <c r="B5227" i="1"/>
  <c r="B5226" i="1"/>
  <c r="B5225" i="1"/>
  <c r="B5224" i="1"/>
  <c r="B5223" i="1"/>
  <c r="B5222" i="1"/>
  <c r="B5221" i="1"/>
  <c r="B5220" i="1"/>
  <c r="B5219" i="1"/>
  <c r="B5218" i="1"/>
  <c r="B5217" i="1"/>
  <c r="B5216" i="1"/>
  <c r="B5215" i="1"/>
  <c r="B5214" i="1"/>
  <c r="B5213" i="1"/>
  <c r="B5212" i="1"/>
  <c r="B5211" i="1"/>
  <c r="B5210" i="1"/>
  <c r="B5209" i="1"/>
  <c r="B5208" i="1"/>
  <c r="B5207" i="1"/>
  <c r="B5206" i="1"/>
  <c r="B5205" i="1"/>
  <c r="B5204" i="1"/>
  <c r="B5203" i="1"/>
  <c r="B5202" i="1"/>
  <c r="B5201" i="1"/>
  <c r="B5200" i="1"/>
  <c r="B5199" i="1"/>
  <c r="B5198" i="1"/>
  <c r="B5197" i="1"/>
  <c r="B5196" i="1"/>
  <c r="B5195" i="1"/>
  <c r="B5194" i="1"/>
  <c r="B5193" i="1"/>
  <c r="B5192" i="1"/>
  <c r="B5191" i="1"/>
  <c r="B5190" i="1"/>
  <c r="B5189" i="1"/>
  <c r="B5188" i="1"/>
  <c r="B5187" i="1"/>
  <c r="B5186" i="1"/>
  <c r="B5185" i="1"/>
  <c r="B5184" i="1"/>
  <c r="B5183" i="1"/>
  <c r="B5182" i="1"/>
  <c r="B5181" i="1"/>
  <c r="B5180" i="1"/>
  <c r="B5179" i="1"/>
  <c r="B5178" i="1"/>
  <c r="B5177" i="1"/>
  <c r="B5176" i="1"/>
  <c r="B5175" i="1"/>
  <c r="B5171" i="1"/>
  <c r="B5170" i="1"/>
  <c r="B5169" i="1"/>
  <c r="B5168" i="1"/>
  <c r="B5167" i="1"/>
  <c r="B5166" i="1"/>
  <c r="B5165" i="1"/>
  <c r="B5164" i="1"/>
  <c r="B5163" i="1"/>
  <c r="B5162" i="1"/>
  <c r="B5161" i="1"/>
  <c r="B5160" i="1"/>
  <c r="B5159" i="1"/>
  <c r="B5158" i="1"/>
  <c r="B5157" i="1"/>
  <c r="B5156" i="1"/>
  <c r="B5155" i="1"/>
  <c r="B5154" i="1"/>
  <c r="B5153" i="1"/>
  <c r="B5152" i="1"/>
  <c r="B5151" i="1"/>
  <c r="B5081" i="1"/>
  <c r="B5080" i="1"/>
  <c r="B5079" i="1"/>
  <c r="B5078" i="1"/>
  <c r="B5077" i="1"/>
  <c r="B5076" i="1"/>
  <c r="B5075" i="1"/>
  <c r="B5074" i="1"/>
  <c r="B5073" i="1"/>
  <c r="B5072" i="1"/>
  <c r="B5071" i="1"/>
  <c r="B5070" i="1"/>
  <c r="B5069" i="1"/>
  <c r="B5068" i="1"/>
  <c r="B5067" i="1"/>
  <c r="B5066" i="1"/>
  <c r="B5065" i="1"/>
  <c r="B5150" i="1"/>
  <c r="B5149" i="1"/>
  <c r="B5148" i="1"/>
  <c r="B5147" i="1"/>
  <c r="B5146" i="1"/>
  <c r="B5145" i="1"/>
  <c r="B5144" i="1"/>
  <c r="B5143" i="1"/>
  <c r="B5140" i="1"/>
  <c r="B5139" i="1"/>
  <c r="B5138" i="1"/>
  <c r="B5137" i="1"/>
  <c r="B5142" i="1"/>
  <c r="B5141" i="1"/>
  <c r="B5136" i="1"/>
  <c r="B5135" i="1"/>
  <c r="B5134" i="1"/>
  <c r="B5133" i="1"/>
  <c r="B5132" i="1"/>
  <c r="B5129" i="1"/>
  <c r="B5128" i="1"/>
  <c r="B5127" i="1"/>
  <c r="B5126" i="1"/>
  <c r="B5131" i="1"/>
  <c r="B5130" i="1"/>
  <c r="B5125" i="1"/>
  <c r="B5124" i="1"/>
  <c r="B5123" i="1"/>
  <c r="B5122" i="1"/>
  <c r="B5121" i="1"/>
  <c r="B5118" i="1"/>
  <c r="B5117" i="1"/>
  <c r="B5116" i="1"/>
  <c r="B5115" i="1"/>
  <c r="B5120" i="1"/>
  <c r="B5119" i="1"/>
  <c r="B5114" i="1"/>
  <c r="B5113" i="1"/>
  <c r="B5112" i="1"/>
  <c r="B5111" i="1"/>
  <c r="B5110" i="1"/>
  <c r="B5109" i="1"/>
  <c r="B5108" i="1"/>
  <c r="B5107" i="1"/>
  <c r="B5106" i="1"/>
  <c r="B5105" i="1"/>
  <c r="B5104" i="1"/>
  <c r="B5103" i="1"/>
  <c r="B5102" i="1"/>
  <c r="B5101" i="1"/>
  <c r="B5100" i="1"/>
  <c r="B5099" i="1"/>
  <c r="B5098" i="1"/>
  <c r="B5097" i="1"/>
  <c r="B5096" i="1"/>
  <c r="B5095" i="1"/>
  <c r="B5094" i="1"/>
  <c r="B5093" i="1"/>
  <c r="B5092" i="1"/>
  <c r="B5091" i="1"/>
  <c r="B5090" i="1"/>
  <c r="B5089" i="1"/>
  <c r="B5088" i="1"/>
  <c r="B5087" i="1"/>
  <c r="B5086" i="1"/>
  <c r="B5085" i="1"/>
  <c r="B5084" i="1"/>
  <c r="B5083" i="1"/>
  <c r="B5082" i="1"/>
  <c r="B5064" i="1"/>
  <c r="B5063" i="1"/>
  <c r="B5062" i="1"/>
  <c r="B5061" i="1"/>
  <c r="B5060" i="1"/>
  <c r="B5059" i="1"/>
  <c r="B5058" i="1"/>
  <c r="B5057" i="1"/>
  <c r="B5056" i="1"/>
  <c r="B5055" i="1"/>
  <c r="B5054" i="1"/>
  <c r="B5053" i="1"/>
  <c r="B5052" i="1"/>
  <c r="B5051" i="1"/>
  <c r="B5050" i="1"/>
  <c r="B5049" i="1"/>
  <c r="B5048" i="1"/>
  <c r="B5047" i="1"/>
  <c r="B5046" i="1"/>
  <c r="B5045" i="1"/>
  <c r="B5044" i="1"/>
  <c r="B5043" i="1"/>
  <c r="B5042" i="1"/>
  <c r="B5041" i="1"/>
  <c r="B5040" i="1"/>
  <c r="B5039" i="1"/>
  <c r="B5038" i="1"/>
  <c r="B5037" i="1"/>
  <c r="B5036" i="1"/>
  <c r="B5035" i="1"/>
  <c r="B5034" i="1"/>
  <c r="B5033" i="1"/>
  <c r="B5032" i="1"/>
  <c r="B5031" i="1"/>
  <c r="B5030" i="1"/>
  <c r="B5029" i="1"/>
  <c r="B5028" i="1"/>
  <c r="B5027" i="1"/>
  <c r="B5026" i="1"/>
  <c r="B5025" i="1"/>
  <c r="B5024" i="1"/>
  <c r="B5023" i="1"/>
  <c r="B5022" i="1"/>
  <c r="B5021" i="1"/>
  <c r="B5020" i="1"/>
  <c r="B5019" i="1"/>
  <c r="B5018" i="1"/>
  <c r="B5017" i="1"/>
  <c r="B5016" i="1"/>
  <c r="B5015" i="1"/>
  <c r="B5014" i="1"/>
  <c r="B5013" i="1"/>
  <c r="B5012" i="1"/>
  <c r="B5011" i="1"/>
  <c r="B5010" i="1"/>
  <c r="B5009" i="1"/>
  <c r="B5008" i="1"/>
  <c r="B5007" i="1"/>
  <c r="B5006" i="1"/>
  <c r="B5005" i="1"/>
  <c r="B5004" i="1"/>
  <c r="B5003" i="1"/>
  <c r="B5002" i="1"/>
  <c r="B5001" i="1"/>
  <c r="B5000" i="1"/>
  <c r="B4999" i="1"/>
  <c r="B4998" i="1"/>
  <c r="B4997" i="1"/>
  <c r="B4996" i="1"/>
  <c r="B4995" i="1"/>
  <c r="B4994" i="1"/>
  <c r="B4993" i="1"/>
  <c r="B4992" i="1"/>
  <c r="B4991" i="1"/>
  <c r="B4990" i="1"/>
  <c r="B4989" i="1"/>
  <c r="B4988" i="1"/>
  <c r="B4987" i="1"/>
  <c r="B4986" i="1"/>
  <c r="B4985" i="1"/>
  <c r="B4984" i="1"/>
  <c r="B4983" i="1"/>
  <c r="B4982" i="1"/>
  <c r="B4981" i="1"/>
  <c r="B4980" i="1"/>
  <c r="B4979" i="1"/>
  <c r="B4978" i="1"/>
  <c r="B4977" i="1"/>
  <c r="B4976" i="1"/>
  <c r="B4975" i="1"/>
  <c r="B4974" i="1"/>
  <c r="B4973" i="1"/>
  <c r="B4972" i="1"/>
  <c r="B4971" i="1"/>
  <c r="B4970" i="1"/>
  <c r="B4969" i="1"/>
  <c r="B4968" i="1"/>
  <c r="B4967" i="1"/>
  <c r="B4966" i="1"/>
  <c r="B4965" i="1"/>
  <c r="B4964" i="1"/>
  <c r="B4963" i="1"/>
  <c r="B4962" i="1"/>
  <c r="B4961" i="1"/>
  <c r="B4960" i="1"/>
  <c r="B4959" i="1"/>
  <c r="B4958" i="1"/>
  <c r="B4957" i="1"/>
  <c r="B4956" i="1"/>
  <c r="B4955" i="1"/>
  <c r="B4954" i="1"/>
  <c r="B4953" i="1"/>
  <c r="B4952" i="1"/>
  <c r="B4951" i="1"/>
  <c r="B4950" i="1"/>
  <c r="B4949" i="1"/>
  <c r="B4948" i="1"/>
  <c r="B4947" i="1"/>
  <c r="B4946" i="1"/>
  <c r="B4945" i="1"/>
  <c r="B4944" i="1"/>
  <c r="B4943" i="1"/>
  <c r="B4942" i="1"/>
  <c r="B4941" i="1"/>
  <c r="B4940" i="1"/>
  <c r="B4939" i="1"/>
  <c r="B4938" i="1"/>
  <c r="B4937" i="1"/>
  <c r="B4936" i="1"/>
  <c r="B4935" i="1"/>
  <c r="B4934" i="1"/>
  <c r="B4933" i="1"/>
  <c r="B4932" i="1"/>
  <c r="B4931" i="1"/>
  <c r="B4930" i="1"/>
  <c r="B4929" i="1"/>
  <c r="B4928" i="1"/>
  <c r="B4927" i="1"/>
  <c r="B4926" i="1"/>
  <c r="B4925" i="1"/>
  <c r="B4924" i="1"/>
  <c r="B4923" i="1"/>
  <c r="B4922" i="1"/>
  <c r="B4921" i="1"/>
  <c r="B4920" i="1"/>
  <c r="B4919" i="1"/>
  <c r="B4918" i="1"/>
  <c r="B4917" i="1"/>
  <c r="B4916" i="1"/>
  <c r="B4915" i="1"/>
  <c r="B4914" i="1"/>
  <c r="B4913" i="1"/>
  <c r="B4912" i="1"/>
  <c r="B4911" i="1"/>
  <c r="B4910" i="1"/>
  <c r="B4909" i="1"/>
  <c r="B4908" i="1"/>
  <c r="B4907" i="1"/>
  <c r="B4906" i="1"/>
  <c r="B4905" i="1"/>
  <c r="B4904" i="1"/>
  <c r="B4903" i="1"/>
  <c r="B4902" i="1"/>
  <c r="B4901" i="1"/>
  <c r="B4900" i="1"/>
  <c r="B4899" i="1"/>
  <c r="B4898" i="1"/>
  <c r="B4897" i="1"/>
  <c r="B4896" i="1"/>
  <c r="B4895" i="1"/>
  <c r="B4894" i="1"/>
  <c r="B4893" i="1"/>
  <c r="B4892" i="1"/>
  <c r="B4891" i="1"/>
  <c r="B4890" i="1"/>
  <c r="B4889" i="1"/>
  <c r="B4888" i="1"/>
  <c r="B4887" i="1"/>
  <c r="B4886" i="1"/>
  <c r="B4885" i="1"/>
  <c r="B4884" i="1"/>
  <c r="B4883" i="1"/>
  <c r="B4882" i="1"/>
  <c r="B4881" i="1"/>
  <c r="B4880" i="1"/>
  <c r="B4879" i="1"/>
  <c r="B4878" i="1"/>
  <c r="B4877" i="1"/>
  <c r="B4876" i="1"/>
  <c r="B4875" i="1"/>
  <c r="B4874" i="1"/>
  <c r="B4873" i="1"/>
  <c r="B4872" i="1"/>
  <c r="B4871" i="1"/>
  <c r="B4870" i="1"/>
  <c r="B4869" i="1"/>
  <c r="B4868" i="1"/>
  <c r="B4867" i="1"/>
  <c r="B4866" i="1"/>
  <c r="B4865" i="1"/>
  <c r="B4864" i="1"/>
  <c r="B4863" i="1"/>
  <c r="B4862" i="1"/>
  <c r="B4861" i="1"/>
  <c r="B4860" i="1"/>
  <c r="B4859" i="1"/>
  <c r="B4858" i="1"/>
  <c r="B4857" i="1"/>
  <c r="B4856" i="1"/>
  <c r="B4855" i="1"/>
  <c r="B4854" i="1"/>
  <c r="B4853" i="1"/>
  <c r="B4852" i="1"/>
  <c r="B4851" i="1"/>
  <c r="B4850" i="1"/>
  <c r="B4849" i="1"/>
  <c r="B4848" i="1"/>
  <c r="B4847" i="1"/>
  <c r="B4846" i="1"/>
  <c r="B4845" i="1"/>
  <c r="B4844" i="1"/>
  <c r="B4843" i="1"/>
  <c r="B4842" i="1"/>
  <c r="B4841" i="1"/>
  <c r="B4840" i="1"/>
  <c r="B4839" i="1"/>
  <c r="B4838" i="1"/>
  <c r="B4837" i="1"/>
  <c r="B4836" i="1"/>
  <c r="B4835" i="1"/>
  <c r="B4834" i="1"/>
  <c r="B4833" i="1"/>
  <c r="B4832" i="1"/>
  <c r="B4831" i="1"/>
  <c r="B4830" i="1"/>
  <c r="B4829" i="1"/>
  <c r="B4828" i="1"/>
  <c r="B4827" i="1"/>
  <c r="B4826" i="1"/>
  <c r="B4825" i="1"/>
  <c r="B4824" i="1"/>
  <c r="B4823" i="1"/>
  <c r="B4822" i="1"/>
  <c r="B4821" i="1"/>
  <c r="B4820" i="1"/>
  <c r="B4819" i="1"/>
  <c r="B4818" i="1"/>
  <c r="B4817" i="1"/>
  <c r="B4816" i="1"/>
  <c r="B4815" i="1"/>
  <c r="B4814" i="1"/>
  <c r="B4813" i="1"/>
  <c r="B4812" i="1"/>
  <c r="B4811" i="1"/>
  <c r="B4810" i="1"/>
  <c r="B4809" i="1"/>
  <c r="B4808" i="1"/>
  <c r="B4807" i="1"/>
  <c r="B4806" i="1"/>
  <c r="B4805" i="1"/>
  <c r="B4804" i="1"/>
  <c r="B4803" i="1"/>
  <c r="B4802" i="1"/>
  <c r="B4801" i="1"/>
  <c r="B4800" i="1"/>
  <c r="B4799" i="1"/>
  <c r="B4798" i="1"/>
  <c r="B4797" i="1"/>
  <c r="B4796" i="1"/>
  <c r="B4795" i="1"/>
  <c r="B4794" i="1"/>
  <c r="B4793" i="1"/>
  <c r="B4792" i="1"/>
  <c r="B4791" i="1"/>
  <c r="B4790" i="1"/>
  <c r="B4789" i="1"/>
  <c r="B4788" i="1"/>
  <c r="B4787" i="1"/>
  <c r="B4786" i="1"/>
  <c r="B4785" i="1"/>
  <c r="B4784" i="1"/>
  <c r="B4783" i="1"/>
  <c r="B4782" i="1"/>
  <c r="B4781" i="1"/>
  <c r="B4780" i="1"/>
  <c r="B4779" i="1"/>
  <c r="B4778" i="1"/>
  <c r="B4777" i="1"/>
  <c r="B4776" i="1"/>
  <c r="B4775" i="1"/>
  <c r="B4774" i="1"/>
  <c r="B4773" i="1"/>
  <c r="B4772" i="1"/>
  <c r="B4771" i="1"/>
  <c r="B4770" i="1"/>
  <c r="B4769" i="1"/>
  <c r="B4768" i="1"/>
  <c r="B4767" i="1"/>
  <c r="B4766" i="1"/>
  <c r="B4765" i="1"/>
  <c r="B4764" i="1"/>
  <c r="B4763" i="1"/>
  <c r="B4761" i="1"/>
  <c r="B4760" i="1"/>
  <c r="B4759" i="1"/>
  <c r="B4758" i="1"/>
  <c r="B4757" i="1"/>
  <c r="B4756" i="1"/>
  <c r="B4755" i="1"/>
  <c r="B4754" i="1"/>
  <c r="B4753" i="1"/>
  <c r="B4752" i="1"/>
  <c r="B4751" i="1"/>
  <c r="B4750" i="1"/>
  <c r="B4749" i="1"/>
  <c r="B4748" i="1"/>
  <c r="B4747" i="1"/>
  <c r="B4746" i="1"/>
  <c r="B4745" i="1"/>
  <c r="B4744" i="1"/>
  <c r="B4743" i="1"/>
  <c r="B4742" i="1"/>
  <c r="B4741" i="1"/>
  <c r="B4740" i="1"/>
  <c r="B4739" i="1"/>
  <c r="B4738" i="1"/>
  <c r="B4737" i="1"/>
  <c r="B4736" i="1"/>
  <c r="B4735" i="1"/>
  <c r="B4734" i="1"/>
  <c r="B4733" i="1"/>
  <c r="B4732" i="1"/>
  <c r="B4731" i="1"/>
  <c r="B4730" i="1"/>
  <c r="B4729" i="1"/>
  <c r="B4728" i="1"/>
  <c r="B4727" i="1"/>
  <c r="B4726" i="1"/>
  <c r="B4725" i="1"/>
  <c r="B4724" i="1"/>
  <c r="B4723" i="1"/>
  <c r="B4722" i="1"/>
  <c r="B4721" i="1"/>
  <c r="B4720" i="1"/>
  <c r="B4719" i="1"/>
  <c r="B4718" i="1"/>
  <c r="B4717" i="1"/>
  <c r="B4716" i="1"/>
  <c r="B4715" i="1"/>
  <c r="B4714" i="1"/>
  <c r="B4713" i="1"/>
  <c r="B4712" i="1"/>
  <c r="B4711" i="1"/>
  <c r="B4710" i="1"/>
  <c r="B4709" i="1"/>
  <c r="B4708" i="1"/>
  <c r="B4707" i="1"/>
  <c r="B4706" i="1"/>
  <c r="B4705" i="1"/>
  <c r="B4704" i="1"/>
  <c r="B4703" i="1"/>
  <c r="B4702" i="1"/>
  <c r="B4701" i="1"/>
  <c r="B4700" i="1"/>
  <c r="B4699" i="1"/>
  <c r="B4698" i="1"/>
  <c r="B4697" i="1"/>
  <c r="B4696" i="1"/>
  <c r="B4695" i="1"/>
  <c r="B4694" i="1"/>
  <c r="B4693" i="1"/>
  <c r="B4692" i="1"/>
  <c r="B4691" i="1"/>
  <c r="B4690" i="1"/>
  <c r="B4689" i="1"/>
  <c r="B4688" i="1"/>
  <c r="B4687" i="1"/>
  <c r="B4686" i="1"/>
  <c r="B4685" i="1"/>
  <c r="B4684" i="1"/>
  <c r="B4683" i="1"/>
  <c r="B4682" i="1"/>
  <c r="B4681" i="1"/>
  <c r="B4680" i="1"/>
  <c r="B4679" i="1"/>
  <c r="B4678" i="1"/>
  <c r="B4677" i="1"/>
  <c r="B4676" i="1"/>
  <c r="B4675" i="1"/>
  <c r="B4674" i="1"/>
  <c r="B4673" i="1"/>
  <c r="B4672" i="1"/>
  <c r="B4671" i="1"/>
  <c r="B4670" i="1"/>
  <c r="B4669" i="1"/>
  <c r="B4668" i="1"/>
  <c r="B4667" i="1"/>
  <c r="B4666" i="1"/>
  <c r="B4665" i="1"/>
  <c r="B4664" i="1"/>
  <c r="B4663" i="1"/>
  <c r="B4662" i="1"/>
  <c r="B4661" i="1"/>
  <c r="B4660" i="1"/>
  <c r="B4659" i="1"/>
  <c r="B4658" i="1"/>
  <c r="B4657" i="1"/>
  <c r="B4656" i="1"/>
  <c r="B4655" i="1"/>
  <c r="B4654" i="1"/>
  <c r="B4653" i="1"/>
  <c r="B4652" i="1"/>
  <c r="B4651" i="1"/>
  <c r="B4650" i="1"/>
  <c r="B4649" i="1"/>
  <c r="B4648" i="1"/>
  <c r="B4647" i="1"/>
  <c r="B4646" i="1"/>
  <c r="B4645" i="1"/>
  <c r="B4644" i="1"/>
  <c r="B4643" i="1"/>
  <c r="B4642" i="1"/>
  <c r="B4641" i="1"/>
  <c r="B4640" i="1"/>
  <c r="B4639" i="1"/>
  <c r="B4638" i="1"/>
  <c r="B4637" i="1"/>
  <c r="B4636" i="1"/>
  <c r="B4635" i="1"/>
  <c r="B4634" i="1"/>
  <c r="B4633" i="1"/>
  <c r="B4632" i="1"/>
  <c r="B4631" i="1"/>
  <c r="B4630" i="1"/>
  <c r="B4629" i="1"/>
  <c r="B4628" i="1"/>
  <c r="B4627" i="1"/>
  <c r="B4626" i="1"/>
  <c r="B4625" i="1"/>
  <c r="B4624" i="1"/>
  <c r="B4623" i="1"/>
  <c r="B4622" i="1"/>
  <c r="B4621" i="1"/>
  <c r="B4620" i="1"/>
  <c r="B4619" i="1"/>
  <c r="B4618" i="1"/>
  <c r="B4617" i="1"/>
  <c r="B4616" i="1"/>
  <c r="B4615" i="1"/>
  <c r="B4614" i="1"/>
  <c r="B4613" i="1"/>
  <c r="B4612" i="1"/>
  <c r="B4611" i="1"/>
  <c r="B4610" i="1"/>
  <c r="B4609" i="1"/>
  <c r="B4608" i="1"/>
  <c r="B4607" i="1"/>
  <c r="B4606" i="1"/>
  <c r="B4605" i="1"/>
  <c r="B4604" i="1"/>
  <c r="B4603" i="1"/>
  <c r="B4602" i="1"/>
  <c r="B4601" i="1"/>
  <c r="B4600" i="1"/>
  <c r="B4599" i="1"/>
  <c r="B4598" i="1"/>
  <c r="B4597" i="1"/>
  <c r="B4596" i="1"/>
  <c r="B4595" i="1"/>
  <c r="B4594" i="1"/>
  <c r="B4593" i="1"/>
  <c r="B4592" i="1"/>
  <c r="B4591" i="1"/>
  <c r="B4590" i="1"/>
  <c r="B4589" i="1"/>
  <c r="B4588" i="1"/>
  <c r="B4587" i="1"/>
  <c r="B4586" i="1"/>
  <c r="B4585" i="1"/>
  <c r="B4584" i="1"/>
  <c r="B4583" i="1"/>
  <c r="B4582" i="1"/>
  <c r="B4581" i="1"/>
  <c r="B4580" i="1"/>
  <c r="B4579" i="1"/>
  <c r="B4578" i="1"/>
  <c r="B4577" i="1"/>
  <c r="B4576" i="1"/>
  <c r="B4575" i="1"/>
  <c r="B4574" i="1"/>
  <c r="B4573" i="1"/>
  <c r="B4572" i="1"/>
  <c r="B4571" i="1"/>
  <c r="B4570" i="1"/>
  <c r="B4569" i="1"/>
  <c r="B4568" i="1"/>
  <c r="B4567" i="1"/>
  <c r="B4492" i="1"/>
  <c r="B4417" i="1"/>
  <c r="B4342" i="1"/>
  <c r="B4267" i="1"/>
  <c r="B3822" i="1"/>
  <c r="B3821" i="1"/>
  <c r="B3820" i="1"/>
  <c r="B3819" i="1"/>
  <c r="B3818" i="1"/>
  <c r="B3817" i="1"/>
  <c r="B3816" i="1"/>
  <c r="B3815" i="1"/>
  <c r="B3814" i="1"/>
  <c r="B3813" i="1"/>
  <c r="B3812" i="1"/>
  <c r="B3811" i="1"/>
  <c r="B3810" i="1"/>
  <c r="B3809" i="1"/>
  <c r="B3808" i="1"/>
  <c r="B3807" i="1"/>
  <c r="B3806" i="1"/>
  <c r="B3805" i="1"/>
  <c r="B3804" i="1"/>
  <c r="B3803" i="1"/>
  <c r="B3802" i="1"/>
  <c r="B3801" i="1"/>
  <c r="B3800" i="1"/>
  <c r="B3799" i="1"/>
  <c r="B3798" i="1"/>
  <c r="B3797" i="1"/>
  <c r="B3796" i="1"/>
  <c r="B3795" i="1"/>
  <c r="B3794" i="1"/>
  <c r="B3793" i="1"/>
  <c r="B3792" i="1"/>
  <c r="B3791" i="1"/>
  <c r="B3789" i="1"/>
  <c r="B3788" i="1"/>
  <c r="B3787" i="1"/>
  <c r="B3786" i="1"/>
  <c r="B3785" i="1"/>
  <c r="B3784" i="1"/>
  <c r="B3783" i="1"/>
  <c r="B3782" i="1"/>
  <c r="B3781" i="1"/>
  <c r="B3780" i="1"/>
  <c r="B3779" i="1"/>
  <c r="B3778" i="1"/>
  <c r="B3777" i="1"/>
  <c r="B3776" i="1"/>
  <c r="B3775" i="1"/>
  <c r="B3774" i="1"/>
  <c r="B3773" i="1"/>
  <c r="B3772" i="1"/>
  <c r="B3771" i="1"/>
  <c r="B3770" i="1"/>
  <c r="B3769" i="1"/>
  <c r="B3768" i="1"/>
  <c r="B3767" i="1"/>
  <c r="B3766" i="1"/>
  <c r="B3765" i="1"/>
  <c r="B3764" i="1"/>
  <c r="B3763" i="1"/>
  <c r="B3762" i="1"/>
  <c r="B3761" i="1"/>
  <c r="B3760" i="1"/>
  <c r="B3759" i="1"/>
  <c r="B3758" i="1"/>
  <c r="B3757" i="1"/>
  <c r="B3756" i="1"/>
  <c r="B3755" i="1"/>
  <c r="B3754" i="1"/>
  <c r="B3753" i="1"/>
  <c r="B3752" i="1"/>
  <c r="B3751" i="1"/>
  <c r="B3750" i="1"/>
  <c r="B3749" i="1"/>
  <c r="B3748" i="1"/>
  <c r="B3747" i="1"/>
  <c r="B3746" i="1"/>
  <c r="B3744" i="1"/>
  <c r="B3743" i="1"/>
  <c r="B3742" i="1"/>
  <c r="B3741" i="1"/>
  <c r="B3740" i="1"/>
  <c r="B3739" i="1"/>
  <c r="B3738" i="1"/>
  <c r="B3737" i="1"/>
  <c r="B3736" i="1"/>
  <c r="B3735" i="1"/>
  <c r="B3734" i="1"/>
  <c r="B3733" i="1"/>
  <c r="B3732" i="1"/>
  <c r="B3731" i="1"/>
  <c r="B3730" i="1"/>
  <c r="B3729" i="1"/>
  <c r="B3728" i="1"/>
  <c r="B3727" i="1"/>
  <c r="B3725" i="1"/>
  <c r="B3724" i="1"/>
  <c r="B3723" i="1"/>
  <c r="B3722" i="1"/>
  <c r="B3721" i="1"/>
  <c r="B3720" i="1"/>
  <c r="B3719" i="1"/>
  <c r="B3718" i="1"/>
  <c r="B3717" i="1"/>
  <c r="B3716" i="1"/>
  <c r="B3715" i="1"/>
  <c r="B3714" i="1"/>
  <c r="B3713" i="1"/>
  <c r="B3712" i="1"/>
  <c r="B3711" i="1"/>
  <c r="B3710" i="1"/>
  <c r="B3709" i="1"/>
  <c r="B3708" i="1"/>
  <c r="B3707" i="1"/>
  <c r="B3706" i="1"/>
  <c r="B3705" i="1"/>
  <c r="B3704" i="1"/>
  <c r="B3703" i="1"/>
  <c r="B3702" i="1"/>
  <c r="B3701" i="1"/>
  <c r="B3700" i="1"/>
  <c r="B3699" i="1"/>
  <c r="B3698" i="1"/>
  <c r="B3697" i="1"/>
  <c r="B3696" i="1"/>
  <c r="B3695" i="1"/>
  <c r="B3694" i="1"/>
  <c r="B3693" i="1"/>
  <c r="B3692" i="1"/>
  <c r="B3691" i="1"/>
  <c r="B3690" i="1"/>
  <c r="B3689" i="1"/>
  <c r="B3688" i="1"/>
  <c r="B3687" i="1"/>
  <c r="B3686" i="1"/>
  <c r="B3685" i="1"/>
  <c r="B3684" i="1"/>
  <c r="B3683" i="1"/>
  <c r="B3682" i="1"/>
  <c r="B3681" i="1"/>
  <c r="B3680" i="1"/>
  <c r="B3679" i="1"/>
  <c r="B3678" i="1"/>
  <c r="B3677" i="1"/>
  <c r="B3676" i="1"/>
  <c r="B3675" i="1"/>
  <c r="B3674" i="1"/>
  <c r="B3673" i="1"/>
  <c r="B3672" i="1"/>
  <c r="B3671" i="1"/>
  <c r="B3670" i="1"/>
  <c r="B3669" i="1"/>
  <c r="B3668" i="1"/>
  <c r="B3667" i="1"/>
  <c r="B3666" i="1"/>
  <c r="B3665" i="1"/>
  <c r="B3664" i="1"/>
  <c r="B3663" i="1"/>
  <c r="B3662" i="1"/>
  <c r="B3661" i="1"/>
  <c r="B3660" i="1"/>
  <c r="B3659" i="1"/>
  <c r="B3658" i="1"/>
  <c r="B3657" i="1"/>
  <c r="B3656" i="1"/>
  <c r="B3655" i="1"/>
  <c r="B3654" i="1"/>
  <c r="B3653" i="1"/>
  <c r="B3652" i="1"/>
  <c r="B3651" i="1"/>
  <c r="B3650" i="1"/>
  <c r="B3649" i="1"/>
  <c r="B3648" i="1"/>
  <c r="B3647" i="1"/>
  <c r="B3646" i="1"/>
  <c r="B3645" i="1"/>
  <c r="B3644" i="1"/>
  <c r="B3643" i="1"/>
  <c r="B3642" i="1"/>
  <c r="B3641" i="1"/>
  <c r="B3640" i="1"/>
  <c r="B3639" i="1"/>
  <c r="B3638" i="1"/>
  <c r="B3637" i="1"/>
  <c r="B3636" i="1"/>
  <c r="B3635" i="1"/>
  <c r="B3634" i="1"/>
  <c r="B3633" i="1"/>
  <c r="B3632" i="1"/>
  <c r="B3631" i="1"/>
  <c r="B3630" i="1"/>
  <c r="B3629" i="1"/>
  <c r="B3628" i="1"/>
  <c r="B3627" i="1"/>
  <c r="B3626" i="1"/>
  <c r="B3625" i="1"/>
  <c r="B3624" i="1"/>
  <c r="B3623" i="1"/>
  <c r="B3622" i="1"/>
  <c r="B3621" i="1"/>
  <c r="B3620" i="1"/>
  <c r="B3619" i="1"/>
  <c r="B3618" i="1"/>
  <c r="B3617" i="1"/>
  <c r="B3616" i="1"/>
  <c r="B3615" i="1"/>
  <c r="B3614" i="1"/>
  <c r="B3613" i="1"/>
  <c r="B3612" i="1"/>
  <c r="B3611" i="1"/>
  <c r="B3610" i="1"/>
  <c r="B3609" i="1"/>
  <c r="B3608" i="1"/>
  <c r="B3607" i="1"/>
  <c r="B3606" i="1"/>
  <c r="B3605" i="1"/>
  <c r="B3604" i="1"/>
  <c r="B3603" i="1"/>
  <c r="B3602" i="1"/>
  <c r="B3601" i="1"/>
  <c r="B3600" i="1"/>
  <c r="B3599" i="1"/>
  <c r="B3598" i="1"/>
  <c r="B3597" i="1"/>
  <c r="B3596" i="1"/>
  <c r="B3595" i="1"/>
  <c r="B3594" i="1"/>
  <c r="B3593" i="1"/>
  <c r="B3592" i="1"/>
  <c r="B3591" i="1"/>
  <c r="B3590" i="1"/>
  <c r="B3589" i="1"/>
  <c r="B3588" i="1"/>
  <c r="B3587" i="1"/>
  <c r="B3586" i="1"/>
  <c r="B3585" i="1"/>
  <c r="B3584" i="1"/>
  <c r="B3583" i="1"/>
  <c r="B3582" i="1"/>
  <c r="B3581" i="1"/>
  <c r="B3580" i="1"/>
  <c r="B3579" i="1"/>
  <c r="B3578" i="1"/>
  <c r="B3577" i="1"/>
  <c r="B3576" i="1"/>
  <c r="B3575" i="1"/>
  <c r="B3574" i="1"/>
  <c r="B3573" i="1"/>
  <c r="B3572" i="1"/>
  <c r="B3571" i="1"/>
  <c r="B3570" i="1"/>
  <c r="B3569" i="1"/>
  <c r="B3568" i="1"/>
  <c r="B3567" i="1"/>
  <c r="B3566" i="1"/>
  <c r="B3565" i="1"/>
  <c r="B3564" i="1"/>
  <c r="B3563" i="1"/>
  <c r="B3562" i="1"/>
  <c r="B3561" i="1"/>
  <c r="B3560" i="1"/>
  <c r="B3559" i="1"/>
  <c r="B3558" i="1"/>
  <c r="B3557" i="1"/>
  <c r="B3556" i="1"/>
  <c r="B3555" i="1"/>
  <c r="B3554" i="1"/>
  <c r="B3553" i="1"/>
  <c r="B3552" i="1"/>
  <c r="B3551" i="1"/>
  <c r="B3550" i="1"/>
  <c r="B3549" i="1"/>
  <c r="B3548" i="1"/>
  <c r="B3547" i="1"/>
  <c r="B3546" i="1"/>
  <c r="B3545" i="1"/>
  <c r="B3544" i="1"/>
  <c r="B3543" i="1"/>
  <c r="B3542" i="1"/>
  <c r="B3541" i="1"/>
  <c r="B3540" i="1"/>
  <c r="B3539" i="1"/>
  <c r="B3538" i="1"/>
  <c r="B3537" i="1"/>
  <c r="B3536" i="1"/>
  <c r="B3535" i="1"/>
  <c r="B3534" i="1"/>
  <c r="B3533" i="1"/>
  <c r="B3532" i="1"/>
  <c r="B3531" i="1"/>
  <c r="B3530" i="1"/>
  <c r="B3529" i="1"/>
  <c r="B3528" i="1"/>
  <c r="B3527" i="1"/>
  <c r="B3526" i="1"/>
  <c r="B3525" i="1"/>
  <c r="B3524" i="1"/>
  <c r="B3523" i="1"/>
  <c r="B3522" i="1"/>
  <c r="B3521" i="1"/>
  <c r="B3520" i="1"/>
  <c r="B3519" i="1"/>
  <c r="B3518" i="1"/>
  <c r="B3517" i="1"/>
  <c r="B3516" i="1"/>
  <c r="B3515" i="1"/>
  <c r="B3514" i="1"/>
  <c r="B3513" i="1"/>
  <c r="B3512" i="1"/>
  <c r="B3511" i="1"/>
  <c r="B3510" i="1"/>
  <c r="B3509" i="1"/>
  <c r="B3508" i="1"/>
  <c r="B3507" i="1"/>
  <c r="B3506" i="1"/>
  <c r="B4566" i="1"/>
  <c r="B4565" i="1"/>
  <c r="B4564" i="1"/>
  <c r="B4563" i="1"/>
  <c r="B4562" i="1"/>
  <c r="B4561" i="1"/>
  <c r="B4560" i="1"/>
  <c r="B4559" i="1"/>
  <c r="B4558" i="1"/>
  <c r="B4557" i="1"/>
  <c r="B4556" i="1"/>
  <c r="B4555" i="1"/>
  <c r="B4554" i="1"/>
  <c r="B4553" i="1"/>
  <c r="B4552" i="1"/>
  <c r="B4551" i="1"/>
  <c r="B4550" i="1"/>
  <c r="B4549" i="1"/>
  <c r="B4548" i="1"/>
  <c r="B4547" i="1"/>
  <c r="B4546" i="1"/>
  <c r="B4545" i="1"/>
  <c r="B4544" i="1"/>
  <c r="B4543" i="1"/>
  <c r="B4542" i="1"/>
  <c r="B4541" i="1"/>
  <c r="B4540" i="1"/>
  <c r="B4539" i="1"/>
  <c r="B4538" i="1"/>
  <c r="B4537" i="1"/>
  <c r="B4536" i="1"/>
  <c r="B4535" i="1"/>
  <c r="B4534" i="1"/>
  <c r="B4533" i="1"/>
  <c r="B4532" i="1"/>
  <c r="B4531" i="1"/>
  <c r="B4530" i="1"/>
  <c r="B4529" i="1"/>
  <c r="B4528" i="1"/>
  <c r="B4527" i="1"/>
  <c r="B4526" i="1"/>
  <c r="B4525" i="1"/>
  <c r="B4524" i="1"/>
  <c r="B4523" i="1"/>
  <c r="B4522" i="1"/>
  <c r="B4521" i="1"/>
  <c r="B4520" i="1"/>
  <c r="B4519" i="1"/>
  <c r="B4518" i="1"/>
  <c r="B4517" i="1"/>
  <c r="B4516" i="1"/>
  <c r="B4515" i="1"/>
  <c r="B4514" i="1"/>
  <c r="B4513" i="1"/>
  <c r="B4512" i="1"/>
  <c r="B4511" i="1"/>
  <c r="B4510" i="1"/>
  <c r="B4509" i="1"/>
  <c r="B4508" i="1"/>
  <c r="B4507" i="1"/>
  <c r="B4506" i="1"/>
  <c r="B4505" i="1"/>
  <c r="B4504" i="1"/>
  <c r="B4503" i="1"/>
  <c r="B4502" i="1"/>
  <c r="B4501" i="1"/>
  <c r="B4500" i="1"/>
  <c r="B4499" i="1"/>
  <c r="B4498" i="1"/>
  <c r="B4497" i="1"/>
  <c r="B4496" i="1"/>
  <c r="B4495" i="1"/>
  <c r="B4494" i="1"/>
  <c r="B4493" i="1"/>
  <c r="B3505" i="1"/>
  <c r="B4491" i="1"/>
  <c r="B4490" i="1"/>
  <c r="B4489" i="1"/>
  <c r="B4488" i="1"/>
  <c r="B4487" i="1"/>
  <c r="B4486" i="1"/>
  <c r="B4485" i="1"/>
  <c r="B4484" i="1"/>
  <c r="B4483" i="1"/>
  <c r="B4482" i="1"/>
  <c r="B4481" i="1"/>
  <c r="B4480" i="1"/>
  <c r="B4479" i="1"/>
  <c r="B4478" i="1"/>
  <c r="B4477" i="1"/>
  <c r="B4476" i="1"/>
  <c r="B4475" i="1"/>
  <c r="B4474" i="1"/>
  <c r="B4473" i="1"/>
  <c r="B4472" i="1"/>
  <c r="B4471" i="1"/>
  <c r="B4470" i="1"/>
  <c r="B4469" i="1"/>
  <c r="B4468" i="1"/>
  <c r="B4467" i="1"/>
  <c r="B4466" i="1"/>
  <c r="B4465" i="1"/>
  <c r="B4464" i="1"/>
  <c r="B4463" i="1"/>
  <c r="B4462" i="1"/>
  <c r="B4461" i="1"/>
  <c r="B4460" i="1"/>
  <c r="B4459" i="1"/>
  <c r="B4458" i="1"/>
  <c r="B4457" i="1"/>
  <c r="B4456" i="1"/>
  <c r="B4455" i="1"/>
  <c r="B4454" i="1"/>
  <c r="B4453" i="1"/>
  <c r="B4452" i="1"/>
  <c r="B4451" i="1"/>
  <c r="B4450" i="1"/>
  <c r="B4449" i="1"/>
  <c r="B4448" i="1"/>
  <c r="B4447" i="1"/>
  <c r="B4446" i="1"/>
  <c r="B4445" i="1"/>
  <c r="B4444" i="1"/>
  <c r="B4443" i="1"/>
  <c r="B4442" i="1"/>
  <c r="B4441" i="1"/>
  <c r="B4440" i="1"/>
  <c r="B4439" i="1"/>
  <c r="B4438" i="1"/>
  <c r="B4437" i="1"/>
  <c r="B4436" i="1"/>
  <c r="B4435" i="1"/>
  <c r="B4434" i="1"/>
  <c r="B4433" i="1"/>
  <c r="B4432" i="1"/>
  <c r="B4431" i="1"/>
  <c r="B4430" i="1"/>
  <c r="B4429" i="1"/>
  <c r="B4428" i="1"/>
  <c r="B4427" i="1"/>
  <c r="B4426" i="1"/>
  <c r="B4425" i="1"/>
  <c r="B4424" i="1"/>
  <c r="B4423" i="1"/>
  <c r="B4422" i="1"/>
  <c r="B4421" i="1"/>
  <c r="B4420" i="1"/>
  <c r="B4419" i="1"/>
  <c r="B4418" i="1"/>
  <c r="B3504" i="1"/>
  <c r="B4416" i="1"/>
  <c r="B4415" i="1"/>
  <c r="B4414" i="1"/>
  <c r="B4413" i="1"/>
  <c r="B4412" i="1"/>
  <c r="B4411" i="1"/>
  <c r="B4410" i="1"/>
  <c r="B4409" i="1"/>
  <c r="B4408" i="1"/>
  <c r="B4407" i="1"/>
  <c r="B4406" i="1"/>
  <c r="B4405" i="1"/>
  <c r="B4404" i="1"/>
  <c r="B4403" i="1"/>
  <c r="B4402" i="1"/>
  <c r="B4401" i="1"/>
  <c r="B4400" i="1"/>
  <c r="B4399" i="1"/>
  <c r="B4398" i="1"/>
  <c r="B4397" i="1"/>
  <c r="B4396" i="1"/>
  <c r="B4395" i="1"/>
  <c r="B4394" i="1"/>
  <c r="B4393" i="1"/>
  <c r="B4392" i="1"/>
  <c r="B4391" i="1"/>
  <c r="B4390" i="1"/>
  <c r="B4389" i="1"/>
  <c r="B4388" i="1"/>
  <c r="B4387" i="1"/>
  <c r="B4386" i="1"/>
  <c r="B4385" i="1"/>
  <c r="B4384" i="1"/>
  <c r="B4383" i="1"/>
  <c r="B4382" i="1"/>
  <c r="B4381" i="1"/>
  <c r="B4380" i="1"/>
  <c r="B4379" i="1"/>
  <c r="B4378" i="1"/>
  <c r="B4377" i="1"/>
  <c r="B4376" i="1"/>
  <c r="B4375" i="1"/>
  <c r="B4374" i="1"/>
  <c r="B4373" i="1"/>
  <c r="B4372" i="1"/>
  <c r="B4371" i="1"/>
  <c r="B4370" i="1"/>
  <c r="B4369" i="1"/>
  <c r="B4368" i="1"/>
  <c r="B4367" i="1"/>
  <c r="B4366" i="1"/>
  <c r="B4365" i="1"/>
  <c r="B4364" i="1"/>
  <c r="B4363" i="1"/>
  <c r="B4362" i="1"/>
  <c r="B4361" i="1"/>
  <c r="B4360" i="1"/>
  <c r="B4359" i="1"/>
  <c r="B4358" i="1"/>
  <c r="B4357" i="1"/>
  <c r="B4356" i="1"/>
  <c r="B4355" i="1"/>
  <c r="B4354" i="1"/>
  <c r="B4353" i="1"/>
  <c r="B4352" i="1"/>
  <c r="B4351" i="1"/>
  <c r="B4350" i="1"/>
  <c r="B4349" i="1"/>
  <c r="B4347" i="1"/>
  <c r="B4346" i="1"/>
  <c r="B4345" i="1"/>
  <c r="B4344" i="1"/>
  <c r="B4343" i="1"/>
  <c r="B3503" i="1"/>
  <c r="B4341" i="1"/>
  <c r="B4340" i="1"/>
  <c r="B4339" i="1"/>
  <c r="B4338" i="1"/>
  <c r="B4337" i="1"/>
  <c r="B4336" i="1"/>
  <c r="B4335" i="1"/>
  <c r="B4334" i="1"/>
  <c r="B4333" i="1"/>
  <c r="B4332" i="1"/>
  <c r="B4331" i="1"/>
  <c r="B4330" i="1"/>
  <c r="B4329" i="1"/>
  <c r="B4328" i="1"/>
  <c r="B4327" i="1"/>
  <c r="B4326" i="1"/>
  <c r="B4325" i="1"/>
  <c r="B4324" i="1"/>
  <c r="B4323" i="1"/>
  <c r="B4322" i="1"/>
  <c r="B4321" i="1"/>
  <c r="B4320" i="1"/>
  <c r="B4319" i="1"/>
  <c r="B4318" i="1"/>
  <c r="B4317" i="1"/>
  <c r="B4316" i="1"/>
  <c r="B4315" i="1"/>
  <c r="B4314" i="1"/>
  <c r="B4313" i="1"/>
  <c r="B4312" i="1"/>
  <c r="B4311" i="1"/>
  <c r="B4310" i="1"/>
  <c r="B4309" i="1"/>
  <c r="B4308" i="1"/>
  <c r="B4307" i="1"/>
  <c r="B4306" i="1"/>
  <c r="B4305" i="1"/>
  <c r="B4304" i="1"/>
  <c r="B4303" i="1"/>
  <c r="B4302" i="1"/>
  <c r="B4301" i="1"/>
  <c r="B4300" i="1"/>
  <c r="B4299" i="1"/>
  <c r="B4298" i="1"/>
  <c r="B4297" i="1"/>
  <c r="B4296" i="1"/>
  <c r="B4295" i="1"/>
  <c r="B4294" i="1"/>
  <c r="B4293" i="1"/>
  <c r="B4292" i="1"/>
  <c r="B4291" i="1"/>
  <c r="B4290" i="1"/>
  <c r="B4289" i="1"/>
  <c r="B4288" i="1"/>
  <c r="B4287" i="1"/>
  <c r="B4286" i="1"/>
  <c r="B4285" i="1"/>
  <c r="B4284" i="1"/>
  <c r="B4283" i="1"/>
  <c r="B4282" i="1"/>
  <c r="B4281" i="1"/>
  <c r="B4280" i="1"/>
  <c r="B4279" i="1"/>
  <c r="B4278" i="1"/>
  <c r="B4277" i="1"/>
  <c r="B4276" i="1"/>
  <c r="B4275" i="1"/>
  <c r="B4274" i="1"/>
  <c r="B4273" i="1"/>
  <c r="B4272" i="1"/>
  <c r="B4271" i="1"/>
  <c r="B4270" i="1"/>
  <c r="B4269" i="1"/>
  <c r="B4268" i="1"/>
  <c r="B3502" i="1"/>
  <c r="B4266" i="1"/>
  <c r="B4265" i="1"/>
  <c r="B4264" i="1"/>
  <c r="B4263" i="1"/>
  <c r="B4262" i="1"/>
  <c r="B4261" i="1"/>
  <c r="B4260" i="1"/>
  <c r="B4259" i="1"/>
  <c r="B4258" i="1"/>
  <c r="B4257" i="1"/>
  <c r="B4256" i="1"/>
  <c r="B4255" i="1"/>
  <c r="B4254" i="1"/>
  <c r="B4253" i="1"/>
  <c r="B4252" i="1"/>
  <c r="B4251" i="1"/>
  <c r="B4250" i="1"/>
  <c r="B4249" i="1"/>
  <c r="B4248" i="1"/>
  <c r="B4247" i="1"/>
  <c r="B4246" i="1"/>
  <c r="B4245" i="1"/>
  <c r="B4244" i="1"/>
  <c r="B4243" i="1"/>
  <c r="B4242" i="1"/>
  <c r="B4241" i="1"/>
  <c r="B4240" i="1"/>
  <c r="B4239" i="1"/>
  <c r="B4238" i="1"/>
  <c r="B4237" i="1"/>
  <c r="B4236" i="1"/>
  <c r="B4235" i="1"/>
  <c r="B4234" i="1"/>
  <c r="B4233" i="1"/>
  <c r="B4232" i="1"/>
  <c r="B4231" i="1"/>
  <c r="B4230" i="1"/>
  <c r="B4229" i="1"/>
  <c r="B4228" i="1"/>
  <c r="B4227" i="1"/>
  <c r="B4226" i="1"/>
  <c r="B4225" i="1"/>
  <c r="B4224" i="1"/>
  <c r="B4223" i="1"/>
  <c r="B4222" i="1"/>
  <c r="B4221" i="1"/>
  <c r="B4220" i="1"/>
  <c r="B4219" i="1"/>
  <c r="B4218" i="1"/>
  <c r="B4217" i="1"/>
  <c r="B4216" i="1"/>
  <c r="B4215" i="1"/>
  <c r="B4214" i="1"/>
  <c r="B4213" i="1"/>
  <c r="B4212" i="1"/>
  <c r="B4211" i="1"/>
  <c r="B4210" i="1"/>
  <c r="B4209" i="1"/>
  <c r="B4208" i="1"/>
  <c r="B4207" i="1"/>
  <c r="B4206" i="1"/>
  <c r="B4205" i="1"/>
  <c r="B4204" i="1"/>
  <c r="B4203" i="1"/>
  <c r="B4202" i="1"/>
  <c r="B4201" i="1"/>
  <c r="B4200" i="1"/>
  <c r="B4199" i="1"/>
  <c r="B4198" i="1"/>
  <c r="B4197" i="1"/>
  <c r="B4196" i="1"/>
  <c r="B4195" i="1"/>
  <c r="B4194" i="1"/>
  <c r="B4193" i="1"/>
  <c r="B4192" i="1"/>
  <c r="B4191" i="1"/>
  <c r="B4190" i="1"/>
  <c r="B4189" i="1"/>
  <c r="B4188" i="1"/>
  <c r="B4187" i="1"/>
  <c r="B4186" i="1"/>
  <c r="B4185" i="1"/>
  <c r="B4184" i="1"/>
  <c r="B4183" i="1"/>
  <c r="B4182" i="1"/>
  <c r="B4181" i="1"/>
  <c r="B4180" i="1"/>
  <c r="B4179" i="1"/>
  <c r="B4178" i="1"/>
  <c r="B4177" i="1"/>
  <c r="B4176" i="1"/>
  <c r="B4175" i="1"/>
  <c r="B4174" i="1"/>
  <c r="B4173" i="1"/>
  <c r="B4172" i="1"/>
  <c r="B4171" i="1"/>
  <c r="B4170" i="1"/>
  <c r="B4169" i="1"/>
  <c r="B4168" i="1"/>
  <c r="B4167" i="1"/>
  <c r="B4166" i="1"/>
  <c r="B4165" i="1"/>
  <c r="B4164" i="1"/>
  <c r="B4163" i="1"/>
  <c r="B4162" i="1"/>
  <c r="B4161" i="1"/>
  <c r="B4160" i="1"/>
  <c r="B4159" i="1"/>
  <c r="B4158" i="1"/>
  <c r="B4157" i="1"/>
  <c r="B4156" i="1"/>
  <c r="B4155" i="1"/>
  <c r="B4154" i="1"/>
  <c r="B4153" i="1"/>
  <c r="B4152" i="1"/>
  <c r="B4151" i="1"/>
  <c r="B4150" i="1"/>
  <c r="B4149" i="1"/>
  <c r="B4148" i="1"/>
  <c r="B4147" i="1"/>
  <c r="B4146" i="1"/>
  <c r="B4145" i="1"/>
  <c r="B4144" i="1"/>
  <c r="B4143" i="1"/>
  <c r="B4142" i="1"/>
  <c r="B4141" i="1"/>
  <c r="B4140" i="1"/>
  <c r="B4139" i="1"/>
  <c r="B4138" i="1"/>
  <c r="B4137" i="1"/>
  <c r="B4136" i="1"/>
  <c r="B4135" i="1"/>
  <c r="B4134" i="1"/>
  <c r="B4133" i="1"/>
  <c r="B4132" i="1"/>
  <c r="B4131" i="1"/>
  <c r="B4130" i="1"/>
  <c r="B4129" i="1"/>
  <c r="B4128" i="1"/>
  <c r="B4127" i="1"/>
  <c r="B4126" i="1"/>
  <c r="B4125" i="1"/>
  <c r="B4124" i="1"/>
  <c r="B4123" i="1"/>
  <c r="B4122" i="1"/>
  <c r="B4121" i="1"/>
  <c r="B4120" i="1"/>
  <c r="B4119" i="1"/>
  <c r="B4118" i="1"/>
  <c r="B4117" i="1"/>
  <c r="B4116" i="1"/>
  <c r="B4115" i="1"/>
  <c r="B4114" i="1"/>
  <c r="B4113" i="1"/>
  <c r="B4112" i="1"/>
  <c r="B4111" i="1"/>
  <c r="B4110" i="1"/>
  <c r="B4109" i="1"/>
  <c r="B4108" i="1"/>
  <c r="B4107" i="1"/>
  <c r="B4106" i="1"/>
  <c r="B4105" i="1"/>
  <c r="B4104" i="1"/>
  <c r="B4103" i="1"/>
  <c r="B4102" i="1"/>
  <c r="B4101" i="1"/>
  <c r="B4100" i="1"/>
  <c r="B4099" i="1"/>
  <c r="B4098" i="1"/>
  <c r="B4097" i="1"/>
  <c r="B4096" i="1"/>
  <c r="B4095" i="1"/>
  <c r="B4094" i="1"/>
  <c r="B4093" i="1"/>
  <c r="B4092" i="1"/>
  <c r="B4091" i="1"/>
  <c r="B4090" i="1"/>
  <c r="B4089" i="1"/>
  <c r="B4088" i="1"/>
  <c r="B4087" i="1"/>
  <c r="B4086" i="1"/>
  <c r="B4085" i="1"/>
  <c r="B4084" i="1"/>
  <c r="B4083" i="1"/>
  <c r="B4082" i="1"/>
  <c r="B4081" i="1"/>
  <c r="B4080" i="1"/>
  <c r="B4079" i="1"/>
  <c r="B4078" i="1"/>
  <c r="B4077" i="1"/>
  <c r="B4076" i="1"/>
  <c r="B4075" i="1"/>
  <c r="B4074" i="1"/>
  <c r="B4073" i="1"/>
  <c r="B4072" i="1"/>
  <c r="B4071" i="1"/>
  <c r="B4070" i="1"/>
  <c r="B4069" i="1"/>
  <c r="B4068" i="1"/>
  <c r="B4067" i="1"/>
  <c r="B4066" i="1"/>
  <c r="B4065" i="1"/>
  <c r="B4064" i="1"/>
  <c r="B4063" i="1"/>
  <c r="B4062" i="1"/>
  <c r="B4061" i="1"/>
  <c r="B4060" i="1"/>
  <c r="B4059" i="1"/>
  <c r="B4058" i="1"/>
  <c r="B4057" i="1"/>
  <c r="B4056" i="1"/>
  <c r="B4055" i="1"/>
  <c r="B4054" i="1"/>
  <c r="B4053" i="1"/>
  <c r="B4052" i="1"/>
  <c r="B4051" i="1"/>
  <c r="B4050" i="1"/>
  <c r="B4049" i="1"/>
  <c r="B4048" i="1"/>
  <c r="B4047" i="1"/>
  <c r="B4046" i="1"/>
  <c r="B4045" i="1"/>
  <c r="B4044" i="1"/>
  <c r="B4043" i="1"/>
  <c r="B4042" i="1"/>
  <c r="B4041" i="1"/>
  <c r="B4040" i="1"/>
  <c r="B4039" i="1"/>
  <c r="B4038" i="1"/>
  <c r="B4037" i="1"/>
  <c r="B4036" i="1"/>
  <c r="B4035" i="1"/>
  <c r="B4034" i="1"/>
  <c r="B4033" i="1"/>
  <c r="B4032" i="1"/>
  <c r="B4031" i="1"/>
  <c r="B4030" i="1"/>
  <c r="B4029" i="1"/>
  <c r="B4028" i="1"/>
  <c r="B4027" i="1"/>
  <c r="B4026" i="1"/>
  <c r="B4025" i="1"/>
  <c r="B4024" i="1"/>
  <c r="B4023" i="1"/>
  <c r="B4022" i="1"/>
  <c r="B4021" i="1"/>
  <c r="B4020" i="1"/>
  <c r="B4019" i="1"/>
  <c r="B4018" i="1"/>
  <c r="B4017" i="1"/>
  <c r="B4016" i="1"/>
  <c r="B4015" i="1"/>
  <c r="B4014" i="1"/>
  <c r="B4013" i="1"/>
  <c r="B4012" i="1"/>
  <c r="B4011" i="1"/>
  <c r="B4010" i="1"/>
  <c r="B4009" i="1"/>
  <c r="B4008" i="1"/>
  <c r="B4007" i="1"/>
  <c r="B4006" i="1"/>
  <c r="B4005" i="1"/>
  <c r="B4004" i="1"/>
  <c r="B4003" i="1"/>
  <c r="B4002" i="1"/>
  <c r="B4001" i="1"/>
  <c r="B4000" i="1"/>
  <c r="B3999" i="1"/>
  <c r="B3998" i="1"/>
  <c r="B3997" i="1"/>
  <c r="B3996" i="1"/>
  <c r="B3995" i="1"/>
  <c r="B3994" i="1"/>
  <c r="B3993" i="1"/>
  <c r="B3992" i="1"/>
  <c r="B3991" i="1"/>
  <c r="B3990" i="1"/>
  <c r="B3989" i="1"/>
  <c r="B3988" i="1"/>
  <c r="B3987" i="1"/>
  <c r="B3986" i="1"/>
  <c r="B3985" i="1"/>
  <c r="B3984" i="1"/>
  <c r="B3983" i="1"/>
  <c r="B3982" i="1"/>
  <c r="B3981" i="1"/>
  <c r="B3980" i="1"/>
  <c r="B3979" i="1"/>
  <c r="B3978" i="1"/>
  <c r="B3977" i="1"/>
  <c r="B3976" i="1"/>
  <c r="B3975" i="1"/>
  <c r="B3974" i="1"/>
  <c r="B3973" i="1"/>
  <c r="B3972" i="1"/>
  <c r="B3971" i="1"/>
  <c r="B3970" i="1"/>
  <c r="B3969" i="1"/>
  <c r="B3968" i="1"/>
  <c r="B3967" i="1"/>
  <c r="B3966" i="1"/>
  <c r="B3965" i="1"/>
  <c r="B3964" i="1"/>
  <c r="B3963" i="1"/>
  <c r="B3962" i="1"/>
  <c r="B3961" i="1"/>
  <c r="B3960" i="1"/>
  <c r="B3959" i="1"/>
  <c r="B3958" i="1"/>
  <c r="B3957" i="1"/>
  <c r="B3956" i="1"/>
  <c r="B3955" i="1"/>
  <c r="B3954" i="1"/>
  <c r="B3953" i="1"/>
  <c r="B3952" i="1"/>
  <c r="B3951" i="1"/>
  <c r="B3950" i="1"/>
  <c r="B3949" i="1"/>
  <c r="B3948" i="1"/>
  <c r="B3947" i="1"/>
  <c r="B3946" i="1"/>
  <c r="B3945" i="1"/>
  <c r="B3944" i="1"/>
  <c r="B3943" i="1"/>
  <c r="B3942" i="1"/>
  <c r="B3941" i="1"/>
  <c r="B3940" i="1"/>
  <c r="B3939" i="1"/>
  <c r="B3938" i="1"/>
  <c r="B3937" i="1"/>
  <c r="B3936" i="1"/>
  <c r="B3935" i="1"/>
  <c r="B3934" i="1"/>
  <c r="B3933" i="1"/>
  <c r="B3932" i="1"/>
  <c r="B3931" i="1"/>
  <c r="B3930" i="1"/>
  <c r="B3929" i="1"/>
  <c r="B3928" i="1"/>
  <c r="B3927" i="1"/>
  <c r="B3926" i="1"/>
  <c r="B3925" i="1"/>
  <c r="B3924" i="1"/>
  <c r="B3923" i="1"/>
  <c r="B3922" i="1"/>
  <c r="B3921" i="1"/>
  <c r="B3920" i="1"/>
  <c r="B3919" i="1"/>
  <c r="B3918" i="1"/>
  <c r="B3917" i="1"/>
  <c r="B3916" i="1"/>
  <c r="B3915" i="1"/>
  <c r="B3914" i="1"/>
  <c r="B3913" i="1"/>
  <c r="B3912" i="1"/>
  <c r="B3911" i="1"/>
  <c r="B3910" i="1"/>
  <c r="B3909" i="1"/>
  <c r="B3908" i="1"/>
  <c r="B3907" i="1"/>
  <c r="B3906" i="1"/>
  <c r="B3905" i="1"/>
  <c r="B3904" i="1"/>
  <c r="B3903" i="1"/>
  <c r="B3902" i="1"/>
  <c r="B3901" i="1"/>
  <c r="B3900" i="1"/>
  <c r="B3899" i="1"/>
  <c r="B3898" i="1"/>
  <c r="B3897" i="1"/>
  <c r="B3896" i="1"/>
  <c r="B3895" i="1"/>
  <c r="B3894" i="1"/>
  <c r="B3893" i="1"/>
  <c r="B3892" i="1"/>
  <c r="B3891" i="1"/>
  <c r="B3890" i="1"/>
  <c r="B3889" i="1"/>
  <c r="B3888" i="1"/>
  <c r="B3887" i="1"/>
  <c r="B3886" i="1"/>
  <c r="B3885" i="1"/>
  <c r="B3884" i="1"/>
  <c r="B3883" i="1"/>
  <c r="B3882" i="1"/>
  <c r="B3881" i="1"/>
  <c r="B3880" i="1"/>
  <c r="B3879" i="1"/>
  <c r="B3878" i="1"/>
  <c r="B3877" i="1"/>
  <c r="B3876" i="1"/>
  <c r="B3875" i="1"/>
  <c r="B3874" i="1"/>
  <c r="B3873" i="1"/>
  <c r="B3872" i="1"/>
  <c r="B3871" i="1"/>
  <c r="B3870" i="1"/>
  <c r="B3869" i="1"/>
  <c r="B3868" i="1"/>
  <c r="B3867" i="1"/>
  <c r="B3866" i="1"/>
  <c r="B3865" i="1"/>
  <c r="B3864" i="1"/>
  <c r="B3863" i="1"/>
  <c r="B3862" i="1"/>
  <c r="B3861" i="1"/>
  <c r="B3859" i="1"/>
  <c r="B3858" i="1"/>
  <c r="B3857" i="1"/>
  <c r="B3856" i="1"/>
  <c r="B3855" i="1"/>
  <c r="B3854" i="1"/>
  <c r="B3853" i="1"/>
  <c r="B3852" i="1"/>
  <c r="B3851" i="1"/>
  <c r="B3850" i="1"/>
  <c r="B3849" i="1"/>
  <c r="B3848" i="1"/>
  <c r="B3847" i="1"/>
  <c r="B3846" i="1"/>
  <c r="B3845" i="1"/>
  <c r="B3844" i="1"/>
  <c r="B3843" i="1"/>
  <c r="B3842" i="1"/>
  <c r="B3841" i="1"/>
  <c r="B3840" i="1"/>
  <c r="B3839" i="1"/>
  <c r="B3838" i="1"/>
  <c r="B3837" i="1"/>
  <c r="B3836" i="1"/>
  <c r="B3835" i="1"/>
  <c r="B3834" i="1"/>
  <c r="B3833" i="1"/>
  <c r="B3832" i="1"/>
  <c r="B3831" i="1"/>
  <c r="B3830" i="1"/>
  <c r="B3829" i="1"/>
  <c r="B3828" i="1"/>
  <c r="B3827" i="1"/>
  <c r="B3826" i="1"/>
  <c r="B3825" i="1"/>
  <c r="B3824" i="1"/>
  <c r="B3823" i="1"/>
  <c r="B3501" i="1"/>
  <c r="B3500" i="1"/>
  <c r="B3499" i="1"/>
  <c r="B3498" i="1"/>
  <c r="B3497" i="1"/>
  <c r="B3496" i="1"/>
  <c r="B3495" i="1"/>
  <c r="B3494" i="1"/>
  <c r="B3493" i="1"/>
  <c r="B3492" i="1"/>
  <c r="B3491" i="1"/>
  <c r="B3490" i="1"/>
  <c r="B3489" i="1"/>
  <c r="B3488" i="1"/>
  <c r="B3487" i="1"/>
  <c r="B3486" i="1"/>
  <c r="B3485" i="1"/>
  <c r="B3484" i="1"/>
  <c r="B3483" i="1"/>
  <c r="B3482" i="1"/>
  <c r="B3481" i="1"/>
  <c r="B3480" i="1"/>
  <c r="B3479" i="1"/>
  <c r="B3478" i="1"/>
  <c r="B3477" i="1"/>
  <c r="B3476" i="1"/>
  <c r="B3475" i="1"/>
  <c r="B3474" i="1"/>
  <c r="B3473" i="1"/>
  <c r="B3472" i="1"/>
  <c r="B3471" i="1"/>
  <c r="B3470" i="1"/>
  <c r="B3469" i="1"/>
  <c r="B3468" i="1"/>
  <c r="B3467" i="1"/>
  <c r="B3466" i="1"/>
  <c r="B3465" i="1"/>
  <c r="B3464" i="1"/>
  <c r="B3463" i="1"/>
  <c r="B3462" i="1"/>
  <c r="B3461" i="1"/>
  <c r="B3460" i="1"/>
  <c r="B3459" i="1"/>
  <c r="B3458" i="1"/>
  <c r="B3457" i="1"/>
  <c r="B3456" i="1"/>
  <c r="B3455" i="1"/>
  <c r="B3454" i="1"/>
  <c r="B3453" i="1"/>
  <c r="B3452" i="1"/>
  <c r="B3451" i="1"/>
  <c r="B3450" i="1"/>
  <c r="B3449" i="1"/>
  <c r="B3448" i="1"/>
  <c r="B3447" i="1"/>
  <c r="B3446" i="1"/>
  <c r="B3445" i="1"/>
  <c r="B3444" i="1"/>
  <c r="B3443" i="1"/>
  <c r="B3442" i="1"/>
  <c r="B3441" i="1"/>
  <c r="B3440" i="1"/>
  <c r="B3439" i="1"/>
  <c r="B3438" i="1"/>
  <c r="B3437" i="1"/>
  <c r="B3436" i="1"/>
  <c r="B3435" i="1"/>
  <c r="B3434" i="1"/>
  <c r="B3433" i="1"/>
  <c r="B3432" i="1"/>
  <c r="B3431" i="1"/>
  <c r="B3430" i="1"/>
  <c r="B3429" i="1"/>
  <c r="B3428" i="1"/>
  <c r="B3427" i="1"/>
  <c r="B3426" i="1"/>
  <c r="B3425" i="1"/>
  <c r="B3424" i="1"/>
  <c r="B3423" i="1"/>
  <c r="B3422" i="1"/>
  <c r="B3421" i="1"/>
  <c r="B3420" i="1"/>
  <c r="B3419" i="1"/>
  <c r="B3418" i="1"/>
  <c r="B3417" i="1"/>
  <c r="B3416" i="1"/>
  <c r="B3415" i="1"/>
  <c r="B3414" i="1"/>
  <c r="B3413" i="1"/>
  <c r="B3412" i="1"/>
  <c r="B3411" i="1"/>
  <c r="B3410" i="1"/>
  <c r="B3409" i="1"/>
  <c r="B3408" i="1"/>
  <c r="B3407" i="1"/>
  <c r="B3405" i="1"/>
  <c r="B3404" i="1"/>
  <c r="B3403" i="1"/>
  <c r="B3402" i="1"/>
  <c r="B3401" i="1"/>
  <c r="B3400" i="1"/>
  <c r="B3399" i="1"/>
  <c r="B3398" i="1"/>
  <c r="B3397" i="1"/>
  <c r="B3396" i="1"/>
  <c r="B3395" i="1"/>
  <c r="B3394" i="1"/>
  <c r="B3393" i="1"/>
  <c r="B3392" i="1"/>
  <c r="B3391" i="1"/>
  <c r="B3390" i="1"/>
  <c r="B3389" i="1"/>
  <c r="B3388" i="1"/>
  <c r="B3387" i="1"/>
  <c r="B3386" i="1"/>
  <c r="B3385" i="1"/>
  <c r="B3384" i="1"/>
  <c r="B3383" i="1"/>
  <c r="B3382" i="1"/>
  <c r="B3381" i="1"/>
  <c r="B3380" i="1"/>
  <c r="B3379" i="1"/>
  <c r="B3378" i="1"/>
  <c r="B3377" i="1"/>
  <c r="B3376" i="1"/>
  <c r="B3375" i="1"/>
  <c r="B3374" i="1"/>
  <c r="B3373" i="1"/>
  <c r="B3372" i="1"/>
  <c r="B3371" i="1"/>
  <c r="B3370" i="1"/>
  <c r="B3369" i="1"/>
  <c r="B3368" i="1"/>
  <c r="B3367" i="1"/>
  <c r="B3366" i="1"/>
  <c r="B3365" i="1"/>
  <c r="B3364" i="1"/>
  <c r="B3363" i="1"/>
  <c r="B3362" i="1"/>
  <c r="B3361" i="1"/>
  <c r="B3360" i="1"/>
  <c r="B3359" i="1"/>
  <c r="B3358" i="1"/>
  <c r="B3357" i="1"/>
  <c r="B3356" i="1"/>
  <c r="B3355" i="1"/>
  <c r="B3354" i="1"/>
  <c r="B3353" i="1"/>
  <c r="B3352" i="1"/>
  <c r="B3351" i="1"/>
  <c r="B3350" i="1"/>
  <c r="B3349" i="1"/>
  <c r="B3348" i="1"/>
  <c r="B3347" i="1"/>
  <c r="B3346" i="1"/>
  <c r="B3345" i="1"/>
  <c r="B3344" i="1"/>
  <c r="B3343" i="1"/>
  <c r="B3342" i="1"/>
  <c r="B3341" i="1"/>
  <c r="B3340" i="1"/>
  <c r="B3339" i="1"/>
  <c r="B3338" i="1"/>
  <c r="B3337" i="1"/>
  <c r="B3336" i="1"/>
  <c r="B3335" i="1"/>
  <c r="B3334" i="1"/>
  <c r="B3333" i="1"/>
  <c r="B3332" i="1"/>
  <c r="B3331" i="1"/>
  <c r="B3330" i="1"/>
  <c r="B3329" i="1"/>
  <c r="B3328" i="1"/>
  <c r="B3327" i="1"/>
  <c r="B3326" i="1"/>
  <c r="B3325" i="1"/>
  <c r="B3324" i="1"/>
  <c r="B3323" i="1"/>
  <c r="B3322" i="1"/>
  <c r="B3321" i="1"/>
  <c r="B3320" i="1"/>
  <c r="B3319" i="1"/>
  <c r="B3318" i="1"/>
  <c r="B3317" i="1"/>
  <c r="B3316" i="1"/>
  <c r="B3315" i="1"/>
  <c r="B3314" i="1"/>
  <c r="B3313" i="1"/>
  <c r="B3312" i="1"/>
  <c r="B3311" i="1"/>
  <c r="B3310" i="1"/>
  <c r="B3309" i="1"/>
  <c r="B3308" i="1"/>
  <c r="B3307" i="1"/>
  <c r="B3306" i="1"/>
  <c r="B3305" i="1"/>
  <c r="B3304" i="1"/>
  <c r="B3303" i="1"/>
  <c r="B3302" i="1"/>
  <c r="B3301" i="1"/>
  <c r="B3300" i="1"/>
  <c r="B3299" i="1"/>
  <c r="B3298" i="1"/>
  <c r="B3297" i="1"/>
  <c r="B3296" i="1"/>
  <c r="B3295" i="1"/>
  <c r="B3294" i="1"/>
  <c r="B3293" i="1"/>
  <c r="B3292" i="1"/>
  <c r="B3291" i="1"/>
  <c r="B3290" i="1"/>
  <c r="B3289" i="1"/>
  <c r="B3288" i="1"/>
  <c r="B3287" i="1"/>
  <c r="B3286" i="1"/>
  <c r="B3285" i="1"/>
  <c r="B3284" i="1"/>
  <c r="B3283" i="1"/>
  <c r="B3282" i="1"/>
  <c r="B3281" i="1"/>
  <c r="B3280" i="1"/>
  <c r="B3279" i="1"/>
  <c r="B3278" i="1"/>
  <c r="B3277" i="1"/>
  <c r="B3276" i="1"/>
  <c r="B3275" i="1"/>
  <c r="B3274" i="1"/>
  <c r="B3273" i="1"/>
  <c r="B3272" i="1"/>
  <c r="B3271" i="1"/>
  <c r="B3270" i="1"/>
  <c r="B3269" i="1"/>
  <c r="B3268" i="1"/>
  <c r="B3267" i="1"/>
  <c r="B3266" i="1"/>
  <c r="B3265" i="1"/>
  <c r="B3264" i="1"/>
  <c r="B3263" i="1"/>
  <c r="B3262" i="1"/>
  <c r="B3261" i="1"/>
  <c r="B3260" i="1"/>
  <c r="B3259" i="1"/>
  <c r="B3258" i="1"/>
  <c r="B3257" i="1"/>
  <c r="B3256" i="1"/>
  <c r="B3255" i="1"/>
  <c r="B3254" i="1"/>
  <c r="B3253" i="1"/>
  <c r="B3252" i="1"/>
  <c r="B3251" i="1"/>
  <c r="B3250" i="1"/>
  <c r="B3249" i="1"/>
  <c r="B3248" i="1"/>
  <c r="B3247" i="1"/>
  <c r="B3246" i="1"/>
  <c r="B3245" i="1"/>
  <c r="B3244" i="1"/>
  <c r="B3243" i="1"/>
  <c r="B3242" i="1"/>
  <c r="B3241" i="1"/>
  <c r="B3240" i="1"/>
  <c r="B3239" i="1"/>
  <c r="B3238" i="1"/>
  <c r="B3237" i="1"/>
  <c r="B3236" i="1"/>
  <c r="B3235" i="1"/>
  <c r="B3234" i="1"/>
  <c r="B3233" i="1"/>
  <c r="B3232" i="1"/>
  <c r="B3231" i="1"/>
  <c r="B3230" i="1"/>
  <c r="B3229" i="1"/>
  <c r="B3228" i="1"/>
  <c r="B3227" i="1"/>
  <c r="B3226" i="1"/>
  <c r="B3225" i="1"/>
  <c r="B3224" i="1"/>
  <c r="B3223" i="1"/>
  <c r="B3222" i="1"/>
  <c r="B3221" i="1"/>
  <c r="B3220" i="1"/>
  <c r="B3219" i="1"/>
  <c r="B3218" i="1"/>
  <c r="B3217" i="1"/>
  <c r="B3216" i="1"/>
  <c r="B3215" i="1"/>
  <c r="B3214" i="1"/>
  <c r="B3213" i="1"/>
  <c r="B3212" i="1"/>
  <c r="B3211" i="1"/>
  <c r="B3210" i="1"/>
  <c r="B3209" i="1"/>
  <c r="B3208" i="1"/>
  <c r="B3207" i="1"/>
  <c r="B3206" i="1"/>
  <c r="B3205" i="1"/>
  <c r="B3204" i="1"/>
  <c r="B3203" i="1"/>
  <c r="B3202" i="1"/>
  <c r="B3201" i="1"/>
  <c r="B3200" i="1"/>
  <c r="B3199" i="1"/>
  <c r="B3198" i="1"/>
  <c r="B3197" i="1"/>
  <c r="B3196" i="1"/>
  <c r="B3195" i="1"/>
  <c r="B3194" i="1"/>
  <c r="B3193" i="1"/>
  <c r="B3192" i="1"/>
  <c r="B3191" i="1"/>
  <c r="B3190" i="1"/>
  <c r="B3189" i="1"/>
  <c r="B3188" i="1"/>
  <c r="B3187" i="1"/>
  <c r="B3186" i="1"/>
  <c r="B3185" i="1"/>
  <c r="B3184" i="1"/>
  <c r="B3183" i="1"/>
  <c r="B3182" i="1"/>
  <c r="B3181" i="1"/>
  <c r="B3180" i="1"/>
  <c r="B3179" i="1"/>
  <c r="B3178" i="1"/>
  <c r="B3177" i="1"/>
  <c r="B3176" i="1"/>
  <c r="B3175" i="1"/>
  <c r="B3174" i="1"/>
  <c r="B3173" i="1"/>
  <c r="B3172" i="1"/>
  <c r="B3171" i="1"/>
  <c r="B3170" i="1"/>
  <c r="B3169" i="1"/>
  <c r="B3168" i="1"/>
  <c r="B3167" i="1"/>
  <c r="B3166" i="1"/>
  <c r="B3165" i="1"/>
  <c r="B3164" i="1"/>
  <c r="B3163" i="1"/>
  <c r="B3162" i="1"/>
  <c r="B3161" i="1"/>
  <c r="B3160" i="1"/>
  <c r="B3159" i="1"/>
  <c r="B3158" i="1"/>
  <c r="B3157" i="1"/>
  <c r="B3156" i="1"/>
  <c r="B3155" i="1"/>
  <c r="B3154" i="1"/>
  <c r="B3153" i="1"/>
  <c r="B3152" i="1"/>
  <c r="B3151" i="1"/>
  <c r="B3150" i="1"/>
  <c r="B3149" i="1"/>
  <c r="B3148" i="1"/>
  <c r="B3147" i="1"/>
  <c r="B3146" i="1"/>
  <c r="B3145" i="1"/>
  <c r="B3144" i="1"/>
  <c r="B3143" i="1"/>
  <c r="B3142" i="1"/>
  <c r="B3141" i="1"/>
  <c r="B3140" i="1"/>
  <c r="B3139" i="1"/>
  <c r="B3138" i="1"/>
  <c r="B3137" i="1"/>
  <c r="B3136" i="1"/>
  <c r="B3135" i="1"/>
  <c r="B3134" i="1"/>
  <c r="B3133" i="1"/>
  <c r="B3132" i="1"/>
  <c r="B3131" i="1"/>
  <c r="B3130" i="1"/>
  <c r="B3129" i="1"/>
  <c r="B3128" i="1"/>
  <c r="B3127" i="1"/>
  <c r="B3126" i="1"/>
  <c r="B3125" i="1"/>
  <c r="B3124" i="1"/>
  <c r="B3123" i="1"/>
  <c r="B3122" i="1"/>
  <c r="B3121" i="1"/>
  <c r="B3120" i="1"/>
  <c r="B3119" i="1"/>
  <c r="B3118" i="1"/>
  <c r="B3117" i="1"/>
  <c r="B3116" i="1"/>
  <c r="B3115" i="1"/>
  <c r="B3114" i="1"/>
  <c r="B3113" i="1"/>
  <c r="B3112" i="1"/>
  <c r="B3111" i="1"/>
  <c r="B3110" i="1"/>
  <c r="B3109" i="1"/>
  <c r="B3108" i="1"/>
  <c r="B3107" i="1"/>
  <c r="B3106" i="1"/>
  <c r="B3105" i="1"/>
  <c r="B3104" i="1"/>
  <c r="B3103" i="1"/>
  <c r="B3102" i="1"/>
  <c r="B3101" i="1"/>
  <c r="B3100" i="1"/>
  <c r="B3099" i="1"/>
  <c r="B3098" i="1"/>
  <c r="B3097" i="1"/>
  <c r="B3096" i="1"/>
  <c r="B3095" i="1"/>
  <c r="B3094" i="1"/>
  <c r="B3093" i="1"/>
  <c r="B3092" i="1"/>
  <c r="B3091" i="1"/>
  <c r="B3090" i="1"/>
  <c r="B3089" i="1"/>
  <c r="B3088" i="1"/>
  <c r="B3087" i="1"/>
  <c r="B3086" i="1"/>
  <c r="B3085" i="1"/>
  <c r="B3084" i="1"/>
  <c r="B3083" i="1"/>
  <c r="B3082" i="1"/>
  <c r="B3081" i="1"/>
  <c r="B3080" i="1"/>
  <c r="B3079" i="1"/>
  <c r="B3078" i="1"/>
  <c r="B3077" i="1"/>
  <c r="B3076" i="1"/>
  <c r="B3075" i="1"/>
  <c r="B3074" i="1"/>
  <c r="B3073" i="1"/>
  <c r="B3072" i="1"/>
  <c r="B3071" i="1"/>
  <c r="B3070" i="1"/>
  <c r="B3069" i="1"/>
  <c r="B3068" i="1"/>
  <c r="B3067" i="1"/>
  <c r="B3066" i="1"/>
  <c r="B3065" i="1"/>
  <c r="B3064" i="1"/>
  <c r="B3063" i="1"/>
  <c r="B3062" i="1"/>
  <c r="B3061" i="1"/>
  <c r="B3060" i="1"/>
  <c r="B3059" i="1"/>
  <c r="B3058" i="1"/>
  <c r="B3057" i="1"/>
  <c r="B3056" i="1"/>
  <c r="B3055" i="1"/>
  <c r="B3054" i="1"/>
  <c r="B3053" i="1"/>
  <c r="B3052" i="1"/>
  <c r="B3051" i="1"/>
  <c r="B3050" i="1"/>
  <c r="B3049" i="1"/>
  <c r="B3048" i="1"/>
  <c r="B3047" i="1"/>
  <c r="B3046" i="1"/>
  <c r="B3045" i="1"/>
  <c r="B3044" i="1"/>
  <c r="B3043" i="1"/>
  <c r="B3042" i="1"/>
  <c r="B3041" i="1"/>
  <c r="B3040" i="1"/>
  <c r="B3039" i="1"/>
  <c r="B3038" i="1"/>
  <c r="B3037" i="1"/>
  <c r="B3036" i="1"/>
  <c r="B3035" i="1"/>
  <c r="B3034" i="1"/>
  <c r="B3033" i="1"/>
  <c r="B3032" i="1"/>
  <c r="B3031" i="1"/>
  <c r="B3030" i="1"/>
  <c r="B3029" i="1"/>
  <c r="B3028" i="1"/>
  <c r="B3027" i="1"/>
  <c r="B3026" i="1"/>
  <c r="B3025" i="1"/>
  <c r="B3024" i="1"/>
  <c r="B3023" i="1"/>
  <c r="B3022" i="1"/>
  <c r="B3021" i="1"/>
  <c r="B3020" i="1"/>
  <c r="B3019" i="1"/>
  <c r="B3018" i="1"/>
  <c r="B3017" i="1"/>
  <c r="B3016" i="1"/>
  <c r="B3015" i="1"/>
  <c r="B3014" i="1"/>
  <c r="B3013" i="1"/>
  <c r="B3012" i="1"/>
  <c r="B3011" i="1"/>
  <c r="B3010" i="1"/>
  <c r="B3009" i="1"/>
  <c r="B3008" i="1"/>
  <c r="B3007" i="1"/>
  <c r="B3006" i="1"/>
  <c r="B3005" i="1"/>
  <c r="B3004" i="1"/>
  <c r="B3003" i="1"/>
  <c r="B3002" i="1"/>
  <c r="B3001" i="1"/>
  <c r="B3000" i="1"/>
  <c r="B2999" i="1"/>
  <c r="B2998" i="1"/>
  <c r="B2997" i="1"/>
  <c r="B2996" i="1"/>
  <c r="B2995" i="1"/>
  <c r="B2994" i="1"/>
  <c r="B2993" i="1"/>
  <c r="B2992" i="1"/>
  <c r="B2991" i="1"/>
  <c r="B2990" i="1"/>
  <c r="B2989" i="1"/>
  <c r="B2988" i="1"/>
  <c r="B2987" i="1"/>
  <c r="B2986" i="1"/>
  <c r="B2985" i="1"/>
  <c r="B2984" i="1"/>
  <c r="B2983" i="1"/>
  <c r="B2982" i="1"/>
  <c r="B2981" i="1"/>
  <c r="B2980" i="1"/>
  <c r="B2979" i="1"/>
  <c r="B2978" i="1"/>
  <c r="B2977" i="1"/>
  <c r="B2976" i="1"/>
  <c r="B2975" i="1"/>
  <c r="B2974" i="1"/>
  <c r="B2973" i="1"/>
  <c r="B2972" i="1"/>
  <c r="B2971" i="1"/>
  <c r="B2970" i="1"/>
  <c r="B2969" i="1"/>
  <c r="B2968" i="1"/>
  <c r="B2967" i="1"/>
  <c r="B2966" i="1"/>
  <c r="B2965" i="1"/>
  <c r="B2964" i="1"/>
  <c r="B2963" i="1"/>
  <c r="B2962" i="1"/>
  <c r="B2961" i="1"/>
  <c r="B2960" i="1"/>
  <c r="B2959" i="1"/>
  <c r="B2958" i="1"/>
  <c r="B2957" i="1"/>
  <c r="B2956" i="1"/>
  <c r="B2955" i="1"/>
  <c r="B2954" i="1"/>
  <c r="B2953" i="1"/>
  <c r="B2952" i="1"/>
  <c r="B2951" i="1"/>
  <c r="B2950" i="1"/>
  <c r="B2949" i="1"/>
  <c r="B2948" i="1"/>
  <c r="B2947" i="1"/>
  <c r="B2946" i="1"/>
  <c r="B2945" i="1"/>
  <c r="B2944" i="1"/>
  <c r="B2943" i="1"/>
  <c r="B2942" i="1"/>
  <c r="B2941" i="1"/>
  <c r="B2940" i="1"/>
  <c r="B2939" i="1"/>
  <c r="B2938" i="1"/>
  <c r="B2937" i="1"/>
  <c r="B2936" i="1"/>
  <c r="B2935" i="1"/>
  <c r="B2934" i="1"/>
  <c r="B2933" i="1"/>
  <c r="B2932" i="1"/>
  <c r="B2931" i="1"/>
  <c r="B2930" i="1"/>
  <c r="B2929" i="1"/>
  <c r="B2928" i="1"/>
  <c r="B2927" i="1"/>
  <c r="B2926" i="1"/>
  <c r="B2925" i="1"/>
  <c r="B2924" i="1"/>
  <c r="B2923" i="1"/>
  <c r="B2922" i="1"/>
  <c r="B2921" i="1"/>
  <c r="B2920" i="1"/>
  <c r="B2919" i="1"/>
  <c r="B2918" i="1"/>
  <c r="B2917" i="1"/>
  <c r="B2916" i="1"/>
  <c r="B2915" i="1"/>
  <c r="B2914" i="1"/>
  <c r="B2913" i="1"/>
  <c r="B2912" i="1"/>
  <c r="B2911" i="1"/>
  <c r="B2910" i="1"/>
  <c r="B2909" i="1"/>
  <c r="B2908" i="1"/>
  <c r="B2907" i="1"/>
  <c r="B2906" i="1"/>
  <c r="B2905" i="1"/>
  <c r="B2904" i="1"/>
  <c r="B2903" i="1"/>
  <c r="B2902" i="1"/>
  <c r="B2901" i="1"/>
  <c r="B2900" i="1"/>
  <c r="B2899" i="1"/>
  <c r="B2898" i="1"/>
  <c r="B2897" i="1"/>
  <c r="B2896" i="1"/>
  <c r="B2895" i="1"/>
  <c r="B2894" i="1"/>
  <c r="B2893" i="1"/>
  <c r="B2892" i="1"/>
  <c r="B2891" i="1"/>
  <c r="B2890" i="1"/>
  <c r="B2889" i="1"/>
  <c r="B2888" i="1"/>
  <c r="B2887" i="1"/>
  <c r="B2886" i="1"/>
  <c r="B2885" i="1"/>
  <c r="B2884" i="1"/>
  <c r="B2883" i="1"/>
  <c r="B2882" i="1"/>
  <c r="B2881" i="1"/>
  <c r="B2880" i="1"/>
  <c r="B2879" i="1"/>
  <c r="B2878" i="1"/>
  <c r="B2877" i="1"/>
  <c r="B2876" i="1"/>
  <c r="B2875" i="1"/>
  <c r="B2874" i="1"/>
  <c r="B2873" i="1"/>
  <c r="B2872" i="1"/>
  <c r="B2871" i="1"/>
  <c r="B2870" i="1"/>
  <c r="B2869" i="1"/>
  <c r="B2868" i="1"/>
  <c r="B2867" i="1"/>
  <c r="B2866" i="1"/>
  <c r="B2865" i="1"/>
  <c r="B2864" i="1"/>
  <c r="B2863" i="1"/>
  <c r="B2862" i="1"/>
  <c r="B2861" i="1"/>
  <c r="B2860" i="1"/>
  <c r="B2859" i="1"/>
  <c r="B2858" i="1"/>
  <c r="B2857" i="1"/>
  <c r="B2856" i="1"/>
  <c r="B2855" i="1"/>
  <c r="B2854" i="1"/>
  <c r="B2853" i="1"/>
  <c r="B2852" i="1"/>
  <c r="B2851" i="1"/>
  <c r="B2850" i="1"/>
  <c r="B2849" i="1"/>
  <c r="B2848" i="1"/>
  <c r="B2847" i="1"/>
  <c r="B2846" i="1"/>
  <c r="B2845" i="1"/>
  <c r="B2844" i="1"/>
  <c r="B2843" i="1"/>
  <c r="B2842" i="1"/>
  <c r="B2841" i="1"/>
  <c r="B2840" i="1"/>
  <c r="B2839" i="1"/>
  <c r="B2838" i="1"/>
  <c r="B2837" i="1"/>
  <c r="B2836" i="1"/>
  <c r="B2835" i="1"/>
  <c r="B2834" i="1"/>
  <c r="B2833" i="1"/>
  <c r="B2832" i="1"/>
  <c r="B2831" i="1"/>
  <c r="B2830" i="1"/>
  <c r="B2829" i="1"/>
  <c r="B2828" i="1"/>
  <c r="B2827" i="1"/>
  <c r="B2826" i="1"/>
  <c r="B2825" i="1"/>
  <c r="B2824" i="1"/>
  <c r="B2823" i="1"/>
  <c r="B2822" i="1"/>
  <c r="B2821" i="1"/>
  <c r="B2820" i="1"/>
  <c r="B2819" i="1"/>
  <c r="B2818" i="1"/>
  <c r="B2817" i="1"/>
  <c r="B2816" i="1"/>
  <c r="B2815" i="1"/>
  <c r="B2814" i="1"/>
  <c r="B2813" i="1"/>
  <c r="B2812" i="1"/>
  <c r="B2811" i="1"/>
  <c r="B2810" i="1"/>
  <c r="B2809" i="1"/>
  <c r="B2808" i="1"/>
  <c r="B2807" i="1"/>
  <c r="B2806" i="1"/>
  <c r="B2805" i="1"/>
  <c r="B2804" i="1"/>
  <c r="B2803" i="1"/>
  <c r="B2802" i="1"/>
  <c r="B2801" i="1"/>
  <c r="B2800" i="1"/>
  <c r="B2799" i="1"/>
  <c r="B2798" i="1"/>
  <c r="B2797" i="1"/>
  <c r="B2796" i="1"/>
  <c r="B2795" i="1"/>
  <c r="B2794" i="1"/>
  <c r="B2793" i="1"/>
  <c r="B2792" i="1"/>
  <c r="B2791" i="1"/>
  <c r="B2790" i="1"/>
  <c r="B2789" i="1"/>
  <c r="B2788" i="1"/>
  <c r="B2787" i="1"/>
  <c r="B2786" i="1"/>
  <c r="B2785" i="1"/>
  <c r="B2784" i="1"/>
  <c r="B2783" i="1"/>
  <c r="B2782" i="1"/>
  <c r="B2781" i="1"/>
  <c r="B2780" i="1"/>
  <c r="B2779" i="1"/>
  <c r="B2778" i="1"/>
  <c r="B2777" i="1"/>
  <c r="B2776" i="1"/>
  <c r="B2775" i="1"/>
  <c r="B2774" i="1"/>
  <c r="B2773" i="1"/>
  <c r="B2772" i="1"/>
  <c r="B2771" i="1"/>
  <c r="B2770" i="1"/>
  <c r="B2769" i="1"/>
  <c r="B2768" i="1"/>
  <c r="B2767" i="1"/>
  <c r="B2766" i="1"/>
  <c r="B2765" i="1"/>
  <c r="B2764" i="1"/>
  <c r="B2763" i="1"/>
  <c r="B2762" i="1"/>
  <c r="B2761" i="1"/>
  <c r="B2760" i="1"/>
  <c r="B2759" i="1"/>
  <c r="B2758" i="1"/>
  <c r="B2757" i="1"/>
  <c r="B2756" i="1"/>
  <c r="B2755" i="1"/>
  <c r="B2754" i="1"/>
  <c r="B2753" i="1"/>
  <c r="B2752" i="1"/>
  <c r="B2751" i="1"/>
  <c r="B2750" i="1"/>
  <c r="B2749" i="1"/>
  <c r="B2748" i="1"/>
  <c r="B2747" i="1"/>
  <c r="B2746" i="1"/>
  <c r="B2745" i="1"/>
  <c r="B2744" i="1"/>
  <c r="B2743" i="1"/>
  <c r="B2742" i="1"/>
  <c r="B2741" i="1"/>
  <c r="B2740" i="1"/>
  <c r="B2739" i="1"/>
  <c r="B2738" i="1"/>
  <c r="B2737" i="1"/>
  <c r="B2736" i="1"/>
  <c r="B2735" i="1"/>
  <c r="B2734" i="1"/>
  <c r="B2733" i="1"/>
  <c r="B2732" i="1"/>
  <c r="B2731" i="1"/>
  <c r="B2730" i="1"/>
  <c r="B2729" i="1"/>
  <c r="B2728" i="1"/>
  <c r="B2727" i="1"/>
  <c r="B2726" i="1"/>
  <c r="B2725" i="1"/>
  <c r="B2724" i="1"/>
  <c r="B2723" i="1"/>
  <c r="B2722" i="1"/>
  <c r="B2721" i="1"/>
  <c r="B2720" i="1"/>
  <c r="B2719" i="1"/>
  <c r="B2718" i="1"/>
  <c r="B2717" i="1"/>
  <c r="B2716" i="1"/>
  <c r="B2715" i="1"/>
  <c r="B2714" i="1"/>
  <c r="B2713" i="1"/>
  <c r="B2712" i="1"/>
  <c r="B2711" i="1"/>
  <c r="B2710" i="1"/>
  <c r="B2709" i="1"/>
  <c r="B2708" i="1"/>
  <c r="B2707" i="1"/>
  <c r="B2706" i="1"/>
  <c r="B2705" i="1"/>
  <c r="B2704" i="1"/>
  <c r="B2703" i="1"/>
  <c r="B2702" i="1"/>
  <c r="B2701" i="1"/>
  <c r="B2700" i="1"/>
  <c r="B2699" i="1"/>
  <c r="B2698" i="1"/>
  <c r="B2697" i="1"/>
  <c r="B2696" i="1"/>
  <c r="B2695" i="1"/>
  <c r="B2694" i="1"/>
  <c r="B2693" i="1"/>
  <c r="B2692" i="1"/>
  <c r="B2691" i="1"/>
  <c r="B2690" i="1"/>
  <c r="B2689" i="1"/>
  <c r="B2688" i="1"/>
  <c r="B2687" i="1"/>
  <c r="B2686" i="1"/>
  <c r="B2685" i="1"/>
  <c r="B2684" i="1"/>
  <c r="B2683" i="1"/>
  <c r="B2682" i="1"/>
  <c r="B2681" i="1"/>
  <c r="B2680" i="1"/>
  <c r="B2679" i="1"/>
  <c r="B2678" i="1"/>
  <c r="B2677" i="1"/>
  <c r="B2676" i="1"/>
  <c r="B2675" i="1"/>
  <c r="B2674" i="1"/>
  <c r="B2673" i="1"/>
  <c r="B2672" i="1"/>
  <c r="B2671" i="1"/>
  <c r="B2670" i="1"/>
  <c r="B2669" i="1"/>
  <c r="B2668" i="1"/>
  <c r="B2667" i="1"/>
  <c r="B2666" i="1"/>
  <c r="B2665" i="1"/>
  <c r="B2664" i="1"/>
  <c r="B2663" i="1"/>
  <c r="B2662" i="1"/>
  <c r="B2661" i="1"/>
  <c r="B2660" i="1"/>
  <c r="B2659" i="1"/>
  <c r="B2658" i="1"/>
  <c r="B2657" i="1"/>
  <c r="B2656" i="1"/>
  <c r="B2655" i="1"/>
  <c r="B2654" i="1"/>
  <c r="B2653" i="1"/>
  <c r="B2652" i="1"/>
  <c r="B2651" i="1"/>
  <c r="B2650" i="1"/>
  <c r="B2649" i="1"/>
  <c r="B2648" i="1"/>
  <c r="B2647" i="1"/>
  <c r="B2646" i="1"/>
  <c r="B2645" i="1"/>
  <c r="B2644" i="1"/>
  <c r="B2643" i="1"/>
  <c r="B2642" i="1"/>
  <c r="B2641" i="1"/>
  <c r="B2640" i="1"/>
  <c r="B2639" i="1"/>
  <c r="B2638" i="1"/>
  <c r="B2637" i="1"/>
  <c r="B2636" i="1"/>
  <c r="B2635" i="1"/>
  <c r="B2634" i="1"/>
  <c r="B2633" i="1"/>
  <c r="B2632" i="1"/>
  <c r="B2631" i="1"/>
  <c r="B2630" i="1"/>
  <c r="B2629" i="1"/>
  <c r="B2628" i="1"/>
  <c r="B2627" i="1"/>
  <c r="B2626" i="1"/>
  <c r="B2625" i="1"/>
  <c r="B2624" i="1"/>
  <c r="B2623" i="1"/>
  <c r="B2622" i="1"/>
  <c r="B2621" i="1"/>
  <c r="B2620" i="1"/>
  <c r="B2619" i="1"/>
  <c r="B2618" i="1"/>
  <c r="B2617" i="1"/>
  <c r="B2616" i="1"/>
  <c r="B2615" i="1"/>
  <c r="B2614" i="1"/>
  <c r="B2613" i="1"/>
  <c r="B2612" i="1"/>
  <c r="B2611" i="1"/>
  <c r="B2610" i="1"/>
  <c r="B2609" i="1"/>
  <c r="B2608" i="1"/>
  <c r="B2607" i="1"/>
  <c r="B2606" i="1"/>
  <c r="B2605" i="1"/>
  <c r="B2604" i="1"/>
  <c r="B2603" i="1"/>
  <c r="B2602" i="1"/>
  <c r="B2601" i="1"/>
  <c r="B2600" i="1"/>
  <c r="B2599" i="1"/>
  <c r="B2598" i="1"/>
  <c r="B2597" i="1"/>
  <c r="B2596" i="1"/>
  <c r="B2595" i="1"/>
  <c r="B2594" i="1"/>
  <c r="B2593" i="1"/>
  <c r="B2592" i="1"/>
  <c r="B2591" i="1"/>
  <c r="B2590" i="1"/>
  <c r="B2589" i="1"/>
  <c r="B2588" i="1"/>
  <c r="B2587" i="1"/>
  <c r="B2586" i="1"/>
  <c r="B2585" i="1"/>
  <c r="B2584" i="1"/>
  <c r="B2583" i="1"/>
  <c r="B2582" i="1"/>
  <c r="B2581" i="1"/>
  <c r="B2580" i="1"/>
  <c r="B2579" i="1"/>
  <c r="B2578" i="1"/>
  <c r="B2577" i="1"/>
  <c r="B2576" i="1"/>
  <c r="B2575" i="1"/>
  <c r="B2574" i="1"/>
  <c r="B2573" i="1"/>
  <c r="B2572" i="1"/>
  <c r="B2571" i="1"/>
  <c r="B2570" i="1"/>
  <c r="B2569" i="1"/>
  <c r="B2568" i="1"/>
  <c r="B2567" i="1"/>
  <c r="B2566" i="1"/>
  <c r="B2565" i="1"/>
  <c r="B2564" i="1"/>
  <c r="B2563" i="1"/>
  <c r="B2562" i="1"/>
  <c r="B2561" i="1"/>
  <c r="B2560" i="1"/>
  <c r="B2559" i="1"/>
  <c r="B2558" i="1"/>
  <c r="B2557" i="1"/>
  <c r="B2556" i="1"/>
  <c r="B2555" i="1"/>
  <c r="B2554" i="1"/>
  <c r="B2553" i="1"/>
  <c r="B2552" i="1"/>
  <c r="B2551" i="1"/>
  <c r="B2550" i="1"/>
  <c r="B2549" i="1"/>
  <c r="B2548" i="1"/>
  <c r="B2547" i="1"/>
  <c r="B2546" i="1"/>
  <c r="B2545" i="1"/>
  <c r="B2544" i="1"/>
  <c r="B2543" i="1"/>
  <c r="B2542" i="1"/>
  <c r="B2541" i="1"/>
  <c r="B2540" i="1"/>
  <c r="B2539" i="1"/>
  <c r="B2538" i="1"/>
  <c r="B2537" i="1"/>
  <c r="B2536" i="1"/>
  <c r="B2535" i="1"/>
  <c r="B2534" i="1"/>
  <c r="B2533" i="1"/>
  <c r="B2532" i="1"/>
  <c r="B2531" i="1"/>
  <c r="B2530" i="1"/>
  <c r="B2529" i="1"/>
  <c r="B2528" i="1"/>
  <c r="B2527" i="1"/>
  <c r="B2526" i="1"/>
  <c r="B2525" i="1"/>
  <c r="B2524" i="1"/>
  <c r="B2523" i="1"/>
  <c r="B2522" i="1"/>
  <c r="B2521" i="1"/>
  <c r="B2520" i="1"/>
  <c r="B2519" i="1"/>
  <c r="B2518" i="1"/>
  <c r="B2517" i="1"/>
  <c r="B2516" i="1"/>
  <c r="B2515" i="1"/>
  <c r="B2514" i="1"/>
  <c r="B2513" i="1"/>
  <c r="B2512" i="1"/>
  <c r="B2511" i="1"/>
  <c r="B2510" i="1"/>
  <c r="B2509" i="1"/>
  <c r="B2508" i="1"/>
  <c r="B2507" i="1"/>
  <c r="B2506" i="1"/>
  <c r="B2505" i="1"/>
  <c r="B2504" i="1"/>
  <c r="B2503" i="1"/>
  <c r="B2502" i="1"/>
  <c r="B2501" i="1"/>
  <c r="B2500" i="1"/>
  <c r="B2499" i="1"/>
  <c r="B2498" i="1"/>
  <c r="B2497" i="1"/>
  <c r="B2496" i="1"/>
  <c r="B2495" i="1"/>
  <c r="B2494" i="1"/>
  <c r="B2493" i="1"/>
  <c r="B2492" i="1"/>
  <c r="B2491" i="1"/>
  <c r="B2490" i="1"/>
  <c r="B2489" i="1"/>
  <c r="B2488" i="1"/>
  <c r="B2487" i="1"/>
  <c r="B2486" i="1"/>
  <c r="B2485" i="1"/>
  <c r="B2484" i="1"/>
  <c r="B2483" i="1"/>
  <c r="B2482" i="1"/>
  <c r="B2481" i="1"/>
  <c r="B2480" i="1"/>
  <c r="B2479" i="1"/>
  <c r="B2478" i="1"/>
  <c r="B2477" i="1"/>
  <c r="B2476" i="1"/>
  <c r="B2475" i="1"/>
  <c r="B2474" i="1"/>
  <c r="B2473" i="1"/>
  <c r="B2472" i="1"/>
  <c r="B2471" i="1"/>
  <c r="B2470" i="1"/>
  <c r="B2469" i="1"/>
  <c r="B2468" i="1"/>
  <c r="B2467" i="1"/>
  <c r="B2466" i="1"/>
  <c r="B2465" i="1"/>
  <c r="B2464" i="1"/>
  <c r="B2463" i="1"/>
  <c r="B2462" i="1"/>
  <c r="B2461" i="1"/>
  <c r="B2460" i="1"/>
  <c r="B2459" i="1"/>
  <c r="B2458" i="1"/>
  <c r="B2457" i="1"/>
  <c r="B2456" i="1"/>
  <c r="B2455" i="1"/>
  <c r="B2454" i="1"/>
  <c r="B2453" i="1"/>
  <c r="B2452" i="1"/>
  <c r="B2451" i="1"/>
  <c r="B2450" i="1"/>
  <c r="B2449" i="1"/>
  <c r="B2448" i="1"/>
  <c r="B2447" i="1"/>
  <c r="B2446" i="1"/>
  <c r="B2445" i="1"/>
  <c r="B2444" i="1"/>
  <c r="B2443" i="1"/>
  <c r="B2442" i="1"/>
  <c r="B2441" i="1"/>
  <c r="B2440" i="1"/>
  <c r="B2439" i="1"/>
  <c r="B2438" i="1"/>
  <c r="B2437" i="1"/>
  <c r="B2436" i="1"/>
  <c r="B2435" i="1"/>
  <c r="B2434" i="1"/>
  <c r="B2433" i="1"/>
  <c r="B2432" i="1"/>
  <c r="B2431" i="1"/>
  <c r="B2430" i="1"/>
  <c r="B2429" i="1"/>
  <c r="B2428" i="1"/>
  <c r="B2427" i="1"/>
  <c r="B2426" i="1"/>
  <c r="B2425" i="1"/>
  <c r="B2424" i="1"/>
  <c r="B2423" i="1"/>
  <c r="B2422" i="1"/>
  <c r="B2421" i="1"/>
  <c r="B2420" i="1"/>
  <c r="B2419" i="1"/>
  <c r="B2418" i="1"/>
  <c r="B2417" i="1"/>
  <c r="B2416" i="1"/>
  <c r="B2415" i="1"/>
  <c r="B2414" i="1"/>
  <c r="B2413" i="1"/>
  <c r="B2412" i="1"/>
  <c r="B2411" i="1"/>
  <c r="B2410" i="1"/>
  <c r="B2409" i="1"/>
  <c r="B2408" i="1"/>
  <c r="B2407" i="1"/>
  <c r="B2406" i="1"/>
  <c r="B2405" i="1"/>
  <c r="B2404" i="1"/>
  <c r="B2403" i="1"/>
  <c r="B2402" i="1"/>
  <c r="B2401" i="1"/>
  <c r="B2400" i="1"/>
  <c r="B2399" i="1"/>
  <c r="B2398" i="1"/>
  <c r="B2397" i="1"/>
  <c r="B2396" i="1"/>
  <c r="B2395" i="1"/>
  <c r="B2394" i="1"/>
  <c r="B2393" i="1"/>
  <c r="B2392" i="1"/>
  <c r="B2391" i="1"/>
  <c r="B2390" i="1"/>
  <c r="B2389" i="1"/>
  <c r="B2388" i="1"/>
  <c r="B2387" i="1"/>
  <c r="B2386" i="1"/>
  <c r="B2385" i="1"/>
  <c r="B2384" i="1"/>
  <c r="B2383" i="1"/>
  <c r="B2382" i="1"/>
  <c r="B2381" i="1"/>
  <c r="B2380" i="1"/>
  <c r="B2379" i="1"/>
  <c r="B2378" i="1"/>
  <c r="B2377" i="1"/>
  <c r="B2376" i="1"/>
  <c r="B2375" i="1"/>
  <c r="B2374" i="1"/>
  <c r="B2373" i="1"/>
  <c r="B2372" i="1"/>
  <c r="B2371" i="1"/>
  <c r="B2370" i="1"/>
  <c r="B2369" i="1"/>
  <c r="B2368" i="1"/>
  <c r="B2367" i="1"/>
  <c r="B2366" i="1"/>
  <c r="B2365" i="1"/>
  <c r="B2364" i="1"/>
  <c r="B2363" i="1"/>
  <c r="B2362" i="1"/>
  <c r="B2361" i="1"/>
  <c r="B2360" i="1"/>
  <c r="B2359" i="1"/>
  <c r="B2358" i="1"/>
  <c r="B2357" i="1"/>
  <c r="B2356" i="1"/>
  <c r="B2355" i="1"/>
  <c r="B2354" i="1"/>
  <c r="B2353" i="1"/>
  <c r="B2352" i="1"/>
  <c r="B2351" i="1"/>
  <c r="B2350" i="1"/>
  <c r="B2349" i="1"/>
  <c r="B2348" i="1"/>
  <c r="B2347" i="1"/>
  <c r="B2346" i="1"/>
  <c r="B2345" i="1"/>
  <c r="B2344" i="1"/>
  <c r="B2343" i="1"/>
  <c r="B2342" i="1"/>
  <c r="B2341" i="1"/>
  <c r="B2340" i="1"/>
  <c r="B2339" i="1"/>
  <c r="B2338" i="1"/>
  <c r="B2337" i="1"/>
  <c r="B2336" i="1"/>
  <c r="B2335" i="1"/>
  <c r="B2334" i="1"/>
  <c r="B2333" i="1"/>
  <c r="B2332" i="1"/>
  <c r="B2331" i="1"/>
  <c r="B2330" i="1"/>
  <c r="B2329" i="1"/>
  <c r="B2328" i="1"/>
  <c r="B2327" i="1"/>
  <c r="B2326" i="1"/>
  <c r="B2325" i="1"/>
  <c r="B2324" i="1"/>
  <c r="B2323" i="1"/>
  <c r="B2322" i="1"/>
  <c r="B2321" i="1"/>
  <c r="B2320" i="1"/>
  <c r="B2319" i="1"/>
  <c r="B2318" i="1"/>
  <c r="B2317" i="1"/>
  <c r="B2316" i="1"/>
  <c r="B2315" i="1"/>
  <c r="B2314" i="1"/>
  <c r="B2313" i="1"/>
  <c r="B2312" i="1"/>
  <c r="B2311" i="1"/>
  <c r="B2310" i="1"/>
  <c r="B2309" i="1"/>
  <c r="B2308" i="1"/>
  <c r="B2307" i="1"/>
  <c r="B2306" i="1"/>
  <c r="B2305" i="1"/>
  <c r="B2304" i="1"/>
  <c r="B2303" i="1"/>
  <c r="B2302" i="1"/>
  <c r="B2301" i="1"/>
  <c r="B2300" i="1"/>
  <c r="B2299" i="1"/>
  <c r="B2298" i="1"/>
  <c r="B2297" i="1"/>
  <c r="B2296" i="1"/>
  <c r="B2295" i="1"/>
  <c r="B2294" i="1"/>
  <c r="B2293" i="1"/>
  <c r="B2292" i="1"/>
  <c r="B2291" i="1"/>
  <c r="B2290" i="1"/>
  <c r="B2289" i="1"/>
  <c r="B2288" i="1"/>
  <c r="B2287" i="1"/>
  <c r="B2286" i="1"/>
  <c r="B2285" i="1"/>
  <c r="B2284" i="1"/>
  <c r="B2283" i="1"/>
  <c r="B2282" i="1"/>
  <c r="B2281" i="1"/>
  <c r="B2280" i="1"/>
  <c r="B2279" i="1"/>
  <c r="B2278" i="1"/>
  <c r="B2277" i="1"/>
  <c r="B2276" i="1"/>
  <c r="B2275" i="1"/>
  <c r="B2274" i="1"/>
  <c r="B2273" i="1"/>
  <c r="B2272" i="1"/>
  <c r="B2271" i="1"/>
  <c r="B2270" i="1"/>
  <c r="B2269" i="1"/>
  <c r="B2268" i="1"/>
  <c r="B2267" i="1"/>
  <c r="B2266" i="1"/>
  <c r="B2265" i="1"/>
  <c r="B2264" i="1"/>
  <c r="B2263" i="1"/>
  <c r="B2262" i="1"/>
  <c r="B2261" i="1"/>
  <c r="B2260" i="1"/>
  <c r="B2259" i="1"/>
  <c r="B2258" i="1"/>
  <c r="B2257" i="1"/>
  <c r="B2256" i="1"/>
  <c r="B2255" i="1"/>
  <c r="B2254" i="1"/>
  <c r="B2253" i="1"/>
  <c r="B2252" i="1"/>
  <c r="B1323" i="1"/>
  <c r="B1175" i="1"/>
  <c r="B1027" i="1"/>
  <c r="B1026" i="1"/>
  <c r="B1025" i="1"/>
  <c r="B1515" i="1"/>
  <c r="B1514" i="1"/>
  <c r="B1513" i="1"/>
  <c r="B1512" i="1"/>
  <c r="B1511" i="1"/>
  <c r="B1510" i="1"/>
  <c r="B1509" i="1"/>
  <c r="B1508" i="1"/>
  <c r="B1507" i="1"/>
  <c r="B1506" i="1"/>
  <c r="B1505" i="1"/>
  <c r="B1504" i="1"/>
  <c r="B1503" i="1"/>
  <c r="B1502" i="1"/>
  <c r="B1501" i="1"/>
  <c r="B1500" i="1"/>
  <c r="B1498" i="1"/>
  <c r="B1497" i="1"/>
  <c r="B1496" i="1"/>
  <c r="B1495" i="1"/>
  <c r="B1494" i="1"/>
  <c r="B1493" i="1"/>
  <c r="B1492" i="1"/>
  <c r="B2161" i="1"/>
  <c r="B2160" i="1"/>
  <c r="B2155" i="1"/>
  <c r="B1491" i="1"/>
  <c r="B1490" i="1"/>
  <c r="B1489" i="1"/>
  <c r="B1488" i="1"/>
  <c r="B1487" i="1"/>
  <c r="B1486" i="1"/>
  <c r="B1485" i="1"/>
  <c r="B1484" i="1"/>
  <c r="B1483" i="1"/>
  <c r="B1482" i="1"/>
  <c r="B1481" i="1"/>
  <c r="B1480" i="1"/>
  <c r="B1479" i="1"/>
  <c r="B1478" i="1"/>
  <c r="B1477" i="1"/>
  <c r="B1476" i="1"/>
  <c r="B1475" i="1"/>
  <c r="B1474" i="1"/>
  <c r="B1473" i="1"/>
  <c r="B1472" i="1"/>
  <c r="B1471" i="1"/>
  <c r="B1760" i="1"/>
  <c r="B1759" i="1"/>
  <c r="B1758" i="1"/>
  <c r="B1757" i="1"/>
  <c r="B1756" i="1"/>
  <c r="B1755" i="1"/>
  <c r="B1754" i="1"/>
  <c r="B1736" i="1"/>
  <c r="B1735" i="1"/>
  <c r="B1734" i="1"/>
  <c r="B1733" i="1"/>
  <c r="B1749" i="1"/>
  <c r="B1748" i="1"/>
  <c r="B1747" i="1"/>
  <c r="B1746" i="1"/>
  <c r="B1745" i="1"/>
  <c r="B1744" i="1"/>
  <c r="B1743" i="1"/>
  <c r="B1742" i="1"/>
  <c r="B1741" i="1"/>
  <c r="B1740" i="1"/>
  <c r="B1739" i="1"/>
  <c r="B1738" i="1"/>
  <c r="B1737" i="1"/>
  <c r="B1719" i="1"/>
  <c r="B1718" i="1"/>
  <c r="B1717" i="1"/>
  <c r="B1716" i="1"/>
  <c r="B1732" i="1"/>
  <c r="B1731" i="1"/>
  <c r="B1730" i="1"/>
  <c r="B1729" i="1"/>
  <c r="B1728" i="1"/>
  <c r="B1727" i="1"/>
  <c r="B1726" i="1"/>
  <c r="B1725" i="1"/>
  <c r="B1724" i="1"/>
  <c r="B1723" i="1"/>
  <c r="B1722" i="1"/>
  <c r="B1721" i="1"/>
  <c r="B1720" i="1"/>
  <c r="B1702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1701" i="1"/>
  <c r="B1700" i="1"/>
  <c r="B1699" i="1"/>
  <c r="B1715" i="1"/>
  <c r="B1714" i="1"/>
  <c r="B1713" i="1"/>
  <c r="B1712" i="1"/>
  <c r="B1711" i="1"/>
  <c r="B1710" i="1"/>
  <c r="B1709" i="1"/>
  <c r="B1708" i="1"/>
  <c r="B1706" i="1"/>
  <c r="B1705" i="1"/>
  <c r="B1704" i="1"/>
  <c r="B1703" i="1"/>
  <c r="B1686" i="1"/>
  <c r="B1685" i="1"/>
  <c r="B1684" i="1"/>
  <c r="B1683" i="1"/>
  <c r="B1682" i="1"/>
  <c r="B1681" i="1"/>
  <c r="B1680" i="1"/>
  <c r="B1679" i="1"/>
  <c r="B1678" i="1"/>
  <c r="B1677" i="1"/>
  <c r="B1676" i="1"/>
  <c r="B1675" i="1"/>
  <c r="B1674" i="1"/>
  <c r="B1673" i="1"/>
  <c r="B1672" i="1"/>
  <c r="B1671" i="1"/>
  <c r="B1670" i="1"/>
  <c r="B1669" i="1"/>
  <c r="B1668" i="1"/>
  <c r="B1667" i="1"/>
  <c r="B1666" i="1"/>
  <c r="B1665" i="1"/>
  <c r="B1664" i="1"/>
  <c r="B1663" i="1"/>
  <c r="B285" i="1"/>
  <c r="B284" i="1"/>
  <c r="B283" i="1"/>
  <c r="B282" i="1"/>
  <c r="B281" i="1"/>
  <c r="B280" i="1"/>
  <c r="B279" i="1"/>
  <c r="B278" i="1"/>
  <c r="B2033" i="1"/>
  <c r="B2032" i="1"/>
  <c r="B2031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58" i="1"/>
  <c r="B257" i="1"/>
  <c r="B256" i="1"/>
  <c r="B255" i="1"/>
  <c r="B262" i="1"/>
  <c r="B261" i="1"/>
  <c r="B260" i="1"/>
  <c r="B259" i="1"/>
  <c r="B254" i="1"/>
  <c r="B1614" i="1"/>
  <c r="B1613" i="1"/>
  <c r="B1612" i="1"/>
  <c r="B1611" i="1"/>
  <c r="B1610" i="1"/>
  <c r="B1609" i="1"/>
  <c r="B1608" i="1"/>
  <c r="B1607" i="1"/>
  <c r="B1606" i="1"/>
  <c r="B1605" i="1"/>
  <c r="B1604" i="1"/>
  <c r="B1603" i="1"/>
  <c r="B1602" i="1"/>
  <c r="B1601" i="1"/>
  <c r="B1600" i="1"/>
  <c r="B1599" i="1"/>
  <c r="B1598" i="1"/>
  <c r="B1593" i="1"/>
  <c r="B1592" i="1"/>
  <c r="B1591" i="1"/>
  <c r="B1590" i="1"/>
  <c r="B1597" i="1"/>
  <c r="B1596" i="1"/>
  <c r="B1595" i="1"/>
  <c r="B1594" i="1"/>
  <c r="B432" i="1"/>
  <c r="B1589" i="1"/>
  <c r="B1588" i="1"/>
  <c r="B1587" i="1"/>
  <c r="B1586" i="1"/>
  <c r="B1585" i="1"/>
  <c r="B1584" i="1"/>
  <c r="B1583" i="1"/>
  <c r="B1582" i="1"/>
  <c r="B1581" i="1"/>
  <c r="B1580" i="1"/>
  <c r="B1579" i="1"/>
  <c r="B1578" i="1"/>
  <c r="B1577" i="1"/>
  <c r="B1576" i="1"/>
  <c r="B1575" i="1"/>
  <c r="B1574" i="1"/>
  <c r="B1573" i="1"/>
  <c r="B442" i="1"/>
  <c r="B441" i="1"/>
  <c r="B436" i="1"/>
  <c r="B435" i="1"/>
  <c r="B434" i="1"/>
  <c r="B433" i="1"/>
  <c r="B440" i="1"/>
  <c r="B439" i="1"/>
  <c r="B438" i="1"/>
  <c r="B437" i="1"/>
  <c r="B431" i="1"/>
  <c r="B430" i="1"/>
  <c r="B1572" i="1"/>
  <c r="B1571" i="1"/>
  <c r="B1570" i="1"/>
  <c r="B1569" i="1"/>
  <c r="B1568" i="1"/>
  <c r="B1567" i="1"/>
  <c r="B1566" i="1"/>
  <c r="B1565" i="1"/>
  <c r="B1564" i="1"/>
  <c r="B1563" i="1"/>
  <c r="B1561" i="1"/>
  <c r="B1560" i="1"/>
  <c r="B1559" i="1"/>
  <c r="B1558" i="1"/>
  <c r="B1557" i="1"/>
  <c r="B1556" i="1"/>
  <c r="B1555" i="1"/>
  <c r="B415" i="1"/>
  <c r="B414" i="1"/>
  <c r="B413" i="1"/>
  <c r="B412" i="1"/>
  <c r="B411" i="1"/>
  <c r="B410" i="1"/>
  <c r="B409" i="1"/>
  <c r="B408" i="1"/>
  <c r="B1554" i="1"/>
  <c r="B1553" i="1"/>
  <c r="B1552" i="1"/>
  <c r="B1551" i="1"/>
  <c r="B1550" i="1"/>
  <c r="B1549" i="1"/>
  <c r="B1548" i="1"/>
  <c r="B1547" i="1"/>
  <c r="B1546" i="1"/>
  <c r="B1545" i="1"/>
  <c r="B1544" i="1"/>
  <c r="B1543" i="1"/>
  <c r="B1542" i="1"/>
  <c r="B1541" i="1"/>
  <c r="B1540" i="1"/>
  <c r="B1539" i="1"/>
  <c r="B1538" i="1"/>
  <c r="B1537" i="1"/>
  <c r="B1536" i="1"/>
  <c r="B1535" i="1"/>
  <c r="B1534" i="1"/>
  <c r="B1533" i="1"/>
  <c r="B429" i="1"/>
  <c r="B428" i="1"/>
  <c r="B427" i="1"/>
  <c r="B426" i="1"/>
  <c r="B425" i="1"/>
  <c r="B424" i="1"/>
  <c r="B423" i="1"/>
  <c r="B1853" i="1"/>
  <c r="B1899" i="1"/>
  <c r="B1898" i="1"/>
  <c r="B422" i="1"/>
  <c r="B421" i="1"/>
  <c r="B420" i="1"/>
  <c r="B419" i="1"/>
  <c r="B418" i="1"/>
  <c r="B417" i="1"/>
  <c r="B416" i="1"/>
  <c r="B369" i="1"/>
  <c r="B368" i="1"/>
  <c r="B367" i="1"/>
  <c r="B366" i="1"/>
  <c r="B365" i="1"/>
  <c r="B364" i="1"/>
  <c r="B363" i="1"/>
  <c r="B362" i="1"/>
  <c r="B407" i="1"/>
  <c r="B402" i="1"/>
  <c r="B401" i="1"/>
  <c r="B400" i="1"/>
  <c r="B399" i="1"/>
  <c r="B406" i="1"/>
  <c r="B405" i="1"/>
  <c r="B404" i="1"/>
  <c r="B403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76" i="1"/>
  <c r="B375" i="1"/>
  <c r="B374" i="1"/>
  <c r="B373" i="1"/>
  <c r="B380" i="1"/>
  <c r="B379" i="1"/>
  <c r="B378" i="1"/>
  <c r="B377" i="1"/>
  <c r="B576" i="1"/>
  <c r="B372" i="1"/>
  <c r="B371" i="1"/>
  <c r="B370" i="1"/>
  <c r="B347" i="1"/>
  <c r="B346" i="1"/>
  <c r="B344" i="1"/>
  <c r="B361" i="1"/>
  <c r="B360" i="1"/>
  <c r="B359" i="1"/>
  <c r="B358" i="1"/>
  <c r="B357" i="1"/>
  <c r="B356" i="1"/>
  <c r="B586" i="1"/>
  <c r="B585" i="1"/>
  <c r="B580" i="1"/>
  <c r="B579" i="1"/>
  <c r="B578" i="1"/>
  <c r="B577" i="1"/>
  <c r="B584" i="1"/>
  <c r="B583" i="1"/>
  <c r="B582" i="1"/>
  <c r="B581" i="1"/>
  <c r="B575" i="1"/>
  <c r="B574" i="1"/>
  <c r="B355" i="1"/>
  <c r="B354" i="1"/>
  <c r="B353" i="1"/>
  <c r="B352" i="1"/>
  <c r="B351" i="1"/>
  <c r="B350" i="1"/>
  <c r="B349" i="1"/>
  <c r="B348" i="1"/>
  <c r="B570" i="1"/>
  <c r="B569" i="1"/>
  <c r="B568" i="1"/>
  <c r="B1763" i="1"/>
  <c r="B1762" i="1"/>
  <c r="B1761" i="1"/>
  <c r="B567" i="1"/>
  <c r="B566" i="1"/>
  <c r="B343" i="1"/>
  <c r="B342" i="1"/>
  <c r="B341" i="1"/>
  <c r="B340" i="1"/>
  <c r="B339" i="1"/>
  <c r="B338" i="1"/>
  <c r="B559" i="1"/>
  <c r="B558" i="1"/>
  <c r="B557" i="1"/>
  <c r="B556" i="1"/>
  <c r="B555" i="1"/>
  <c r="B554" i="1"/>
  <c r="B553" i="1"/>
  <c r="B552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573" i="1"/>
  <c r="B572" i="1"/>
  <c r="B571" i="1"/>
  <c r="B514" i="1"/>
  <c r="B491" i="1"/>
  <c r="B490" i="1"/>
  <c r="B489" i="1"/>
  <c r="B488" i="1"/>
  <c r="B505" i="1"/>
  <c r="B504" i="1"/>
  <c r="B503" i="1"/>
  <c r="B565" i="1"/>
  <c r="B564" i="1"/>
  <c r="B563" i="1"/>
  <c r="B562" i="1"/>
  <c r="B561" i="1"/>
  <c r="B560" i="1"/>
  <c r="B513" i="1"/>
  <c r="B512" i="1"/>
  <c r="B511" i="1"/>
  <c r="B510" i="1"/>
  <c r="B509" i="1"/>
  <c r="B508" i="1"/>
  <c r="B507" i="1"/>
  <c r="B506" i="1"/>
  <c r="B551" i="1"/>
  <c r="B546" i="1"/>
  <c r="B545" i="1"/>
  <c r="B544" i="1"/>
  <c r="B543" i="1"/>
  <c r="B550" i="1"/>
  <c r="B549" i="1"/>
  <c r="B548" i="1"/>
  <c r="B547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0" i="1"/>
  <c r="B519" i="1"/>
  <c r="B518" i="1"/>
  <c r="B517" i="1"/>
  <c r="B524" i="1"/>
  <c r="B523" i="1"/>
  <c r="B522" i="1"/>
  <c r="B521" i="1"/>
  <c r="B720" i="1"/>
  <c r="B516" i="1"/>
  <c r="B515" i="1"/>
  <c r="B701" i="1"/>
  <c r="B700" i="1"/>
  <c r="B699" i="1"/>
  <c r="B698" i="1"/>
  <c r="B697" i="1"/>
  <c r="B696" i="1"/>
  <c r="B481" i="1"/>
  <c r="B480" i="1"/>
  <c r="B502" i="1"/>
  <c r="B501" i="1"/>
  <c r="B500" i="1"/>
  <c r="B730" i="1"/>
  <c r="B729" i="1"/>
  <c r="B724" i="1"/>
  <c r="B723" i="1"/>
  <c r="B722" i="1"/>
  <c r="B721" i="1"/>
  <c r="B728" i="1"/>
  <c r="B727" i="1"/>
  <c r="B726" i="1"/>
  <c r="B725" i="1"/>
  <c r="B719" i="1"/>
  <c r="B718" i="1"/>
  <c r="B499" i="1"/>
  <c r="B498" i="1"/>
  <c r="B497" i="1"/>
  <c r="B496" i="1"/>
  <c r="B495" i="1"/>
  <c r="B494" i="1"/>
  <c r="B493" i="1"/>
  <c r="B492" i="1"/>
  <c r="B714" i="1"/>
  <c r="B713" i="1"/>
  <c r="B712" i="1"/>
  <c r="B1617" i="1"/>
  <c r="B1616" i="1"/>
  <c r="B1615" i="1"/>
  <c r="B711" i="1"/>
  <c r="B710" i="1"/>
  <c r="B487" i="1"/>
  <c r="B486" i="1"/>
  <c r="B485" i="1"/>
  <c r="B484" i="1"/>
  <c r="B483" i="1"/>
  <c r="B482" i="1"/>
  <c r="B703" i="1"/>
  <c r="B702" i="1"/>
  <c r="B655" i="1"/>
  <c r="B654" i="1"/>
  <c r="B653" i="1"/>
  <c r="B652" i="1"/>
  <c r="B651" i="1"/>
  <c r="B650" i="1"/>
  <c r="B695" i="1"/>
  <c r="B69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717" i="1"/>
  <c r="B716" i="1"/>
  <c r="B715" i="1"/>
  <c r="B658" i="1"/>
  <c r="B635" i="1"/>
  <c r="B634" i="1"/>
  <c r="B633" i="1"/>
  <c r="B632" i="1"/>
  <c r="B649" i="1"/>
  <c r="B648" i="1"/>
  <c r="B647" i="1"/>
  <c r="B709" i="1"/>
  <c r="B708" i="1"/>
  <c r="B707" i="1"/>
  <c r="B706" i="1"/>
  <c r="B705" i="1"/>
  <c r="B704" i="1"/>
  <c r="B657" i="1"/>
  <c r="B656" i="1"/>
  <c r="B607" i="1"/>
  <c r="B606" i="1"/>
  <c r="B605" i="1"/>
  <c r="B604" i="1"/>
  <c r="B864" i="1"/>
  <c r="B863" i="1"/>
  <c r="B862" i="1"/>
  <c r="B802" i="1"/>
  <c r="B779" i="1"/>
  <c r="B778" i="1"/>
  <c r="B777" i="1"/>
  <c r="B776" i="1"/>
  <c r="B689" i="1"/>
  <c r="B688" i="1"/>
  <c r="B687" i="1"/>
  <c r="B694" i="1"/>
  <c r="B693" i="1"/>
  <c r="B692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4" i="1"/>
  <c r="B663" i="1"/>
  <c r="B662" i="1"/>
  <c r="B661" i="1"/>
  <c r="B668" i="1"/>
  <c r="B667" i="1"/>
  <c r="B665" i="1"/>
  <c r="B867" i="1"/>
  <c r="B660" i="1"/>
  <c r="B659" i="1"/>
  <c r="B845" i="1"/>
  <c r="B844" i="1"/>
  <c r="B843" i="1"/>
  <c r="B868" i="1"/>
  <c r="B875" i="1"/>
  <c r="B874" i="1"/>
  <c r="B873" i="1"/>
  <c r="B842" i="1"/>
  <c r="B841" i="1"/>
  <c r="B840" i="1"/>
  <c r="B625" i="1"/>
  <c r="B624" i="1"/>
  <c r="B646" i="1"/>
  <c r="B645" i="1"/>
  <c r="B644" i="1"/>
  <c r="B877" i="1"/>
  <c r="B876" i="1"/>
  <c r="B871" i="1"/>
  <c r="B870" i="1"/>
  <c r="B869" i="1"/>
  <c r="B859" i="1"/>
  <c r="B858" i="1"/>
  <c r="B857" i="1"/>
  <c r="B856" i="1"/>
  <c r="B872" i="1"/>
  <c r="B866" i="1"/>
  <c r="B865" i="1"/>
  <c r="B643" i="1"/>
  <c r="B642" i="1"/>
  <c r="B641" i="1"/>
  <c r="B640" i="1"/>
  <c r="B639" i="1"/>
  <c r="B638" i="1"/>
  <c r="B637" i="1"/>
  <c r="B636" i="1"/>
  <c r="B861" i="1"/>
  <c r="B860" i="1"/>
  <c r="B796" i="1"/>
  <c r="B795" i="1"/>
  <c r="B794" i="1"/>
  <c r="B839" i="1"/>
  <c r="B855" i="1"/>
  <c r="B854" i="1"/>
  <c r="B631" i="1"/>
  <c r="B630" i="1"/>
  <c r="B629" i="1"/>
  <c r="B628" i="1"/>
  <c r="B627" i="1"/>
  <c r="B626" i="1"/>
  <c r="B847" i="1"/>
  <c r="B846" i="1"/>
  <c r="B799" i="1"/>
  <c r="B798" i="1"/>
  <c r="B797" i="1"/>
  <c r="B611" i="1"/>
  <c r="B610" i="1"/>
  <c r="B609" i="1"/>
  <c r="B608" i="1"/>
  <c r="B83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793" i="1"/>
  <c r="B792" i="1"/>
  <c r="B791" i="1"/>
  <c r="B853" i="1"/>
  <c r="B852" i="1"/>
  <c r="B851" i="1"/>
  <c r="B850" i="1"/>
  <c r="B849" i="1"/>
  <c r="B848" i="1"/>
  <c r="B801" i="1"/>
  <c r="B800" i="1"/>
  <c r="B751" i="1"/>
  <c r="B750" i="1"/>
  <c r="B749" i="1"/>
  <c r="B748" i="1"/>
  <c r="B1011" i="1"/>
  <c r="B1010" i="1"/>
  <c r="B1009" i="1"/>
  <c r="B949" i="1"/>
  <c r="B926" i="1"/>
  <c r="B925" i="1"/>
  <c r="B924" i="1"/>
  <c r="B923" i="1"/>
  <c r="B833" i="1"/>
  <c r="B832" i="1"/>
  <c r="B831" i="1"/>
  <c r="B838" i="1"/>
  <c r="B837" i="1"/>
  <c r="B836" i="1"/>
  <c r="B830" i="1"/>
  <c r="B829" i="1"/>
  <c r="B828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4" i="1"/>
  <c r="B813" i="1"/>
  <c r="B808" i="1"/>
  <c r="B807" i="1"/>
  <c r="B806" i="1"/>
  <c r="B805" i="1"/>
  <c r="B812" i="1"/>
  <c r="B811" i="1"/>
  <c r="B810" i="1"/>
  <c r="B809" i="1"/>
  <c r="B1014" i="1"/>
  <c r="B804" i="1"/>
  <c r="B803" i="1"/>
  <c r="B992" i="1"/>
  <c r="B991" i="1"/>
  <c r="B990" i="1"/>
  <c r="B1015" i="1"/>
  <c r="B1022" i="1"/>
  <c r="B1021" i="1"/>
  <c r="B1020" i="1"/>
  <c r="B989" i="1"/>
  <c r="B988" i="1"/>
  <c r="B987" i="1"/>
  <c r="B1662" i="1"/>
  <c r="B1661" i="1"/>
  <c r="B1660" i="1"/>
  <c r="B1659" i="1"/>
  <c r="B1658" i="1"/>
  <c r="B1657" i="1"/>
  <c r="B1655" i="1"/>
  <c r="B1654" i="1"/>
  <c r="B1653" i="1"/>
  <c r="B1652" i="1"/>
  <c r="B1651" i="1"/>
  <c r="B1650" i="1"/>
  <c r="B1649" i="1"/>
  <c r="B1648" i="1"/>
  <c r="B1647" i="1"/>
  <c r="B1646" i="1"/>
  <c r="B1645" i="1"/>
  <c r="B1644" i="1"/>
  <c r="B1643" i="1"/>
  <c r="B1642" i="1"/>
  <c r="B1641" i="1"/>
  <c r="B1640" i="1"/>
  <c r="B1639" i="1"/>
  <c r="B1638" i="1"/>
  <c r="B1637" i="1"/>
  <c r="B1636" i="1"/>
  <c r="B1635" i="1"/>
  <c r="B1634" i="1"/>
  <c r="B1633" i="1"/>
  <c r="B1632" i="1"/>
  <c r="B1631" i="1"/>
  <c r="B1630" i="1"/>
  <c r="B1629" i="1"/>
  <c r="B1627" i="1"/>
  <c r="B1626" i="1"/>
  <c r="B1625" i="1"/>
  <c r="B1624" i="1"/>
  <c r="B1623" i="1"/>
  <c r="B1622" i="1"/>
  <c r="B2251" i="1"/>
  <c r="B2250" i="1"/>
  <c r="B2245" i="1"/>
  <c r="B1621" i="1"/>
  <c r="B1620" i="1"/>
  <c r="B1619" i="1"/>
  <c r="B1618" i="1"/>
  <c r="B1340" i="1"/>
  <c r="B1339" i="1"/>
  <c r="B1338" i="1"/>
  <c r="B1337" i="1"/>
  <c r="B1336" i="1"/>
  <c r="B1335" i="1"/>
  <c r="B1334" i="1"/>
  <c r="B1333" i="1"/>
  <c r="B1332" i="1"/>
  <c r="B1331" i="1"/>
  <c r="B1330" i="1"/>
  <c r="B1329" i="1"/>
  <c r="B1328" i="1"/>
  <c r="B1327" i="1"/>
  <c r="B1326" i="1"/>
  <c r="B1325" i="1"/>
  <c r="B1324" i="1"/>
  <c r="B253" i="1"/>
  <c r="B1897" i="1"/>
  <c r="B1896" i="1"/>
  <c r="B1895" i="1"/>
  <c r="B1894" i="1"/>
  <c r="B1893" i="1"/>
  <c r="B1892" i="1"/>
  <c r="B1874" i="1"/>
  <c r="B1873" i="1"/>
  <c r="B1872" i="1"/>
  <c r="B1871" i="1"/>
  <c r="B1887" i="1"/>
  <c r="B1886" i="1"/>
  <c r="B1885" i="1"/>
  <c r="B1884" i="1"/>
  <c r="B1883" i="1"/>
  <c r="B1882" i="1"/>
  <c r="B1881" i="1"/>
  <c r="B1880" i="1"/>
  <c r="B1879" i="1"/>
  <c r="B1878" i="1"/>
  <c r="B1877" i="1"/>
  <c r="B1876" i="1"/>
  <c r="B1875" i="1"/>
  <c r="B1810" i="1"/>
  <c r="B1809" i="1"/>
  <c r="B1808" i="1"/>
  <c r="B1807" i="1"/>
  <c r="B1870" i="1"/>
  <c r="B1869" i="1"/>
  <c r="B1868" i="1"/>
  <c r="B1867" i="1"/>
  <c r="B1866" i="1"/>
  <c r="B1865" i="1"/>
  <c r="B1864" i="1"/>
  <c r="B1863" i="1"/>
  <c r="B1862" i="1"/>
  <c r="B1861" i="1"/>
  <c r="B1813" i="1"/>
  <c r="B1812" i="1"/>
  <c r="B1811" i="1"/>
  <c r="B1840" i="1"/>
  <c r="B1839" i="1"/>
  <c r="B1838" i="1"/>
  <c r="B1837" i="1"/>
  <c r="B1806" i="1"/>
  <c r="B1852" i="1"/>
  <c r="B1851" i="1"/>
  <c r="B1850" i="1"/>
  <c r="B1849" i="1"/>
  <c r="B1848" i="1"/>
  <c r="B1847" i="1"/>
  <c r="B1846" i="1"/>
  <c r="B1845" i="1"/>
  <c r="B1843" i="1"/>
  <c r="B1842" i="1"/>
  <c r="B1841" i="1"/>
  <c r="B1824" i="1"/>
  <c r="B1823" i="1"/>
  <c r="B1822" i="1"/>
  <c r="B1821" i="1"/>
  <c r="B1820" i="1"/>
  <c r="B1819" i="1"/>
  <c r="B1818" i="1"/>
  <c r="B1817" i="1"/>
  <c r="B1816" i="1"/>
  <c r="B1815" i="1"/>
  <c r="B1814" i="1"/>
  <c r="B1698" i="1"/>
  <c r="B1697" i="1"/>
  <c r="B1696" i="1"/>
  <c r="B1695" i="1"/>
  <c r="B1694" i="1"/>
  <c r="B1693" i="1"/>
  <c r="B1692" i="1"/>
  <c r="B1691" i="1"/>
  <c r="B1690" i="1"/>
  <c r="B1689" i="1"/>
  <c r="B1688" i="1"/>
  <c r="B1687" i="1"/>
  <c r="B1805" i="1"/>
  <c r="B1804" i="1"/>
  <c r="B1803" i="1"/>
  <c r="B1802" i="1"/>
  <c r="B1801" i="1"/>
  <c r="B1800" i="1"/>
  <c r="B1799" i="1"/>
  <c r="B1798" i="1"/>
  <c r="B1796" i="1"/>
  <c r="B1795" i="1"/>
  <c r="B1794" i="1"/>
  <c r="B1793" i="1"/>
  <c r="B1792" i="1"/>
  <c r="B1791" i="1"/>
  <c r="B1790" i="1"/>
  <c r="B1789" i="1"/>
  <c r="B1788" i="1"/>
  <c r="B1787" i="1"/>
  <c r="B1786" i="1"/>
  <c r="B1785" i="1"/>
  <c r="B1784" i="1"/>
  <c r="B1783" i="1"/>
  <c r="B1782" i="1"/>
  <c r="B1781" i="1"/>
  <c r="B1780" i="1"/>
  <c r="B1779" i="1"/>
  <c r="B1778" i="1"/>
  <c r="B1777" i="1"/>
  <c r="B1776" i="1"/>
  <c r="B1775" i="1"/>
  <c r="B1774" i="1"/>
  <c r="B1773" i="1"/>
  <c r="B1772" i="1"/>
  <c r="B1771" i="1"/>
  <c r="B1770" i="1"/>
  <c r="B1768" i="1"/>
  <c r="B1767" i="1"/>
  <c r="B1753" i="1"/>
  <c r="B1752" i="1"/>
  <c r="B1751" i="1"/>
  <c r="B1210" i="1"/>
  <c r="B1209" i="1"/>
  <c r="B1468" i="1"/>
  <c r="B1750" i="1"/>
  <c r="B1766" i="1"/>
  <c r="B1765" i="1"/>
  <c r="B1764" i="1"/>
  <c r="B1193" i="1"/>
  <c r="B1192" i="1"/>
  <c r="B1191" i="1"/>
  <c r="B1190" i="1"/>
  <c r="B1189" i="1"/>
  <c r="B1188" i="1"/>
  <c r="B1187" i="1"/>
  <c r="B1186" i="1"/>
  <c r="B1185" i="1"/>
  <c r="B1184" i="1"/>
  <c r="B1183" i="1"/>
  <c r="B1182" i="1"/>
  <c r="B1181" i="1"/>
  <c r="B1180" i="1"/>
  <c r="B1179" i="1"/>
  <c r="B1178" i="1"/>
  <c r="B1177" i="1"/>
  <c r="B1176" i="1"/>
  <c r="B252" i="1"/>
  <c r="B2030" i="1"/>
  <c r="B2029" i="1"/>
  <c r="B2028" i="1"/>
  <c r="B2027" i="1"/>
  <c r="B2026" i="1"/>
  <c r="B2025" i="1"/>
  <c r="B1964" i="1"/>
  <c r="B1963" i="1"/>
  <c r="B1962" i="1"/>
  <c r="B1961" i="1"/>
  <c r="B2020" i="1"/>
  <c r="B2019" i="1"/>
  <c r="B2018" i="1"/>
  <c r="B2017" i="1"/>
  <c r="B2016" i="1"/>
  <c r="B2015" i="1"/>
  <c r="B2014" i="1"/>
  <c r="B2013" i="1"/>
  <c r="B2012" i="1"/>
  <c r="B2011" i="1"/>
  <c r="B1967" i="1"/>
  <c r="B1966" i="1"/>
  <c r="B1965" i="1"/>
  <c r="B1947" i="1"/>
  <c r="B1946" i="1"/>
  <c r="B1945" i="1"/>
  <c r="B1944" i="1"/>
  <c r="B1960" i="1"/>
  <c r="B2006" i="1"/>
  <c r="B2005" i="1"/>
  <c r="B2004" i="1"/>
  <c r="B2003" i="1"/>
  <c r="B2002" i="1"/>
  <c r="B2001" i="1"/>
  <c r="B2000" i="1"/>
  <c r="B1999" i="1"/>
  <c r="B1951" i="1"/>
  <c r="B1950" i="1"/>
  <c r="B1949" i="1"/>
  <c r="B1948" i="1"/>
  <c r="B1977" i="1"/>
  <c r="B1976" i="1"/>
  <c r="B1975" i="1"/>
  <c r="B1974" i="1"/>
  <c r="B1990" i="1"/>
  <c r="B1989" i="1"/>
  <c r="B1988" i="1"/>
  <c r="B1987" i="1"/>
  <c r="B1986" i="1"/>
  <c r="B1985" i="1"/>
  <c r="B1984" i="1"/>
  <c r="B1983" i="1"/>
  <c r="B1982" i="1"/>
  <c r="B1981" i="1"/>
  <c r="B1979" i="1"/>
  <c r="B1978" i="1"/>
  <c r="B1901" i="1"/>
  <c r="B1900" i="1"/>
  <c r="B1959" i="1"/>
  <c r="B1958" i="1"/>
  <c r="B1957" i="1"/>
  <c r="B1956" i="1"/>
  <c r="B1955" i="1"/>
  <c r="B1954" i="1"/>
  <c r="B1953" i="1"/>
  <c r="B1952" i="1"/>
  <c r="B1836" i="1"/>
  <c r="B1835" i="1"/>
  <c r="B1834" i="1"/>
  <c r="B1833" i="1"/>
  <c r="B1832" i="1"/>
  <c r="B1831" i="1"/>
  <c r="B1830" i="1"/>
  <c r="B1829" i="1"/>
  <c r="B1828" i="1"/>
  <c r="B1827" i="1"/>
  <c r="B1826" i="1"/>
  <c r="B1825" i="1"/>
  <c r="B1943" i="1"/>
  <c r="B1942" i="1"/>
  <c r="B1941" i="1"/>
  <c r="B1940" i="1"/>
  <c r="B1939" i="1"/>
  <c r="B1938" i="1"/>
  <c r="B1937" i="1"/>
  <c r="B1936" i="1"/>
  <c r="B1935" i="1"/>
  <c r="B1934" i="1"/>
  <c r="B1931" i="1"/>
  <c r="B1930" i="1"/>
  <c r="B1929" i="1"/>
  <c r="B1928" i="1"/>
  <c r="B1927" i="1"/>
  <c r="B1926" i="1"/>
  <c r="B1925" i="1"/>
  <c r="B1924" i="1"/>
  <c r="B1923" i="1"/>
  <c r="B1922" i="1"/>
  <c r="B1921" i="1"/>
  <c r="B1920" i="1"/>
  <c r="B1919" i="1"/>
  <c r="B1918" i="1"/>
  <c r="B1917" i="1"/>
  <c r="B1916" i="1"/>
  <c r="B1915" i="1"/>
  <c r="B1914" i="1"/>
  <c r="B1913" i="1"/>
  <c r="B1912" i="1"/>
  <c r="B1911" i="1"/>
  <c r="B1910" i="1"/>
  <c r="B1909" i="1"/>
  <c r="B1908" i="1"/>
  <c r="B1860" i="1"/>
  <c r="B1859" i="1"/>
  <c r="B1891" i="1"/>
  <c r="B1890" i="1"/>
  <c r="B1889" i="1"/>
  <c r="B1063" i="1"/>
  <c r="B1062" i="1"/>
  <c r="B1321" i="1"/>
  <c r="B1888" i="1"/>
  <c r="B1857" i="1"/>
  <c r="B1856" i="1"/>
  <c r="B1855" i="1"/>
  <c r="B1854" i="1"/>
  <c r="B1045" i="1"/>
  <c r="B1044" i="1"/>
  <c r="B1043" i="1"/>
  <c r="B1042" i="1"/>
  <c r="B1041" i="1"/>
  <c r="B1040" i="1"/>
  <c r="B1039" i="1"/>
  <c r="B1038" i="1"/>
  <c r="B1037" i="1"/>
  <c r="B1036" i="1"/>
  <c r="B1035" i="1"/>
  <c r="B1034" i="1"/>
  <c r="B1033" i="1"/>
  <c r="B1032" i="1"/>
  <c r="B1031" i="1"/>
  <c r="B1030" i="1"/>
  <c r="B1029" i="1"/>
  <c r="B1028" i="1"/>
  <c r="B251" i="1"/>
  <c r="B250" i="1"/>
  <c r="B249" i="1"/>
  <c r="B2154" i="1"/>
  <c r="B2153" i="1"/>
  <c r="B2152" i="1"/>
  <c r="B2159" i="1"/>
  <c r="B2101" i="1"/>
  <c r="B2100" i="1"/>
  <c r="B2099" i="1"/>
  <c r="B2098" i="1"/>
  <c r="B2149" i="1"/>
  <c r="B2148" i="1"/>
  <c r="B2147" i="1"/>
  <c r="B2146" i="1"/>
  <c r="B2145" i="1"/>
  <c r="B2144" i="1"/>
  <c r="B2143" i="1"/>
  <c r="B2142" i="1"/>
  <c r="B2141" i="1"/>
  <c r="B2105" i="1"/>
  <c r="B2104" i="1"/>
  <c r="B2103" i="1"/>
  <c r="B2102" i="1"/>
  <c r="B2037" i="1"/>
  <c r="B2083" i="1"/>
  <c r="B2082" i="1"/>
  <c r="B2081" i="1"/>
  <c r="B2136" i="1"/>
  <c r="B2135" i="1"/>
  <c r="B2134" i="1"/>
  <c r="B2133" i="1"/>
  <c r="B2132" i="1"/>
  <c r="B2131" i="1"/>
  <c r="B2091" i="1"/>
  <c r="B2090" i="1"/>
  <c r="B2089" i="1"/>
  <c r="B2041" i="1"/>
  <c r="B2040" i="1"/>
  <c r="B2039" i="1"/>
  <c r="B2038" i="1"/>
  <c r="B2114" i="1"/>
  <c r="B2113" i="1"/>
  <c r="B2112" i="1"/>
  <c r="B2111" i="1"/>
  <c r="B2127" i="1"/>
  <c r="B2126" i="1"/>
  <c r="B2125" i="1"/>
  <c r="B2124" i="1"/>
  <c r="B2123" i="1"/>
  <c r="B2122" i="1"/>
  <c r="B2121" i="1"/>
  <c r="B2120" i="1"/>
  <c r="B2119" i="1"/>
  <c r="B2118" i="1"/>
  <c r="B2117" i="1"/>
  <c r="B2116" i="1"/>
  <c r="B2115" i="1"/>
  <c r="B2034" i="1"/>
  <c r="B2097" i="1"/>
  <c r="B2096" i="1"/>
  <c r="B2095" i="1"/>
  <c r="B2094" i="1"/>
  <c r="B2093" i="1"/>
  <c r="B2092" i="1"/>
  <c r="B2044" i="1"/>
  <c r="B2043" i="1"/>
  <c r="B2042" i="1"/>
  <c r="B1973" i="1"/>
  <c r="B1972" i="1"/>
  <c r="B1971" i="1"/>
  <c r="B1970" i="1"/>
  <c r="B1969" i="1"/>
  <c r="B1968" i="1"/>
  <c r="B1907" i="1"/>
  <c r="B1906" i="1"/>
  <c r="B1905" i="1"/>
  <c r="B1904" i="1"/>
  <c r="B1903" i="1"/>
  <c r="B1902" i="1"/>
  <c r="B2080" i="1"/>
  <c r="B2079" i="1"/>
  <c r="B2078" i="1"/>
  <c r="B2077" i="1"/>
  <c r="B2076" i="1"/>
  <c r="B2075" i="1"/>
  <c r="B2074" i="1"/>
  <c r="B2073" i="1"/>
  <c r="B2072" i="1"/>
  <c r="B2071" i="1"/>
  <c r="B2070" i="1"/>
  <c r="B2069" i="1"/>
  <c r="B2068" i="1"/>
  <c r="B2067" i="1"/>
  <c r="B2066" i="1"/>
  <c r="B2065" i="1"/>
  <c r="B2064" i="1"/>
  <c r="B2063" i="1"/>
  <c r="B2062" i="1"/>
  <c r="B2061" i="1"/>
  <c r="B2060" i="1"/>
  <c r="B2059" i="1"/>
  <c r="B2058" i="1"/>
  <c r="B2057" i="1"/>
  <c r="B2056" i="1"/>
  <c r="B2055" i="1"/>
  <c r="B2054" i="1"/>
  <c r="B2053" i="1"/>
  <c r="B2052" i="1"/>
  <c r="B2051" i="1"/>
  <c r="B2050" i="1"/>
  <c r="B2049" i="1"/>
  <c r="B2048" i="1"/>
  <c r="B2047" i="1"/>
  <c r="B2046" i="1"/>
  <c r="B1998" i="1"/>
  <c r="B1997" i="1"/>
  <c r="B1996" i="1"/>
  <c r="B1995" i="1"/>
  <c r="B2024" i="1"/>
  <c r="B2023" i="1"/>
  <c r="B916" i="1"/>
  <c r="B915" i="1"/>
  <c r="B1174" i="1"/>
  <c r="B2022" i="1"/>
  <c r="B2021" i="1"/>
  <c r="B1994" i="1"/>
  <c r="B1993" i="1"/>
  <c r="B1992" i="1"/>
  <c r="B1991" i="1"/>
  <c r="B897" i="1"/>
  <c r="B896" i="1"/>
  <c r="B895" i="1"/>
  <c r="B894" i="1"/>
  <c r="B893" i="1"/>
  <c r="B892" i="1"/>
  <c r="B891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2244" i="1"/>
  <c r="B2243" i="1"/>
  <c r="B2242" i="1"/>
  <c r="B2249" i="1"/>
  <c r="B2248" i="1"/>
  <c r="B2247" i="1"/>
  <c r="B2246" i="1"/>
  <c r="B2228" i="1"/>
  <c r="B2227" i="1"/>
  <c r="B1367" i="1"/>
  <c r="B1366" i="1"/>
  <c r="B1378" i="1"/>
  <c r="B1377" i="1"/>
  <c r="B1376" i="1"/>
  <c r="B1375" i="1"/>
  <c r="B1374" i="1"/>
  <c r="B1373" i="1"/>
  <c r="B1372" i="1"/>
  <c r="B2234" i="1"/>
  <c r="B2233" i="1"/>
  <c r="B2232" i="1"/>
  <c r="B2231" i="1"/>
  <c r="B2230" i="1"/>
  <c r="B2229" i="1"/>
  <c r="B2207" i="1"/>
  <c r="B2206" i="1"/>
  <c r="B1358" i="1"/>
  <c r="B1357" i="1"/>
  <c r="B1365" i="1"/>
  <c r="B1364" i="1"/>
  <c r="B1363" i="1"/>
  <c r="B2221" i="1"/>
  <c r="B2220" i="1"/>
  <c r="B2219" i="1"/>
  <c r="B2218" i="1"/>
  <c r="B2171" i="1"/>
  <c r="B2170" i="1"/>
  <c r="B2169" i="1"/>
  <c r="B2168" i="1"/>
  <c r="B2213" i="1"/>
  <c r="B2208" i="1"/>
  <c r="B1343" i="1"/>
  <c r="B1342" i="1"/>
  <c r="B1341" i="1"/>
  <c r="B2238" i="1"/>
  <c r="B1356" i="1"/>
  <c r="B1355" i="1"/>
  <c r="B1354" i="1"/>
  <c r="B1353" i="1"/>
  <c r="B1352" i="1"/>
  <c r="B1351" i="1"/>
  <c r="B1350" i="1"/>
  <c r="B1349" i="1"/>
  <c r="B1348" i="1"/>
  <c r="B1347" i="1"/>
  <c r="B1346" i="1"/>
  <c r="B1345" i="1"/>
  <c r="B1344" i="1"/>
  <c r="B2225" i="1"/>
  <c r="B2224" i="1"/>
  <c r="B2223" i="1"/>
  <c r="B2222" i="1"/>
  <c r="B2175" i="1"/>
  <c r="B2174" i="1"/>
  <c r="B2173" i="1"/>
  <c r="B2172" i="1"/>
  <c r="B2110" i="1"/>
  <c r="B2109" i="1"/>
  <c r="B2108" i="1"/>
  <c r="B2107" i="1"/>
  <c r="B2106" i="1"/>
  <c r="B2045" i="1"/>
  <c r="B2010" i="1"/>
  <c r="B2009" i="1"/>
  <c r="B2008" i="1"/>
  <c r="B2007" i="1"/>
  <c r="B2036" i="1"/>
  <c r="B2035" i="1"/>
  <c r="B2205" i="1"/>
  <c r="B2212" i="1"/>
  <c r="B2211" i="1"/>
  <c r="B2210" i="1"/>
  <c r="B2209" i="1"/>
  <c r="B2204" i="1"/>
  <c r="B2203" i="1"/>
  <c r="B2202" i="1"/>
  <c r="B2201" i="1"/>
  <c r="B2199" i="1"/>
  <c r="B2198" i="1"/>
  <c r="B2197" i="1"/>
  <c r="B2196" i="1"/>
  <c r="B2195" i="1"/>
  <c r="B2194" i="1"/>
  <c r="B2193" i="1"/>
  <c r="B2192" i="1"/>
  <c r="B2191" i="1"/>
  <c r="B2190" i="1"/>
  <c r="B2189" i="1"/>
  <c r="B2188" i="1"/>
  <c r="B2187" i="1"/>
  <c r="B2182" i="1"/>
  <c r="B2181" i="1"/>
  <c r="B2180" i="1"/>
  <c r="B2179" i="1"/>
  <c r="B2186" i="1"/>
  <c r="B2185" i="1"/>
  <c r="B2184" i="1"/>
  <c r="B2183" i="1"/>
  <c r="B2151" i="1"/>
  <c r="B2178" i="1"/>
  <c r="B2177" i="1"/>
  <c r="B2176" i="1"/>
  <c r="B2088" i="1"/>
  <c r="B2087" i="1"/>
  <c r="B2086" i="1"/>
  <c r="B2085" i="1"/>
  <c r="B2158" i="1"/>
  <c r="B769" i="1"/>
  <c r="B768" i="1"/>
  <c r="B790" i="1"/>
  <c r="B2157" i="1"/>
  <c r="B2156" i="1"/>
  <c r="B2150" i="1"/>
  <c r="B2084" i="1"/>
  <c r="B2130" i="1"/>
  <c r="B2129" i="1"/>
  <c r="B2128" i="1"/>
  <c r="B2163" i="1"/>
  <c r="B2162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1463" i="1"/>
  <c r="B1462" i="1"/>
  <c r="B1461" i="1"/>
  <c r="B1460" i="1"/>
  <c r="B1467" i="1"/>
  <c r="B1466" i="1"/>
  <c r="B1465" i="1"/>
  <c r="B1447" i="1"/>
  <c r="B1446" i="1"/>
  <c r="B1445" i="1"/>
  <c r="B1219" i="1"/>
  <c r="B1231" i="1"/>
  <c r="B1230" i="1"/>
  <c r="B1229" i="1"/>
  <c r="B1228" i="1"/>
  <c r="B1227" i="1"/>
  <c r="B1226" i="1"/>
  <c r="B1225" i="1"/>
  <c r="B1224" i="1"/>
  <c r="B1452" i="1"/>
  <c r="B1451" i="1"/>
  <c r="B1450" i="1"/>
  <c r="B1449" i="1"/>
  <c r="B1448" i="1"/>
  <c r="B1426" i="1"/>
  <c r="B1425" i="1"/>
  <c r="B1424" i="1"/>
  <c r="B1431" i="1"/>
  <c r="B1218" i="1"/>
  <c r="B1217" i="1"/>
  <c r="B1216" i="1"/>
  <c r="B1215" i="1"/>
  <c r="B1439" i="1"/>
  <c r="B1438" i="1"/>
  <c r="B1437" i="1"/>
  <c r="B1436" i="1"/>
  <c r="B1435" i="1"/>
  <c r="B1434" i="1"/>
  <c r="B1387" i="1"/>
  <c r="B1386" i="1"/>
  <c r="B1427" i="1"/>
  <c r="B1196" i="1"/>
  <c r="B1195" i="1"/>
  <c r="B1194" i="1"/>
  <c r="B1457" i="1"/>
  <c r="B1430" i="1"/>
  <c r="B1208" i="1"/>
  <c r="B1207" i="1"/>
  <c r="B1206" i="1"/>
  <c r="B1205" i="1"/>
  <c r="B1204" i="1"/>
  <c r="B1203" i="1"/>
  <c r="B1202" i="1"/>
  <c r="B1201" i="1"/>
  <c r="B1200" i="1"/>
  <c r="B1199" i="1"/>
  <c r="B1198" i="1"/>
  <c r="B1197" i="1"/>
  <c r="B1444" i="1"/>
  <c r="B1443" i="1"/>
  <c r="B1442" i="1"/>
  <c r="B1441" i="1"/>
  <c r="B1440" i="1"/>
  <c r="B1393" i="1"/>
  <c r="B1392" i="1"/>
  <c r="B1391" i="1"/>
  <c r="B1390" i="1"/>
  <c r="B1389" i="1"/>
  <c r="B1388" i="1"/>
  <c r="B2237" i="1"/>
  <c r="B2236" i="1"/>
  <c r="B2235" i="1"/>
  <c r="B2140" i="1"/>
  <c r="B2139" i="1"/>
  <c r="B2138" i="1"/>
  <c r="B2137" i="1"/>
  <c r="B2167" i="1"/>
  <c r="B2166" i="1"/>
  <c r="B2165" i="1"/>
  <c r="B2164" i="1"/>
  <c r="B2226" i="1"/>
  <c r="B1429" i="1"/>
  <c r="B1428" i="1"/>
  <c r="B1423" i="1"/>
  <c r="B1422" i="1"/>
  <c r="B1421" i="1"/>
  <c r="B1420" i="1"/>
  <c r="B1419" i="1"/>
  <c r="B1418" i="1"/>
  <c r="B1417" i="1"/>
  <c r="B1416" i="1"/>
  <c r="B1415" i="1"/>
  <c r="B1414" i="1"/>
  <c r="B1413" i="1"/>
  <c r="B1412" i="1"/>
  <c r="B1411" i="1"/>
  <c r="B1410" i="1"/>
  <c r="B1409" i="1"/>
  <c r="B1408" i="1"/>
  <c r="B1407" i="1"/>
  <c r="B1406" i="1"/>
  <c r="B1401" i="1"/>
  <c r="B1400" i="1"/>
  <c r="B1399" i="1"/>
  <c r="B1398" i="1"/>
  <c r="B1405" i="1"/>
  <c r="B1404" i="1"/>
  <c r="B1403" i="1"/>
  <c r="B1402" i="1"/>
  <c r="B2241" i="1"/>
  <c r="B1397" i="1"/>
  <c r="B1396" i="1"/>
  <c r="B1395" i="1"/>
  <c r="B1394" i="1"/>
  <c r="B2217" i="1"/>
  <c r="B2216" i="1"/>
  <c r="B2215" i="1"/>
  <c r="B2214" i="1"/>
  <c r="B1362" i="1"/>
  <c r="B1361" i="1"/>
  <c r="B2240" i="1"/>
  <c r="B2239" i="1"/>
  <c r="B1380" i="1"/>
  <c r="B1379" i="1"/>
  <c r="B1360" i="1"/>
  <c r="B1359" i="1"/>
  <c r="B1381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1320" i="1"/>
  <c r="B1315" i="1"/>
  <c r="B1314" i="1"/>
  <c r="B1313" i="1"/>
  <c r="B1312" i="1"/>
  <c r="B1319" i="1"/>
  <c r="B1318" i="1"/>
  <c r="B1300" i="1"/>
  <c r="B1299" i="1"/>
  <c r="B1298" i="1"/>
  <c r="B1297" i="1"/>
  <c r="B1084" i="1"/>
  <c r="B1083" i="1"/>
  <c r="B1082" i="1"/>
  <c r="B1081" i="1"/>
  <c r="B1080" i="1"/>
  <c r="B1079" i="1"/>
  <c r="B1078" i="1"/>
  <c r="B1077" i="1"/>
  <c r="B1076" i="1"/>
  <c r="B1075" i="1"/>
  <c r="B1074" i="1"/>
  <c r="B1302" i="1"/>
  <c r="B1301" i="1"/>
  <c r="B1279" i="1"/>
  <c r="B1278" i="1"/>
  <c r="B1277" i="1"/>
  <c r="B1276" i="1"/>
  <c r="B1296" i="1"/>
  <c r="B1295" i="1"/>
  <c r="B1069" i="1"/>
  <c r="B1068" i="1"/>
  <c r="B1067" i="1"/>
  <c r="B1291" i="1"/>
  <c r="B1290" i="1"/>
  <c r="B1289" i="1"/>
  <c r="B1288" i="1"/>
  <c r="B1287" i="1"/>
  <c r="B1240" i="1"/>
  <c r="B1239" i="1"/>
  <c r="B1238" i="1"/>
  <c r="B1049" i="1"/>
  <c r="B1048" i="1"/>
  <c r="B1047" i="1"/>
  <c r="B1046" i="1"/>
  <c r="B1283" i="1"/>
  <c r="B1061" i="1"/>
  <c r="B1060" i="1"/>
  <c r="B1059" i="1"/>
  <c r="B1058" i="1"/>
  <c r="B1057" i="1"/>
  <c r="B1056" i="1"/>
  <c r="B1055" i="1"/>
  <c r="B1054" i="1"/>
  <c r="B1053" i="1"/>
  <c r="B1052" i="1"/>
  <c r="B1051" i="1"/>
  <c r="B1050" i="1"/>
  <c r="B1234" i="1"/>
  <c r="B1470" i="1"/>
  <c r="B1469" i="1"/>
  <c r="B1294" i="1"/>
  <c r="B1293" i="1"/>
  <c r="B1292" i="1"/>
  <c r="B1245" i="1"/>
  <c r="B1244" i="1"/>
  <c r="B1243" i="1"/>
  <c r="B1242" i="1"/>
  <c r="B1241" i="1"/>
  <c r="B1456" i="1"/>
  <c r="B1455" i="1"/>
  <c r="B1454" i="1"/>
  <c r="B1453" i="1"/>
  <c r="B1371" i="1"/>
  <c r="B1370" i="1"/>
  <c r="B1369" i="1"/>
  <c r="B1368" i="1"/>
  <c r="B1385" i="1"/>
  <c r="B1384" i="1"/>
  <c r="B1383" i="1"/>
  <c r="B1382" i="1"/>
  <c r="B1282" i="1"/>
  <c r="B1281" i="1"/>
  <c r="B1280" i="1"/>
  <c r="B1275" i="1"/>
  <c r="B1274" i="1"/>
  <c r="B1273" i="1"/>
  <c r="B1272" i="1"/>
  <c r="B1271" i="1"/>
  <c r="B1270" i="1"/>
  <c r="B1269" i="1"/>
  <c r="B1268" i="1"/>
  <c r="B1267" i="1"/>
  <c r="B1266" i="1"/>
  <c r="B1265" i="1"/>
  <c r="B1264" i="1"/>
  <c r="B1263" i="1"/>
  <c r="B1262" i="1"/>
  <c r="B1261" i="1"/>
  <c r="B1260" i="1"/>
  <c r="B1259" i="1"/>
  <c r="B1258" i="1"/>
  <c r="B1253" i="1"/>
  <c r="B1252" i="1"/>
  <c r="B1251" i="1"/>
  <c r="B1250" i="1"/>
  <c r="B1257" i="1"/>
  <c r="B1256" i="1"/>
  <c r="B1255" i="1"/>
  <c r="B1254" i="1"/>
  <c r="B1459" i="1"/>
  <c r="B1249" i="1"/>
  <c r="B1248" i="1"/>
  <c r="B1247" i="1"/>
  <c r="B1246" i="1"/>
  <c r="B1223" i="1"/>
  <c r="B1222" i="1"/>
  <c r="B1433" i="1"/>
  <c r="B1432" i="1"/>
  <c r="B1214" i="1"/>
  <c r="B1464" i="1"/>
  <c r="B1458" i="1"/>
  <c r="B1233" i="1"/>
  <c r="B1232" i="1"/>
  <c r="B1213" i="1"/>
  <c r="B1212" i="1"/>
  <c r="B1211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1173" i="1"/>
  <c r="B1172" i="1"/>
  <c r="B1171" i="1"/>
  <c r="B1170" i="1"/>
  <c r="B1165" i="1"/>
  <c r="B1164" i="1"/>
  <c r="B1163" i="1"/>
  <c r="B1153" i="1"/>
  <c r="B1152" i="1"/>
  <c r="B1151" i="1"/>
  <c r="B1150" i="1"/>
  <c r="B1166" i="1"/>
  <c r="B936" i="1"/>
  <c r="B935" i="1"/>
  <c r="B934" i="1"/>
  <c r="B933" i="1"/>
  <c r="B932" i="1"/>
  <c r="B931" i="1"/>
  <c r="B930" i="1"/>
  <c r="B929" i="1"/>
  <c r="B928" i="1"/>
  <c r="B927" i="1"/>
  <c r="B1155" i="1"/>
  <c r="B1154" i="1"/>
  <c r="B1090" i="1"/>
  <c r="B1089" i="1"/>
  <c r="B1088" i="1"/>
  <c r="B1129" i="1"/>
  <c r="B1149" i="1"/>
  <c r="B1148" i="1"/>
  <c r="B922" i="1"/>
  <c r="B921" i="1"/>
  <c r="B920" i="1"/>
  <c r="B919" i="1"/>
  <c r="B918" i="1"/>
  <c r="B917" i="1"/>
  <c r="B1141" i="1"/>
  <c r="B1140" i="1"/>
  <c r="B1093" i="1"/>
  <c r="B1092" i="1"/>
  <c r="B1091" i="1"/>
  <c r="B902" i="1"/>
  <c r="B901" i="1"/>
  <c r="B900" i="1"/>
  <c r="B899" i="1"/>
  <c r="B1128" i="1"/>
  <c r="B914" i="1"/>
  <c r="B913" i="1"/>
  <c r="B912" i="1"/>
  <c r="B911" i="1"/>
  <c r="B910" i="1"/>
  <c r="B909" i="1"/>
  <c r="B908" i="1"/>
  <c r="B907" i="1"/>
  <c r="B906" i="1"/>
  <c r="B905" i="1"/>
  <c r="B904" i="1"/>
  <c r="B903" i="1"/>
  <c r="B1087" i="1"/>
  <c r="B1086" i="1"/>
  <c r="B1322" i="1"/>
  <c r="B1147" i="1"/>
  <c r="B1146" i="1"/>
  <c r="B1145" i="1"/>
  <c r="B1144" i="1"/>
  <c r="B1143" i="1"/>
  <c r="B1142" i="1"/>
  <c r="B1095" i="1"/>
  <c r="B1094" i="1"/>
  <c r="B1309" i="1"/>
  <c r="B1308" i="1"/>
  <c r="B1307" i="1"/>
  <c r="B1306" i="1"/>
  <c r="B1305" i="1"/>
  <c r="B1304" i="1"/>
  <c r="B1303" i="1"/>
  <c r="B1221" i="1"/>
  <c r="B1220" i="1"/>
  <c r="B1237" i="1"/>
  <c r="B1236" i="1"/>
  <c r="B1235" i="1"/>
  <c r="B1135" i="1"/>
  <c r="B1134" i="1"/>
  <c r="B1133" i="1"/>
  <c r="B1132" i="1"/>
  <c r="B1127" i="1"/>
  <c r="B1126" i="1"/>
  <c r="B1124" i="1"/>
  <c r="B1123" i="1"/>
  <c r="B1122" i="1"/>
  <c r="B1121" i="1"/>
  <c r="B1120" i="1"/>
  <c r="B1119" i="1"/>
  <c r="B1118" i="1"/>
  <c r="B1117" i="1"/>
  <c r="B1116" i="1"/>
  <c r="B1115" i="1"/>
  <c r="B1114" i="1"/>
  <c r="B1113" i="1"/>
  <c r="B1112" i="1"/>
  <c r="B1111" i="1"/>
  <c r="B1110" i="1"/>
  <c r="B1105" i="1"/>
  <c r="B1104" i="1"/>
  <c r="B1103" i="1"/>
  <c r="B1102" i="1"/>
  <c r="B1109" i="1"/>
  <c r="B1108" i="1"/>
  <c r="B1107" i="1"/>
  <c r="B1106" i="1"/>
  <c r="B1311" i="1"/>
  <c r="B1101" i="1"/>
  <c r="B1100" i="1"/>
  <c r="B1099" i="1"/>
  <c r="B1098" i="1"/>
  <c r="B1097" i="1"/>
  <c r="B1286" i="1"/>
  <c r="B1285" i="1"/>
  <c r="B1284" i="1"/>
  <c r="B1317" i="1"/>
  <c r="B1316" i="1"/>
  <c r="B1310" i="1"/>
  <c r="B1085" i="1"/>
  <c r="B1066" i="1"/>
  <c r="B1065" i="1"/>
  <c r="B1064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789" i="1"/>
  <c r="B788" i="1"/>
  <c r="B1024" i="1"/>
  <c r="B1023" i="1"/>
  <c r="B1018" i="1"/>
  <c r="B1017" i="1"/>
  <c r="B1016" i="1"/>
  <c r="B1006" i="1"/>
  <c r="B1005" i="1"/>
  <c r="B1004" i="1"/>
  <c r="B1003" i="1"/>
  <c r="B1019" i="1"/>
  <c r="B1013" i="1"/>
  <c r="B1012" i="1"/>
  <c r="B787" i="1"/>
  <c r="B786" i="1"/>
  <c r="B785" i="1"/>
  <c r="B784" i="1"/>
  <c r="B783" i="1"/>
  <c r="B782" i="1"/>
  <c r="B781" i="1"/>
  <c r="B780" i="1"/>
  <c r="B1008" i="1"/>
  <c r="B1007" i="1"/>
  <c r="B943" i="1"/>
  <c r="B942" i="1"/>
  <c r="B941" i="1"/>
  <c r="B986" i="1"/>
  <c r="B1002" i="1"/>
  <c r="B1001" i="1"/>
  <c r="B775" i="1"/>
  <c r="B774" i="1"/>
  <c r="B773" i="1"/>
  <c r="B772" i="1"/>
  <c r="B771" i="1"/>
  <c r="B770" i="1"/>
  <c r="B994" i="1"/>
  <c r="B993" i="1"/>
  <c r="B946" i="1"/>
  <c r="B945" i="1"/>
  <c r="B944" i="1"/>
  <c r="B755" i="1"/>
  <c r="B754" i="1"/>
  <c r="B753" i="1"/>
  <c r="B752" i="1"/>
  <c r="B981" i="1"/>
  <c r="B767" i="1"/>
  <c r="B766" i="1"/>
  <c r="B765" i="1"/>
  <c r="B764" i="1"/>
  <c r="B763" i="1"/>
  <c r="B762" i="1"/>
  <c r="B761" i="1"/>
  <c r="B760" i="1"/>
  <c r="B759" i="1"/>
  <c r="B758" i="1"/>
  <c r="B757" i="1"/>
  <c r="B756" i="1"/>
  <c r="B940" i="1"/>
  <c r="B939" i="1"/>
  <c r="B938" i="1"/>
  <c r="B1000" i="1"/>
  <c r="B999" i="1"/>
  <c r="B998" i="1"/>
  <c r="B997" i="1"/>
  <c r="B996" i="1"/>
  <c r="B995" i="1"/>
  <c r="B948" i="1"/>
  <c r="B947" i="1"/>
  <c r="B898" i="1"/>
  <c r="B1161" i="1"/>
  <c r="B1160" i="1"/>
  <c r="B1159" i="1"/>
  <c r="B1158" i="1"/>
  <c r="B1157" i="1"/>
  <c r="B1156" i="1"/>
  <c r="B1096" i="1"/>
  <c r="B1073" i="1"/>
  <c r="B1072" i="1"/>
  <c r="B1071" i="1"/>
  <c r="B1070" i="1"/>
  <c r="B980" i="1"/>
  <c r="B979" i="1"/>
  <c r="B978" i="1"/>
  <c r="B985" i="1"/>
  <c r="B984" i="1"/>
  <c r="B983" i="1"/>
  <c r="B977" i="1"/>
  <c r="B976" i="1"/>
  <c r="B975" i="1"/>
  <c r="B974" i="1"/>
  <c r="B973" i="1"/>
  <c r="B972" i="1"/>
  <c r="B971" i="1"/>
  <c r="B970" i="1"/>
  <c r="B969" i="1"/>
  <c r="B968" i="1"/>
  <c r="B967" i="1"/>
  <c r="B966" i="1"/>
  <c r="B965" i="1"/>
  <c r="B964" i="1"/>
  <c r="B963" i="1"/>
  <c r="B962" i="1"/>
  <c r="B961" i="1"/>
  <c r="B960" i="1"/>
  <c r="B955" i="1"/>
  <c r="B954" i="1"/>
  <c r="B953" i="1"/>
  <c r="B952" i="1"/>
  <c r="B959" i="1"/>
  <c r="B958" i="1"/>
  <c r="B957" i="1"/>
  <c r="B956" i="1"/>
  <c r="B937" i="1"/>
  <c r="B951" i="1"/>
  <c r="B950" i="1"/>
  <c r="B1139" i="1"/>
  <c r="B1138" i="1"/>
  <c r="B1137" i="1"/>
  <c r="B1162" i="1"/>
  <c r="B1169" i="1"/>
  <c r="B1168" i="1"/>
  <c r="B1167" i="1"/>
  <c r="B1136" i="1"/>
  <c r="B1131" i="1"/>
  <c r="B1130" i="1"/>
  <c r="B1532" i="1"/>
  <c r="B1531" i="1"/>
  <c r="B1530" i="1"/>
  <c r="B1529" i="1"/>
  <c r="B1528" i="1"/>
  <c r="B1526" i="1"/>
  <c r="B1525" i="1"/>
  <c r="B1524" i="1"/>
  <c r="B1523" i="1"/>
  <c r="B1522" i="1"/>
  <c r="B1521" i="1"/>
  <c r="B1520" i="1"/>
  <c r="B1519" i="1"/>
  <c r="B1518" i="1"/>
  <c r="B1517" i="1"/>
  <c r="B1516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39" i="1"/>
  <c r="B142" i="1"/>
  <c r="B145" i="1"/>
  <c r="B144" i="1"/>
  <c r="B143" i="1"/>
  <c r="B132" i="1"/>
  <c r="B148" i="1"/>
  <c r="B147" i="1"/>
  <c r="B146" i="1"/>
  <c r="B128" i="1"/>
  <c r="B127" i="1"/>
  <c r="B126" i="1"/>
  <c r="B125" i="1"/>
  <c r="B141" i="1"/>
  <c r="B140" i="1"/>
  <c r="B122" i="1"/>
  <c r="B138" i="1"/>
  <c r="B137" i="1"/>
  <c r="B136" i="1"/>
  <c r="B135" i="1"/>
  <c r="B134" i="1"/>
  <c r="B133" i="1"/>
  <c r="B115" i="1"/>
  <c r="B131" i="1"/>
  <c r="B130" i="1"/>
  <c r="B129" i="1"/>
  <c r="B111" i="1"/>
  <c r="B110" i="1"/>
  <c r="B109" i="1"/>
  <c r="B108" i="1"/>
  <c r="B124" i="1"/>
  <c r="B123" i="1"/>
  <c r="B105" i="1"/>
  <c r="B121" i="1"/>
  <c r="B120" i="1"/>
  <c r="B119" i="1"/>
  <c r="B118" i="1"/>
  <c r="B117" i="1"/>
  <c r="B116" i="1"/>
  <c r="B98" i="1"/>
  <c r="B114" i="1"/>
  <c r="B113" i="1"/>
  <c r="B112" i="1"/>
  <c r="B94" i="1"/>
  <c r="B93" i="1"/>
  <c r="B92" i="1"/>
  <c r="B91" i="1"/>
  <c r="B107" i="1"/>
  <c r="B106" i="1"/>
  <c r="B88" i="1"/>
  <c r="B104" i="1"/>
  <c r="B103" i="1"/>
  <c r="B102" i="1"/>
  <c r="B101" i="1"/>
  <c r="B100" i="1"/>
  <c r="B99" i="1"/>
  <c r="B81" i="1"/>
  <c r="B97" i="1"/>
  <c r="B96" i="1"/>
  <c r="B95" i="1"/>
  <c r="B77" i="1"/>
  <c r="B76" i="1"/>
  <c r="B75" i="1"/>
  <c r="B74" i="1"/>
  <c r="B90" i="1"/>
  <c r="B89" i="1"/>
  <c r="B71" i="1"/>
  <c r="B87" i="1"/>
  <c r="B86" i="1"/>
  <c r="B85" i="1"/>
  <c r="B84" i="1"/>
  <c r="B83" i="1"/>
  <c r="B82" i="1"/>
  <c r="B64" i="1"/>
  <c r="B80" i="1"/>
  <c r="B79" i="1"/>
  <c r="B78" i="1"/>
  <c r="B60" i="1"/>
  <c r="B59" i="1"/>
  <c r="B58" i="1"/>
  <c r="B57" i="1"/>
  <c r="B73" i="1"/>
  <c r="B72" i="1"/>
  <c r="B54" i="1"/>
  <c r="B70" i="1"/>
  <c r="B69" i="1"/>
  <c r="B68" i="1"/>
  <c r="B67" i="1"/>
  <c r="B66" i="1"/>
  <c r="B65" i="1"/>
  <c r="B47" i="1"/>
  <c r="B63" i="1"/>
  <c r="B62" i="1"/>
  <c r="B61" i="1"/>
  <c r="B43" i="1"/>
  <c r="B42" i="1"/>
  <c r="B41" i="1"/>
  <c r="B40" i="1"/>
  <c r="B56" i="1"/>
  <c r="B55" i="1"/>
  <c r="B37" i="1"/>
  <c r="B53" i="1"/>
  <c r="B52" i="1"/>
  <c r="B51" i="1"/>
  <c r="B50" i="1"/>
  <c r="B49" i="1"/>
  <c r="B48" i="1"/>
  <c r="B30" i="1"/>
  <c r="B46" i="1"/>
  <c r="B45" i="1"/>
  <c r="B44" i="1"/>
  <c r="B26" i="1"/>
  <c r="B25" i="1"/>
  <c r="B24" i="1"/>
  <c r="B23" i="1"/>
  <c r="B39" i="1"/>
  <c r="B38" i="1"/>
  <c r="B20" i="1"/>
  <c r="B36" i="1"/>
  <c r="B35" i="1"/>
  <c r="B34" i="1"/>
  <c r="B33" i="1"/>
  <c r="B32" i="1"/>
  <c r="B31" i="1"/>
  <c r="B13" i="1"/>
  <c r="B29" i="1"/>
  <c r="B28" i="1"/>
  <c r="B27" i="1"/>
  <c r="B10" i="1"/>
  <c r="B9" i="1"/>
  <c r="B8" i="1"/>
  <c r="B11" i="1"/>
  <c r="B22" i="1"/>
  <c r="B21" i="1"/>
  <c r="B12" i="1"/>
  <c r="B19" i="1"/>
  <c r="B18" i="1"/>
  <c r="B17" i="1"/>
  <c r="B16" i="1"/>
  <c r="B15" i="1"/>
  <c r="B14" i="1"/>
  <c r="B7" i="1"/>
  <c r="B6" i="1"/>
  <c r="B5" i="1"/>
  <c r="B5174" i="1"/>
  <c r="B5173" i="1"/>
  <c r="B5172" i="1"/>
  <c r="B835" i="1"/>
  <c r="B691" i="1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G464" i="4"/>
  <c r="E464" i="4"/>
  <c r="H463" i="4"/>
  <c r="G463" i="4"/>
  <c r="E463" i="4"/>
  <c r="H462" i="4"/>
  <c r="G462" i="4"/>
  <c r="E462" i="4"/>
  <c r="H461" i="4"/>
  <c r="G461" i="4"/>
  <c r="E461" i="4"/>
  <c r="H460" i="4"/>
  <c r="G460" i="4"/>
  <c r="E460" i="4"/>
  <c r="H459" i="4"/>
  <c r="G459" i="4"/>
  <c r="E459" i="4"/>
  <c r="H458" i="4"/>
  <c r="G458" i="4"/>
  <c r="E458" i="4"/>
  <c r="H457" i="4"/>
  <c r="G457" i="4"/>
  <c r="E457" i="4"/>
  <c r="H456" i="4"/>
  <c r="G456" i="4"/>
  <c r="E456" i="4"/>
  <c r="H455" i="4"/>
  <c r="G455" i="4"/>
  <c r="E455" i="4"/>
  <c r="H454" i="4"/>
  <c r="G454" i="4"/>
  <c r="E454" i="4"/>
  <c r="H453" i="4"/>
  <c r="G453" i="4"/>
  <c r="E453" i="4"/>
  <c r="H452" i="4"/>
  <c r="G452" i="4"/>
  <c r="E452" i="4"/>
  <c r="G451" i="4"/>
  <c r="E451" i="4"/>
  <c r="G450" i="4"/>
  <c r="E450" i="4"/>
  <c r="G449" i="4"/>
  <c r="E449" i="4"/>
  <c r="G448" i="4"/>
  <c r="E448" i="4"/>
  <c r="G447" i="4"/>
  <c r="E447" i="4"/>
  <c r="G446" i="4"/>
  <c r="E446" i="4"/>
  <c r="G445" i="4"/>
  <c r="E445" i="4"/>
  <c r="G444" i="4"/>
  <c r="E444" i="4"/>
  <c r="E443" i="4"/>
  <c r="E442" i="4"/>
  <c r="E441" i="4"/>
  <c r="E440" i="4"/>
  <c r="E439" i="4"/>
  <c r="E438" i="4"/>
  <c r="E437" i="4"/>
  <c r="E436" i="4"/>
  <c r="E435" i="4"/>
  <c r="E434" i="4"/>
  <c r="E433" i="4"/>
  <c r="E432" i="4"/>
  <c r="E431" i="4"/>
  <c r="E430" i="4"/>
  <c r="E429" i="4"/>
  <c r="E428" i="4"/>
  <c r="E427" i="4"/>
  <c r="E426" i="4"/>
  <c r="E425" i="4"/>
  <c r="E424" i="4"/>
  <c r="E423" i="4"/>
  <c r="E422" i="4"/>
  <c r="E421" i="4"/>
  <c r="E420" i="4"/>
  <c r="E419" i="4"/>
  <c r="E418" i="4"/>
  <c r="E417" i="4"/>
  <c r="E416" i="4"/>
  <c r="E415" i="4"/>
  <c r="E414" i="4"/>
  <c r="E413" i="4"/>
  <c r="E412" i="4"/>
  <c r="E411" i="4"/>
  <c r="E410" i="4"/>
  <c r="E409" i="4"/>
  <c r="E408" i="4"/>
  <c r="E407" i="4"/>
  <c r="E406" i="4"/>
  <c r="E405" i="4"/>
  <c r="E404" i="4"/>
  <c r="E403" i="4"/>
  <c r="E402" i="4"/>
  <c r="E401" i="4"/>
  <c r="E400" i="4"/>
  <c r="E399" i="4"/>
  <c r="E398" i="4"/>
  <c r="E397" i="4"/>
  <c r="E396" i="4"/>
  <c r="E395" i="4"/>
  <c r="E394" i="4"/>
  <c r="E393" i="4"/>
  <c r="E392" i="4"/>
  <c r="E391" i="4"/>
  <c r="E390" i="4"/>
  <c r="E389" i="4"/>
  <c r="E388" i="4"/>
  <c r="E387" i="4"/>
  <c r="E386" i="4"/>
  <c r="E385" i="4"/>
  <c r="E384" i="4"/>
  <c r="E383" i="4"/>
  <c r="E382" i="4"/>
  <c r="E381" i="4"/>
  <c r="E380" i="4"/>
  <c r="E379" i="4"/>
  <c r="E378" i="4"/>
  <c r="E377" i="4"/>
  <c r="E376" i="4"/>
  <c r="E375" i="4"/>
  <c r="E374" i="4"/>
  <c r="E373" i="4"/>
  <c r="E372" i="4"/>
  <c r="E371" i="4"/>
  <c r="E370" i="4"/>
  <c r="E369" i="4"/>
  <c r="E368" i="4"/>
  <c r="E367" i="4"/>
  <c r="E366" i="4"/>
  <c r="E365" i="4"/>
  <c r="E364" i="4"/>
  <c r="E363" i="4"/>
  <c r="E362" i="4"/>
  <c r="E361" i="4"/>
  <c r="E360" i="4"/>
  <c r="E359" i="4"/>
  <c r="E358" i="4"/>
  <c r="E357" i="4"/>
  <c r="E356" i="4"/>
  <c r="E355" i="4"/>
  <c r="E354" i="4"/>
  <c r="E353" i="4"/>
  <c r="E352" i="4"/>
  <c r="E351" i="4"/>
  <c r="E350" i="4"/>
  <c r="E349" i="4"/>
  <c r="E348" i="4"/>
  <c r="E347" i="4"/>
  <c r="E346" i="4"/>
  <c r="E345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E330" i="4"/>
  <c r="E329" i="4"/>
  <c r="E328" i="4"/>
  <c r="E327" i="4"/>
  <c r="E326" i="4"/>
  <c r="E325" i="4"/>
  <c r="E324" i="4"/>
  <c r="E323" i="4"/>
  <c r="E322" i="4"/>
  <c r="E321" i="4"/>
  <c r="E320" i="4"/>
  <c r="E319" i="4"/>
  <c r="E318" i="4"/>
  <c r="E317" i="4"/>
  <c r="E316" i="4"/>
  <c r="E315" i="4"/>
  <c r="E314" i="4"/>
  <c r="E313" i="4"/>
  <c r="E312" i="4"/>
  <c r="E311" i="4"/>
  <c r="E310" i="4"/>
  <c r="E309" i="4"/>
  <c r="E308" i="4"/>
  <c r="E307" i="4"/>
  <c r="E306" i="4"/>
  <c r="E305" i="4"/>
  <c r="E304" i="4"/>
  <c r="E303" i="4"/>
  <c r="E302" i="4"/>
  <c r="E301" i="4"/>
  <c r="E300" i="4"/>
  <c r="E299" i="4"/>
  <c r="E298" i="4"/>
  <c r="E297" i="4"/>
  <c r="E296" i="4"/>
  <c r="E295" i="4"/>
  <c r="E294" i="4"/>
  <c r="E293" i="4"/>
  <c r="E292" i="4"/>
  <c r="E291" i="4"/>
  <c r="E290" i="4"/>
  <c r="E289" i="4"/>
  <c r="E288" i="4"/>
  <c r="E287" i="4"/>
  <c r="E286" i="4"/>
  <c r="E285" i="4"/>
  <c r="E284" i="4"/>
  <c r="E283" i="4"/>
  <c r="E282" i="4"/>
  <c r="E281" i="4"/>
  <c r="E280" i="4"/>
  <c r="E279" i="4"/>
  <c r="E278" i="4"/>
  <c r="G277" i="4"/>
  <c r="E277" i="4"/>
  <c r="G276" i="4"/>
  <c r="E276" i="4"/>
  <c r="G275" i="4"/>
  <c r="E275" i="4"/>
  <c r="G274" i="4"/>
  <c r="E274" i="4"/>
  <c r="G273" i="4"/>
  <c r="E273" i="4"/>
  <c r="G272" i="4"/>
  <c r="E272" i="4"/>
  <c r="G271" i="4"/>
  <c r="E271" i="4"/>
  <c r="G270" i="4"/>
  <c r="E270" i="4"/>
  <c r="G269" i="4"/>
  <c r="E269" i="4"/>
  <c r="G268" i="4"/>
  <c r="E268" i="4"/>
  <c r="G267" i="4"/>
  <c r="E267" i="4"/>
  <c r="G266" i="4"/>
  <c r="E266" i="4"/>
  <c r="G265" i="4"/>
  <c r="E265" i="4"/>
  <c r="G264" i="4"/>
  <c r="E264" i="4"/>
  <c r="G263" i="4"/>
  <c r="E263" i="4"/>
  <c r="G262" i="4"/>
  <c r="E262" i="4"/>
  <c r="G261" i="4"/>
  <c r="E261" i="4"/>
  <c r="G260" i="4"/>
  <c r="E260" i="4"/>
  <c r="G259" i="4"/>
  <c r="E259" i="4"/>
  <c r="G258" i="4"/>
  <c r="E258" i="4"/>
  <c r="G257" i="4"/>
  <c r="E257" i="4"/>
  <c r="G256" i="4"/>
  <c r="E256" i="4"/>
  <c r="G255" i="4"/>
  <c r="E255" i="4"/>
  <c r="G254" i="4"/>
  <c r="E254" i="4"/>
  <c r="G253" i="4"/>
  <c r="E253" i="4"/>
  <c r="G252" i="4"/>
  <c r="E252" i="4"/>
  <c r="G251" i="4"/>
  <c r="E251" i="4"/>
  <c r="G250" i="4"/>
  <c r="E250" i="4"/>
  <c r="G249" i="4"/>
  <c r="E249" i="4"/>
  <c r="G248" i="4"/>
  <c r="E248" i="4"/>
  <c r="G247" i="4"/>
  <c r="E247" i="4"/>
  <c r="G246" i="4"/>
  <c r="E246" i="4"/>
  <c r="G245" i="4"/>
  <c r="E245" i="4"/>
  <c r="G244" i="4"/>
  <c r="E244" i="4"/>
  <c r="G243" i="4"/>
  <c r="E243" i="4"/>
  <c r="G242" i="4"/>
  <c r="E242" i="4"/>
  <c r="G241" i="4"/>
  <c r="E241" i="4"/>
  <c r="G240" i="4"/>
  <c r="E240" i="4"/>
  <c r="G239" i="4"/>
  <c r="E239" i="4"/>
  <c r="G238" i="4"/>
  <c r="E238" i="4"/>
  <c r="G237" i="4"/>
  <c r="E237" i="4"/>
  <c r="G236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22" i="4"/>
  <c r="E221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G88" i="4"/>
  <c r="E88" i="4"/>
  <c r="G87" i="4"/>
  <c r="E87" i="4"/>
  <c r="G86" i="4"/>
  <c r="E86" i="4"/>
  <c r="G85" i="4"/>
  <c r="E85" i="4"/>
  <c r="G84" i="4"/>
  <c r="E84" i="4"/>
  <c r="G83" i="4"/>
  <c r="E83" i="4"/>
  <c r="G82" i="4"/>
  <c r="E82" i="4"/>
  <c r="G81" i="4"/>
  <c r="E81" i="4"/>
  <c r="G80" i="4"/>
  <c r="E80" i="4"/>
  <c r="G79" i="4"/>
  <c r="E79" i="4"/>
  <c r="G78" i="4"/>
  <c r="E78" i="4"/>
  <c r="G77" i="4"/>
  <c r="E77" i="4"/>
  <c r="G76" i="4"/>
  <c r="E76" i="4"/>
  <c r="G75" i="4"/>
  <c r="E75" i="4"/>
  <c r="G74" i="4"/>
  <c r="E74" i="4"/>
  <c r="G73" i="4"/>
  <c r="E73" i="4"/>
  <c r="G72" i="4"/>
  <c r="E72" i="4"/>
  <c r="G71" i="4"/>
  <c r="E71" i="4"/>
  <c r="G70" i="4"/>
  <c r="E70" i="4"/>
  <c r="G69" i="4"/>
  <c r="E69" i="4"/>
  <c r="G68" i="4"/>
  <c r="E68" i="4"/>
  <c r="G67" i="4"/>
  <c r="E67" i="4"/>
  <c r="G66" i="4"/>
  <c r="E66" i="4"/>
  <c r="G65" i="4"/>
  <c r="E65" i="4"/>
  <c r="G64" i="4"/>
  <c r="E64" i="4"/>
  <c r="G63" i="4"/>
  <c r="E63" i="4"/>
  <c r="G62" i="4"/>
  <c r="E62" i="4"/>
  <c r="G61" i="4"/>
  <c r="E61" i="4"/>
  <c r="G60" i="4"/>
  <c r="E60" i="4"/>
  <c r="G59" i="4"/>
  <c r="E59" i="4"/>
  <c r="G58" i="4"/>
  <c r="E58" i="4"/>
  <c r="G57" i="4"/>
  <c r="E57" i="4"/>
  <c r="G56" i="4"/>
  <c r="E56" i="4"/>
  <c r="G55" i="4"/>
  <c r="E55" i="4"/>
  <c r="G54" i="4"/>
  <c r="E54" i="4"/>
  <c r="G53" i="4"/>
  <c r="E53" i="4"/>
  <c r="G52" i="4"/>
  <c r="E52" i="4"/>
  <c r="G51" i="4"/>
  <c r="E51" i="4"/>
  <c r="G50" i="4"/>
  <c r="E50" i="4"/>
  <c r="G49" i="4"/>
  <c r="E49" i="4"/>
  <c r="G48" i="4"/>
  <c r="E48" i="4"/>
  <c r="G47" i="4"/>
  <c r="E47" i="4"/>
  <c r="G46" i="4"/>
  <c r="E46" i="4"/>
  <c r="G45" i="4"/>
  <c r="E45" i="4"/>
  <c r="G44" i="4"/>
  <c r="E44" i="4"/>
  <c r="G43" i="4"/>
  <c r="E43" i="4"/>
  <c r="G42" i="4"/>
  <c r="E42" i="4"/>
  <c r="G41" i="4"/>
  <c r="E41" i="4"/>
  <c r="G40" i="4"/>
  <c r="E40" i="4"/>
  <c r="G39" i="4"/>
  <c r="E39" i="4"/>
  <c r="G38" i="4"/>
  <c r="E38" i="4"/>
  <c r="G37" i="4"/>
  <c r="E37" i="4"/>
  <c r="G36" i="4"/>
  <c r="E36" i="4"/>
  <c r="G35" i="4"/>
  <c r="E35" i="4"/>
  <c r="G34" i="4"/>
  <c r="E34" i="4"/>
  <c r="G33" i="4"/>
  <c r="E33" i="4"/>
  <c r="G32" i="4"/>
  <c r="E32" i="4"/>
  <c r="G31" i="4"/>
  <c r="E31" i="4"/>
  <c r="G30" i="4"/>
  <c r="E30" i="4"/>
  <c r="G29" i="4"/>
  <c r="E29" i="4"/>
  <c r="G28" i="4"/>
  <c r="E28" i="4"/>
  <c r="G27" i="4"/>
  <c r="E27" i="4"/>
  <c r="G26" i="4"/>
  <c r="E26" i="4"/>
  <c r="G25" i="4"/>
  <c r="E25" i="4"/>
  <c r="G24" i="4"/>
  <c r="E24" i="4"/>
  <c r="G23" i="4"/>
  <c r="E23" i="4"/>
  <c r="G22" i="4"/>
  <c r="E22" i="4"/>
  <c r="G21" i="4"/>
  <c r="E21" i="4"/>
  <c r="G20" i="4"/>
  <c r="E20" i="4"/>
  <c r="G19" i="4"/>
  <c r="E19" i="4"/>
  <c r="G18" i="4"/>
  <c r="E18" i="4"/>
  <c r="G17" i="4"/>
  <c r="E17" i="4"/>
  <c r="G16" i="4"/>
  <c r="E16" i="4"/>
  <c r="G15" i="4"/>
  <c r="E15" i="4"/>
  <c r="G14" i="4"/>
  <c r="E14" i="4"/>
  <c r="G13" i="4"/>
  <c r="E13" i="4"/>
  <c r="G12" i="4"/>
  <c r="E12" i="4"/>
  <c r="G11" i="4"/>
  <c r="E11" i="4"/>
  <c r="G10" i="4"/>
  <c r="E10" i="4"/>
  <c r="G9" i="4"/>
  <c r="E9" i="4"/>
  <c r="G8" i="4"/>
  <c r="E8" i="4"/>
  <c r="G7" i="4"/>
  <c r="E7" i="4"/>
  <c r="G6" i="4"/>
  <c r="E6" i="4"/>
  <c r="G5" i="4"/>
  <c r="E5" i="4"/>
  <c r="G4" i="4"/>
  <c r="E4" i="4"/>
  <c r="G3" i="4"/>
  <c r="E3" i="4"/>
  <c r="G2" i="4"/>
  <c r="E2" i="4"/>
</calcChain>
</file>

<file path=xl/sharedStrings.xml><?xml version="1.0" encoding="utf-8"?>
<sst xmlns="http://schemas.openxmlformats.org/spreadsheetml/2006/main" count="81956" uniqueCount="10993">
  <si>
    <t>%</t>
  </si>
  <si>
    <t>Start Row</t>
  </si>
  <si>
    <t>End Row</t>
  </si>
  <si>
    <t>SKU</t>
  </si>
  <si>
    <t>On Hand</t>
  </si>
  <si>
    <t>Fanatics</t>
  </si>
  <si>
    <t>Target</t>
  </si>
  <si>
    <t>Groupon</t>
  </si>
  <si>
    <t>Belk</t>
  </si>
  <si>
    <t>Allocation Threshold</t>
  </si>
  <si>
    <t>1kLables</t>
  </si>
  <si>
    <t>300Lables</t>
  </si>
  <si>
    <t>50Cards</t>
  </si>
  <si>
    <t>BCYB010</t>
  </si>
  <si>
    <t>BCYB025</t>
  </si>
  <si>
    <t>BCYB035</t>
  </si>
  <si>
    <t>BCYB080</t>
  </si>
  <si>
    <t>BCYB085</t>
  </si>
  <si>
    <t>BCYB095</t>
  </si>
  <si>
    <t>BCYB100</t>
  </si>
  <si>
    <t>BCYB105</t>
  </si>
  <si>
    <t>BCYB110</t>
  </si>
  <si>
    <t>BCYB125</t>
  </si>
  <si>
    <t>BCYB135</t>
  </si>
  <si>
    <t>BCYB145</t>
  </si>
  <si>
    <t>BCYB165</t>
  </si>
  <si>
    <t>BeanieWhite</t>
  </si>
  <si>
    <t>BOOP-HD3-CLA-42L</t>
  </si>
  <si>
    <t>BOOP-HD8-CLA-38S</t>
  </si>
  <si>
    <t>C-101-AP1</t>
  </si>
  <si>
    <t>C-101-AP2</t>
  </si>
  <si>
    <t>C-101-APD1</t>
  </si>
  <si>
    <t>C-101-APP1</t>
  </si>
  <si>
    <t>C-101-APPD1</t>
  </si>
  <si>
    <t>C-102-APPD1</t>
  </si>
  <si>
    <t>C-103-AP1</t>
  </si>
  <si>
    <t>C-103-APD1</t>
  </si>
  <si>
    <t>C-103-APPD1</t>
  </si>
  <si>
    <t>C-107-AP1</t>
  </si>
  <si>
    <t>C-107-APD1</t>
  </si>
  <si>
    <t>C-107-APP1</t>
  </si>
  <si>
    <t>C-107-APPD1</t>
  </si>
  <si>
    <t>C-108-APD1</t>
  </si>
  <si>
    <t>C-109-AP1</t>
  </si>
  <si>
    <t>C-109-APD1</t>
  </si>
  <si>
    <t>C-109-APP1</t>
  </si>
  <si>
    <t>C-109-APPD1</t>
  </si>
  <si>
    <t>C-110-APD1</t>
  </si>
  <si>
    <t>C-110-APPD1</t>
  </si>
  <si>
    <t>C-112-AP1</t>
  </si>
  <si>
    <t>C-112-APD1</t>
  </si>
  <si>
    <t>C-112-APP1</t>
  </si>
  <si>
    <t>C-112-APPD1</t>
  </si>
  <si>
    <t>C-113-AP1</t>
  </si>
  <si>
    <t>C-113-AP2</t>
  </si>
  <si>
    <t>C-113-AP3</t>
  </si>
  <si>
    <t>C-113-APD1</t>
  </si>
  <si>
    <t>C-113-APPD1</t>
  </si>
  <si>
    <t>C-114-AP1</t>
  </si>
  <si>
    <t>C-114-APD1</t>
  </si>
  <si>
    <t>C-114-APP1</t>
  </si>
  <si>
    <t>C-114-APPD1</t>
  </si>
  <si>
    <t>C-115-AP1</t>
  </si>
  <si>
    <t>C-115-APD1</t>
  </si>
  <si>
    <t>C-115-APP1</t>
  </si>
  <si>
    <t>C-115-APPD1</t>
  </si>
  <si>
    <t>C-116-AP1</t>
  </si>
  <si>
    <t>C-116-AP2</t>
  </si>
  <si>
    <t>C-116-APD1</t>
  </si>
  <si>
    <t>C-116-APP1</t>
  </si>
  <si>
    <t>C-116-APPD1</t>
  </si>
  <si>
    <t>C-117-AP1</t>
  </si>
  <si>
    <t>C-117-APD1</t>
  </si>
  <si>
    <t>C-117-APP1</t>
  </si>
  <si>
    <t>C-117-APPD1</t>
  </si>
  <si>
    <t>C-118-AP1</t>
  </si>
  <si>
    <t>C-118-AP2</t>
  </si>
  <si>
    <t>C-118-APD1</t>
  </si>
  <si>
    <t>C-118-APP1</t>
  </si>
  <si>
    <t>C-118-APPD1</t>
  </si>
  <si>
    <t>C-119-AP1</t>
  </si>
  <si>
    <t>C-119-APD1</t>
  </si>
  <si>
    <t>C-119-APPD1</t>
  </si>
  <si>
    <t>C-121-AP1</t>
  </si>
  <si>
    <t>C-121-AP2</t>
  </si>
  <si>
    <t>C-121-APD1</t>
  </si>
  <si>
    <t>C-121-APP1</t>
  </si>
  <si>
    <t>C-121-APPD1</t>
  </si>
  <si>
    <t>C-122-AP1</t>
  </si>
  <si>
    <t>C-122-APD1</t>
  </si>
  <si>
    <t>C-122-APPD1</t>
  </si>
  <si>
    <t>C-125-AP1</t>
  </si>
  <si>
    <t>C-125-AP2</t>
  </si>
  <si>
    <t>C-125-APD1</t>
  </si>
  <si>
    <t>C-125-APP1</t>
  </si>
  <si>
    <t>C-125-APP2</t>
  </si>
  <si>
    <t>C-125-APPD1</t>
  </si>
  <si>
    <t>C-127-AP1</t>
  </si>
  <si>
    <t>C-127-APD1</t>
  </si>
  <si>
    <t>C-127-APP1</t>
  </si>
  <si>
    <t>C-127-APPD1</t>
  </si>
  <si>
    <t>C-128-AP1</t>
  </si>
  <si>
    <t>C-128-APD1</t>
  </si>
  <si>
    <t>C-128-APPD1</t>
  </si>
  <si>
    <t>C-129-AP1</t>
  </si>
  <si>
    <t>C-129-APD1</t>
  </si>
  <si>
    <t>C-129-APD2</t>
  </si>
  <si>
    <t>C-129-APPD1</t>
  </si>
  <si>
    <t>C-132-AP1</t>
  </si>
  <si>
    <t>C-132-APD1</t>
  </si>
  <si>
    <t>C-132-APPD1</t>
  </si>
  <si>
    <t>C-133-AP1</t>
  </si>
  <si>
    <t>C-133-AP2</t>
  </si>
  <si>
    <t>C-133-APD1</t>
  </si>
  <si>
    <t>C-133-APP1</t>
  </si>
  <si>
    <t>C-133-APPD1</t>
  </si>
  <si>
    <t>C-135-AP1</t>
  </si>
  <si>
    <t>C-135-AP2</t>
  </si>
  <si>
    <t>C-135-APD1</t>
  </si>
  <si>
    <t>C-135-APP1</t>
  </si>
  <si>
    <t>C-135-APPD1</t>
  </si>
  <si>
    <t>C-136-APD1</t>
  </si>
  <si>
    <t>C-136-APPD1</t>
  </si>
  <si>
    <t>C-137-AP1</t>
  </si>
  <si>
    <t>C-137-APD1</t>
  </si>
  <si>
    <t>C-137-APPD1</t>
  </si>
  <si>
    <t>C-140-AP1</t>
  </si>
  <si>
    <t>C-140-AP2</t>
  </si>
  <si>
    <t>C-140-APD1</t>
  </si>
  <si>
    <t>C-140-APPD1</t>
  </si>
  <si>
    <t>C-142-AP1</t>
  </si>
  <si>
    <t>C-142-APD1</t>
  </si>
  <si>
    <t>C-145-AP1</t>
  </si>
  <si>
    <t>C-145-APD1</t>
  </si>
  <si>
    <t>C-145-APPD1</t>
  </si>
  <si>
    <t>C-147-AP1</t>
  </si>
  <si>
    <t>C-147-AP2</t>
  </si>
  <si>
    <t>C-147-APD1</t>
  </si>
  <si>
    <t>C-147-APP1</t>
  </si>
  <si>
    <t>C-147-APPD1</t>
  </si>
  <si>
    <t>C-149-AP1</t>
  </si>
  <si>
    <t>C-149-AP2</t>
  </si>
  <si>
    <t>C-149-APD1</t>
  </si>
  <si>
    <t>C-149-APP1</t>
  </si>
  <si>
    <t>C-149-APPD1</t>
  </si>
  <si>
    <t>C-150-AP1</t>
  </si>
  <si>
    <t>C-150-APD1</t>
  </si>
  <si>
    <t>C-150-APP1</t>
  </si>
  <si>
    <t>C-150-APPD1</t>
  </si>
  <si>
    <t>C-151-APD1</t>
  </si>
  <si>
    <t>C-151-APPD1</t>
  </si>
  <si>
    <t>C-152-APD1</t>
  </si>
  <si>
    <t>C-152-APPD1</t>
  </si>
  <si>
    <t>C-153-AP1</t>
  </si>
  <si>
    <t>C-153-APD1</t>
  </si>
  <si>
    <t>C-153-APP1</t>
  </si>
  <si>
    <t>C-153-APPD1</t>
  </si>
  <si>
    <t>C-154-AP1</t>
  </si>
  <si>
    <t>C-154-AP2</t>
  </si>
  <si>
    <t>C-154-APD1</t>
  </si>
  <si>
    <t>C-154-APP1</t>
  </si>
  <si>
    <t>C-154-APPD1</t>
  </si>
  <si>
    <t>C-155-APD1</t>
  </si>
  <si>
    <t>C-155-APPD1</t>
  </si>
  <si>
    <t>C-156-AP1</t>
  </si>
  <si>
    <t>C-156-APD1</t>
  </si>
  <si>
    <t>C-156-APP1</t>
  </si>
  <si>
    <t>C-156-APPD1</t>
  </si>
  <si>
    <t>C-157-AP1</t>
  </si>
  <si>
    <t>C-157-APD1</t>
  </si>
  <si>
    <t>C-157-APP1</t>
  </si>
  <si>
    <t>C-157-APPD1</t>
  </si>
  <si>
    <t>C-158-AP1</t>
  </si>
  <si>
    <t>C-158-APD1</t>
  </si>
  <si>
    <t>C-158-APPD1</t>
  </si>
  <si>
    <t>C-160-APD1</t>
  </si>
  <si>
    <t>C-160-APPD1</t>
  </si>
  <si>
    <t>C-161-APD1</t>
  </si>
  <si>
    <t>C-161-APPD1</t>
  </si>
  <si>
    <t>C-162-AP1</t>
  </si>
  <si>
    <t>C-162-APD1</t>
  </si>
  <si>
    <t>C-162-APP1</t>
  </si>
  <si>
    <t>C-162-APPD1</t>
  </si>
  <si>
    <t>C-163-APD1</t>
  </si>
  <si>
    <t>C-163-APPD1</t>
  </si>
  <si>
    <t>C-165-APPD1</t>
  </si>
  <si>
    <t>C-167-AP1</t>
  </si>
  <si>
    <t>C-167-APD1</t>
  </si>
  <si>
    <t>C-167-APPD1</t>
  </si>
  <si>
    <t>C-168-AP1</t>
  </si>
  <si>
    <t>C-168-APD1</t>
  </si>
  <si>
    <t>C-168-APD2</t>
  </si>
  <si>
    <t>C-168-APPD1</t>
  </si>
  <si>
    <t>C-169-APD1</t>
  </si>
  <si>
    <t>C-172-AP1</t>
  </si>
  <si>
    <t>C-172-APD1</t>
  </si>
  <si>
    <t>C-172-APPD1</t>
  </si>
  <si>
    <t>C-173-AP1</t>
  </si>
  <si>
    <t>C-173-APD1</t>
  </si>
  <si>
    <t>C-173-APP1</t>
  </si>
  <si>
    <t>C-173-APPD1</t>
  </si>
  <si>
    <t>C-177-AP1</t>
  </si>
  <si>
    <t>C-177-AP2</t>
  </si>
  <si>
    <t>C-177-APD1</t>
  </si>
  <si>
    <t>C-177-APP1</t>
  </si>
  <si>
    <t>C-177-APPD1</t>
  </si>
  <si>
    <t>C-178-AP1</t>
  </si>
  <si>
    <t>C-178-APD1</t>
  </si>
  <si>
    <t>C-178-APP1</t>
  </si>
  <si>
    <t>C-178-APPD1</t>
  </si>
  <si>
    <t>C-180-APD1</t>
  </si>
  <si>
    <t>C-180-APPD1</t>
  </si>
  <si>
    <t>C-181-APPD1</t>
  </si>
  <si>
    <t>C-182-AP1</t>
  </si>
  <si>
    <t>C-182-APD1</t>
  </si>
  <si>
    <t>C-182-APPD1</t>
  </si>
  <si>
    <t>C-185-APPD1</t>
  </si>
  <si>
    <t>C-186-AP1</t>
  </si>
  <si>
    <t>C-186-APD1</t>
  </si>
  <si>
    <t>C-186-APP1</t>
  </si>
  <si>
    <t>C-186-APPD1</t>
  </si>
  <si>
    <t>C-194-APD1</t>
  </si>
  <si>
    <t>C-194-APPD1</t>
  </si>
  <si>
    <t>C-201-AP1</t>
  </si>
  <si>
    <t>C-201-AP2</t>
  </si>
  <si>
    <t>C-201-APD1</t>
  </si>
  <si>
    <t>C-201-APP1</t>
  </si>
  <si>
    <t>C-201-APPD1</t>
  </si>
  <si>
    <t>C-203-AP1</t>
  </si>
  <si>
    <t>C-203-APD1</t>
  </si>
  <si>
    <t>C-203-APP1</t>
  </si>
  <si>
    <t>C-203-APPD1</t>
  </si>
  <si>
    <t>C-205-AP1</t>
  </si>
  <si>
    <t>C-205-APD1</t>
  </si>
  <si>
    <t>C-205-APPD1</t>
  </si>
  <si>
    <t>C-207-APD1</t>
  </si>
  <si>
    <t>C-209-APD1</t>
  </si>
  <si>
    <t>C-209-APPD1</t>
  </si>
  <si>
    <t>C-211-APPD1</t>
  </si>
  <si>
    <t>C-233-APD1</t>
  </si>
  <si>
    <t>C-234-APD1</t>
  </si>
  <si>
    <t>C-234-APPD1</t>
  </si>
  <si>
    <t>C-238-APD1</t>
  </si>
  <si>
    <t>C-238-APPD1</t>
  </si>
  <si>
    <t>C-242-APD1</t>
  </si>
  <si>
    <t>C-242-APPD1</t>
  </si>
  <si>
    <t>C-262-AP1</t>
  </si>
  <si>
    <t>C-262-APD1</t>
  </si>
  <si>
    <t>C-277-APD1</t>
  </si>
  <si>
    <t>C-277-APPD1</t>
  </si>
  <si>
    <t>C-282-APPD1</t>
  </si>
  <si>
    <t>C-283-AP1</t>
  </si>
  <si>
    <t>C-283-APPD3</t>
  </si>
  <si>
    <t>C-290-APPD1</t>
  </si>
  <si>
    <t>C-291-APPD1</t>
  </si>
  <si>
    <t>C-304-AP1</t>
  </si>
  <si>
    <t>C-304-AP2</t>
  </si>
  <si>
    <t>C-304-APD1</t>
  </si>
  <si>
    <t>C-304-APP1</t>
  </si>
  <si>
    <t>C-304-APPD1</t>
  </si>
  <si>
    <t>C-307-APD1</t>
  </si>
  <si>
    <t>C-307-APPD1</t>
  </si>
  <si>
    <t>C-313-AP1</t>
  </si>
  <si>
    <t>C-313-APD1</t>
  </si>
  <si>
    <t>C-317-AP1</t>
  </si>
  <si>
    <t>C-317-APD1</t>
  </si>
  <si>
    <t>C-317-APP1</t>
  </si>
  <si>
    <t>C-317-APPD1</t>
  </si>
  <si>
    <t>C-365-AP1</t>
  </si>
  <si>
    <t>C-365-APD1</t>
  </si>
  <si>
    <t>C-365-APPD1</t>
  </si>
  <si>
    <t>C-376-AP1</t>
  </si>
  <si>
    <t>C-AAP1-110</t>
  </si>
  <si>
    <t>C-AAP1-128</t>
  </si>
  <si>
    <t>C-AAP1-132</t>
  </si>
  <si>
    <t>C-AAP1-307</t>
  </si>
  <si>
    <t>C-AAP2-121</t>
  </si>
  <si>
    <t>C-AAP2-283</t>
  </si>
  <si>
    <t>C-AAP2-304</t>
  </si>
  <si>
    <t>C-AB1-307-38</t>
  </si>
  <si>
    <t>C-AB1-307-42</t>
  </si>
  <si>
    <t>C-ABDF1-101-38</t>
  </si>
  <si>
    <t>C-ABDF1-101-42</t>
  </si>
  <si>
    <t>C-ABDF1-107-38</t>
  </si>
  <si>
    <t>C-ABDF1-107-42</t>
  </si>
  <si>
    <t>C-ABDF1-109-38</t>
  </si>
  <si>
    <t>C-ABDF1-109-42</t>
  </si>
  <si>
    <t>C-ABDF1-112-38</t>
  </si>
  <si>
    <t>C-ABDF1-112-42</t>
  </si>
  <si>
    <t>C-ABDF1-113-38</t>
  </si>
  <si>
    <t>C-ABDF1-113-42</t>
  </si>
  <si>
    <t>C-ABDF1-114-38</t>
  </si>
  <si>
    <t>C-ABDF1-114-42</t>
  </si>
  <si>
    <t>C-ABDF1-115-38</t>
  </si>
  <si>
    <t>C-ABDF1-115-42</t>
  </si>
  <si>
    <t>C-ABDF1-116-38</t>
  </si>
  <si>
    <t>C-ABDF1-116-42</t>
  </si>
  <si>
    <t>C-ABDF1-117-38</t>
  </si>
  <si>
    <t>C-ABDF1-117-42</t>
  </si>
  <si>
    <t>C-ABDF1-118-38</t>
  </si>
  <si>
    <t>C-ABDF1-118-42</t>
  </si>
  <si>
    <t>C-ABDF1-121-38</t>
  </si>
  <si>
    <t>C-ABDF1-121-42</t>
  </si>
  <si>
    <t>C-ABDF1-122-38</t>
  </si>
  <si>
    <t>C-ABDF1-122-42</t>
  </si>
  <si>
    <t>C-ABDF1-125-38</t>
  </si>
  <si>
    <t>C-ABDF1-125-42</t>
  </si>
  <si>
    <t>C-ABDF1-127-38</t>
  </si>
  <si>
    <t>C-ABDF1-127-42</t>
  </si>
  <si>
    <t>C-ABDF1-128-38</t>
  </si>
  <si>
    <t>C-ABDF1-128-42</t>
  </si>
  <si>
    <t>C-ABDF1-129-38</t>
  </si>
  <si>
    <t>C-ABDF1-129-42</t>
  </si>
  <si>
    <t>C-ABDF1-132-38</t>
  </si>
  <si>
    <t>C-ABDF1-132-42</t>
  </si>
  <si>
    <t>C-ABDF1-133-38</t>
  </si>
  <si>
    <t>C-ABDF1-133-42</t>
  </si>
  <si>
    <t>C-ABDF1-135-38</t>
  </si>
  <si>
    <t>C-ABDF1-135-42</t>
  </si>
  <si>
    <t>C-ABDF1-136-38</t>
  </si>
  <si>
    <t>C-ABDF1-136-42</t>
  </si>
  <si>
    <t>C-ABDF1-137-38</t>
  </si>
  <si>
    <t>C-ABDF1-137-42</t>
  </si>
  <si>
    <t>C-ABDF1-140-38</t>
  </si>
  <si>
    <t>C-ABDF1-145-38</t>
  </si>
  <si>
    <t>C-ABDF1-145-42</t>
  </si>
  <si>
    <t>C-ABDF1-147-38</t>
  </si>
  <si>
    <t>C-ABDF1-147-42</t>
  </si>
  <si>
    <t>C-ABDF1-149-38</t>
  </si>
  <si>
    <t>C-ABDF1-149-42</t>
  </si>
  <si>
    <t>C-ABDF1-150-38</t>
  </si>
  <si>
    <t>C-ABDF1-150-42</t>
  </si>
  <si>
    <t>C-ABDF1-153-38</t>
  </si>
  <si>
    <t>C-ABDF1-153-42</t>
  </si>
  <si>
    <t>C-ABDF1-154-38</t>
  </si>
  <si>
    <t>C-ABDF1-154-42</t>
  </si>
  <si>
    <t>C-ABDF1-155-38</t>
  </si>
  <si>
    <t>C-ABDF1-155-42</t>
  </si>
  <si>
    <t>C-ABDF1-156-38</t>
  </si>
  <si>
    <t>C-ABDF1-156-42</t>
  </si>
  <si>
    <t>C-ABDF1-157-38</t>
  </si>
  <si>
    <t>C-ABDF1-157-42</t>
  </si>
  <si>
    <t>C-ABDF1-162-38</t>
  </si>
  <si>
    <t>C-ABDF1-162-42</t>
  </si>
  <si>
    <t>C-ABDF1-163-38</t>
  </si>
  <si>
    <t>C-ABDF1-163-42</t>
  </si>
  <si>
    <t>C-ABDF1-172-38</t>
  </si>
  <si>
    <t>C-ABDF1-172-42</t>
  </si>
  <si>
    <t>C-ABDF1-173-38</t>
  </si>
  <si>
    <t>C-ABDF1-173-42</t>
  </si>
  <si>
    <t>C-ABDF1-177-38</t>
  </si>
  <si>
    <t>C-ABDF1-177-42</t>
  </si>
  <si>
    <t>C-ABDF1-178-38</t>
  </si>
  <si>
    <t>C-ABDF1-178-42</t>
  </si>
  <si>
    <t>C-ABDF1-182-38</t>
  </si>
  <si>
    <t>C-ABDF1-182-42</t>
  </si>
  <si>
    <t>C-ABDF1-186-38</t>
  </si>
  <si>
    <t>C-ABDF1-186-42</t>
  </si>
  <si>
    <t>C-ABDF1-201-38</t>
  </si>
  <si>
    <t>C-ABDF1-201-42</t>
  </si>
  <si>
    <t>C-ABDF1-203-38</t>
  </si>
  <si>
    <t>C-ABDF1-203-42</t>
  </si>
  <si>
    <t>C-ABDF1-205-38</t>
  </si>
  <si>
    <t>C-ABDF1-205-42</t>
  </si>
  <si>
    <t>C-ABDF1-207-38</t>
  </si>
  <si>
    <t>C-ABDF1-207-42</t>
  </si>
  <si>
    <t>C-ABDF1-283-38</t>
  </si>
  <si>
    <t>C-ABDF1-283-42</t>
  </si>
  <si>
    <t>C-ABDF1-304-38</t>
  </si>
  <si>
    <t>C-ABDF1-304-42</t>
  </si>
  <si>
    <t>C-ABDF1-307-38</t>
  </si>
  <si>
    <t>C-ABDF1-307-42</t>
  </si>
  <si>
    <t>C-ABDF1-317-38</t>
  </si>
  <si>
    <t>C-ABDF1-317-42</t>
  </si>
  <si>
    <t>C-ABDF1-365-38</t>
  </si>
  <si>
    <t>C-ABDF1-365-42</t>
  </si>
  <si>
    <t>C-ADAF1-101</t>
  </si>
  <si>
    <t>C-ADAF1-107</t>
  </si>
  <si>
    <t>C-ADAF1-109</t>
  </si>
  <si>
    <t>C-ADAF1-110</t>
  </si>
  <si>
    <t>C-ADAF1-112</t>
  </si>
  <si>
    <t>C-ADAF1-113</t>
  </si>
  <si>
    <t>C-ADAF1-114</t>
  </si>
  <si>
    <t>C-ADAF1-115</t>
  </si>
  <si>
    <t>C-ADAF1-116</t>
  </si>
  <si>
    <t>C-ADAF1-117</t>
  </si>
  <si>
    <t>C-ADAF1-118</t>
  </si>
  <si>
    <t>C-ADAF1-121</t>
  </si>
  <si>
    <t>C-ADAF1-122</t>
  </si>
  <si>
    <t>C-ADAF1-125</t>
  </si>
  <si>
    <t>C-ADAF1-127</t>
  </si>
  <si>
    <t>C-ADAF1-128</t>
  </si>
  <si>
    <t>C-ADAF1-129</t>
  </si>
  <si>
    <t>C-ADAF1-132</t>
  </si>
  <si>
    <t>C-ADAF1-133</t>
  </si>
  <si>
    <t>C-ADAF1-135</t>
  </si>
  <si>
    <t>C-ADAF1-136</t>
  </si>
  <si>
    <t>C-ADAF1-137</t>
  </si>
  <si>
    <t>C-ADAF1-140</t>
  </si>
  <si>
    <t>C-ADAF1-145</t>
  </si>
  <si>
    <t>C-ADAF1-147</t>
  </si>
  <si>
    <t>C-ADAF1-149</t>
  </si>
  <si>
    <t>C-ADAF1-150</t>
  </si>
  <si>
    <t>C-ADAF1-153</t>
  </si>
  <si>
    <t>C-ADAF1-154</t>
  </si>
  <si>
    <t>C-ADAF1-155</t>
  </si>
  <si>
    <t>C-ADAF1-156</t>
  </si>
  <si>
    <t>C-ADAF1-157</t>
  </si>
  <si>
    <t>C-ADAF1-162</t>
  </si>
  <si>
    <t>C-ADAF1-163</t>
  </si>
  <si>
    <t>C-ADAF1-172</t>
  </si>
  <si>
    <t>C-ADAF1-173</t>
  </si>
  <si>
    <t>C-ADAF1-177</t>
  </si>
  <si>
    <t>C-ADAF1-178</t>
  </si>
  <si>
    <t>C-ADAF1-182</t>
  </si>
  <si>
    <t>C-ADAF1-186</t>
  </si>
  <si>
    <t>C-ADAF1-201</t>
  </si>
  <si>
    <t>C-ADAF1-203</t>
  </si>
  <si>
    <t>C-ADAF1-205</t>
  </si>
  <si>
    <t>C-ADAF1-207</t>
  </si>
  <si>
    <t>C-ADAF1-283</t>
  </si>
  <si>
    <t>C-ADAF1-304</t>
  </si>
  <si>
    <t>C-ADAF1-307</t>
  </si>
  <si>
    <t>C-ADAF1-317</t>
  </si>
  <si>
    <t>C-ADAF1-365</t>
  </si>
  <si>
    <t>C-ADAPF1-101</t>
  </si>
  <si>
    <t>C-ADAPF1-107</t>
  </si>
  <si>
    <t>C-ADAPF1-109</t>
  </si>
  <si>
    <t>C-ADAPF1-110</t>
  </si>
  <si>
    <t>C-ADAPF1-112</t>
  </si>
  <si>
    <t>C-ADAPF1-113</t>
  </si>
  <si>
    <t>C-ADAPF1-114</t>
  </si>
  <si>
    <t>C-ADAPF1-115</t>
  </si>
  <si>
    <t>C-ADAPF1-116</t>
  </si>
  <si>
    <t>C-ADAPF1-117</t>
  </si>
  <si>
    <t>C-ADAPF1-118</t>
  </si>
  <si>
    <t>C-ADAPF1-121</t>
  </si>
  <si>
    <t>C-ADAPF1-122</t>
  </si>
  <si>
    <t>C-ADAPF1-125</t>
  </si>
  <si>
    <t>C-ADAPF1-127</t>
  </si>
  <si>
    <t>C-ADAPF1-128</t>
  </si>
  <si>
    <t>C-ADAPF1-129</t>
  </si>
  <si>
    <t>C-ADAPF1-132</t>
  </si>
  <si>
    <t>C-ADAPF1-133</t>
  </si>
  <si>
    <t>C-ADAPF1-135</t>
  </si>
  <si>
    <t>C-ADAPF1-136</t>
  </si>
  <si>
    <t>C-ADAPF1-137</t>
  </si>
  <si>
    <t>C-ADAPF1-140</t>
  </si>
  <si>
    <t>C-ADAPF1-145</t>
  </si>
  <si>
    <t>C-ADAPF1-147</t>
  </si>
  <si>
    <t>C-ADAPF1-149</t>
  </si>
  <si>
    <t>C-ADAPF1-150</t>
  </si>
  <si>
    <t>C-ADAPF1-153</t>
  </si>
  <si>
    <t>C-ADAPF1-154</t>
  </si>
  <si>
    <t>C-ADAPF1-155</t>
  </si>
  <si>
    <t>C-ADAPF1-156</t>
  </si>
  <si>
    <t>C-ADAPF1-157</t>
  </si>
  <si>
    <t>C-ADAPF1-162</t>
  </si>
  <si>
    <t>C-ADAPF1-163</t>
  </si>
  <si>
    <t>C-ADAPF1-172</t>
  </si>
  <si>
    <t>C-ADAPF1-173</t>
  </si>
  <si>
    <t>C-ADAPF1-177</t>
  </si>
  <si>
    <t>C-ADAPF1-178</t>
  </si>
  <si>
    <t>C-ADAPF1-182</t>
  </si>
  <si>
    <t>C-ADAPF1-186</t>
  </si>
  <si>
    <t>C-ADAPF1-201</t>
  </si>
  <si>
    <t>C-ADAPF1-203</t>
  </si>
  <si>
    <t>C-ADAPF1-205</t>
  </si>
  <si>
    <t>C-ADAPF1-207</t>
  </si>
  <si>
    <t>C-ADAPF1-283</t>
  </si>
  <si>
    <t>C-ADAPF1-304</t>
  </si>
  <si>
    <t>C-ADAPF1-307</t>
  </si>
  <si>
    <t>C-ADAPF1-317</t>
  </si>
  <si>
    <t>C-ADAPF1-365</t>
  </si>
  <si>
    <t>C-ADC3-203</t>
  </si>
  <si>
    <t>C-ADCF1-121</t>
  </si>
  <si>
    <t>C-ADCF1-122</t>
  </si>
  <si>
    <t>C-ADCF1-125</t>
  </si>
  <si>
    <t>C-ADCF1-132</t>
  </si>
  <si>
    <t>C-ADCF1-147</t>
  </si>
  <si>
    <t>C-ADCF1-157</t>
  </si>
  <si>
    <t>C-ADCF1-163</t>
  </si>
  <si>
    <t>C-ADCF1-182</t>
  </si>
  <si>
    <t>C-ADCF1-203</t>
  </si>
  <si>
    <t>C-ADCF1-207</t>
  </si>
  <si>
    <t>C-ADCF1-283</t>
  </si>
  <si>
    <t>C-AHDF1-101-38L</t>
  </si>
  <si>
    <t>C-AHDF1-101-38S</t>
  </si>
  <si>
    <t>C-AHDF1-101-42L</t>
  </si>
  <si>
    <t>C-AHDF1-101-42S</t>
  </si>
  <si>
    <t>C-AHDF1-107-38L</t>
  </si>
  <si>
    <t>C-AHDF1-107-38S</t>
  </si>
  <si>
    <t>C-AHDF1-107-42L</t>
  </si>
  <si>
    <t>C-AHDF1-107-42S</t>
  </si>
  <si>
    <t>C-AHDF1-109-38L</t>
  </si>
  <si>
    <t>C-AHDF1-109-38S</t>
  </si>
  <si>
    <t>C-AHDF1-109-42L</t>
  </si>
  <si>
    <t>C-AHDF1-109-42S</t>
  </si>
  <si>
    <t>C-AHDF1-112-38L</t>
  </si>
  <si>
    <t>C-AHDF1-112-38S</t>
  </si>
  <si>
    <t>C-AHDF1-112-42L</t>
  </si>
  <si>
    <t>C-AHDF1-112-42S</t>
  </si>
  <si>
    <t>C-AHDF1-113-38L</t>
  </si>
  <si>
    <t>C-AHDF1-113-38S</t>
  </si>
  <si>
    <t>C-AHDF1-113-42L</t>
  </si>
  <si>
    <t>C-AHDF1-113-42S</t>
  </si>
  <si>
    <t>C-AHDF1-114-38L</t>
  </si>
  <si>
    <t>C-AHDF1-114-38S</t>
  </si>
  <si>
    <t>C-AHDF1-114-42L</t>
  </si>
  <si>
    <t>C-AHDF1-115-38L</t>
  </si>
  <si>
    <t>C-AHDF1-115-38S</t>
  </si>
  <si>
    <t>C-AHDF1-115-42L</t>
  </si>
  <si>
    <t>C-AHDF1-115-42S</t>
  </si>
  <si>
    <t>C-AHDF1-116-38L</t>
  </si>
  <si>
    <t>C-AHDF1-116-38S</t>
  </si>
  <si>
    <t>C-AHDF1-116-42L</t>
  </si>
  <si>
    <t>C-AHDF1-116-42S</t>
  </si>
  <si>
    <t>C-AHDF1-117-38L</t>
  </si>
  <si>
    <t>C-AHDF1-117-38S</t>
  </si>
  <si>
    <t>C-AHDF1-117-42L</t>
  </si>
  <si>
    <t>C-AHDF1-117-42S</t>
  </si>
  <si>
    <t>C-AHDF1-118-38L</t>
  </si>
  <si>
    <t>C-AHDF1-118-38S</t>
  </si>
  <si>
    <t>C-AHDF1-118-42L</t>
  </si>
  <si>
    <t>C-AHDF1-118-42S</t>
  </si>
  <si>
    <t>C-AHDF1-121-38L</t>
  </si>
  <si>
    <t>C-AHDF1-121-38S</t>
  </si>
  <si>
    <t>C-AHDF1-121-42L</t>
  </si>
  <si>
    <t>C-AHDF1-121-42S</t>
  </si>
  <si>
    <t>C-AHDF1-122-38L</t>
  </si>
  <si>
    <t>C-AHDF1-122-38S</t>
  </si>
  <si>
    <t>C-AHDF1-122-42L</t>
  </si>
  <si>
    <t>C-AHDF1-122-42S</t>
  </si>
  <si>
    <t>C-AHDF1-125-38L</t>
  </si>
  <si>
    <t>C-AHDF1-125-38S</t>
  </si>
  <si>
    <t>C-AHDF1-125-42L</t>
  </si>
  <si>
    <t>C-AHDF1-125-42S</t>
  </si>
  <si>
    <t>C-AHDF1-127-38L</t>
  </si>
  <si>
    <t>C-AHDF1-127-38S</t>
  </si>
  <si>
    <t>C-AHDF1-127-42L</t>
  </si>
  <si>
    <t>C-AHDF1-127-42S</t>
  </si>
  <si>
    <t>C-AHDF1-128-38L</t>
  </si>
  <si>
    <t>C-AHDF1-128-38S</t>
  </si>
  <si>
    <t>C-AHDF1-128-42L</t>
  </si>
  <si>
    <t>C-AHDF1-128-42S</t>
  </si>
  <si>
    <t>C-AHDF1-129-38L</t>
  </si>
  <si>
    <t>C-AHDF1-129-38S</t>
  </si>
  <si>
    <t>C-AHDF1-129-42L</t>
  </si>
  <si>
    <t>C-AHDF1-132-38L</t>
  </si>
  <si>
    <t>C-AHDF1-132-38S</t>
  </si>
  <si>
    <t>C-AHDF1-132-42L</t>
  </si>
  <si>
    <t>C-AHDF1-132-42S</t>
  </si>
  <si>
    <t>C-AHDF1-133-38L</t>
  </si>
  <si>
    <t>C-AHDF1-133-38S</t>
  </si>
  <si>
    <t>C-AHDF1-133-42L</t>
  </si>
  <si>
    <t>C-AHDF1-133-42S</t>
  </si>
  <si>
    <t>C-AHDF1-135-38L</t>
  </si>
  <si>
    <t>C-AHDF1-135-38S</t>
  </si>
  <si>
    <t>C-AHDF1-135-42L</t>
  </si>
  <si>
    <t>C-AHDF1-135-42S</t>
  </si>
  <si>
    <t>C-AHDF1-136-38S</t>
  </si>
  <si>
    <t>C-AHDF1-136-42L</t>
  </si>
  <si>
    <t>C-AHDF1-136-42S</t>
  </si>
  <si>
    <t>C-AHDF1-137-38L</t>
  </si>
  <si>
    <t>C-AHDF1-137-38S</t>
  </si>
  <si>
    <t>C-AHDF1-137-42L</t>
  </si>
  <si>
    <t>C-AHDF1-137-42S</t>
  </si>
  <si>
    <t>C-AHDF1-140-38L</t>
  </si>
  <si>
    <t>C-AHDF1-140-38S</t>
  </si>
  <si>
    <t>C-AHDF1-140-42L</t>
  </si>
  <si>
    <t>C-AHDF1-140-42S</t>
  </si>
  <si>
    <t>C-AHDF1-145-38L</t>
  </si>
  <si>
    <t>C-AHDF1-145-38S</t>
  </si>
  <si>
    <t>C-AHDF1-145-42L</t>
  </si>
  <si>
    <t>C-AHDF1-145-42S</t>
  </si>
  <si>
    <t>C-AHDF1-147-38L</t>
  </si>
  <si>
    <t>C-AHDF1-147-38S</t>
  </si>
  <si>
    <t>C-AHDF1-147-42L</t>
  </si>
  <si>
    <t>C-AHDF1-147-42S</t>
  </si>
  <si>
    <t>C-AHDF1-149-38L</t>
  </si>
  <si>
    <t>C-AHDF1-149-38S</t>
  </si>
  <si>
    <t>C-AHDF1-149-42L</t>
  </si>
  <si>
    <t>C-AHDF1-149-42S</t>
  </si>
  <si>
    <t>C-AHDF1-150-38L</t>
  </si>
  <si>
    <t>C-AHDF1-150-38S</t>
  </si>
  <si>
    <t>C-AHDF1-150-42L</t>
  </si>
  <si>
    <t>C-AHDF1-150-42S</t>
  </si>
  <si>
    <t>C-AHDF1-153-38L</t>
  </si>
  <si>
    <t>C-AHDF1-153-38S</t>
  </si>
  <si>
    <t>C-AHDF1-153-42L</t>
  </si>
  <si>
    <t>C-AHDF1-153-42S</t>
  </si>
  <si>
    <t>C-AHDF1-154-38L</t>
  </si>
  <si>
    <t>C-AHDF1-154-38S</t>
  </si>
  <si>
    <t>C-AHDF1-154-42L</t>
  </si>
  <si>
    <t>C-AHDF1-154-42S</t>
  </si>
  <si>
    <t>C-AHDF1-155-38L</t>
  </si>
  <si>
    <t>C-AHDF1-155-38S</t>
  </si>
  <si>
    <t>C-AHDF1-155-42L</t>
  </si>
  <si>
    <t>C-AHDF1-155-42S</t>
  </si>
  <si>
    <t>C-AHDF1-156-42L</t>
  </si>
  <si>
    <t>C-AHDF1-157-38L</t>
  </si>
  <si>
    <t>C-AHDF1-157-38S</t>
  </si>
  <si>
    <t>C-AHDF1-157-42L</t>
  </si>
  <si>
    <t>C-AHDF1-157-42S</t>
  </si>
  <si>
    <t>C-AHDF1-162-38L</t>
  </si>
  <si>
    <t>C-AHDF1-162-38S</t>
  </si>
  <si>
    <t>C-AHDF1-163-38L</t>
  </si>
  <si>
    <t>C-AHDF1-163-38S</t>
  </si>
  <si>
    <t>C-AHDF1-163-42L</t>
  </si>
  <si>
    <t>C-AHDF1-163-42S</t>
  </si>
  <si>
    <t>C-AHDF1-172-38L</t>
  </si>
  <si>
    <t>C-AHDF1-172-38S</t>
  </si>
  <si>
    <t>C-AHDF1-172-42L</t>
  </si>
  <si>
    <t>C-AHDF1-173-38L</t>
  </si>
  <si>
    <t>C-AHDF1-173-38S</t>
  </si>
  <si>
    <t>C-AHDF1-173-42L</t>
  </si>
  <si>
    <t>C-AHDF1-173-42S</t>
  </si>
  <si>
    <t>C-AHDF1-177-38L</t>
  </si>
  <si>
    <t>C-AHDF1-177-38S</t>
  </si>
  <si>
    <t>C-AHDF1-177-42L</t>
  </si>
  <si>
    <t>C-AHDF1-177-42S</t>
  </si>
  <si>
    <t>C-AHDF1-178-38L</t>
  </si>
  <si>
    <t>C-AHDF1-178-38S</t>
  </si>
  <si>
    <t>C-AHDF1-178-42L</t>
  </si>
  <si>
    <t>C-AHDF1-178-42S</t>
  </si>
  <si>
    <t>C-AHDF1-182-38L</t>
  </si>
  <si>
    <t>C-AHDF1-182-38S</t>
  </si>
  <si>
    <t>C-AHDF1-182-42L</t>
  </si>
  <si>
    <t>C-AHDF1-182-42S</t>
  </si>
  <si>
    <t>C-AHDF1-186-38L</t>
  </si>
  <si>
    <t>C-AHDF1-186-38S</t>
  </si>
  <si>
    <t>C-AHDF1-186-42L</t>
  </si>
  <si>
    <t>C-AHDF1-186-42S</t>
  </si>
  <si>
    <t>C-AHDF1-201-38L</t>
  </si>
  <si>
    <t>C-AHDF1-201-42L</t>
  </si>
  <si>
    <t>C-AHDF1-201-42S</t>
  </si>
  <si>
    <t>C-AHDF1-203-38L</t>
  </si>
  <si>
    <t>C-AHDF1-203-38S</t>
  </si>
  <si>
    <t>C-AHDF1-203-42L</t>
  </si>
  <si>
    <t>C-AHDF1-203-42S</t>
  </si>
  <si>
    <t>C-AHDF1-205-38L</t>
  </si>
  <si>
    <t>C-AHDF1-205-38S</t>
  </si>
  <si>
    <t>C-AHDF1-205-42L</t>
  </si>
  <si>
    <t>C-AHDF1-205-42S</t>
  </si>
  <si>
    <t>C-AHDF1-207-38L</t>
  </si>
  <si>
    <t>C-AHDF1-207-38S</t>
  </si>
  <si>
    <t>C-AHDF1-207-42L</t>
  </si>
  <si>
    <t>C-AHDF1-207-42S</t>
  </si>
  <si>
    <t>C-AHDF1-283-38L</t>
  </si>
  <si>
    <t>C-AHDF1-283-38S</t>
  </si>
  <si>
    <t>C-AHDF1-283-42L</t>
  </si>
  <si>
    <t>C-AHDF1-283-42S</t>
  </si>
  <si>
    <t>C-AHDF1-304-38L</t>
  </si>
  <si>
    <t>C-AHDF1-304-38S</t>
  </si>
  <si>
    <t>C-AHDF1-304-42L</t>
  </si>
  <si>
    <t>C-AHDF1-304-42S</t>
  </si>
  <si>
    <t>C-AHDF1-307-38L</t>
  </si>
  <si>
    <t>C-AHDF1-307-38S</t>
  </si>
  <si>
    <t>C-AHDF1-307-42L</t>
  </si>
  <si>
    <t>C-AHDF1-307-42S</t>
  </si>
  <si>
    <t>C-AHDF1-317-38L</t>
  </si>
  <si>
    <t>C-AHDF1-317-38S</t>
  </si>
  <si>
    <t>C-AHDF1-317-42L</t>
  </si>
  <si>
    <t>C-AHDF1-317-42S</t>
  </si>
  <si>
    <t>C-AHDF1-365-38L</t>
  </si>
  <si>
    <t>C-AHDF1-365-38S</t>
  </si>
  <si>
    <t>C-AHDF1-365-42L</t>
  </si>
  <si>
    <t>C-AHDF1-365-42S</t>
  </si>
  <si>
    <t>C-APA1-110</t>
  </si>
  <si>
    <t>C-APC1-101</t>
  </si>
  <si>
    <t>C-APC1-107</t>
  </si>
  <si>
    <t>C-APC1-112</t>
  </si>
  <si>
    <t>C-APC1-116</t>
  </si>
  <si>
    <t>C-APC1-135</t>
  </si>
  <si>
    <t>C-APC1-149</t>
  </si>
  <si>
    <t>C-APC1-150</t>
  </si>
  <si>
    <t>C-APC1-154</t>
  </si>
  <si>
    <t>C-APC1-177</t>
  </si>
  <si>
    <t>C-APC1-178</t>
  </si>
  <si>
    <t>C-APC1-201</t>
  </si>
  <si>
    <t>C-APC1-304</t>
  </si>
  <si>
    <t>C-BLL1-101-38L</t>
  </si>
  <si>
    <t>C-BLL1-101-42L</t>
  </si>
  <si>
    <t>C-BLL1-107-38L</t>
  </si>
  <si>
    <t>C-BLL1-107-42L</t>
  </si>
  <si>
    <t>C-BLL1-109-38L</t>
  </si>
  <si>
    <t>C-BLL1-109-42L</t>
  </si>
  <si>
    <t>C-BLL1-110-38L</t>
  </si>
  <si>
    <t>C-BLL1-110-42L</t>
  </si>
  <si>
    <t>C-BLL1-112-38L</t>
  </si>
  <si>
    <t>C-BLL1-112-42L</t>
  </si>
  <si>
    <t>C-BLL1-113-38L</t>
  </si>
  <si>
    <t>C-BLL1-113-42L</t>
  </si>
  <si>
    <t>C-BLL1-114-38L</t>
  </si>
  <si>
    <t>C-BLL1-114-42L</t>
  </si>
  <si>
    <t>C-BLL1-115-38L</t>
  </si>
  <si>
    <t>C-BLL1-115-42L</t>
  </si>
  <si>
    <t>C-BLL1-116-38L</t>
  </si>
  <si>
    <t>C-BLL1-116-42L</t>
  </si>
  <si>
    <t>C-BLL1-117-38L</t>
  </si>
  <si>
    <t>C-BLL1-117-42L</t>
  </si>
  <si>
    <t>C-BLL1-118-38L</t>
  </si>
  <si>
    <t>C-BLL1-118-42L</t>
  </si>
  <si>
    <t>C-BLL1-121-38L</t>
  </si>
  <si>
    <t>C-BLL1-121-42L</t>
  </si>
  <si>
    <t>C-BLL1-122-38L</t>
  </si>
  <si>
    <t>C-BLL1-122-42L</t>
  </si>
  <si>
    <t>C-BLL1-125-38L</t>
  </si>
  <si>
    <t>C-BLL1-125-42L</t>
  </si>
  <si>
    <t>C-BLL1-127-38L</t>
  </si>
  <si>
    <t>C-BLL1-127-42L</t>
  </si>
  <si>
    <t>C-BLL1-128-38L</t>
  </si>
  <si>
    <t>C-BLL1-128-42L</t>
  </si>
  <si>
    <t>C-BLL1-129-38L</t>
  </si>
  <si>
    <t>C-BLL1-129-42L</t>
  </si>
  <si>
    <t>C-BLL1-132-38L</t>
  </si>
  <si>
    <t>C-BLL1-132-42L</t>
  </si>
  <si>
    <t>C-BLL1-133-38L</t>
  </si>
  <si>
    <t>C-BLL1-133-42L</t>
  </si>
  <si>
    <t>C-BLL1-135-38L</t>
  </si>
  <si>
    <t>C-BLL1-135-42L</t>
  </si>
  <si>
    <t>C-BLL1-140-38L</t>
  </si>
  <si>
    <t>C-BLL1-140-42L</t>
  </si>
  <si>
    <t>C-BLL1-145-38L</t>
  </si>
  <si>
    <t>C-BLL1-145-42L</t>
  </si>
  <si>
    <t>C-BLL1-147-38L</t>
  </si>
  <si>
    <t>C-BLL1-147-42L</t>
  </si>
  <si>
    <t>C-BLL1-149-38L</t>
  </si>
  <si>
    <t>C-BLL1-149-42L</t>
  </si>
  <si>
    <t>C-BLL1-150-38L</t>
  </si>
  <si>
    <t>C-BLL1-150-42L</t>
  </si>
  <si>
    <t>C-BLL1-153-38L</t>
  </si>
  <si>
    <t>C-BLL1-153-42L</t>
  </si>
  <si>
    <t>C-BLL1-154-38L</t>
  </si>
  <si>
    <t>C-BLL1-154-42L</t>
  </si>
  <si>
    <t>C-BLL1-155-38L</t>
  </si>
  <si>
    <t>C-BLL1-155-42L</t>
  </si>
  <si>
    <t>C-BLL1-156-38L</t>
  </si>
  <si>
    <t>C-BLL1-156-42L</t>
  </si>
  <si>
    <t>C-BLL1-157-38L</t>
  </si>
  <si>
    <t>C-BLL1-157-42L</t>
  </si>
  <si>
    <t>C-BLL1-162-38L</t>
  </si>
  <si>
    <t>C-BLL1-162-42L</t>
  </si>
  <si>
    <t>C-BLL1-163-38L</t>
  </si>
  <si>
    <t>C-BLL1-163-42L</t>
  </si>
  <si>
    <t>C-BLL1-167-38L</t>
  </si>
  <si>
    <t>C-BLL1-172-38L</t>
  </si>
  <si>
    <t>C-BLL1-172-42L</t>
  </si>
  <si>
    <t>C-BLL1-173-38L</t>
  </si>
  <si>
    <t>C-BLL1-173-42L</t>
  </si>
  <si>
    <t>C-BLL1-177-38L</t>
  </si>
  <si>
    <t>C-BLL1-177-42L</t>
  </si>
  <si>
    <t>C-BLL1-178-38L</t>
  </si>
  <si>
    <t>C-BLL1-178-42L</t>
  </si>
  <si>
    <t>C-BLL1-182-42L</t>
  </si>
  <si>
    <t>C-BLL1-186-38L</t>
  </si>
  <si>
    <t>C-BLL1-186-42L</t>
  </si>
  <si>
    <t>C-BLL1-201-38L</t>
  </si>
  <si>
    <t>C-BLL1-201-42L</t>
  </si>
  <si>
    <t>C-BLL1-203-38L</t>
  </si>
  <si>
    <t>C-BLL1-203-42L</t>
  </si>
  <si>
    <t>C-BLL1-283-38L</t>
  </si>
  <si>
    <t>C-BLL1-283-42L</t>
  </si>
  <si>
    <t>C-BLL1-304-38L</t>
  </si>
  <si>
    <t>C-BLL1-304-42L</t>
  </si>
  <si>
    <t>C-BLL1-307-38L</t>
  </si>
  <si>
    <t>C-BLL1-307-42L</t>
  </si>
  <si>
    <t>C-BLL1-317-38L</t>
  </si>
  <si>
    <t>C-BLL1-317-42L</t>
  </si>
  <si>
    <t>C-BLL1-365-38L</t>
  </si>
  <si>
    <t>C-BLL1-365-42L</t>
  </si>
  <si>
    <t>C-BRL1-101-38L</t>
  </si>
  <si>
    <t>C-BRL1-101-42L</t>
  </si>
  <si>
    <t>C-BRL1-107-38L</t>
  </si>
  <si>
    <t>C-BRL1-107-42L</t>
  </si>
  <si>
    <t>C-BRL1-109-38L</t>
  </si>
  <si>
    <t>C-BRL1-109-42L</t>
  </si>
  <si>
    <t>C-BRL1-110-38L</t>
  </si>
  <si>
    <t>C-BRL1-110-42L</t>
  </si>
  <si>
    <t>C-BRL1-112-38L</t>
  </si>
  <si>
    <t>C-BRL1-112-42L</t>
  </si>
  <si>
    <t>C-BRL1-113-38L</t>
  </si>
  <si>
    <t>C-BRL1-113-42L</t>
  </si>
  <si>
    <t>C-BRL1-114-38L</t>
  </si>
  <si>
    <t>C-BRL1-114-42L</t>
  </si>
  <si>
    <t>C-BRL1-115-38L</t>
  </si>
  <si>
    <t>C-BRL1-115-42L</t>
  </si>
  <si>
    <t>C-BRL1-116-38L</t>
  </si>
  <si>
    <t>C-BRL1-116-42L</t>
  </si>
  <si>
    <t>C-BRL1-117-38L</t>
  </si>
  <si>
    <t>C-BRL1-117-42L</t>
  </si>
  <si>
    <t>C-BRL1-118-38L</t>
  </si>
  <si>
    <t>C-BRL1-118-42L</t>
  </si>
  <si>
    <t>C-BRL1-121-38L</t>
  </si>
  <si>
    <t>C-BRL1-121-42L</t>
  </si>
  <si>
    <t>C-BRL1-122-38L</t>
  </si>
  <si>
    <t>C-BRL1-122-42L</t>
  </si>
  <si>
    <t>C-BRL1-125-38L</t>
  </si>
  <si>
    <t>C-BRL1-125-42L</t>
  </si>
  <si>
    <t>C-BRL1-127-38L</t>
  </si>
  <si>
    <t>C-BRL1-127-42L</t>
  </si>
  <si>
    <t>C-BRL1-128-38L</t>
  </si>
  <si>
    <t>C-BRL1-128-42L</t>
  </si>
  <si>
    <t>C-BRL1-129-38L</t>
  </si>
  <si>
    <t>C-BRL1-129-42L</t>
  </si>
  <si>
    <t>C-BRL1-132-38L</t>
  </si>
  <si>
    <t>C-BRL1-132-42L</t>
  </si>
  <si>
    <t>C-BRL1-133-38L</t>
  </si>
  <si>
    <t>C-BRL1-133-42L</t>
  </si>
  <si>
    <t>C-BRL1-135-38L</t>
  </si>
  <si>
    <t>C-BRL1-135-42L</t>
  </si>
  <si>
    <t>C-BRL1-140-38L</t>
  </si>
  <si>
    <t>C-BRL1-140-42L</t>
  </si>
  <si>
    <t>C-BRL1-145-38L</t>
  </si>
  <si>
    <t>C-BRL1-145-42L</t>
  </si>
  <si>
    <t>C-BRL1-147-38L</t>
  </si>
  <si>
    <t>C-BRL1-147-42L</t>
  </si>
  <si>
    <t>C-BRL1-149-38L</t>
  </si>
  <si>
    <t>C-BRL1-149-42L</t>
  </si>
  <si>
    <t>C-BRL1-150-38L</t>
  </si>
  <si>
    <t>C-BRL1-150-42L</t>
  </si>
  <si>
    <t>C-BRL1-153-38L</t>
  </si>
  <si>
    <t>C-BRL1-153-42L</t>
  </si>
  <si>
    <t>C-BRL1-154-38L</t>
  </si>
  <si>
    <t>C-BRL1-154-42L</t>
  </si>
  <si>
    <t>C-BRL1-155-38L</t>
  </si>
  <si>
    <t>C-BRL1-155-42L</t>
  </si>
  <si>
    <t>C-BRL1-156-38L</t>
  </si>
  <si>
    <t>C-BRL1-156-42L</t>
  </si>
  <si>
    <t>C-BRL1-157-38L</t>
  </si>
  <si>
    <t>C-BRL1-157-42L</t>
  </si>
  <si>
    <t>C-BRL1-162-38L</t>
  </si>
  <si>
    <t>C-BRL1-162-42L</t>
  </si>
  <si>
    <t>C-BRL1-163-38L</t>
  </si>
  <si>
    <t>C-BRL1-163-42L</t>
  </si>
  <si>
    <t>C-BRL1-167-42L</t>
  </si>
  <si>
    <t>C-BRL1-172-38L</t>
  </si>
  <si>
    <t>C-BRL1-172-42L</t>
  </si>
  <si>
    <t>C-BRL1-173-38L</t>
  </si>
  <si>
    <t>C-BRL1-173-42L</t>
  </si>
  <si>
    <t>C-BRL1-177-38L</t>
  </si>
  <si>
    <t>C-BRL1-177-42L</t>
  </si>
  <si>
    <t>C-BRL1-178-38L</t>
  </si>
  <si>
    <t>C-BRL1-178-42L</t>
  </si>
  <si>
    <t>C-BRL1-182-38L</t>
  </si>
  <si>
    <t>C-BRL1-182-42L</t>
  </si>
  <si>
    <t>C-BRL1-186-38L</t>
  </si>
  <si>
    <t>C-BRL1-186-42L</t>
  </si>
  <si>
    <t>C-BRL1-201-38L</t>
  </si>
  <si>
    <t>C-BRL1-201-42L</t>
  </si>
  <si>
    <t>C-BRL1-203-38L</t>
  </si>
  <si>
    <t>C-BRL1-203-42L</t>
  </si>
  <si>
    <t>C-BRL1-283-38L</t>
  </si>
  <si>
    <t>C-BRL1-283-42L</t>
  </si>
  <si>
    <t>C-BRL1-304-38L</t>
  </si>
  <si>
    <t>C-BRL1-304-42L</t>
  </si>
  <si>
    <t>C-BRL1-307-38L</t>
  </si>
  <si>
    <t>C-BRL1-307-42L</t>
  </si>
  <si>
    <t>C-BRL1-317-38L</t>
  </si>
  <si>
    <t>C-BRL1-317-42L</t>
  </si>
  <si>
    <t>C-BRL1-365-38L</t>
  </si>
  <si>
    <t>C-BRL1-365-42L</t>
  </si>
  <si>
    <t>C-EDAAP1-101</t>
  </si>
  <si>
    <t>C-EDAAP1-107</t>
  </si>
  <si>
    <t>C-EDAAP1-109</t>
  </si>
  <si>
    <t>C-EDAAP1-110</t>
  </si>
  <si>
    <t>C-EDAAP1-113</t>
  </si>
  <si>
    <t>C-EDAAP1-114</t>
  </si>
  <si>
    <t>C-EDAAP1-115</t>
  </si>
  <si>
    <t>C-EDAAP1-116</t>
  </si>
  <si>
    <t>C-EDAAP1-117</t>
  </si>
  <si>
    <t>C-EDAAP1-118</t>
  </si>
  <si>
    <t>C-EDAAP1-121</t>
  </si>
  <si>
    <t>C-EDAAP1-122</t>
  </si>
  <si>
    <t>C-EDAAP1-125</t>
  </si>
  <si>
    <t>C-EDAAP1-127</t>
  </si>
  <si>
    <t>C-EDAAP1-128</t>
  </si>
  <si>
    <t>C-EDAAP1-129</t>
  </si>
  <si>
    <t>C-EDAAP1-132</t>
  </si>
  <si>
    <t>C-EDAAP1-133</t>
  </si>
  <si>
    <t>C-EDAAP1-135</t>
  </si>
  <si>
    <t>C-EDAAP1-136</t>
  </si>
  <si>
    <t>C-EDAAP1-137</t>
  </si>
  <si>
    <t>C-EDAAP1-140</t>
  </si>
  <si>
    <t>C-EDAAP1-145</t>
  </si>
  <si>
    <t>C-EDAAP1-147</t>
  </si>
  <si>
    <t>C-EDAAP1-149</t>
  </si>
  <si>
    <t>C-EDAAP1-150</t>
  </si>
  <si>
    <t>C-EDAAP1-153</t>
  </si>
  <si>
    <t>C-EDAAP1-154</t>
  </si>
  <si>
    <t>C-EDAAP1-155</t>
  </si>
  <si>
    <t>C-EDAAP1-156</t>
  </si>
  <si>
    <t>C-EDAAP1-157</t>
  </si>
  <si>
    <t>C-EDAAP1-162</t>
  </si>
  <si>
    <t>C-EDAAP1-163</t>
  </si>
  <si>
    <t>C-EDAAP1-172</t>
  </si>
  <si>
    <t>C-EDAAP1-173</t>
  </si>
  <si>
    <t>C-EDAAP1-177</t>
  </si>
  <si>
    <t>C-EDAAP1-178</t>
  </si>
  <si>
    <t>C-EDAAP1-182</t>
  </si>
  <si>
    <t>C-EDAAP1-186</t>
  </si>
  <si>
    <t>C-EDAAP1-201</t>
  </si>
  <si>
    <t>C-EDAAP1-203</t>
  </si>
  <si>
    <t>C-EDAAP1-205</t>
  </si>
  <si>
    <t>C-EDAAP1-207</t>
  </si>
  <si>
    <t>C-EDAAP1-283</t>
  </si>
  <si>
    <t>C-EDAAP1-304</t>
  </si>
  <si>
    <t>C-EDAAP1-307</t>
  </si>
  <si>
    <t>C-EDAAP1-317</t>
  </si>
  <si>
    <t>C-EDAAP2-116</t>
  </si>
  <si>
    <t>C-EDAAP2-118</t>
  </si>
  <si>
    <t>C-EDAAP2-125</t>
  </si>
  <si>
    <t>C-EDAAP2-133</t>
  </si>
  <si>
    <t>C-EDAAP2-135</t>
  </si>
  <si>
    <t>C-EDAAP2-149</t>
  </si>
  <si>
    <t>C-EDAAP2-156</t>
  </si>
  <si>
    <t>C-EDAAP2-177</t>
  </si>
  <si>
    <t>C-EDAAP2-178</t>
  </si>
  <si>
    <t>C-EDAAP2-201</t>
  </si>
  <si>
    <t>C-EDAAP2-283</t>
  </si>
  <si>
    <t>C-EDAB1-107-38</t>
  </si>
  <si>
    <t>C-EDAB1-107-38S</t>
  </si>
  <si>
    <t>C-EDAB1-107-42</t>
  </si>
  <si>
    <t>C-EDAB1-107-42S</t>
  </si>
  <si>
    <t>C-EDAB1-109-38</t>
  </si>
  <si>
    <t>C-EDAB1-109-38S</t>
  </si>
  <si>
    <t>C-EDAB1-109-42</t>
  </si>
  <si>
    <t>C-EDAB1-109-42S</t>
  </si>
  <si>
    <t>C-EDAB1-110-38</t>
  </si>
  <si>
    <t>C-EDAB1-110-38S</t>
  </si>
  <si>
    <t>C-EDAB1-110-42</t>
  </si>
  <si>
    <t>C-EDAB1-110-42S</t>
  </si>
  <si>
    <t>C-EDAB1-114-38</t>
  </si>
  <si>
    <t>C-EDAB1-114-38S</t>
  </si>
  <si>
    <t>C-EDAB1-114-42</t>
  </si>
  <si>
    <t>C-EDAB1-114-42S</t>
  </si>
  <si>
    <t>C-EDAB1-116-38</t>
  </si>
  <si>
    <t>C-EDAB1-116-38S</t>
  </si>
  <si>
    <t>C-EDAB1-116-42</t>
  </si>
  <si>
    <t>C-EDAB1-116-42S</t>
  </si>
  <si>
    <t>C-EDAB1-117-38</t>
  </si>
  <si>
    <t>C-EDAB1-117-38S</t>
  </si>
  <si>
    <t>C-EDAB1-117-42</t>
  </si>
  <si>
    <t>C-EDAB1-117-42S</t>
  </si>
  <si>
    <t>C-EDAB1-122-38</t>
  </si>
  <si>
    <t>C-EDAB1-122-38S</t>
  </si>
  <si>
    <t>C-EDAB1-122-42</t>
  </si>
  <si>
    <t>C-EDAB1-122-42S</t>
  </si>
  <si>
    <t>C-EDAB1-125-38</t>
  </si>
  <si>
    <t>C-EDAB1-125-38S</t>
  </si>
  <si>
    <t>C-EDAB1-125-42</t>
  </si>
  <si>
    <t>C-EDAB1-128-38</t>
  </si>
  <si>
    <t>C-EDAB1-128-38S</t>
  </si>
  <si>
    <t>C-EDAB1-128-42</t>
  </si>
  <si>
    <t>C-EDAB1-128-42S</t>
  </si>
  <si>
    <t>C-EDAB1-133-38</t>
  </si>
  <si>
    <t>C-EDAB1-133-38S</t>
  </si>
  <si>
    <t>C-EDAB1-133-42</t>
  </si>
  <si>
    <t>C-EDAB1-133-42S</t>
  </si>
  <si>
    <t>C-EDAB1-135-38</t>
  </si>
  <si>
    <t>C-EDAB1-135-38S</t>
  </si>
  <si>
    <t>C-EDAB1-135-42</t>
  </si>
  <si>
    <t>C-EDAB1-135-42S</t>
  </si>
  <si>
    <t>C-EDAB1-136-38</t>
  </si>
  <si>
    <t>C-EDAB1-136-38S</t>
  </si>
  <si>
    <t>C-EDAB1-136-42</t>
  </si>
  <si>
    <t>C-EDAB1-136-42S</t>
  </si>
  <si>
    <t>C-EDAB1-140-38</t>
  </si>
  <si>
    <t>C-EDAB1-140-38S</t>
  </si>
  <si>
    <t>C-EDAB1-140-42</t>
  </si>
  <si>
    <t>C-EDAB1-140-42S</t>
  </si>
  <si>
    <t>C-EDAB1-149-38</t>
  </si>
  <si>
    <t>C-EDAB1-149-38S</t>
  </si>
  <si>
    <t>C-EDAB1-149-42</t>
  </si>
  <si>
    <t>C-EDAB1-149-42S</t>
  </si>
  <si>
    <t>C-EDAB1-153-38</t>
  </si>
  <si>
    <t>C-EDAB1-153-38S</t>
  </si>
  <si>
    <t>C-EDAB1-153-42</t>
  </si>
  <si>
    <t>C-EDAB1-153-42S</t>
  </si>
  <si>
    <t>C-EDAB1-154-38</t>
  </si>
  <si>
    <t>C-EDAB1-154-38S</t>
  </si>
  <si>
    <t>C-EDAB1-154-42</t>
  </si>
  <si>
    <t>C-EDAB1-154-42S</t>
  </si>
  <si>
    <t>C-EDAB1-156-38</t>
  </si>
  <si>
    <t>C-EDAB1-156-38S</t>
  </si>
  <si>
    <t>C-EDAB1-156-42</t>
  </si>
  <si>
    <t>C-EDAB1-156-42S</t>
  </si>
  <si>
    <t>C-EDAB1-157-38</t>
  </si>
  <si>
    <t>C-EDAB1-157-38S</t>
  </si>
  <si>
    <t>C-EDAB1-157-42</t>
  </si>
  <si>
    <t>C-EDAB1-157-42S</t>
  </si>
  <si>
    <t>C-EDAB1-162-38</t>
  </si>
  <si>
    <t>C-EDAB1-162-38S</t>
  </si>
  <si>
    <t>C-EDAB1-162-42</t>
  </si>
  <si>
    <t>C-EDAB1-162-42S</t>
  </si>
  <si>
    <t>C-EDAB1-172-38</t>
  </si>
  <si>
    <t>C-EDAB1-172-38S</t>
  </si>
  <si>
    <t>C-EDAB1-172-42</t>
  </si>
  <si>
    <t>C-EDAB1-172-42S</t>
  </si>
  <si>
    <t>C-EDAB1-177-38</t>
  </si>
  <si>
    <t>C-EDAB1-177-38S</t>
  </si>
  <si>
    <t>C-EDAB1-177-42</t>
  </si>
  <si>
    <t>C-EDAB1-177-42S</t>
  </si>
  <si>
    <t>C-EDAB1-178-38</t>
  </si>
  <si>
    <t>C-EDAB1-178-38S</t>
  </si>
  <si>
    <t>C-EDAB1-178-42</t>
  </si>
  <si>
    <t>C-EDAB1-178-42S</t>
  </si>
  <si>
    <t>C-EDAB1-201-38</t>
  </si>
  <si>
    <t>C-EDAB1-201-38S</t>
  </si>
  <si>
    <t>C-EDAB1-201-42</t>
  </si>
  <si>
    <t>C-EDAB1-201-42S</t>
  </si>
  <si>
    <t>C-EDAB1-203-38</t>
  </si>
  <si>
    <t>C-EDAB1-203-38S</t>
  </si>
  <si>
    <t>C-EDAB1-203-42</t>
  </si>
  <si>
    <t>C-EDAB1-203-42S</t>
  </si>
  <si>
    <t>C-EDAB1-283-38</t>
  </si>
  <si>
    <t>C-EDAB1-283-42</t>
  </si>
  <si>
    <t>C-EDAB1-317-38</t>
  </si>
  <si>
    <t>C-EDAB1-317-38S</t>
  </si>
  <si>
    <t>C-EDAB1-317-42</t>
  </si>
  <si>
    <t>C-EDAB1-317-42S</t>
  </si>
  <si>
    <t>C-EDAB2-101-38</t>
  </si>
  <si>
    <t>C-EDAB2-101-38S</t>
  </si>
  <si>
    <t>C-EDAB2-101-42</t>
  </si>
  <si>
    <t>C-EDAB2-101-42S</t>
  </si>
  <si>
    <t>C-EDAB2-118-38</t>
  </si>
  <si>
    <t>C-EDAB2-118-38S</t>
  </si>
  <si>
    <t>C-EDAB2-118-42</t>
  </si>
  <si>
    <t>C-EDAB2-125-38</t>
  </si>
  <si>
    <t>C-EDAB2-125-38S</t>
  </si>
  <si>
    <t>C-EDAB2-125-42</t>
  </si>
  <si>
    <t>C-EDAB2-125-42S</t>
  </si>
  <si>
    <t>C-EDAB2-129-38</t>
  </si>
  <si>
    <t>C-EDAB2-129-38S</t>
  </si>
  <si>
    <t>C-EDAB2-129-42</t>
  </si>
  <si>
    <t>C-EDAB2-129-42S</t>
  </si>
  <si>
    <t>C-EDAB2-132-38</t>
  </si>
  <si>
    <t>C-EDAB2-132-38S</t>
  </si>
  <si>
    <t>C-EDAB2-132-42</t>
  </si>
  <si>
    <t>C-EDAB2-132-42S</t>
  </si>
  <si>
    <t>C-EDAB2-133-38</t>
  </si>
  <si>
    <t>C-EDAB2-133-38S</t>
  </si>
  <si>
    <t>C-EDAB2-133-42</t>
  </si>
  <si>
    <t>C-EDAB2-133-42S</t>
  </si>
  <si>
    <t>C-EDAB2-135-38</t>
  </si>
  <si>
    <t>C-EDAB2-135-38S</t>
  </si>
  <si>
    <t>C-EDAB2-135-42</t>
  </si>
  <si>
    <t>C-EDAB2-135-42S</t>
  </si>
  <si>
    <t>C-EDAB2-145-38</t>
  </si>
  <si>
    <t>C-EDAB2-145-38S</t>
  </si>
  <si>
    <t>C-EDAB2-145-42</t>
  </si>
  <si>
    <t>C-EDAB2-145-42S</t>
  </si>
  <si>
    <t>C-EDAB2-150-38</t>
  </si>
  <si>
    <t>C-EDAB2-150-38S</t>
  </si>
  <si>
    <t>C-EDAB2-150-42</t>
  </si>
  <si>
    <t>C-EDAB2-150-42S</t>
  </si>
  <si>
    <t>C-EDAB2-156-38</t>
  </si>
  <si>
    <t>C-EDAB2-156-38S</t>
  </si>
  <si>
    <t>C-EDAB2-156-42</t>
  </si>
  <si>
    <t>C-EDAB2-156-42S</t>
  </si>
  <si>
    <t>C-EDAB2-173-38</t>
  </si>
  <si>
    <t>C-EDAB2-173-38S</t>
  </si>
  <si>
    <t>C-EDAB2-173-42</t>
  </si>
  <si>
    <t>C-EDAB2-173-42S</t>
  </si>
  <si>
    <t>C-EDAB2-177-38</t>
  </si>
  <si>
    <t>C-EDAB2-177-38S</t>
  </si>
  <si>
    <t>C-EDAB2-177-42</t>
  </si>
  <si>
    <t>C-EDAB2-177-42S</t>
  </si>
  <si>
    <t>C-EDAB2-186-38</t>
  </si>
  <si>
    <t>C-EDAB2-186-38S</t>
  </si>
  <si>
    <t>C-EDAB2-186-42</t>
  </si>
  <si>
    <t>C-EDAB2-186-42S</t>
  </si>
  <si>
    <t>C-EDAB2-201-38</t>
  </si>
  <si>
    <t>C-EDAB2-201-42</t>
  </si>
  <si>
    <t>C-EDAB2-283-38</t>
  </si>
  <si>
    <t>C-EDAB2-283-38S</t>
  </si>
  <si>
    <t>C-EDAB2-283-42</t>
  </si>
  <si>
    <t>C-EDAB2-283-42S</t>
  </si>
  <si>
    <t>C-EDAB2-304-38</t>
  </si>
  <si>
    <t>C-EDAB2-304-38S</t>
  </si>
  <si>
    <t>C-EDAB2-304-42</t>
  </si>
  <si>
    <t>C-EDAB2-304-42S</t>
  </si>
  <si>
    <t>C-EDAB3-116-38</t>
  </si>
  <si>
    <t>C-EDAB3-116-38S</t>
  </si>
  <si>
    <t>C-EDAB3-116-42</t>
  </si>
  <si>
    <t>C-EDAB3-116-42S</t>
  </si>
  <si>
    <t>C-EDAB3-118-38</t>
  </si>
  <si>
    <t>C-EDAB3-118-38S</t>
  </si>
  <si>
    <t>C-EDAB3-118-42</t>
  </si>
  <si>
    <t>C-EDAB3-118-42S</t>
  </si>
  <si>
    <t>C-EDAB3-121-38</t>
  </si>
  <si>
    <t>C-EDAB3-121-38S</t>
  </si>
  <si>
    <t>C-EDAB3-121-42</t>
  </si>
  <si>
    <t>C-EDAB3-121-42S</t>
  </si>
  <si>
    <t>C-EDAB3-147-38</t>
  </si>
  <si>
    <t>C-EDAB3-147-38S</t>
  </si>
  <si>
    <t>C-EDAB3-147-42</t>
  </si>
  <si>
    <t>C-EDAB3-147-42S</t>
  </si>
  <si>
    <t>C-EDAB3-149-38</t>
  </si>
  <si>
    <t>C-EDAB3-149-38S</t>
  </si>
  <si>
    <t>C-EDAB3-149-42</t>
  </si>
  <si>
    <t>C-EDAB3-149-42S</t>
  </si>
  <si>
    <t>C-EDAB3-178-38</t>
  </si>
  <si>
    <t>C-EDAB3-178-42</t>
  </si>
  <si>
    <t>C-EDAB3-304-38</t>
  </si>
  <si>
    <t>C-EDAB3-304-38S</t>
  </si>
  <si>
    <t>C-EDAB3-304-42</t>
  </si>
  <si>
    <t>C-EDAB3-304-42S</t>
  </si>
  <si>
    <t>C-EDAPA1-101</t>
  </si>
  <si>
    <t>C-EDAPA1-107</t>
  </si>
  <si>
    <t>C-EDAPA1-109</t>
  </si>
  <si>
    <t>C-EDAPA1-110</t>
  </si>
  <si>
    <t>C-EDAPA1-113</t>
  </si>
  <si>
    <t>C-EDAPA1-114</t>
  </si>
  <si>
    <t>C-EDAPA1-115</t>
  </si>
  <si>
    <t>C-EDAPA1-116</t>
  </si>
  <si>
    <t>C-EDAPA1-117</t>
  </si>
  <si>
    <t>C-EDAPA1-118</t>
  </si>
  <si>
    <t>C-EDAPA1-121</t>
  </si>
  <si>
    <t>C-EDAPA1-122</t>
  </si>
  <si>
    <t>C-EDAPA1-125</t>
  </si>
  <si>
    <t>C-EDAPA1-127</t>
  </si>
  <si>
    <t>C-EDAPA1-128</t>
  </si>
  <si>
    <t>C-EDAPA1-129</t>
  </si>
  <si>
    <t>C-EDAPA1-132</t>
  </si>
  <si>
    <t>C-EDAPA1-133</t>
  </si>
  <si>
    <t>C-EDAPA1-135</t>
  </si>
  <si>
    <t>C-EDAPA1-136</t>
  </si>
  <si>
    <t>C-EDAPA1-137</t>
  </si>
  <si>
    <t>C-EDAPA1-140</t>
  </si>
  <si>
    <t>C-EDAPA1-145</t>
  </si>
  <si>
    <t>C-EDAPA1-147</t>
  </si>
  <si>
    <t>C-EDAPA1-149</t>
  </si>
  <si>
    <t>C-EDAPA1-150</t>
  </si>
  <si>
    <t>C-EDAPA1-153</t>
  </si>
  <si>
    <t>C-EDAPA1-154</t>
  </si>
  <si>
    <t>C-EDAPA1-155</t>
  </si>
  <si>
    <t>C-EDAPA1-156</t>
  </si>
  <si>
    <t>C-EDAPA1-157</t>
  </si>
  <si>
    <t>C-EDAPA1-162</t>
  </si>
  <si>
    <t>C-EDAPA1-163</t>
  </si>
  <si>
    <t>C-EDAPA1-172</t>
  </si>
  <si>
    <t>C-EDAPA1-173</t>
  </si>
  <si>
    <t>C-EDAPA1-177</t>
  </si>
  <si>
    <t>C-EDAPA1-178</t>
  </si>
  <si>
    <t>C-EDAPA1-182</t>
  </si>
  <si>
    <t>C-EDAPA1-186</t>
  </si>
  <si>
    <t>C-EDAPA1-201</t>
  </si>
  <si>
    <t>C-EDAPA1-203</t>
  </si>
  <si>
    <t>C-EDAPA1-205</t>
  </si>
  <si>
    <t>C-EDAPA1-207</t>
  </si>
  <si>
    <t>C-EDAPA1-283</t>
  </si>
  <si>
    <t>C-EDAPA1-304</t>
  </si>
  <si>
    <t>C-EDAPA1-307</t>
  </si>
  <si>
    <t>C-EDAPA1-317</t>
  </si>
  <si>
    <t>C-EDAPA2-116</t>
  </si>
  <si>
    <t>C-EDAPA2-118</t>
  </si>
  <si>
    <t>C-EDAPA2-125</t>
  </si>
  <si>
    <t>C-EDAPA2-133</t>
  </si>
  <si>
    <t>C-EDAPA2-135</t>
  </si>
  <si>
    <t>C-EDAPA2-149</t>
  </si>
  <si>
    <t>C-EDAPA2-156</t>
  </si>
  <si>
    <t>C-EDAPA2-177</t>
  </si>
  <si>
    <t>C-EDAPA2-178</t>
  </si>
  <si>
    <t>C-EDAPA2-201</t>
  </si>
  <si>
    <t>C-EDAPA2-283</t>
  </si>
  <si>
    <t>C-QC1-101-20</t>
  </si>
  <si>
    <t>C-QC1-101-22</t>
  </si>
  <si>
    <t>C-QC1-107-20</t>
  </si>
  <si>
    <t>C-QC1-107-22</t>
  </si>
  <si>
    <t>C-QC1-109-20</t>
  </si>
  <si>
    <t>C-QC1-109-22</t>
  </si>
  <si>
    <t>C-QC1-112-20</t>
  </si>
  <si>
    <t>C-QC1-112-22</t>
  </si>
  <si>
    <t>C-QC1-116-20</t>
  </si>
  <si>
    <t>C-QC1-116-22</t>
  </si>
  <si>
    <t>C-QC1-117-20</t>
  </si>
  <si>
    <t>C-QC1-117-22</t>
  </si>
  <si>
    <t>C-QC1-118-20</t>
  </si>
  <si>
    <t>C-QC1-118-22</t>
  </si>
  <si>
    <t>C-QC1-121-20</t>
  </si>
  <si>
    <t>C-QC1-121-22</t>
  </si>
  <si>
    <t>C-QC1-125-20</t>
  </si>
  <si>
    <t>C-QC1-125-22</t>
  </si>
  <si>
    <t>C-QC1-133-20</t>
  </si>
  <si>
    <t>C-QC1-133-22</t>
  </si>
  <si>
    <t>C-QC1-135-20</t>
  </si>
  <si>
    <t>C-QC1-135-22</t>
  </si>
  <si>
    <t>C-QC1-147-20</t>
  </si>
  <si>
    <t>C-QC1-147-22</t>
  </si>
  <si>
    <t>C-QC1-149-20</t>
  </si>
  <si>
    <t>C-QC1-149-22</t>
  </si>
  <si>
    <t>C-QC1-150-20</t>
  </si>
  <si>
    <t>C-QC1-150-22</t>
  </si>
  <si>
    <t>C-QC1-153-20</t>
  </si>
  <si>
    <t>C-QC1-153-22</t>
  </si>
  <si>
    <t>C-QC1-154-20</t>
  </si>
  <si>
    <t>C-QC1-154-22</t>
  </si>
  <si>
    <t>C-QC1-177-20</t>
  </si>
  <si>
    <t>C-QC1-177-22</t>
  </si>
  <si>
    <t>C-QC1-201-20</t>
  </si>
  <si>
    <t>C-QC1-201-22</t>
  </si>
  <si>
    <t>C-QC1-203-20</t>
  </si>
  <si>
    <t>C-QC1-203-22</t>
  </si>
  <si>
    <t>C-QC1-304-20</t>
  </si>
  <si>
    <t>C-QC1-304-22</t>
  </si>
  <si>
    <t>C-TNL1-101-38L</t>
  </si>
  <si>
    <t>C-TNL1-101-42L</t>
  </si>
  <si>
    <t>C-TNL1-107-38L</t>
  </si>
  <si>
    <t>C-TNL1-107-42L</t>
  </si>
  <si>
    <t>C-TNL1-109-38L</t>
  </si>
  <si>
    <t>C-TNL1-109-42L</t>
  </si>
  <si>
    <t>C-TNL1-110-38L</t>
  </si>
  <si>
    <t>C-TNL1-110-42L</t>
  </si>
  <si>
    <t>C-TNL1-112-38L</t>
  </si>
  <si>
    <t>C-TNL1-112-42L</t>
  </si>
  <si>
    <t>C-TNL1-113-38L</t>
  </si>
  <si>
    <t>C-TNL1-113-42L</t>
  </si>
  <si>
    <t>C-TNL1-114-38L</t>
  </si>
  <si>
    <t>C-TNL1-114-42L</t>
  </si>
  <si>
    <t>C-TNL1-115-38L</t>
  </si>
  <si>
    <t>C-TNL1-115-42L</t>
  </si>
  <si>
    <t>C-TNL1-116-38L</t>
  </si>
  <si>
    <t>C-TNL1-116-42L</t>
  </si>
  <si>
    <t>C-TNL1-117-38L</t>
  </si>
  <si>
    <t>C-TNL1-117-42L</t>
  </si>
  <si>
    <t>C-TNL1-118-38L</t>
  </si>
  <si>
    <t>C-TNL1-118-42L</t>
  </si>
  <si>
    <t>C-TNL1-121-38L</t>
  </si>
  <si>
    <t>C-TNL1-121-42L</t>
  </si>
  <si>
    <t>C-TNL1-122-38L</t>
  </si>
  <si>
    <t>C-TNL1-122-42L</t>
  </si>
  <si>
    <t>C-TNL1-125-38L</t>
  </si>
  <si>
    <t>C-TNL1-125-42L</t>
  </si>
  <si>
    <t>C-TNL1-127-38L</t>
  </si>
  <si>
    <t>C-TNL1-127-42L</t>
  </si>
  <si>
    <t>C-TNL1-128-38L</t>
  </si>
  <si>
    <t>C-TNL1-128-42L</t>
  </si>
  <si>
    <t>C-TNL1-129-42L</t>
  </si>
  <si>
    <t>C-TNL1-132-38L</t>
  </si>
  <si>
    <t>C-TNL1-132-42L</t>
  </si>
  <si>
    <t>C-TNL1-133-38L</t>
  </si>
  <si>
    <t>C-TNL1-133-42L</t>
  </si>
  <si>
    <t>C-TNL1-135-38L</t>
  </si>
  <si>
    <t>C-TNL1-135-42L</t>
  </si>
  <si>
    <t>C-TNL1-140-38L</t>
  </si>
  <si>
    <t>C-TNL1-140-42L</t>
  </si>
  <si>
    <t>C-TNL1-145-38L</t>
  </si>
  <si>
    <t>C-TNL1-145-42L</t>
  </si>
  <si>
    <t>C-TNL1-147-38L</t>
  </si>
  <si>
    <t>C-TNL1-147-42L</t>
  </si>
  <si>
    <t>C-TNL1-149-38L</t>
  </si>
  <si>
    <t>C-TNL1-149-42L</t>
  </si>
  <si>
    <t>C-TNL1-150-38L</t>
  </si>
  <si>
    <t>C-TNL1-150-42L</t>
  </si>
  <si>
    <t>C-TNL1-153-38L</t>
  </si>
  <si>
    <t>C-TNL1-153-42L</t>
  </si>
  <si>
    <t>C-TNL1-154-38L</t>
  </si>
  <si>
    <t>C-TNL1-154-42L</t>
  </si>
  <si>
    <t>C-TNL1-155-38L</t>
  </si>
  <si>
    <t>C-TNL1-155-42L</t>
  </si>
  <si>
    <t>C-TNL1-156-38L</t>
  </si>
  <si>
    <t>C-TNL1-156-42L</t>
  </si>
  <si>
    <t>C-TNL1-157-38L</t>
  </si>
  <si>
    <t>C-TNL1-157-42L</t>
  </si>
  <si>
    <t>C-TNL1-162-38L</t>
  </si>
  <si>
    <t>C-TNL1-162-42L</t>
  </si>
  <si>
    <t>C-TNL1-163-38L</t>
  </si>
  <si>
    <t>C-TNL1-163-42L</t>
  </si>
  <si>
    <t>C-TNL1-172-38L</t>
  </si>
  <si>
    <t>C-TNL1-172-42L</t>
  </si>
  <si>
    <t>C-TNL1-173-38L</t>
  </si>
  <si>
    <t>C-TNL1-173-42L</t>
  </si>
  <si>
    <t>C-TNL1-177-38L</t>
  </si>
  <si>
    <t>C-TNL1-177-42L</t>
  </si>
  <si>
    <t>C-TNL1-178-38L</t>
  </si>
  <si>
    <t>C-TNL1-178-42L</t>
  </si>
  <si>
    <t>C-TNL1-182-42L</t>
  </si>
  <si>
    <t>C-TNL1-186-38L</t>
  </si>
  <si>
    <t>C-TNL1-186-42L</t>
  </si>
  <si>
    <t>C-TNL1-201-38L</t>
  </si>
  <si>
    <t>C-TNL1-201-42L</t>
  </si>
  <si>
    <t>C-TNL1-203-38L</t>
  </si>
  <si>
    <t>C-TNL1-203-42L</t>
  </si>
  <si>
    <t>C-TNL1-283-38L</t>
  </si>
  <si>
    <t>C-TNL1-283-42L</t>
  </si>
  <si>
    <t>C-TNL1-304-38L</t>
  </si>
  <si>
    <t>C-TNL1-304-42L</t>
  </si>
  <si>
    <t>C-TNL1-307-38L</t>
  </si>
  <si>
    <t>C-TNL1-307-42L</t>
  </si>
  <si>
    <t>C-TNL1-317-38L</t>
  </si>
  <si>
    <t>C-TNL1-317-42L</t>
  </si>
  <si>
    <t>C-TNL1-365-38L</t>
  </si>
  <si>
    <t>C-TNL1-365-42L</t>
  </si>
  <si>
    <t>C38-101-SW2</t>
  </si>
  <si>
    <t>C38-101-SW4</t>
  </si>
  <si>
    <t>C38-102-SW1</t>
  </si>
  <si>
    <t>C38-103-SW1</t>
  </si>
  <si>
    <t>C38-107-SW1</t>
  </si>
  <si>
    <t>C38-107-SW2</t>
  </si>
  <si>
    <t>C38-109-SW1</t>
  </si>
  <si>
    <t>C38-109-SW2</t>
  </si>
  <si>
    <t>C38-110-SW1</t>
  </si>
  <si>
    <t>C38-112-SW1</t>
  </si>
  <si>
    <t>C38-113-SW1</t>
  </si>
  <si>
    <t>C38-114-SW1</t>
  </si>
  <si>
    <t>C38-115-SW1</t>
  </si>
  <si>
    <t>C38-116-SW1</t>
  </si>
  <si>
    <t>C38-116-SW2</t>
  </si>
  <si>
    <t>C38-116-SW3</t>
  </si>
  <si>
    <t>C38-116-SW4</t>
  </si>
  <si>
    <t>C38-117-SW1</t>
  </si>
  <si>
    <t>C38-117-SW2</t>
  </si>
  <si>
    <t>C38-118-SW2</t>
  </si>
  <si>
    <t>C38-118-SW3</t>
  </si>
  <si>
    <t>C38-119-SW2</t>
  </si>
  <si>
    <t>C38-121-SW2</t>
  </si>
  <si>
    <t>C38-121-SW3</t>
  </si>
  <si>
    <t>C38-122-SW1</t>
  </si>
  <si>
    <t>C38-125-SW1</t>
  </si>
  <si>
    <t>C38-125-SW2</t>
  </si>
  <si>
    <t>C38-125-SW3</t>
  </si>
  <si>
    <t>C38-127-SW1</t>
  </si>
  <si>
    <t>C38-128-SW1</t>
  </si>
  <si>
    <t>C38-129-SW1</t>
  </si>
  <si>
    <t>C38-132-SW2</t>
  </si>
  <si>
    <t>C38-133-SW1</t>
  </si>
  <si>
    <t>C38-133-SW2</t>
  </si>
  <si>
    <t>C38-133-SW3</t>
  </si>
  <si>
    <t>C38-135-SW1</t>
  </si>
  <si>
    <t>C38-135-SW2</t>
  </si>
  <si>
    <t>C38-135-SW3</t>
  </si>
  <si>
    <t>C38-136-SW1</t>
  </si>
  <si>
    <t>C38-137-SW1</t>
  </si>
  <si>
    <t>C38-140-SW1</t>
  </si>
  <si>
    <t>C38-140-SW2</t>
  </si>
  <si>
    <t>C38-142-SW1</t>
  </si>
  <si>
    <t>C38-145-SW1</t>
  </si>
  <si>
    <t>C38-145-SW2</t>
  </si>
  <si>
    <t>C38-147-SW1</t>
  </si>
  <si>
    <t>C38-147-SW3</t>
  </si>
  <si>
    <t>C38-149-SW1</t>
  </si>
  <si>
    <t>C38-149-SW2</t>
  </si>
  <si>
    <t>C38-149-SW3</t>
  </si>
  <si>
    <t>C38-150-SW1</t>
  </si>
  <si>
    <t>C38-150-SW2</t>
  </si>
  <si>
    <t>C38-151-SW1</t>
  </si>
  <si>
    <t>C38-152-SW1</t>
  </si>
  <si>
    <t>C38-153-SW1</t>
  </si>
  <si>
    <t>C38-154-SW1</t>
  </si>
  <si>
    <t>C38-154-SW3</t>
  </si>
  <si>
    <t>C38-154-SW4</t>
  </si>
  <si>
    <t>C38-155-SW1</t>
  </si>
  <si>
    <t>C38-156-SW1</t>
  </si>
  <si>
    <t>C38-156-SW2</t>
  </si>
  <si>
    <t>C38-157-SW1</t>
  </si>
  <si>
    <t>C38-157-SW3</t>
  </si>
  <si>
    <t>C38-158-SW1</t>
  </si>
  <si>
    <t>C38-161-SW2</t>
  </si>
  <si>
    <t>C38-162-SW1</t>
  </si>
  <si>
    <t>C38-163-SW2</t>
  </si>
  <si>
    <t>C38-167-SW1</t>
  </si>
  <si>
    <t>C38-172-SW1</t>
  </si>
  <si>
    <t>C38-173-SW2</t>
  </si>
  <si>
    <t>C38-177-SW1</t>
  </si>
  <si>
    <t>C38-177-SW2</t>
  </si>
  <si>
    <t>C38-177-SW3</t>
  </si>
  <si>
    <t>C38-178-SW1</t>
  </si>
  <si>
    <t>C38-178-SW2</t>
  </si>
  <si>
    <t>C38-178-SW3</t>
  </si>
  <si>
    <t>C38-182-SW1</t>
  </si>
  <si>
    <t>C38-182-SW2</t>
  </si>
  <si>
    <t>C38-186-SW1</t>
  </si>
  <si>
    <t>C38-186-SW2</t>
  </si>
  <si>
    <t>C38-201-SW1</t>
  </si>
  <si>
    <t>C38-201-SW2</t>
  </si>
  <si>
    <t>C38-203-SW1</t>
  </si>
  <si>
    <t>C38-205-SW1</t>
  </si>
  <si>
    <t>C38-207-SW1</t>
  </si>
  <si>
    <t>C38-209-SW1</t>
  </si>
  <si>
    <t>C38-242-SW1</t>
  </si>
  <si>
    <t>C38-262-SW1</t>
  </si>
  <si>
    <t>C38-268-SW1</t>
  </si>
  <si>
    <t>C38-277-SW1</t>
  </si>
  <si>
    <t>C38-280-SW1</t>
  </si>
  <si>
    <t>C38-283-SW2</t>
  </si>
  <si>
    <t>C38-290-SW1</t>
  </si>
  <si>
    <t>C38-304-SW2</t>
  </si>
  <si>
    <t>C38-304-SW3</t>
  </si>
  <si>
    <t>C38-317-SW1</t>
  </si>
  <si>
    <t>C38-318-SW1</t>
  </si>
  <si>
    <t>C38-365-SW1</t>
  </si>
  <si>
    <t>C38-376-SW1</t>
  </si>
  <si>
    <t>C42-101-SW2</t>
  </si>
  <si>
    <t>C42-101-SW4</t>
  </si>
  <si>
    <t>C42-102-SW1</t>
  </si>
  <si>
    <t>C42-103-SW1</t>
  </si>
  <si>
    <t>C42-107-SW1</t>
  </si>
  <si>
    <t>C42-107-SW2</t>
  </si>
  <si>
    <t>C42-109-SW1</t>
  </si>
  <si>
    <t>C42-109-SW2</t>
  </si>
  <si>
    <t>C42-110-SW1</t>
  </si>
  <si>
    <t>C42-112-SW1</t>
  </si>
  <si>
    <t>C42-113-SW1</t>
  </si>
  <si>
    <t>C42-114-SW1</t>
  </si>
  <si>
    <t>C42-115-SW1</t>
  </si>
  <si>
    <t>C42-115S-TNL1</t>
  </si>
  <si>
    <t>C42-116-SW1</t>
  </si>
  <si>
    <t>C42-116-SW2</t>
  </si>
  <si>
    <t>C42-116-SW3</t>
  </si>
  <si>
    <t>C42-116-SW4</t>
  </si>
  <si>
    <t>C42-117-SW1</t>
  </si>
  <si>
    <t>C42-117-SW2</t>
  </si>
  <si>
    <t>C42-118-SW2</t>
  </si>
  <si>
    <t>C42-118-SW3</t>
  </si>
  <si>
    <t>C42-119-SW2</t>
  </si>
  <si>
    <t>C42-121-SW2</t>
  </si>
  <si>
    <t>C42-121-SW3</t>
  </si>
  <si>
    <t>C42-122-SW1</t>
  </si>
  <si>
    <t>C42-125-SW1</t>
  </si>
  <si>
    <t>C42-125-SW2</t>
  </si>
  <si>
    <t>C42-125-SW3</t>
  </si>
  <si>
    <t>C42-125S-TNL1</t>
  </si>
  <si>
    <t>C42-127-SW1</t>
  </si>
  <si>
    <t>C42-128-SW1</t>
  </si>
  <si>
    <t>C42-129-SW1</t>
  </si>
  <si>
    <t>C42-132-SW2</t>
  </si>
  <si>
    <t>C42-133-SW1</t>
  </si>
  <si>
    <t>C42-133-SW2</t>
  </si>
  <si>
    <t>C42-133-SW3</t>
  </si>
  <si>
    <t>C42-135-SW1</t>
  </si>
  <si>
    <t>C42-135-SW2</t>
  </si>
  <si>
    <t>C42-135-SW3</t>
  </si>
  <si>
    <t>C42-136-SW1</t>
  </si>
  <si>
    <t>C42-137-SW1</t>
  </si>
  <si>
    <t>C42-140-SW1</t>
  </si>
  <si>
    <t>C42-140-SW2</t>
  </si>
  <si>
    <t>C42-142-SW1</t>
  </si>
  <si>
    <t>C42-145-SW1</t>
  </si>
  <si>
    <t>C42-145-SW2</t>
  </si>
  <si>
    <t>C42-147-SW1</t>
  </si>
  <si>
    <t>C42-147-SW3</t>
  </si>
  <si>
    <t>C42-149-SW1</t>
  </si>
  <si>
    <t>C42-149-SW2</t>
  </si>
  <si>
    <t>C42-149-SW3</t>
  </si>
  <si>
    <t>C42-150-SW1</t>
  </si>
  <si>
    <t>C42-150-SW2</t>
  </si>
  <si>
    <t>C42-150L-TNL1</t>
  </si>
  <si>
    <t>C42-152-SW1</t>
  </si>
  <si>
    <t>C42-153-SW1</t>
  </si>
  <si>
    <t>C42-154-SW1</t>
  </si>
  <si>
    <t>C42-154-SW3</t>
  </si>
  <si>
    <t>C42-154-SW4</t>
  </si>
  <si>
    <t>C42-154L-TNL1</t>
  </si>
  <si>
    <t>C42-155-SW1</t>
  </si>
  <si>
    <t>C42-156-SW1</t>
  </si>
  <si>
    <t>C42-156-SW2</t>
  </si>
  <si>
    <t>C42-157-SW1</t>
  </si>
  <si>
    <t>C42-157-SW3</t>
  </si>
  <si>
    <t>C42-158-SW1</t>
  </si>
  <si>
    <t>C42-161-SW2</t>
  </si>
  <si>
    <t>C42-162-SW1</t>
  </si>
  <si>
    <t>C42-163-SW2</t>
  </si>
  <si>
    <t>C42-167-SW1</t>
  </si>
  <si>
    <t>C42-172-SW1</t>
  </si>
  <si>
    <t>C42-173-SW2</t>
  </si>
  <si>
    <t>C42-177-SW1</t>
  </si>
  <si>
    <t>C42-177-SW2</t>
  </si>
  <si>
    <t>C42-177-SW3</t>
  </si>
  <si>
    <t>C42-177S-TNL1</t>
  </si>
  <si>
    <t>C42-178-SW1</t>
  </si>
  <si>
    <t>C42-178-SW2</t>
  </si>
  <si>
    <t>C42-178-SW3</t>
  </si>
  <si>
    <t>C42-178S-TNL1</t>
  </si>
  <si>
    <t>C42-182-SW1</t>
  </si>
  <si>
    <t>C42-182-SW2</t>
  </si>
  <si>
    <t>C42-186-SW1</t>
  </si>
  <si>
    <t>C42-186-SW2</t>
  </si>
  <si>
    <t>C42-201-SW1</t>
  </si>
  <si>
    <t>C42-201-SW2</t>
  </si>
  <si>
    <t>C42-203-SW1</t>
  </si>
  <si>
    <t>C42-205-SW1</t>
  </si>
  <si>
    <t>C42-207-SW1</t>
  </si>
  <si>
    <t>C42-209-SW1</t>
  </si>
  <si>
    <t>C42-242-SW1</t>
  </si>
  <si>
    <t>C42-262-SW1</t>
  </si>
  <si>
    <t>C42-277-SW1</t>
  </si>
  <si>
    <t>C42-280-SW1</t>
  </si>
  <si>
    <t>C42-283-SW2</t>
  </si>
  <si>
    <t>C42-290-SW1</t>
  </si>
  <si>
    <t>C42-304-SW2</t>
  </si>
  <si>
    <t>C42-304-SW3</t>
  </si>
  <si>
    <t>C42-304L-TNL1</t>
  </si>
  <si>
    <t>C42-317-SW1</t>
  </si>
  <si>
    <t>C42-318-SW1</t>
  </si>
  <si>
    <t>C42-365-SW1</t>
  </si>
  <si>
    <t>C42-376-SW1</t>
  </si>
  <si>
    <t>CapPink</t>
  </si>
  <si>
    <t>CapWhite</t>
  </si>
  <si>
    <t>CCYB38</t>
  </si>
  <si>
    <t>CLWB10</t>
  </si>
  <si>
    <t>CLWB13</t>
  </si>
  <si>
    <t>CLWB22</t>
  </si>
  <si>
    <t>CLWB25</t>
  </si>
  <si>
    <t>CLWB26</t>
  </si>
  <si>
    <t>CLWB3</t>
  </si>
  <si>
    <t>CLWB35</t>
  </si>
  <si>
    <t>CLWB4</t>
  </si>
  <si>
    <t>CLWB42</t>
  </si>
  <si>
    <t>CLWB43</t>
  </si>
  <si>
    <t>CLWB48</t>
  </si>
  <si>
    <t>CLWB5</t>
  </si>
  <si>
    <t>CLWB50</t>
  </si>
  <si>
    <t>CLWB53</t>
  </si>
  <si>
    <t>CLWB6</t>
  </si>
  <si>
    <t>CLWB63</t>
  </si>
  <si>
    <t>CLWB69</t>
  </si>
  <si>
    <t>CLWB7</t>
  </si>
  <si>
    <t>CLWB9</t>
  </si>
  <si>
    <t>COD-HD4AS14-GST</t>
  </si>
  <si>
    <t>COD-HDXAPA1-GST</t>
  </si>
  <si>
    <t>CSWB10</t>
  </si>
  <si>
    <t>CSWB13</t>
  </si>
  <si>
    <t>CSWB22</t>
  </si>
  <si>
    <t>CSWB25</t>
  </si>
  <si>
    <t>CSWB26</t>
  </si>
  <si>
    <t>CSWB3</t>
  </si>
  <si>
    <t>CSWB35</t>
  </si>
  <si>
    <t>CSWB4</t>
  </si>
  <si>
    <t>CSWB42</t>
  </si>
  <si>
    <t>CSWB43</t>
  </si>
  <si>
    <t>CSWB48</t>
  </si>
  <si>
    <t>CSWB5</t>
  </si>
  <si>
    <t>CSWB50</t>
  </si>
  <si>
    <t>CSWB53</t>
  </si>
  <si>
    <t>CSWB6</t>
  </si>
  <si>
    <t>CSWB63</t>
  </si>
  <si>
    <t>CSWB69</t>
  </si>
  <si>
    <t>CSWB7</t>
  </si>
  <si>
    <t>CSWB9</t>
  </si>
  <si>
    <t>CUST-HD7-IMG-38L</t>
  </si>
  <si>
    <t>CUST-HD7-IMG-38S</t>
  </si>
  <si>
    <t>CUST-HD7-IMG-42L</t>
  </si>
  <si>
    <t>CUST-HD7-IMG-42S</t>
  </si>
  <si>
    <t>CUST-HDOAAP7-IMG</t>
  </si>
  <si>
    <t>CUST-HDOAPA7-IMG</t>
  </si>
  <si>
    <t>ExecutiveBackpack-Pink</t>
  </si>
  <si>
    <t>ExecutiveBackpack-White</t>
  </si>
  <si>
    <t>ExecutiveLululemon-L</t>
  </si>
  <si>
    <t>ExecutiveLululemon-M</t>
  </si>
  <si>
    <t>FBRM065</t>
  </si>
  <si>
    <t>FBRM120</t>
  </si>
  <si>
    <t>FBRM155</t>
  </si>
  <si>
    <t>FBRM160</t>
  </si>
  <si>
    <t>FC-AAP1-AME</t>
  </si>
  <si>
    <t>FC-AAP1-CAZ</t>
  </si>
  <si>
    <t>FC-AAP1-FA</t>
  </si>
  <si>
    <t>FC-AAP1-MC</t>
  </si>
  <si>
    <t>FC-AAP1-RFEF</t>
  </si>
  <si>
    <t>FC-AAP1-TH</t>
  </si>
  <si>
    <t>FC-AAP1-WH</t>
  </si>
  <si>
    <t>FC-AAP2-GDL</t>
  </si>
  <si>
    <t>FC-AAP2-MEX</t>
  </si>
  <si>
    <t>FC-AAP2-UNAM</t>
  </si>
  <si>
    <t>FC-AB1-AME-38</t>
  </si>
  <si>
    <t>FC-AB1-AME-42</t>
  </si>
  <si>
    <t>FC-AB1-CAZ-38</t>
  </si>
  <si>
    <t>FC-AB1-CAZ-42</t>
  </si>
  <si>
    <t>FC-AB1-FA-38</t>
  </si>
  <si>
    <t>FC-AB1-FA-42</t>
  </si>
  <si>
    <t>FC-AB1-FAW-38</t>
  </si>
  <si>
    <t>FC-AB1-FAW-42</t>
  </si>
  <si>
    <t>FC-AB1-GDL-38</t>
  </si>
  <si>
    <t>FC-AB1-GDL-42</t>
  </si>
  <si>
    <t>FC-AB1-MC-38</t>
  </si>
  <si>
    <t>FC-AB1-MC-42</t>
  </si>
  <si>
    <t>FC-AB1-RFEF-38</t>
  </si>
  <si>
    <t>FC-AB1-RFEF-42</t>
  </si>
  <si>
    <t>FC-AB1-TH-38</t>
  </si>
  <si>
    <t>FC-AB1-TH-42</t>
  </si>
  <si>
    <t>FC-AB1-WH-42</t>
  </si>
  <si>
    <t>FC-AB1-WOLV-38</t>
  </si>
  <si>
    <t>FC-AB1-WOLV-42</t>
  </si>
  <si>
    <t>FC-ADA1-MC</t>
  </si>
  <si>
    <t>FC-ADA1-TH</t>
  </si>
  <si>
    <t>FC-ADAP1-FA</t>
  </si>
  <si>
    <t>FC-ADAP1-MC</t>
  </si>
  <si>
    <t>FC-ADAP1-TH</t>
  </si>
  <si>
    <t>FC-ADAP1-WH</t>
  </si>
  <si>
    <t>FC-ADB1-FA-38</t>
  </si>
  <si>
    <t>FC-ADB1-FA-42</t>
  </si>
  <si>
    <t>FC-ADB1-FAW-42</t>
  </si>
  <si>
    <t>FC-ADB1-IFA-42</t>
  </si>
  <si>
    <t>FC-ADB1-MC-38</t>
  </si>
  <si>
    <t>FC-ADB1-MC-42</t>
  </si>
  <si>
    <t>FC-ADB1-RFEF-42</t>
  </si>
  <si>
    <t>FC-ADB1-TH-38</t>
  </si>
  <si>
    <t>FC-ADB1-TH-42</t>
  </si>
  <si>
    <t>FC-ADB1-WH-42</t>
  </si>
  <si>
    <t>FC-ADB1-WOLV-42</t>
  </si>
  <si>
    <t>FC-APA1-AFCB</t>
  </si>
  <si>
    <t>FC-APA1-AME</t>
  </si>
  <si>
    <t>FC-APA1-CAZ</t>
  </si>
  <si>
    <t>FC-APA1-FA</t>
  </si>
  <si>
    <t>FC-APA1-FAW</t>
  </si>
  <si>
    <t>FC-APA1-MC</t>
  </si>
  <si>
    <t>FC-APA1-RFEF</t>
  </si>
  <si>
    <t>FC-APA1-TH</t>
  </si>
  <si>
    <t>FC-APA2-GDL</t>
  </si>
  <si>
    <t>FC-APA2-MEX</t>
  </si>
  <si>
    <t>FC-APA2-UNAM</t>
  </si>
  <si>
    <t>FC-BLL1-AME-38L</t>
  </si>
  <si>
    <t>FC-BLL1-AME-42L</t>
  </si>
  <si>
    <t>FC-BLL1-CAZ-38L</t>
  </si>
  <si>
    <t>FC-BLL1-CAZ-42L</t>
  </si>
  <si>
    <t>FC-BLL1-GDL-38L</t>
  </si>
  <si>
    <t>FC-BLL1-GDL-42L</t>
  </si>
  <si>
    <t>FC-BLL1-MEX-38L</t>
  </si>
  <si>
    <t>FC-BLL1-MEX-42L</t>
  </si>
  <si>
    <t>FC-BLL1-UNAM-38L</t>
  </si>
  <si>
    <t>FC-BRL1-AME-38L</t>
  </si>
  <si>
    <t>FC-BRL1-AME-42L</t>
  </si>
  <si>
    <t>FC-BRL1-GDL-38L</t>
  </si>
  <si>
    <t>FC-BRL1-GDL-42L</t>
  </si>
  <si>
    <t>FC-BRL1-MEX-38L</t>
  </si>
  <si>
    <t>FC-BRL1-MEX-42L</t>
  </si>
  <si>
    <t>FC-BRL1-UNAM-38L</t>
  </si>
  <si>
    <t>FC-BRL1-UNAM-42L</t>
  </si>
  <si>
    <t>FC-SHD1-AFCB-38L</t>
  </si>
  <si>
    <t>FC-TNL1-AME-38L</t>
  </si>
  <si>
    <t>FC-TNL1-AME-42L</t>
  </si>
  <si>
    <t>FC-TNL1-CAZ-42L</t>
  </si>
  <si>
    <t>FC-TNL1-GDL-38L</t>
  </si>
  <si>
    <t>FC-TNL1-GDL-42L</t>
  </si>
  <si>
    <t>FC-TNL1-MEX-38L</t>
  </si>
  <si>
    <t>FC-TNL1-MEX-42L</t>
  </si>
  <si>
    <t>FC-TNL1-UNAM-42L</t>
  </si>
  <si>
    <t>FCYB010</t>
  </si>
  <si>
    <t>FCYB015</t>
  </si>
  <si>
    <t>FCYB020</t>
  </si>
  <si>
    <t>FCYB025</t>
  </si>
  <si>
    <t>FCYB030</t>
  </si>
  <si>
    <t>FCYB035</t>
  </si>
  <si>
    <t>FCYB040</t>
  </si>
  <si>
    <t>FCYB045</t>
  </si>
  <si>
    <t>FCYB050</t>
  </si>
  <si>
    <t>FCYB055</t>
  </si>
  <si>
    <t>FCYB060</t>
  </si>
  <si>
    <t>FCYB070</t>
  </si>
  <si>
    <t>FCYB075</t>
  </si>
  <si>
    <t>FCYB090</t>
  </si>
  <si>
    <t>FCYB100</t>
  </si>
  <si>
    <t>FCYB105</t>
  </si>
  <si>
    <t>FCYB115</t>
  </si>
  <si>
    <t>FCYB120</t>
  </si>
  <si>
    <t>FCYB125</t>
  </si>
  <si>
    <t>FCYB130</t>
  </si>
  <si>
    <t>FCYB135</t>
  </si>
  <si>
    <t>FCYB150</t>
  </si>
  <si>
    <t>FCYB155</t>
  </si>
  <si>
    <t>FCYB165</t>
  </si>
  <si>
    <t>FCYB170</t>
  </si>
  <si>
    <t>FCYB175</t>
  </si>
  <si>
    <t>FCYB180</t>
  </si>
  <si>
    <t>FCYB185</t>
  </si>
  <si>
    <t>FCYB190</t>
  </si>
  <si>
    <t>FDE005</t>
  </si>
  <si>
    <t>FDE020</t>
  </si>
  <si>
    <t>FDE055</t>
  </si>
  <si>
    <t>FDE060</t>
  </si>
  <si>
    <t>FDE065</t>
  </si>
  <si>
    <t>FDE070</t>
  </si>
  <si>
    <t>FDE075</t>
  </si>
  <si>
    <t>FDE090</t>
  </si>
  <si>
    <t>FDE115</t>
  </si>
  <si>
    <t>FDE120</t>
  </si>
  <si>
    <t>FDE125</t>
  </si>
  <si>
    <t>FDE130</t>
  </si>
  <si>
    <t>FDE155</t>
  </si>
  <si>
    <t>FDE160</t>
  </si>
  <si>
    <t>FDE170</t>
  </si>
  <si>
    <t>FDE180</t>
  </si>
  <si>
    <t>FlexfitCapWhiteL</t>
  </si>
  <si>
    <t>FlexfitCapWhiteS</t>
  </si>
  <si>
    <t>FLWB005</t>
  </si>
  <si>
    <t>FLWB020</t>
  </si>
  <si>
    <t>FLWB055</t>
  </si>
  <si>
    <t>FLWB060</t>
  </si>
  <si>
    <t>FLWB065</t>
  </si>
  <si>
    <t>FLWB070</t>
  </si>
  <si>
    <t>FLWB075</t>
  </si>
  <si>
    <t>FLWB090</t>
  </si>
  <si>
    <t>FLWB115</t>
  </si>
  <si>
    <t>FLWB120</t>
  </si>
  <si>
    <t>FLWB125</t>
  </si>
  <si>
    <t>FLWB130</t>
  </si>
  <si>
    <t>FLWB155</t>
  </si>
  <si>
    <t>FLWB160</t>
  </si>
  <si>
    <t>FLWB170</t>
  </si>
  <si>
    <t>FLWB180</t>
  </si>
  <si>
    <t>FN030</t>
  </si>
  <si>
    <t>FN035</t>
  </si>
  <si>
    <t>FN050</t>
  </si>
  <si>
    <t>FN075</t>
  </si>
  <si>
    <t>FN100</t>
  </si>
  <si>
    <t>FN175</t>
  </si>
  <si>
    <t>FN190</t>
  </si>
  <si>
    <t>FPCC005</t>
  </si>
  <si>
    <t>FPCC015</t>
  </si>
  <si>
    <t>FPCC035</t>
  </si>
  <si>
    <t>FPCC050</t>
  </si>
  <si>
    <t>FPCC070</t>
  </si>
  <si>
    <t>FPCC100</t>
  </si>
  <si>
    <t>FPCC115</t>
  </si>
  <si>
    <t>FPCC125</t>
  </si>
  <si>
    <t>FPCC155</t>
  </si>
  <si>
    <t>FPCC190</t>
  </si>
  <si>
    <t>FSWB005</t>
  </si>
  <si>
    <t>FSWB020</t>
  </si>
  <si>
    <t>FSWB055</t>
  </si>
  <si>
    <t>FSWB060</t>
  </si>
  <si>
    <t>FSWB065</t>
  </si>
  <si>
    <t>FSWB070</t>
  </si>
  <si>
    <t>FSWB075</t>
  </si>
  <si>
    <t>FSWB090</t>
  </si>
  <si>
    <t>FSWB115</t>
  </si>
  <si>
    <t>FSWB120</t>
  </si>
  <si>
    <t>FSWB125</t>
  </si>
  <si>
    <t>FSWB130</t>
  </si>
  <si>
    <t>FSWB155</t>
  </si>
  <si>
    <t>FSWB160</t>
  </si>
  <si>
    <t>FSWB170</t>
  </si>
  <si>
    <t>FSWB180</t>
  </si>
  <si>
    <t>Hamper</t>
  </si>
  <si>
    <t>HCYB100</t>
  </si>
  <si>
    <t>HCYB105</t>
  </si>
  <si>
    <t>HCYB110</t>
  </si>
  <si>
    <t>HCYB115</t>
  </si>
  <si>
    <t>HCYB120</t>
  </si>
  <si>
    <t>HCYB150</t>
  </si>
  <si>
    <t>HCYB155</t>
  </si>
  <si>
    <t>HCYB30</t>
  </si>
  <si>
    <t>HCYB35</t>
  </si>
  <si>
    <t>HCYB50</t>
  </si>
  <si>
    <t>HCYB60</t>
  </si>
  <si>
    <t>HCYB65</t>
  </si>
  <si>
    <t>HCYB70</t>
  </si>
  <si>
    <t>HCYB85</t>
  </si>
  <si>
    <t>HCYB90</t>
  </si>
  <si>
    <t>HoodiePink2XL</t>
  </si>
  <si>
    <t>HoodiePink3XL</t>
  </si>
  <si>
    <t>HoodiePinkL</t>
  </si>
  <si>
    <t>HoodiePinkM</t>
  </si>
  <si>
    <t>HoodiePinkS</t>
  </si>
  <si>
    <t>HoodiePinkXL</t>
  </si>
  <si>
    <t>HoodieWhite2XL</t>
  </si>
  <si>
    <t>HoodieWhite3XL</t>
  </si>
  <si>
    <t>HoodieWhiteL</t>
  </si>
  <si>
    <t>HoodieWhiteM</t>
  </si>
  <si>
    <t>HoodieWhiteS</t>
  </si>
  <si>
    <t>HoodieWhiteXL</t>
  </si>
  <si>
    <t>JacketWhite2XL</t>
  </si>
  <si>
    <t>JacketWhite3XL</t>
  </si>
  <si>
    <t>JacketWhite4XL</t>
  </si>
  <si>
    <t>JacketWhiteL</t>
  </si>
  <si>
    <t>JacketWhiteM</t>
  </si>
  <si>
    <t>JacketWhiteS</t>
  </si>
  <si>
    <t>JacketWhiteXL</t>
  </si>
  <si>
    <t>MLB-AAP1-CWS</t>
  </si>
  <si>
    <t>MLB-AAP1-MIL</t>
  </si>
  <si>
    <t>MLB-AAP1-NYM</t>
  </si>
  <si>
    <t>MLB-AAP1-OAK</t>
  </si>
  <si>
    <t>MLB-AAP1-WAS</t>
  </si>
  <si>
    <t>MLB-AAP2-CLE</t>
  </si>
  <si>
    <t>MLB-AB2-CLE-38</t>
  </si>
  <si>
    <t>MLB-AB2-CLE-42</t>
  </si>
  <si>
    <t>MLB-ADAF1-ARI</t>
  </si>
  <si>
    <t>MLB-ADAF1-ATL</t>
  </si>
  <si>
    <t>MLB-ADAF1-BAL2</t>
  </si>
  <si>
    <t>MLB-ADAF1-BOS</t>
  </si>
  <si>
    <t>MLB-ADAF1-CHI</t>
  </si>
  <si>
    <t>MLB-ADAF1-CIN</t>
  </si>
  <si>
    <t>MLB-ADAF1-CLE</t>
  </si>
  <si>
    <t>MLB-ADAF1-CWS</t>
  </si>
  <si>
    <t>MLB-ADAF1-DET</t>
  </si>
  <si>
    <t>MLB-ADAF1-HOU</t>
  </si>
  <si>
    <t>MLB-ADAF1-KC</t>
  </si>
  <si>
    <t>MLB-ADAF1-LA</t>
  </si>
  <si>
    <t>MLB-ADAF1-LAA</t>
  </si>
  <si>
    <t>MLB-ADAF1-MIA</t>
  </si>
  <si>
    <t>MLB-ADAF1-MIL</t>
  </si>
  <si>
    <t>MLB-ADAF1-NY3</t>
  </si>
  <si>
    <t>MLB-ADAF1-NYM</t>
  </si>
  <si>
    <t>MLB-ADAF1-OAK</t>
  </si>
  <si>
    <t>MLB-ADAF1-PHI</t>
  </si>
  <si>
    <t>MLB-ADAF1-PIT2</t>
  </si>
  <si>
    <t>MLB-ADAF1-SD</t>
  </si>
  <si>
    <t>MLB-ADAF1-SEA</t>
  </si>
  <si>
    <t>MLB-ADAF1-SF</t>
  </si>
  <si>
    <t>MLB-ADAF1-STL</t>
  </si>
  <si>
    <t>MLB-ADAF1-TB</t>
  </si>
  <si>
    <t>MLB-ADAF1-TEX</t>
  </si>
  <si>
    <t>MLB-ADAF1-WAS</t>
  </si>
  <si>
    <t>MLB-ADAPF1-ARI</t>
  </si>
  <si>
    <t>MLB-ADAPF1-ATL</t>
  </si>
  <si>
    <t>MLB-ADAPF1-BAL2</t>
  </si>
  <si>
    <t>MLB-ADAPF1-BOS</t>
  </si>
  <si>
    <t>MLB-ADAPF1-CHI</t>
  </si>
  <si>
    <t>MLB-ADAPF1-CIN</t>
  </si>
  <si>
    <t>MLB-ADAPF1-CLE</t>
  </si>
  <si>
    <t>MLB-ADAPF1-CWS</t>
  </si>
  <si>
    <t>MLB-ADAPF1-DET</t>
  </si>
  <si>
    <t>MLB-ADAPF1-HOU</t>
  </si>
  <si>
    <t>MLB-ADAPF1-KC</t>
  </si>
  <si>
    <t>MLB-ADAPF1-LA</t>
  </si>
  <si>
    <t>MLB-ADAPF1-LAA</t>
  </si>
  <si>
    <t>MLB-ADAPF1-MIA</t>
  </si>
  <si>
    <t>MLB-ADAPF1-MIL</t>
  </si>
  <si>
    <t>MLB-ADAPF1-MIN</t>
  </si>
  <si>
    <t>MLB-ADAPF1-NY3</t>
  </si>
  <si>
    <t>MLB-ADAPF1-NYM</t>
  </si>
  <si>
    <t>MLB-ADAPF1-OAK</t>
  </si>
  <si>
    <t>MLB-ADAPF1-PHI</t>
  </si>
  <si>
    <t>MLB-ADAPF1-SD</t>
  </si>
  <si>
    <t>MLB-ADAPF1-STL</t>
  </si>
  <si>
    <t>MLB-ADAPF1-TEX</t>
  </si>
  <si>
    <t>MLB-ADAPF1-WAS</t>
  </si>
  <si>
    <t>MLB-ADBF1-ARI-38</t>
  </si>
  <si>
    <t>MLB-ADBF1-ATL-38</t>
  </si>
  <si>
    <t>MLB-ADBF1-ATL-42</t>
  </si>
  <si>
    <t>MLB-ADBF1-BAL2-38</t>
  </si>
  <si>
    <t>MLB-ADBF1-BAL2-42</t>
  </si>
  <si>
    <t>MLB-ADBF1-BOS-38</t>
  </si>
  <si>
    <t>MLB-ADBF1-BOS-42</t>
  </si>
  <si>
    <t>MLB-ADBF1-CHI-38</t>
  </si>
  <si>
    <t>MLB-ADBF1-CHI-42</t>
  </si>
  <si>
    <t>MLB-ADBF1-CIN-42</t>
  </si>
  <si>
    <t>MLB-ADBF1-CLE-38</t>
  </si>
  <si>
    <t>MLB-ADBF1-CLE-42</t>
  </si>
  <si>
    <t>MLB-ADBF1-COL-38</t>
  </si>
  <si>
    <t>MLB-ADBF1-COL-42</t>
  </si>
  <si>
    <t>MLB-ADBF1-CWS-38</t>
  </si>
  <si>
    <t>MLB-ADBF1-CWS-42</t>
  </si>
  <si>
    <t>MLB-ADBF1-DET-38</t>
  </si>
  <si>
    <t>MLB-ADBF1-DET-42</t>
  </si>
  <si>
    <t>MLB-ADBF1-HOU-38</t>
  </si>
  <si>
    <t>MLB-ADBF1-HOU-42</t>
  </si>
  <si>
    <t>MLB-ADBF1-KC-38</t>
  </si>
  <si>
    <t>MLB-ADBF1-KC-42</t>
  </si>
  <si>
    <t>MLB-ADBF1-LA-38</t>
  </si>
  <si>
    <t>MLB-ADBF1-LA-42</t>
  </si>
  <si>
    <t>MLB-ADBF1-LAA-38</t>
  </si>
  <si>
    <t>MLB-ADBF1-LAA-42</t>
  </si>
  <si>
    <t>MLB-ADBF1-MIA-38</t>
  </si>
  <si>
    <t>MLB-ADBF1-MIL-38</t>
  </si>
  <si>
    <t>MLB-ADBF1-MIL-42</t>
  </si>
  <si>
    <t>MLB-ADBF1-MIN-38</t>
  </si>
  <si>
    <t>MLB-ADBF1-MIN-42</t>
  </si>
  <si>
    <t>MLB-ADBF1-NY3-38</t>
  </si>
  <si>
    <t>MLB-ADBF1-NY3-42</t>
  </si>
  <si>
    <t>MLB-ADBF1-NYM-38</t>
  </si>
  <si>
    <t>MLB-ADBF1-NYM-42</t>
  </si>
  <si>
    <t>MLB-ADBF1-OAK-38</t>
  </si>
  <si>
    <t>MLB-ADBF1-PHI-38</t>
  </si>
  <si>
    <t>MLB-ADBF1-PHI-42</t>
  </si>
  <si>
    <t>MLB-ADBF1-PIT2-42</t>
  </si>
  <si>
    <t>MLB-ADBF1-SD-38</t>
  </si>
  <si>
    <t>MLB-ADBF1-SD-42</t>
  </si>
  <si>
    <t>MLB-ADBF1-SEA-42</t>
  </si>
  <si>
    <t>MLB-ADBF1-SF-38</t>
  </si>
  <si>
    <t>MLB-ADBF1-SF-42</t>
  </si>
  <si>
    <t>MLB-ADBF1-STL-38</t>
  </si>
  <si>
    <t>MLB-ADBF1-STL-42</t>
  </si>
  <si>
    <t>MLB-ADBF1-TB-38</t>
  </si>
  <si>
    <t>MLB-ADBF1-TB-42</t>
  </si>
  <si>
    <t>MLB-ADBF1-TEX-38</t>
  </si>
  <si>
    <t>MLB-ADBF1-TEX-42</t>
  </si>
  <si>
    <t>MLB-ADBF1-TOR-38</t>
  </si>
  <si>
    <t>MLB-ADBF1-TOR-42</t>
  </si>
  <si>
    <t>MLB-ADCF1-ARI</t>
  </si>
  <si>
    <t>MLB-ADCF1-ATL</t>
  </si>
  <si>
    <t>MLB-ADCF1-BAL2</t>
  </si>
  <si>
    <t>MLB-ADCF1-BOS</t>
  </si>
  <si>
    <t>MLB-ADCF1-CHI</t>
  </si>
  <si>
    <t>MLB-ADCF1-CIN</t>
  </si>
  <si>
    <t>MLB-ADCF1-CWS</t>
  </si>
  <si>
    <t>MLB-ADCF1-DET</t>
  </si>
  <si>
    <t>MLB-ADCF1-HOU</t>
  </si>
  <si>
    <t>MLB-ADCF1-LA</t>
  </si>
  <si>
    <t>MLB-ADCF1-LAA</t>
  </si>
  <si>
    <t>MLB-ADCF1-NY3</t>
  </si>
  <si>
    <t>MLB-ADCF1-NYM</t>
  </si>
  <si>
    <t>MLB-ADCF1-PHI</t>
  </si>
  <si>
    <t>MLB-ADCF1-SD</t>
  </si>
  <si>
    <t>MLB-ADCF1-SF</t>
  </si>
  <si>
    <t>MLB-ADCF1-STL</t>
  </si>
  <si>
    <t>MLB-ADCF1-TB</t>
  </si>
  <si>
    <t>MLB-ADCF1-TEX</t>
  </si>
  <si>
    <t>MLB-ADCF1-WAS</t>
  </si>
  <si>
    <t>MLB-AHDF1-ARI-38L</t>
  </si>
  <si>
    <t>MLB-AHDF1-ARI-38S</t>
  </si>
  <si>
    <t>MLB-AHDF1-ARI-42L</t>
  </si>
  <si>
    <t>MLB-AHDF1-ARI-42S</t>
  </si>
  <si>
    <t>MLB-AHDF1-ATL-38L</t>
  </si>
  <si>
    <t>MLB-AHDF1-ATL-38S</t>
  </si>
  <si>
    <t>MLB-AHDF1-ATL-42L</t>
  </si>
  <si>
    <t>MLB-AHDF1-ATL-42S</t>
  </si>
  <si>
    <t>MLB-AHDF1-BAL2-38L</t>
  </si>
  <si>
    <t>MLB-AHDF1-BAL2-38S</t>
  </si>
  <si>
    <t>MLB-AHDF1-BAL2-42L</t>
  </si>
  <si>
    <t>MLB-AHDF1-BAL2-42S</t>
  </si>
  <si>
    <t>MLB-AHDF1-BOS-38L</t>
  </si>
  <si>
    <t>MLB-AHDF1-BOS-38S</t>
  </si>
  <si>
    <t>MLB-AHDF1-BOS-42L</t>
  </si>
  <si>
    <t>MLB-AHDF1-BOS-42S</t>
  </si>
  <si>
    <t>MLB-AHDF1-CHI-38L</t>
  </si>
  <si>
    <t>MLB-AHDF1-CHI-38S</t>
  </si>
  <si>
    <t>MLB-AHDF1-CHI-42L</t>
  </si>
  <si>
    <t>MLB-AHDF1-CHI-42S</t>
  </si>
  <si>
    <t>MLB-AHDF1-CIN-38L</t>
  </si>
  <si>
    <t>MLB-AHDF1-CIN-38S</t>
  </si>
  <si>
    <t>MLB-AHDF1-CIN-42L</t>
  </si>
  <si>
    <t>MLB-AHDF1-CIN-42S</t>
  </si>
  <si>
    <t>MLB-AHDF1-CLE-38L</t>
  </si>
  <si>
    <t>MLB-AHDF1-CLE-38S</t>
  </si>
  <si>
    <t>MLB-AHDF1-CLE-42L</t>
  </si>
  <si>
    <t>MLB-AHDF1-CLE-42S</t>
  </si>
  <si>
    <t>MLB-AHDF1-COL-38S</t>
  </si>
  <si>
    <t>MLB-AHDF1-COL-42L</t>
  </si>
  <si>
    <t>MLB-AHDF1-CWS-38L</t>
  </si>
  <si>
    <t>MLB-AHDF1-CWS-38S</t>
  </si>
  <si>
    <t>MLB-AHDF1-CWS-42L</t>
  </si>
  <si>
    <t>MLB-AHDF1-CWS-42S</t>
  </si>
  <si>
    <t>MLB-AHDF1-DET-38L</t>
  </si>
  <si>
    <t>MLB-AHDF1-DET-42L</t>
  </si>
  <si>
    <t>MLB-AHDF1-HOU-38L</t>
  </si>
  <si>
    <t>MLB-AHDF1-HOU-38S</t>
  </si>
  <si>
    <t>MLB-AHDF1-HOU-42L</t>
  </si>
  <si>
    <t>MLB-AHDF1-HOU-42S</t>
  </si>
  <si>
    <t>MLB-AHDF1-KC-38L</t>
  </si>
  <si>
    <t>MLB-AHDF1-KC-38S</t>
  </si>
  <si>
    <t>MLB-AHDF1-KC-42L</t>
  </si>
  <si>
    <t>MLB-AHDF1-KC-42S</t>
  </si>
  <si>
    <t>MLB-AHDF1-LA-38L</t>
  </si>
  <si>
    <t>MLB-AHDF1-LA-38S</t>
  </si>
  <si>
    <t>MLB-AHDF1-LA-42L</t>
  </si>
  <si>
    <t>MLB-AHDF1-LA-42S</t>
  </si>
  <si>
    <t>MLB-AHDF1-LAA-38L</t>
  </si>
  <si>
    <t>MLB-AHDF1-LAA-38S</t>
  </si>
  <si>
    <t>MLB-AHDF1-LAA-42L</t>
  </si>
  <si>
    <t>MLB-AHDF1-LAA-42S</t>
  </si>
  <si>
    <t>MLB-AHDF1-MIA-38L</t>
  </si>
  <si>
    <t>MLB-AHDF1-MIA-38S</t>
  </si>
  <si>
    <t>MLB-AHDF1-MIA-42L</t>
  </si>
  <si>
    <t>MLB-AHDF1-MIL-38L</t>
  </si>
  <si>
    <t>MLB-AHDF1-MIL-38S</t>
  </si>
  <si>
    <t>MLB-AHDF1-MIL-42L</t>
  </si>
  <si>
    <t>MLB-AHDF1-MIL-42S</t>
  </si>
  <si>
    <t>MLB-AHDF1-MIN-38S</t>
  </si>
  <si>
    <t>MLB-AHDF1-MIN-42L</t>
  </si>
  <si>
    <t>MLB-AHDF1-MIN-42S</t>
  </si>
  <si>
    <t>MLB-AHDF1-NY3-38L</t>
  </si>
  <si>
    <t>MLB-AHDF1-NY3-38S</t>
  </si>
  <si>
    <t>MLB-AHDF1-NY3-42L</t>
  </si>
  <si>
    <t>MLB-AHDF1-NY3-42S</t>
  </si>
  <si>
    <t>MLB-AHDF1-NYM-38L</t>
  </si>
  <si>
    <t>MLB-AHDF1-NYM-38S</t>
  </si>
  <si>
    <t>MLB-AHDF1-NYM-42L</t>
  </si>
  <si>
    <t>MLB-AHDF1-NYM-42S</t>
  </si>
  <si>
    <t>MLB-AHDF1-OAK-38S</t>
  </si>
  <si>
    <t>MLB-AHDF1-OAK-42L</t>
  </si>
  <si>
    <t>MLB-AHDF1-PHI-38L</t>
  </si>
  <si>
    <t>MLB-AHDF1-PHI-38S</t>
  </si>
  <si>
    <t>MLB-AHDF1-PHI-42L</t>
  </si>
  <si>
    <t>MLB-AHDF1-PHI-42S</t>
  </si>
  <si>
    <t>MLB-AHDF1-PIT2-38L</t>
  </si>
  <si>
    <t>MLB-AHDF1-PIT2-42L</t>
  </si>
  <si>
    <t>MLB-AHDF1-PIT2-42S</t>
  </si>
  <si>
    <t>MLB-AHDF1-SD-38L</t>
  </si>
  <si>
    <t>MLB-AHDF1-SD-38S</t>
  </si>
  <si>
    <t>MLB-AHDF1-SD-42L</t>
  </si>
  <si>
    <t>MLB-AHDF1-SD-42S</t>
  </si>
  <si>
    <t>MLB-AHDF1-SEA-38L</t>
  </si>
  <si>
    <t>MLB-AHDF1-SEA-38S</t>
  </si>
  <si>
    <t>MLB-AHDF1-SEA-42L</t>
  </si>
  <si>
    <t>MLB-AHDF1-SEA-42S</t>
  </si>
  <si>
    <t>MLB-AHDF1-SF-38L</t>
  </si>
  <si>
    <t>MLB-AHDF1-SF-38S</t>
  </si>
  <si>
    <t>MLB-AHDF1-SF-42L</t>
  </si>
  <si>
    <t>MLB-AHDF1-SF-42S</t>
  </si>
  <si>
    <t>MLB-AHDF1-STL-38L</t>
  </si>
  <si>
    <t>MLB-AHDF1-STL-38S</t>
  </si>
  <si>
    <t>MLB-AHDF1-STL-42L</t>
  </si>
  <si>
    <t>MLB-AHDF1-STL-42S</t>
  </si>
  <si>
    <t>MLB-AHDF1-TB-38S</t>
  </si>
  <si>
    <t>MLB-AHDF1-TB-42L</t>
  </si>
  <si>
    <t>MLB-AHDF1-TB-42S</t>
  </si>
  <si>
    <t>MLB-AHDF1-TEX-38L</t>
  </si>
  <si>
    <t>MLB-AHDF1-TEX-38S</t>
  </si>
  <si>
    <t>MLB-AHDF1-TEX-42L</t>
  </si>
  <si>
    <t>MLB-AHDF1-TEX-42S</t>
  </si>
  <si>
    <t>MLB-AHDF1-TOR-38S</t>
  </si>
  <si>
    <t>MLB-AHDF1-TOR-42L</t>
  </si>
  <si>
    <t>MLB-AHDF1-TOR-42S</t>
  </si>
  <si>
    <t>MLB-AHDF1-WAS-38L</t>
  </si>
  <si>
    <t>MLB-AHDF1-WAS-38S</t>
  </si>
  <si>
    <t>MLB-AHDF1-WAS-42S</t>
  </si>
  <si>
    <t>MLB-AP1-ARI</t>
  </si>
  <si>
    <t>MLB-AP1-ATL</t>
  </si>
  <si>
    <t>MLB-AP1-BAL2</t>
  </si>
  <si>
    <t>MLB-AP1-BOS</t>
  </si>
  <si>
    <t>MLB-AP1-CHI</t>
  </si>
  <si>
    <t>MLB-AP1-CIN</t>
  </si>
  <si>
    <t>MLB-AP1-COL</t>
  </si>
  <si>
    <t>MLB-AP1-CWS</t>
  </si>
  <si>
    <t>MLB-AP1-DET</t>
  </si>
  <si>
    <t>MLB-AP1-HOU</t>
  </si>
  <si>
    <t>MLB-AP1-KC</t>
  </si>
  <si>
    <t>MLB-AP1-LA</t>
  </si>
  <si>
    <t>MLB-AP1-LAA</t>
  </si>
  <si>
    <t>MLB-AP1-MIA</t>
  </si>
  <si>
    <t>MLB-AP1-MIL</t>
  </si>
  <si>
    <t>MLB-AP1-MIN</t>
  </si>
  <si>
    <t>MLB-AP1-NY3</t>
  </si>
  <si>
    <t>MLB-AP1-NYM</t>
  </si>
  <si>
    <t>MLB-AP1-OAK</t>
  </si>
  <si>
    <t>MLB-AP1-PHI</t>
  </si>
  <si>
    <t>MLB-AP1-PIT2</t>
  </si>
  <si>
    <t>MLB-AP1-SD</t>
  </si>
  <si>
    <t>MLB-AP1-SEA</t>
  </si>
  <si>
    <t>MLB-AP1-SF</t>
  </si>
  <si>
    <t>MLB-AP1-STL</t>
  </si>
  <si>
    <t>MLB-AP1-TB</t>
  </si>
  <si>
    <t>MLB-AP1-TEX</t>
  </si>
  <si>
    <t>MLB-AP1-TOR</t>
  </si>
  <si>
    <t>MLB-AP1-WAS</t>
  </si>
  <si>
    <t>MLB-APA2-CLE</t>
  </si>
  <si>
    <t>MLB-APC1-CHI</t>
  </si>
  <si>
    <t>MLB-APC1-HOU</t>
  </si>
  <si>
    <t>MLB-APC1-LA</t>
  </si>
  <si>
    <t>MLB-APC1-NY3</t>
  </si>
  <si>
    <t>MLB-APC1-NYM</t>
  </si>
  <si>
    <t>MLB-APC1-SF</t>
  </si>
  <si>
    <t>MLB-APD1-ARI</t>
  </si>
  <si>
    <t>MLB-APD1-ATL</t>
  </si>
  <si>
    <t>MLB-APD1-BAL2</t>
  </si>
  <si>
    <t>MLB-APD1-BOS</t>
  </si>
  <si>
    <t>MLB-APD1-CHI</t>
  </si>
  <si>
    <t>MLB-APD1-CIN</t>
  </si>
  <si>
    <t>MLB-APD1-CLE</t>
  </si>
  <si>
    <t>MLB-APD1-COL</t>
  </si>
  <si>
    <t>MLB-APD1-CWS</t>
  </si>
  <si>
    <t>MLB-APD1-DET</t>
  </si>
  <si>
    <t>MLB-APD1-HOU</t>
  </si>
  <si>
    <t>MLB-APD1-KC</t>
  </si>
  <si>
    <t>MLB-APD1-LA</t>
  </si>
  <si>
    <t>MLB-APD1-LAA</t>
  </si>
  <si>
    <t>MLB-APD1-MIA</t>
  </si>
  <si>
    <t>MLB-APD1-MIL</t>
  </si>
  <si>
    <t>MLB-APD1-MIN</t>
  </si>
  <si>
    <t>MLB-APD1-NY3</t>
  </si>
  <si>
    <t>MLB-APD1-NYM</t>
  </si>
  <si>
    <t>MLB-APD1-OAK</t>
  </si>
  <si>
    <t>MLB-APD1-PHI</t>
  </si>
  <si>
    <t>MLB-APD1-PIT2</t>
  </si>
  <si>
    <t>MLB-APD1-SD</t>
  </si>
  <si>
    <t>MLB-APD1-SEA</t>
  </si>
  <si>
    <t>MLB-APD1-SF</t>
  </si>
  <si>
    <t>MLB-APD1-STL</t>
  </si>
  <si>
    <t>MLB-APD1-TB</t>
  </si>
  <si>
    <t>MLB-APD1-TEX</t>
  </si>
  <si>
    <t>MLB-APD1-TOR</t>
  </si>
  <si>
    <t>MLB-APD1-WAS</t>
  </si>
  <si>
    <t>MLB-APD2-ARI</t>
  </si>
  <si>
    <t>MLB-APD2-ATL</t>
  </si>
  <si>
    <t>MLB-APD2-BAL2</t>
  </si>
  <si>
    <t>MLB-APD2-BOS</t>
  </si>
  <si>
    <t>MLB-APD2-CHI</t>
  </si>
  <si>
    <t>MLB-APD2-CIN</t>
  </si>
  <si>
    <t>MLB-APD2-CLE</t>
  </si>
  <si>
    <t>MLB-APD2-COL</t>
  </si>
  <si>
    <t>MLB-APD2-CWS</t>
  </si>
  <si>
    <t>MLB-APD2-DET</t>
  </si>
  <si>
    <t>MLB-APD2-HOU</t>
  </si>
  <si>
    <t>MLB-APD2-KC</t>
  </si>
  <si>
    <t>MLB-APD2-LA</t>
  </si>
  <si>
    <t>MLB-APD2-LAA</t>
  </si>
  <si>
    <t>MLB-APD2-MIA</t>
  </si>
  <si>
    <t>MLB-APD2-MIL</t>
  </si>
  <si>
    <t>MLB-APD2-MIN</t>
  </si>
  <si>
    <t>MLB-APD2-NY3</t>
  </si>
  <si>
    <t>MLB-APD2-NYM</t>
  </si>
  <si>
    <t>MLB-APD2-OAK</t>
  </si>
  <si>
    <t>MLB-APD2-PHI</t>
  </si>
  <si>
    <t>MLB-APD2-PIT2</t>
  </si>
  <si>
    <t>MLB-APD2-SD</t>
  </si>
  <si>
    <t>MLB-APD2-SEA</t>
  </si>
  <si>
    <t>MLB-APD2-SF</t>
  </si>
  <si>
    <t>MLB-APD2-STL</t>
  </si>
  <si>
    <t>MLB-APD2-TB</t>
  </si>
  <si>
    <t>MLB-APD2-TEX</t>
  </si>
  <si>
    <t>MLB-APD2-TOR</t>
  </si>
  <si>
    <t>MLB-APD2-WAS</t>
  </si>
  <si>
    <t>MLB-APP1-ATL</t>
  </si>
  <si>
    <t>MLB-APP1-BOS</t>
  </si>
  <si>
    <t>MLB-APP1-CHI</t>
  </si>
  <si>
    <t>MLB-APP1-HOU</t>
  </si>
  <si>
    <t>MLB-APP1-LA</t>
  </si>
  <si>
    <t>MLB-APP1-NY3</t>
  </si>
  <si>
    <t>MLB-APP1-SF</t>
  </si>
  <si>
    <t>MLB-APP1-STL</t>
  </si>
  <si>
    <t>MLB-APPD1-ARI</t>
  </si>
  <si>
    <t>MLB-APPD1-ATL</t>
  </si>
  <si>
    <t>MLB-APPD1-CHI</t>
  </si>
  <si>
    <t>MLB-APPD1-CIN</t>
  </si>
  <si>
    <t>MLB-APPD1-CLE</t>
  </si>
  <si>
    <t>MLB-APPD1-CWS</t>
  </si>
  <si>
    <t>MLB-APPD1-DET</t>
  </si>
  <si>
    <t>MLB-APPD1-HOU</t>
  </si>
  <si>
    <t>MLB-APPD1-KC</t>
  </si>
  <si>
    <t>MLB-APPD1-LA</t>
  </si>
  <si>
    <t>MLB-APPD1-MIA</t>
  </si>
  <si>
    <t>MLB-APPD1-MIL</t>
  </si>
  <si>
    <t>MLB-APPD1-MIN</t>
  </si>
  <si>
    <t>MLB-APPD1-NY3</t>
  </si>
  <si>
    <t>MLB-APPD1-NYM</t>
  </si>
  <si>
    <t>MLB-APPD1-OAK</t>
  </si>
  <si>
    <t>MLB-APPD1-PHI</t>
  </si>
  <si>
    <t>MLB-APPD1-SD</t>
  </si>
  <si>
    <t>MLB-APPD1-SEA</t>
  </si>
  <si>
    <t>MLB-APPD1-SF</t>
  </si>
  <si>
    <t>MLB-APPD1-STL</t>
  </si>
  <si>
    <t>MLB-APPD1-TB</t>
  </si>
  <si>
    <t>MLB-APPD1-TEX</t>
  </si>
  <si>
    <t>MLB-APPD1-TOR</t>
  </si>
  <si>
    <t>MLB-APPD1-WAS</t>
  </si>
  <si>
    <t>MLB-APPD2-BAL2</t>
  </si>
  <si>
    <t>MLB-APPD2-BOS</t>
  </si>
  <si>
    <t>MLB-APPD2-COL</t>
  </si>
  <si>
    <t>MLB-APPD2-LAA</t>
  </si>
  <si>
    <t>MLB-APPD2-PIT2</t>
  </si>
  <si>
    <t>MLB-APPD2-SD</t>
  </si>
  <si>
    <t>MLB-AW1-ARI-38</t>
  </si>
  <si>
    <t>MLB-AW1-ARI-42</t>
  </si>
  <si>
    <t>MLB-AW1-ATL-38</t>
  </si>
  <si>
    <t>MLB-AW1-ATL-42</t>
  </si>
  <si>
    <t>MLB-AW1-BAL2-38</t>
  </si>
  <si>
    <t>MLB-AW1-BAL2-42</t>
  </si>
  <si>
    <t>MLB-AW1-BOS-38</t>
  </si>
  <si>
    <t>MLB-AW1-BOS-42</t>
  </si>
  <si>
    <t>MLB-AW1-CHI-38</t>
  </si>
  <si>
    <t>MLB-AW1-CHI-42</t>
  </si>
  <si>
    <t>MLB-AW1-CIN-38</t>
  </si>
  <si>
    <t>MLB-AW1-CIN-42</t>
  </si>
  <si>
    <t>MLB-AW1-COL-38</t>
  </si>
  <si>
    <t>MLB-AW1-COL-42</t>
  </si>
  <si>
    <t>MLB-AW1-CWS-38</t>
  </si>
  <si>
    <t>MLB-AW1-CWS-42</t>
  </si>
  <si>
    <t>MLB-AW1-DET-38</t>
  </si>
  <si>
    <t>MLB-AW1-DET-42</t>
  </si>
  <si>
    <t>MLB-AW1-HOU-38</t>
  </si>
  <si>
    <t>MLB-AW1-HOU-42</t>
  </si>
  <si>
    <t>MLB-AW1-KC-38</t>
  </si>
  <si>
    <t>MLB-AW1-KC-42</t>
  </si>
  <si>
    <t>MLB-AW1-LA-38</t>
  </si>
  <si>
    <t>MLB-AW1-LA-42</t>
  </si>
  <si>
    <t>MLB-AW1-LAA-38</t>
  </si>
  <si>
    <t>MLB-AW1-LAA-42</t>
  </si>
  <si>
    <t>MLB-AW1-MIA-38</t>
  </si>
  <si>
    <t>MLB-AW1-MIA-42</t>
  </si>
  <si>
    <t>MLB-AW1-MIL-38</t>
  </si>
  <si>
    <t>MLB-AW1-MIL-42</t>
  </si>
  <si>
    <t>MLB-AW1-MIN-38</t>
  </si>
  <si>
    <t>MLB-AW1-MIN-42</t>
  </si>
  <si>
    <t>MLB-AW1-NY3-38</t>
  </si>
  <si>
    <t>MLB-AW1-NY3-42</t>
  </si>
  <si>
    <t>MLB-AW1-NYM-38</t>
  </si>
  <si>
    <t>MLB-AW1-NYM-42</t>
  </si>
  <si>
    <t>MLB-AW1-OAK-38</t>
  </si>
  <si>
    <t>MLB-AW1-OAK-42</t>
  </si>
  <si>
    <t>MLB-AW1-PHI-38</t>
  </si>
  <si>
    <t>MLB-AW1-PHI-42</t>
  </si>
  <si>
    <t>MLB-AW1-PIT2-38</t>
  </si>
  <si>
    <t>MLB-AW1-PIT2-42</t>
  </si>
  <si>
    <t>MLB-AW1-SD-38</t>
  </si>
  <si>
    <t>MLB-AW1-SD-42</t>
  </si>
  <si>
    <t>MLB-AW1-SEA-38</t>
  </si>
  <si>
    <t>MLB-AW1-SEA-42</t>
  </si>
  <si>
    <t>MLB-AW1-SF-38</t>
  </si>
  <si>
    <t>MLB-AW1-SF-42</t>
  </si>
  <si>
    <t>MLB-AW1-STL-38</t>
  </si>
  <si>
    <t>MLB-AW1-STL-42</t>
  </si>
  <si>
    <t>MLB-AW1-TB-38</t>
  </si>
  <si>
    <t>MLB-AW1-TB-42</t>
  </si>
  <si>
    <t>MLB-AW1-TEX-38</t>
  </si>
  <si>
    <t>MLB-AW1-TEX-42</t>
  </si>
  <si>
    <t>MLB-AW1-TOR-38</t>
  </si>
  <si>
    <t>MLB-AW1-TOR-42</t>
  </si>
  <si>
    <t>MLB-AW1-WAS-38</t>
  </si>
  <si>
    <t>MLB-AW1-WAS-42</t>
  </si>
  <si>
    <t>MLB-BLL1-ARI-38L</t>
  </si>
  <si>
    <t>MLB-BLL1-ARI-42L</t>
  </si>
  <si>
    <t>MLB-BLL1-ATL-38L</t>
  </si>
  <si>
    <t>MLB-BLL1-ATL-42L</t>
  </si>
  <si>
    <t>MLB-BLL1-BAL2-38L</t>
  </si>
  <si>
    <t>MLB-BLL1-BAL2-42L</t>
  </si>
  <si>
    <t>MLB-BLL1-BOS-38L</t>
  </si>
  <si>
    <t>MLB-BLL1-BOS-42L</t>
  </si>
  <si>
    <t>MLB-BLL1-CHI-38L</t>
  </si>
  <si>
    <t>MLB-BLL1-CHI-42L</t>
  </si>
  <si>
    <t>MLB-BLL1-CIN-38L</t>
  </si>
  <si>
    <t>MLB-BLL1-CIN-42L</t>
  </si>
  <si>
    <t>MLB-BLL1-COL-38L</t>
  </si>
  <si>
    <t>MLB-BLL1-COL-42L</t>
  </si>
  <si>
    <t>MLB-BLL1-CWS-38L</t>
  </si>
  <si>
    <t>MLB-BLL1-CWS-42L</t>
  </si>
  <si>
    <t>MLB-BLL1-DET-38L</t>
  </si>
  <si>
    <t>MLB-BLL1-DET-42L</t>
  </si>
  <si>
    <t>MLB-BLL1-HOU-38L</t>
  </si>
  <si>
    <t>MLB-BLL1-HOU-42L</t>
  </si>
  <si>
    <t>MLB-BLL1-KC-38L</t>
  </si>
  <si>
    <t>MLB-BLL1-KC-42L</t>
  </si>
  <si>
    <t>MLB-BLL1-LA-38L</t>
  </si>
  <si>
    <t>MLB-BLL1-LA-42L</t>
  </si>
  <si>
    <t>MLB-BLL1-LAA-38L</t>
  </si>
  <si>
    <t>MLB-BLL1-LAA-42L</t>
  </si>
  <si>
    <t>MLB-BLL1-MIA-38L</t>
  </si>
  <si>
    <t>MLB-BLL1-MIA-42L</t>
  </si>
  <si>
    <t>MLB-BLL1-MIL-38L</t>
  </si>
  <si>
    <t>MLB-BLL1-MIL-42L</t>
  </si>
  <si>
    <t>MLB-BLL1-MIN-38L</t>
  </si>
  <si>
    <t>MLB-BLL1-MIN-42L</t>
  </si>
  <si>
    <t>MLB-BLL1-NY3-38L</t>
  </si>
  <si>
    <t>MLB-BLL1-NY3-42L</t>
  </si>
  <si>
    <t>MLB-BLL1-NYM-38L</t>
  </si>
  <si>
    <t>MLB-BLL1-NYM-42L</t>
  </si>
  <si>
    <t>MLB-BLL1-OAK-38L</t>
  </si>
  <si>
    <t>MLB-BLL1-OAK-42L</t>
  </si>
  <si>
    <t>MLB-BLL1-PHI-38L</t>
  </si>
  <si>
    <t>MLB-BLL1-PHI-42L</t>
  </si>
  <si>
    <t>MLB-BLL1-PIT2-38L</t>
  </si>
  <si>
    <t>MLB-BLL1-PIT2-42L</t>
  </si>
  <si>
    <t>MLB-BLL1-SD-38L</t>
  </si>
  <si>
    <t>MLB-BLL1-SD-42L</t>
  </si>
  <si>
    <t>MLB-BLL1-SEA-38L</t>
  </si>
  <si>
    <t>MLB-BLL1-SEA-42L</t>
  </si>
  <si>
    <t>MLB-BLL1-SF-38L</t>
  </si>
  <si>
    <t>MLB-BLL1-SF-42L</t>
  </si>
  <si>
    <t>MLB-BLL1-STL-38L</t>
  </si>
  <si>
    <t>MLB-BLL1-STL-42L</t>
  </si>
  <si>
    <t>MLB-BLL1-TB-38L</t>
  </si>
  <si>
    <t>MLB-BLL1-TB-42L</t>
  </si>
  <si>
    <t>MLB-BLL1-TEX-38L</t>
  </si>
  <si>
    <t>MLB-BLL1-TEX-42L</t>
  </si>
  <si>
    <t>MLB-BLL1-TOR-38L</t>
  </si>
  <si>
    <t>MLB-BLL1-TOR-42L</t>
  </si>
  <si>
    <t>MLB-BLL1-WAS-38L</t>
  </si>
  <si>
    <t>MLB-BLL1-WAS-42L</t>
  </si>
  <si>
    <t>MLB-BLL2-CLE-38L</t>
  </si>
  <si>
    <t>MLB-BLL2-CLE-42L</t>
  </si>
  <si>
    <t>MLB-BRL1-ARI-38L</t>
  </si>
  <si>
    <t>MLB-BRL1-ARI-42L</t>
  </si>
  <si>
    <t>MLB-BRL1-ATL-38L</t>
  </si>
  <si>
    <t>MLB-BRL1-ATL-42L</t>
  </si>
  <si>
    <t>MLB-BRL1-BAL2-38L</t>
  </si>
  <si>
    <t>MLB-BRL1-BAL2-42L</t>
  </si>
  <si>
    <t>MLB-BRL1-BOS-38L</t>
  </si>
  <si>
    <t>MLB-BRL1-BOS-42L</t>
  </si>
  <si>
    <t>MLB-BRL1-CHI-38L</t>
  </si>
  <si>
    <t>MLB-BRL1-CHI-42L</t>
  </si>
  <si>
    <t>MLB-BRL1-CIN-38L</t>
  </si>
  <si>
    <t>MLB-BRL1-CIN-42L</t>
  </si>
  <si>
    <t>MLB-BRL1-COL-38L</t>
  </si>
  <si>
    <t>MLB-BRL1-COL-42L</t>
  </si>
  <si>
    <t>MLB-BRL1-CWS-38L</t>
  </si>
  <si>
    <t>MLB-BRL1-CWS-42L</t>
  </si>
  <si>
    <t>MLB-BRL1-DET-38L</t>
  </si>
  <si>
    <t>MLB-BRL1-DET-42L</t>
  </si>
  <si>
    <t>MLB-BRL1-HOU-38L</t>
  </si>
  <si>
    <t>MLB-BRL1-HOU-42L</t>
  </si>
  <si>
    <t>MLB-BRL1-KC-38L</t>
  </si>
  <si>
    <t>MLB-BRL1-KC-42L</t>
  </si>
  <si>
    <t>MLB-BRL1-LA-38L</t>
  </si>
  <si>
    <t>MLB-BRL1-LA-42L</t>
  </si>
  <si>
    <t>MLB-BRL1-LAA-38L</t>
  </si>
  <si>
    <t>MLB-BRL1-LAA-42L</t>
  </si>
  <si>
    <t>MLB-BRL1-MIA-42L</t>
  </si>
  <si>
    <t>MLB-BRL1-MIL-38L</t>
  </si>
  <si>
    <t>MLB-BRL1-MIL-42L</t>
  </si>
  <si>
    <t>MLB-BRL1-MIN-38L</t>
  </si>
  <si>
    <t>MLB-BRL1-MIN-42L</t>
  </si>
  <si>
    <t>MLB-BRL1-NY3-38</t>
  </si>
  <si>
    <t>MLB-BRL1-NY3-38L</t>
  </si>
  <si>
    <t>MLB-BRL1-NY3-42</t>
  </si>
  <si>
    <t>MLB-BRL1-NY3-42L</t>
  </si>
  <si>
    <t>MLB-BRL1-NYM-38L</t>
  </si>
  <si>
    <t>MLB-BRL1-NYM-42L</t>
  </si>
  <si>
    <t>MLB-BRL1-OAK-38L</t>
  </si>
  <si>
    <t>MLB-BRL1-OAK-42L</t>
  </si>
  <si>
    <t>MLB-BRL1-PHI-38L</t>
  </si>
  <si>
    <t>MLB-BRL1-PHI-42L</t>
  </si>
  <si>
    <t>MLB-BRL1-PIT2-38L</t>
  </si>
  <si>
    <t>MLB-BRL1-PIT2-42L</t>
  </si>
  <si>
    <t>MLB-BRL1-SD-38L</t>
  </si>
  <si>
    <t>MLB-BRL1-SD-42L</t>
  </si>
  <si>
    <t>MLB-BRL1-SEA-38L</t>
  </si>
  <si>
    <t>MLB-BRL1-SEA-42L</t>
  </si>
  <si>
    <t>MLB-BRL1-SF-38L</t>
  </si>
  <si>
    <t>MLB-BRL1-SF-42L</t>
  </si>
  <si>
    <t>MLB-BRL1-STL-38L</t>
  </si>
  <si>
    <t>MLB-BRL1-STL-42L</t>
  </si>
  <si>
    <t>MLB-BRL1-TB-38L</t>
  </si>
  <si>
    <t>MLB-BRL1-TB-42L</t>
  </si>
  <si>
    <t>MLB-BRL1-TEX-38L</t>
  </si>
  <si>
    <t>MLB-BRL1-TEX-42L</t>
  </si>
  <si>
    <t>MLB-BRL1-TOR-38L</t>
  </si>
  <si>
    <t>MLB-BRL1-TOR-42L</t>
  </si>
  <si>
    <t>MLB-BRL1-WAS-38L</t>
  </si>
  <si>
    <t>MLB-BRL1-WAS-42L</t>
  </si>
  <si>
    <t>MLB-BRL2-CLE-38L</t>
  </si>
  <si>
    <t>MLB-BRL2-CLE-42L</t>
  </si>
  <si>
    <t>MLB-DW1-BOS-42</t>
  </si>
  <si>
    <t>MLB-DW1-NYM-38</t>
  </si>
  <si>
    <t>MLB-EDAAP1-ARI</t>
  </si>
  <si>
    <t>MLB-EDAAP1-ATL</t>
  </si>
  <si>
    <t>MLB-EDAAP1-BAL2</t>
  </si>
  <si>
    <t>MLB-EDAAP1-CHI</t>
  </si>
  <si>
    <t>MLB-EDAAP1-CIN</t>
  </si>
  <si>
    <t>MLB-EDAAP1-DET</t>
  </si>
  <si>
    <t>MLB-EDAAP1-HOU</t>
  </si>
  <si>
    <t>MLB-EDAAP1-LA</t>
  </si>
  <si>
    <t>MLB-EDAAP1-LAA</t>
  </si>
  <si>
    <t>MLB-EDAAP1-MIA</t>
  </si>
  <si>
    <t>MLB-EDAAP1-MIN</t>
  </si>
  <si>
    <t>MLB-EDAAP1-NY3</t>
  </si>
  <si>
    <t>MLB-EDAAP1-NYM</t>
  </si>
  <si>
    <t>MLB-EDAAP1-PHI</t>
  </si>
  <si>
    <t>MLB-EDAAP1-PIT2</t>
  </si>
  <si>
    <t>MLB-EDAAP1-SD</t>
  </si>
  <si>
    <t>MLB-EDAAP1-SEA</t>
  </si>
  <si>
    <t>MLB-EDAAP1-SF</t>
  </si>
  <si>
    <t>MLB-EDAAP1-STL</t>
  </si>
  <si>
    <t>MLB-EDAAP1-TB</t>
  </si>
  <si>
    <t>MLB-EDAAP1-TEX</t>
  </si>
  <si>
    <t>MLB-EDAAP2-CLE</t>
  </si>
  <si>
    <t>MLB-EDAAP2-LA</t>
  </si>
  <si>
    <t>MLB-EDAAP2-NY3</t>
  </si>
  <si>
    <t>MLB-EDAB1-ARI-38L</t>
  </si>
  <si>
    <t>MLB-EDAB1-ARI-38S</t>
  </si>
  <si>
    <t>MLB-EDAB1-ARI-42L</t>
  </si>
  <si>
    <t>MLB-EDAB1-ARI-42S</t>
  </si>
  <si>
    <t>MLB-EDAB1-ATL-38L</t>
  </si>
  <si>
    <t>MLB-EDAB1-ATL-38S</t>
  </si>
  <si>
    <t>MLB-EDAB1-ATL-42L</t>
  </si>
  <si>
    <t>MLB-EDAB1-ATL-42S</t>
  </si>
  <si>
    <t>MLB-EDAB1-BAL2-38L</t>
  </si>
  <si>
    <t>MLB-EDAB1-BAL2-38S</t>
  </si>
  <si>
    <t>MLB-EDAB1-BAL2-42L</t>
  </si>
  <si>
    <t>MLB-EDAB1-BAL2-42S</t>
  </si>
  <si>
    <t>MLB-EDAB1-BOS-38L</t>
  </si>
  <si>
    <t>MLB-EDAB1-BOS-38S</t>
  </si>
  <si>
    <t>MLB-EDAB1-BOS-42L</t>
  </si>
  <si>
    <t>MLB-EDAB1-CHI-38L</t>
  </si>
  <si>
    <t>MLB-EDAB1-CHI-42L</t>
  </si>
  <si>
    <t>MLB-EDAB1-CIN-38L</t>
  </si>
  <si>
    <t>MLB-EDAB1-CIN-38S</t>
  </si>
  <si>
    <t>MLB-EDAB1-CIN-42L</t>
  </si>
  <si>
    <t>MLB-EDAB1-COL-38L</t>
  </si>
  <si>
    <t>MLB-EDAB1-COL-42L</t>
  </si>
  <si>
    <t>MLB-EDAB1-CWS-38L</t>
  </si>
  <si>
    <t>MLB-EDAB1-CWS-38S</t>
  </si>
  <si>
    <t>MLB-EDAB1-CWS-42L</t>
  </si>
  <si>
    <t>MLB-EDAB1-DET-38L</t>
  </si>
  <si>
    <t>MLB-EDAB1-DET-38S</t>
  </si>
  <si>
    <t>MLB-EDAB1-DET-42L</t>
  </si>
  <si>
    <t>MLB-EDAB1-HOU-38L</t>
  </si>
  <si>
    <t>MLB-EDAB1-HOU-38S</t>
  </si>
  <si>
    <t>MLB-EDAB1-HOU-42L</t>
  </si>
  <si>
    <t>MLB-EDAB1-HOU-42S</t>
  </si>
  <si>
    <t>MLB-EDAB1-KC-38L</t>
  </si>
  <si>
    <t>MLB-EDAB1-KC-42L</t>
  </si>
  <si>
    <t>MLB-EDAB1-LA-38L</t>
  </si>
  <si>
    <t>MLB-EDAB1-LA-38S</t>
  </si>
  <si>
    <t>MLB-EDAB1-LA-42L</t>
  </si>
  <si>
    <t>MLB-EDAB1-LA-42S</t>
  </si>
  <si>
    <t>MLB-EDAB1-MIA-38L</t>
  </si>
  <si>
    <t>MLB-EDAB1-MIA-42L</t>
  </si>
  <si>
    <t>MLB-EDAB1-MIL-38L</t>
  </si>
  <si>
    <t>MLB-EDAB1-MIL-38S</t>
  </si>
  <si>
    <t>MLB-EDAB1-MIL-42L</t>
  </si>
  <si>
    <t>MLB-EDAB1-MIN-38L</t>
  </si>
  <si>
    <t>MLB-EDAB1-MIN-42L</t>
  </si>
  <si>
    <t>MLB-EDAB1-NY3-38L</t>
  </si>
  <si>
    <t>MLB-EDAB1-NY3-38S</t>
  </si>
  <si>
    <t>MLB-EDAB1-NY3-42L</t>
  </si>
  <si>
    <t>MLB-EDAB1-NY3-42S</t>
  </si>
  <si>
    <t>MLB-EDAB1-NYM-38L</t>
  </si>
  <si>
    <t>MLB-EDAB1-NYM-38S</t>
  </si>
  <si>
    <t>MLB-EDAB1-NYM-42L</t>
  </si>
  <si>
    <t>MLB-EDAB1-OAK-38L</t>
  </si>
  <si>
    <t>MLB-EDAB1-OAK-42L</t>
  </si>
  <si>
    <t>MLB-EDAB1-PHI-38L</t>
  </si>
  <si>
    <t>MLB-EDAB1-PHI-38S</t>
  </si>
  <si>
    <t>MLB-EDAB1-PHI-42L</t>
  </si>
  <si>
    <t>MLB-EDAB1-PHI-42S</t>
  </si>
  <si>
    <t>MLB-EDAB1-PIT2-38L</t>
  </si>
  <si>
    <t>MLB-EDAB1-PIT2-38S</t>
  </si>
  <si>
    <t>MLB-EDAB1-PIT2-42L</t>
  </si>
  <si>
    <t>MLB-EDAB1-SD-38L</t>
  </si>
  <si>
    <t>MLB-EDAB1-SD-38S</t>
  </si>
  <si>
    <t>MLB-EDAB1-SD-42L</t>
  </si>
  <si>
    <t>MLB-EDAB1-SD-42S</t>
  </si>
  <si>
    <t>MLB-EDAB1-SEA-38L</t>
  </si>
  <si>
    <t>MLB-EDAB1-SEA-38S</t>
  </si>
  <si>
    <t>MLB-EDAB1-SEA-42L</t>
  </si>
  <si>
    <t>MLB-EDAB1-SF-38L</t>
  </si>
  <si>
    <t>MLB-EDAB1-SF-38S</t>
  </si>
  <si>
    <t>MLB-EDAB1-SF-42L</t>
  </si>
  <si>
    <t>MLB-EDAB1-STL-38L</t>
  </si>
  <si>
    <t>MLB-EDAB1-STL-38S</t>
  </si>
  <si>
    <t>MLB-EDAB1-STL-42L</t>
  </si>
  <si>
    <t>MLB-EDAB1-TB-38L</t>
  </si>
  <si>
    <t>MLB-EDAB1-TB-38S</t>
  </si>
  <si>
    <t>MLB-EDAB1-TB-42L</t>
  </si>
  <si>
    <t>MLB-EDAB1-TEX-38L</t>
  </si>
  <si>
    <t>MLB-EDAB1-TEX-38S</t>
  </si>
  <si>
    <t>MLB-EDAB1-TEX-42L</t>
  </si>
  <si>
    <t>MLB-EDAB1-TEX-42S</t>
  </si>
  <si>
    <t>MLB-EDAB1-TOR-38L</t>
  </si>
  <si>
    <t>MLB-EDAB1-TOR-38S</t>
  </si>
  <si>
    <t>MLB-EDAB1-TOR-42L</t>
  </si>
  <si>
    <t>MLB-EDAB1-WAS-42L</t>
  </si>
  <si>
    <t>MLB-EDAB2-CLE-38L</t>
  </si>
  <si>
    <t>MLB-EDAB2-CLE-42L</t>
  </si>
  <si>
    <t>MLB-EDAPA1-ARI</t>
  </si>
  <si>
    <t>MLB-EDAPA1-ATL</t>
  </si>
  <si>
    <t>MLB-EDAPA1-BAL2</t>
  </si>
  <si>
    <t>MLB-EDAPA1-BOS</t>
  </si>
  <si>
    <t>MLB-EDAPA1-CHI</t>
  </si>
  <si>
    <t>MLB-EDAPA1-CWS</t>
  </si>
  <si>
    <t>MLB-EDAPA1-HOU</t>
  </si>
  <si>
    <t>MLB-EDAPA1-LA</t>
  </si>
  <si>
    <t>MLB-EDAPA1-LAA</t>
  </si>
  <si>
    <t>MLB-EDAPA1-MIN</t>
  </si>
  <si>
    <t>MLB-EDAPA1-NY3</t>
  </si>
  <si>
    <t>MLB-EDAPA1-NYM</t>
  </si>
  <si>
    <t>MLB-EDAPA1-OAK</t>
  </si>
  <si>
    <t>MLB-EDAPA1-PHI</t>
  </si>
  <si>
    <t>MLB-EDAPA1-SD</t>
  </si>
  <si>
    <t>MLB-EDAPA1-SEA</t>
  </si>
  <si>
    <t>MLB-EDAPA1-STL</t>
  </si>
  <si>
    <t>MLB-EDAPA1-TEX</t>
  </si>
  <si>
    <t>MLB-EDAPA1-TOR</t>
  </si>
  <si>
    <t>MLB-EDAPA1-WAS</t>
  </si>
  <si>
    <t>MLB-EDAPA2-CLE</t>
  </si>
  <si>
    <t>MLB-EDAPA2-LA</t>
  </si>
  <si>
    <t>MLB-EDAPA2-NY3</t>
  </si>
  <si>
    <t>MLB-QCB1-BOS-20</t>
  </si>
  <si>
    <t>MLB-QCB1-BOS-22</t>
  </si>
  <si>
    <t>MLB-QCB1-CHI-20</t>
  </si>
  <si>
    <t>MLB-QCB1-CHI-22</t>
  </si>
  <si>
    <t>MLB-QCB1-HOU-20</t>
  </si>
  <si>
    <t>MLB-QCB1-HOU-22</t>
  </si>
  <si>
    <t>MLB-QCB1-LA-20</t>
  </si>
  <si>
    <t>MLB-QCB1-LA-22</t>
  </si>
  <si>
    <t>MLB-QCB1-NY3-20</t>
  </si>
  <si>
    <t>MLB-QCB1-NY3-22</t>
  </si>
  <si>
    <t>MLB-QCB1-NYM-20</t>
  </si>
  <si>
    <t>MLB-QCB1-NYM-22</t>
  </si>
  <si>
    <t>MLB-QCB1-SF-20</t>
  </si>
  <si>
    <t>MLB-QCB1-SF-22</t>
  </si>
  <si>
    <t>MLB-QCB1-STL-20</t>
  </si>
  <si>
    <t>MLB-QCB1-STL-22</t>
  </si>
  <si>
    <t>MLB-QCB1-WAS-20</t>
  </si>
  <si>
    <t>MLB-QCB1-WAS-22</t>
  </si>
  <si>
    <t>MLB-TNL1-ARI-38L</t>
  </si>
  <si>
    <t>MLB-TNL1-ARI-42L</t>
  </si>
  <si>
    <t>MLB-TNL1-ATL-38L</t>
  </si>
  <si>
    <t>MLB-TNL1-ATL-42L</t>
  </si>
  <si>
    <t>MLB-TNL1-BAL2-38L</t>
  </si>
  <si>
    <t>MLB-TNL1-BAL2-42L</t>
  </si>
  <si>
    <t>MLB-TNL1-BOS-38L</t>
  </si>
  <si>
    <t>MLB-TNL1-BOS-42L</t>
  </si>
  <si>
    <t>MLB-TNL1-CHI-38L</t>
  </si>
  <si>
    <t>MLB-TNL1-CHI-42L</t>
  </si>
  <si>
    <t>MLB-TNL1-CIN-38L</t>
  </si>
  <si>
    <t>MLB-TNL1-CIN-42L</t>
  </si>
  <si>
    <t>MLB-TNL1-COL-38L</t>
  </si>
  <si>
    <t>MLB-TNL1-COL-42L</t>
  </si>
  <si>
    <t>MLB-TNL1-CWS-38L</t>
  </si>
  <si>
    <t>MLB-TNL1-CWS-42L</t>
  </si>
  <si>
    <t>MLB-TNL1-DET-38L</t>
  </si>
  <si>
    <t>MLB-TNL1-DET-42L</t>
  </si>
  <si>
    <t>MLB-TNL1-HOU-38L</t>
  </si>
  <si>
    <t>MLB-TNL1-HOU-42L</t>
  </si>
  <si>
    <t>MLB-TNL1-KC-38L</t>
  </si>
  <si>
    <t>MLB-TNL1-KC-42L</t>
  </si>
  <si>
    <t>MLB-TNL1-LA-38L</t>
  </si>
  <si>
    <t>MLB-TNL1-LA-42L</t>
  </si>
  <si>
    <t>MLB-TNL1-LAA-38L</t>
  </si>
  <si>
    <t>MLB-TNL1-LAA-42L</t>
  </si>
  <si>
    <t>MLB-TNL1-MIA-42L</t>
  </si>
  <si>
    <t>MLB-TNL1-MIL-38L</t>
  </si>
  <si>
    <t>MLB-TNL1-MIL-42L</t>
  </si>
  <si>
    <t>MLB-TNL1-MIN-38L</t>
  </si>
  <si>
    <t>MLB-TNL1-MIN-42L</t>
  </si>
  <si>
    <t>MLB-TNL1-NY3-38L</t>
  </si>
  <si>
    <t>MLB-TNL1-NY3-42L</t>
  </si>
  <si>
    <t>MLB-TNL1-NYM-38L</t>
  </si>
  <si>
    <t>MLB-TNL1-NYM-42L</t>
  </si>
  <si>
    <t>MLB-TNL1-OAK-38L</t>
  </si>
  <si>
    <t>MLB-TNL1-OAK-42L</t>
  </si>
  <si>
    <t>MLB-TNL1-PHI-38L</t>
  </si>
  <si>
    <t>MLB-TNL1-PHI-42L</t>
  </si>
  <si>
    <t>MLB-TNL1-PIT2-38L</t>
  </si>
  <si>
    <t>MLB-TNL1-PIT2-42L</t>
  </si>
  <si>
    <t>MLB-TNL1-SD-38L</t>
  </si>
  <si>
    <t>MLB-TNL1-SD-42L</t>
  </si>
  <si>
    <t>MLB-TNL1-SEA-38L</t>
  </si>
  <si>
    <t>MLB-TNL1-SEA-42L</t>
  </si>
  <si>
    <t>MLB-TNL1-SF-38L</t>
  </si>
  <si>
    <t>MLB-TNL1-SF-42L</t>
  </si>
  <si>
    <t>MLB-TNL1-STL-38L</t>
  </si>
  <si>
    <t>MLB-TNL1-STL-42L</t>
  </si>
  <si>
    <t>MLB-TNL1-TB-38L</t>
  </si>
  <si>
    <t>MLB-TNL1-TB-42L</t>
  </si>
  <si>
    <t>MLB-TNL1-TEX-38L</t>
  </si>
  <si>
    <t>MLB-TNL1-TEX-42L</t>
  </si>
  <si>
    <t>MLB-TNL1-TOR-38L</t>
  </si>
  <si>
    <t>MLB-TNL1-TOR-42L</t>
  </si>
  <si>
    <t>MLB-TNL1-WAS-38L</t>
  </si>
  <si>
    <t>MLB-TNL1-WAS-42L</t>
  </si>
  <si>
    <t>MLB-TNL2-CLE-38L</t>
  </si>
  <si>
    <t>MLB-TNL2-CLE-42L</t>
  </si>
  <si>
    <t>MLS-AB1-CIN-38</t>
  </si>
  <si>
    <t>MLS-AB1-CIN-42</t>
  </si>
  <si>
    <t>MLS-AB1-DC-38</t>
  </si>
  <si>
    <t>MLS-AB1-DC-42</t>
  </si>
  <si>
    <t>MLS-AB1-KC-38</t>
  </si>
  <si>
    <t>MLS-AB1-KC-42</t>
  </si>
  <si>
    <t>MLS-AB1-LA-38</t>
  </si>
  <si>
    <t>MLS-AB1-LA-42</t>
  </si>
  <si>
    <t>MLS-AB1-LAF-38</t>
  </si>
  <si>
    <t>MLS-AB1-LAF-42</t>
  </si>
  <si>
    <t>MLS-AB1-MIN-38</t>
  </si>
  <si>
    <t>MLS-AB1-MIN-42</t>
  </si>
  <si>
    <t>MLS-AB1-NY-38</t>
  </si>
  <si>
    <t>MLS-AB1-NY-42</t>
  </si>
  <si>
    <t>MLS-AB1-NYC-38</t>
  </si>
  <si>
    <t>MLS-AB1-NYC-42</t>
  </si>
  <si>
    <t>MLS-AB1-ORL-38</t>
  </si>
  <si>
    <t>MLS-AB1-ORL-42</t>
  </si>
  <si>
    <t>MLS-AB1-POR-38</t>
  </si>
  <si>
    <t>MLS-AB1-POR-42</t>
  </si>
  <si>
    <t>MLS-AB1-SEA-38</t>
  </si>
  <si>
    <t>MLS-AB1-SEA-42</t>
  </si>
  <si>
    <t>MLS-ADB1-ATL-38</t>
  </si>
  <si>
    <t>MLS-ADB1-ATL-42</t>
  </si>
  <si>
    <t>MLS-ADB1-CHI-38</t>
  </si>
  <si>
    <t>MLS-ADB1-CHI-42</t>
  </si>
  <si>
    <t>MLS-ADB1-CIN-38</t>
  </si>
  <si>
    <t>MLS-ADB1-CIN-42</t>
  </si>
  <si>
    <t>MLS-ADB1-COL-38</t>
  </si>
  <si>
    <t>MLS-ADB1-COL-42</t>
  </si>
  <si>
    <t>MLS-ADB1-COLU-38</t>
  </si>
  <si>
    <t>MLS-ADB1-COLU-42</t>
  </si>
  <si>
    <t>MLS-ADB1-DAL-38</t>
  </si>
  <si>
    <t>MLS-ADB1-DAL-42</t>
  </si>
  <si>
    <t>MLS-ADB1-DC-38</t>
  </si>
  <si>
    <t>MLS-ADB1-DC-42</t>
  </si>
  <si>
    <t>MLS-ADB1-HOU-38</t>
  </si>
  <si>
    <t>MLS-ADB1-HOU-42</t>
  </si>
  <si>
    <t>MLS-ADB1-KC-38</t>
  </si>
  <si>
    <t>MLS-ADB1-KC-42</t>
  </si>
  <si>
    <t>MLS-ADB1-LA-38</t>
  </si>
  <si>
    <t>MLS-ADB1-LA-42</t>
  </si>
  <si>
    <t>MLS-ADB1-LAF-38</t>
  </si>
  <si>
    <t>MLS-ADB1-LAF-42</t>
  </si>
  <si>
    <t>MLS-ADB1-MIN-38</t>
  </si>
  <si>
    <t>MLS-ADB1-MIN-42</t>
  </si>
  <si>
    <t>MLS-ADB1-NEW-38</t>
  </si>
  <si>
    <t>MLS-ADB1-NEW-42</t>
  </si>
  <si>
    <t>MLS-ADB1-NY-38</t>
  </si>
  <si>
    <t>MLS-ADB1-NY-42</t>
  </si>
  <si>
    <t>MLS-ADB1-NYC-38</t>
  </si>
  <si>
    <t>MLS-ADB1-NYC-42</t>
  </si>
  <si>
    <t>MLS-ADB1-ORL-38</t>
  </si>
  <si>
    <t>MLS-ADB1-ORL-42</t>
  </si>
  <si>
    <t>MLS-ADB1-PHI-38</t>
  </si>
  <si>
    <t>MLS-ADB1-PHI-42</t>
  </si>
  <si>
    <t>MLS-ADB1-POR-38</t>
  </si>
  <si>
    <t>MLS-ADB1-POR-42</t>
  </si>
  <si>
    <t>MLS-ADB1-REA-38</t>
  </si>
  <si>
    <t>MLS-ADB1-REA-42</t>
  </si>
  <si>
    <t>MLS-ADB1-SAN-38</t>
  </si>
  <si>
    <t>MLS-ADB1-SAN-42</t>
  </si>
  <si>
    <t>MLS-ADB1-SEA-38</t>
  </si>
  <si>
    <t>MLS-ADB1-SEA-42</t>
  </si>
  <si>
    <t>MLS-ADB1-TOR-38</t>
  </si>
  <si>
    <t>MLS-ADB1-TOR-42</t>
  </si>
  <si>
    <t>MLS-ADB1-VAN-38</t>
  </si>
  <si>
    <t>MLS-ADB1-VAN-42</t>
  </si>
  <si>
    <t>MLS-BLL1-ATL-38L</t>
  </si>
  <si>
    <t>MLS-BLL1-ATL-38S</t>
  </si>
  <si>
    <t>MLS-BLL1-ATL-42L</t>
  </si>
  <si>
    <t>MLS-BLL1-ATL-42S</t>
  </si>
  <si>
    <t>MLS-BLL1-CHI-42L</t>
  </si>
  <si>
    <t>MLS-BLL1-CIN-38L</t>
  </si>
  <si>
    <t>MLS-BLL1-CIN-38S</t>
  </si>
  <si>
    <t>MLS-BLL1-CIN-42L</t>
  </si>
  <si>
    <t>MLS-BLL1-CIN-42S</t>
  </si>
  <si>
    <t>MLS-BLL1-CMB-38S</t>
  </si>
  <si>
    <t>MLS-BLL1-CMB-42L</t>
  </si>
  <si>
    <t>MLS-BLL1-COL-38L</t>
  </si>
  <si>
    <t>MLS-BLL1-COL-38S</t>
  </si>
  <si>
    <t>MLS-BLL1-DAL-38S</t>
  </si>
  <si>
    <t>MLS-BLL1-DAL-42L</t>
  </si>
  <si>
    <t>MLS-BLL1-DC-38L</t>
  </si>
  <si>
    <t>MLS-BLL1-DC-42L</t>
  </si>
  <si>
    <t>MLS-BLL1-HOU-42L</t>
  </si>
  <si>
    <t>MLS-BLL1-HOU-42S</t>
  </si>
  <si>
    <t>MLS-BLL1-KC-38L</t>
  </si>
  <si>
    <t>MLS-BLL1-KC-38S</t>
  </si>
  <si>
    <t>MLS-BLL1-KC-42L</t>
  </si>
  <si>
    <t>MLS-BLL1-KC-42S</t>
  </si>
  <si>
    <t>MLS-BLL1-LA-38L</t>
  </si>
  <si>
    <t>MLS-BLL1-LA-38S</t>
  </si>
  <si>
    <t>MLS-BLL1-LA-42L</t>
  </si>
  <si>
    <t>MLS-BLL1-LA-42S</t>
  </si>
  <si>
    <t>MLS-BLL1-LAF-38L</t>
  </si>
  <si>
    <t>MLS-BLL1-LAF-38S</t>
  </si>
  <si>
    <t>MLS-BLL1-LAF-42L</t>
  </si>
  <si>
    <t>MLS-BLL1-LAF-42S</t>
  </si>
  <si>
    <t>MLS-BLL1-MIN-38S</t>
  </si>
  <si>
    <t>MLS-BLL1-MIN-42L</t>
  </si>
  <si>
    <t>MLS-BLL1-MIN-42S</t>
  </si>
  <si>
    <t>MLS-BLL1-NYC-38L</t>
  </si>
  <si>
    <t>MLS-BLL1-NYC-38S</t>
  </si>
  <si>
    <t>MLS-BLL1-NYC-42L</t>
  </si>
  <si>
    <t>MLS-BLL1-NYC-42S</t>
  </si>
  <si>
    <t>MLS-BLL1-ORL-38S</t>
  </si>
  <si>
    <t>MLS-BLL1-ORL-42L</t>
  </si>
  <si>
    <t>MLS-BLL1-ORL-42S</t>
  </si>
  <si>
    <t>MLS-BLL1-PHI-38L</t>
  </si>
  <si>
    <t>MLS-BLL1-PHI-42L</t>
  </si>
  <si>
    <t>MLS-BLL1-PHI-42S</t>
  </si>
  <si>
    <t>MLS-BLL1-POR-38L</t>
  </si>
  <si>
    <t>MLS-BLL1-POR-38S</t>
  </si>
  <si>
    <t>MLS-BLL1-POR-42L</t>
  </si>
  <si>
    <t>MLS-BLL1-REA-38L</t>
  </si>
  <si>
    <t>MLS-BLL1-REA-38S</t>
  </si>
  <si>
    <t>MLS-BLL1-REA-42L</t>
  </si>
  <si>
    <t>MLS-BLL1-SAN-38L</t>
  </si>
  <si>
    <t>MLS-BLL1-TOR-42L</t>
  </si>
  <si>
    <t>MLS-BRL1-ATL-38L</t>
  </si>
  <si>
    <t>MLS-BRL1-ATL-42L</t>
  </si>
  <si>
    <t>MLS-BRL1-ATL-42S</t>
  </si>
  <si>
    <t>MLS-BRL1-CIN-38L</t>
  </si>
  <si>
    <t>MLS-BRL1-CIN-38S</t>
  </si>
  <si>
    <t>MLS-BRL1-CIN-42L</t>
  </si>
  <si>
    <t>MLS-BRL1-CMB-38S</t>
  </si>
  <si>
    <t>MLS-BRL1-CMB-42L</t>
  </si>
  <si>
    <t>MLS-BRL1-CMB-42S</t>
  </si>
  <si>
    <t>MLS-BRL1-COL-42S</t>
  </si>
  <si>
    <t>MLS-BRL1-DAL-38S</t>
  </si>
  <si>
    <t>MLS-BRL1-DAL-42S</t>
  </si>
  <si>
    <t>MLS-BRL1-DC-38L</t>
  </si>
  <si>
    <t>MLS-BRL1-DC-42S</t>
  </si>
  <si>
    <t>MLS-BRL1-HOU-42S</t>
  </si>
  <si>
    <t>MLS-BRL1-KC-42L</t>
  </si>
  <si>
    <t>MLS-BRL1-KC-42S</t>
  </si>
  <si>
    <t>MLS-BRL1-LA-38L</t>
  </si>
  <si>
    <t>MLS-BRL1-LA-42L</t>
  </si>
  <si>
    <t>MLS-BRL1-LA-42S</t>
  </si>
  <si>
    <t>MLS-BRL1-LAF-38L</t>
  </si>
  <si>
    <t>MLS-BRL1-LAF-38S</t>
  </si>
  <si>
    <t>MLS-BRL1-LAF-42L</t>
  </si>
  <si>
    <t>MLS-BRL1-LAF-42S</t>
  </si>
  <si>
    <t>MLS-BRL1-MIN-42L</t>
  </si>
  <si>
    <t>MLS-BRL1-MIN-42S</t>
  </si>
  <si>
    <t>MLS-BRL1-NYC-38L</t>
  </si>
  <si>
    <t>MLS-BRL1-NYC-38S</t>
  </si>
  <si>
    <t>MLS-BRL1-NYC-42L</t>
  </si>
  <si>
    <t>MLS-BRL1-NYC-42S</t>
  </si>
  <si>
    <t>MLS-BRL1-ORL-38L</t>
  </si>
  <si>
    <t>MLS-BRL1-ORL-42L</t>
  </si>
  <si>
    <t>MLS-BRL1-ORL-42S</t>
  </si>
  <si>
    <t>MLS-BRL1-PHI-38L</t>
  </si>
  <si>
    <t>MLS-BRL1-PHI-42L</t>
  </si>
  <si>
    <t>MLS-BRL1-POR-38L</t>
  </si>
  <si>
    <t>MLS-BRL1-POR-38S</t>
  </si>
  <si>
    <t>MLS-BRL1-POR-42L</t>
  </si>
  <si>
    <t>MLS-BRL1-POR-42S</t>
  </si>
  <si>
    <t>MLS-BRL1-REA-38S</t>
  </si>
  <si>
    <t>MLS-BRL1-REA-42L</t>
  </si>
  <si>
    <t>MLS-BRL1-SAN-38S</t>
  </si>
  <si>
    <t>MLS-BRL1-SAN-42L</t>
  </si>
  <si>
    <t>MLS-BRL1-SEA-42S</t>
  </si>
  <si>
    <t>MLS-TNL1-ATL-38L</t>
  </si>
  <si>
    <t>MLS-TNL1-ATL-38S</t>
  </si>
  <si>
    <t>MLS-TNL1-ATL-42L</t>
  </si>
  <si>
    <t>MLS-TNL1-ATL-42S</t>
  </si>
  <si>
    <t>MLS-TNL1-CHI-38L</t>
  </si>
  <si>
    <t>MLS-TNL1-CHI-38S</t>
  </si>
  <si>
    <t>MLS-TNL1-CHI-42L</t>
  </si>
  <si>
    <t>MLS-TNL1-CIN-38L</t>
  </si>
  <si>
    <t>MLS-TNL1-CIN-38S</t>
  </si>
  <si>
    <t>MLS-TNL1-CIN-42S</t>
  </si>
  <si>
    <t>MLS-TNL1-CMB-42L</t>
  </si>
  <si>
    <t>MLS-TNL1-CMB-42S</t>
  </si>
  <si>
    <t>MLS-TNL1-COL-42L</t>
  </si>
  <si>
    <t>MLS-TNL1-COL-42S</t>
  </si>
  <si>
    <t>MLS-TNL1-DAL-38S</t>
  </si>
  <si>
    <t>MLS-TNL1-DAL-42S</t>
  </si>
  <si>
    <t>MLS-TNL1-DC-42L</t>
  </si>
  <si>
    <t>MLS-TNL1-DC-42S</t>
  </si>
  <si>
    <t>MLS-TNL1-KC-38L</t>
  </si>
  <si>
    <t>MLS-TNL1-KC-38S</t>
  </si>
  <si>
    <t>MLS-TNL1-LA-38S</t>
  </si>
  <si>
    <t>MLS-TNL1-LA-42L</t>
  </si>
  <si>
    <t>MLS-TNL1-LA-42S</t>
  </si>
  <si>
    <t>MLS-TNL1-LAF-38L</t>
  </si>
  <si>
    <t>MLS-TNL1-LAF-38S</t>
  </si>
  <si>
    <t>MLS-TNL1-LAF-42L</t>
  </si>
  <si>
    <t>MLS-TNL1-LAF-42S</t>
  </si>
  <si>
    <t>MLS-TNL1-MIN-38L</t>
  </si>
  <si>
    <t>MLS-TNL1-MIN-38S</t>
  </si>
  <si>
    <t>MLS-TNL1-MIN-42L</t>
  </si>
  <si>
    <t>MLS-TNL1-MIN-42S</t>
  </si>
  <si>
    <t>MLS-TNL1-NYC-38S</t>
  </si>
  <si>
    <t>MLS-TNL1-NYC-42L</t>
  </si>
  <si>
    <t>MLS-TNL1-ORL-42L</t>
  </si>
  <si>
    <t>MLS-TNL1-PHI-38S</t>
  </si>
  <si>
    <t>MLS-TNL1-PHI-42L</t>
  </si>
  <si>
    <t>MLS-TNL1-POR-38L</t>
  </si>
  <si>
    <t>MLS-TNL1-POR-42L</t>
  </si>
  <si>
    <t>MLS-TNL1-POR-42S</t>
  </si>
  <si>
    <t>MLS-TNL1-REA-38L</t>
  </si>
  <si>
    <t>MLS-TNL1-REA-42L</t>
  </si>
  <si>
    <t>MLS-TNL1-REA-42S</t>
  </si>
  <si>
    <t>NFL-AAP1-ATL</t>
  </si>
  <si>
    <t>NFL-AAP1-BAL</t>
  </si>
  <si>
    <t>NFL-AAP1-DEN</t>
  </si>
  <si>
    <t>NFL-AAP1-LA</t>
  </si>
  <si>
    <t>NFL-AAP1-LAC</t>
  </si>
  <si>
    <t>NFL-AAP1-NYG</t>
  </si>
  <si>
    <t>NFL-AAP2-KC</t>
  </si>
  <si>
    <t>NFL-AAP2-MIA</t>
  </si>
  <si>
    <t>NFL-AAP2-MIN</t>
  </si>
  <si>
    <t>NFL-AAP2-TB</t>
  </si>
  <si>
    <t>NFL-AAP3-PIT</t>
  </si>
  <si>
    <t>NFL-AB1-WAS-38</t>
  </si>
  <si>
    <t>NFL-AB1-WAS-42</t>
  </si>
  <si>
    <t>NFL-ABF1-ARI-38</t>
  </si>
  <si>
    <t>NFL-ABF1-ARI-42</t>
  </si>
  <si>
    <t>NFL-ABF1-ATL-38</t>
  </si>
  <si>
    <t>NFL-ABF1-ATL-42</t>
  </si>
  <si>
    <t>NFL-ABF1-BAL-38</t>
  </si>
  <si>
    <t>NFL-ABF1-BAL-42</t>
  </si>
  <si>
    <t>NFL-ABF1-BUF-38</t>
  </si>
  <si>
    <t>NFL-ABF1-BUF-42</t>
  </si>
  <si>
    <t>NFL-ABF1-CAR-38</t>
  </si>
  <si>
    <t>NFL-ABF1-CAR-42</t>
  </si>
  <si>
    <t>NFL-ABF1-CHI-38</t>
  </si>
  <si>
    <t>NFL-ABF1-CHI-42</t>
  </si>
  <si>
    <t>NFL-ABF1-CIN-38</t>
  </si>
  <si>
    <t>NFL-ABF1-CIN-42</t>
  </si>
  <si>
    <t>NFL-ABF1-CLE-38</t>
  </si>
  <si>
    <t>NFL-ABF1-CLE-42</t>
  </si>
  <si>
    <t>NFL-ABF1-DAL-38</t>
  </si>
  <si>
    <t>NFL-ABF1-DAL-42</t>
  </si>
  <si>
    <t>NFL-ABF1-DEN-38</t>
  </si>
  <si>
    <t>NFL-ABF1-DEN-42</t>
  </si>
  <si>
    <t>NFL-ABF1-DET-38</t>
  </si>
  <si>
    <t>NFL-ABF1-DET-42</t>
  </si>
  <si>
    <t>NFL-ABF1-GB-38</t>
  </si>
  <si>
    <t>NFL-ABF1-GB-42</t>
  </si>
  <si>
    <t>NFL-ABF1-HOU-38</t>
  </si>
  <si>
    <t>NFL-ABF1-HOU-42</t>
  </si>
  <si>
    <t>NFL-ABF1-IND-38</t>
  </si>
  <si>
    <t>NFL-ABF1-IND-42</t>
  </si>
  <si>
    <t>NFL-ABF1-JAC-38</t>
  </si>
  <si>
    <t>NFL-ABF1-JAC-42</t>
  </si>
  <si>
    <t>NFL-ABF1-KC-38</t>
  </si>
  <si>
    <t>NFL-ABF1-KC-42</t>
  </si>
  <si>
    <t>NFL-ABF1-LA-38</t>
  </si>
  <si>
    <t>NFL-ABF1-LA-42</t>
  </si>
  <si>
    <t>NFL-ABF1-LAC-38</t>
  </si>
  <si>
    <t>NFL-ABF1-LAC-42</t>
  </si>
  <si>
    <t>NFL-ABF1-LV-38</t>
  </si>
  <si>
    <t>NFL-ABF1-LV-42</t>
  </si>
  <si>
    <t>NFL-ABF1-MIA-38</t>
  </si>
  <si>
    <t>NFL-ABF1-MIA-42</t>
  </si>
  <si>
    <t>NFL-ABF1-MIN-38</t>
  </si>
  <si>
    <t>NFL-ABF1-MIN-42</t>
  </si>
  <si>
    <t>NFL-ABF1-NE-38</t>
  </si>
  <si>
    <t>NFL-ABF1-NE-42</t>
  </si>
  <si>
    <t>NFL-ABF1-NO-38</t>
  </si>
  <si>
    <t>NFL-ABF1-NO-42</t>
  </si>
  <si>
    <t>NFL-ABF1-NYG-38</t>
  </si>
  <si>
    <t>NFL-ABF1-NYG-42</t>
  </si>
  <si>
    <t>NFL-ABF1-NYJ-38</t>
  </si>
  <si>
    <t>NFL-ABF1-NYJ-42</t>
  </si>
  <si>
    <t>NFL-ABF1-PHI-38</t>
  </si>
  <si>
    <t>NFL-ABF1-PHI-42</t>
  </si>
  <si>
    <t>NFL-ABF1-PIT-38</t>
  </si>
  <si>
    <t>NFL-ABF1-PIT-42</t>
  </si>
  <si>
    <t>NFL-ABF1-SEA-38</t>
  </si>
  <si>
    <t>NFL-ABF1-SEA-42</t>
  </si>
  <si>
    <t>NFL-ABF1-SF-38</t>
  </si>
  <si>
    <t>NFL-ABF1-SF-42</t>
  </si>
  <si>
    <t>NFL-ABF1-TB-38</t>
  </si>
  <si>
    <t>NFL-ABF1-TB-42</t>
  </si>
  <si>
    <t>NFL-ABF1-TEN-38</t>
  </si>
  <si>
    <t>NFL-ABF1-TEN-42</t>
  </si>
  <si>
    <t>NFL-ADAF1-ARI</t>
  </si>
  <si>
    <t>NFL-ADAF1-ATL</t>
  </si>
  <si>
    <t>NFL-ADAF1-BAL</t>
  </si>
  <si>
    <t>NFL-ADAF1-BUF</t>
  </si>
  <si>
    <t>NFL-ADAF1-CAR</t>
  </si>
  <si>
    <t>NFL-ADAF1-CHI</t>
  </si>
  <si>
    <t>NFL-ADAF1-CIN</t>
  </si>
  <si>
    <t>NFL-ADAF1-CLE</t>
  </si>
  <si>
    <t>NFL-ADAF1-DAL</t>
  </si>
  <si>
    <t>NFL-ADAF1-DEN</t>
  </si>
  <si>
    <t>NFL-ADAF1-DET</t>
  </si>
  <si>
    <t>NFL-ADAF1-GB</t>
  </si>
  <si>
    <t>NFL-ADAF1-IND</t>
  </si>
  <si>
    <t>NFL-ADAF1-JAC</t>
  </si>
  <si>
    <t>NFL-ADAF1-KC</t>
  </si>
  <si>
    <t>NFL-ADAF1-LA</t>
  </si>
  <si>
    <t>NFL-ADAF1-LAC</t>
  </si>
  <si>
    <t>NFL-ADAF1-LV</t>
  </si>
  <si>
    <t>NFL-ADAF1-MIA</t>
  </si>
  <si>
    <t>NFL-ADAF1-MIN</t>
  </si>
  <si>
    <t>NFL-ADAF1-NE</t>
  </si>
  <si>
    <t>NFL-ADAF1-NO</t>
  </si>
  <si>
    <t>NFL-ADAF1-NYG</t>
  </si>
  <si>
    <t>NFL-ADAF1-NYJ</t>
  </si>
  <si>
    <t>NFL-ADAF1-PHI</t>
  </si>
  <si>
    <t>NFL-ADAF1-PIT</t>
  </si>
  <si>
    <t>NFL-ADAF1-SEA</t>
  </si>
  <si>
    <t>NFL-ADAF1-SF</t>
  </si>
  <si>
    <t>NFL-ADAF1-TB</t>
  </si>
  <si>
    <t>NFL-ADAF1-TEN</t>
  </si>
  <si>
    <t>NFL-ADAF1-WAS</t>
  </si>
  <si>
    <t>NFL-ADAF2-ATL</t>
  </si>
  <si>
    <t>NFL-ADAF2-BAL</t>
  </si>
  <si>
    <t>NFL-ADAF2-BUF</t>
  </si>
  <si>
    <t>NFL-ADAF2-CAR</t>
  </si>
  <si>
    <t>NFL-ADAF2-CHI</t>
  </si>
  <si>
    <t>NFL-ADAF2-CIN</t>
  </si>
  <si>
    <t>NFL-ADAF2-CLE</t>
  </si>
  <si>
    <t>NFL-ADAF2-DAL</t>
  </si>
  <si>
    <t>NFL-ADAF2-DEN</t>
  </si>
  <si>
    <t>NFL-ADAF2-DET</t>
  </si>
  <si>
    <t>NFL-ADAF2-GB</t>
  </si>
  <si>
    <t>NFL-ADAF2-HOU</t>
  </si>
  <si>
    <t>NFL-ADAF2-IND</t>
  </si>
  <si>
    <t>NFL-ADAF2-JAC</t>
  </si>
  <si>
    <t>NFL-ADAF2-KC</t>
  </si>
  <si>
    <t>NFL-ADAF2-LAC</t>
  </si>
  <si>
    <t>NFL-ADAF2-LV</t>
  </si>
  <si>
    <t>NFL-ADAF2-MIA</t>
  </si>
  <si>
    <t>NFL-ADAF2-MIN</t>
  </si>
  <si>
    <t>NFL-ADAF2-NE</t>
  </si>
  <si>
    <t>NFL-ADAF2-NYG</t>
  </si>
  <si>
    <t>NFL-ADAF2-NYJ</t>
  </si>
  <si>
    <t>NFL-ADAF2-PHI</t>
  </si>
  <si>
    <t>NFL-ADAF2-PIT</t>
  </si>
  <si>
    <t>NFL-ADAF2-SEA</t>
  </si>
  <si>
    <t>NFL-ADAF2-SF</t>
  </si>
  <si>
    <t>NFL-ADAF2-TEN</t>
  </si>
  <si>
    <t>NFL-ADAF2-WAS</t>
  </si>
  <si>
    <t>NFL-ADAPF1-ARI</t>
  </si>
  <si>
    <t>NFL-ADAPF1-ATL</t>
  </si>
  <si>
    <t>NFL-ADAPF1-BAL</t>
  </si>
  <si>
    <t>NFL-ADAPF1-BUF</t>
  </si>
  <si>
    <t>NFL-ADAPF1-CAR</t>
  </si>
  <si>
    <t>NFL-ADAPF1-CHI</t>
  </si>
  <si>
    <t>NFL-ADAPF1-CIN</t>
  </si>
  <si>
    <t>NFL-ADAPF1-CLE</t>
  </si>
  <si>
    <t>NFL-ADAPF1-DAL</t>
  </si>
  <si>
    <t>NFL-ADAPF1-DEN</t>
  </si>
  <si>
    <t>NFL-ADAPF1-DET</t>
  </si>
  <si>
    <t>NFL-ADAPF1-GB</t>
  </si>
  <si>
    <t>NFL-ADAPF1-HOU</t>
  </si>
  <si>
    <t>NFL-ADAPF1-IND</t>
  </si>
  <si>
    <t>NFL-ADAPF1-JAC</t>
  </si>
  <si>
    <t>NFL-ADAPF1-KC</t>
  </si>
  <si>
    <t>NFL-ADAPF1-LA</t>
  </si>
  <si>
    <t>NFL-ADAPF1-LAC</t>
  </si>
  <si>
    <t>NFL-ADAPF1-LV</t>
  </si>
  <si>
    <t>NFL-ADAPF1-MIA</t>
  </si>
  <si>
    <t>NFL-ADAPF1-MIN</t>
  </si>
  <si>
    <t>NFL-ADAPF1-NE</t>
  </si>
  <si>
    <t>NFL-ADAPF1-NO</t>
  </si>
  <si>
    <t>NFL-ADAPF1-NYG</t>
  </si>
  <si>
    <t>NFL-ADAPF1-NYJ</t>
  </si>
  <si>
    <t>NFL-ADAPF1-PHI</t>
  </si>
  <si>
    <t>NFL-ADAPF1-PIT</t>
  </si>
  <si>
    <t>NFL-ADAPF1-SEA</t>
  </si>
  <si>
    <t>NFL-ADAPF1-SF</t>
  </si>
  <si>
    <t>NFL-ADAPF1-TB</t>
  </si>
  <si>
    <t>NFL-ADAPF1-TEN</t>
  </si>
  <si>
    <t>NFL-ADAPF1-WAS</t>
  </si>
  <si>
    <t>NFL-ADAPF2-ATL</t>
  </si>
  <si>
    <t>NFL-ADAPF2-BAL</t>
  </si>
  <si>
    <t>NFL-ADAPF2-BUF</t>
  </si>
  <si>
    <t>NFL-ADAPF2-CAR</t>
  </si>
  <si>
    <t>NFL-ADAPF2-CHI</t>
  </si>
  <si>
    <t>NFL-ADAPF2-CIN</t>
  </si>
  <si>
    <t>NFL-ADAPF2-CLE</t>
  </si>
  <si>
    <t>NFL-ADAPF2-DAL</t>
  </si>
  <si>
    <t>NFL-ADAPF2-DEN</t>
  </si>
  <si>
    <t>NFL-ADAPF2-DET</t>
  </si>
  <si>
    <t>NFL-ADAPF2-GB</t>
  </si>
  <si>
    <t>NFL-ADAPF2-HOU</t>
  </si>
  <si>
    <t>NFL-ADAPF2-IND</t>
  </si>
  <si>
    <t>NFL-ADAPF2-JAC</t>
  </si>
  <si>
    <t>NFL-ADAPF2-KC</t>
  </si>
  <si>
    <t>NFL-ADAPF2-LAC</t>
  </si>
  <si>
    <t>NFL-ADAPF2-LV</t>
  </si>
  <si>
    <t>NFL-ADAPF2-MIA</t>
  </si>
  <si>
    <t>NFL-ADAPF2-NE</t>
  </si>
  <si>
    <t>NFL-ADAPF2-NO</t>
  </si>
  <si>
    <t>NFL-ADAPF2-NYG</t>
  </si>
  <si>
    <t>NFL-ADAPF2-NYJ</t>
  </si>
  <si>
    <t>NFL-ADAPF2-PHI</t>
  </si>
  <si>
    <t>NFL-ADAPF2-PIT</t>
  </si>
  <si>
    <t>NFL-ADAPF2-SEA</t>
  </si>
  <si>
    <t>NFL-ADAPF2-SF</t>
  </si>
  <si>
    <t>NFL-ADAPF2-TB</t>
  </si>
  <si>
    <t>NFL-ADAPF2-TEN</t>
  </si>
  <si>
    <t>NFL-ADBF1-ARI-38</t>
  </si>
  <si>
    <t>NFL-ADBF1-ARI-42</t>
  </si>
  <si>
    <t>NFL-ADBF1-ATL-38</t>
  </si>
  <si>
    <t>NFL-ADBF1-ATL-42</t>
  </si>
  <si>
    <t>NFL-ADBF1-BAL-38</t>
  </si>
  <si>
    <t>NFL-ADBF1-BAL-42</t>
  </si>
  <si>
    <t>NFL-ADBF1-BUF-38</t>
  </si>
  <si>
    <t>NFL-ADBF1-BUF-42</t>
  </si>
  <si>
    <t>NFL-ADBF1-CAR-38</t>
  </si>
  <si>
    <t>NFL-ADBF1-CAR-42</t>
  </si>
  <si>
    <t>NFL-ADBF1-CHI-38</t>
  </si>
  <si>
    <t>NFL-ADBF1-CHI-42</t>
  </si>
  <si>
    <t>NFL-ADBF1-CIN-38</t>
  </si>
  <si>
    <t>NFL-ADBF1-CIN-42</t>
  </si>
  <si>
    <t>NFL-ADBF1-CLE-38</t>
  </si>
  <si>
    <t>NFL-ADBF1-CLE-42</t>
  </si>
  <si>
    <t>NFL-ADBF1-DAL-38</t>
  </si>
  <si>
    <t>NFL-ADBF1-DAL-42</t>
  </si>
  <si>
    <t>NFL-ADBF1-DEN-38</t>
  </si>
  <si>
    <t>NFL-ADBF1-DEN-42</t>
  </si>
  <si>
    <t>NFL-ADBF1-DET-38</t>
  </si>
  <si>
    <t>NFL-ADBF1-DET-42</t>
  </si>
  <si>
    <t>NFL-ADBF1-GB-38</t>
  </si>
  <si>
    <t>NFL-ADBF1-GB-42</t>
  </si>
  <si>
    <t>NFL-ADBF1-HOU-38</t>
  </si>
  <si>
    <t>NFL-ADBF1-HOU-42</t>
  </si>
  <si>
    <t>NFL-ADBF1-IND-38</t>
  </si>
  <si>
    <t>NFL-ADBF1-IND-42</t>
  </si>
  <si>
    <t>NFL-ADBF1-JAC-38</t>
  </si>
  <si>
    <t>NFL-ADBF1-JAC-42</t>
  </si>
  <si>
    <t>NFL-ADBF1-KC-38</t>
  </si>
  <si>
    <t>NFL-ADBF1-KC-42</t>
  </si>
  <si>
    <t>NFL-ADBF1-LA-38</t>
  </si>
  <si>
    <t>NFL-ADBF1-LA-42</t>
  </si>
  <si>
    <t>NFL-ADBF1-LAC-38</t>
  </si>
  <si>
    <t>NFL-ADBF1-LAC-42</t>
  </si>
  <si>
    <t>NFL-ADBF1-LV-38</t>
  </si>
  <si>
    <t>NFL-ADBF1-LV-42</t>
  </si>
  <si>
    <t>NFL-ADBF1-MIA-38</t>
  </si>
  <si>
    <t>NFL-ADBF1-MIA-42</t>
  </si>
  <si>
    <t>NFL-ADBF1-MIN-38</t>
  </si>
  <si>
    <t>NFL-ADBF1-MIN-42</t>
  </si>
  <si>
    <t>NFL-ADBF1-NE-38</t>
  </si>
  <si>
    <t>NFL-ADBF1-NE-42</t>
  </si>
  <si>
    <t>NFL-ADBF1-NO-38</t>
  </si>
  <si>
    <t>NFL-ADBF1-NO-42</t>
  </si>
  <si>
    <t>NFL-ADBF1-NYG-38</t>
  </si>
  <si>
    <t>NFL-ADBF1-NYG-42</t>
  </si>
  <si>
    <t>NFL-ADBF1-NYJ-38</t>
  </si>
  <si>
    <t>NFL-ADBF1-NYJ-42</t>
  </si>
  <si>
    <t>NFL-ADBF1-PHI-38</t>
  </si>
  <si>
    <t>NFL-ADBF1-PHI-42</t>
  </si>
  <si>
    <t>NFL-ADBF1-PIT-38</t>
  </si>
  <si>
    <t>NFL-ADBF1-PIT-42</t>
  </si>
  <si>
    <t>NFL-ADBF1-SEA-38</t>
  </si>
  <si>
    <t>NFL-ADBF1-SEA-42</t>
  </si>
  <si>
    <t>NFL-ADBF1-SF-38</t>
  </si>
  <si>
    <t>NFL-ADBF1-SF-42</t>
  </si>
  <si>
    <t>NFL-ADBF1-TB-38</t>
  </si>
  <si>
    <t>NFL-ADBF1-TB-42</t>
  </si>
  <si>
    <t>NFL-ADBF1-TEN-38</t>
  </si>
  <si>
    <t>NFL-ADBF1-TEN-42</t>
  </si>
  <si>
    <t>NFL-ADBF1-WAS-38</t>
  </si>
  <si>
    <t>NFL-ADBF1-WAS-42</t>
  </si>
  <si>
    <t>NFL-ADCF1-ARI</t>
  </si>
  <si>
    <t>NFL-ADCF1-BAL</t>
  </si>
  <si>
    <t>NFL-ADCF1-BUF</t>
  </si>
  <si>
    <t>NFL-ADCF1-CAR</t>
  </si>
  <si>
    <t>NFL-ADCF1-CIN</t>
  </si>
  <si>
    <t>NFL-ADCF1-CLE</t>
  </si>
  <si>
    <t>NFL-ADCF1-DAL</t>
  </si>
  <si>
    <t>NFL-ADCF1-DEN</t>
  </si>
  <si>
    <t>NFL-ADCF1-DET</t>
  </si>
  <si>
    <t>NFL-ADCF1-GB</t>
  </si>
  <si>
    <t>NFL-ADCF1-HOU</t>
  </si>
  <si>
    <t>NFL-ADCF1-IND</t>
  </si>
  <si>
    <t>NFL-ADCF1-JAC</t>
  </si>
  <si>
    <t>NFL-ADCF1-KC</t>
  </si>
  <si>
    <t>NFL-ADCF1-LA</t>
  </si>
  <si>
    <t>NFL-ADCF1-LAC</t>
  </si>
  <si>
    <t>NFL-ADCF1-LV</t>
  </si>
  <si>
    <t>NFL-ADCF1-MIA</t>
  </si>
  <si>
    <t>NFL-ADCF1-MIN</t>
  </si>
  <si>
    <t>NFL-ADCF1-NE</t>
  </si>
  <si>
    <t>NFL-ADCF1-NO</t>
  </si>
  <si>
    <t>NFL-ADCF1-NYG</t>
  </si>
  <si>
    <t>NFL-ADCF1-NYJ</t>
  </si>
  <si>
    <t>NFL-ADCF1-PHI</t>
  </si>
  <si>
    <t>NFL-ADCF1-SEA</t>
  </si>
  <si>
    <t>NFL-ADCF1-SF</t>
  </si>
  <si>
    <t>NFL-ADCF1-TB</t>
  </si>
  <si>
    <t>NFL-ADCF1-TEN</t>
  </si>
  <si>
    <t>NFL-ADCF1-WAS</t>
  </si>
  <si>
    <t>NFL-ADCF2-ARI</t>
  </si>
  <si>
    <t>NFL-ADCF2-BAL</t>
  </si>
  <si>
    <t>NFL-ADCF2-BUF</t>
  </si>
  <si>
    <t>NFL-ADCF2-CAR</t>
  </si>
  <si>
    <t>NFL-ADCF2-CHI</t>
  </si>
  <si>
    <t>NFL-ADCF2-CIN</t>
  </si>
  <si>
    <t>NFL-ADCF2-CLE</t>
  </si>
  <si>
    <t>NFL-ADCF2-DAL</t>
  </si>
  <si>
    <t>NFL-ADCF2-DEN</t>
  </si>
  <si>
    <t>NFL-ADCF2-DET</t>
  </si>
  <si>
    <t>NFL-ADCF2-GB</t>
  </si>
  <si>
    <t>NFL-ADCF2-HOU</t>
  </si>
  <si>
    <t>NFL-ADCF2-IND</t>
  </si>
  <si>
    <t>NFL-ADCF2-JAC</t>
  </si>
  <si>
    <t>NFL-ADCF2-KC</t>
  </si>
  <si>
    <t>NFL-ADCF2-LV</t>
  </si>
  <si>
    <t>NFL-ADCF2-MIA</t>
  </si>
  <si>
    <t>NFL-ADCF2-MIN</t>
  </si>
  <si>
    <t>NFL-ADCF2-NE</t>
  </si>
  <si>
    <t>NFL-ADCF2-NO</t>
  </si>
  <si>
    <t>NFL-ADCF2-NYG</t>
  </si>
  <si>
    <t>NFL-ADCF2-NYJ</t>
  </si>
  <si>
    <t>NFL-ADCF2-PHI</t>
  </si>
  <si>
    <t>NFL-ADCF2-PIT</t>
  </si>
  <si>
    <t>NFL-ADCF2-SEA</t>
  </si>
  <si>
    <t>NFL-ADCF2-SF</t>
  </si>
  <si>
    <t>NFL-ADCF2-TEN</t>
  </si>
  <si>
    <t>NFL-ADCF2-WAS</t>
  </si>
  <si>
    <t>NFL-AHDF1-ARI-38L</t>
  </si>
  <si>
    <t>NFL-AHDF1-ARI-38S</t>
  </si>
  <si>
    <t>NFL-AHDF1-ARI-42L</t>
  </si>
  <si>
    <t>NFL-AHDF1-ARI-42S</t>
  </si>
  <si>
    <t>NFL-AHDF1-ATL-38L</t>
  </si>
  <si>
    <t>NFL-AHDF1-ATL-38S</t>
  </si>
  <si>
    <t>NFL-AHDF1-ATL-42L</t>
  </si>
  <si>
    <t>NFL-AHDF1-ATL-42S</t>
  </si>
  <si>
    <t>NFL-AHDF1-BAL-38L</t>
  </si>
  <si>
    <t>NFL-AHDF1-BAL-38S</t>
  </si>
  <si>
    <t>NFL-AHDF1-BAL-42L</t>
  </si>
  <si>
    <t>NFL-AHDF1-BAL-42S</t>
  </si>
  <si>
    <t>NFL-AHDF1-BUF-38L</t>
  </si>
  <si>
    <t>NFL-AHDF1-BUF-38S</t>
  </si>
  <si>
    <t>NFL-AHDF1-BUF-42L</t>
  </si>
  <si>
    <t>NFL-AHDF1-BUF-42S</t>
  </si>
  <si>
    <t>NFL-AHDF1-CAR-38L</t>
  </si>
  <si>
    <t>NFL-AHDF1-CAR-38S</t>
  </si>
  <si>
    <t>NFL-AHDF1-CAR-42L</t>
  </si>
  <si>
    <t>NFL-AHDF1-CAR-42S</t>
  </si>
  <si>
    <t>NFL-AHDF1-CHI-38L</t>
  </si>
  <si>
    <t>NFL-AHDF1-CHI-38S</t>
  </si>
  <si>
    <t>NFL-AHDF1-CHI-42L</t>
  </si>
  <si>
    <t>NFL-AHDF1-CHI-42S</t>
  </si>
  <si>
    <t>NFL-AHDF1-CIN-38L</t>
  </si>
  <si>
    <t>NFL-AHDF1-CIN-38S</t>
  </si>
  <si>
    <t>NFL-AHDF1-CIN-42L</t>
  </si>
  <si>
    <t>NFL-AHDF1-CIN-42S</t>
  </si>
  <si>
    <t>NFL-AHDF1-CLE-38L</t>
  </si>
  <si>
    <t>NFL-AHDF1-CLE-38S</t>
  </si>
  <si>
    <t>NFL-AHDF1-CLE-42L</t>
  </si>
  <si>
    <t>NFL-AHDF1-CLE-42S</t>
  </si>
  <si>
    <t>NFL-AHDF1-DAL-38L</t>
  </si>
  <si>
    <t>NFL-AHDF1-DAL-38S</t>
  </si>
  <si>
    <t>NFL-AHDF1-DAL-42L</t>
  </si>
  <si>
    <t>NFL-AHDF1-DAL-42S</t>
  </si>
  <si>
    <t>NFL-AHDF1-DEN-38L</t>
  </si>
  <si>
    <t>NFL-AHDF1-DEN-38S</t>
  </si>
  <si>
    <t>NFL-AHDF1-DEN-42L</t>
  </si>
  <si>
    <t>NFL-AHDF1-DEN-42S</t>
  </si>
  <si>
    <t>NFL-AHDF1-DET-38L</t>
  </si>
  <si>
    <t>NFL-AHDF1-DET-38S</t>
  </si>
  <si>
    <t>NFL-AHDF1-DET-42L</t>
  </si>
  <si>
    <t>NFL-AHDF1-DET-42S</t>
  </si>
  <si>
    <t>NFL-AHDF1-GB-38L</t>
  </si>
  <si>
    <t>NFL-AHDF1-GB-38S</t>
  </si>
  <si>
    <t>NFL-AHDF1-GB-42L</t>
  </si>
  <si>
    <t>NFL-AHDF1-GB-42S</t>
  </si>
  <si>
    <t>NFL-AHDF1-HOU-38L</t>
  </si>
  <si>
    <t>NFL-AHDF1-HOU-38S</t>
  </si>
  <si>
    <t>NFL-AHDF1-HOU-42L</t>
  </si>
  <si>
    <t>NFL-AHDF1-HOU-42S</t>
  </si>
  <si>
    <t>NFL-AHDF1-IND-38L</t>
  </si>
  <si>
    <t>NFL-AHDF1-IND-38S</t>
  </si>
  <si>
    <t>NFL-AHDF1-IND-42L</t>
  </si>
  <si>
    <t>NFL-AHDF1-IND-42S</t>
  </si>
  <si>
    <t>NFL-AHDF1-JAC-38L</t>
  </si>
  <si>
    <t>NFL-AHDF1-JAC-38S</t>
  </si>
  <si>
    <t>NFL-AHDF1-JAC-42L</t>
  </si>
  <si>
    <t>NFL-AHDF1-JAC-42S</t>
  </si>
  <si>
    <t>NFL-AHDF1-KC-38L</t>
  </si>
  <si>
    <t>NFL-AHDF1-KC-38S</t>
  </si>
  <si>
    <t>NFL-AHDF1-KC-42L</t>
  </si>
  <si>
    <t>NFL-AHDF1-KC-42S</t>
  </si>
  <si>
    <t>NFL-AHDF1-LA-38L</t>
  </si>
  <si>
    <t>NFL-AHDF1-LA-38S</t>
  </si>
  <si>
    <t>NFL-AHDF1-LA-42L</t>
  </si>
  <si>
    <t>NFL-AHDF1-LA-42S</t>
  </si>
  <si>
    <t>NFL-AHDF1-LAC-38L</t>
  </si>
  <si>
    <t>NFL-AHDF1-LAC-38S</t>
  </si>
  <si>
    <t>NFL-AHDF1-LAC-42L</t>
  </si>
  <si>
    <t>NFL-AHDF1-LAC-42S</t>
  </si>
  <si>
    <t>NFL-AHDF1-LV-38L</t>
  </si>
  <si>
    <t>NFL-AHDF1-LV-38S</t>
  </si>
  <si>
    <t>NFL-AHDF1-LV-42L</t>
  </si>
  <si>
    <t>NFL-AHDF1-LV-42S</t>
  </si>
  <si>
    <t>NFL-AHDF1-MIA-38L</t>
  </si>
  <si>
    <t>NFL-AHDF1-MIA-38S</t>
  </si>
  <si>
    <t>NFL-AHDF1-MIA-42L</t>
  </si>
  <si>
    <t>NFL-AHDF1-MIA-42S</t>
  </si>
  <si>
    <t>NFL-AHDF1-MIN-38L</t>
  </si>
  <si>
    <t>NFL-AHDF1-MIN-38S</t>
  </si>
  <si>
    <t>NFL-AHDF1-MIN-42L</t>
  </si>
  <si>
    <t>NFL-AHDF1-MIN-42S</t>
  </si>
  <si>
    <t>NFL-AHDF1-NE-38L</t>
  </si>
  <si>
    <t>NFL-AHDF1-NE-38S</t>
  </si>
  <si>
    <t>NFL-AHDF1-NE-42L</t>
  </si>
  <si>
    <t>NFL-AHDF1-NE-42S</t>
  </si>
  <si>
    <t>NFL-AHDF1-NO-38L</t>
  </si>
  <si>
    <t>NFL-AHDF1-NO-38S</t>
  </si>
  <si>
    <t>NFL-AHDF1-NO-42L</t>
  </si>
  <si>
    <t>NFL-AHDF1-NO-42S</t>
  </si>
  <si>
    <t>NFL-AHDF1-NYG-38L</t>
  </si>
  <si>
    <t>NFL-AHDF1-NYG-38S</t>
  </si>
  <si>
    <t>NFL-AHDF1-NYG-42L</t>
  </si>
  <si>
    <t>NFL-AHDF1-NYG-42S</t>
  </si>
  <si>
    <t>NFL-AHDF1-NYJ-38L</t>
  </si>
  <si>
    <t>NFL-AHDF1-NYJ-38S</t>
  </si>
  <si>
    <t>NFL-AHDF1-NYJ-42L</t>
  </si>
  <si>
    <t>NFL-AHDF1-NYJ-42S</t>
  </si>
  <si>
    <t>NFL-AHDF1-PHI-38L</t>
  </si>
  <si>
    <t>NFL-AHDF1-PHI-38S</t>
  </si>
  <si>
    <t>NFL-AHDF1-PHI-42L</t>
  </si>
  <si>
    <t>NFL-AHDF1-PHI-42S</t>
  </si>
  <si>
    <t>NFL-AHDF1-PIT-38L</t>
  </si>
  <si>
    <t>NFL-AHDF1-PIT-38S</t>
  </si>
  <si>
    <t>NFL-AHDF1-PIT-42L</t>
  </si>
  <si>
    <t>NFL-AHDF1-PIT-42S</t>
  </si>
  <si>
    <t>NFL-AHDF1-SEA-38L</t>
  </si>
  <si>
    <t>NFL-AHDF1-SEA-38S</t>
  </si>
  <si>
    <t>NFL-AHDF1-SEA-42L</t>
  </si>
  <si>
    <t>NFL-AHDF1-SEA-42S</t>
  </si>
  <si>
    <t>NFL-AHDF1-SF-38L</t>
  </si>
  <si>
    <t>NFL-AHDF1-SF-38S</t>
  </si>
  <si>
    <t>NFL-AHDF1-SF-42L</t>
  </si>
  <si>
    <t>NFL-AHDF1-SF-42S</t>
  </si>
  <si>
    <t>NFL-AHDF1-TB-38L</t>
  </si>
  <si>
    <t>NFL-AHDF1-TB-38S</t>
  </si>
  <si>
    <t>NFL-AHDF1-TB-42L</t>
  </si>
  <si>
    <t>NFL-AHDF1-TB-42S</t>
  </si>
  <si>
    <t>NFL-AHDF1-TEN-38L</t>
  </si>
  <si>
    <t>NFL-AHDF1-TEN-38S</t>
  </si>
  <si>
    <t>NFL-AHDF1-TEN-42L</t>
  </si>
  <si>
    <t>NFL-AHDF1-TEN-42S</t>
  </si>
  <si>
    <t>NFL-AHDF1-WAS-38L</t>
  </si>
  <si>
    <t>NFL-AHDF1-WAS-38S</t>
  </si>
  <si>
    <t>NFL-AHDF1-WAS-42L</t>
  </si>
  <si>
    <t>NFL-AHDF1-WAS-42S</t>
  </si>
  <si>
    <t>NFL-AP1-ARI</t>
  </si>
  <si>
    <t>NFL-AP1-ATL</t>
  </si>
  <si>
    <t>NFL-AP1-BAL</t>
  </si>
  <si>
    <t>NFL-AP1-BUF</t>
  </si>
  <si>
    <t>NFL-AP1-CAR</t>
  </si>
  <si>
    <t>NFL-AP1-CHI</t>
  </si>
  <si>
    <t>NFL-AP1-CIN</t>
  </si>
  <si>
    <t>NFL-AP1-CLE</t>
  </si>
  <si>
    <t>NFL-AP1-DAL</t>
  </si>
  <si>
    <t>NFL-AP1-DEN</t>
  </si>
  <si>
    <t>NFL-AP1-DET</t>
  </si>
  <si>
    <t>NFL-AP1-GB</t>
  </si>
  <si>
    <t>NFL-AP1-HOU</t>
  </si>
  <si>
    <t>NFL-AP1-IND</t>
  </si>
  <si>
    <t>NFL-AP1-JAC</t>
  </si>
  <si>
    <t>NFL-AP1-KC</t>
  </si>
  <si>
    <t>NFL-AP1-LAC</t>
  </si>
  <si>
    <t>NFL-AP1-LAR</t>
  </si>
  <si>
    <t>NFL-AP1-MIA</t>
  </si>
  <si>
    <t>NFL-AP1-MIN</t>
  </si>
  <si>
    <t>NFL-AP1-NE</t>
  </si>
  <si>
    <t>NFL-AP1-NO</t>
  </si>
  <si>
    <t>NFL-AP1-NYG</t>
  </si>
  <si>
    <t>NFL-AP1-NYJ</t>
  </si>
  <si>
    <t>NFL-AP1-OAK</t>
  </si>
  <si>
    <t>NFL-AP1-PHI</t>
  </si>
  <si>
    <t>NFL-AP1-PIT</t>
  </si>
  <si>
    <t>NFL-AP1-SEA</t>
  </si>
  <si>
    <t>NFL-AP1-SF</t>
  </si>
  <si>
    <t>NFL-AP1-TB</t>
  </si>
  <si>
    <t>NFL-AP1-TEN</t>
  </si>
  <si>
    <t>NFL-AP1-WAS</t>
  </si>
  <si>
    <t>NFL-AP2-DAL</t>
  </si>
  <si>
    <t>NFL-AP2-KC</t>
  </si>
  <si>
    <t>NFL-AP2-NE</t>
  </si>
  <si>
    <t>NFL-AP2-OAK</t>
  </si>
  <si>
    <t>NFL-AP2-PHI</t>
  </si>
  <si>
    <t>NFL-AP2-PIT</t>
  </si>
  <si>
    <t>NFL-AP2-SEA</t>
  </si>
  <si>
    <t>NFL-AP2-SF</t>
  </si>
  <si>
    <t>NFL-AP3-DAL</t>
  </si>
  <si>
    <t>NFL-APA2-JAC</t>
  </si>
  <si>
    <t>NFL-APA2-MIA</t>
  </si>
  <si>
    <t>NFL-APA2-MIN</t>
  </si>
  <si>
    <t>NFL-APA2-TB</t>
  </si>
  <si>
    <t>NFL-APA3-PIT</t>
  </si>
  <si>
    <t>NFL-APC1-DAL</t>
  </si>
  <si>
    <t>NFL-APC1-GB</t>
  </si>
  <si>
    <t>NFL-APC1-KC</t>
  </si>
  <si>
    <t>NFL-APC1-NO</t>
  </si>
  <si>
    <t>NFL-APC1-PIT</t>
  </si>
  <si>
    <t>NFL-APC1-SEA</t>
  </si>
  <si>
    <t>NFL-APC1-SF</t>
  </si>
  <si>
    <t>NFL-APD1-ARI</t>
  </si>
  <si>
    <t>NFL-APD1-ATL</t>
  </si>
  <si>
    <t>NFL-APD1-BAL</t>
  </si>
  <si>
    <t>NFL-APD1-BUF</t>
  </si>
  <si>
    <t>NFL-APD1-CAR</t>
  </si>
  <si>
    <t>NFL-APD1-CHI</t>
  </si>
  <si>
    <t>NFL-APD1-CIN</t>
  </si>
  <si>
    <t>NFL-APD1-CLE</t>
  </si>
  <si>
    <t>NFL-APD1-DAL</t>
  </si>
  <si>
    <t>NFL-APD1-DEN</t>
  </si>
  <si>
    <t>NFL-APD1-DET</t>
  </si>
  <si>
    <t>NFL-APD1-GB</t>
  </si>
  <si>
    <t>NFL-APD1-HOU</t>
  </si>
  <si>
    <t>NFL-APD1-IND</t>
  </si>
  <si>
    <t>NFL-APD1-JAC</t>
  </si>
  <si>
    <t>NFL-APD1-KC</t>
  </si>
  <si>
    <t>NFL-APD1-LAC</t>
  </si>
  <si>
    <t>NFL-APD1-LAR</t>
  </si>
  <si>
    <t>NFL-APD1-MIA</t>
  </si>
  <si>
    <t>NFL-APD1-MIN</t>
  </si>
  <si>
    <t>NFL-APD1-NE</t>
  </si>
  <si>
    <t>NFL-APD1-NO</t>
  </si>
  <si>
    <t>NFL-APD1-NYG</t>
  </si>
  <si>
    <t>NFL-APD1-NYJ</t>
  </si>
  <si>
    <t>NFL-APD1-OAK</t>
  </si>
  <si>
    <t>NFL-APD1-PHI</t>
  </si>
  <si>
    <t>NFL-APD1-PIT</t>
  </si>
  <si>
    <t>NFL-APD1-SEA</t>
  </si>
  <si>
    <t>NFL-APD1-SF</t>
  </si>
  <si>
    <t>NFL-APD1-TB</t>
  </si>
  <si>
    <t>NFL-APD1-TEN</t>
  </si>
  <si>
    <t>NFL-APD1-WAS</t>
  </si>
  <si>
    <t>NFL-APD2-ARI</t>
  </si>
  <si>
    <t>NFL-APD2-ATL</t>
  </si>
  <si>
    <t>NFL-APD2-BAL</t>
  </si>
  <si>
    <t>NFL-APD2-BUF</t>
  </si>
  <si>
    <t>NFL-APD2-CAR</t>
  </si>
  <si>
    <t>NFL-APD2-CHI</t>
  </si>
  <si>
    <t>NFL-APD2-CIN</t>
  </si>
  <si>
    <t>NFL-APD2-CLE</t>
  </si>
  <si>
    <t>NFL-APD2-DAL</t>
  </si>
  <si>
    <t>NFL-APD2-DEN</t>
  </si>
  <si>
    <t>NFL-APD2-DET</t>
  </si>
  <si>
    <t>NFL-APD2-GB</t>
  </si>
  <si>
    <t>NFL-APD2-HOU</t>
  </si>
  <si>
    <t>NFL-APD2-IND</t>
  </si>
  <si>
    <t>NFL-APD2-JAC</t>
  </si>
  <si>
    <t>NFL-APD2-KC</t>
  </si>
  <si>
    <t>NFL-APD2-LAC</t>
  </si>
  <si>
    <t>NFL-APD2-LAR</t>
  </si>
  <si>
    <t>NFL-APD2-MIA</t>
  </si>
  <si>
    <t>NFL-APD2-MIN</t>
  </si>
  <si>
    <t>NFL-APD2-NE</t>
  </si>
  <si>
    <t>NFL-APD2-NO</t>
  </si>
  <si>
    <t>NFL-APD2-NYG</t>
  </si>
  <si>
    <t>NFL-APD2-NYJ</t>
  </si>
  <si>
    <t>NFL-APD2-OAK</t>
  </si>
  <si>
    <t>NFL-APD2-PHI</t>
  </si>
  <si>
    <t>NFL-APD2-PIT</t>
  </si>
  <si>
    <t>NFL-APD2-SEA</t>
  </si>
  <si>
    <t>NFL-APD2-SF</t>
  </si>
  <si>
    <t>NFL-APD2-TB</t>
  </si>
  <si>
    <t>NFL-APD2-TEN</t>
  </si>
  <si>
    <t>NFL-APD2-WAS</t>
  </si>
  <si>
    <t>NFL-APP1-BUF</t>
  </si>
  <si>
    <t>NFL-APP1-CHI</t>
  </si>
  <si>
    <t>NFL-APP1-DAL</t>
  </si>
  <si>
    <t>NFL-APP1-GB</t>
  </si>
  <si>
    <t>NFL-APP1-KC</t>
  </si>
  <si>
    <t>NFL-APP1-MIN</t>
  </si>
  <si>
    <t>NFL-APP1-NE</t>
  </si>
  <si>
    <t>NFL-APP1-NO</t>
  </si>
  <si>
    <t>NFL-APP1-OAK</t>
  </si>
  <si>
    <t>NFL-APP1-PHI</t>
  </si>
  <si>
    <t>NFL-APP1-PIT</t>
  </si>
  <si>
    <t>NFL-APP1-SEA</t>
  </si>
  <si>
    <t>NFL-APP1-SF</t>
  </si>
  <si>
    <t>NFL-APP2-SF</t>
  </si>
  <si>
    <t>NFL-APPD1-ARI</t>
  </si>
  <si>
    <t>NFL-APPD1-ATL</t>
  </si>
  <si>
    <t>NFL-APPD1-BAL</t>
  </si>
  <si>
    <t>NFL-APPD1-BUF</t>
  </si>
  <si>
    <t>NFL-APPD1-CAR</t>
  </si>
  <si>
    <t>NFL-APPD1-CHI</t>
  </si>
  <si>
    <t>NFL-APPD1-CIN</t>
  </si>
  <si>
    <t>NFL-APPD1-CLE</t>
  </si>
  <si>
    <t>NFL-APPD1-DAL</t>
  </si>
  <si>
    <t>NFL-APPD1-DEN</t>
  </si>
  <si>
    <t>NFL-APPD1-DET</t>
  </si>
  <si>
    <t>NFL-APPD1-GB</t>
  </si>
  <si>
    <t>NFL-APPD1-HOU</t>
  </si>
  <si>
    <t>NFL-APPD1-IND</t>
  </si>
  <si>
    <t>NFL-APPD1-JAC</t>
  </si>
  <si>
    <t>NFL-APPD1-KC</t>
  </si>
  <si>
    <t>NFL-APPD1-LAC</t>
  </si>
  <si>
    <t>NFL-APPD1-LAR</t>
  </si>
  <si>
    <t>NFL-APPD1-MIA</t>
  </si>
  <si>
    <t>NFL-APPD1-MIN</t>
  </si>
  <si>
    <t>NFL-APPD1-NE</t>
  </si>
  <si>
    <t>NFL-APPD1-NO</t>
  </si>
  <si>
    <t>NFL-APPD1-NYG</t>
  </si>
  <si>
    <t>NFL-APPD1-NYJ</t>
  </si>
  <si>
    <t>NFL-APPD1-OAK</t>
  </si>
  <si>
    <t>NFL-APPD1-PHI</t>
  </si>
  <si>
    <t>NFL-APPD1-PIT</t>
  </si>
  <si>
    <t>NFL-APPD1-SEA</t>
  </si>
  <si>
    <t>NFL-APPD1-SF</t>
  </si>
  <si>
    <t>NFL-APPD1-TB</t>
  </si>
  <si>
    <t>NFL-APPD1-TEN</t>
  </si>
  <si>
    <t>NFL-APPD1-WAS</t>
  </si>
  <si>
    <t>NFL-BLL1-ARI-38L</t>
  </si>
  <si>
    <t>NFL-BLL1-ARI-42L</t>
  </si>
  <si>
    <t>NFL-BLL1-ATL-38L</t>
  </si>
  <si>
    <t>NFL-BLL1-ATL-42L</t>
  </si>
  <si>
    <t>NFL-BLL1-BAL-38L</t>
  </si>
  <si>
    <t>NFL-BLL1-BAL-42L</t>
  </si>
  <si>
    <t>NFL-BLL1-BUF-38L</t>
  </si>
  <si>
    <t>NFL-BLL1-BUF-42L</t>
  </si>
  <si>
    <t>NFL-BLL1-CAR-38L</t>
  </si>
  <si>
    <t>NFL-BLL1-CAR-42L</t>
  </si>
  <si>
    <t>NFL-BLL1-CHI-42L</t>
  </si>
  <si>
    <t>NFL-BLL1-CIN-38L</t>
  </si>
  <si>
    <t>NFL-BLL1-CIN-42L</t>
  </si>
  <si>
    <t>NFL-BLL1-CLE-38L</t>
  </si>
  <si>
    <t>NFL-BLL1-CLE-42L</t>
  </si>
  <si>
    <t>NFL-BLL1-DAL-38L</t>
  </si>
  <si>
    <t>NFL-BLL1-DAL-42L</t>
  </si>
  <si>
    <t>NFL-BLL1-DEN-38L</t>
  </si>
  <si>
    <t>NFL-BLL1-DEN-42L</t>
  </si>
  <si>
    <t>NFL-BLL1-DET-38L</t>
  </si>
  <si>
    <t>NFL-BLL1-DET-42L</t>
  </si>
  <si>
    <t>NFL-BLL1-GB-38L</t>
  </si>
  <si>
    <t>NFL-BLL1-GB-42L</t>
  </si>
  <si>
    <t>NFL-BLL1-HOU-38L</t>
  </si>
  <si>
    <t>NFL-BLL1-HOU-42L</t>
  </si>
  <si>
    <t>NFL-BLL1-IND-38L</t>
  </si>
  <si>
    <t>NFL-BLL1-IND-42L</t>
  </si>
  <si>
    <t>NFL-BLL1-JAC-38L</t>
  </si>
  <si>
    <t>NFL-BLL1-JAC-42L</t>
  </si>
  <si>
    <t>NFL-BLL1-KC-38L</t>
  </si>
  <si>
    <t>NFL-BLL1-KC-42L</t>
  </si>
  <si>
    <t>NFL-BLL1-LAC-38L</t>
  </si>
  <si>
    <t>NFL-BLL1-LAC-42L</t>
  </si>
  <si>
    <t>NFL-BLL1-LAR-38L</t>
  </si>
  <si>
    <t>NFL-BLL1-LAR-42L</t>
  </si>
  <si>
    <t>NFL-BLL1-LV-38L</t>
  </si>
  <si>
    <t>NFL-BLL1-LV-42L</t>
  </si>
  <si>
    <t>NFL-BLL1-MIA-38L</t>
  </si>
  <si>
    <t>NFL-BLL1-MIA-42L</t>
  </si>
  <si>
    <t>NFL-BLL1-MIN-38L</t>
  </si>
  <si>
    <t>NFL-BLL1-MIN-42L</t>
  </si>
  <si>
    <t>NFL-BLL1-NE-38L</t>
  </si>
  <si>
    <t>NFL-BLL1-NE-42L</t>
  </si>
  <si>
    <t>NFL-BLL1-NO-38L</t>
  </si>
  <si>
    <t>NFL-BLL1-NO-42L</t>
  </si>
  <si>
    <t>NFL-BLL1-NYG-38L</t>
  </si>
  <si>
    <t>NFL-BLL1-NYG-42L</t>
  </si>
  <si>
    <t>NFL-BLL1-NYJ-38L</t>
  </si>
  <si>
    <t>NFL-BLL1-NYJ-42L</t>
  </si>
  <si>
    <t>NFL-BLL1-PHI-38L</t>
  </si>
  <si>
    <t>NFL-BLL1-PHI-42L</t>
  </si>
  <si>
    <t>NFL-BLL1-PIT-38L</t>
  </si>
  <si>
    <t>NFL-BLL1-PIT-42L</t>
  </si>
  <si>
    <t>NFL-BLL1-SEA-38L</t>
  </si>
  <si>
    <t>NFL-BLL1-SEA-42L</t>
  </si>
  <si>
    <t>NFL-BLL1-SF-38L</t>
  </si>
  <si>
    <t>NFL-BLL1-SF-42L</t>
  </si>
  <si>
    <t>NFL-BLL1-TB-38L</t>
  </si>
  <si>
    <t>NFL-BLL1-TB-42L</t>
  </si>
  <si>
    <t>NFL-BLL1-TEN-38L</t>
  </si>
  <si>
    <t>NFL-BLL1-TEN-42L</t>
  </si>
  <si>
    <t>NFL-BLL2-WAS-38L</t>
  </si>
  <si>
    <t>NFL-BLL2-WAS-42L</t>
  </si>
  <si>
    <t>NFL-BRL1-ARI-38L</t>
  </si>
  <si>
    <t>NFL-BRL1-ARI-42L</t>
  </si>
  <si>
    <t>NFL-BRL1-ATL-38L</t>
  </si>
  <si>
    <t>NFL-BRL1-ATL-42L</t>
  </si>
  <si>
    <t>NFL-BRL1-BAL-38L</t>
  </si>
  <si>
    <t>NFL-BRL1-BAL-42L</t>
  </si>
  <si>
    <t>NFL-BRL1-BUF-38L</t>
  </si>
  <si>
    <t>NFL-BRL1-BUF-42L</t>
  </si>
  <si>
    <t>NFL-BRL1-CAR-38L</t>
  </si>
  <si>
    <t>NFL-BRL1-CAR-42L</t>
  </si>
  <si>
    <t>NFL-BRL1-CHI-38L</t>
  </si>
  <si>
    <t>NFL-BRL1-CHI-42L</t>
  </si>
  <si>
    <t>NFL-BRL1-CIN-38L</t>
  </si>
  <si>
    <t>NFL-BRL1-CIN-42L</t>
  </si>
  <si>
    <t>NFL-BRL1-CLE-38L</t>
  </si>
  <si>
    <t>NFL-BRL1-CLE-42L</t>
  </si>
  <si>
    <t>NFL-BRL1-DAL-38L</t>
  </si>
  <si>
    <t>NFL-BRL1-DAL-42L</t>
  </si>
  <si>
    <t>NFL-BRL1-DEN-38L</t>
  </si>
  <si>
    <t>NFL-BRL1-DEN-42L</t>
  </si>
  <si>
    <t>NFL-BRL1-DET-38L</t>
  </si>
  <si>
    <t>NFL-BRL1-DET-42L</t>
  </si>
  <si>
    <t>NFL-BRL1-GB-38L</t>
  </si>
  <si>
    <t>NFL-BRL1-GB-42L</t>
  </si>
  <si>
    <t>NFL-BRL1-HOU-38L</t>
  </si>
  <si>
    <t>NFL-BRL1-HOU-42L</t>
  </si>
  <si>
    <t>NFL-BRL1-IND-38L</t>
  </si>
  <si>
    <t>NFL-BRL1-IND-42L</t>
  </si>
  <si>
    <t>NFL-BRL1-JAC-38L</t>
  </si>
  <si>
    <t>NFL-BRL1-JAC-42L</t>
  </si>
  <si>
    <t>NFL-BRL1-KC-38L</t>
  </si>
  <si>
    <t>NFL-BRL1-KC-42L</t>
  </si>
  <si>
    <t>NFL-BRL1-LAC-38L</t>
  </si>
  <si>
    <t>NFL-BRL1-LAC-42L</t>
  </si>
  <si>
    <t>NFL-BRL1-LAR-38L</t>
  </si>
  <si>
    <t>NFL-BRL1-LAR-42L</t>
  </si>
  <si>
    <t>NFL-BRL1-LV-38L</t>
  </si>
  <si>
    <t>NFL-BRL1-LV-42L</t>
  </si>
  <si>
    <t>NFL-BRL1-MIA-38L</t>
  </si>
  <si>
    <t>NFL-BRL1-MIA-42L</t>
  </si>
  <si>
    <t>NFL-BRL1-MIN-38L</t>
  </si>
  <si>
    <t>NFL-BRL1-MIN-42L</t>
  </si>
  <si>
    <t>NFL-BRL1-NE-38L</t>
  </si>
  <si>
    <t>NFL-BRL1-NE-42L</t>
  </si>
  <si>
    <t>NFL-BRL1-NO-38L</t>
  </si>
  <si>
    <t>NFL-BRL1-NO-42L</t>
  </si>
  <si>
    <t>NFL-BRL1-NYG-38L</t>
  </si>
  <si>
    <t>NFL-BRL1-NYG-42L</t>
  </si>
  <si>
    <t>NFL-BRL1-NYJ-38L</t>
  </si>
  <si>
    <t>NFL-BRL1-NYJ-42L</t>
  </si>
  <si>
    <t>NFL-BRL1-PHI-38L</t>
  </si>
  <si>
    <t>NFL-BRL1-PHI-42L</t>
  </si>
  <si>
    <t>NFL-BRL1-PIT-38L</t>
  </si>
  <si>
    <t>NFL-BRL1-PIT-42L</t>
  </si>
  <si>
    <t>NFL-BRL1-SEA-38L</t>
  </si>
  <si>
    <t>NFL-BRL1-SEA-42L</t>
  </si>
  <si>
    <t>NFL-BRL1-SF-38L</t>
  </si>
  <si>
    <t>NFL-BRL1-SF-42L</t>
  </si>
  <si>
    <t>NFL-BRL1-TB-38L</t>
  </si>
  <si>
    <t>NFL-BRL1-TB-42L</t>
  </si>
  <si>
    <t>NFL-BRL1-TEN-38L</t>
  </si>
  <si>
    <t>NFL-BRL1-TEN-42L</t>
  </si>
  <si>
    <t>NFL-BRL2-WAS-38L</t>
  </si>
  <si>
    <t>NFL-BRL2-WAS-42L</t>
  </si>
  <si>
    <t>NFL-EDAAP1-ARI</t>
  </si>
  <si>
    <t>NFL-EDAAP1-ATL</t>
  </si>
  <si>
    <t>NFL-EDAAP1-BAL</t>
  </si>
  <si>
    <t>NFL-EDAAP1-BUF</t>
  </si>
  <si>
    <t>NFL-EDAAP1-CAR</t>
  </si>
  <si>
    <t>NFL-EDAAP1-CHI</t>
  </si>
  <si>
    <t>NFL-EDAAP1-CIN</t>
  </si>
  <si>
    <t>NFL-EDAAP1-CLE</t>
  </si>
  <si>
    <t>NFL-EDAAP1-DAL</t>
  </si>
  <si>
    <t>NFL-EDAAP1-DEN</t>
  </si>
  <si>
    <t>NFL-EDAAP1-DET</t>
  </si>
  <si>
    <t>NFL-EDAAP1-GB</t>
  </si>
  <si>
    <t>NFL-EDAAP1-HOU</t>
  </si>
  <si>
    <t>NFL-EDAAP1-IND</t>
  </si>
  <si>
    <t>NFL-EDAAP1-JAC</t>
  </si>
  <si>
    <t>NFL-EDAAP1-KC</t>
  </si>
  <si>
    <t>NFL-EDAAP1-LA</t>
  </si>
  <si>
    <t>NFL-EDAAP1-LAC</t>
  </si>
  <si>
    <t>NFL-EDAAP1-LV</t>
  </si>
  <si>
    <t>NFL-EDAAP1-MIA</t>
  </si>
  <si>
    <t>NFL-EDAAP1-MIN</t>
  </si>
  <si>
    <t>NFL-EDAAP1-NE</t>
  </si>
  <si>
    <t>NFL-EDAAP1-NO</t>
  </si>
  <si>
    <t>NFL-EDAAP1-NYG</t>
  </si>
  <si>
    <t>NFL-EDAAP1-NYJ</t>
  </si>
  <si>
    <t>NFL-EDAAP1-PHI</t>
  </si>
  <si>
    <t>NFL-EDAAP1-PIT</t>
  </si>
  <si>
    <t>NFL-EDAAP1-SEA</t>
  </si>
  <si>
    <t>NFL-EDAAP1-SF</t>
  </si>
  <si>
    <t>NFL-EDAAP1-TB</t>
  </si>
  <si>
    <t>NFL-EDAAP1-TEN</t>
  </si>
  <si>
    <t>NFL-EDAAP1-WAS</t>
  </si>
  <si>
    <t>NFL-EDAB1-ARI-38L</t>
  </si>
  <si>
    <t>NFL-EDAB1-ARI-38S</t>
  </si>
  <si>
    <t>NFL-EDAB1-ARI-42L</t>
  </si>
  <si>
    <t>NFL-EDAB1-ARI-42S</t>
  </si>
  <si>
    <t>NFL-EDAB1-ATL-38L</t>
  </si>
  <si>
    <t>NFL-EDAB1-ATL-38S</t>
  </si>
  <si>
    <t>NFL-EDAB1-ATL-42L</t>
  </si>
  <si>
    <t>NFL-EDAB1-ATL-42S</t>
  </si>
  <si>
    <t>NFL-EDAB1-BAL-38L</t>
  </si>
  <si>
    <t>NFL-EDAB1-BAL-38S</t>
  </si>
  <si>
    <t>NFL-EDAB1-BAL-42L</t>
  </si>
  <si>
    <t>NFL-EDAB1-BAL-42S</t>
  </si>
  <si>
    <t>NFL-EDAB1-BUF-38L</t>
  </si>
  <si>
    <t>NFL-EDAB1-BUF-38S</t>
  </si>
  <si>
    <t>NFL-EDAB1-BUF-42L</t>
  </si>
  <si>
    <t>NFL-EDAB1-BUF-42S</t>
  </si>
  <si>
    <t>NFL-EDAB1-CAR-38L</t>
  </si>
  <si>
    <t>NFL-EDAB1-CAR-38S</t>
  </si>
  <si>
    <t>NFL-EDAB1-CAR-42L</t>
  </si>
  <si>
    <t>NFL-EDAB1-CAR-42S</t>
  </si>
  <si>
    <t>NFL-EDAB1-CHI-38L</t>
  </si>
  <si>
    <t>NFL-EDAB1-CHI-38S</t>
  </si>
  <si>
    <t>NFL-EDAB1-CHI-42L</t>
  </si>
  <si>
    <t>NFL-EDAB1-CHI-42S</t>
  </si>
  <si>
    <t>NFL-EDAB1-CIN-38L</t>
  </si>
  <si>
    <t>NFL-EDAB1-CIN-38S</t>
  </si>
  <si>
    <t>NFL-EDAB1-CIN-42L</t>
  </si>
  <si>
    <t>NFL-EDAB1-CIN-42S</t>
  </si>
  <si>
    <t>NFL-EDAB1-CLE-38L</t>
  </si>
  <si>
    <t>NFL-EDAB1-CLE-38S</t>
  </si>
  <si>
    <t>NFL-EDAB1-CLE-42L</t>
  </si>
  <si>
    <t>NFL-EDAB1-CLE-42S</t>
  </si>
  <si>
    <t>NFL-EDAB1-DAL-38L</t>
  </si>
  <si>
    <t>NFL-EDAB1-DAL-38S</t>
  </si>
  <si>
    <t>NFL-EDAB1-DAL-42L</t>
  </si>
  <si>
    <t>NFL-EDAB1-DAL-42S</t>
  </si>
  <si>
    <t>NFL-EDAB1-DEN-38L</t>
  </si>
  <si>
    <t>NFL-EDAB1-DEN-38S</t>
  </si>
  <si>
    <t>NFL-EDAB1-DEN-42L</t>
  </si>
  <si>
    <t>NFL-EDAB1-DEN-42S</t>
  </si>
  <si>
    <t>NFL-EDAB1-DET-38L</t>
  </si>
  <si>
    <t>NFL-EDAB1-DET-38S</t>
  </si>
  <si>
    <t>NFL-EDAB1-DET-42L</t>
  </si>
  <si>
    <t>NFL-EDAB1-DET-42S</t>
  </si>
  <si>
    <t>NFL-EDAB1-GB-38L</t>
  </si>
  <si>
    <t>NFL-EDAB1-GB-38S</t>
  </si>
  <si>
    <t>NFL-EDAB1-GB-42L</t>
  </si>
  <si>
    <t>NFL-EDAB1-GB-42S</t>
  </si>
  <si>
    <t>NFL-EDAB1-HOU-38L</t>
  </si>
  <si>
    <t>NFL-EDAB1-HOU-38S</t>
  </si>
  <si>
    <t>NFL-EDAB1-HOU-42L</t>
  </si>
  <si>
    <t>NFL-EDAB1-HOU-42S</t>
  </si>
  <si>
    <t>NFL-EDAB1-IND-38L</t>
  </si>
  <si>
    <t>NFL-EDAB1-IND-38S</t>
  </si>
  <si>
    <t>NFL-EDAB1-IND-42L</t>
  </si>
  <si>
    <t>NFL-EDAB1-IND-42S</t>
  </si>
  <si>
    <t>NFL-EDAB1-JAC-38L</t>
  </si>
  <si>
    <t>NFL-EDAB1-JAC-38S</t>
  </si>
  <si>
    <t>NFL-EDAB1-JAC-42L</t>
  </si>
  <si>
    <t>NFL-EDAB1-JAC-42S</t>
  </si>
  <si>
    <t>NFL-EDAB1-KC-38L</t>
  </si>
  <si>
    <t>NFL-EDAB1-KC-38S</t>
  </si>
  <si>
    <t>NFL-EDAB1-KC-42L</t>
  </si>
  <si>
    <t>NFL-EDAB1-KC-42S</t>
  </si>
  <si>
    <t>NFL-EDAB1-LA-38L</t>
  </si>
  <si>
    <t>NFL-EDAB1-LA-38S</t>
  </si>
  <si>
    <t>NFL-EDAB1-LA-42L</t>
  </si>
  <si>
    <t>NFL-EDAB1-LA-42S</t>
  </si>
  <si>
    <t>NFL-EDAB1-LAC-38L</t>
  </si>
  <si>
    <t>NFL-EDAB1-LAC-38S</t>
  </si>
  <si>
    <t>NFL-EDAB1-LAC-42L</t>
  </si>
  <si>
    <t>NFL-EDAB1-LAC-42S</t>
  </si>
  <si>
    <t>NFL-EDAB1-LV-38L</t>
  </si>
  <si>
    <t>NFL-EDAB1-LV-38S</t>
  </si>
  <si>
    <t>NFL-EDAB1-LV-42L</t>
  </si>
  <si>
    <t>NFL-EDAB1-LV-42S</t>
  </si>
  <si>
    <t>NFL-EDAB1-MIA-38L</t>
  </si>
  <si>
    <t>NFL-EDAB1-MIA-38S</t>
  </si>
  <si>
    <t>NFL-EDAB1-MIA-42L</t>
  </si>
  <si>
    <t>NFL-EDAB1-MIA-42S</t>
  </si>
  <si>
    <t>NFL-EDAB1-MIN-38L</t>
  </si>
  <si>
    <t>NFL-EDAB1-MIN-38S</t>
  </si>
  <si>
    <t>NFL-EDAB1-MIN-42L</t>
  </si>
  <si>
    <t>NFL-EDAB1-MIN-42S</t>
  </si>
  <si>
    <t>NFL-EDAB1-NE-38L</t>
  </si>
  <si>
    <t>NFL-EDAB1-NE-38S</t>
  </si>
  <si>
    <t>NFL-EDAB1-NE-42L</t>
  </si>
  <si>
    <t>NFL-EDAB1-NE-42S</t>
  </si>
  <si>
    <t>NFL-EDAB1-NO-38L</t>
  </si>
  <si>
    <t>NFL-EDAB1-NO-38S</t>
  </si>
  <si>
    <t>NFL-EDAB1-NO-42L</t>
  </si>
  <si>
    <t>NFL-EDAB1-NO-42S</t>
  </si>
  <si>
    <t>NFL-EDAB1-NYG-38L</t>
  </si>
  <si>
    <t>NFL-EDAB1-NYG-38S</t>
  </si>
  <si>
    <t>NFL-EDAB1-NYG-42L</t>
  </si>
  <si>
    <t>NFL-EDAB1-NYG-42S</t>
  </si>
  <si>
    <t>NFL-EDAB1-NYJ-38L</t>
  </si>
  <si>
    <t>NFL-EDAB1-NYJ-38S</t>
  </si>
  <si>
    <t>NFL-EDAB1-NYJ-42L</t>
  </si>
  <si>
    <t>NFL-EDAB1-NYJ-42S</t>
  </si>
  <si>
    <t>NFL-EDAB1-PHI-38L</t>
  </si>
  <si>
    <t>NFL-EDAB1-PHI-38S</t>
  </si>
  <si>
    <t>NFL-EDAB1-PHI-42L</t>
  </si>
  <si>
    <t>NFL-EDAB1-PHI-42S</t>
  </si>
  <si>
    <t>NFL-EDAB1-PIT-38L</t>
  </si>
  <si>
    <t>NFL-EDAB1-PIT-38S</t>
  </si>
  <si>
    <t>NFL-EDAB1-PIT-42L</t>
  </si>
  <si>
    <t>NFL-EDAB1-PIT-42S</t>
  </si>
  <si>
    <t>NFL-EDAB1-SEA-38L</t>
  </si>
  <si>
    <t>NFL-EDAB1-SEA-38S</t>
  </si>
  <si>
    <t>NFL-EDAB1-SEA-42L</t>
  </si>
  <si>
    <t>NFL-EDAB1-SEA-42S</t>
  </si>
  <si>
    <t>NFL-EDAB1-SF-38L</t>
  </si>
  <si>
    <t>NFL-EDAB1-SF-38S</t>
  </si>
  <si>
    <t>NFL-EDAB1-SF-42L</t>
  </si>
  <si>
    <t>NFL-EDAB1-SF-42S</t>
  </si>
  <si>
    <t>NFL-EDAB1-TB-38L</t>
  </si>
  <si>
    <t>NFL-EDAB1-TB-38S</t>
  </si>
  <si>
    <t>NFL-EDAB1-TB-42L</t>
  </si>
  <si>
    <t>NFL-EDAB1-TB-42S</t>
  </si>
  <si>
    <t>NFL-EDAB1-TEN-38L</t>
  </si>
  <si>
    <t>NFL-EDAB1-TEN-38S</t>
  </si>
  <si>
    <t>NFL-EDAB1-TEN-42L</t>
  </si>
  <si>
    <t>NFL-EDAB1-TEN-42S</t>
  </si>
  <si>
    <t>NFL-EDAB1-WAS-38L</t>
  </si>
  <si>
    <t>NFL-EDAB1-WAS-38S</t>
  </si>
  <si>
    <t>NFL-EDAB1-WAS-42L</t>
  </si>
  <si>
    <t>NFL-EDAB1-WAS-42S</t>
  </si>
  <si>
    <t>NFL-EDAPA1-ARI</t>
  </si>
  <si>
    <t>NFL-EDAPA1-ATL</t>
  </si>
  <si>
    <t>NFL-EDAPA1-BAL</t>
  </si>
  <si>
    <t>NFL-EDAPA1-BUF</t>
  </si>
  <si>
    <t>NFL-EDAPA1-CAR</t>
  </si>
  <si>
    <t>NFL-EDAPA1-CHI</t>
  </si>
  <si>
    <t>NFL-EDAPA1-CIN</t>
  </si>
  <si>
    <t>NFL-EDAPA1-CLE</t>
  </si>
  <si>
    <t>NFL-EDAPA1-DAL</t>
  </si>
  <si>
    <t>NFL-EDAPA1-DEN</t>
  </si>
  <si>
    <t>NFL-EDAPA1-DET</t>
  </si>
  <si>
    <t>NFL-EDAPA1-GB</t>
  </si>
  <si>
    <t>NFL-EDAPA1-HOU</t>
  </si>
  <si>
    <t>NFL-EDAPA1-IND</t>
  </si>
  <si>
    <t>NFL-EDAPA1-JAC</t>
  </si>
  <si>
    <t>NFL-EDAPA1-KC</t>
  </si>
  <si>
    <t>NFL-EDAPA1-LA</t>
  </si>
  <si>
    <t>NFL-EDAPA1-LAC</t>
  </si>
  <si>
    <t>NFL-EDAPA1-LV</t>
  </si>
  <si>
    <t>NFL-EDAPA1-MIA</t>
  </si>
  <si>
    <t>NFL-EDAPA1-MIN</t>
  </si>
  <si>
    <t>NFL-EDAPA1-NE</t>
  </si>
  <si>
    <t>NFL-EDAPA1-NO</t>
  </si>
  <si>
    <t>NFL-EDAPA1-NYG</t>
  </si>
  <si>
    <t>NFL-EDAPA1-NYJ</t>
  </si>
  <si>
    <t>NFL-EDAPA1-PHI</t>
  </si>
  <si>
    <t>NFL-EDAPA1-PIT</t>
  </si>
  <si>
    <t>NFL-EDAPA1-SEA</t>
  </si>
  <si>
    <t>NFL-EDAPA1-SF</t>
  </si>
  <si>
    <t>NFL-EDAPA1-TB</t>
  </si>
  <si>
    <t>NFL-EDAPA1-TEN</t>
  </si>
  <si>
    <t>NFL-EDAPA1-WAS</t>
  </si>
  <si>
    <t>NFL-QCB1-CHI-20</t>
  </si>
  <si>
    <t>NFL-QCB1-CHI-22</t>
  </si>
  <si>
    <t>NFL-QCB1-DAL-20</t>
  </si>
  <si>
    <t>NFL-QCB1-DAL-22</t>
  </si>
  <si>
    <t>NFL-QCB1-DEN-20</t>
  </si>
  <si>
    <t>NFL-QCB1-DEN-22</t>
  </si>
  <si>
    <t>NFL-QCB1-GB-20</t>
  </si>
  <si>
    <t>NFL-QCB1-GB-22</t>
  </si>
  <si>
    <t>NFL-QCB1-KC-20</t>
  </si>
  <si>
    <t>NFL-QCB1-KC-22</t>
  </si>
  <si>
    <t>NFL-QCB1-LV-20</t>
  </si>
  <si>
    <t>NFL-QCB1-LV-22</t>
  </si>
  <si>
    <t>NFL-QCB1-MIN-20</t>
  </si>
  <si>
    <t>NFL-QCB1-MIN-22</t>
  </si>
  <si>
    <t>NFL-QCB1-NE-20</t>
  </si>
  <si>
    <t>NFL-QCB1-NE-22</t>
  </si>
  <si>
    <t>NFL-QCB1-NO-20</t>
  </si>
  <si>
    <t>NFL-QCB1-NO-22</t>
  </si>
  <si>
    <t>NFL-QCB1-NYG-20</t>
  </si>
  <si>
    <t>NFL-QCB1-NYG-22</t>
  </si>
  <si>
    <t>NFL-QCB1-PHI-20</t>
  </si>
  <si>
    <t>NFL-QCB1-PHI-22</t>
  </si>
  <si>
    <t>NFL-QCB1-PIT-20</t>
  </si>
  <si>
    <t>NFL-QCB1-PIT-22</t>
  </si>
  <si>
    <t>NFL-QCB1-SF-20</t>
  </si>
  <si>
    <t>NFL-QCB1-SF-22</t>
  </si>
  <si>
    <t>NFL-QCB2-MIN-20</t>
  </si>
  <si>
    <t>NFL-TNL1-ARI-38L</t>
  </si>
  <si>
    <t>NFL-TNL1-ARI-42L</t>
  </si>
  <si>
    <t>NFL-TNL1-ATL-38L</t>
  </si>
  <si>
    <t>NFL-TNL1-ATL-42L</t>
  </si>
  <si>
    <t>NFL-TNL1-BAL-38L</t>
  </si>
  <si>
    <t>NFL-TNL1-BAL-42L</t>
  </si>
  <si>
    <t>NFL-TNL1-BUF-38L</t>
  </si>
  <si>
    <t>NFL-TNL1-BUF-42L</t>
  </si>
  <si>
    <t>NFL-TNL1-CAR-38L</t>
  </si>
  <si>
    <t>NFL-TNL1-CAR-42L</t>
  </si>
  <si>
    <t>NFL-TNL1-CHI-38L</t>
  </si>
  <si>
    <t>NFL-TNL1-CHI-42L</t>
  </si>
  <si>
    <t>NFL-TNL1-CIN-38L</t>
  </si>
  <si>
    <t>NFL-TNL1-CIN-42L</t>
  </si>
  <si>
    <t>NFL-TNL1-CLE-38L</t>
  </si>
  <si>
    <t>NFL-TNL1-CLE-42L</t>
  </si>
  <si>
    <t>NFL-TNL1-DAL-38L</t>
  </si>
  <si>
    <t>NFL-TNL1-DAL-42L</t>
  </si>
  <si>
    <t>NFL-TNL1-DEN-38L</t>
  </si>
  <si>
    <t>NFL-TNL1-DEN-42L</t>
  </si>
  <si>
    <t>NFL-TNL1-DET-38L</t>
  </si>
  <si>
    <t>NFL-TNL1-DET-42L</t>
  </si>
  <si>
    <t>NFL-TNL1-GB-38L</t>
  </si>
  <si>
    <t>NFL-TNL1-GB-42L</t>
  </si>
  <si>
    <t>NFL-TNL1-HOU-38L</t>
  </si>
  <si>
    <t>NFL-TNL1-HOU-42L</t>
  </si>
  <si>
    <t>NFL-TNL1-IND-38L</t>
  </si>
  <si>
    <t>NFL-TNL1-IND-42L</t>
  </si>
  <si>
    <t>NFL-TNL1-JAC-38L</t>
  </si>
  <si>
    <t>NFL-TNL1-JAC-42L</t>
  </si>
  <si>
    <t>NFL-TNL1-KC-38L</t>
  </si>
  <si>
    <t>NFL-TNL1-KC-42L</t>
  </si>
  <si>
    <t>NFL-TNL1-LAC-38L</t>
  </si>
  <si>
    <t>NFL-TNL1-LAC-42L</t>
  </si>
  <si>
    <t>NFL-TNL1-LAR-38L</t>
  </si>
  <si>
    <t>NFL-TNL1-LAR-42L</t>
  </si>
  <si>
    <t>NFL-TNL1-LV-38L</t>
  </si>
  <si>
    <t>NFL-TNL1-LV-42L</t>
  </si>
  <si>
    <t>NFL-TNL1-LV-42S</t>
  </si>
  <si>
    <t>NFL-TNL1-MIA-38L</t>
  </si>
  <si>
    <t>NFL-TNL1-MIA-42L</t>
  </si>
  <si>
    <t>NFL-TNL1-MIN-38L</t>
  </si>
  <si>
    <t>NFL-TNL1-MIN-42L</t>
  </si>
  <si>
    <t>NFL-TNL1-NE-38L</t>
  </si>
  <si>
    <t>NFL-TNL1-NE-42L</t>
  </si>
  <si>
    <t>NFL-TNL1-NO-38L</t>
  </si>
  <si>
    <t>NFL-TNL1-NO-42L</t>
  </si>
  <si>
    <t>NFL-TNL1-NYG-38L</t>
  </si>
  <si>
    <t>NFL-TNL1-NYG-42L</t>
  </si>
  <si>
    <t>NFL-TNL1-NYJ-38L</t>
  </si>
  <si>
    <t>NFL-TNL1-NYJ-42L</t>
  </si>
  <si>
    <t>NFL-TNL1-PHI-38L</t>
  </si>
  <si>
    <t>NFL-TNL1-PHI-42L</t>
  </si>
  <si>
    <t>NFL-TNL1-PIT-38L</t>
  </si>
  <si>
    <t>NFL-TNL1-PIT-42L</t>
  </si>
  <si>
    <t>NFL-TNL1-SEA-38L</t>
  </si>
  <si>
    <t>NFL-TNL1-SEA-42L</t>
  </si>
  <si>
    <t>NFL-TNL1-SF-38L</t>
  </si>
  <si>
    <t>NFL-TNL1-SF-42L</t>
  </si>
  <si>
    <t>NFL-TNL1-TB-38L</t>
  </si>
  <si>
    <t>NFL-TNL1-TB-42L</t>
  </si>
  <si>
    <t>NFL-TNL1-TEN-38L</t>
  </si>
  <si>
    <t>NFL-TNL1-TEN-42L</t>
  </si>
  <si>
    <t>NFL-TNL2-WAS-38L</t>
  </si>
  <si>
    <t>NFL-TNL2-WAS-42L</t>
  </si>
  <si>
    <t>NFL38-01-AW1</t>
  </si>
  <si>
    <t>NFL38-02-AW1</t>
  </si>
  <si>
    <t>NFL38-03-AW1</t>
  </si>
  <si>
    <t>NFL38-04-AW1</t>
  </si>
  <si>
    <t>NFL38-05-AW1</t>
  </si>
  <si>
    <t>NFL38-06-AW1</t>
  </si>
  <si>
    <t>NFL38-07-AW1</t>
  </si>
  <si>
    <t>NFL38-08-AW1</t>
  </si>
  <si>
    <t>NFL38-09-AW1</t>
  </si>
  <si>
    <t>NFL38-09-AW2</t>
  </si>
  <si>
    <t>NFL38-10-AW1</t>
  </si>
  <si>
    <t>NFL38-11-AW1</t>
  </si>
  <si>
    <t>NFL38-12-AW1</t>
  </si>
  <si>
    <t>NFL38-13-AW1</t>
  </si>
  <si>
    <t>NFL38-14-AW1</t>
  </si>
  <si>
    <t>NFL38-15-AW1</t>
  </si>
  <si>
    <t>NFL38-16-AW1</t>
  </si>
  <si>
    <t>NFL38-16-AW2</t>
  </si>
  <si>
    <t>NFL38-17-AW1</t>
  </si>
  <si>
    <t>NFL38-18-AW1</t>
  </si>
  <si>
    <t>NFL38-19-AW1</t>
  </si>
  <si>
    <t>NFL38-20-AW1</t>
  </si>
  <si>
    <t>NFL38-20-AW2</t>
  </si>
  <si>
    <t>NFL38-21-AW1</t>
  </si>
  <si>
    <t>NFL38-21-AW2</t>
  </si>
  <si>
    <t>NFL38-22-AW1</t>
  </si>
  <si>
    <t>NFL38-22-AW2</t>
  </si>
  <si>
    <t>NFL38-23-AW1</t>
  </si>
  <si>
    <t>NFL38-24-AW1</t>
  </si>
  <si>
    <t>NFL38-25-AW1</t>
  </si>
  <si>
    <t>NFL38-26-AW1</t>
  </si>
  <si>
    <t>NFL38-27-AW1</t>
  </si>
  <si>
    <t>NFL38-27-AW2</t>
  </si>
  <si>
    <t>NFL38-28-AW1</t>
  </si>
  <si>
    <t>NFL38-29-AW1</t>
  </si>
  <si>
    <t>NFL38-30-AW1</t>
  </si>
  <si>
    <t>NFL38-31-AW1</t>
  </si>
  <si>
    <t>NFL38-32-AW1</t>
  </si>
  <si>
    <t>NFL42-01-AW1</t>
  </si>
  <si>
    <t>NFL42-02-AW1</t>
  </si>
  <si>
    <t>NFL42-03-AW1</t>
  </si>
  <si>
    <t>NFL42-04-AW1</t>
  </si>
  <si>
    <t>NFL42-04L-TNL1</t>
  </si>
  <si>
    <t>NFL42-05-AW1</t>
  </si>
  <si>
    <t>NFL42-06-AW1</t>
  </si>
  <si>
    <t>NFL42-07-AW1</t>
  </si>
  <si>
    <t>NFL42-08-AW1</t>
  </si>
  <si>
    <t>NFL42-09-AW1</t>
  </si>
  <si>
    <t>NFL42-09-AW2</t>
  </si>
  <si>
    <t>NFL42-09L-TNL1</t>
  </si>
  <si>
    <t>NFL42-10-AW1</t>
  </si>
  <si>
    <t>NFL42-11-AW1</t>
  </si>
  <si>
    <t>NFL42-12-AW1</t>
  </si>
  <si>
    <t>NFL42-13-AW1</t>
  </si>
  <si>
    <t>NFL42-14-AW1</t>
  </si>
  <si>
    <t>NFL42-15-AW1</t>
  </si>
  <si>
    <t>NFL42-16-AW1</t>
  </si>
  <si>
    <t>NFL42-16-AW2</t>
  </si>
  <si>
    <t>NFL42-17-AW1</t>
  </si>
  <si>
    <t>NFL42-18-AW1</t>
  </si>
  <si>
    <t>NFL42-19-AW1</t>
  </si>
  <si>
    <t>NFL42-20-AW1</t>
  </si>
  <si>
    <t>NFL42-20-AW2</t>
  </si>
  <si>
    <t>NFL42-21-AW1</t>
  </si>
  <si>
    <t>NFL42-21-AW2</t>
  </si>
  <si>
    <t>NFL42-22-AW1</t>
  </si>
  <si>
    <t>NFL42-22-AW2</t>
  </si>
  <si>
    <t>NFL42-22S-TNL1</t>
  </si>
  <si>
    <t>NFL42-23-AW1</t>
  </si>
  <si>
    <t>NFL42-23S-TN</t>
  </si>
  <si>
    <t>NFL42-24-AW1</t>
  </si>
  <si>
    <t>NFL42-25-AW1</t>
  </si>
  <si>
    <t>NFL42-25L-TN</t>
  </si>
  <si>
    <t>NFL42-25S-TN</t>
  </si>
  <si>
    <t>NFL42-25S-TNL1</t>
  </si>
  <si>
    <t>NFL42-26-AW1</t>
  </si>
  <si>
    <t>NFL42-26L-TN</t>
  </si>
  <si>
    <t>NFL42-27-AW1</t>
  </si>
  <si>
    <t>NFL42-27-AW2</t>
  </si>
  <si>
    <t>NFL42-27S-TN</t>
  </si>
  <si>
    <t>NFL42-28-AW1</t>
  </si>
  <si>
    <t>NFL42-28L-TN</t>
  </si>
  <si>
    <t>NFL42-28S-TN</t>
  </si>
  <si>
    <t>NFL42-29-AW1</t>
  </si>
  <si>
    <t>NFL42-30-AW1</t>
  </si>
  <si>
    <t>NFL42-31-AW1</t>
  </si>
  <si>
    <t>NFL42-31L-TN</t>
  </si>
  <si>
    <t>NFL42-31S-TN</t>
  </si>
  <si>
    <t>NFL42-32-AW1</t>
  </si>
  <si>
    <t>NHL-ADB1-ANA-38</t>
  </si>
  <si>
    <t>NHL-ADB1-ANA-42</t>
  </si>
  <si>
    <t>NHL-ADB1-ARI-38</t>
  </si>
  <si>
    <t>NHL-ADB1-ARI-42</t>
  </si>
  <si>
    <t>NHL-ADB1-BOS-38</t>
  </si>
  <si>
    <t>NHL-ADB1-BOS-42</t>
  </si>
  <si>
    <t>NHL-ADB1-CAL-38</t>
  </si>
  <si>
    <t>NHL-ADB1-CAR-38</t>
  </si>
  <si>
    <t>NHL-ADB1-CAR-42</t>
  </si>
  <si>
    <t>NHL-ADB1-CBJ-38</t>
  </si>
  <si>
    <t>NHL-ADB1-CBJ-42</t>
  </si>
  <si>
    <t>NHL-ADB1-CHI-38</t>
  </si>
  <si>
    <t>NHL-ADB1-CHI-42</t>
  </si>
  <si>
    <t>NHL-ADB1-COL-38</t>
  </si>
  <si>
    <t>NHL-ADB1-COL-42</t>
  </si>
  <si>
    <t>NHL-ADB1-DAL-38</t>
  </si>
  <si>
    <t>NHL-ADB1-DAL-42</t>
  </si>
  <si>
    <t>NHL-ADB1-DET-38</t>
  </si>
  <si>
    <t>NHL-ADB1-DET-42</t>
  </si>
  <si>
    <t>NHL-ADB1-EDM-38</t>
  </si>
  <si>
    <t>NHL-ADB1-EDM-42</t>
  </si>
  <si>
    <t>NHL-ADB1-FLA-38</t>
  </si>
  <si>
    <t>NHL-ADB1-FLA-42</t>
  </si>
  <si>
    <t>NHL-ADB1-LA-38</t>
  </si>
  <si>
    <t>NHL-ADB1-LA-42</t>
  </si>
  <si>
    <t>NHL-ADB1-MIN-38</t>
  </si>
  <si>
    <t>NHL-ADB1-MIN-42</t>
  </si>
  <si>
    <t>NHL-ADB1-MON-38</t>
  </si>
  <si>
    <t>NHL-ADB1-MON-42</t>
  </si>
  <si>
    <t>NHL-ADB1-NAS-38</t>
  </si>
  <si>
    <t>NHL-ADB1-NAS-42</t>
  </si>
  <si>
    <t>NHL-ADB1-NJ-38</t>
  </si>
  <si>
    <t>NHL-ADB1-NJ-42</t>
  </si>
  <si>
    <t>NHL-ADB1-NYR-38</t>
  </si>
  <si>
    <t>NHL-ADB1-NYR-42</t>
  </si>
  <si>
    <t>NHL-ADB1-OTT-38</t>
  </si>
  <si>
    <t>NHL-ADB1-OTT-42</t>
  </si>
  <si>
    <t>NHL-ADB1-PHI-38</t>
  </si>
  <si>
    <t>NHL-ADB1-PHI-42</t>
  </si>
  <si>
    <t>NHL-ADB1-PIT-38</t>
  </si>
  <si>
    <t>NHL-ADB1-PIT-42</t>
  </si>
  <si>
    <t>NHL-ADB1-SEA-38</t>
  </si>
  <si>
    <t>NHL-ADB1-SEA-42</t>
  </si>
  <si>
    <t>NHL-ADB1-SJ-38</t>
  </si>
  <si>
    <t>NHL-ADB1-SJ-42</t>
  </si>
  <si>
    <t>NHL-ADB1-TB-38</t>
  </si>
  <si>
    <t>NHL-ADB1-TB-42</t>
  </si>
  <si>
    <t>NHL-ADB1-TOR-38</t>
  </si>
  <si>
    <t>NHL-ADB1-TOR-42</t>
  </si>
  <si>
    <t>NHL-ADB1-VAN-38</t>
  </si>
  <si>
    <t>NHL-ADB1-VAN-42</t>
  </si>
  <si>
    <t>NHL-ADB1-VGK-38</t>
  </si>
  <si>
    <t>NHL-ADB1-VGK-42</t>
  </si>
  <si>
    <t>NHL-ADB1-WAS-38</t>
  </si>
  <si>
    <t>NHL-ADB1-WAS-42</t>
  </si>
  <si>
    <t>NHL-ADB1-WIN-42</t>
  </si>
  <si>
    <t>NHL-APD1-ANA</t>
  </si>
  <si>
    <t>NHL-APD1-ARI</t>
  </si>
  <si>
    <t>NHL-APD1-BOS</t>
  </si>
  <si>
    <t>NHL-APD1-BUF</t>
  </si>
  <si>
    <t>NHL-APD1-CAL</t>
  </si>
  <si>
    <t>NHL-APD1-CAR</t>
  </si>
  <si>
    <t>NHL-APD1-CBJ</t>
  </si>
  <si>
    <t>NHL-APD1-CHI</t>
  </si>
  <si>
    <t>NHL-APD1-COL</t>
  </si>
  <si>
    <t>NHL-APD1-DAL</t>
  </si>
  <si>
    <t>NHL-APD1-DET</t>
  </si>
  <si>
    <t>NHL-APD1-EDM</t>
  </si>
  <si>
    <t>NHL-APD1-FLA</t>
  </si>
  <si>
    <t>NHL-APD1-LA</t>
  </si>
  <si>
    <t>NHL-APD1-MIN</t>
  </si>
  <si>
    <t>NHL-APD1-MON</t>
  </si>
  <si>
    <t>NHL-APD1-NAS</t>
  </si>
  <si>
    <t>NHL-APD1-NJ</t>
  </si>
  <si>
    <t>NHL-BLL1-ANA-42L</t>
  </si>
  <si>
    <t>NHL-BLL1-ARI-42L</t>
  </si>
  <si>
    <t>NHL-BLL1-BOS-38L</t>
  </si>
  <si>
    <t>NHL-BLL1-BOS-42L</t>
  </si>
  <si>
    <t>NHL-BLL1-BUF-38L</t>
  </si>
  <si>
    <t>NHL-BLL1-BUF-42L</t>
  </si>
  <si>
    <t>NHL-BLL1-CAL-42L</t>
  </si>
  <si>
    <t>NHL-BLL1-CAR-38L</t>
  </si>
  <si>
    <t>NHL-BLL1-CAR-42L</t>
  </si>
  <si>
    <t>NHL-BLL1-CBJ-38L</t>
  </si>
  <si>
    <t>NHL-BLL1-CBJ-42L</t>
  </si>
  <si>
    <t>NHL-BLL1-CHI-38L</t>
  </si>
  <si>
    <t>NHL-BLL1-CHI-42L</t>
  </si>
  <si>
    <t>NHL-BLL1-COL-38L</t>
  </si>
  <si>
    <t>NHL-BLL1-COL-42L</t>
  </si>
  <si>
    <t>NHL-BLL1-DAL-38L</t>
  </si>
  <si>
    <t>NHL-BLL1-DAL-42L</t>
  </si>
  <si>
    <t>NHL-BLL1-DET-42L</t>
  </si>
  <si>
    <t>NHL-BLL1-FLA-42L</t>
  </si>
  <si>
    <t>NHL-BLL1-LA-38L</t>
  </si>
  <si>
    <t>NHL-BLL1-LA-42L</t>
  </si>
  <si>
    <t>NHL-BLL1-MIN-42L</t>
  </si>
  <si>
    <t>NHL-BLL1-MON-42L</t>
  </si>
  <si>
    <t>NHL-BLL1-NAS-38L</t>
  </si>
  <si>
    <t>NHL-BLL1-NJ-38L</t>
  </si>
  <si>
    <t>NHL-BLL1-NJ-42L</t>
  </si>
  <si>
    <t>NHL-BLL1-NYI-38L</t>
  </si>
  <si>
    <t>NHL-BLL1-NYI-42L</t>
  </si>
  <si>
    <t>NHL-BLL1-NYR-38L</t>
  </si>
  <si>
    <t>NHL-BLL1-NYR-42L</t>
  </si>
  <si>
    <t>NHL-BLL1-PHI-42L</t>
  </si>
  <si>
    <t>NHL-BLL1-PIT-38L</t>
  </si>
  <si>
    <t>NHL-BLL1-PIT-42L</t>
  </si>
  <si>
    <t>NHL-BLL1-SJ-38L</t>
  </si>
  <si>
    <t>NHL-BLL1-SJ-42L</t>
  </si>
  <si>
    <t>NHL-BLL1-STL-38L</t>
  </si>
  <si>
    <t>NHL-BLL1-STL-42L</t>
  </si>
  <si>
    <t>NHL-BLL1-TB-38L</t>
  </si>
  <si>
    <t>NHL-BLL1-TB-42L</t>
  </si>
  <si>
    <t>NHL-BLL1-TOR-42L</t>
  </si>
  <si>
    <t>NHL-BLL1-VAN-38L</t>
  </si>
  <si>
    <t>NHL-BLL1-VAN-42L</t>
  </si>
  <si>
    <t>NHL-BLL1-VGK-38L</t>
  </si>
  <si>
    <t>NHL-BLL1-VGK-42L</t>
  </si>
  <si>
    <t>NHL-BLL1-WAS-38L</t>
  </si>
  <si>
    <t>NHL-BLL1-WAS-42L</t>
  </si>
  <si>
    <t>NHL-BRL1-ANA-38L</t>
  </si>
  <si>
    <t>NHL-BRL1-BOS-42L</t>
  </si>
  <si>
    <t>NHL-BRL1-BUF-38L</t>
  </si>
  <si>
    <t>NHL-BRL1-BUF-42L</t>
  </si>
  <si>
    <t>NHL-BRL1-COL-38L</t>
  </si>
  <si>
    <t>NHL-BRL1-COL-42L</t>
  </si>
  <si>
    <t>NHL-BRL1-DAL-42L</t>
  </si>
  <si>
    <t>NHL-BRL1-DET-38L</t>
  </si>
  <si>
    <t>NHL-BRL1-DET-42L</t>
  </si>
  <si>
    <t>NHL-BRL1-FLA-38L</t>
  </si>
  <si>
    <t>NHL-BRL1-FLA-42L</t>
  </si>
  <si>
    <t>NHL-BRL1-MIN-42L</t>
  </si>
  <si>
    <t>NHL-BRL1-NAS-42L</t>
  </si>
  <si>
    <t>NHL-BRL1-NJ-42L</t>
  </si>
  <si>
    <t>NHL-BRL1-NYI-42L</t>
  </si>
  <si>
    <t>NHL-BRL1-NYR-42L</t>
  </si>
  <si>
    <t>NHL-BRL1-PHI-42L</t>
  </si>
  <si>
    <t>NHL-BRL1-SEA-42L</t>
  </si>
  <si>
    <t>NHL-BRL1-SJ-42L</t>
  </si>
  <si>
    <t>NHL-BRL1-STL-38L</t>
  </si>
  <si>
    <t>NHL-BRL1-STL-42L</t>
  </si>
  <si>
    <t>NHL-BRL1-TB-38L</t>
  </si>
  <si>
    <t>NHL-BRL1-TB-42L</t>
  </si>
  <si>
    <t>NHL-BRL1-TOR-42L</t>
  </si>
  <si>
    <t>NHL-BRL1-VGK-42L</t>
  </si>
  <si>
    <t>NHL-BRL1-WAS-42L</t>
  </si>
  <si>
    <t>NHL-BRL1-WIN-38L</t>
  </si>
  <si>
    <t>NHL-SHD1-ANA-38L</t>
  </si>
  <si>
    <t>NHL-SHD1-ANA-38S</t>
  </si>
  <si>
    <t>NHL-SHD1-ANA-42L</t>
  </si>
  <si>
    <t>NHL-SHD1-ANA-42S</t>
  </si>
  <si>
    <t>NHL-SHD1-BOS-38L</t>
  </si>
  <si>
    <t>NHL-SHD1-BOS-38S</t>
  </si>
  <si>
    <t>NHL-SHD1-BOS-42L</t>
  </si>
  <si>
    <t>NHL-SHD1-BOS-42S</t>
  </si>
  <si>
    <t>NHL-SHD1-CAR-38L</t>
  </si>
  <si>
    <t>NHL-SHD1-CAR-38S</t>
  </si>
  <si>
    <t>NHL-SHD1-CAR-42L</t>
  </si>
  <si>
    <t>NHL-SHD1-CAR-42S</t>
  </si>
  <si>
    <t>NHL-SHD1-COL-38L</t>
  </si>
  <si>
    <t>NHL-SHD1-COL-38S</t>
  </si>
  <si>
    <t>NHL-SHD1-COL-42L</t>
  </si>
  <si>
    <t>NHL-SHD1-COL-42S</t>
  </si>
  <si>
    <t>NHL-SHD1-DAL-38L</t>
  </si>
  <si>
    <t>NHL-SHD1-DAL-38S</t>
  </si>
  <si>
    <t>NHL-SHD1-DAL-42L</t>
  </si>
  <si>
    <t>NHL-SHD1-DAL-42S</t>
  </si>
  <si>
    <t>NHL-SHD1-DET-38L</t>
  </si>
  <si>
    <t>NHL-SHD1-DET-38S</t>
  </si>
  <si>
    <t>NHL-SHD1-LA-38L</t>
  </si>
  <si>
    <t>NHL-SHD1-LA-38S</t>
  </si>
  <si>
    <t>NHL-SHD1-LA-42L</t>
  </si>
  <si>
    <t>NHL-SHD1-LA-42S</t>
  </si>
  <si>
    <t>NHL-SHD1-MON-38L</t>
  </si>
  <si>
    <t>NHL-SHD1-MON-38S</t>
  </si>
  <si>
    <t>NHL-SHD1-MON-42L</t>
  </si>
  <si>
    <t>NHL-SHD1-MON-42S</t>
  </si>
  <si>
    <t>NHL-SHD1-NYR-38L</t>
  </si>
  <si>
    <t>NHL-SHD1-NYR-38S</t>
  </si>
  <si>
    <t>NHL-SHD1-NYR-42L</t>
  </si>
  <si>
    <t>NHL-SHD1-NYR-42S</t>
  </si>
  <si>
    <t>NHL-SHD1-PHI-38L</t>
  </si>
  <si>
    <t>NHL-SHD1-PHI-38S</t>
  </si>
  <si>
    <t>NHL-SHD1-PHI-42L</t>
  </si>
  <si>
    <t>NHL-SHD1-PHI-42S</t>
  </si>
  <si>
    <t>NHL-SHD1-PIT-38L</t>
  </si>
  <si>
    <t>NHL-SHD1-PIT-38S</t>
  </si>
  <si>
    <t>NHL-SHD1-PIT-42L</t>
  </si>
  <si>
    <t>NHL-SHD1-PIT-42S</t>
  </si>
  <si>
    <t>NHL-SHD1-SJ-38L</t>
  </si>
  <si>
    <t>NHL-SHD1-SJ-38S</t>
  </si>
  <si>
    <t>NHL-SHD1-SJ-42L</t>
  </si>
  <si>
    <t>NHL-SHD1-SJ-42S</t>
  </si>
  <si>
    <t>NHL-SHD1-TB-38L</t>
  </si>
  <si>
    <t>NHL-SHD1-TB-38S</t>
  </si>
  <si>
    <t>NHL-SHD1-TB-42L</t>
  </si>
  <si>
    <t>NHL-SHD1-TB-42S</t>
  </si>
  <si>
    <t>NHL-SHD1-TOR-38L</t>
  </si>
  <si>
    <t>NHL-SHD1-TOR-38S</t>
  </si>
  <si>
    <t>NHL-SHD1-TOR-42L</t>
  </si>
  <si>
    <t>NHL-SHD1-TOR-42S</t>
  </si>
  <si>
    <t>NHL-SHD1-VGK-38L</t>
  </si>
  <si>
    <t>NHL-SHD1-VGK-38S</t>
  </si>
  <si>
    <t>NHL-SHD1-VGK-42L</t>
  </si>
  <si>
    <t>NHL-SHD1-VGK-42S</t>
  </si>
  <si>
    <t>NHL-SHD1-WAS-38L</t>
  </si>
  <si>
    <t>NHL-SHD1-WAS-38S</t>
  </si>
  <si>
    <t>NHL-SHD1-WAS-42L</t>
  </si>
  <si>
    <t>NHL-SHD1-WAS-42S</t>
  </si>
  <si>
    <t>NHL-TNL1-BOS-38L</t>
  </si>
  <si>
    <t>NHL-TNL1-BOS-42L</t>
  </si>
  <si>
    <t>NHL-TNL1-CAR-38L</t>
  </si>
  <si>
    <t>NHL-TNL1-CAR-42L</t>
  </si>
  <si>
    <t>NHL-TNL1-CHI-38L</t>
  </si>
  <si>
    <t>NHL-TNL1-CHI-42L</t>
  </si>
  <si>
    <t>NHL-TNL1-COL-38L</t>
  </si>
  <si>
    <t>NHL-TNL1-COL-42L</t>
  </si>
  <si>
    <t>NHL-TNL1-DAL-42L</t>
  </si>
  <si>
    <t>NHL-TNL1-DET-38L</t>
  </si>
  <si>
    <t>NHL-TNL1-DET-42L</t>
  </si>
  <si>
    <t>NHL-TNL1-FLA-38L</t>
  </si>
  <si>
    <t>NHL-TNL1-FLA-42L</t>
  </si>
  <si>
    <t>NHL-TNL1-LA-42L</t>
  </si>
  <si>
    <t>NHL-TNL1-MIN-42L</t>
  </si>
  <si>
    <t>NHL-TNL1-MON-42L</t>
  </si>
  <si>
    <t>NHL-TNL1-NAS-38L</t>
  </si>
  <si>
    <t>NHL-TNL1-NJ-38L</t>
  </si>
  <si>
    <t>NHL-TNL1-NJ-42L</t>
  </si>
  <si>
    <t>NHL-TNL1-NYI-38L</t>
  </si>
  <si>
    <t>NHL-TNL1-NYI-42L</t>
  </si>
  <si>
    <t>NHL-TNL1-NYR-38L</t>
  </si>
  <si>
    <t>NHL-TNL1-OTT-42L</t>
  </si>
  <si>
    <t>NHL-TNL1-PHI-38L</t>
  </si>
  <si>
    <t>NHL-TNL1-PHI-42L</t>
  </si>
  <si>
    <t>NHL-TNL1-PIT-42L</t>
  </si>
  <si>
    <t>NHL-TNL1-SEA-42L</t>
  </si>
  <si>
    <t>NHL-TNL1-TB-38L</t>
  </si>
  <si>
    <t>NHL-TNL1-TB-42L</t>
  </si>
  <si>
    <t>NHL-TNL1-VGK-38L</t>
  </si>
  <si>
    <t>NHL-TNL1-WAS-42L</t>
  </si>
  <si>
    <t>NHL-TNL1-WIN-42L</t>
  </si>
  <si>
    <t>NHL38-01-AW1</t>
  </si>
  <si>
    <t>NHL38-03-AW1</t>
  </si>
  <si>
    <t>NHL38-04-AW1</t>
  </si>
  <si>
    <t>NHL38-06-AW1</t>
  </si>
  <si>
    <t>NHL38-07-AW1</t>
  </si>
  <si>
    <t>NHL38-08-AW1</t>
  </si>
  <si>
    <t>NHL38-10-AW1</t>
  </si>
  <si>
    <t>NHL38-11-AW2</t>
  </si>
  <si>
    <t>NHL38-14-AW1</t>
  </si>
  <si>
    <t>NHL38-16-AW1</t>
  </si>
  <si>
    <t>NHL38-19-AW1</t>
  </si>
  <si>
    <t>NHL38-20-AW1</t>
  </si>
  <si>
    <t>NHL38-22-AW1</t>
  </si>
  <si>
    <t>NHL38-23-AW1</t>
  </si>
  <si>
    <t>NHL38-24-AW1</t>
  </si>
  <si>
    <t>NHL38-25-AW1</t>
  </si>
  <si>
    <t>NHL38-26-AW1</t>
  </si>
  <si>
    <t>NHL38-26S-TNL1</t>
  </si>
  <si>
    <t>NHL38-27-AW1</t>
  </si>
  <si>
    <t>NHL38-29-AW1</t>
  </si>
  <si>
    <t>NHL38-30-AW1</t>
  </si>
  <si>
    <t>NHL42-01-AW1</t>
  </si>
  <si>
    <t>NHL42-03-AW1</t>
  </si>
  <si>
    <t>NHL42-04-AW1</t>
  </si>
  <si>
    <t>NHL42-06-AW1</t>
  </si>
  <si>
    <t>NHL42-07-AW1</t>
  </si>
  <si>
    <t>NHL42-08-AW1</t>
  </si>
  <si>
    <t>NHL42-10-AW1</t>
  </si>
  <si>
    <t>NHL42-11-AW2</t>
  </si>
  <si>
    <t>NHL42-14-AW1</t>
  </si>
  <si>
    <t>NHL42-16-AW1</t>
  </si>
  <si>
    <t>NHL42-19-AW1</t>
  </si>
  <si>
    <t>NHL42-20-AW1</t>
  </si>
  <si>
    <t>NHL42-22-AW1</t>
  </si>
  <si>
    <t>NHL42-23-AW1</t>
  </si>
  <si>
    <t>NHL42-24-AW1</t>
  </si>
  <si>
    <t>NHL42-25-AW1</t>
  </si>
  <si>
    <t>NHL42-25S-TNL1</t>
  </si>
  <si>
    <t>NHL42-26-AW1</t>
  </si>
  <si>
    <t>NHL42-27-AW1</t>
  </si>
  <si>
    <t>NHL42-29-AW1</t>
  </si>
  <si>
    <t>NHL42-30-AW1</t>
  </si>
  <si>
    <t>PEA-HD1-CLA-38S</t>
  </si>
  <si>
    <t>PEA-HD1-CLA-42L</t>
  </si>
  <si>
    <t>PEA-HD1-CLA-42S</t>
  </si>
  <si>
    <t>PEA-HD2-CLA-38S</t>
  </si>
  <si>
    <t>PEA-HD2-CLA-42L</t>
  </si>
  <si>
    <t>PEA-HD2-CLA-42S</t>
  </si>
  <si>
    <t>PEA-HD3-CLA-42L</t>
  </si>
  <si>
    <t>PEA-HD4-CLA-38L</t>
  </si>
  <si>
    <t>PEA-HD4-CLA-38S</t>
  </si>
  <si>
    <t>PEA-HD4-CLA-42L</t>
  </si>
  <si>
    <t>PEA-HD4-CLA-42S</t>
  </si>
  <si>
    <t>PEA-HD5-CLA-38L</t>
  </si>
  <si>
    <t>PEA-HD5-CLA-42L</t>
  </si>
  <si>
    <t>PEA-HD5-CLA-42S</t>
  </si>
  <si>
    <t>PEA-HD6-CLA-38L</t>
  </si>
  <si>
    <t>PEA-HD6-CLA-38S</t>
  </si>
  <si>
    <t>PEA-HD6-CLA-42L</t>
  </si>
  <si>
    <t>PEA-HD7-CLA-38L</t>
  </si>
  <si>
    <t>PEA-HD7-CLA-38S</t>
  </si>
  <si>
    <t>PEA-HD7-CLA-42L</t>
  </si>
  <si>
    <t>PEA-HD7-CLA-42S</t>
  </si>
  <si>
    <t>PEA-HD8-CLA-38L</t>
  </si>
  <si>
    <t>PEA-HD8-CLA-38S</t>
  </si>
  <si>
    <t>PEA-HD8-CLA-42L</t>
  </si>
  <si>
    <t>PEA-HD8-CLA-42S</t>
  </si>
  <si>
    <t>PEA-HDXAAP3-CLA</t>
  </si>
  <si>
    <t>PEA-HDXAAP4-CLA</t>
  </si>
  <si>
    <t>PEA-HDXAAP8-CLA</t>
  </si>
  <si>
    <t>PEA-HDXAPA3-CLA</t>
  </si>
  <si>
    <t>PEA-HDXAPC1-CLA</t>
  </si>
  <si>
    <t>PEA-HDXAPC4-CLA</t>
  </si>
  <si>
    <t>PEA-HDXAPC8-CLA</t>
  </si>
  <si>
    <t>Poplin T- 2XL</t>
  </si>
  <si>
    <t>Poplin T- 3XL</t>
  </si>
  <si>
    <t>Poplin T- 4XL</t>
  </si>
  <si>
    <t>Poplin T- 5XL</t>
  </si>
  <si>
    <t>Poplin T- L</t>
  </si>
  <si>
    <t>Poplin T- M</t>
  </si>
  <si>
    <t>Poplin T- S</t>
  </si>
  <si>
    <t>Poplin T- XL</t>
  </si>
  <si>
    <t>Poplin T- XS</t>
  </si>
  <si>
    <t>Samples</t>
  </si>
  <si>
    <t>SQ7252114</t>
  </si>
  <si>
    <t>T5D44HLLGSET-BUF</t>
  </si>
  <si>
    <t>T5D44HLLGSET-DAL</t>
  </si>
  <si>
    <t>T5D44HLLGSET-DEN</t>
  </si>
  <si>
    <t>T5D44HLLGSET-GB</t>
  </si>
  <si>
    <t>T5D44HLLGSET-KC</t>
  </si>
  <si>
    <t>T5D44HLLGSET-LV</t>
  </si>
  <si>
    <t>T5D44HLLGSET-NO</t>
  </si>
  <si>
    <t>T5D44HLLGSET-PHI</t>
  </si>
  <si>
    <t>T5D44HLLGSET-PIT</t>
  </si>
  <si>
    <t>T5D44HLLGSET-SF</t>
  </si>
  <si>
    <t>TShirtPink2X</t>
  </si>
  <si>
    <t>TShirtPink2XL</t>
  </si>
  <si>
    <t>TShirtPink3XL</t>
  </si>
  <si>
    <t>TShirtPink5XL</t>
  </si>
  <si>
    <t>TShirtPinkL</t>
  </si>
  <si>
    <t>TShirtPinkM</t>
  </si>
  <si>
    <t>TShirtPinkS</t>
  </si>
  <si>
    <t>TShirtPinkXL</t>
  </si>
  <si>
    <t>TShirtPinkXS</t>
  </si>
  <si>
    <t>TShirtWhite2XL</t>
  </si>
  <si>
    <t>TShirtWhite3XL</t>
  </si>
  <si>
    <t>TShirtWhite4XL</t>
  </si>
  <si>
    <t>TShirtWhite5XL</t>
  </si>
  <si>
    <t>TShirtWhiteL</t>
  </si>
  <si>
    <t>TShirtWhiteM</t>
  </si>
  <si>
    <t>TShirtWhiteS</t>
  </si>
  <si>
    <t>TShirtWhiteXL</t>
  </si>
  <si>
    <t>W-EDAAP</t>
  </si>
  <si>
    <t>W-EDAB-38L</t>
  </si>
  <si>
    <t>W-EDAB-38S</t>
  </si>
  <si>
    <t>W-EDAB-42L</t>
  </si>
  <si>
    <t>W-EDAB-42S</t>
  </si>
  <si>
    <t>W-EDAPA</t>
  </si>
  <si>
    <t>OnHand</t>
  </si>
  <si>
    <t>Row Labels</t>
  </si>
  <si>
    <t>Sum of OnHand</t>
  </si>
  <si>
    <t>(blank)</t>
  </si>
  <si>
    <t>Grand Total</t>
  </si>
  <si>
    <t>SKUS Not Found</t>
  </si>
  <si>
    <t>Master Inventory File</t>
  </si>
  <si>
    <t>C-283-APP1</t>
  </si>
  <si>
    <t>C-APA1-307</t>
  </si>
  <si>
    <t>BOOP-HD1-CLA-38L</t>
  </si>
  <si>
    <t>BOOP-HD1-CLA-38S</t>
  </si>
  <si>
    <t>BOOP-HD1-CLA-42L</t>
  </si>
  <si>
    <t>BOOP-HD1-CLA-42S</t>
  </si>
  <si>
    <t>BOOP-HD1AM11-CLA</t>
  </si>
  <si>
    <t>BOOP-HD1AM12-CLA</t>
  </si>
  <si>
    <t>BOOP-HD1AM13-CLA</t>
  </si>
  <si>
    <t>BOOP-HD1AM14-CLA</t>
  </si>
  <si>
    <t>BOOP-HD1AP11-CLA</t>
  </si>
  <si>
    <t>BOOP-HD1AP12-CLA</t>
  </si>
  <si>
    <t>BOOP-HD1AP13-CLA</t>
  </si>
  <si>
    <t>BOOP-HD1AP14-CLA</t>
  </si>
  <si>
    <t>BOOP-HD1AR11-CLA</t>
  </si>
  <si>
    <t>BOOP-HD1AR12-CLA</t>
  </si>
  <si>
    <t>BOOP-HD1AR13-CLA</t>
  </si>
  <si>
    <t>BOOP-HD1AR14-CLA</t>
  </si>
  <si>
    <t>BOOP-HD1AS14-CLA</t>
  </si>
  <si>
    <t>BOOP-HD2-CLA-38L</t>
  </si>
  <si>
    <t>BOOP-HD2-CLA-38S</t>
  </si>
  <si>
    <t>BOOP-HD2-CLA-42L</t>
  </si>
  <si>
    <t>BOOP-HD2-CLA-42S</t>
  </si>
  <si>
    <t>BOOP-HD2AM11-CLA</t>
  </si>
  <si>
    <t>BOOP-HD2AM12-CLA</t>
  </si>
  <si>
    <t>BOOP-HD2AM13-CLA</t>
  </si>
  <si>
    <t>BOOP-HD2AM14-CLA</t>
  </si>
  <si>
    <t>BOOP-HD2AP11-CLA</t>
  </si>
  <si>
    <t>BOOP-HD2AP12-CLA</t>
  </si>
  <si>
    <t>BOOP-HD2AP13-CLA</t>
  </si>
  <si>
    <t>BOOP-HD2AP14-CLA</t>
  </si>
  <si>
    <t>BOOP-HD2AR11-CLA</t>
  </si>
  <si>
    <t>BOOP-HD2AR12-CLA</t>
  </si>
  <si>
    <t>BOOP-HD2AR13-CLA</t>
  </si>
  <si>
    <t>BOOP-HD2AR14-CLA</t>
  </si>
  <si>
    <t>BOOP-HD2AS14-CLA</t>
  </si>
  <si>
    <t>BOOP-HD3-CLA-38L</t>
  </si>
  <si>
    <t>BOOP-HD3-CLA-38S</t>
  </si>
  <si>
    <t>BOOP-HD3-CLA-42S</t>
  </si>
  <si>
    <t>BOOP-HD3AM11-CLA</t>
  </si>
  <si>
    <t>BOOP-HD3AM12-CLA</t>
  </si>
  <si>
    <t>BOOP-HD3AM13-CLA</t>
  </si>
  <si>
    <t>BOOP-HD3AM14-CLA</t>
  </si>
  <si>
    <t>BOOP-HD3AP11-CLA</t>
  </si>
  <si>
    <t>BOOP-HD3AP12-CLA</t>
  </si>
  <si>
    <t>BOOP-HD3AP13-CLA</t>
  </si>
  <si>
    <t>BOOP-HD3AP14-CLA</t>
  </si>
  <si>
    <t>BOOP-HD3AR11-CLA</t>
  </si>
  <si>
    <t>BOOP-HD3AR12-CLA</t>
  </si>
  <si>
    <t>BOOP-HD3AR13-CLA</t>
  </si>
  <si>
    <t>BOOP-HD3AR14-CLA</t>
  </si>
  <si>
    <t>BOOP-HD3AS14-CLA</t>
  </si>
  <si>
    <t>BOOP-HD4-CLA-38L</t>
  </si>
  <si>
    <t>BOOP-HD4-CLA-38S</t>
  </si>
  <si>
    <t>BOOP-HD4-CLA-42L</t>
  </si>
  <si>
    <t>BOOP-HD4-CLA-42S</t>
  </si>
  <si>
    <t>BOOP-HD4AM11-CLA</t>
  </si>
  <si>
    <t>BOOP-HD4AM12-CLA</t>
  </si>
  <si>
    <t>BOOP-HD4AM13-CLA</t>
  </si>
  <si>
    <t>BOOP-HD4AM14-CLA</t>
  </si>
  <si>
    <t>BOOP-HD4AP11-CLA</t>
  </si>
  <si>
    <t>BOOP-HD4AP12-CLA</t>
  </si>
  <si>
    <t>BOOP-HD4AP13-CLA</t>
  </si>
  <si>
    <t>BOOP-HD4AP14-CLA</t>
  </si>
  <si>
    <t>BOOP-HD4AR11-CLA</t>
  </si>
  <si>
    <t>BOOP-HD4AR12-CLA</t>
  </si>
  <si>
    <t>BOOP-HD4AR13-CLA</t>
  </si>
  <si>
    <t>BOOP-HD4AR14-CLA</t>
  </si>
  <si>
    <t>BOOP-HD4AS14-CLA</t>
  </si>
  <si>
    <t>BOOP-HD5-CLA-38L</t>
  </si>
  <si>
    <t>BOOP-HD5-CLA-38S</t>
  </si>
  <si>
    <t>BOOP-HD5-CLA-42L</t>
  </si>
  <si>
    <t>BOOP-HD5-CLA-42S</t>
  </si>
  <si>
    <t>BOOP-HD5AM11-CLA</t>
  </si>
  <si>
    <t>BOOP-HD5AM12-CLA</t>
  </si>
  <si>
    <t>BOOP-HD5AM13-CLA</t>
  </si>
  <si>
    <t>BOOP-HD5AM14-CLA</t>
  </si>
  <si>
    <t>BOOP-HD5AP11-CLA</t>
  </si>
  <si>
    <t>BOOP-HD5AP12-CLA</t>
  </si>
  <si>
    <t>BOOP-HD5AP13-CLA</t>
  </si>
  <si>
    <t>BOOP-HD5AP14-CLA</t>
  </si>
  <si>
    <t>BOOP-HD5AR11-CLA</t>
  </si>
  <si>
    <t>BOOP-HD5AR12-CLA</t>
  </si>
  <si>
    <t>BOOP-HD5AR13-CLA</t>
  </si>
  <si>
    <t>BOOP-HD5AR14-CLA</t>
  </si>
  <si>
    <t>BOOP-HD5AS14-CLA</t>
  </si>
  <si>
    <t>BOOP-HD6-CLA-38L</t>
  </si>
  <si>
    <t>BOOP-HD6-CLA-38S</t>
  </si>
  <si>
    <t>BOOP-HD6-CLA-42L</t>
  </si>
  <si>
    <t>BOOP-HD6-CLA-42S</t>
  </si>
  <si>
    <t>BOOP-HD6AM11-CLA</t>
  </si>
  <si>
    <t>BOOP-HD6AM12-CLA</t>
  </si>
  <si>
    <t>BOOP-HD6AM13-CLA</t>
  </si>
  <si>
    <t>BOOP-HD6AM14-CLA</t>
  </si>
  <si>
    <t>BOOP-HD6AP11-CLA</t>
  </si>
  <si>
    <t>BOOP-HD6AP12-CLA</t>
  </si>
  <si>
    <t>BOOP-HD6AP13-CLA</t>
  </si>
  <si>
    <t>BOOP-HD6AP14-CLA</t>
  </si>
  <si>
    <t>BOOP-HD6AR11-CLA</t>
  </si>
  <si>
    <t>BOOP-HD6AR12-CLA</t>
  </si>
  <si>
    <t>BOOP-HD6AR13-CLA</t>
  </si>
  <si>
    <t>BOOP-HD6AR14-CLA</t>
  </si>
  <si>
    <t>BOOP-HD6AS14-CLA</t>
  </si>
  <si>
    <t>BOOP-HD7-CLA-38L</t>
  </si>
  <si>
    <t>BOOP-HD7-CLA-38S</t>
  </si>
  <si>
    <t>BOOP-HD7-CLA-42L</t>
  </si>
  <si>
    <t>BOOP-HD7-CLA-42S</t>
  </si>
  <si>
    <t>BOOP-HD7AM11-CLA</t>
  </si>
  <si>
    <t>BOOP-HD7AM12-CLA</t>
  </si>
  <si>
    <t>BOOP-HD7AM13-CLA</t>
  </si>
  <si>
    <t>BOOP-HD7AM14-CLA</t>
  </si>
  <si>
    <t>BOOP-HD7AP11-CLA</t>
  </si>
  <si>
    <t>BOOP-HD7AP12-CLA</t>
  </si>
  <si>
    <t>BOOP-HD7AP13-CLA</t>
  </si>
  <si>
    <t>BOOP-HD7AP14-CLA</t>
  </si>
  <si>
    <t>BOOP-HD7AR11-CLA</t>
  </si>
  <si>
    <t>BOOP-HD7AR12-CLA</t>
  </si>
  <si>
    <t>BOOP-HD7AR13-CLA</t>
  </si>
  <si>
    <t>BOOP-HD7AR14-CLA</t>
  </si>
  <si>
    <t>BOOP-HD7AS14-CLA</t>
  </si>
  <si>
    <t>BOOP-HD8-CLA-38L</t>
  </si>
  <si>
    <t>BOOP-HD8-CLA-42L</t>
  </si>
  <si>
    <t>BOOP-HD8-CLA-42S</t>
  </si>
  <si>
    <t>BOOP-HD8AM11-CLA</t>
  </si>
  <si>
    <t>BOOP-HD8AM12-CLA</t>
  </si>
  <si>
    <t>BOOP-HD8AM13-CLA</t>
  </si>
  <si>
    <t>BOOP-HD8AM14-CLA</t>
  </si>
  <si>
    <t>BOOP-HD8AP11-CLA</t>
  </si>
  <si>
    <t>BOOP-HD8AP12-CLA</t>
  </si>
  <si>
    <t>BOOP-HD8AP13-CLA</t>
  </si>
  <si>
    <t>BOOP-HD8AP14-CLA</t>
  </si>
  <si>
    <t>BOOP-HD8AR11-CLA</t>
  </si>
  <si>
    <t>BOOP-HD8AR12-CLA</t>
  </si>
  <si>
    <t>BOOP-HD8AR13-CLA</t>
  </si>
  <si>
    <t>BOOP-HD8AR14-CLA</t>
  </si>
  <si>
    <t>BOOP-HD8AS14-CLA</t>
  </si>
  <si>
    <t>BOOP-HDXAAP1-CLA</t>
  </si>
  <si>
    <t>BOOP-HDXAAP2-CLA</t>
  </si>
  <si>
    <t>BOOP-HDXAAP3-CLA</t>
  </si>
  <si>
    <t>BOOP-HDXAAP4-CLA</t>
  </si>
  <si>
    <t>BOOP-HDXAAP5-CLA</t>
  </si>
  <si>
    <t>BOOP-HDXAAP6-CLA</t>
  </si>
  <si>
    <t>BOOP-HDXAAP7-CLA</t>
  </si>
  <si>
    <t>BOOP-HDXAAP8-CLA</t>
  </si>
  <si>
    <t>BOOP-HDXAPA1-CLA</t>
  </si>
  <si>
    <t>BOOP-HDXAPA2-CLA</t>
  </si>
  <si>
    <t>BOOP-HDXAPA3-CLA</t>
  </si>
  <si>
    <t>BOOP-HDXAPA4-CLA</t>
  </si>
  <si>
    <t>BOOP-HDXAPA5-CLA</t>
  </si>
  <si>
    <t>BOOP-HDXAPA6-CLA</t>
  </si>
  <si>
    <t>BOOP-HDXAPA7-CLA</t>
  </si>
  <si>
    <t>BOOP-HDXAPA8-CLA</t>
  </si>
  <si>
    <t>BOOP-HDXAPC1-CLA</t>
  </si>
  <si>
    <t>BOOP-HDXAPC2-CLA</t>
  </si>
  <si>
    <t>BOOP-HDXAPC3-CLA</t>
  </si>
  <si>
    <t>BOOP-HDXAPC4-CLA</t>
  </si>
  <si>
    <t>BOOP-HDXAPC5-CLA</t>
  </si>
  <si>
    <t>BOOP-HDXAPC6-CLA</t>
  </si>
  <si>
    <t>BOOP-HDXAPC7-CLA</t>
  </si>
  <si>
    <t>BOOP-HDXAPC8-CLA</t>
  </si>
  <si>
    <t>C-ABDF1-140-42</t>
  </si>
  <si>
    <t>C-ADCF1-101</t>
  </si>
  <si>
    <t>C-ADCF1-107</t>
  </si>
  <si>
    <t>C-ADCF1-109</t>
  </si>
  <si>
    <t>C-ADCF1-110</t>
  </si>
  <si>
    <t>C-ADCF1-112</t>
  </si>
  <si>
    <t>C-ADCF1-113</t>
  </si>
  <si>
    <t>C-ADCF1-114</t>
  </si>
  <si>
    <t>C-ADCF1-115</t>
  </si>
  <si>
    <t>C-ADCF1-116</t>
  </si>
  <si>
    <t>C-ADCF1-117</t>
  </si>
  <si>
    <t>C-ADCF1-118</t>
  </si>
  <si>
    <t>C-ADCF1-127</t>
  </si>
  <si>
    <t>C-ADCF1-128</t>
  </si>
  <si>
    <t>C-ADCF1-129</t>
  </si>
  <si>
    <t>C-ADCF1-133</t>
  </si>
  <si>
    <t>C-ADCF1-135</t>
  </si>
  <si>
    <t>C-ADCF1-136</t>
  </si>
  <si>
    <t>C-ADCF1-137</t>
  </si>
  <si>
    <t>C-ADCF1-140</t>
  </si>
  <si>
    <t>C-ADCF1-145</t>
  </si>
  <si>
    <t>C-ADCF1-149</t>
  </si>
  <si>
    <t>C-ADCF1-150</t>
  </si>
  <si>
    <t>C-ADCF1-153</t>
  </si>
  <si>
    <t>C-ADCF1-154</t>
  </si>
  <si>
    <t>C-ADCF1-155</t>
  </si>
  <si>
    <t>C-ADCF1-156</t>
  </si>
  <si>
    <t>C-ADCF1-162</t>
  </si>
  <si>
    <t>C-ADCF1-172</t>
  </si>
  <si>
    <t>C-ADCF1-173</t>
  </si>
  <si>
    <t>C-ADCF1-177</t>
  </si>
  <si>
    <t>C-ADCF1-178</t>
  </si>
  <si>
    <t>C-ADCF1-186</t>
  </si>
  <si>
    <t>C-ADCF1-201</t>
  </si>
  <si>
    <t>C-ADCF1-205</t>
  </si>
  <si>
    <t>C-ADCF1-304</t>
  </si>
  <si>
    <t>C-ADCF1-307</t>
  </si>
  <si>
    <t>C-ADCF1-317</t>
  </si>
  <si>
    <t>C-ADCF1-365</t>
  </si>
  <si>
    <t>C-AHDF1-114-42S</t>
  </si>
  <si>
    <t>C-AHDF1-129-42S</t>
  </si>
  <si>
    <t>C-AHDF1-136-38L</t>
  </si>
  <si>
    <t>C-AHDF1-156-38L</t>
  </si>
  <si>
    <t>C-AHDF1-156-38S</t>
  </si>
  <si>
    <t>C-AHDF1-156-42S</t>
  </si>
  <si>
    <t>C-AHDF1-162-42L</t>
  </si>
  <si>
    <t>C-AHDF1-162-42S</t>
  </si>
  <si>
    <t>C-AHDF1-172-42S</t>
  </si>
  <si>
    <t>C-AHDF1-201-38S</t>
  </si>
  <si>
    <t>C-BLL1-182-38L</t>
  </si>
  <si>
    <t>C-EDAB1-125-42S</t>
  </si>
  <si>
    <t>C-EDAB2-118-42S</t>
  </si>
  <si>
    <t>C-EDAB2-201-38S</t>
  </si>
  <si>
    <t>C-EDAB2-201-42S</t>
  </si>
  <si>
    <t>C-EDAB3-178-38S</t>
  </si>
  <si>
    <t>C-EDAB3-178-42S</t>
  </si>
  <si>
    <t>C-TNL1-129-38L</t>
  </si>
  <si>
    <t>C-TNL1-182-38L</t>
  </si>
  <si>
    <t>COD-ADA1-ICON</t>
  </si>
  <si>
    <t>COD-ADA2-ICON</t>
  </si>
  <si>
    <t>COD-ADAP1-ICON</t>
  </si>
  <si>
    <t>COD-ADAP2-ICON</t>
  </si>
  <si>
    <t>COD-ADB1-ICON-38</t>
  </si>
  <si>
    <t>COD-ADB1-ICON-42</t>
  </si>
  <si>
    <t>COD-ADB2-ICON-38</t>
  </si>
  <si>
    <t>COD-ADB2-ICON-42</t>
  </si>
  <si>
    <t>COD-ADC1-ICON</t>
  </si>
  <si>
    <t>COD-ADC2-ICON</t>
  </si>
  <si>
    <t>COD-AHD1-REF-38L</t>
  </si>
  <si>
    <t>COD-AHD1-REF-38S</t>
  </si>
  <si>
    <t>COD-AHD1-REF-42L</t>
  </si>
  <si>
    <t>COD-AHD1-REF-42S</t>
  </si>
  <si>
    <t>COD-AHD2-REF-38L</t>
  </si>
  <si>
    <t>COD-AHD2-REF-38S</t>
  </si>
  <si>
    <t>COD-AHD2-REF-42L</t>
  </si>
  <si>
    <t>COD-AHD2-REF-42S</t>
  </si>
  <si>
    <t>COD-AHD3-REF-38L</t>
  </si>
  <si>
    <t>COD-AHD3-REF-38S</t>
  </si>
  <si>
    <t>COD-AHD3-REF-42L</t>
  </si>
  <si>
    <t>COD-AHD3-REF-42S</t>
  </si>
  <si>
    <t>COD-AHD4-REF-38L</t>
  </si>
  <si>
    <t>COD-AHD4-REF-38S</t>
  </si>
  <si>
    <t>COD-AHD4-REF-42L</t>
  </si>
  <si>
    <t>COD-AHD4-REF-42S</t>
  </si>
  <si>
    <t>COD-AHD5-REF-38L</t>
  </si>
  <si>
    <t>COD-AHD5-REF-38S</t>
  </si>
  <si>
    <t>COD-AHD5-REF-42L</t>
  </si>
  <si>
    <t>COD-AHD5-REF-42S</t>
  </si>
  <si>
    <t>COD-AHD6-REF-38L</t>
  </si>
  <si>
    <t>COD-AHD6-REF-38S</t>
  </si>
  <si>
    <t>COD-AHD6-REF-42L</t>
  </si>
  <si>
    <t>COD-AHD6-REF-42S</t>
  </si>
  <si>
    <t>COD-AHD7-REF-38L</t>
  </si>
  <si>
    <t>COD-AHD7-REF-38S</t>
  </si>
  <si>
    <t>COD-AHD7-REF-42L</t>
  </si>
  <si>
    <t>COD-AHD7-REF-42S</t>
  </si>
  <si>
    <t>COD-BLL1-ICON-38L</t>
  </si>
  <si>
    <t>COD-BLL1-ICON-38S</t>
  </si>
  <si>
    <t>COD-BLL1-ICON-42L</t>
  </si>
  <si>
    <t>COD-BLL1-ICON-42S</t>
  </si>
  <si>
    <t>COD-BLL2-ICON-38L</t>
  </si>
  <si>
    <t>COD-BLL2-ICON-38S</t>
  </si>
  <si>
    <t>COD-BLL2-ICON-42L</t>
  </si>
  <si>
    <t>COD-BLL2-ICON-42S</t>
  </si>
  <si>
    <t>COD-BRL1-ICON-38L</t>
  </si>
  <si>
    <t>COD-BRL1-ICON-38S</t>
  </si>
  <si>
    <t>COD-BRL1-ICON-42L</t>
  </si>
  <si>
    <t>COD-BRL1-ICON-42S</t>
  </si>
  <si>
    <t>COD-BRL2-ICON-38L</t>
  </si>
  <si>
    <t>COD-BRL2-ICON-38S</t>
  </si>
  <si>
    <t>COD-BRL2-ICON-42L</t>
  </si>
  <si>
    <t>COD-BRL2-ICON-42S</t>
  </si>
  <si>
    <t>COD-HD1-CTL-38L</t>
  </si>
  <si>
    <t>COD-HD1-CTL-38S</t>
  </si>
  <si>
    <t>COD-HD1-CTL-42L</t>
  </si>
  <si>
    <t>COD-HD1-CTL-42S</t>
  </si>
  <si>
    <t>COD-HD1-GST-38L</t>
  </si>
  <si>
    <t>COD-HD1-GST-38S</t>
  </si>
  <si>
    <t>COD-HD1-GST-42L</t>
  </si>
  <si>
    <t>COD-HD1-GST-42S</t>
  </si>
  <si>
    <t>COD-HD1-ICON-38L</t>
  </si>
  <si>
    <t>COD-HD1-ICON-38S</t>
  </si>
  <si>
    <t>COD-HD1-ICON-42L</t>
  </si>
  <si>
    <t>COD-HD1-ICON-42S</t>
  </si>
  <si>
    <t>COD-HD10-CAMO-38L</t>
  </si>
  <si>
    <t>COD-HD10-CAMO-38S</t>
  </si>
  <si>
    <t>COD-HD10-CAMO-42L</t>
  </si>
  <si>
    <t>COD-HD10-CAMO-42S</t>
  </si>
  <si>
    <t>COD-HD10AM11-CAMO</t>
  </si>
  <si>
    <t>COD-HD10AM12-CAMO</t>
  </si>
  <si>
    <t>COD-HD10AM13-CAMO</t>
  </si>
  <si>
    <t>COD-HD10AM14-CAMO</t>
  </si>
  <si>
    <t>COD-HD10AP11-CAMO</t>
  </si>
  <si>
    <t>COD-HD10AP12-CAMO</t>
  </si>
  <si>
    <t>COD-HD10AP13-CAMO</t>
  </si>
  <si>
    <t>COD-HD10AP14-CAMO</t>
  </si>
  <si>
    <t>COD-HD10AR11-CAMO</t>
  </si>
  <si>
    <t>COD-HD10AR12-CAMO</t>
  </si>
  <si>
    <t>COD-HD10AR13-CAMO</t>
  </si>
  <si>
    <t>COD-HD10AR14-CAMO</t>
  </si>
  <si>
    <t>COD-HD10AS14-CAMO</t>
  </si>
  <si>
    <t>COD-HD11-CAMO-38L</t>
  </si>
  <si>
    <t>COD-HD11-CAMO-38S</t>
  </si>
  <si>
    <t>COD-HD11-CAMO-42L</t>
  </si>
  <si>
    <t>COD-HD11-CAMO-42S</t>
  </si>
  <si>
    <t>COD-HD11AM11-CAMO</t>
  </si>
  <si>
    <t>COD-HD11AM12-CAMO</t>
  </si>
  <si>
    <t>COD-HD11AM13-CAMO</t>
  </si>
  <si>
    <t>COD-HD11AM14-CAMO</t>
  </si>
  <si>
    <t>COD-HD11AP11-CAMO</t>
  </si>
  <si>
    <t>COD-HD11AP12-CAMO</t>
  </si>
  <si>
    <t>COD-HD11AP13-CAMO</t>
  </si>
  <si>
    <t>COD-HD11AP14-CAMO</t>
  </si>
  <si>
    <t>COD-HD11AR11-CAMO</t>
  </si>
  <si>
    <t>COD-HD11AR12-CAMO</t>
  </si>
  <si>
    <t>COD-HD11AR13-CAMO</t>
  </si>
  <si>
    <t>COD-HD11AR14-CAMO</t>
  </si>
  <si>
    <t>COD-HD11AS14-CAMO</t>
  </si>
  <si>
    <t>COD-HD12-CAMO-38L</t>
  </si>
  <si>
    <t>COD-HD12-CAMO-38S</t>
  </si>
  <si>
    <t>COD-HD12-CAMO-42L</t>
  </si>
  <si>
    <t>COD-HD12-CAMO-42S</t>
  </si>
  <si>
    <t>COD-HD12AM11-CAMO</t>
  </si>
  <si>
    <t>COD-HD12AM12-CAMO</t>
  </si>
  <si>
    <t>COD-HD12AM13-CAMO</t>
  </si>
  <si>
    <t>COD-HD12AM14-CAMO</t>
  </si>
  <si>
    <t>COD-HD12AP11-CAMO</t>
  </si>
  <si>
    <t>COD-HD12AP12-CAMO</t>
  </si>
  <si>
    <t>COD-HD12AP13-CAMO</t>
  </si>
  <si>
    <t>COD-HD12AP14-CAMO</t>
  </si>
  <si>
    <t>COD-HD12AR11-CAMO</t>
  </si>
  <si>
    <t>COD-HD12AR12-CAMO</t>
  </si>
  <si>
    <t>COD-HD12AR13-CAMO</t>
  </si>
  <si>
    <t>COD-HD12AR14-CAMO</t>
  </si>
  <si>
    <t>COD-HD12AS14-CAMO</t>
  </si>
  <si>
    <t>COD-HD13-CAMO-38L</t>
  </si>
  <si>
    <t>COD-HD13-CAMO-38S</t>
  </si>
  <si>
    <t>COD-HD13-CAMO-42L</t>
  </si>
  <si>
    <t>COD-HD13-CAMO-42S</t>
  </si>
  <si>
    <t>COD-HD13AM11-CAMO</t>
  </si>
  <si>
    <t>COD-HD13AM12-CAMO</t>
  </si>
  <si>
    <t>COD-HD13AM13-CAMO</t>
  </si>
  <si>
    <t>COD-HD13AM14-CAMO</t>
  </si>
  <si>
    <t>COD-HD13AP11-CAMO</t>
  </si>
  <si>
    <t>COD-HD13AP12-CAMO</t>
  </si>
  <si>
    <t>COD-HD13AP13-CAMO</t>
  </si>
  <si>
    <t>COD-HD13AP14-CAMO</t>
  </si>
  <si>
    <t>COD-HD13AR11-CAMO</t>
  </si>
  <si>
    <t>COD-HD13AR12-CAMO</t>
  </si>
  <si>
    <t>COD-HD13AR13-CAMO</t>
  </si>
  <si>
    <t>COD-HD13AR14-CAMO</t>
  </si>
  <si>
    <t>COD-HD13AS14-CAMO</t>
  </si>
  <si>
    <t>COD-HD1AM11-CTL</t>
  </si>
  <si>
    <t>COD-HD1AM11-ICON</t>
  </si>
  <si>
    <t>COD-HD1AM11-REF</t>
  </si>
  <si>
    <t>COD-HD1AM12-CTL</t>
  </si>
  <si>
    <t>COD-HD1AM12-ICON</t>
  </si>
  <si>
    <t>COD-HD1AM12-REF</t>
  </si>
  <si>
    <t>COD-HD1AM13-CTL</t>
  </si>
  <si>
    <t>COD-HD1AM13-ICON</t>
  </si>
  <si>
    <t>COD-HD1AM13-REF</t>
  </si>
  <si>
    <t>COD-HD1AM14-CTL</t>
  </si>
  <si>
    <t>COD-HD1AM14-ICON</t>
  </si>
  <si>
    <t>COD-HD1AM14-REF</t>
  </si>
  <si>
    <t>COD-HD1AP11-CTL</t>
  </si>
  <si>
    <t>COD-HD1AP11-ICON</t>
  </si>
  <si>
    <t>COD-HD1AP11-REF</t>
  </si>
  <si>
    <t>COD-HD1AP12-CTL</t>
  </si>
  <si>
    <t>COD-HD1AP12-ICON</t>
  </si>
  <si>
    <t>COD-HD1AP12-REF</t>
  </si>
  <si>
    <t>COD-HD1AP13-CTL</t>
  </si>
  <si>
    <t>COD-HD1AP13-ICON</t>
  </si>
  <si>
    <t>COD-HD1AP13-REF</t>
  </si>
  <si>
    <t>COD-HD1AP14-CTL</t>
  </si>
  <si>
    <t>COD-HD1AP14-ICON</t>
  </si>
  <si>
    <t>COD-HD1AP14-REF</t>
  </si>
  <si>
    <t>COD-HD1AR11-CTL</t>
  </si>
  <si>
    <t>COD-HD1AR11-ICON</t>
  </si>
  <si>
    <t>COD-HD1AR11-REF</t>
  </si>
  <si>
    <t>COD-HD1AR12-CTL</t>
  </si>
  <si>
    <t>COD-HD1AR12-ICON</t>
  </si>
  <si>
    <t>COD-HD1AR12-REF</t>
  </si>
  <si>
    <t>COD-HD1AR13-CTL</t>
  </si>
  <si>
    <t>COD-HD1AR13-ICON</t>
  </si>
  <si>
    <t>COD-HD1AR13-REF</t>
  </si>
  <si>
    <t>COD-HD1AR14-CTL</t>
  </si>
  <si>
    <t>COD-HD1AR14-ICON</t>
  </si>
  <si>
    <t>COD-HD1AR14-REF</t>
  </si>
  <si>
    <t>COD-HD1AS14-CTL</t>
  </si>
  <si>
    <t>COD-HD1AS14-ICON</t>
  </si>
  <si>
    <t>COD-HD1AS14-REF</t>
  </si>
  <si>
    <t>COD-HD2-CTL-38L</t>
  </si>
  <si>
    <t>COD-HD2-CTL-38S</t>
  </si>
  <si>
    <t>COD-HD2-CTL-42L</t>
  </si>
  <si>
    <t>COD-HD2-CTL-42S</t>
  </si>
  <si>
    <t>COD-HD2-ICON-38L</t>
  </si>
  <si>
    <t>COD-HD2-ICON-38S</t>
  </si>
  <si>
    <t>COD-HD2-ICON-42L</t>
  </si>
  <si>
    <t>COD-HD2-ICON-42S</t>
  </si>
  <si>
    <t>COD-HD2AM11-CTL</t>
  </si>
  <si>
    <t>COD-HD2AM11-ICON</t>
  </si>
  <si>
    <t>COD-HD2AM11-REF</t>
  </si>
  <si>
    <t>COD-HD2AM12-CTL</t>
  </si>
  <si>
    <t>COD-HD2AM12-ICON</t>
  </si>
  <si>
    <t>COD-HD2AM12-REF</t>
  </si>
  <si>
    <t>COD-HD2AM13-CTL</t>
  </si>
  <si>
    <t>COD-HD2AM13-ICON</t>
  </si>
  <si>
    <t>COD-HD2AM13-REF</t>
  </si>
  <si>
    <t>COD-HD2AM14-CTL</t>
  </si>
  <si>
    <t>COD-HD2AM14-ICON</t>
  </si>
  <si>
    <t>COD-HD2AM14-REF</t>
  </si>
  <si>
    <t>COD-HD2AP11-CTL</t>
  </si>
  <si>
    <t>COD-HD2AP11-ICON</t>
  </si>
  <si>
    <t>COD-HD2AP11-REF</t>
  </si>
  <si>
    <t>COD-HD2AP12-CTL</t>
  </si>
  <si>
    <t>COD-HD2AP12-ICON</t>
  </si>
  <si>
    <t>COD-HD2AP12-REF</t>
  </si>
  <si>
    <t>COD-HD2AP13-CTL</t>
  </si>
  <si>
    <t>COD-HD2AP13-ICON</t>
  </si>
  <si>
    <t>COD-HD2AP13-REF</t>
  </si>
  <si>
    <t>COD-HD2AP14-CTL</t>
  </si>
  <si>
    <t>COD-HD2AP14-ICON</t>
  </si>
  <si>
    <t>COD-HD2AP14-REF</t>
  </si>
  <si>
    <t>COD-HD2AR11-CTL</t>
  </si>
  <si>
    <t>COD-HD2AR11-ICON</t>
  </si>
  <si>
    <t>COD-HD2AR11-REF</t>
  </si>
  <si>
    <t>COD-HD2AR12-CTL</t>
  </si>
  <si>
    <t>COD-HD2AR12-ICON</t>
  </si>
  <si>
    <t>COD-HD2AR12-REF</t>
  </si>
  <si>
    <t>COD-HD2AR13-CTL</t>
  </si>
  <si>
    <t>COD-HD2AR13-ICON</t>
  </si>
  <si>
    <t>COD-HD2AR13-REF</t>
  </si>
  <si>
    <t>COD-HD2AR14-CTL</t>
  </si>
  <si>
    <t>COD-HD2AR14-ICON</t>
  </si>
  <si>
    <t>COD-HD2AR14-REF</t>
  </si>
  <si>
    <t>COD-HD2AS14-CTL</t>
  </si>
  <si>
    <t>COD-HD2AS14-ICON</t>
  </si>
  <si>
    <t>COD-HD2AS14-REF</t>
  </si>
  <si>
    <t>COD-HD3-CTL-38L</t>
  </si>
  <si>
    <t>COD-HD3-CTL-38S</t>
  </si>
  <si>
    <t>COD-HD3-CTL-42L</t>
  </si>
  <si>
    <t>COD-HD3-CTL-42S</t>
  </si>
  <si>
    <t>COD-HD3-ICON-38L</t>
  </si>
  <si>
    <t>COD-HD3-ICON-38S</t>
  </si>
  <si>
    <t>COD-HD3-ICON-42L</t>
  </si>
  <si>
    <t>COD-HD3-ICON-42S</t>
  </si>
  <si>
    <t>COD-HD3AM11-CTL</t>
  </si>
  <si>
    <t>COD-HD3AM11-ICON</t>
  </si>
  <si>
    <t>COD-HD3AM11-REF</t>
  </si>
  <si>
    <t>COD-HD3AM12-CTL</t>
  </si>
  <si>
    <t>COD-HD3AM12-ICON</t>
  </si>
  <si>
    <t>COD-HD3AM12-REF</t>
  </si>
  <si>
    <t>COD-HD3AM13-CTL</t>
  </si>
  <si>
    <t>COD-HD3AM13-ICON</t>
  </si>
  <si>
    <t>COD-HD3AM13-REF</t>
  </si>
  <si>
    <t>COD-HD3AM14-CTL</t>
  </si>
  <si>
    <t>COD-HD3AM14-ICON</t>
  </si>
  <si>
    <t>COD-HD3AM14-REF</t>
  </si>
  <si>
    <t>COD-HD3AP11-CTL</t>
  </si>
  <si>
    <t>COD-HD3AP11-ICON</t>
  </si>
  <si>
    <t>COD-HD3AP11-REF</t>
  </si>
  <si>
    <t>COD-HD3AP12-CTL</t>
  </si>
  <si>
    <t>COD-HD3AP12-ICON</t>
  </si>
  <si>
    <t>COD-HD3AP12-REF</t>
  </si>
  <si>
    <t>COD-HD3AP13-CTL</t>
  </si>
  <si>
    <t>COD-HD3AP13-ICON</t>
  </si>
  <si>
    <t>COD-HD3AP13-REF</t>
  </si>
  <si>
    <t>COD-HD3AP14-CTL</t>
  </si>
  <si>
    <t>COD-HD3AP14-ICON</t>
  </si>
  <si>
    <t>COD-HD3AP14-REF</t>
  </si>
  <si>
    <t>COD-HD3AR11-CTL</t>
  </si>
  <si>
    <t>COD-HD3AR11-ICON</t>
  </si>
  <si>
    <t>COD-HD3AR11-REF</t>
  </si>
  <si>
    <t>COD-HD3AR12-CTL</t>
  </si>
  <si>
    <t>COD-HD3AR12-ICON</t>
  </si>
  <si>
    <t>COD-HD3AR12-REF</t>
  </si>
  <si>
    <t>COD-HD3AR13-CTL</t>
  </si>
  <si>
    <t>COD-HD3AR13-ICON</t>
  </si>
  <si>
    <t>COD-HD3AR13-REF</t>
  </si>
  <si>
    <t>COD-HD3AR14-CTL</t>
  </si>
  <si>
    <t>COD-HD3AR14-ICON</t>
  </si>
  <si>
    <t>COD-HD3AR14-REF</t>
  </si>
  <si>
    <t>COD-HD3AS14-CTL</t>
  </si>
  <si>
    <t>COD-HD3AS14-ICON</t>
  </si>
  <si>
    <t>COD-HD3AS14-REF</t>
  </si>
  <si>
    <t>COD-HD4-CAMO-38L</t>
  </si>
  <si>
    <t>COD-HD4-CAMO-38S</t>
  </si>
  <si>
    <t>COD-HD4-CAMO-42L</t>
  </si>
  <si>
    <t>COD-HD4-CAMO-42S</t>
  </si>
  <si>
    <t>COD-HD4-CTL-38L</t>
  </si>
  <si>
    <t>COD-HD4-CTL-38S</t>
  </si>
  <si>
    <t>COD-HD4-CTL-42L</t>
  </si>
  <si>
    <t>COD-HD4-CTL-42S</t>
  </si>
  <si>
    <t>COD-HD4AM11-CAMO</t>
  </si>
  <si>
    <t>COD-HD4AM11-CTL</t>
  </si>
  <si>
    <t>COD-HD4AM11-GST</t>
  </si>
  <si>
    <t>COD-HD4AM11-REF</t>
  </si>
  <si>
    <t>COD-HD4AM12-CAMO</t>
  </si>
  <si>
    <t>COD-HD4AM12-CTL</t>
  </si>
  <si>
    <t>COD-HD4AM12-GST</t>
  </si>
  <si>
    <t>COD-HD4AM12-REF</t>
  </si>
  <si>
    <t>COD-HD4AM13-CAMO</t>
  </si>
  <si>
    <t>COD-HD4AM13-CTL</t>
  </si>
  <si>
    <t>COD-HD4AM13-GST</t>
  </si>
  <si>
    <t>COD-HD4AM13-REF</t>
  </si>
  <si>
    <t>COD-HD4AM14-CAMO</t>
  </si>
  <si>
    <t>COD-HD4AM14-CTL</t>
  </si>
  <si>
    <t>COD-HD4AM14-GST</t>
  </si>
  <si>
    <t>COD-HD4AM14-REF</t>
  </si>
  <si>
    <t>COD-HD4AP11-CAMO</t>
  </si>
  <si>
    <t>COD-HD4AP11-CTL</t>
  </si>
  <si>
    <t>COD-HD4AP11-GST</t>
  </si>
  <si>
    <t>COD-HD4AP11-REF</t>
  </si>
  <si>
    <t>COD-HD4AP12-CAMO</t>
  </si>
  <si>
    <t>COD-HD4AP12-CTL</t>
  </si>
  <si>
    <t>COD-HD4AP12-GST</t>
  </si>
  <si>
    <t>COD-HD4AP12-REF</t>
  </si>
  <si>
    <t>COD-HD4AP13-CAMO</t>
  </si>
  <si>
    <t>COD-HD4AP13-CTL</t>
  </si>
  <si>
    <t>COD-HD4AP13-GST</t>
  </si>
  <si>
    <t>COD-HD4AP13-REF</t>
  </si>
  <si>
    <t>COD-HD4AP14-CAMO</t>
  </si>
  <si>
    <t>COD-HD4AP14-CTL</t>
  </si>
  <si>
    <t>COD-HD4AP14-GST</t>
  </si>
  <si>
    <t>COD-HD4AP14-REF</t>
  </si>
  <si>
    <t>COD-HD4AR11-CAMO</t>
  </si>
  <si>
    <t>COD-HD4AR11-CTL</t>
  </si>
  <si>
    <t>COD-HD4AR11-GST</t>
  </si>
  <si>
    <t>COD-HD4AR11-REF</t>
  </si>
  <si>
    <t>COD-HD4AR12-CAMO</t>
  </si>
  <si>
    <t>COD-HD4AR12-CTL</t>
  </si>
  <si>
    <t>COD-HD4AR12-GST</t>
  </si>
  <si>
    <t>COD-HD4AR12-REF</t>
  </si>
  <si>
    <t>COD-HD4AR13-CAMO</t>
  </si>
  <si>
    <t>COD-HD4AR13-CTL</t>
  </si>
  <si>
    <t>COD-HD4AR13-GST</t>
  </si>
  <si>
    <t>COD-HD4AR13-REF</t>
  </si>
  <si>
    <t>COD-HD4AR14-CAMO</t>
  </si>
  <si>
    <t>COD-HD4AR14-CTL</t>
  </si>
  <si>
    <t>COD-HD4AR14-GST</t>
  </si>
  <si>
    <t>COD-HD4AR14-REF</t>
  </si>
  <si>
    <t>COD-HD4AS14-CAMO</t>
  </si>
  <si>
    <t>COD-HD4AS14-CTL</t>
  </si>
  <si>
    <t>COD-HD4AS14-REF</t>
  </si>
  <si>
    <t>COD-HD5-CAMO-38L</t>
  </si>
  <si>
    <t>COD-HD5-CAMO-38S</t>
  </si>
  <si>
    <t>COD-HD5-CAMO-42L</t>
  </si>
  <si>
    <t>COD-HD5-CAMO-42S</t>
  </si>
  <si>
    <t>COD-HD5-CTL-38L</t>
  </si>
  <si>
    <t>COD-HD5-CTL-38S</t>
  </si>
  <si>
    <t>COD-HD5-CTL-42L</t>
  </si>
  <si>
    <t>COD-HD5-CTL-42S</t>
  </si>
  <si>
    <t>COD-HD5AM11-CAMO</t>
  </si>
  <si>
    <t>COD-HD5AM11-CTL</t>
  </si>
  <si>
    <t>COD-HD5AM11-REF</t>
  </si>
  <si>
    <t>COD-HD5AM12-CAMO</t>
  </si>
  <si>
    <t>COD-HD5AM12-CTL</t>
  </si>
  <si>
    <t>COD-HD5AM12-REF</t>
  </si>
  <si>
    <t>COD-HD5AM13-CAMO</t>
  </si>
  <si>
    <t>COD-HD5AM13-CTL</t>
  </si>
  <si>
    <t>COD-HD5AM13-REF</t>
  </si>
  <si>
    <t>COD-HD5AM14-CAMO</t>
  </si>
  <si>
    <t>COD-HD5AM14-CTL</t>
  </si>
  <si>
    <t>COD-HD5AM14-REF</t>
  </si>
  <si>
    <t>COD-HD5AP11-CAMO</t>
  </si>
  <si>
    <t>COD-HD5AP11-CTL</t>
  </si>
  <si>
    <t>COD-HD5AP11-REF</t>
  </si>
  <si>
    <t>COD-HD5AP12-CAMO</t>
  </si>
  <si>
    <t>COD-HD5AP12-CTL</t>
  </si>
  <si>
    <t>COD-HD5AP12-REF</t>
  </si>
  <si>
    <t>COD-HD5AP13-CAMO</t>
  </si>
  <si>
    <t>COD-HD5AP13-CTL</t>
  </si>
  <si>
    <t>COD-HD5AP13-REF</t>
  </si>
  <si>
    <t>COD-HD5AP14-CAMO</t>
  </si>
  <si>
    <t>COD-HD5AP14-CTL</t>
  </si>
  <si>
    <t>COD-HD5AP14-REF</t>
  </si>
  <si>
    <t>COD-HD5AR11-CAMO</t>
  </si>
  <si>
    <t>COD-HD5AR11-CTL</t>
  </si>
  <si>
    <t>COD-HD5AR11-REF</t>
  </si>
  <si>
    <t>COD-HD5AR12-CAMO</t>
  </si>
  <si>
    <t>COD-HD5AR12-CTL</t>
  </si>
  <si>
    <t>COD-HD5AR12-REF</t>
  </si>
  <si>
    <t>COD-HD5AR13-CAMO</t>
  </si>
  <si>
    <t>COD-HD5AR13-CTL</t>
  </si>
  <si>
    <t>COD-HD5AR13-REF</t>
  </si>
  <si>
    <t>COD-HD5AR14-CAMO</t>
  </si>
  <si>
    <t>COD-HD5AR14-CTL</t>
  </si>
  <si>
    <t>COD-HD5AR14-REF</t>
  </si>
  <si>
    <t>COD-HD5AS14-CAMO</t>
  </si>
  <si>
    <t>COD-HD5AS14-CTL</t>
  </si>
  <si>
    <t>COD-HD5AS14-REF</t>
  </si>
  <si>
    <t>COD-HD6-CTL-38L</t>
  </si>
  <si>
    <t>COD-HD6-CTL-38S</t>
  </si>
  <si>
    <t>COD-HD6-CTL-42L</t>
  </si>
  <si>
    <t>COD-HD6-CTL-42S</t>
  </si>
  <si>
    <t>COD-HD6AM11-CTL</t>
  </si>
  <si>
    <t>COD-HD6AM11-REF</t>
  </si>
  <si>
    <t>COD-HD6AM12-CTL</t>
  </si>
  <si>
    <t>COD-HD6AM12-REF</t>
  </si>
  <si>
    <t>COD-HD6AM13-CTL</t>
  </si>
  <si>
    <t>COD-HD6AM13-REF</t>
  </si>
  <si>
    <t>COD-HD6AM14-CTL</t>
  </si>
  <si>
    <t>COD-HD6AM14-REF</t>
  </si>
  <si>
    <t>COD-HD6AP11-CTL</t>
  </si>
  <si>
    <t>COD-HD6AP11-REF</t>
  </si>
  <si>
    <t>COD-HD6AP12-CTL</t>
  </si>
  <si>
    <t>COD-HD6AP12-REF</t>
  </si>
  <si>
    <t>COD-HD6AP13-CTL</t>
  </si>
  <si>
    <t>COD-HD6AP13-REF</t>
  </si>
  <si>
    <t>COD-HD6AP14-CTL</t>
  </si>
  <si>
    <t>COD-HD6AP14-REF</t>
  </si>
  <si>
    <t>COD-HD6AR11-CTL</t>
  </si>
  <si>
    <t>COD-HD6AR11-REF</t>
  </si>
  <si>
    <t>COD-HD6AR12-CTL</t>
  </si>
  <si>
    <t>COD-HD6AR12-REF</t>
  </si>
  <si>
    <t>COD-HD6AR13-CTL</t>
  </si>
  <si>
    <t>COD-HD6AR13-REF</t>
  </si>
  <si>
    <t>COD-HD6AR14-CTL</t>
  </si>
  <si>
    <t>COD-HD6AR14-REF</t>
  </si>
  <si>
    <t>COD-HD6AS14-CTL</t>
  </si>
  <si>
    <t>COD-HD6AS14-REF</t>
  </si>
  <si>
    <t>COD-HD7-CAMO-38L</t>
  </si>
  <si>
    <t>COD-HD7-CAMO-38S</t>
  </si>
  <si>
    <t>COD-HD7-CAMO-42L</t>
  </si>
  <si>
    <t>COD-HD7-CAMO-42S</t>
  </si>
  <si>
    <t>COD-HD7-CTL-38L</t>
  </si>
  <si>
    <t>COD-HD7-CTL-38S</t>
  </si>
  <si>
    <t>COD-HD7-CTL-42L</t>
  </si>
  <si>
    <t>COD-HD7-CTL-42S</t>
  </si>
  <si>
    <t>COD-HD7AM11-CAMO</t>
  </si>
  <si>
    <t>COD-HD7AM11-CTL</t>
  </si>
  <si>
    <t>COD-HD7AM11-REF</t>
  </si>
  <si>
    <t>COD-HD7AM12-CAMO</t>
  </si>
  <si>
    <t>COD-HD7AM12-CTL</t>
  </si>
  <si>
    <t>COD-HD7AM12-REF</t>
  </si>
  <si>
    <t>COD-HD7AM13-CAMO</t>
  </si>
  <si>
    <t>COD-HD7AM13-CTL</t>
  </si>
  <si>
    <t>COD-HD7AM13-REF</t>
  </si>
  <si>
    <t>COD-HD7AM14-CAMO</t>
  </si>
  <si>
    <t>COD-HD7AM14-CTL</t>
  </si>
  <si>
    <t>COD-HD7AM14-REF</t>
  </si>
  <si>
    <t>COD-HD7AP11-CAMO</t>
  </si>
  <si>
    <t>COD-HD7AP11-CTL</t>
  </si>
  <si>
    <t>COD-HD7AP11-REF</t>
  </si>
  <si>
    <t>COD-HD7AP12-CAMO</t>
  </si>
  <si>
    <t>COD-HD7AP12-CTL</t>
  </si>
  <si>
    <t>COD-HD7AP12-REF</t>
  </si>
  <si>
    <t>COD-HD7AP13-CAMO</t>
  </si>
  <si>
    <t>COD-HD7AP13-CTL</t>
  </si>
  <si>
    <t>COD-HD7AP13-REF</t>
  </si>
  <si>
    <t>COD-HD7AP14-CAMO</t>
  </si>
  <si>
    <t>COD-HD7AP14-CTL</t>
  </si>
  <si>
    <t>COD-HD7AP14-REF</t>
  </si>
  <si>
    <t>COD-HD7AR11-CAMO</t>
  </si>
  <si>
    <t>COD-HD7AR11-CTL</t>
  </si>
  <si>
    <t>COD-HD7AR11-REF</t>
  </si>
  <si>
    <t>COD-HD7AR12-CAMO</t>
  </si>
  <si>
    <t>COD-HD7AR12-CTL</t>
  </si>
  <si>
    <t>COD-HD7AR12-REF</t>
  </si>
  <si>
    <t>COD-HD7AR13-CAMO</t>
  </si>
  <si>
    <t>COD-HD7AR13-CTL</t>
  </si>
  <si>
    <t>COD-HD7AR13-REF</t>
  </si>
  <si>
    <t>COD-HD7AR14-CAMO</t>
  </si>
  <si>
    <t>COD-HD7AR14-CTL</t>
  </si>
  <si>
    <t>COD-HD7AR14-REF</t>
  </si>
  <si>
    <t>COD-HD7AS14-CAMO</t>
  </si>
  <si>
    <t>COD-HD7AS14-CTL</t>
  </si>
  <si>
    <t>COD-HD7AS14-REF</t>
  </si>
  <si>
    <t>COD-HD8-CAMO-38L</t>
  </si>
  <si>
    <t>COD-HD8-CAMO-38S</t>
  </si>
  <si>
    <t>COD-HD8-CAMO-42L</t>
  </si>
  <si>
    <t>COD-HD8-CAMO-42S</t>
  </si>
  <si>
    <t>COD-HD8-CTL-38L</t>
  </si>
  <si>
    <t>COD-HD8-CTL-38S</t>
  </si>
  <si>
    <t>COD-HD8-CTL-42L</t>
  </si>
  <si>
    <t>COD-HD8-CTL-42S</t>
  </si>
  <si>
    <t>COD-HD8AM11-CAMO</t>
  </si>
  <si>
    <t>COD-HD8AM11-CTL</t>
  </si>
  <si>
    <t>COD-HD8AM11-REF</t>
  </si>
  <si>
    <t>COD-HD8AM12-CAMO</t>
  </si>
  <si>
    <t>COD-HD8AM12-CTL</t>
  </si>
  <si>
    <t>COD-HD8AM12-REF</t>
  </si>
  <si>
    <t>COD-HD8AM13-CAMO</t>
  </si>
  <si>
    <t>COD-HD8AM13-CTL</t>
  </si>
  <si>
    <t>COD-HD8AM13-REF</t>
  </si>
  <si>
    <t>COD-HD8AM14-CAMO</t>
  </si>
  <si>
    <t>COD-HD8AM14-CTL</t>
  </si>
  <si>
    <t>COD-HD8AM14-REF</t>
  </si>
  <si>
    <t>COD-HD8AP11-CAMO</t>
  </si>
  <si>
    <t>COD-HD8AP11-CTL</t>
  </si>
  <si>
    <t>COD-HD8AP11-REF</t>
  </si>
  <si>
    <t>COD-HD8AP12-CAMO</t>
  </si>
  <si>
    <t>COD-HD8AP12-CTL</t>
  </si>
  <si>
    <t>COD-HD8AP12-REF</t>
  </si>
  <si>
    <t>COD-HD8AP13-CAMO</t>
  </si>
  <si>
    <t>COD-HD8AP13-CTL</t>
  </si>
  <si>
    <t>COD-HD8AP13-REF</t>
  </si>
  <si>
    <t>COD-HD8AP14-CAMO</t>
  </si>
  <si>
    <t>COD-HD8AP14-CTL</t>
  </si>
  <si>
    <t>COD-HD8AP14-REF</t>
  </si>
  <si>
    <t>COD-HD8AR11-CAMO</t>
  </si>
  <si>
    <t>COD-HD8AR11-CTL</t>
  </si>
  <si>
    <t>COD-HD8AR11-REF</t>
  </si>
  <si>
    <t>COD-HD8AR12-CAMO</t>
  </si>
  <si>
    <t>COD-HD8AR12-CTL</t>
  </si>
  <si>
    <t>COD-HD8AR12-REF</t>
  </si>
  <si>
    <t>COD-HD8AR13-CAMO</t>
  </si>
  <si>
    <t>COD-HD8AR13-CTL</t>
  </si>
  <si>
    <t>COD-HD8AR13-REF</t>
  </si>
  <si>
    <t>COD-HD8AR14-CAMO</t>
  </si>
  <si>
    <t>COD-HD8AR14-CTL</t>
  </si>
  <si>
    <t>COD-HD8AR14-REF</t>
  </si>
  <si>
    <t>COD-HD8AS14-CAMO</t>
  </si>
  <si>
    <t>COD-HD8AS14-CTL</t>
  </si>
  <si>
    <t>COD-HD8AS14-REF</t>
  </si>
  <si>
    <t>COD-HD9AM11-REF</t>
  </si>
  <si>
    <t>COD-HD9AM12-REF</t>
  </si>
  <si>
    <t>COD-HD9AM13-CAMO</t>
  </si>
  <si>
    <t>COD-HD9AM13-REF</t>
  </si>
  <si>
    <t>COD-HD9AM14-CAMO</t>
  </si>
  <si>
    <t>COD-HD9AM14-REF</t>
  </si>
  <si>
    <t>COD-HD9AP11-REF</t>
  </si>
  <si>
    <t>COD-HD9AP12-REF</t>
  </si>
  <si>
    <t>COD-HD9AP13-CAMO</t>
  </si>
  <si>
    <t>COD-HD9AP13-REF</t>
  </si>
  <si>
    <t>COD-HD9AP14-CAMO</t>
  </si>
  <si>
    <t>COD-HD9AP14-REF</t>
  </si>
  <si>
    <t>COD-HD9AR11-REF</t>
  </si>
  <si>
    <t>COD-HD9AR12-REF</t>
  </si>
  <si>
    <t>COD-HD9AR13-CAMO</t>
  </si>
  <si>
    <t>COD-HD9AR13-REF</t>
  </si>
  <si>
    <t>COD-HD9AR14-CAMO</t>
  </si>
  <si>
    <t>COD-HD9AR14-REF</t>
  </si>
  <si>
    <t>COD-HD9AS14-CAMO</t>
  </si>
  <si>
    <t>COD-HD9AS14-REF</t>
  </si>
  <si>
    <t>COD-HDXAAP-GST</t>
  </si>
  <si>
    <t>COD-HDXAAP1-CTL</t>
  </si>
  <si>
    <t>COD-HDXAAP1-GST</t>
  </si>
  <si>
    <t>COD-HDXAAP1-ICON</t>
  </si>
  <si>
    <t>COD-HDXAAP1-REF</t>
  </si>
  <si>
    <t>COD-HDXAAP10-CAMO</t>
  </si>
  <si>
    <t>COD-HDXAAP11-CAMO</t>
  </si>
  <si>
    <t>COD-HDXAAP12-CAMO</t>
  </si>
  <si>
    <t>COD-HDXAAP13-CAMO</t>
  </si>
  <si>
    <t>COD-HDXAAP2-CTL</t>
  </si>
  <si>
    <t>COD-HDXAAP2-ICON</t>
  </si>
  <si>
    <t>COD-HDXAAP2-REF</t>
  </si>
  <si>
    <t>COD-HDXAAP3-CTL</t>
  </si>
  <si>
    <t>COD-HDXAAP3-REF</t>
  </si>
  <si>
    <t>COD-HDXAAP4-CAMO</t>
  </si>
  <si>
    <t>COD-HDXAAP4-CTL</t>
  </si>
  <si>
    <t>COD-HDXAAP4-REF</t>
  </si>
  <si>
    <t>COD-HDXAAP5-CAMO</t>
  </si>
  <si>
    <t>COD-HDXAAP5-CTL</t>
  </si>
  <si>
    <t>COD-HDXAAP5-REF</t>
  </si>
  <si>
    <t>COD-HDXAAP6-CAMO</t>
  </si>
  <si>
    <t>COD-HDXAAP6-CTL</t>
  </si>
  <si>
    <t>COD-HDXAAP6-REF</t>
  </si>
  <si>
    <t>COD-HDXAAP7-CAMO</t>
  </si>
  <si>
    <t>COD-HDXAAP7-CTL</t>
  </si>
  <si>
    <t>COD-HDXAAP7-REF</t>
  </si>
  <si>
    <t>COD-HDXAAP8-CAMO</t>
  </si>
  <si>
    <t>COD-HDXAAP8-CTL</t>
  </si>
  <si>
    <t>COD-HDXAPA1-CTL</t>
  </si>
  <si>
    <t>COD-HDXAPA1-ICON</t>
  </si>
  <si>
    <t>COD-HDXAPA1-REF</t>
  </si>
  <si>
    <t>COD-HDXAPA10-CAMO</t>
  </si>
  <si>
    <t>COD-HDXAPA11-CAMO</t>
  </si>
  <si>
    <t>COD-HDXAPA12-CAMO</t>
  </si>
  <si>
    <t>COD-HDXAPA13-CAMO</t>
  </si>
  <si>
    <t>COD-HDXAPA2-CTL</t>
  </si>
  <si>
    <t>COD-HDXAPA2-ICON</t>
  </si>
  <si>
    <t>COD-HDXAPA2-REF</t>
  </si>
  <si>
    <t>COD-HDXAPA3-CTL</t>
  </si>
  <si>
    <t>COD-HDXAPA3-REF</t>
  </si>
  <si>
    <t>COD-HDXAPA4-CAMO</t>
  </si>
  <si>
    <t>COD-HDXAPA4-CTL</t>
  </si>
  <si>
    <t>COD-HDXAPA4-REF</t>
  </si>
  <si>
    <t>COD-HDXAPA5-CAMO</t>
  </si>
  <si>
    <t>COD-HDXAPA5-CTL</t>
  </si>
  <si>
    <t>COD-HDXAPA5-REF</t>
  </si>
  <si>
    <t>COD-HDXAPA6-CTL</t>
  </si>
  <si>
    <t>COD-HDXAPA6-REF</t>
  </si>
  <si>
    <t>COD-HDXAPA7-CAMO</t>
  </si>
  <si>
    <t>COD-HDXAPA7-CTL</t>
  </si>
  <si>
    <t>COD-HDXAPA7-REF</t>
  </si>
  <si>
    <t>COD-HDXAPA8-CAMO</t>
  </si>
  <si>
    <t>COD-HDXAPA8-CTL</t>
  </si>
  <si>
    <t>COD-HDXAPC1-CTL</t>
  </si>
  <si>
    <t>COD-HDXAPC1-GST</t>
  </si>
  <si>
    <t>COD-HDXAPC1-ICON</t>
  </si>
  <si>
    <t>COD-HDXAPC1-REF</t>
  </si>
  <si>
    <t>COD-HDXAPC10-CAMO</t>
  </si>
  <si>
    <t>COD-HDXAPC11-CAMO</t>
  </si>
  <si>
    <t>COD-HDXAPC12-CAMO</t>
  </si>
  <si>
    <t>COD-HDXAPC13-CAMO</t>
  </si>
  <si>
    <t>COD-HDXAPC2-CTL</t>
  </si>
  <si>
    <t>COD-HDXAPC2-ICON</t>
  </si>
  <si>
    <t>COD-HDXAPC2-REF</t>
  </si>
  <si>
    <t>COD-HDXAPC3-CTL</t>
  </si>
  <si>
    <t>COD-HDXAPC3-REF</t>
  </si>
  <si>
    <t>COD-HDXAPC4-CAMO</t>
  </si>
  <si>
    <t>COD-HDXAPC4-CTL</t>
  </si>
  <si>
    <t>COD-HDXAPC4-REF</t>
  </si>
  <si>
    <t>COD-HDXAPC5-CAMO</t>
  </si>
  <si>
    <t>COD-HDXAPC5-CTL</t>
  </si>
  <si>
    <t>COD-HDXAPC5-REF</t>
  </si>
  <si>
    <t>COD-HDXAPC6-CTL</t>
  </si>
  <si>
    <t>COD-HDXAPC6-REF</t>
  </si>
  <si>
    <t>COD-HDXAPC7-CAMO</t>
  </si>
  <si>
    <t>COD-HDXAPC7-CTL</t>
  </si>
  <si>
    <t>COD-HDXAPC7-REF</t>
  </si>
  <si>
    <t>COD-HDXAPC8-CAMO</t>
  </si>
  <si>
    <t>COD-HDXAPC8-CTL</t>
  </si>
  <si>
    <t>COD-TNL1-ICON-38L</t>
  </si>
  <si>
    <t>COD-TNL1-ICON-38S</t>
  </si>
  <si>
    <t>COD-TNL1-ICON-42L</t>
  </si>
  <si>
    <t>COD-TNL1-ICON-42S</t>
  </si>
  <si>
    <t>COD-TNL2-ICON-38L</t>
  </si>
  <si>
    <t>COD-TNL2-ICON-38S</t>
  </si>
  <si>
    <t>COD-TNL2-ICON-42L</t>
  </si>
  <si>
    <t>COD-TNL2-ICON-42S</t>
  </si>
  <si>
    <t>FC-BLL1-UNAM-42L</t>
  </si>
  <si>
    <t>FC-BRL1-CAZ-38L</t>
  </si>
  <si>
    <t>FC-BRL1-CAZ-42L</t>
  </si>
  <si>
    <t>FC-TNL1-CAZ-38L</t>
  </si>
  <si>
    <t>FC-TNL1-UNAM-38L</t>
  </si>
  <si>
    <t>MLB-ADAF1-COL</t>
  </si>
  <si>
    <t>MLB-ADAF1-MIN</t>
  </si>
  <si>
    <t>MLB-ADAF1-TOR</t>
  </si>
  <si>
    <t>MLB-ADAPF1-COL</t>
  </si>
  <si>
    <t>MLB-ADAPF1-PIT2</t>
  </si>
  <si>
    <t>MLB-ADAPF1-SEA</t>
  </si>
  <si>
    <t>MLB-ADAPF1-SF</t>
  </si>
  <si>
    <t>MLB-ADAPF1-TB</t>
  </si>
  <si>
    <t>MLB-ADAPF1-TOR</t>
  </si>
  <si>
    <t>MLB-ADBF1-ARI-42</t>
  </si>
  <si>
    <t>MLB-ADBF1-CIN-38</t>
  </si>
  <si>
    <t>MLB-ADBF1-MIA-42</t>
  </si>
  <si>
    <t>MLB-ADBF1-OAK-42</t>
  </si>
  <si>
    <t>MLB-ADBF1-PIT2-38</t>
  </si>
  <si>
    <t>MLB-ADBF1-SEA-38</t>
  </si>
  <si>
    <t>MLB-ADBF1-WAS-38</t>
  </si>
  <si>
    <t>MLB-ADBF1-WAS-42</t>
  </si>
  <si>
    <t>MLB-ADCF1-CLE</t>
  </si>
  <si>
    <t>MLB-ADCF1-COL</t>
  </si>
  <si>
    <t>MLB-ADCF1-KC</t>
  </si>
  <si>
    <t>MLB-ADCF1-MIA</t>
  </si>
  <si>
    <t>MLB-ADCF1-MIL</t>
  </si>
  <si>
    <t>MLB-ADCF1-MIN</t>
  </si>
  <si>
    <t>MLB-ADCF1-OAK</t>
  </si>
  <si>
    <t>MLB-ADCF1-PIT2</t>
  </si>
  <si>
    <t>MLB-ADCF1-SEA</t>
  </si>
  <si>
    <t>MLB-ADCF1-TOR</t>
  </si>
  <si>
    <t>MLB-AHDF1-COL-38L</t>
  </si>
  <si>
    <t>MLB-AHDF1-COL-42S</t>
  </si>
  <si>
    <t>MLB-AHDF1-DET-38S</t>
  </si>
  <si>
    <t>MLB-AHDF1-DET-42S</t>
  </si>
  <si>
    <t>MLB-AHDF1-MIA-42S</t>
  </si>
  <si>
    <t>MLB-AHDF1-MIN-38L</t>
  </si>
  <si>
    <t>MLB-AHDF1-OAK-38L</t>
  </si>
  <si>
    <t>MLB-AHDF1-OAK-42S</t>
  </si>
  <si>
    <t>MLB-AHDF1-PIT2-38S</t>
  </si>
  <si>
    <t>MLB-AHDF1-TB-38L</t>
  </si>
  <si>
    <t>MLB-AHDF1-TOR-38L</t>
  </si>
  <si>
    <t>MLB-AHDF1-WAS-42L</t>
  </si>
  <si>
    <t>MLB-BRL1-MIA-38L</t>
  </si>
  <si>
    <t>MLB-EDAAP1-COL</t>
  </si>
  <si>
    <t>MLB-EDAAP1-KC</t>
  </si>
  <si>
    <t>MLB-EDAAP1-MIL</t>
  </si>
  <si>
    <t>MLB-EDAAP1-OAK</t>
  </si>
  <si>
    <t>MLB-EDAAP1-TOR</t>
  </si>
  <si>
    <t>MLB-EDAB1-BOS-42S</t>
  </si>
  <si>
    <t>MLB-EDAB1-CHI-38S</t>
  </si>
  <si>
    <t>MLB-EDAB1-CHI-42S</t>
  </si>
  <si>
    <t>MLB-EDAB1-CIN-42S</t>
  </si>
  <si>
    <t>MLB-EDAB1-COL-38S</t>
  </si>
  <si>
    <t>MLB-EDAB1-COL-42S</t>
  </si>
  <si>
    <t>MLB-EDAB1-CWS-42S</t>
  </si>
  <si>
    <t>MLB-EDAB1-DET-42S</t>
  </si>
  <si>
    <t>MLB-EDAB1-KC-38S</t>
  </si>
  <si>
    <t>MLB-EDAB1-KC-42S</t>
  </si>
  <si>
    <t>MLB-EDAB1-LAA-38L</t>
  </si>
  <si>
    <t>MLB-EDAB1-LAA-38S</t>
  </si>
  <si>
    <t>MLB-EDAB1-LAA-42L</t>
  </si>
  <si>
    <t>MLB-EDAB1-LAA-42S</t>
  </si>
  <si>
    <t>MLB-EDAB1-MIA-38S</t>
  </si>
  <si>
    <t>MLB-EDAB1-MIA-42S</t>
  </si>
  <si>
    <t>MLB-EDAB1-MIL-42S</t>
  </si>
  <si>
    <t>MLB-EDAB1-MIN-38S</t>
  </si>
  <si>
    <t>MLB-EDAB1-MIN-42S</t>
  </si>
  <si>
    <t>MLB-EDAB1-NYM-42S</t>
  </si>
  <si>
    <t>MLB-EDAB1-OAK-38S</t>
  </si>
  <si>
    <t>MLB-EDAB1-OAK-42S</t>
  </si>
  <si>
    <t>MLB-EDAB1-PIT2-42S</t>
  </si>
  <si>
    <t>MLB-EDAB1-SEA-42S</t>
  </si>
  <si>
    <t>MLB-EDAB1-SF-42S</t>
  </si>
  <si>
    <t>MLB-EDAB1-STL-42S</t>
  </si>
  <si>
    <t>MLB-EDAB1-TB-42S</t>
  </si>
  <si>
    <t>MLB-EDAB1-TOR-42S</t>
  </si>
  <si>
    <t>MLB-EDAB1-WAS-38L</t>
  </si>
  <si>
    <t>MLB-EDAB1-WAS-38S</t>
  </si>
  <si>
    <t>MLB-EDAB1-WAS-42S</t>
  </si>
  <si>
    <t>MLB-EDAB2-CLE-38S</t>
  </si>
  <si>
    <t>MLB-EDAB2-CLE-42S</t>
  </si>
  <si>
    <t>MLB-EDAPA1-CIN</t>
  </si>
  <si>
    <t>MLB-EDAPA1-COL</t>
  </si>
  <si>
    <t>MLB-EDAPA1-DET</t>
  </si>
  <si>
    <t>MLB-EDAPA1-KC</t>
  </si>
  <si>
    <t>MLB-EDAPA1-MIA</t>
  </si>
  <si>
    <t>MLB-EDAPA1-MIL</t>
  </si>
  <si>
    <t>MLB-EDAPA1-PIT2</t>
  </si>
  <si>
    <t>MLB-EDAPA1-SF</t>
  </si>
  <si>
    <t>MLB-EDAPA1-TB</t>
  </si>
  <si>
    <t>MLB-TNL1-MIA-38L</t>
  </si>
  <si>
    <t>MLS-BLL1-CHI-38L</t>
  </si>
  <si>
    <t>MLS-BLL1-CHI-38S</t>
  </si>
  <si>
    <t>MLS-BLL1-CHI-42S</t>
  </si>
  <si>
    <t>MLS-BLL1-CMB-38L</t>
  </si>
  <si>
    <t>MLS-BLL1-CMB-42S</t>
  </si>
  <si>
    <t>MLS-BLL1-COL-42L</t>
  </si>
  <si>
    <t>MLS-BLL1-COL-42S</t>
  </si>
  <si>
    <t>MLS-BLL1-DAL-38L</t>
  </si>
  <si>
    <t>MLS-BLL1-DAL-42S</t>
  </si>
  <si>
    <t>MLS-BLL1-DC-38S</t>
  </si>
  <si>
    <t>MLS-BLL1-DC-42S</t>
  </si>
  <si>
    <t>MLS-BLL1-MIN-38L</t>
  </si>
  <si>
    <t>MLS-BLL1-ORL-38L</t>
  </si>
  <si>
    <t>MLS-BLL1-PHI-38S</t>
  </si>
  <si>
    <t>MLS-BLL1-POR-42S</t>
  </si>
  <si>
    <t>MLS-BLL1-REA-42S</t>
  </si>
  <si>
    <t>MLS-BLL1-SAN-38S</t>
  </si>
  <si>
    <t>MLS-BLL1-SAN-42L</t>
  </si>
  <si>
    <t>MLS-BLL1-SAN-42S</t>
  </si>
  <si>
    <t>MLS-BLL1-TOR-38L</t>
  </si>
  <si>
    <t>MLS-BLL1-TOR-38S</t>
  </si>
  <si>
    <t>MLS-BLL1-TOR-42S</t>
  </si>
  <si>
    <t>MLS-BLL1-VAN-38L</t>
  </si>
  <si>
    <t>MLS-BLL1-VAN-38S</t>
  </si>
  <si>
    <t>MLS-BLL1-VAN-42L</t>
  </si>
  <si>
    <t>MLS-BLL1-VAN-42S</t>
  </si>
  <si>
    <t>MLS-BRL1-ATL-38S</t>
  </si>
  <si>
    <t>MLS-BRL1-CHI-38L</t>
  </si>
  <si>
    <t>MLS-BRL1-CHI-38S</t>
  </si>
  <si>
    <t>MLS-BRL1-CHI-42L</t>
  </si>
  <si>
    <t>MLS-BRL1-CHI-42S</t>
  </si>
  <si>
    <t>MLS-BRL1-CIN-42S</t>
  </si>
  <si>
    <t>MLS-BRL1-CMB-38L</t>
  </si>
  <si>
    <t>MLS-BRL1-COL-38L</t>
  </si>
  <si>
    <t>MLS-BRL1-COL-38S</t>
  </si>
  <si>
    <t>MLS-BRL1-COL-42L</t>
  </si>
  <si>
    <t>MLS-BRL1-DAL-38L</t>
  </si>
  <si>
    <t>MLS-BRL1-DAL-42L</t>
  </si>
  <si>
    <t>MLS-BRL1-DC-38S</t>
  </si>
  <si>
    <t>MLS-BRL1-DC-42L</t>
  </si>
  <si>
    <t>MLS-BRL1-KC-38L</t>
  </si>
  <si>
    <t>MLS-BRL1-KC-38S</t>
  </si>
  <si>
    <t>MLS-BRL1-LA-38S</t>
  </si>
  <si>
    <t>MLS-BRL1-MIN-38L</t>
  </si>
  <si>
    <t>MLS-BRL1-MIN-38S</t>
  </si>
  <si>
    <t>MLS-BRL1-ORL-38S</t>
  </si>
  <si>
    <t>MLS-BRL1-PHI-38S</t>
  </si>
  <si>
    <t>MLS-BRL1-PHI-42S</t>
  </si>
  <si>
    <t>MLS-BRL1-REA-38L</t>
  </si>
  <si>
    <t>MLS-BRL1-REA-42S</t>
  </si>
  <si>
    <t>MLS-BRL1-SAN-38L</t>
  </si>
  <si>
    <t>MLS-BRL1-SAN-42S</t>
  </si>
  <si>
    <t>MLS-BRL1-TOR-38L</t>
  </si>
  <si>
    <t>MLS-BRL1-TOR-38S</t>
  </si>
  <si>
    <t>MLS-BRL1-TOR-42L</t>
  </si>
  <si>
    <t>MLS-BRL1-TOR-42S</t>
  </si>
  <si>
    <t>MLS-BRL1-VAN-38L</t>
  </si>
  <si>
    <t>MLS-BRL1-VAN-38S</t>
  </si>
  <si>
    <t>MLS-BRL1-VAN-42L</t>
  </si>
  <si>
    <t>MLS-BRL1-VAN-42S</t>
  </si>
  <si>
    <t>MLS-TNL1-CHI-42S</t>
  </si>
  <si>
    <t>MLS-TNL1-CIN-42L</t>
  </si>
  <si>
    <t>MLS-TNL1-CMB-38L</t>
  </si>
  <si>
    <t>MLS-TNL1-CMB-38S</t>
  </si>
  <si>
    <t>MLS-TNL1-COL-38L</t>
  </si>
  <si>
    <t>MLS-TNL1-COL-38S</t>
  </si>
  <si>
    <t>MLS-TNL1-DAL-38L</t>
  </si>
  <si>
    <t>MLS-TNL1-DAL-42L</t>
  </si>
  <si>
    <t>MLS-TNL1-DC-38L</t>
  </si>
  <si>
    <t>MLS-TNL1-DC-38S</t>
  </si>
  <si>
    <t>MLS-TNL1-KC-42L</t>
  </si>
  <si>
    <t>MLS-TNL1-KC-42S</t>
  </si>
  <si>
    <t>MLS-TNL1-LA-38L</t>
  </si>
  <si>
    <t>MLS-TNL1-NYC-38L</t>
  </si>
  <si>
    <t>MLS-TNL1-NYC-42S</t>
  </si>
  <si>
    <t>MLS-TNL1-ORL-38L</t>
  </si>
  <si>
    <t>MLS-TNL1-ORL-38S</t>
  </si>
  <si>
    <t>MLS-TNL1-ORL-42S</t>
  </si>
  <si>
    <t>MLS-TNL1-PHI-38L</t>
  </si>
  <si>
    <t>MLS-TNL1-PHI-42S</t>
  </si>
  <si>
    <t>MLS-TNL1-POR-38S</t>
  </si>
  <si>
    <t>MLS-TNL1-REA-38S</t>
  </si>
  <si>
    <t>MLS-TNL1-SAN-38L</t>
  </si>
  <si>
    <t>MLS-TNL1-SAN-38S</t>
  </si>
  <si>
    <t>MLS-TNL1-SAN-42L</t>
  </si>
  <si>
    <t>MLS-TNL1-SAN-42S</t>
  </si>
  <si>
    <t>MLS-TNL1-TOR-38L</t>
  </si>
  <si>
    <t>MLS-TNL1-TOR-38S</t>
  </si>
  <si>
    <t>MLS-TNL1-TOR-42L</t>
  </si>
  <si>
    <t>MLS-TNL1-TOR-42S</t>
  </si>
  <si>
    <t>MLS-TNL1-VAN-38L</t>
  </si>
  <si>
    <t>MLS-TNL1-VAN-38S</t>
  </si>
  <si>
    <t>MLS-TNL1-VAN-42L</t>
  </si>
  <si>
    <t>MLS-TNL1-VAN-42S</t>
  </si>
  <si>
    <t>NFL-ADAF1-HOU</t>
  </si>
  <si>
    <t>NFL-ADAF2-ARI</t>
  </si>
  <si>
    <t>NFL-ADAF2-NO</t>
  </si>
  <si>
    <t>NFL-ADAF2-TB</t>
  </si>
  <si>
    <t>NFL-ADAPF2-ARI</t>
  </si>
  <si>
    <t>NFL-ADAPF2-MIN</t>
  </si>
  <si>
    <t>NFL-ADAPF2-WAS</t>
  </si>
  <si>
    <t>NFL-ADCF1-ATL</t>
  </si>
  <si>
    <t>NFL-ADCF1-CHI</t>
  </si>
  <si>
    <t>NFL-ADCF1-PIT</t>
  </si>
  <si>
    <t>NFL-ADCF2-ATL</t>
  </si>
  <si>
    <t>NFL-ADCF2-LAC</t>
  </si>
  <si>
    <t>NFL-ADCF2-TB</t>
  </si>
  <si>
    <t>NHL-ADB1-CAL-42</t>
  </si>
  <si>
    <t>NHL-ADB1-WIN-38</t>
  </si>
  <si>
    <t>NHL-ADC1-ANA</t>
  </si>
  <si>
    <t>NHL-ADC1-ARI</t>
  </si>
  <si>
    <t>NHL-ADC1-BOS</t>
  </si>
  <si>
    <t>NHL-ADC1-BUF</t>
  </si>
  <si>
    <t>NHL-ADC1-CAR</t>
  </si>
  <si>
    <t>NHL-ADC1-CBJ</t>
  </si>
  <si>
    <t>NHL-ADC1-COL</t>
  </si>
  <si>
    <t>NHL-ADC1-DAL</t>
  </si>
  <si>
    <t>NHL-ADC1-DET</t>
  </si>
  <si>
    <t>NHL-ADC1-EDM</t>
  </si>
  <si>
    <t>NHL-ADC1-FLA</t>
  </si>
  <si>
    <t>NHL-ADC1-MIN</t>
  </si>
  <si>
    <t>NHL-ADC1-MON</t>
  </si>
  <si>
    <t>NHL-ADC1-NAS</t>
  </si>
  <si>
    <t>NHL-ADC1-NJ</t>
  </si>
  <si>
    <t>NHL-ADC1-NYI</t>
  </si>
  <si>
    <t>NHL-ADC1-NYR</t>
  </si>
  <si>
    <t>NHL-ADC1-OTT</t>
  </si>
  <si>
    <t>NHL-ADC1-PHI</t>
  </si>
  <si>
    <t>NHL-ADC1-PIT</t>
  </si>
  <si>
    <t>NHL-ADC1-SEA</t>
  </si>
  <si>
    <t>NHL-ADC1-STL</t>
  </si>
  <si>
    <t>NHL-ADC1-TB</t>
  </si>
  <si>
    <t>NHL-ADC1-TOR</t>
  </si>
  <si>
    <t>NHL-ADC1-VAN</t>
  </si>
  <si>
    <t>NHL-ADC1-VGK</t>
  </si>
  <si>
    <t>NHL-ADC1-WAS</t>
  </si>
  <si>
    <t>NHL-ADC1-WIN</t>
  </si>
  <si>
    <t>NHL-ADC2-ANA</t>
  </si>
  <si>
    <t>NHL-ADC2-ARI</t>
  </si>
  <si>
    <t>NHL-ADC2-BOS</t>
  </si>
  <si>
    <t>NHL-ADC2-BUF</t>
  </si>
  <si>
    <t>NHL-ADC2-CAL</t>
  </si>
  <si>
    <t>NHL-ADC2-CAR</t>
  </si>
  <si>
    <t>NHL-ADC2-CBJ</t>
  </si>
  <si>
    <t>NHL-ADC2-CHI</t>
  </si>
  <si>
    <t>NHL-ADC2-COL</t>
  </si>
  <si>
    <t>NHL-ADC2-DAL</t>
  </si>
  <si>
    <t>NHL-ADC2-DET</t>
  </si>
  <si>
    <t>NHL-ADC2-EDM</t>
  </si>
  <si>
    <t>NHL-ADC2-FLA</t>
  </si>
  <si>
    <t>NHL-ADC2-LA</t>
  </si>
  <si>
    <t>NHL-ADC2-MIN</t>
  </si>
  <si>
    <t>NHL-ADC2-MON</t>
  </si>
  <si>
    <t>NHL-ADC2-NAS</t>
  </si>
  <si>
    <t>NHL-ADC2-NJ</t>
  </si>
  <si>
    <t>NHL-ADC2-NYI</t>
  </si>
  <si>
    <t>NHL-ADC2-NYR</t>
  </si>
  <si>
    <t>NHL-ADC2-OTT</t>
  </si>
  <si>
    <t>NHL-ADC2-PHI</t>
  </si>
  <si>
    <t>NHL-ADC2-PIT</t>
  </si>
  <si>
    <t>NHL-ADC2-SJ</t>
  </si>
  <si>
    <t>NHL-ADC2-STL</t>
  </si>
  <si>
    <t>NHL-ADC2-TB</t>
  </si>
  <si>
    <t>NHL-ADC2-TOR</t>
  </si>
  <si>
    <t>NHL-ADC2-VAN</t>
  </si>
  <si>
    <t>NHL-ADC2-WAS</t>
  </si>
  <si>
    <t>NHL-ADC2-WIN</t>
  </si>
  <si>
    <t>NHL-BLL1-ANA-38L</t>
  </si>
  <si>
    <t>NHL-BLL1-ARI-38L</t>
  </si>
  <si>
    <t>NHL-BLL1-CAL-38L</t>
  </si>
  <si>
    <t>NHL-BLL1-DET-38L</t>
  </si>
  <si>
    <t>NHL-BLL1-EDM-38L</t>
  </si>
  <si>
    <t>NHL-BLL1-EDM-42L</t>
  </si>
  <si>
    <t>NHL-BLL1-FLA-38L</t>
  </si>
  <si>
    <t>NHL-BLL1-MIN-38L</t>
  </si>
  <si>
    <t>NHL-BLL1-MON-38L</t>
  </si>
  <si>
    <t>NHL-BLL1-NAS-42L</t>
  </si>
  <si>
    <t>NHL-BLL1-OTT-38L</t>
  </si>
  <si>
    <t>NHL-BLL1-OTT-42L</t>
  </si>
  <si>
    <t>NHL-BLL1-PHI-38L</t>
  </si>
  <si>
    <t>NHL-BLL1-SEA-38L</t>
  </si>
  <si>
    <t>NHL-BLL1-SEA-42L</t>
  </si>
  <si>
    <t>NHL-BLL1-TOR-38L</t>
  </si>
  <si>
    <t>NHL-BLL1-WIN-38L</t>
  </si>
  <si>
    <t>NHL-BLL1-WIN-42L</t>
  </si>
  <si>
    <t>NHL-BRL1-ANA-42L</t>
  </si>
  <si>
    <t>NHL-BRL1-ARI-38L</t>
  </si>
  <si>
    <t>NHL-BRL1-ARI-42L</t>
  </si>
  <si>
    <t>NHL-BRL1-BOS-38L</t>
  </si>
  <si>
    <t>NHL-BRL1-CAL-38L</t>
  </si>
  <si>
    <t>NHL-BRL1-CAL-42L</t>
  </si>
  <si>
    <t>NHL-BRL1-CAR-38L</t>
  </si>
  <si>
    <t>NHL-BRL1-CAR-42L</t>
  </si>
  <si>
    <t>NHL-BRL1-CBJ-38L</t>
  </si>
  <si>
    <t>NHL-BRL1-CBJ-42L</t>
  </si>
  <si>
    <t>NHL-BRL1-CHI-38L</t>
  </si>
  <si>
    <t>NHL-BRL1-CHI-42L</t>
  </si>
  <si>
    <t>NHL-BRL1-DAL-38L</t>
  </si>
  <si>
    <t>NHL-BRL1-EDM-38L</t>
  </si>
  <si>
    <t>NHL-BRL1-EDM-42L</t>
  </si>
  <si>
    <t>NHL-BRL1-LA-38L</t>
  </si>
  <si>
    <t>NHL-BRL1-LA-42L</t>
  </si>
  <si>
    <t>NHL-BRL1-MIN-38L</t>
  </si>
  <si>
    <t>NHL-BRL1-MON-38L</t>
  </si>
  <si>
    <t>NHL-BRL1-MON-42L</t>
  </si>
  <si>
    <t>NHL-BRL1-NAS-38L</t>
  </si>
  <si>
    <t>NHL-BRL1-NJ-38L</t>
  </si>
  <si>
    <t>NHL-BRL1-NYI-38L</t>
  </si>
  <si>
    <t>NHL-BRL1-NYR-38L</t>
  </si>
  <si>
    <t>NHL-BRL1-OTT-38L</t>
  </si>
  <si>
    <t>NHL-BRL1-OTT-42L</t>
  </si>
  <si>
    <t>NHL-BRL1-PHI-38L</t>
  </si>
  <si>
    <t>NHL-BRL1-PIT-38L</t>
  </si>
  <si>
    <t>NHL-BRL1-PIT-42L</t>
  </si>
  <si>
    <t>NHL-BRL1-SEA-38L</t>
  </si>
  <si>
    <t>NHL-BRL1-SJ-38L</t>
  </si>
  <si>
    <t>NHL-BRL1-TOR-38L</t>
  </si>
  <si>
    <t>NHL-BRL1-VAN-38L</t>
  </si>
  <si>
    <t>NHL-BRL1-VAN-42L</t>
  </si>
  <si>
    <t>NHL-BRL1-VGK-38L</t>
  </si>
  <si>
    <t>NHL-BRL1-WAS-38L</t>
  </si>
  <si>
    <t>NHL-BRL1-WIN-42L</t>
  </si>
  <si>
    <t>NHL-TNL1-ANA-38L</t>
  </si>
  <si>
    <t>NHL-TNL1-ANA-42L</t>
  </si>
  <si>
    <t>NHL-TNL1-ARI-38L</t>
  </si>
  <si>
    <t>NHL-TNL1-ARI-42L</t>
  </si>
  <si>
    <t>NHL-TNL1-CAL-38L</t>
  </si>
  <si>
    <t>NHL-TNL1-CAL-42L</t>
  </si>
  <si>
    <t>NHL-TNL1-CBJ-38L</t>
  </si>
  <si>
    <t>NHL-TNL1-CBJ-42L</t>
  </si>
  <si>
    <t>NHL-TNL1-DAL-38L</t>
  </si>
  <si>
    <t>NHL-TNL1-EDM-38L</t>
  </si>
  <si>
    <t>NHL-TNL1-EDM-42L</t>
  </si>
  <si>
    <t>NHL-TNL1-LA-38L</t>
  </si>
  <si>
    <t>NHL-TNL1-MIN-38L</t>
  </si>
  <si>
    <t>NHL-TNL1-MON-38L</t>
  </si>
  <si>
    <t>NHL-TNL1-NAS-42L</t>
  </si>
  <si>
    <t>NHL-TNL1-NYR-42L</t>
  </si>
  <si>
    <t>NHL-TNL1-OTT-38L</t>
  </si>
  <si>
    <t>NHL-TNL1-PIT-38L</t>
  </si>
  <si>
    <t>NHL-TNL1-SEA-38L</t>
  </si>
  <si>
    <t>NHL-TNL1-SJ-38L</t>
  </si>
  <si>
    <t>NHL-TNL1-SJ-42L</t>
  </si>
  <si>
    <t>NHL-TNL1-STL-38L</t>
  </si>
  <si>
    <t>NHL-TNL1-STL-42L</t>
  </si>
  <si>
    <t>NHL-TNL1-TOR-38L</t>
  </si>
  <si>
    <t>NHL-TNL1-TOR-42L</t>
  </si>
  <si>
    <t>NHL-TNL1-VAN-38L</t>
  </si>
  <si>
    <t>NHL-TNL1-VAN-42L</t>
  </si>
  <si>
    <t>NHL-TNL1-VGK-42L</t>
  </si>
  <si>
    <t>NHL-TNL1-WAS-38L</t>
  </si>
  <si>
    <t>NHL-TNL1-WIN-38L</t>
  </si>
  <si>
    <t>PEA-AHD6-PAT-38L</t>
  </si>
  <si>
    <t>PEA-AHD6-PAT-38S</t>
  </si>
  <si>
    <t>PEA-AHD6-PAT-42L</t>
  </si>
  <si>
    <t>PEA-AHD6-PAT-42S</t>
  </si>
  <si>
    <t>PEA-HD1-CLA-38L</t>
  </si>
  <si>
    <t>PEA-HD2-CLA-38L</t>
  </si>
  <si>
    <t>PEA-HD3-CLA-38L</t>
  </si>
  <si>
    <t>PEA-HD3-CLA-38S</t>
  </si>
  <si>
    <t>PEA-HD3-CLA-42S</t>
  </si>
  <si>
    <t>PEA-HD5-CLA-38S</t>
  </si>
  <si>
    <t>PEA-HD6-CLA-42S</t>
  </si>
  <si>
    <t>PEA-HDXAAP1-CLA</t>
  </si>
  <si>
    <t>PEA-HDXAAP10-CLA</t>
  </si>
  <si>
    <t>PEA-HDXAAP11-CLA</t>
  </si>
  <si>
    <t>PEA-HDXAAP2-CLA</t>
  </si>
  <si>
    <t>PEA-HDXAAP5-CLA</t>
  </si>
  <si>
    <t>PEA-HDXAAP6-CLA</t>
  </si>
  <si>
    <t>PEA-HDXAAP7-CLA</t>
  </si>
  <si>
    <t>PEA-HDXAAP9-CLA</t>
  </si>
  <si>
    <t>PEA-HDXAPA1-CLA</t>
  </si>
  <si>
    <t>PEA-HDXAPA10-CLA</t>
  </si>
  <si>
    <t>PEA-HDXAPA11-CLA</t>
  </si>
  <si>
    <t>PEA-HDXAPA2-CLA</t>
  </si>
  <si>
    <t>PEA-HDXAPA4-CLA</t>
  </si>
  <si>
    <t>PEA-HDXAPA5-CLA</t>
  </si>
  <si>
    <t>PEA-HDXAPA6-CLA</t>
  </si>
  <si>
    <t>PEA-HDXAPA7-CLA</t>
  </si>
  <si>
    <t>PEA-HDXAPA8-CLA</t>
  </si>
  <si>
    <t>PEA-HDXAPA9-CLA</t>
  </si>
  <si>
    <t>PEA-HDXAPC10-CLA</t>
  </si>
  <si>
    <t>PEA-HDXAPC11-CLA</t>
  </si>
  <si>
    <t>PEA-HDXAPC2-CLA</t>
  </si>
  <si>
    <t>PEA-HDXAPC3-CLA</t>
  </si>
  <si>
    <t>PEA-HDXAPC5-CLA</t>
  </si>
  <si>
    <t>PEA-HDXAPC6-CLA</t>
  </si>
  <si>
    <t>PEA-HDXAPC7-CLA</t>
  </si>
  <si>
    <t>PEA-HDXAPC9-CLA</t>
  </si>
  <si>
    <t>MLB-AP1-CLE</t>
  </si>
  <si>
    <t>C42-233-SW1</t>
  </si>
  <si>
    <t>C38-233-SW1</t>
  </si>
  <si>
    <t>NFL-BRL1-DAL--38L</t>
  </si>
  <si>
    <t>MLB-AW1-CLE-38</t>
  </si>
  <si>
    <t>MLB-AW1-CLE-42</t>
  </si>
  <si>
    <t>NFL38-26-AW2</t>
  </si>
  <si>
    <t>NFL42-26-AW2</t>
  </si>
  <si>
    <t>C38-200-SW1</t>
  </si>
  <si>
    <t>C38-200-SW2</t>
  </si>
  <si>
    <t>C42-200-SW1</t>
  </si>
  <si>
    <t>C42-200-SW2</t>
  </si>
  <si>
    <t>Manufacturer's SKU</t>
  </si>
  <si>
    <t>C38-105-SW1</t>
  </si>
  <si>
    <t>C38-168-SW1</t>
  </si>
  <si>
    <t>C38-194-SW1</t>
  </si>
  <si>
    <t>C38-267-SW1</t>
  </si>
  <si>
    <t>C38-272-SW1</t>
  </si>
  <si>
    <t>C38-322-SW1</t>
  </si>
  <si>
    <t>C42-105-SW1</t>
  </si>
  <si>
    <t>C42-151-SW1</t>
  </si>
  <si>
    <t>C42-168-SW1</t>
  </si>
  <si>
    <t>C42-194-SW1</t>
  </si>
  <si>
    <t>C42-267-SW1</t>
  </si>
  <si>
    <t>C42-268-SW1</t>
  </si>
  <si>
    <t>C42-272-SW1</t>
  </si>
  <si>
    <t>C42-322-SW1</t>
  </si>
  <si>
    <t>NHL38-11-AW1</t>
  </si>
  <si>
    <t>NHL42-11-AW1</t>
  </si>
  <si>
    <t>Sku</t>
  </si>
  <si>
    <t>Threshold</t>
  </si>
  <si>
    <t>Proposed Threshold</t>
  </si>
  <si>
    <t>SKUS Not Found on Allocation Thresholds Tab Column A</t>
  </si>
  <si>
    <t>NFL-ADBF1-ATL42</t>
  </si>
  <si>
    <t>C42-147L-TNL1</t>
  </si>
  <si>
    <t>C42-107L-TNL1</t>
  </si>
  <si>
    <t>C42-178L-TNL1</t>
  </si>
  <si>
    <t>C42-201S-TNL1</t>
  </si>
  <si>
    <t>C42-135L-TNL1</t>
  </si>
  <si>
    <t>C42-135S-TNL1</t>
  </si>
  <si>
    <t>C42-107S-TNL1</t>
  </si>
  <si>
    <t>C42-125L-TNL1</t>
  </si>
  <si>
    <t>C42-118S-TNL1</t>
  </si>
  <si>
    <t>C42-112L-TNL1</t>
  </si>
  <si>
    <t xml:space="preserve">C38-317SW1/IOWA </t>
  </si>
  <si>
    <t>C-BRL1-177-38</t>
  </si>
  <si>
    <t>C-BRL1-177-42</t>
  </si>
  <si>
    <t>C38-178S-TNL1</t>
  </si>
  <si>
    <t>C42-153L-TNL1</t>
  </si>
  <si>
    <t>C38-162L-TNL1</t>
  </si>
  <si>
    <t>C38-135S-TNL1</t>
  </si>
  <si>
    <t>C42-177L-TNL1</t>
  </si>
  <si>
    <t>C38-112L-TNL1</t>
  </si>
  <si>
    <t>C38-177L-TNL1</t>
  </si>
  <si>
    <t>C38-218-SW1</t>
  </si>
  <si>
    <t>C38-218-SW2</t>
  </si>
  <si>
    <t>C42-218-SW1</t>
  </si>
  <si>
    <t>C42-218-SW2</t>
  </si>
  <si>
    <t>C-132-APP1</t>
  </si>
  <si>
    <t>C38-147-SW2</t>
  </si>
  <si>
    <t xml:space="preserve">C42-147-SW2 </t>
  </si>
  <si>
    <t>Returns</t>
  </si>
  <si>
    <t>MLB-APPD2-MIL</t>
  </si>
  <si>
    <t>NFL-AW2-PHI-38</t>
  </si>
  <si>
    <t>NFL-AW2-PIT-42</t>
  </si>
  <si>
    <t>C42-205S-TNL1</t>
  </si>
  <si>
    <t>C42-283L-TNL1</t>
  </si>
  <si>
    <t>C42-172S-TNL1</t>
  </si>
  <si>
    <t>C42-127S-TNL1</t>
  </si>
  <si>
    <t>C38-150L-TNL1</t>
  </si>
  <si>
    <t>C42-121S-TNL1</t>
  </si>
  <si>
    <t>C38-118S-TNL1</t>
  </si>
  <si>
    <t>C-QC1--203-20</t>
  </si>
  <si>
    <t>SKU-Buyer-part-Number</t>
  </si>
  <si>
    <t>Vendor-Part-Number</t>
  </si>
  <si>
    <t>UPC</t>
  </si>
  <si>
    <t>QTY</t>
  </si>
  <si>
    <t>Vendor-Code</t>
  </si>
  <si>
    <t>LDM</t>
  </si>
  <si>
    <t>754603684753</t>
  </si>
  <si>
    <t>840118784566</t>
  </si>
  <si>
    <t>840118742474</t>
  </si>
  <si>
    <t>840179919594</t>
  </si>
  <si>
    <t>840278501027</t>
  </si>
  <si>
    <t>680031616885</t>
  </si>
  <si>
    <t>680031617424</t>
  </si>
  <si>
    <t>680031617752</t>
  </si>
  <si>
    <t>680031618247</t>
  </si>
  <si>
    <t>680031618353</t>
  </si>
  <si>
    <t>680031622077</t>
  </si>
  <si>
    <t>680034185524</t>
  </si>
  <si>
    <t>680031618001</t>
  </si>
  <si>
    <t>680031617905</t>
  </si>
  <si>
    <t>680031616489</t>
  </si>
  <si>
    <t>680031616977</t>
  </si>
  <si>
    <t>680031617066</t>
  </si>
  <si>
    <t>680031617790</t>
  </si>
  <si>
    <t>680031618049</t>
  </si>
  <si>
    <t>680031621841</t>
  </si>
  <si>
    <t>680034185401</t>
  </si>
  <si>
    <t>680034194908</t>
  </si>
  <si>
    <t>680034194915</t>
  </si>
  <si>
    <t>680034194922</t>
  </si>
  <si>
    <t>680034194939</t>
  </si>
  <si>
    <t>680034192782</t>
  </si>
  <si>
    <t>680034192799</t>
  </si>
  <si>
    <t>680034192805</t>
  </si>
  <si>
    <t>680034192812</t>
  </si>
  <si>
    <t>680034192829</t>
  </si>
  <si>
    <t>680034192836</t>
  </si>
  <si>
    <t>680034192843</t>
  </si>
  <si>
    <t>680034192850</t>
  </si>
  <si>
    <t>680034192867</t>
  </si>
  <si>
    <t>680034192874</t>
  </si>
  <si>
    <t>680034192881</t>
  </si>
  <si>
    <t>680034192898</t>
  </si>
  <si>
    <t>680034192904</t>
  </si>
  <si>
    <t>680034194946</t>
  </si>
  <si>
    <t>680034194953</t>
  </si>
  <si>
    <t>680034194960</t>
  </si>
  <si>
    <t>680034194977</t>
  </si>
  <si>
    <t>680034192911</t>
  </si>
  <si>
    <t>680034192928</t>
  </si>
  <si>
    <t>680034192935</t>
  </si>
  <si>
    <t>680034192942</t>
  </si>
  <si>
    <t>680034192959</t>
  </si>
  <si>
    <t>680034192966</t>
  </si>
  <si>
    <t>680034192973</t>
  </si>
  <si>
    <t>680034192980</t>
  </si>
  <si>
    <t>680034192997</t>
  </si>
  <si>
    <t>680034193000</t>
  </si>
  <si>
    <t>680034193017</t>
  </si>
  <si>
    <t>680034193024</t>
  </si>
  <si>
    <t>680034193031</t>
  </si>
  <si>
    <t>680034194984</t>
  </si>
  <si>
    <t>680034194991</t>
  </si>
  <si>
    <t>680034195004</t>
  </si>
  <si>
    <t>680034195011</t>
  </si>
  <si>
    <t>680034193048</t>
  </si>
  <si>
    <t>680034193055</t>
  </si>
  <si>
    <t>680034193062</t>
  </si>
  <si>
    <t>680034193079</t>
  </si>
  <si>
    <t>680034193086</t>
  </si>
  <si>
    <t>680034193093</t>
  </si>
  <si>
    <t>680034193109</t>
  </si>
  <si>
    <t>680034193116</t>
  </si>
  <si>
    <t>680034193123</t>
  </si>
  <si>
    <t>680034193130</t>
  </si>
  <si>
    <t>680034193147</t>
  </si>
  <si>
    <t>680034193154</t>
  </si>
  <si>
    <t>680034193161</t>
  </si>
  <si>
    <t>680034195028</t>
  </si>
  <si>
    <t>680034195035</t>
  </si>
  <si>
    <t>680034195042</t>
  </si>
  <si>
    <t>680034195059</t>
  </si>
  <si>
    <t>680034193178</t>
  </si>
  <si>
    <t>680034193185</t>
  </si>
  <si>
    <t>680034193192</t>
  </si>
  <si>
    <t>680034193208</t>
  </si>
  <si>
    <t>680034193215</t>
  </si>
  <si>
    <t>680034193222</t>
  </si>
  <si>
    <t>680034193239</t>
  </si>
  <si>
    <t>680034193246</t>
  </si>
  <si>
    <t>680034193253</t>
  </si>
  <si>
    <t>680034193260</t>
  </si>
  <si>
    <t>680034193277</t>
  </si>
  <si>
    <t>680034193284</t>
  </si>
  <si>
    <t>680034193291</t>
  </si>
  <si>
    <t>680034195066</t>
  </si>
  <si>
    <t>680034195073</t>
  </si>
  <si>
    <t>680034195080</t>
  </si>
  <si>
    <t>680034195097</t>
  </si>
  <si>
    <t>680034193307</t>
  </si>
  <si>
    <t>680034193314</t>
  </si>
  <si>
    <t>680034193321</t>
  </si>
  <si>
    <t>680034193338</t>
  </si>
  <si>
    <t>680034193345</t>
  </si>
  <si>
    <t>680034193352</t>
  </si>
  <si>
    <t>680034193369</t>
  </si>
  <si>
    <t>680034193376</t>
  </si>
  <si>
    <t>680034193383</t>
  </si>
  <si>
    <t>680034193390</t>
  </si>
  <si>
    <t>680034193406</t>
  </si>
  <si>
    <t>680034193413</t>
  </si>
  <si>
    <t>680034193420</t>
  </si>
  <si>
    <t>680034195103</t>
  </si>
  <si>
    <t>680034195110</t>
  </si>
  <si>
    <t>680034195127</t>
  </si>
  <si>
    <t>680034195134</t>
  </si>
  <si>
    <t>680034193437</t>
  </si>
  <si>
    <t>680034193444</t>
  </si>
  <si>
    <t>680034193451</t>
  </si>
  <si>
    <t>680034193468</t>
  </si>
  <si>
    <t>680034193475</t>
  </si>
  <si>
    <t>680034193482</t>
  </si>
  <si>
    <t>680034193499</t>
  </si>
  <si>
    <t>680034193505</t>
  </si>
  <si>
    <t>680034193512</t>
  </si>
  <si>
    <t>680034193529</t>
  </si>
  <si>
    <t>680034193536</t>
  </si>
  <si>
    <t>680034193543</t>
  </si>
  <si>
    <t>680034193550</t>
  </si>
  <si>
    <t>680034193697</t>
  </si>
  <si>
    <t>680034193703</t>
  </si>
  <si>
    <t>680034193710</t>
  </si>
  <si>
    <t>680034193727</t>
  </si>
  <si>
    <t>680034193567</t>
  </si>
  <si>
    <t>680034193574</t>
  </si>
  <si>
    <t>680034193581</t>
  </si>
  <si>
    <t>680034193598</t>
  </si>
  <si>
    <t>680034193604</t>
  </si>
  <si>
    <t>680034193611</t>
  </si>
  <si>
    <t>680034193628</t>
  </si>
  <si>
    <t>680034193635</t>
  </si>
  <si>
    <t>680034193642</t>
  </si>
  <si>
    <t>680034193659</t>
  </si>
  <si>
    <t>680034193666</t>
  </si>
  <si>
    <t>680034193673</t>
  </si>
  <si>
    <t>680034193680</t>
  </si>
  <si>
    <t>680034195141</t>
  </si>
  <si>
    <t>680034195158</t>
  </si>
  <si>
    <t>680034195165</t>
  </si>
  <si>
    <t>680034195172</t>
  </si>
  <si>
    <t>680034193734</t>
  </si>
  <si>
    <t>680034193741</t>
  </si>
  <si>
    <t>680034193758</t>
  </si>
  <si>
    <t>680034193765</t>
  </si>
  <si>
    <t>680034193772</t>
  </si>
  <si>
    <t>680034193789</t>
  </si>
  <si>
    <t>680034193796</t>
  </si>
  <si>
    <t>680034193802</t>
  </si>
  <si>
    <t>680034193819</t>
  </si>
  <si>
    <t>680034193826</t>
  </si>
  <si>
    <t>680034193833</t>
  </si>
  <si>
    <t>680034193840</t>
  </si>
  <si>
    <t>680034193857</t>
  </si>
  <si>
    <t>680034191488</t>
  </si>
  <si>
    <t>680034191495</t>
  </si>
  <si>
    <t>680034191501</t>
  </si>
  <si>
    <t>680034191518</t>
  </si>
  <si>
    <t>680034191525</t>
  </si>
  <si>
    <t>680034191532</t>
  </si>
  <si>
    <t>680034191549</t>
  </si>
  <si>
    <t>680034191556</t>
  </si>
  <si>
    <t>680034191563</t>
  </si>
  <si>
    <t>680034191570</t>
  </si>
  <si>
    <t>680034191587</t>
  </si>
  <si>
    <t>680034191594</t>
  </si>
  <si>
    <t>680034191600</t>
  </si>
  <si>
    <t>680034191617</t>
  </si>
  <si>
    <t>680034191624</t>
  </si>
  <si>
    <t>680034191631</t>
  </si>
  <si>
    <t>680034191648</t>
  </si>
  <si>
    <t>680034191655</t>
  </si>
  <si>
    <t>680034191662</t>
  </si>
  <si>
    <t>680034191679</t>
  </si>
  <si>
    <t>680034191686</t>
  </si>
  <si>
    <t>680034191693</t>
  </si>
  <si>
    <t>680034191709</t>
  </si>
  <si>
    <t>680034191716</t>
  </si>
  <si>
    <t>680031616427</t>
  </si>
  <si>
    <t>680031616434</t>
  </si>
  <si>
    <t>680031616441</t>
  </si>
  <si>
    <t>680031616458</t>
  </si>
  <si>
    <t>680031616465</t>
  </si>
  <si>
    <t>680031616472</t>
  </si>
  <si>
    <t>680031616496</t>
  </si>
  <si>
    <t>680031616502</t>
  </si>
  <si>
    <t>680031616519</t>
  </si>
  <si>
    <t>680031616526</t>
  </si>
  <si>
    <t>680031616533</t>
  </si>
  <si>
    <t>680031616540</t>
  </si>
  <si>
    <t>680031616557</t>
  </si>
  <si>
    <t>680031616564</t>
  </si>
  <si>
    <t>680031616571</t>
  </si>
  <si>
    <t>680031616588</t>
  </si>
  <si>
    <t>680031616595</t>
  </si>
  <si>
    <t>680031616601</t>
  </si>
  <si>
    <t>680031616618</t>
  </si>
  <si>
    <t>680031616625</t>
  </si>
  <si>
    <t>680031616632</t>
  </si>
  <si>
    <t>680031616649</t>
  </si>
  <si>
    <t>680031616656</t>
  </si>
  <si>
    <t>680031616663</t>
  </si>
  <si>
    <t>680031616670</t>
  </si>
  <si>
    <t>680031616687</t>
  </si>
  <si>
    <t>680031616694</t>
  </si>
  <si>
    <t>680031616700</t>
  </si>
  <si>
    <t>680031616717</t>
  </si>
  <si>
    <t>680031616724</t>
  </si>
  <si>
    <t>680031616731</t>
  </si>
  <si>
    <t>680031616748</t>
  </si>
  <si>
    <t>680031616755</t>
  </si>
  <si>
    <t>680031616762</t>
  </si>
  <si>
    <t>680031616779</t>
  </si>
  <si>
    <t>680031616786</t>
  </si>
  <si>
    <t>680031616793</t>
  </si>
  <si>
    <t>680031616809</t>
  </si>
  <si>
    <t>680031616816</t>
  </si>
  <si>
    <t>680031616823</t>
  </si>
  <si>
    <t>680031616830</t>
  </si>
  <si>
    <t>680031616847</t>
  </si>
  <si>
    <t>680031616854</t>
  </si>
  <si>
    <t>680031616861</t>
  </si>
  <si>
    <t>680031616878</t>
  </si>
  <si>
    <t>680031616892</t>
  </si>
  <si>
    <t>680031616908</t>
  </si>
  <si>
    <t>680031616915</t>
  </si>
  <si>
    <t>680031616922</t>
  </si>
  <si>
    <t>680031616939</t>
  </si>
  <si>
    <t>680031616946</t>
  </si>
  <si>
    <t>680031616953</t>
  </si>
  <si>
    <t>680031616960</t>
  </si>
  <si>
    <t>680031616984</t>
  </si>
  <si>
    <t>680031616991</t>
  </si>
  <si>
    <t>680031617004</t>
  </si>
  <si>
    <t>680031617011</t>
  </si>
  <si>
    <t>680031617028</t>
  </si>
  <si>
    <t>680031617035</t>
  </si>
  <si>
    <t>680031617042</t>
  </si>
  <si>
    <t>680031617059</t>
  </si>
  <si>
    <t>680031617073</t>
  </si>
  <si>
    <t>680031617080</t>
  </si>
  <si>
    <t>680031617097</t>
  </si>
  <si>
    <t>680031617103</t>
  </si>
  <si>
    <t>680031617110</t>
  </si>
  <si>
    <t>680031617127</t>
  </si>
  <si>
    <t>680031617134</t>
  </si>
  <si>
    <t>680031617141</t>
  </si>
  <si>
    <t>680031617158</t>
  </si>
  <si>
    <t>680031617165</t>
  </si>
  <si>
    <t>680031617172</t>
  </si>
  <si>
    <t>680031617189</t>
  </si>
  <si>
    <t>680031617196</t>
  </si>
  <si>
    <t>680031617202</t>
  </si>
  <si>
    <t>680031617219</t>
  </si>
  <si>
    <t>680031617226</t>
  </si>
  <si>
    <t>680031617233</t>
  </si>
  <si>
    <t>680031617240</t>
  </si>
  <si>
    <t>680031617257</t>
  </si>
  <si>
    <t>680031617264</t>
  </si>
  <si>
    <t>680031617271</t>
  </si>
  <si>
    <t>680031617288</t>
  </si>
  <si>
    <t>680031617295</t>
  </si>
  <si>
    <t>680031617301</t>
  </si>
  <si>
    <t>680031617318</t>
  </si>
  <si>
    <t>680031617325</t>
  </si>
  <si>
    <t>680031617332</t>
  </si>
  <si>
    <t>680031617349</t>
  </si>
  <si>
    <t>680031617356</t>
  </si>
  <si>
    <t>680031617363</t>
  </si>
  <si>
    <t>680031617370</t>
  </si>
  <si>
    <t>680031617387</t>
  </si>
  <si>
    <t>680031617394</t>
  </si>
  <si>
    <t>680031617400</t>
  </si>
  <si>
    <t>680031617417</t>
  </si>
  <si>
    <t>680031617431</t>
  </si>
  <si>
    <t>680031617448</t>
  </si>
  <si>
    <t>680031617455</t>
  </si>
  <si>
    <t>680031617462</t>
  </si>
  <si>
    <t>680031617479</t>
  </si>
  <si>
    <t>680031617486</t>
  </si>
  <si>
    <t>680031617493</t>
  </si>
  <si>
    <t>680031617509</t>
  </si>
  <si>
    <t>680031617516</t>
  </si>
  <si>
    <t>680031617523</t>
  </si>
  <si>
    <t>680031617530</t>
  </si>
  <si>
    <t>680031617547</t>
  </si>
  <si>
    <t>680031617554</t>
  </si>
  <si>
    <t>680031617561</t>
  </si>
  <si>
    <t>680031617578</t>
  </si>
  <si>
    <t>680031617585</t>
  </si>
  <si>
    <t>680031617592</t>
  </si>
  <si>
    <t>680031617608</t>
  </si>
  <si>
    <t>680031617615</t>
  </si>
  <si>
    <t>680031617622</t>
  </si>
  <si>
    <t>680031617639</t>
  </si>
  <si>
    <t>680031617646</t>
  </si>
  <si>
    <t>680031617653</t>
  </si>
  <si>
    <t>680031617660</t>
  </si>
  <si>
    <t>680031617677</t>
  </si>
  <si>
    <t>680031617684</t>
  </si>
  <si>
    <t>680031617691</t>
  </si>
  <si>
    <t>680031617707</t>
  </si>
  <si>
    <t>680031617714</t>
  </si>
  <si>
    <t>680031617721</t>
  </si>
  <si>
    <t>680031617738</t>
  </si>
  <si>
    <t>680031617745</t>
  </si>
  <si>
    <t>680031617769</t>
  </si>
  <si>
    <t>680031617776</t>
  </si>
  <si>
    <t>680031617783</t>
  </si>
  <si>
    <t>680031617806</t>
  </si>
  <si>
    <t>680031617813</t>
  </si>
  <si>
    <t>680031617820</t>
  </si>
  <si>
    <t>680031617837</t>
  </si>
  <si>
    <t>680031617844</t>
  </si>
  <si>
    <t>680031617851</t>
  </si>
  <si>
    <t>680031617868</t>
  </si>
  <si>
    <t>680031617875</t>
  </si>
  <si>
    <t>680031617882</t>
  </si>
  <si>
    <t>680031617899</t>
  </si>
  <si>
    <t>680031617912</t>
  </si>
  <si>
    <t>680031617929</t>
  </si>
  <si>
    <t>680031617936</t>
  </si>
  <si>
    <t>680031617943</t>
  </si>
  <si>
    <t>680031617950</t>
  </si>
  <si>
    <t>680031617967</t>
  </si>
  <si>
    <t>680031617974</t>
  </si>
  <si>
    <t>680031617981</t>
  </si>
  <si>
    <t>680031617998</t>
  </si>
  <si>
    <t>680031618018</t>
  </si>
  <si>
    <t>680031618025</t>
  </si>
  <si>
    <t>680031618032</t>
  </si>
  <si>
    <t>680031618056</t>
  </si>
  <si>
    <t>680031618063</t>
  </si>
  <si>
    <t>680031618070</t>
  </si>
  <si>
    <t>680031618087</t>
  </si>
  <si>
    <t>680031618094</t>
  </si>
  <si>
    <t>680031618100</t>
  </si>
  <si>
    <t>680031618117</t>
  </si>
  <si>
    <t>680031618124</t>
  </si>
  <si>
    <t>680031618131</t>
  </si>
  <si>
    <t>680031618148</t>
  </si>
  <si>
    <t>680031618155</t>
  </si>
  <si>
    <t>680031618162</t>
  </si>
  <si>
    <t>680031618179</t>
  </si>
  <si>
    <t>680031618186</t>
  </si>
  <si>
    <t>680031618193</t>
  </si>
  <si>
    <t>680031618209</t>
  </si>
  <si>
    <t>680031618216</t>
  </si>
  <si>
    <t>680031618223</t>
  </si>
  <si>
    <t>680031618230</t>
  </si>
  <si>
    <t>680031618254</t>
  </si>
  <si>
    <t>680031618261</t>
  </si>
  <si>
    <t>680031618278</t>
  </si>
  <si>
    <t>680031618285</t>
  </si>
  <si>
    <t>680031618292</t>
  </si>
  <si>
    <t>680031618308</t>
  </si>
  <si>
    <t>680031618315</t>
  </si>
  <si>
    <t>680031618322</t>
  </si>
  <si>
    <t>680031618339</t>
  </si>
  <si>
    <t>680031618346</t>
  </si>
  <si>
    <t>680031618360</t>
  </si>
  <si>
    <t>680031618377</t>
  </si>
  <si>
    <t>680031618384</t>
  </si>
  <si>
    <t>680031618391</t>
  </si>
  <si>
    <t>680031618407</t>
  </si>
  <si>
    <t>680031618414</t>
  </si>
  <si>
    <t>680031618421</t>
  </si>
  <si>
    <t>680031618438</t>
  </si>
  <si>
    <t>680031618445</t>
  </si>
  <si>
    <t>680031618452</t>
  </si>
  <si>
    <t>680031618469</t>
  </si>
  <si>
    <t>680031618476</t>
  </si>
  <si>
    <t>680031618483</t>
  </si>
  <si>
    <t>680031618490</t>
  </si>
  <si>
    <t>680031618506</t>
  </si>
  <si>
    <t>680031618513</t>
  </si>
  <si>
    <t>680031618520</t>
  </si>
  <si>
    <t>680031618537</t>
  </si>
  <si>
    <t>680031618544</t>
  </si>
  <si>
    <t>680031618551</t>
  </si>
  <si>
    <t>680031618568</t>
  </si>
  <si>
    <t>680031618575</t>
  </si>
  <si>
    <t>680031618582</t>
  </si>
  <si>
    <t>680031618599</t>
  </si>
  <si>
    <t>680031618605</t>
  </si>
  <si>
    <t>680031618612</t>
  </si>
  <si>
    <t>680031618629</t>
  </si>
  <si>
    <t>680031618636</t>
  </si>
  <si>
    <t>680031618643</t>
  </si>
  <si>
    <t>680031618650</t>
  </si>
  <si>
    <t>680031618667</t>
  </si>
  <si>
    <t>680031618674</t>
  </si>
  <si>
    <t>680031618681</t>
  </si>
  <si>
    <t>680031618698</t>
  </si>
  <si>
    <t>680031618704</t>
  </si>
  <si>
    <t>680031618711</t>
  </si>
  <si>
    <t>680031618728</t>
  </si>
  <si>
    <t>680031618735</t>
  </si>
  <si>
    <t>680031618742</t>
  </si>
  <si>
    <t>680031618759</t>
  </si>
  <si>
    <t>680031618766</t>
  </si>
  <si>
    <t>680031618773</t>
  </si>
  <si>
    <t>680031618780</t>
  </si>
  <si>
    <t>680031618797</t>
  </si>
  <si>
    <t>680031618803</t>
  </si>
  <si>
    <t>680031618810</t>
  </si>
  <si>
    <t>680031618827</t>
  </si>
  <si>
    <t>680031618834</t>
  </si>
  <si>
    <t>680031618841</t>
  </si>
  <si>
    <t>680031618858</t>
  </si>
  <si>
    <t>680031618865</t>
  </si>
  <si>
    <t>680031618872</t>
  </si>
  <si>
    <t>680031618889</t>
  </si>
  <si>
    <t>680031618896</t>
  </si>
  <si>
    <t>680031618902</t>
  </si>
  <si>
    <t>680031618919</t>
  </si>
  <si>
    <t>680031618926</t>
  </si>
  <si>
    <t>680031618933</t>
  </si>
  <si>
    <t>680031618940</t>
  </si>
  <si>
    <t>680031618957</t>
  </si>
  <si>
    <t>680031618964</t>
  </si>
  <si>
    <t>680031618971</t>
  </si>
  <si>
    <t>680031618988</t>
  </si>
  <si>
    <t>680031618995</t>
  </si>
  <si>
    <t>680031619008</t>
  </si>
  <si>
    <t>680031619015</t>
  </si>
  <si>
    <t>680031619022</t>
  </si>
  <si>
    <t>680031619039</t>
  </si>
  <si>
    <t>680031619046</t>
  </si>
  <si>
    <t>680031619053</t>
  </si>
  <si>
    <t>680031619060</t>
  </si>
  <si>
    <t>680031619077</t>
  </si>
  <si>
    <t>680031619084</t>
  </si>
  <si>
    <t>680031619091</t>
  </si>
  <si>
    <t>680031619107</t>
  </si>
  <si>
    <t>680031619114</t>
  </si>
  <si>
    <t>680031619121</t>
  </si>
  <si>
    <t>680031619138</t>
  </si>
  <si>
    <t>680031619145</t>
  </si>
  <si>
    <t>680031619152</t>
  </si>
  <si>
    <t>680031619169</t>
  </si>
  <si>
    <t>680031619176</t>
  </si>
  <si>
    <t>680031619183</t>
  </si>
  <si>
    <t>680031619190</t>
  </si>
  <si>
    <t>680031619206</t>
  </si>
  <si>
    <t>680031619213</t>
  </si>
  <si>
    <t>680031619220</t>
  </si>
  <si>
    <t>680031619237</t>
  </si>
  <si>
    <t>680031619244</t>
  </si>
  <si>
    <t>680031619251</t>
  </si>
  <si>
    <t>680031619268</t>
  </si>
  <si>
    <t>680031619275</t>
  </si>
  <si>
    <t>680031619282</t>
  </si>
  <si>
    <t>680031619299</t>
  </si>
  <si>
    <t>680031619305</t>
  </si>
  <si>
    <t>680031619312</t>
  </si>
  <si>
    <t>680031619329</t>
  </si>
  <si>
    <t>680031619336</t>
  </si>
  <si>
    <t>680031619343</t>
  </si>
  <si>
    <t>680031619350</t>
  </si>
  <si>
    <t>680031619367</t>
  </si>
  <si>
    <t>680031619374</t>
  </si>
  <si>
    <t>680031619381</t>
  </si>
  <si>
    <t>680031619398</t>
  </si>
  <si>
    <t>680031619404</t>
  </si>
  <si>
    <t>680031619411</t>
  </si>
  <si>
    <t>680031619428</t>
  </si>
  <si>
    <t>680031619435</t>
  </si>
  <si>
    <t>680031619442</t>
  </si>
  <si>
    <t>680031619459</t>
  </si>
  <si>
    <t>680031619466</t>
  </si>
  <si>
    <t>680031619473</t>
  </si>
  <si>
    <t>680031619480</t>
  </si>
  <si>
    <t>680031619497</t>
  </si>
  <si>
    <t>680031619503</t>
  </si>
  <si>
    <t>680031619510</t>
  </si>
  <si>
    <t>680031619527</t>
  </si>
  <si>
    <t>680031619534</t>
  </si>
  <si>
    <t>680031619541</t>
  </si>
  <si>
    <t>680031619558</t>
  </si>
  <si>
    <t>680031619565</t>
  </si>
  <si>
    <t>680031619572</t>
  </si>
  <si>
    <t>680031619589</t>
  </si>
  <si>
    <t>680031619596</t>
  </si>
  <si>
    <t>680031619602</t>
  </si>
  <si>
    <t>680031619619</t>
  </si>
  <si>
    <t>680031619626</t>
  </si>
  <si>
    <t>680031619633</t>
  </si>
  <si>
    <t>680031619640</t>
  </si>
  <si>
    <t>680031619657</t>
  </si>
  <si>
    <t>680031619664</t>
  </si>
  <si>
    <t>680031619671</t>
  </si>
  <si>
    <t>680031619688</t>
  </si>
  <si>
    <t>680031619695</t>
  </si>
  <si>
    <t>680031619701</t>
  </si>
  <si>
    <t>680031619718</t>
  </si>
  <si>
    <t>680031619725</t>
  </si>
  <si>
    <t>680031619732</t>
  </si>
  <si>
    <t>680031619749</t>
  </si>
  <si>
    <t>680031619756</t>
  </si>
  <si>
    <t>680031619763</t>
  </si>
  <si>
    <t>680031619770</t>
  </si>
  <si>
    <t>680031619787</t>
  </si>
  <si>
    <t>680031619794</t>
  </si>
  <si>
    <t>680031619800</t>
  </si>
  <si>
    <t>680031619817</t>
  </si>
  <si>
    <t>680031619824</t>
  </si>
  <si>
    <t>680031619831</t>
  </si>
  <si>
    <t>680031619848</t>
  </si>
  <si>
    <t>680031619855</t>
  </si>
  <si>
    <t>680031619862</t>
  </si>
  <si>
    <t>680031619879</t>
  </si>
  <si>
    <t>680031619886</t>
  </si>
  <si>
    <t>680031619893</t>
  </si>
  <si>
    <t>680031619909</t>
  </si>
  <si>
    <t>680031619916</t>
  </si>
  <si>
    <t>680031619923</t>
  </si>
  <si>
    <t>680031619930</t>
  </si>
  <si>
    <t>680031619947</t>
  </si>
  <si>
    <t>680031619954</t>
  </si>
  <si>
    <t>680031619961</t>
  </si>
  <si>
    <t>680031619978</t>
  </si>
  <si>
    <t>680031619985</t>
  </si>
  <si>
    <t>680031619992</t>
  </si>
  <si>
    <t>680031620004</t>
  </si>
  <si>
    <t>680031620011</t>
  </si>
  <si>
    <t>680031620028</t>
  </si>
  <si>
    <t>680031620035</t>
  </si>
  <si>
    <t>680031620042</t>
  </si>
  <si>
    <t>680031620059</t>
  </si>
  <si>
    <t>680031620066</t>
  </si>
  <si>
    <t>680031620073</t>
  </si>
  <si>
    <t>680031620080</t>
  </si>
  <si>
    <t>680031620097</t>
  </si>
  <si>
    <t>680031620103</t>
  </si>
  <si>
    <t>680031620110</t>
  </si>
  <si>
    <t>680031620127</t>
  </si>
  <si>
    <t>680031620134</t>
  </si>
  <si>
    <t>680031620141</t>
  </si>
  <si>
    <t>680031620158</t>
  </si>
  <si>
    <t>680031620165</t>
  </si>
  <si>
    <t>680031620172</t>
  </si>
  <si>
    <t>680031620189</t>
  </si>
  <si>
    <t>680031620196</t>
  </si>
  <si>
    <t>680031620202</t>
  </si>
  <si>
    <t>680031620219</t>
  </si>
  <si>
    <t>680031620226</t>
  </si>
  <si>
    <t>680031620233</t>
  </si>
  <si>
    <t>680031620240</t>
  </si>
  <si>
    <t>680031620257</t>
  </si>
  <si>
    <t>680031620264</t>
  </si>
  <si>
    <t>680031620271</t>
  </si>
  <si>
    <t>680031620288</t>
  </si>
  <si>
    <t>680031620295</t>
  </si>
  <si>
    <t>680031620301</t>
  </si>
  <si>
    <t>680031620318</t>
  </si>
  <si>
    <t>680031620325</t>
  </si>
  <si>
    <t>680031620332</t>
  </si>
  <si>
    <t>680031620349</t>
  </si>
  <si>
    <t>680031620356</t>
  </si>
  <si>
    <t>680031620363</t>
  </si>
  <si>
    <t>680031620370</t>
  </si>
  <si>
    <t>680031620387</t>
  </si>
  <si>
    <t>680031620394</t>
  </si>
  <si>
    <t>680031620400</t>
  </si>
  <si>
    <t>680031620417</t>
  </si>
  <si>
    <t>680031620424</t>
  </si>
  <si>
    <t>680031620431</t>
  </si>
  <si>
    <t>680031620448</t>
  </si>
  <si>
    <t>680031620455</t>
  </si>
  <si>
    <t>680031620462</t>
  </si>
  <si>
    <t>680031620479</t>
  </si>
  <si>
    <t>680031620486</t>
  </si>
  <si>
    <t>680031620493</t>
  </si>
  <si>
    <t>680031620509</t>
  </si>
  <si>
    <t>680031620516</t>
  </si>
  <si>
    <t>680031620523</t>
  </si>
  <si>
    <t>680031620530</t>
  </si>
  <si>
    <t>680031620547</t>
  </si>
  <si>
    <t>680031620554</t>
  </si>
  <si>
    <t>680031620561</t>
  </si>
  <si>
    <t>680031620578</t>
  </si>
  <si>
    <t>680031620585</t>
  </si>
  <si>
    <t>680031620592</t>
  </si>
  <si>
    <t>680031620608</t>
  </si>
  <si>
    <t>680031620615</t>
  </si>
  <si>
    <t>680031620622</t>
  </si>
  <si>
    <t>680031620639</t>
  </si>
  <si>
    <t>680031620646</t>
  </si>
  <si>
    <t>680031620653</t>
  </si>
  <si>
    <t>680031620660</t>
  </si>
  <si>
    <t>680031620677</t>
  </si>
  <si>
    <t>680031620684</t>
  </si>
  <si>
    <t>680031620691</t>
  </si>
  <si>
    <t>680031620707</t>
  </si>
  <si>
    <t>680031620714</t>
  </si>
  <si>
    <t>680031620721</t>
  </si>
  <si>
    <t>680031620738</t>
  </si>
  <si>
    <t>680031620745</t>
  </si>
  <si>
    <t>680031620752</t>
  </si>
  <si>
    <t>680031620769</t>
  </si>
  <si>
    <t>680034189300</t>
  </si>
  <si>
    <t>680034189317</t>
  </si>
  <si>
    <t>680034189324</t>
  </si>
  <si>
    <t>680034189331</t>
  </si>
  <si>
    <t>680034189348</t>
  </si>
  <si>
    <t>680034189355</t>
  </si>
  <si>
    <t>680034189362</t>
  </si>
  <si>
    <t>680034189379</t>
  </si>
  <si>
    <t>680034189386</t>
  </si>
  <si>
    <t>680034189393</t>
  </si>
  <si>
    <t>680034189409</t>
  </si>
  <si>
    <t>680034189416</t>
  </si>
  <si>
    <t>680034190061</t>
  </si>
  <si>
    <t>680034190078</t>
  </si>
  <si>
    <t>680034189447</t>
  </si>
  <si>
    <t>680034189454</t>
  </si>
  <si>
    <t>680034190085</t>
  </si>
  <si>
    <t>680034190092</t>
  </si>
  <si>
    <t>680034189461</t>
  </si>
  <si>
    <t>680034189478</t>
  </si>
  <si>
    <t>680034189485</t>
  </si>
  <si>
    <t>680034189492</t>
  </si>
  <si>
    <t>680034189508</t>
  </si>
  <si>
    <t>680034189515</t>
  </si>
  <si>
    <t>680034189522</t>
  </si>
  <si>
    <t>680034189539</t>
  </si>
  <si>
    <t>680034189546</t>
  </si>
  <si>
    <t>680034189553</t>
  </si>
  <si>
    <t>680034189560</t>
  </si>
  <si>
    <t>680034189577</t>
  </si>
  <si>
    <t>680034189584</t>
  </si>
  <si>
    <t>680034189591</t>
  </si>
  <si>
    <t>680034189607</t>
  </si>
  <si>
    <t>680034189614</t>
  </si>
  <si>
    <t>680034189621</t>
  </si>
  <si>
    <t>680034189638</t>
  </si>
  <si>
    <t>680034189645</t>
  </si>
  <si>
    <t>680034189652</t>
  </si>
  <si>
    <t>680034189669</t>
  </si>
  <si>
    <t>680034189676</t>
  </si>
  <si>
    <t>680034189683</t>
  </si>
  <si>
    <t>680034189690</t>
  </si>
  <si>
    <t>680034189706</t>
  </si>
  <si>
    <t>680034189713</t>
  </si>
  <si>
    <t>680034189744</t>
  </si>
  <si>
    <t>680034189751</t>
  </si>
  <si>
    <t>680034189768</t>
  </si>
  <si>
    <t>680034189775</t>
  </si>
  <si>
    <t>680034190207</t>
  </si>
  <si>
    <t>680034190214</t>
  </si>
  <si>
    <t>680034189782</t>
  </si>
  <si>
    <t>680034189799</t>
  </si>
  <si>
    <t>680034189805</t>
  </si>
  <si>
    <t>680034189812</t>
  </si>
  <si>
    <t>680034189829</t>
  </si>
  <si>
    <t>680034189836</t>
  </si>
  <si>
    <t>680034189843</t>
  </si>
  <si>
    <t>680034189850</t>
  </si>
  <si>
    <t>680034190108</t>
  </si>
  <si>
    <t>680034190115</t>
  </si>
  <si>
    <t>680034190122</t>
  </si>
  <si>
    <t>680034190139</t>
  </si>
  <si>
    <t>680034189867</t>
  </si>
  <si>
    <t>680034189874</t>
  </si>
  <si>
    <t>680034189881</t>
  </si>
  <si>
    <t>680034189898</t>
  </si>
  <si>
    <t>680034189904</t>
  </si>
  <si>
    <t>680034189911</t>
  </si>
  <si>
    <t>680034189928</t>
  </si>
  <si>
    <t>680034189935</t>
  </si>
  <si>
    <t>680034190146</t>
  </si>
  <si>
    <t>680034190153</t>
  </si>
  <si>
    <t>840268861230</t>
  </si>
  <si>
    <t>840268861247</t>
  </si>
  <si>
    <t>680034190160</t>
  </si>
  <si>
    <t>680034190177</t>
  </si>
  <si>
    <t>680034190184</t>
  </si>
  <si>
    <t>680034190191</t>
  </si>
  <si>
    <t>680034189980</t>
  </si>
  <si>
    <t>680034189997</t>
  </si>
  <si>
    <t>680034190009</t>
  </si>
  <si>
    <t>680034190016</t>
  </si>
  <si>
    <t>680034190023</t>
  </si>
  <si>
    <t>680034190030</t>
  </si>
  <si>
    <t>680034189287</t>
  </si>
  <si>
    <t>680034189294</t>
  </si>
  <si>
    <t>680034190047</t>
  </si>
  <si>
    <t>680034190054</t>
  </si>
  <si>
    <t>680034196582</t>
  </si>
  <si>
    <t>680034196599</t>
  </si>
  <si>
    <t>680034196605</t>
  </si>
  <si>
    <t>680034196612</t>
  </si>
  <si>
    <t>680034201842</t>
  </si>
  <si>
    <t>680034201859</t>
  </si>
  <si>
    <t>680034201866</t>
  </si>
  <si>
    <t>680034201873</t>
  </si>
  <si>
    <t>680034196629</t>
  </si>
  <si>
    <t>680034196636</t>
  </si>
  <si>
    <t>680034199910</t>
  </si>
  <si>
    <t>680034199927</t>
  </si>
  <si>
    <t>680034199934</t>
  </si>
  <si>
    <t>680034199941</t>
  </si>
  <si>
    <t>680034199958</t>
  </si>
  <si>
    <t>680034199965</t>
  </si>
  <si>
    <t>680034199972</t>
  </si>
  <si>
    <t>680034199989</t>
  </si>
  <si>
    <t>680034199996</t>
  </si>
  <si>
    <t>680034200005</t>
  </si>
  <si>
    <t>680034200012</t>
  </si>
  <si>
    <t>680034200029</t>
  </si>
  <si>
    <t>680034200036</t>
  </si>
  <si>
    <t>680034200043</t>
  </si>
  <si>
    <t>680034200050</t>
  </si>
  <si>
    <t>680034200067</t>
  </si>
  <si>
    <t>680034200074</t>
  </si>
  <si>
    <t>680034200081</t>
  </si>
  <si>
    <t>680034200098</t>
  </si>
  <si>
    <t>680034200104</t>
  </si>
  <si>
    <t>680034200111</t>
  </si>
  <si>
    <t>680034200128</t>
  </si>
  <si>
    <t>680034200135</t>
  </si>
  <si>
    <t>680034200142</t>
  </si>
  <si>
    <t>680034200159</t>
  </si>
  <si>
    <t>680034200166</t>
  </si>
  <si>
    <t>680034200173</t>
  </si>
  <si>
    <t>680034200180</t>
  </si>
  <si>
    <t>680034200920</t>
  </si>
  <si>
    <t>680034200937</t>
  </si>
  <si>
    <t>680034200944</t>
  </si>
  <si>
    <t>680034200951</t>
  </si>
  <si>
    <t>680034200968</t>
  </si>
  <si>
    <t>680034200975</t>
  </si>
  <si>
    <t>680034200982</t>
  </si>
  <si>
    <t>680034200999</t>
  </si>
  <si>
    <t>680034201163</t>
  </si>
  <si>
    <t>680034201170</t>
  </si>
  <si>
    <t>680034201187</t>
  </si>
  <si>
    <t>680034201194</t>
  </si>
  <si>
    <t>680034201200</t>
  </si>
  <si>
    <t>680034201217</t>
  </si>
  <si>
    <t>680034201224</t>
  </si>
  <si>
    <t>680034201231</t>
  </si>
  <si>
    <t>840268899448</t>
  </si>
  <si>
    <t>840268899455</t>
  </si>
  <si>
    <t>840268899424</t>
  </si>
  <si>
    <t>840268899431</t>
  </si>
  <si>
    <t>680034201705</t>
  </si>
  <si>
    <t>680034201712</t>
  </si>
  <si>
    <t>680034201682</t>
  </si>
  <si>
    <t>680034201699</t>
  </si>
  <si>
    <t>680034201743</t>
  </si>
  <si>
    <t>680034201750</t>
  </si>
  <si>
    <t>680034201729</t>
  </si>
  <si>
    <t>680034201736</t>
  </si>
  <si>
    <t>840268899127</t>
  </si>
  <si>
    <t>840268899134</t>
  </si>
  <si>
    <t>840268899103</t>
  </si>
  <si>
    <t>840268899110</t>
  </si>
  <si>
    <t>680034196643</t>
  </si>
  <si>
    <t>680034196650</t>
  </si>
  <si>
    <t>680034202054</t>
  </si>
  <si>
    <t>680034196667</t>
  </si>
  <si>
    <t>680034196674</t>
  </si>
  <si>
    <t>680034196681</t>
  </si>
  <si>
    <t>680034202047</t>
  </si>
  <si>
    <t>680034196698</t>
  </si>
  <si>
    <t>680034196704</t>
  </si>
  <si>
    <t>680034196711</t>
  </si>
  <si>
    <t>680034202030</t>
  </si>
  <si>
    <t>680034196728</t>
  </si>
  <si>
    <t>680034196735</t>
  </si>
  <si>
    <t>840268899202</t>
  </si>
  <si>
    <t>840268899219</t>
  </si>
  <si>
    <t>840268899189</t>
  </si>
  <si>
    <t>840268899196</t>
  </si>
  <si>
    <t>680034196742</t>
  </si>
  <si>
    <t>680034196759</t>
  </si>
  <si>
    <t>840179979284</t>
  </si>
  <si>
    <t>680034200197</t>
  </si>
  <si>
    <t>680034196766</t>
  </si>
  <si>
    <t>680034200203</t>
  </si>
  <si>
    <t>840179979277</t>
  </si>
  <si>
    <t>680034200210</t>
  </si>
  <si>
    <t>680034196773</t>
  </si>
  <si>
    <t>680034196780</t>
  </si>
  <si>
    <t>680034202061</t>
  </si>
  <si>
    <t>680034196797</t>
  </si>
  <si>
    <t>680034196803</t>
  </si>
  <si>
    <t>840268899288</t>
  </si>
  <si>
    <t>840268899295</t>
  </si>
  <si>
    <t>840268899264</t>
  </si>
  <si>
    <t>840268899271</t>
  </si>
  <si>
    <t>680034196810</t>
  </si>
  <si>
    <t>680034196827</t>
  </si>
  <si>
    <t>840179979345</t>
  </si>
  <si>
    <t>680034196834</t>
  </si>
  <si>
    <t>680034196841</t>
  </si>
  <si>
    <t>680034196858</t>
  </si>
  <si>
    <t>840179979338</t>
  </si>
  <si>
    <t>680034196865</t>
  </si>
  <si>
    <t>680034196872</t>
  </si>
  <si>
    <t>680034196889</t>
  </si>
  <si>
    <t>840179979321</t>
  </si>
  <si>
    <t>680034196896</t>
  </si>
  <si>
    <t>680034196902</t>
  </si>
  <si>
    <t>840268899363</t>
  </si>
  <si>
    <t>840268899370</t>
  </si>
  <si>
    <t>840268899349</t>
  </si>
  <si>
    <t>840268899356</t>
  </si>
  <si>
    <t>680034196919</t>
  </si>
  <si>
    <t>680034196926</t>
  </si>
  <si>
    <t>840179979406</t>
  </si>
  <si>
    <t>680034196933</t>
  </si>
  <si>
    <t>680034196940</t>
  </si>
  <si>
    <t>680034196957</t>
  </si>
  <si>
    <t>840179979390</t>
  </si>
  <si>
    <t>680034196964</t>
  </si>
  <si>
    <t>680034196971</t>
  </si>
  <si>
    <t>680034196988</t>
  </si>
  <si>
    <t>840179979383</t>
  </si>
  <si>
    <t>680034196995</t>
  </si>
  <si>
    <t>680034197008</t>
  </si>
  <si>
    <t>680034197015</t>
  </si>
  <si>
    <t>680034197022</t>
  </si>
  <si>
    <t>680034197039</t>
  </si>
  <si>
    <t>680034197046</t>
  </si>
  <si>
    <t>680034197053</t>
  </si>
  <si>
    <t>680034197060</t>
  </si>
  <si>
    <t>840179979468</t>
  </si>
  <si>
    <t>840179919709</t>
  </si>
  <si>
    <t>680034197077</t>
  </si>
  <si>
    <t>680034197084</t>
  </si>
  <si>
    <t>680034197091</t>
  </si>
  <si>
    <t>680034197107</t>
  </si>
  <si>
    <t>680034197114</t>
  </si>
  <si>
    <t>680034197121</t>
  </si>
  <si>
    <t>680034197138</t>
  </si>
  <si>
    <t>680034197145</t>
  </si>
  <si>
    <t>680034197152</t>
  </si>
  <si>
    <t>680034197169</t>
  </si>
  <si>
    <t>840179979451</t>
  </si>
  <si>
    <t>840179920019</t>
  </si>
  <si>
    <t>680034197176</t>
  </si>
  <si>
    <t>680034197183</t>
  </si>
  <si>
    <t>680034197190</t>
  </si>
  <si>
    <t>680034197206</t>
  </si>
  <si>
    <t>680034197213</t>
  </si>
  <si>
    <t>680034197220</t>
  </si>
  <si>
    <t>680034197237</t>
  </si>
  <si>
    <t>680034197244</t>
  </si>
  <si>
    <t>680034197251</t>
  </si>
  <si>
    <t>680034197268</t>
  </si>
  <si>
    <t>840179979444</t>
  </si>
  <si>
    <t>840179919846</t>
  </si>
  <si>
    <t>680034197275</t>
  </si>
  <si>
    <t>680034197282</t>
  </si>
  <si>
    <t>680034197299</t>
  </si>
  <si>
    <t>680034197305</t>
  </si>
  <si>
    <t>680034197312</t>
  </si>
  <si>
    <t>680034197329</t>
  </si>
  <si>
    <t>680034197336</t>
  </si>
  <si>
    <t>840268899523</t>
  </si>
  <si>
    <t>840268899530</t>
  </si>
  <si>
    <t>840268899509</t>
  </si>
  <si>
    <t>840268899516</t>
  </si>
  <si>
    <t>680034201781</t>
  </si>
  <si>
    <t>680034201798</t>
  </si>
  <si>
    <t>680034201767</t>
  </si>
  <si>
    <t>680034201774</t>
  </si>
  <si>
    <t>680034197343</t>
  </si>
  <si>
    <t>680034197350</t>
  </si>
  <si>
    <t>680034197367</t>
  </si>
  <si>
    <t>680034197374</t>
  </si>
  <si>
    <t>680034197381</t>
  </si>
  <si>
    <t>680034197398</t>
  </si>
  <si>
    <t>840179979529</t>
  </si>
  <si>
    <t>840179919600</t>
  </si>
  <si>
    <t>680034197404</t>
  </si>
  <si>
    <t>680034197411</t>
  </si>
  <si>
    <t>680034197428</t>
  </si>
  <si>
    <t>680034197435</t>
  </si>
  <si>
    <t>680034197442</t>
  </si>
  <si>
    <t>680034197459</t>
  </si>
  <si>
    <t>680034197466</t>
  </si>
  <si>
    <t>680034197473</t>
  </si>
  <si>
    <t>680034197480</t>
  </si>
  <si>
    <t>680034197497</t>
  </si>
  <si>
    <t>840179979512</t>
  </si>
  <si>
    <t>840179919860</t>
  </si>
  <si>
    <t>680034197503</t>
  </si>
  <si>
    <t>680034197510</t>
  </si>
  <si>
    <t>680034197527</t>
  </si>
  <si>
    <t>680034197534</t>
  </si>
  <si>
    <t>680034197541</t>
  </si>
  <si>
    <t>680034197558</t>
  </si>
  <si>
    <t>680034197565</t>
  </si>
  <si>
    <t>680034197572</t>
  </si>
  <si>
    <t>680034197589</t>
  </si>
  <si>
    <t>680034197596</t>
  </si>
  <si>
    <t>840179979505</t>
  </si>
  <si>
    <t>840179919853</t>
  </si>
  <si>
    <t>680034197602</t>
  </si>
  <si>
    <t>680034197619</t>
  </si>
  <si>
    <t>680034197626</t>
  </si>
  <si>
    <t>680034197633</t>
  </si>
  <si>
    <t>680034197640</t>
  </si>
  <si>
    <t>680034197657</t>
  </si>
  <si>
    <t>680034197664</t>
  </si>
  <si>
    <t>840268899608</t>
  </si>
  <si>
    <t>840268899615</t>
  </si>
  <si>
    <t>840268899585</t>
  </si>
  <si>
    <t>840268899592</t>
  </si>
  <si>
    <t>680034201828</t>
  </si>
  <si>
    <t>680034201835</t>
  </si>
  <si>
    <t>680034201804</t>
  </si>
  <si>
    <t>680034201811</t>
  </si>
  <si>
    <t>680034197671</t>
  </si>
  <si>
    <t>680034197688</t>
  </si>
  <si>
    <t>680034197695</t>
  </si>
  <si>
    <t>680034197701</t>
  </si>
  <si>
    <t>680034197718</t>
  </si>
  <si>
    <t>680034197725</t>
  </si>
  <si>
    <t>840179979581</t>
  </si>
  <si>
    <t>680034197732</t>
  </si>
  <si>
    <t>680034197749</t>
  </si>
  <si>
    <t>680034197756</t>
  </si>
  <si>
    <t>680034197763</t>
  </si>
  <si>
    <t>680034197770</t>
  </si>
  <si>
    <t>680034197787</t>
  </si>
  <si>
    <t>680034197794</t>
  </si>
  <si>
    <t>680034197800</t>
  </si>
  <si>
    <t>680034197817</t>
  </si>
  <si>
    <t>680034197824</t>
  </si>
  <si>
    <t>680034197831</t>
  </si>
  <si>
    <t>840179979574</t>
  </si>
  <si>
    <t>680034197848</t>
  </si>
  <si>
    <t>680034197855</t>
  </si>
  <si>
    <t>680034197862</t>
  </si>
  <si>
    <t>680034197879</t>
  </si>
  <si>
    <t>680034197886</t>
  </si>
  <si>
    <t>680034197893</t>
  </si>
  <si>
    <t>680034197909</t>
  </si>
  <si>
    <t>680034197916</t>
  </si>
  <si>
    <t>680034197923</t>
  </si>
  <si>
    <t>680034197930</t>
  </si>
  <si>
    <t>680034197947</t>
  </si>
  <si>
    <t>840179979567</t>
  </si>
  <si>
    <t>680034197954</t>
  </si>
  <si>
    <t>680034197961</t>
  </si>
  <si>
    <t>680034197978</t>
  </si>
  <si>
    <t>680034197985</t>
  </si>
  <si>
    <t>680034197992</t>
  </si>
  <si>
    <t>680034198005</t>
  </si>
  <si>
    <t>680034198012</t>
  </si>
  <si>
    <t>680034198029</t>
  </si>
  <si>
    <t>840268898649</t>
  </si>
  <si>
    <t>840268898656</t>
  </si>
  <si>
    <t>840268898625</t>
  </si>
  <si>
    <t>840268898632</t>
  </si>
  <si>
    <t>840268899684</t>
  </si>
  <si>
    <t>840268899691</t>
  </si>
  <si>
    <t>840268899660</t>
  </si>
  <si>
    <t>840268899677</t>
  </si>
  <si>
    <t>680034198036</t>
  </si>
  <si>
    <t>680034198043</t>
  </si>
  <si>
    <t>680034198050</t>
  </si>
  <si>
    <t>680034198067</t>
  </si>
  <si>
    <t>680034198074</t>
  </si>
  <si>
    <t>680034198081</t>
  </si>
  <si>
    <t>680034198098</t>
  </si>
  <si>
    <t>680034198104</t>
  </si>
  <si>
    <t>680034201903</t>
  </si>
  <si>
    <t>840179981805</t>
  </si>
  <si>
    <t>840179963627</t>
  </si>
  <si>
    <t>680034198111</t>
  </si>
  <si>
    <t>680034198128</t>
  </si>
  <si>
    <t>680034198135</t>
  </si>
  <si>
    <t>680034198142</t>
  </si>
  <si>
    <t>680034198159</t>
  </si>
  <si>
    <t>680034198166</t>
  </si>
  <si>
    <t>680034198173</t>
  </si>
  <si>
    <t>680034198180</t>
  </si>
  <si>
    <t>680034198197</t>
  </si>
  <si>
    <t>680034198203</t>
  </si>
  <si>
    <t>680034198210</t>
  </si>
  <si>
    <t>680034198227</t>
  </si>
  <si>
    <t>680034198234</t>
  </si>
  <si>
    <t>680034201897</t>
  </si>
  <si>
    <t>840179981799</t>
  </si>
  <si>
    <t>840268809867</t>
  </si>
  <si>
    <t>680034198241</t>
  </si>
  <si>
    <t>680034198258</t>
  </si>
  <si>
    <t>680034198265</t>
  </si>
  <si>
    <t>680034198272</t>
  </si>
  <si>
    <t>680034198289</t>
  </si>
  <si>
    <t>680034198296</t>
  </si>
  <si>
    <t>680034198302</t>
  </si>
  <si>
    <t>680034198319</t>
  </si>
  <si>
    <t>680034198326</t>
  </si>
  <si>
    <t>680034198333</t>
  </si>
  <si>
    <t>680034198340</t>
  </si>
  <si>
    <t>680034198357</t>
  </si>
  <si>
    <t>680034198364</t>
  </si>
  <si>
    <t>680034201880</t>
  </si>
  <si>
    <t>840179981782</t>
  </si>
  <si>
    <t>840268809850</t>
  </si>
  <si>
    <t>680034198371</t>
  </si>
  <si>
    <t>680034198388</t>
  </si>
  <si>
    <t>680034198395</t>
  </si>
  <si>
    <t>680034198401</t>
  </si>
  <si>
    <t>680034198418</t>
  </si>
  <si>
    <t>680034198425</t>
  </si>
  <si>
    <t>680034198432</t>
  </si>
  <si>
    <t>680034198449</t>
  </si>
  <si>
    <t>680034198456</t>
  </si>
  <si>
    <t>840268898724</t>
  </si>
  <si>
    <t>840268898731</t>
  </si>
  <si>
    <t>840268898700</t>
  </si>
  <si>
    <t>840268898717</t>
  </si>
  <si>
    <t>840268899769</t>
  </si>
  <si>
    <t>840268899776</t>
  </si>
  <si>
    <t>840268899745</t>
  </si>
  <si>
    <t>840268899752</t>
  </si>
  <si>
    <t>680034198463</t>
  </si>
  <si>
    <t>680034198470</t>
  </si>
  <si>
    <t>680034198487</t>
  </si>
  <si>
    <t>680034198494</t>
  </si>
  <si>
    <t>680034198500</t>
  </si>
  <si>
    <t>680034198517</t>
  </si>
  <si>
    <t>680034201934</t>
  </si>
  <si>
    <t>840179981867</t>
  </si>
  <si>
    <t>680034198524</t>
  </si>
  <si>
    <t>680034198531</t>
  </si>
  <si>
    <t>680034198548</t>
  </si>
  <si>
    <t>680034198555</t>
  </si>
  <si>
    <t>680034198562</t>
  </si>
  <si>
    <t>680034198579</t>
  </si>
  <si>
    <t>680034198586</t>
  </si>
  <si>
    <t>680034198593</t>
  </si>
  <si>
    <t>680034198609</t>
  </si>
  <si>
    <t>680034198616</t>
  </si>
  <si>
    <t>680034201927</t>
  </si>
  <si>
    <t>840179981850</t>
  </si>
  <si>
    <t>680034198623</t>
  </si>
  <si>
    <t>680034198630</t>
  </si>
  <si>
    <t>680034198647</t>
  </si>
  <si>
    <t>680034198654</t>
  </si>
  <si>
    <t>680034198661</t>
  </si>
  <si>
    <t>680034198678</t>
  </si>
  <si>
    <t>680034198685</t>
  </si>
  <si>
    <t>680034198692</t>
  </si>
  <si>
    <t>680034198708</t>
  </si>
  <si>
    <t>680034198715</t>
  </si>
  <si>
    <t>680034201910</t>
  </si>
  <si>
    <t>840179981843</t>
  </si>
  <si>
    <t>680034198722</t>
  </si>
  <si>
    <t>680034198739</t>
  </si>
  <si>
    <t>680034198746</t>
  </si>
  <si>
    <t>680034198753</t>
  </si>
  <si>
    <t>680034198760</t>
  </si>
  <si>
    <t>680034198777</t>
  </si>
  <si>
    <t>680034198784</t>
  </si>
  <si>
    <t>840268899844</t>
  </si>
  <si>
    <t>840268899851</t>
  </si>
  <si>
    <t>840268899820</t>
  </si>
  <si>
    <t>840268899837</t>
  </si>
  <si>
    <t>680034198791</t>
  </si>
  <si>
    <t>680034198807</t>
  </si>
  <si>
    <t>680034198814</t>
  </si>
  <si>
    <t>680034198821</t>
  </si>
  <si>
    <t>840179981928</t>
  </si>
  <si>
    <t>680034198838</t>
  </si>
  <si>
    <t>680034198845</t>
  </si>
  <si>
    <t>680034198852</t>
  </si>
  <si>
    <t>680034198869</t>
  </si>
  <si>
    <t>680034198876</t>
  </si>
  <si>
    <t>680034198883</t>
  </si>
  <si>
    <t>680034198890</t>
  </si>
  <si>
    <t>840179981911</t>
  </si>
  <si>
    <t>680034198906</t>
  </si>
  <si>
    <t>680034198913</t>
  </si>
  <si>
    <t>680034198920</t>
  </si>
  <si>
    <t>680034198937</t>
  </si>
  <si>
    <t>680034198944</t>
  </si>
  <si>
    <t>680034198951</t>
  </si>
  <si>
    <t>680034198968</t>
  </si>
  <si>
    <t>840179981904</t>
  </si>
  <si>
    <t>680034198975</t>
  </si>
  <si>
    <t>680034198982</t>
  </si>
  <si>
    <t>680034198999</t>
  </si>
  <si>
    <t>680034199002</t>
  </si>
  <si>
    <t>680034199019</t>
  </si>
  <si>
    <t>840268898885</t>
  </si>
  <si>
    <t>840268898892</t>
  </si>
  <si>
    <t>840268898861</t>
  </si>
  <si>
    <t>840268898878</t>
  </si>
  <si>
    <t>840268899929</t>
  </si>
  <si>
    <t>840268899936</t>
  </si>
  <si>
    <t>840268899905</t>
  </si>
  <si>
    <t>840268899912</t>
  </si>
  <si>
    <t>680034199026</t>
  </si>
  <si>
    <t>680034199033</t>
  </si>
  <si>
    <t>680034199040</t>
  </si>
  <si>
    <t>680034199057</t>
  </si>
  <si>
    <t>680034199064</t>
  </si>
  <si>
    <t>680034199071</t>
  </si>
  <si>
    <t>680034201965</t>
  </si>
  <si>
    <t>840179981980</t>
  </si>
  <si>
    <t>680034199088</t>
  </si>
  <si>
    <t>680034199095</t>
  </si>
  <si>
    <t>680034199101</t>
  </si>
  <si>
    <t>680034199118</t>
  </si>
  <si>
    <t>680034199125</t>
  </si>
  <si>
    <t>680034199132</t>
  </si>
  <si>
    <t>680034199149</t>
  </si>
  <si>
    <t>680034199156</t>
  </si>
  <si>
    <t>680034199163</t>
  </si>
  <si>
    <t>680034199170</t>
  </si>
  <si>
    <t>680034201958</t>
  </si>
  <si>
    <t>840179981973</t>
  </si>
  <si>
    <t>680034199187</t>
  </si>
  <si>
    <t>680034199194</t>
  </si>
  <si>
    <t>680034199200</t>
  </si>
  <si>
    <t>680034199217</t>
  </si>
  <si>
    <t>680034199224</t>
  </si>
  <si>
    <t>680034199231</t>
  </si>
  <si>
    <t>680034199248</t>
  </si>
  <si>
    <t>680034199255</t>
  </si>
  <si>
    <t>680034199262</t>
  </si>
  <si>
    <t>680034199279</t>
  </si>
  <si>
    <t>680034201941</t>
  </si>
  <si>
    <t>840179981966</t>
  </si>
  <si>
    <t>680034199286</t>
  </si>
  <si>
    <t>680034199293</t>
  </si>
  <si>
    <t>680034199309</t>
  </si>
  <si>
    <t>680034199316</t>
  </si>
  <si>
    <t>680034199323</t>
  </si>
  <si>
    <t>680034199330</t>
  </si>
  <si>
    <t>680034199347</t>
  </si>
  <si>
    <t>840268898960</t>
  </si>
  <si>
    <t>840268898977</t>
  </si>
  <si>
    <t>840268898946</t>
  </si>
  <si>
    <t>840268898953</t>
  </si>
  <si>
    <t>680034201668</t>
  </si>
  <si>
    <t>680034201675</t>
  </si>
  <si>
    <t>840268899981</t>
  </si>
  <si>
    <t>840268899998</t>
  </si>
  <si>
    <t>680034199354</t>
  </si>
  <si>
    <t>680034199361</t>
  </si>
  <si>
    <t>680034199378</t>
  </si>
  <si>
    <t>680034199385</t>
  </si>
  <si>
    <t>680034199392</t>
  </si>
  <si>
    <t>680034199408</t>
  </si>
  <si>
    <t>680034201996</t>
  </si>
  <si>
    <t>840268809812</t>
  </si>
  <si>
    <t>680034199415</t>
  </si>
  <si>
    <t>680034199422</t>
  </si>
  <si>
    <t>680034199439</t>
  </si>
  <si>
    <t>680034199446</t>
  </si>
  <si>
    <t>680034199453</t>
  </si>
  <si>
    <t>680034199460</t>
  </si>
  <si>
    <t>680034199477</t>
  </si>
  <si>
    <t>680034199484</t>
  </si>
  <si>
    <t>680034199491</t>
  </si>
  <si>
    <t>680034199507</t>
  </si>
  <si>
    <t>680034201989</t>
  </si>
  <si>
    <t>840179982031</t>
  </si>
  <si>
    <t>680034199514</t>
  </si>
  <si>
    <t>680034199521</t>
  </si>
  <si>
    <t>680034199538</t>
  </si>
  <si>
    <t>680034199545</t>
  </si>
  <si>
    <t>680034199552</t>
  </si>
  <si>
    <t>680034199569</t>
  </si>
  <si>
    <t>680034199576</t>
  </si>
  <si>
    <t>680034199583</t>
  </si>
  <si>
    <t>680034199590</t>
  </si>
  <si>
    <t>680034199606</t>
  </si>
  <si>
    <t>680034201972</t>
  </si>
  <si>
    <t>840179982024</t>
  </si>
  <si>
    <t>680034199613</t>
  </si>
  <si>
    <t>680034199620</t>
  </si>
  <si>
    <t>680034199637</t>
  </si>
  <si>
    <t>680034199644</t>
  </si>
  <si>
    <t>680034199651</t>
  </si>
  <si>
    <t>680034199668</t>
  </si>
  <si>
    <t>680034199675</t>
  </si>
  <si>
    <t>680034199699</t>
  </si>
  <si>
    <t>680034199712</t>
  </si>
  <si>
    <t>680034202023</t>
  </si>
  <si>
    <t>680034199729</t>
  </si>
  <si>
    <t>680034199736</t>
  </si>
  <si>
    <t>680034199743</t>
  </si>
  <si>
    <t>680034199767</t>
  </si>
  <si>
    <t>680034199781</t>
  </si>
  <si>
    <t>680034202016</t>
  </si>
  <si>
    <t>680034199798</t>
  </si>
  <si>
    <t>680034199804</t>
  </si>
  <si>
    <t>680034199811</t>
  </si>
  <si>
    <t>680034199835</t>
  </si>
  <si>
    <t>680034199859</t>
  </si>
  <si>
    <t>680034202009</t>
  </si>
  <si>
    <t>680034199866</t>
  </si>
  <si>
    <t>680034199873</t>
  </si>
  <si>
    <t>680034199880</t>
  </si>
  <si>
    <t>680034199897</t>
  </si>
  <si>
    <t>680034199903</t>
  </si>
  <si>
    <t>680034200296</t>
  </si>
  <si>
    <t>840268898502</t>
  </si>
  <si>
    <t>840268898588</t>
  </si>
  <si>
    <t>840268898595</t>
  </si>
  <si>
    <t>680034200227</t>
  </si>
  <si>
    <t>840268898465</t>
  </si>
  <si>
    <t>840268898472</t>
  </si>
  <si>
    <t>840268898489</t>
  </si>
  <si>
    <t>840268898496</t>
  </si>
  <si>
    <t>840268898519</t>
  </si>
  <si>
    <t>840268898601</t>
  </si>
  <si>
    <t>680034200234</t>
  </si>
  <si>
    <t>840268898526</t>
  </si>
  <si>
    <t>680034200241</t>
  </si>
  <si>
    <t>840268898403</t>
  </si>
  <si>
    <t>840268898533</t>
  </si>
  <si>
    <t>680034200258</t>
  </si>
  <si>
    <t>840268898410</t>
  </si>
  <si>
    <t>840268898540</t>
  </si>
  <si>
    <t>680034200265</t>
  </si>
  <si>
    <t>840268898427</t>
  </si>
  <si>
    <t>840268898557</t>
  </si>
  <si>
    <t>680034200272</t>
  </si>
  <si>
    <t>840268898434</t>
  </si>
  <si>
    <t>840268898564</t>
  </si>
  <si>
    <t>680034200289</t>
  </si>
  <si>
    <t>840268898441</t>
  </si>
  <si>
    <t>840268898571</t>
  </si>
  <si>
    <t>680034200340</t>
  </si>
  <si>
    <t>680034200357</t>
  </si>
  <si>
    <t>680034200364</t>
  </si>
  <si>
    <t>680034200371</t>
  </si>
  <si>
    <t>680034200302</t>
  </si>
  <si>
    <t>680034200319</t>
  </si>
  <si>
    <t>680034200326</t>
  </si>
  <si>
    <t>680034200333</t>
  </si>
  <si>
    <t>680034200388</t>
  </si>
  <si>
    <t>680034200395</t>
  </si>
  <si>
    <t>680034200401</t>
  </si>
  <si>
    <t>680034200418</t>
  </si>
  <si>
    <t>680034200425</t>
  </si>
  <si>
    <t>680034200432</t>
  </si>
  <si>
    <t>680034200449</t>
  </si>
  <si>
    <t>680034200456</t>
  </si>
  <si>
    <t>680034200463</t>
  </si>
  <si>
    <t>680034200470</t>
  </si>
  <si>
    <t>680034200487</t>
  </si>
  <si>
    <t>680034200494</t>
  </si>
  <si>
    <t>680034200500</t>
  </si>
  <si>
    <t>680034200517</t>
  </si>
  <si>
    <t>680034200524</t>
  </si>
  <si>
    <t>680034200531</t>
  </si>
  <si>
    <t>680034200548</t>
  </si>
  <si>
    <t>680034200555</t>
  </si>
  <si>
    <t>680034200616</t>
  </si>
  <si>
    <t>680034200623</t>
  </si>
  <si>
    <t>680034200630</t>
  </si>
  <si>
    <t>680034200647</t>
  </si>
  <si>
    <t>680034200579</t>
  </si>
  <si>
    <t>680034200586</t>
  </si>
  <si>
    <t>680034200593</t>
  </si>
  <si>
    <t>680034200609</t>
  </si>
  <si>
    <t>680034200654</t>
  </si>
  <si>
    <t>680034200661</t>
  </si>
  <si>
    <t>680034200678</t>
  </si>
  <si>
    <t>680034200685</t>
  </si>
  <si>
    <t>680034200692</t>
  </si>
  <si>
    <t>680034200708</t>
  </si>
  <si>
    <t>680034200715</t>
  </si>
  <si>
    <t>680034200722</t>
  </si>
  <si>
    <t>680034200739</t>
  </si>
  <si>
    <t>680034200746</t>
  </si>
  <si>
    <t>680034200753</t>
  </si>
  <si>
    <t>680034200760</t>
  </si>
  <si>
    <t>680034200777</t>
  </si>
  <si>
    <t>680034200784</t>
  </si>
  <si>
    <t>680034200791</t>
  </si>
  <si>
    <t>680034200807</t>
  </si>
  <si>
    <t>680034200814</t>
  </si>
  <si>
    <t>680034200821</t>
  </si>
  <si>
    <t>680034201408</t>
  </si>
  <si>
    <t>680034201415</t>
  </si>
  <si>
    <t>680034201422</t>
  </si>
  <si>
    <t>680034201439</t>
  </si>
  <si>
    <t>680034201446</t>
  </si>
  <si>
    <t>680034201453</t>
  </si>
  <si>
    <t>680034201460</t>
  </si>
  <si>
    <t>680034201477</t>
  </si>
  <si>
    <t>680031621759</t>
  </si>
  <si>
    <t>680031621766</t>
  </si>
  <si>
    <t>680031621773</t>
  </si>
  <si>
    <t>680031621780</t>
  </si>
  <si>
    <t>680031621797</t>
  </si>
  <si>
    <t>680031621803</t>
  </si>
  <si>
    <t>680031621810</t>
  </si>
  <si>
    <t>680031621827</t>
  </si>
  <si>
    <t>680031621834</t>
  </si>
  <si>
    <t>680031621858</t>
  </si>
  <si>
    <t>680031621865</t>
  </si>
  <si>
    <t>680031621872</t>
  </si>
  <si>
    <t>680031621889</t>
  </si>
  <si>
    <t>680031621896</t>
  </si>
  <si>
    <t>680031621902</t>
  </si>
  <si>
    <t>680031621919</t>
  </si>
  <si>
    <t>680031621926</t>
  </si>
  <si>
    <t>680031621933</t>
  </si>
  <si>
    <t>680031621940</t>
  </si>
  <si>
    <t>680031621957</t>
  </si>
  <si>
    <t>680031621964</t>
  </si>
  <si>
    <t>680031621971</t>
  </si>
  <si>
    <t>680031621988</t>
  </si>
  <si>
    <t>680031621995</t>
  </si>
  <si>
    <t>680031622008</t>
  </si>
  <si>
    <t>680031622015</t>
  </si>
  <si>
    <t>680031622022</t>
  </si>
  <si>
    <t>680031622039</t>
  </si>
  <si>
    <t>680031622046</t>
  </si>
  <si>
    <t>680031622053</t>
  </si>
  <si>
    <t>680031622060</t>
  </si>
  <si>
    <t>680031622084</t>
  </si>
  <si>
    <t>680031622091</t>
  </si>
  <si>
    <t>680031622107</t>
  </si>
  <si>
    <t>680031622114</t>
  </si>
  <si>
    <t>680031622121</t>
  </si>
  <si>
    <t>680031622138</t>
  </si>
  <si>
    <t>680031622145</t>
  </si>
  <si>
    <t>680031622152</t>
  </si>
  <si>
    <t>680031622169</t>
  </si>
  <si>
    <t>680031622176</t>
  </si>
  <si>
    <t>680031622183</t>
  </si>
  <si>
    <t>680031622190</t>
  </si>
  <si>
    <t>680031622206</t>
  </si>
  <si>
    <t>680031622213</t>
  </si>
  <si>
    <t>680031622220</t>
  </si>
  <si>
    <t>680031622237</t>
  </si>
  <si>
    <t>680031622244</t>
  </si>
  <si>
    <t>680031622251</t>
  </si>
  <si>
    <t>680031622268</t>
  </si>
  <si>
    <t>680031622275</t>
  </si>
  <si>
    <t>680031622282</t>
  </si>
  <si>
    <t>680031622299</t>
  </si>
  <si>
    <t>680031622305</t>
  </si>
  <si>
    <t>680031622312</t>
  </si>
  <si>
    <t>680031622329</t>
  </si>
  <si>
    <t>680031622336</t>
  </si>
  <si>
    <t>680031622343</t>
  </si>
  <si>
    <t>680031622350</t>
  </si>
  <si>
    <t>680031622367</t>
  </si>
  <si>
    <t>680031622374</t>
  </si>
  <si>
    <t>680031622381</t>
  </si>
  <si>
    <t>680031622398</t>
  </si>
  <si>
    <t>680031622404</t>
  </si>
  <si>
    <t>680031622411</t>
  </si>
  <si>
    <t>680031622428</t>
  </si>
  <si>
    <t>680031622435</t>
  </si>
  <si>
    <t>680031622442</t>
  </si>
  <si>
    <t>680031622459</t>
  </si>
  <si>
    <t>680031622466</t>
  </si>
  <si>
    <t>680031622473</t>
  </si>
  <si>
    <t>680031622480</t>
  </si>
  <si>
    <t>680031622497</t>
  </si>
  <si>
    <t>680031622503</t>
  </si>
  <si>
    <t>680031622510</t>
  </si>
  <si>
    <t>680031622527</t>
  </si>
  <si>
    <t>680031622534</t>
  </si>
  <si>
    <t>680031622541</t>
  </si>
  <si>
    <t>680031622558</t>
  </si>
  <si>
    <t>680031622565</t>
  </si>
  <si>
    <t>680031622572</t>
  </si>
  <si>
    <t>680031622589</t>
  </si>
  <si>
    <t>680031622596</t>
  </si>
  <si>
    <t>680031622602</t>
  </si>
  <si>
    <t>680031622619</t>
  </si>
  <si>
    <t>680031622626</t>
  </si>
  <si>
    <t>680031622633</t>
  </si>
  <si>
    <t>680031622640</t>
  </si>
  <si>
    <t>680031622657</t>
  </si>
  <si>
    <t>680031622664</t>
  </si>
  <si>
    <t>680031622671</t>
  </si>
  <si>
    <t>680031622688</t>
  </si>
  <si>
    <t>680031622695</t>
  </si>
  <si>
    <t>680031622701</t>
  </si>
  <si>
    <t>680031622718</t>
  </si>
  <si>
    <t>680031622725</t>
  </si>
  <si>
    <t>680031622732</t>
  </si>
  <si>
    <t>680031622749</t>
  </si>
  <si>
    <t>680031622756</t>
  </si>
  <si>
    <t>680031622763</t>
  </si>
  <si>
    <t>680031622770</t>
  </si>
  <si>
    <t>680031622787</t>
  </si>
  <si>
    <t>680031622794</t>
  </si>
  <si>
    <t>680031622800</t>
  </si>
  <si>
    <t>680031622817</t>
  </si>
  <si>
    <t>680031622824</t>
  </si>
  <si>
    <t>680031622831</t>
  </si>
  <si>
    <t>680031622848</t>
  </si>
  <si>
    <t>680031622855</t>
  </si>
  <si>
    <t>680031622862</t>
  </si>
  <si>
    <t>680031622879</t>
  </si>
  <si>
    <t>680031622886</t>
  </si>
  <si>
    <t>680031622893</t>
  </si>
  <si>
    <t>680031622909</t>
  </si>
  <si>
    <t>680031622916</t>
  </si>
  <si>
    <t>680031622923</t>
  </si>
  <si>
    <t>680031622930</t>
  </si>
  <si>
    <t>680031622947</t>
  </si>
  <si>
    <t>680031622954</t>
  </si>
  <si>
    <t>680031622961</t>
  </si>
  <si>
    <t>680031622978</t>
  </si>
  <si>
    <t>680031622985</t>
  </si>
  <si>
    <t>680031622992</t>
  </si>
  <si>
    <t>680031623005</t>
  </si>
  <si>
    <t>680031623012</t>
  </si>
  <si>
    <t>680031623029</t>
  </si>
  <si>
    <t>680031623036</t>
  </si>
  <si>
    <t>680031623043</t>
  </si>
  <si>
    <t>680031623050</t>
  </si>
  <si>
    <t>680031623067</t>
  </si>
  <si>
    <t>680031623074</t>
  </si>
  <si>
    <t>680031623081</t>
  </si>
  <si>
    <t>680031623098</t>
  </si>
  <si>
    <t>680031623104</t>
  </si>
  <si>
    <t>680031623111</t>
  </si>
  <si>
    <t>680031623128</t>
  </si>
  <si>
    <t>680031623135</t>
  </si>
  <si>
    <t>680031623142</t>
  </si>
  <si>
    <t>680031623159</t>
  </si>
  <si>
    <t>680031623166</t>
  </si>
  <si>
    <t>680031623173</t>
  </si>
  <si>
    <t>680031623180</t>
  </si>
  <si>
    <t>680031623197</t>
  </si>
  <si>
    <t>680031623203</t>
  </si>
  <si>
    <t>680031623210</t>
  </si>
  <si>
    <t>680031623227</t>
  </si>
  <si>
    <t>680031623234</t>
  </si>
  <si>
    <t>680031623241</t>
  </si>
  <si>
    <t>680031623258</t>
  </si>
  <si>
    <t>680031623265</t>
  </si>
  <si>
    <t>680031623272</t>
  </si>
  <si>
    <t>680031623289</t>
  </si>
  <si>
    <t>680031623296</t>
  </si>
  <si>
    <t>680031623302</t>
  </si>
  <si>
    <t>680031623319</t>
  </si>
  <si>
    <t>680031623326</t>
  </si>
  <si>
    <t>680031623333</t>
  </si>
  <si>
    <t>680031623340</t>
  </si>
  <si>
    <t>680031623357</t>
  </si>
  <si>
    <t>680031623364</t>
  </si>
  <si>
    <t>680031623371</t>
  </si>
  <si>
    <t>680031623388</t>
  </si>
  <si>
    <t>680031623395</t>
  </si>
  <si>
    <t>680031623401</t>
  </si>
  <si>
    <t>680031623418</t>
  </si>
  <si>
    <t>680031623425</t>
  </si>
  <si>
    <t>680031623432</t>
  </si>
  <si>
    <t>680031623449</t>
  </si>
  <si>
    <t>680031623456</t>
  </si>
  <si>
    <t>680031623463</t>
  </si>
  <si>
    <t>680031623470</t>
  </si>
  <si>
    <t>680031623487</t>
  </si>
  <si>
    <t>680031623494</t>
  </si>
  <si>
    <t>680031623500</t>
  </si>
  <si>
    <t>680031623517</t>
  </si>
  <si>
    <t>680031623524</t>
  </si>
  <si>
    <t>680031623531</t>
  </si>
  <si>
    <t>680031623548</t>
  </si>
  <si>
    <t>680031623555</t>
  </si>
  <si>
    <t>680031623562</t>
  </si>
  <si>
    <t>680031623579</t>
  </si>
  <si>
    <t>680031623586</t>
  </si>
  <si>
    <t>680031623593</t>
  </si>
  <si>
    <t>680031623609</t>
  </si>
  <si>
    <t>680031623616</t>
  </si>
  <si>
    <t>680031623623</t>
  </si>
  <si>
    <t>680031623630</t>
  </si>
  <si>
    <t>680031623647</t>
  </si>
  <si>
    <t>680031623654</t>
  </si>
  <si>
    <t>680031623661</t>
  </si>
  <si>
    <t>680031623678</t>
  </si>
  <si>
    <t>680031623685</t>
  </si>
  <si>
    <t>680031623692</t>
  </si>
  <si>
    <t>680031623708</t>
  </si>
  <si>
    <t>680031623715</t>
  </si>
  <si>
    <t>680031623722</t>
  </si>
  <si>
    <t>680031623739</t>
  </si>
  <si>
    <t>680031623746</t>
  </si>
  <si>
    <t>680031623753</t>
  </si>
  <si>
    <t>680031623760</t>
  </si>
  <si>
    <t>680031623777</t>
  </si>
  <si>
    <t>680031623784</t>
  </si>
  <si>
    <t>680031623791</t>
  </si>
  <si>
    <t>680031623807</t>
  </si>
  <si>
    <t>680031623814</t>
  </si>
  <si>
    <t>680031623821</t>
  </si>
  <si>
    <t>680031623838</t>
  </si>
  <si>
    <t>680031623845</t>
  </si>
  <si>
    <t>680031623852</t>
  </si>
  <si>
    <t>680031623869</t>
  </si>
  <si>
    <t>680031623876</t>
  </si>
  <si>
    <t>680031623883</t>
  </si>
  <si>
    <t>680031623890</t>
  </si>
  <si>
    <t>680031623906</t>
  </si>
  <si>
    <t>680031623913</t>
  </si>
  <si>
    <t>680031623920</t>
  </si>
  <si>
    <t>680031623937</t>
  </si>
  <si>
    <t>680031623944</t>
  </si>
  <si>
    <t>680031623951</t>
  </si>
  <si>
    <t>680031623968</t>
  </si>
  <si>
    <t>680031623975</t>
  </si>
  <si>
    <t>680031623982</t>
  </si>
  <si>
    <t>680031623999</t>
  </si>
  <si>
    <t>680031624002</t>
  </si>
  <si>
    <t>680031624019</t>
  </si>
  <si>
    <t>680031624026</t>
  </si>
  <si>
    <t>680031624033</t>
  </si>
  <si>
    <t>680031624040</t>
  </si>
  <si>
    <t>680031624057</t>
  </si>
  <si>
    <t>680031624064</t>
  </si>
  <si>
    <t>680031624071</t>
  </si>
  <si>
    <t>680031624088</t>
  </si>
  <si>
    <t>680031624095</t>
  </si>
  <si>
    <t>680031624101</t>
  </si>
  <si>
    <t>680031624118</t>
  </si>
  <si>
    <t>680031624125</t>
  </si>
  <si>
    <t>680031624132</t>
  </si>
  <si>
    <t>680031624149</t>
  </si>
  <si>
    <t>680031624156</t>
  </si>
  <si>
    <t>680031624163</t>
  </si>
  <si>
    <t>680031624170</t>
  </si>
  <si>
    <t>680031624187</t>
  </si>
  <si>
    <t>680031624194</t>
  </si>
  <si>
    <t>680031624200</t>
  </si>
  <si>
    <t>680031624217</t>
  </si>
  <si>
    <t>680031624224</t>
  </si>
  <si>
    <t>680031624231</t>
  </si>
  <si>
    <t>680031624248</t>
  </si>
  <si>
    <t>680031624255</t>
  </si>
  <si>
    <t>680031624262</t>
  </si>
  <si>
    <t>680031624279</t>
  </si>
  <si>
    <t>680031624286</t>
  </si>
  <si>
    <t>680031624293</t>
  </si>
  <si>
    <t>680031624309</t>
  </si>
  <si>
    <t>680031624316</t>
  </si>
  <si>
    <t>680031624323</t>
  </si>
  <si>
    <t>680031624330</t>
  </si>
  <si>
    <t>680031624347</t>
  </si>
  <si>
    <t>680031624354</t>
  </si>
  <si>
    <t>680031624361</t>
  </si>
  <si>
    <t>680031624378</t>
  </si>
  <si>
    <t>680031624385</t>
  </si>
  <si>
    <t>680031624392</t>
  </si>
  <si>
    <t>680031624408</t>
  </si>
  <si>
    <t>680031624415</t>
  </si>
  <si>
    <t>680031624422</t>
  </si>
  <si>
    <t>680031624439</t>
  </si>
  <si>
    <t>680031624446</t>
  </si>
  <si>
    <t>680034190887</t>
  </si>
  <si>
    <t>680034190894</t>
  </si>
  <si>
    <t>680034190900</t>
  </si>
  <si>
    <t>680034190917</t>
  </si>
  <si>
    <t>680034190924</t>
  </si>
  <si>
    <t>680034190931</t>
  </si>
  <si>
    <t>680034190948</t>
  </si>
  <si>
    <t>680034190955</t>
  </si>
  <si>
    <t>680034190962</t>
  </si>
  <si>
    <t>680034190979</t>
  </si>
  <si>
    <t>680034191006</t>
  </si>
  <si>
    <t>680034191013</t>
  </si>
  <si>
    <t>680034191044</t>
  </si>
  <si>
    <t>680034191051</t>
  </si>
  <si>
    <t>680034190986</t>
  </si>
  <si>
    <t>680034190993</t>
  </si>
  <si>
    <t>680034191068</t>
  </si>
  <si>
    <t>680034191075</t>
  </si>
  <si>
    <t>680034191082</t>
  </si>
  <si>
    <t>680034191099</t>
  </si>
  <si>
    <t>680034191105</t>
  </si>
  <si>
    <t>680034191112</t>
  </si>
  <si>
    <t>680034191143</t>
  </si>
  <si>
    <t>680034191150</t>
  </si>
  <si>
    <t>840118725439</t>
  </si>
  <si>
    <t>680034191129</t>
  </si>
  <si>
    <t>840118725453</t>
  </si>
  <si>
    <t>680034191136</t>
  </si>
  <si>
    <t>680034191167</t>
  </si>
  <si>
    <t>680034191174</t>
  </si>
  <si>
    <t>680034191181</t>
  </si>
  <si>
    <t>680034191198</t>
  </si>
  <si>
    <t>680034191204</t>
  </si>
  <si>
    <t>680034191211</t>
  </si>
  <si>
    <t>680034191242</t>
  </si>
  <si>
    <t>680034191259</t>
  </si>
  <si>
    <t>680034191228</t>
  </si>
  <si>
    <t>680034191235</t>
  </si>
  <si>
    <t>680034191266</t>
  </si>
  <si>
    <t>680034191273</t>
  </si>
  <si>
    <t>680034191280</t>
  </si>
  <si>
    <t>680034191297</t>
  </si>
  <si>
    <t>680034191303</t>
  </si>
  <si>
    <t>680034191310</t>
  </si>
  <si>
    <t>680034191327</t>
  </si>
  <si>
    <t>680034191334</t>
  </si>
  <si>
    <t>680034191365</t>
  </si>
  <si>
    <t>680034191372</t>
  </si>
  <si>
    <t>680034191341</t>
  </si>
  <si>
    <t>680034191358</t>
  </si>
  <si>
    <t>680034191389</t>
  </si>
  <si>
    <t>680034191396</t>
  </si>
  <si>
    <t>680034191402</t>
  </si>
  <si>
    <t>680034191419</t>
  </si>
  <si>
    <t>680034191426</t>
  </si>
  <si>
    <t>680034191433</t>
  </si>
  <si>
    <t>680034191440</t>
  </si>
  <si>
    <t>680034191457</t>
  </si>
  <si>
    <t>680034191464</t>
  </si>
  <si>
    <t>680034191471</t>
  </si>
  <si>
    <t>680034191020</t>
  </si>
  <si>
    <t>680034191037</t>
  </si>
  <si>
    <t>680034185050</t>
  </si>
  <si>
    <t>680034185067</t>
  </si>
  <si>
    <t>680034185074</t>
  </si>
  <si>
    <t>680034185081</t>
  </si>
  <si>
    <t>680034185098</t>
  </si>
  <si>
    <t>680034185104</t>
  </si>
  <si>
    <t>680034185111</t>
  </si>
  <si>
    <t>680034185128</t>
  </si>
  <si>
    <t>680034185135</t>
  </si>
  <si>
    <t>680034185142</t>
  </si>
  <si>
    <t>680034185159</t>
  </si>
  <si>
    <t>680034185166</t>
  </si>
  <si>
    <t>680034185173</t>
  </si>
  <si>
    <t>680034185180</t>
  </si>
  <si>
    <t>680034185197</t>
  </si>
  <si>
    <t>680034185203</t>
  </si>
  <si>
    <t>680034185210</t>
  </si>
  <si>
    <t>680034185227</t>
  </si>
  <si>
    <t>680034185234</t>
  </si>
  <si>
    <t>680034185241</t>
  </si>
  <si>
    <t>680034185258</t>
  </si>
  <si>
    <t>680034185265</t>
  </si>
  <si>
    <t>680034185272</t>
  </si>
  <si>
    <t>680034185289</t>
  </si>
  <si>
    <t>680034185296</t>
  </si>
  <si>
    <t>680034185302</t>
  </si>
  <si>
    <t>680034185319</t>
  </si>
  <si>
    <t>680034185326</t>
  </si>
  <si>
    <t>680034185333</t>
  </si>
  <si>
    <t>680034185340</t>
  </si>
  <si>
    <t>680034185357</t>
  </si>
  <si>
    <t>680034185364</t>
  </si>
  <si>
    <t>680034185371</t>
  </si>
  <si>
    <t>680034185388</t>
  </si>
  <si>
    <t>680034185395</t>
  </si>
  <si>
    <t>680034185418</t>
  </si>
  <si>
    <t>680034185425</t>
  </si>
  <si>
    <t>680034185432</t>
  </si>
  <si>
    <t>680034185449</t>
  </si>
  <si>
    <t>680034185456</t>
  </si>
  <si>
    <t>680034185463</t>
  </si>
  <si>
    <t>680034185470</t>
  </si>
  <si>
    <t>680034185487</t>
  </si>
  <si>
    <t>680034185494</t>
  </si>
  <si>
    <t>680034185500</t>
  </si>
  <si>
    <t>680034185517</t>
  </si>
  <si>
    <t>680034185531</t>
  </si>
  <si>
    <t>680034185548</t>
  </si>
  <si>
    <t>680034185555</t>
  </si>
  <si>
    <t>680034185562</t>
  </si>
  <si>
    <t>680034185579</t>
  </si>
  <si>
    <t>680034185586</t>
  </si>
  <si>
    <t>680034185593</t>
  </si>
  <si>
    <t>680034185609</t>
  </si>
  <si>
    <t>680034185616</t>
  </si>
  <si>
    <t>680034185623</t>
  </si>
  <si>
    <t>680034185630</t>
  </si>
  <si>
    <t>680034185647</t>
  </si>
  <si>
    <t>680034185654</t>
  </si>
  <si>
    <t>680034185661</t>
  </si>
  <si>
    <t>680034185678</t>
  </si>
  <si>
    <t>680034185685</t>
  </si>
  <si>
    <t>680034185692</t>
  </si>
  <si>
    <t>680034185708</t>
  </si>
  <si>
    <t>680034185715</t>
  </si>
  <si>
    <t>680034185722</t>
  </si>
  <si>
    <t>680034185739</t>
  </si>
  <si>
    <t>680034185746</t>
  </si>
  <si>
    <t>680034185753</t>
  </si>
  <si>
    <t>680034185760</t>
  </si>
  <si>
    <t>680034185777</t>
  </si>
  <si>
    <t>680034185784</t>
  </si>
  <si>
    <t>680034185791</t>
  </si>
  <si>
    <t>680034185807</t>
  </si>
  <si>
    <t>680034185814</t>
  </si>
  <si>
    <t>680034185821</t>
  </si>
  <si>
    <t>680034185838</t>
  </si>
  <si>
    <t>680034185845</t>
  </si>
  <si>
    <t>680034185852</t>
  </si>
  <si>
    <t>680034185869</t>
  </si>
  <si>
    <t>680034185876</t>
  </si>
  <si>
    <t>680034185883</t>
  </si>
  <si>
    <t>680034185890</t>
  </si>
  <si>
    <t>680034185906</t>
  </si>
  <si>
    <t>680034185913</t>
  </si>
  <si>
    <t>680034185920</t>
  </si>
  <si>
    <t>680034185937</t>
  </si>
  <si>
    <t>680034185944</t>
  </si>
  <si>
    <t>680034185951</t>
  </si>
  <si>
    <t>680034185968</t>
  </si>
  <si>
    <t>680034185975</t>
  </si>
  <si>
    <t>680034185982</t>
  </si>
  <si>
    <t>680034185999</t>
  </si>
  <si>
    <t>680034186002</t>
  </si>
  <si>
    <t>680034186019</t>
  </si>
  <si>
    <t>680034186026</t>
  </si>
  <si>
    <t>680034186033</t>
  </si>
  <si>
    <t>680034186040</t>
  </si>
  <si>
    <t>680034186057</t>
  </si>
  <si>
    <t>680034186064</t>
  </si>
  <si>
    <t>680034186071</t>
  </si>
  <si>
    <t>680034186088</t>
  </si>
  <si>
    <t>680034186095</t>
  </si>
  <si>
    <t>680034186101</t>
  </si>
  <si>
    <t>680034186118</t>
  </si>
  <si>
    <t>680034186125</t>
  </si>
  <si>
    <t>680034186132</t>
  </si>
  <si>
    <t>680034186149</t>
  </si>
  <si>
    <t>680034186156</t>
  </si>
  <si>
    <t>680034186163</t>
  </si>
  <si>
    <t>680034186170</t>
  </si>
  <si>
    <t>680034186187</t>
  </si>
  <si>
    <t>680034186194</t>
  </si>
  <si>
    <t>680034186200</t>
  </si>
  <si>
    <t>680034186217</t>
  </si>
  <si>
    <t>680034186224</t>
  </si>
  <si>
    <t>680034186231</t>
  </si>
  <si>
    <t>680034186248</t>
  </si>
  <si>
    <t>680034186255</t>
  </si>
  <si>
    <t>680034186262</t>
  </si>
  <si>
    <t>680034186279</t>
  </si>
  <si>
    <t>680034186286</t>
  </si>
  <si>
    <t>680034186293</t>
  </si>
  <si>
    <t>680034186309</t>
  </si>
  <si>
    <t>680034186316</t>
  </si>
  <si>
    <t>680034186323</t>
  </si>
  <si>
    <t>680034186330</t>
  </si>
  <si>
    <t>680034186347</t>
  </si>
  <si>
    <t>680034186354</t>
  </si>
  <si>
    <t>680034186361</t>
  </si>
  <si>
    <t>680034186378</t>
  </si>
  <si>
    <t>680034186385</t>
  </si>
  <si>
    <t>680034186392</t>
  </si>
  <si>
    <t>680034186408</t>
  </si>
  <si>
    <t>680034186415</t>
  </si>
  <si>
    <t>680034186422</t>
  </si>
  <si>
    <t>680034186439</t>
  </si>
  <si>
    <t>680034186446</t>
  </si>
  <si>
    <t>680034186453</t>
  </si>
  <si>
    <t>680034186460</t>
  </si>
  <si>
    <t>680034186477</t>
  </si>
  <si>
    <t>680034186484</t>
  </si>
  <si>
    <t>680034186491</t>
  </si>
  <si>
    <t>680034186507</t>
  </si>
  <si>
    <t>680034186514</t>
  </si>
  <si>
    <t>680034186521</t>
  </si>
  <si>
    <t>680034186538</t>
  </si>
  <si>
    <t>680034186545</t>
  </si>
  <si>
    <t>680034186552</t>
  </si>
  <si>
    <t>680034186569</t>
  </si>
  <si>
    <t>680034186576</t>
  </si>
  <si>
    <t>680034186583</t>
  </si>
  <si>
    <t>680034186590</t>
  </si>
  <si>
    <t>680034186606</t>
  </si>
  <si>
    <t>680034186613</t>
  </si>
  <si>
    <t>680034186620</t>
  </si>
  <si>
    <t>680034186637</t>
  </si>
  <si>
    <t>680034186644</t>
  </si>
  <si>
    <t>680034186651</t>
  </si>
  <si>
    <t>680034186668</t>
  </si>
  <si>
    <t>680034186675</t>
  </si>
  <si>
    <t>680034186682</t>
  </si>
  <si>
    <t>680034186699</t>
  </si>
  <si>
    <t>680034186705</t>
  </si>
  <si>
    <t>680034186712</t>
  </si>
  <si>
    <t>680034186729</t>
  </si>
  <si>
    <t>680034186736</t>
  </si>
  <si>
    <t>680034186743</t>
  </si>
  <si>
    <t>680034186750</t>
  </si>
  <si>
    <t>680034186767</t>
  </si>
  <si>
    <t>680034186774</t>
  </si>
  <si>
    <t>680034186781</t>
  </si>
  <si>
    <t>680034186798</t>
  </si>
  <si>
    <t>680034186804</t>
  </si>
  <si>
    <t>680034186811</t>
  </si>
  <si>
    <t>680034186828</t>
  </si>
  <si>
    <t>680034186835</t>
  </si>
  <si>
    <t>680034186842</t>
  </si>
  <si>
    <t>680034186859</t>
  </si>
  <si>
    <t>680034186866</t>
  </si>
  <si>
    <t>680034186873</t>
  </si>
  <si>
    <t>680034186880</t>
  </si>
  <si>
    <t>680034186897</t>
  </si>
  <si>
    <t>680034186903</t>
  </si>
  <si>
    <t>680034186910</t>
  </si>
  <si>
    <t>680034186927</t>
  </si>
  <si>
    <t>680034186934</t>
  </si>
  <si>
    <t>680034186941</t>
  </si>
  <si>
    <t>680034186958</t>
  </si>
  <si>
    <t>680034186965</t>
  </si>
  <si>
    <t>680034186972</t>
  </si>
  <si>
    <t>680034186989</t>
  </si>
  <si>
    <t>680034186996</t>
  </si>
  <si>
    <t>680034187009</t>
  </si>
  <si>
    <t>680034187016</t>
  </si>
  <si>
    <t>680034187023</t>
  </si>
  <si>
    <t>680034187030</t>
  </si>
  <si>
    <t>680034187047</t>
  </si>
  <si>
    <t>680034187054</t>
  </si>
  <si>
    <t>680034187061</t>
  </si>
  <si>
    <t>680034187078</t>
  </si>
  <si>
    <t>680034187085</t>
  </si>
  <si>
    <t>680034187092</t>
  </si>
  <si>
    <t>680034187108</t>
  </si>
  <si>
    <t>680034187115</t>
  </si>
  <si>
    <t>680034187122</t>
  </si>
  <si>
    <t>680034187139</t>
  </si>
  <si>
    <t>680034187146</t>
  </si>
  <si>
    <t>680034187153</t>
  </si>
  <si>
    <t>680034187160</t>
  </si>
  <si>
    <t>680034187177</t>
  </si>
  <si>
    <t>680034187184</t>
  </si>
  <si>
    <t>680034187191</t>
  </si>
  <si>
    <t>680034187207</t>
  </si>
  <si>
    <t>680034187214</t>
  </si>
  <si>
    <t>680034187221</t>
  </si>
  <si>
    <t>680034187238</t>
  </si>
  <si>
    <t>680034187245</t>
  </si>
  <si>
    <t>680034187252</t>
  </si>
  <si>
    <t>680034187269</t>
  </si>
  <si>
    <t>680034187276</t>
  </si>
  <si>
    <t>680034187283</t>
  </si>
  <si>
    <t>680034187290</t>
  </si>
  <si>
    <t>680034187306</t>
  </si>
  <si>
    <t>680034187313</t>
  </si>
  <si>
    <t>680034187320</t>
  </si>
  <si>
    <t>680034187337</t>
  </si>
  <si>
    <t>680034187344</t>
  </si>
  <si>
    <t>680034187351</t>
  </si>
  <si>
    <t>680034187368</t>
  </si>
  <si>
    <t>680034187375</t>
  </si>
  <si>
    <t>680034187382</t>
  </si>
  <si>
    <t>680034187399</t>
  </si>
  <si>
    <t>680034187405</t>
  </si>
  <si>
    <t>680034187412</t>
  </si>
  <si>
    <t>680034187429</t>
  </si>
  <si>
    <t>680034187436</t>
  </si>
  <si>
    <t>680034187443</t>
  </si>
  <si>
    <t>680034187450</t>
  </si>
  <si>
    <t>680034187467</t>
  </si>
  <si>
    <t>680034187474</t>
  </si>
  <si>
    <t>680034187481</t>
  </si>
  <si>
    <t>680034187498</t>
  </si>
  <si>
    <t>680034187504</t>
  </si>
  <si>
    <t>680034187511</t>
  </si>
  <si>
    <t>680034187528</t>
  </si>
  <si>
    <t>680034187535</t>
  </si>
  <si>
    <t>680034187542</t>
  </si>
  <si>
    <t>680034187559</t>
  </si>
  <si>
    <t>680034187566</t>
  </si>
  <si>
    <t>680034187573</t>
  </si>
  <si>
    <t>680034187580</t>
  </si>
  <si>
    <t>680034187597</t>
  </si>
  <si>
    <t>680034187603</t>
  </si>
  <si>
    <t>680034187610</t>
  </si>
  <si>
    <t>680034187627</t>
  </si>
  <si>
    <t>680034187634</t>
  </si>
  <si>
    <t>680034187641</t>
  </si>
  <si>
    <t>680034187658</t>
  </si>
  <si>
    <t>680034187665</t>
  </si>
  <si>
    <t>680034187672</t>
  </si>
  <si>
    <t>680034187689</t>
  </si>
  <si>
    <t>680034187696</t>
  </si>
  <si>
    <t>680034187702</t>
  </si>
  <si>
    <t>680034187719</t>
  </si>
  <si>
    <t>680034187726</t>
  </si>
  <si>
    <t>680034187733</t>
  </si>
  <si>
    <t>680034187740</t>
  </si>
  <si>
    <t>680034187757</t>
  </si>
  <si>
    <t>680034187764</t>
  </si>
  <si>
    <t>680034187771</t>
  </si>
  <si>
    <t>680034187788</t>
  </si>
  <si>
    <t>680034187795</t>
  </si>
  <si>
    <t>680034187801</t>
  </si>
  <si>
    <t>680034187818</t>
  </si>
  <si>
    <t>680034187825</t>
  </si>
  <si>
    <t>680034187832</t>
  </si>
  <si>
    <t>680034187849</t>
  </si>
  <si>
    <t>680034187856</t>
  </si>
  <si>
    <t>680034187863</t>
  </si>
  <si>
    <t>680034187870</t>
  </si>
  <si>
    <t>680034187887</t>
  </si>
  <si>
    <t>680034187894</t>
  </si>
  <si>
    <t>680034187900</t>
  </si>
  <si>
    <t>680034187917</t>
  </si>
  <si>
    <t>680034187924</t>
  </si>
  <si>
    <t>680034187931</t>
  </si>
  <si>
    <t>680034187948</t>
  </si>
  <si>
    <t>680034187955</t>
  </si>
  <si>
    <t>680034187962</t>
  </si>
  <si>
    <t>680034187979</t>
  </si>
  <si>
    <t>680034187986</t>
  </si>
  <si>
    <t>680034187993</t>
  </si>
  <si>
    <t>680034188006</t>
  </si>
  <si>
    <t>680034188013</t>
  </si>
  <si>
    <t>680034188020</t>
  </si>
  <si>
    <t>680034188037</t>
  </si>
  <si>
    <t>680034188044</t>
  </si>
  <si>
    <t>680034188051</t>
  </si>
  <si>
    <t>680034188068</t>
  </si>
  <si>
    <t>680034188075</t>
  </si>
  <si>
    <t>680034188082</t>
  </si>
  <si>
    <t>680034188099</t>
  </si>
  <si>
    <t>680034188105</t>
  </si>
  <si>
    <t>680034188112</t>
  </si>
  <si>
    <t>680034188129</t>
  </si>
  <si>
    <t>680034188136</t>
  </si>
  <si>
    <t>680034188143</t>
  </si>
  <si>
    <t>680034188150</t>
  </si>
  <si>
    <t>680034188167</t>
  </si>
  <si>
    <t>680034188174</t>
  </si>
  <si>
    <t>680034188181</t>
  </si>
  <si>
    <t>680034188198</t>
  </si>
  <si>
    <t>680034188204</t>
  </si>
  <si>
    <t>680034188211</t>
  </si>
  <si>
    <t>840278580589</t>
  </si>
  <si>
    <t>680034190221</t>
  </si>
  <si>
    <t>840278580602</t>
  </si>
  <si>
    <t>680034190238</t>
  </si>
  <si>
    <t>840278580626</t>
  </si>
  <si>
    <t>680034190245</t>
  </si>
  <si>
    <t>840278580640</t>
  </si>
  <si>
    <t>680034190252</t>
  </si>
  <si>
    <t>840278580664</t>
  </si>
  <si>
    <t>680034190269</t>
  </si>
  <si>
    <t>840278580688</t>
  </si>
  <si>
    <t>680034190276</t>
  </si>
  <si>
    <t>840278580701</t>
  </si>
  <si>
    <t>680034190283</t>
  </si>
  <si>
    <t>840278580725</t>
  </si>
  <si>
    <t>680034190290</t>
  </si>
  <si>
    <t>840278580749</t>
  </si>
  <si>
    <t>680034190306</t>
  </si>
  <si>
    <t>840278580763</t>
  </si>
  <si>
    <t>680034190313</t>
  </si>
  <si>
    <t>840278580787</t>
  </si>
  <si>
    <t>680034190320</t>
  </si>
  <si>
    <t>840278580800</t>
  </si>
  <si>
    <t>680034190337</t>
  </si>
  <si>
    <t>840278580824</t>
  </si>
  <si>
    <t>680034190344</t>
  </si>
  <si>
    <t>840278580848</t>
  </si>
  <si>
    <t>680034190351</t>
  </si>
  <si>
    <t>840278580862</t>
  </si>
  <si>
    <t>680034190368</t>
  </si>
  <si>
    <t>840278580886</t>
  </si>
  <si>
    <t>680034190375</t>
  </si>
  <si>
    <t>840278580909</t>
  </si>
  <si>
    <t>680034190382</t>
  </si>
  <si>
    <t>840278580923</t>
  </si>
  <si>
    <t>680034190399</t>
  </si>
  <si>
    <t>840278580947</t>
  </si>
  <si>
    <t>680034190405</t>
  </si>
  <si>
    <t>840278580961</t>
  </si>
  <si>
    <t>680034190412</t>
  </si>
  <si>
    <t>840278580985</t>
  </si>
  <si>
    <t>680034190429</t>
  </si>
  <si>
    <t>840278581005</t>
  </si>
  <si>
    <t>680034190436</t>
  </si>
  <si>
    <t>840278581029</t>
  </si>
  <si>
    <t>680034190443</t>
  </si>
  <si>
    <t>840278581043</t>
  </si>
  <si>
    <t>680034190450</t>
  </si>
  <si>
    <t>840278581067</t>
  </si>
  <si>
    <t>680034190467</t>
  </si>
  <si>
    <t>840278581081</t>
  </si>
  <si>
    <t>680034190474</t>
  </si>
  <si>
    <t>840278581104</t>
  </si>
  <si>
    <t>680034190481</t>
  </si>
  <si>
    <t>840278581128</t>
  </si>
  <si>
    <t>680034190498</t>
  </si>
  <si>
    <t>840278581142</t>
  </si>
  <si>
    <t>680034190504</t>
  </si>
  <si>
    <t>840278581166</t>
  </si>
  <si>
    <t>680034190511</t>
  </si>
  <si>
    <t>840278581180</t>
  </si>
  <si>
    <t>680034190528</t>
  </si>
  <si>
    <t>840278581203</t>
  </si>
  <si>
    <t>680034190535</t>
  </si>
  <si>
    <t>840278581227</t>
  </si>
  <si>
    <t>680034190542</t>
  </si>
  <si>
    <t>840278581241</t>
  </si>
  <si>
    <t>680034190559</t>
  </si>
  <si>
    <t>840278581265</t>
  </si>
  <si>
    <t>680034190566</t>
  </si>
  <si>
    <t>840278581289</t>
  </si>
  <si>
    <t>680034190580</t>
  </si>
  <si>
    <t>840278581302</t>
  </si>
  <si>
    <t>680034190603</t>
  </si>
  <si>
    <t>840278581326</t>
  </si>
  <si>
    <t>680034190610</t>
  </si>
  <si>
    <t>840278581340</t>
  </si>
  <si>
    <t>680034190627</t>
  </si>
  <si>
    <t>840278581364</t>
  </si>
  <si>
    <t>680034190634</t>
  </si>
  <si>
    <t>840278581388</t>
  </si>
  <si>
    <t>680034190641</t>
  </si>
  <si>
    <t>840278581401</t>
  </si>
  <si>
    <t>680034190658</t>
  </si>
  <si>
    <t>840278581425</t>
  </si>
  <si>
    <t>680034190665</t>
  </si>
  <si>
    <t>840278581449</t>
  </si>
  <si>
    <t>680034190672</t>
  </si>
  <si>
    <t>840278581463</t>
  </si>
  <si>
    <t>680034190689</t>
  </si>
  <si>
    <t>840278581487</t>
  </si>
  <si>
    <t>680034190696</t>
  </si>
  <si>
    <t>840278581500</t>
  </si>
  <si>
    <t>680034190702</t>
  </si>
  <si>
    <t>840278581524</t>
  </si>
  <si>
    <t>680034190719</t>
  </si>
  <si>
    <t>840278581548</t>
  </si>
  <si>
    <t>680034190726</t>
  </si>
  <si>
    <t>840278581562</t>
  </si>
  <si>
    <t>680034190733</t>
  </si>
  <si>
    <t>840278581586</t>
  </si>
  <si>
    <t>680034190740</t>
  </si>
  <si>
    <t>840278581609</t>
  </si>
  <si>
    <t>680034190757</t>
  </si>
  <si>
    <t>840278581623</t>
  </si>
  <si>
    <t>680034190764</t>
  </si>
  <si>
    <t>840278581647</t>
  </si>
  <si>
    <t>680034190771</t>
  </si>
  <si>
    <t>840278581661</t>
  </si>
  <si>
    <t>680034190788</t>
  </si>
  <si>
    <t>840278581685</t>
  </si>
  <si>
    <t>680034190795</t>
  </si>
  <si>
    <t>840278581708</t>
  </si>
  <si>
    <t>680034190801</t>
  </si>
  <si>
    <t>840278581722</t>
  </si>
  <si>
    <t>680034190818</t>
  </si>
  <si>
    <t>840278581746</t>
  </si>
  <si>
    <t>680034190825</t>
  </si>
  <si>
    <t>840278581760</t>
  </si>
  <si>
    <t>680034190832</t>
  </si>
  <si>
    <t>840278581784</t>
  </si>
  <si>
    <t>680034190849</t>
  </si>
  <si>
    <t>840278581807</t>
  </si>
  <si>
    <t>680034190856</t>
  </si>
  <si>
    <t>840278581821</t>
  </si>
  <si>
    <t>680034190863</t>
  </si>
  <si>
    <t>840278581845</t>
  </si>
  <si>
    <t>680034190870</t>
  </si>
  <si>
    <t>840278546035</t>
  </si>
  <si>
    <t>840278546042</t>
  </si>
  <si>
    <t>840278546059</t>
  </si>
  <si>
    <t>840278546066</t>
  </si>
  <si>
    <t>840278546080</t>
  </si>
  <si>
    <t>840278546097</t>
  </si>
  <si>
    <t>840278546110</t>
  </si>
  <si>
    <t>840278546127</t>
  </si>
  <si>
    <t>840278546134</t>
  </si>
  <si>
    <t>840278546141</t>
  </si>
  <si>
    <t>840278546158</t>
  </si>
  <si>
    <t>840278546172</t>
  </si>
  <si>
    <t>840278546189</t>
  </si>
  <si>
    <t>840278546196</t>
  </si>
  <si>
    <t>840278546202</t>
  </si>
  <si>
    <t>840278546219</t>
  </si>
  <si>
    <t>840278546226</t>
  </si>
  <si>
    <t>840278546233</t>
  </si>
  <si>
    <t>840278546240</t>
  </si>
  <si>
    <t>840278546257</t>
  </si>
  <si>
    <t>840278546264</t>
  </si>
  <si>
    <t>840278546288</t>
  </si>
  <si>
    <t>840278546295</t>
  </si>
  <si>
    <t>840278546301</t>
  </si>
  <si>
    <t>840278546318</t>
  </si>
  <si>
    <t>840278546325</t>
  </si>
  <si>
    <t>840278546332</t>
  </si>
  <si>
    <t>840278546349</t>
  </si>
  <si>
    <t>840278546356</t>
  </si>
  <si>
    <t>840278546363</t>
  </si>
  <si>
    <t>840278546370</t>
  </si>
  <si>
    <t>840278546387</t>
  </si>
  <si>
    <t>840278546394</t>
  </si>
  <si>
    <t>840278546400</t>
  </si>
  <si>
    <t>840278546417</t>
  </si>
  <si>
    <t>840278546424</t>
  </si>
  <si>
    <t>840278546431</t>
  </si>
  <si>
    <t>840278546448</t>
  </si>
  <si>
    <t>840278546455</t>
  </si>
  <si>
    <t>840278546462</t>
  </si>
  <si>
    <t>840278546479</t>
  </si>
  <si>
    <t>840278546486</t>
  </si>
  <si>
    <t>840278546493</t>
  </si>
  <si>
    <t>840278546509</t>
  </si>
  <si>
    <t>840278546516</t>
  </si>
  <si>
    <t>840278546523</t>
  </si>
  <si>
    <t>840278546530</t>
  </si>
  <si>
    <t>840278546547</t>
  </si>
  <si>
    <t>840278546554</t>
  </si>
  <si>
    <t>840278546561</t>
  </si>
  <si>
    <t>840278546578</t>
  </si>
  <si>
    <t>840278546585</t>
  </si>
  <si>
    <t>840278546592</t>
  </si>
  <si>
    <t>840278546608</t>
  </si>
  <si>
    <t>840278546615</t>
  </si>
  <si>
    <t>840278546622</t>
  </si>
  <si>
    <t>840278546646</t>
  </si>
  <si>
    <t>840278546653</t>
  </si>
  <si>
    <t>680034195189</t>
  </si>
  <si>
    <t>680034195196</t>
  </si>
  <si>
    <t>680034195202</t>
  </si>
  <si>
    <t>680034195219</t>
  </si>
  <si>
    <t>680034195226</t>
  </si>
  <si>
    <t>680034195233</t>
  </si>
  <si>
    <t>680034195240</t>
  </si>
  <si>
    <t>680034195257</t>
  </si>
  <si>
    <t>680034195264</t>
  </si>
  <si>
    <t>680034195271</t>
  </si>
  <si>
    <t>680034195288</t>
  </si>
  <si>
    <t>680034195295</t>
  </si>
  <si>
    <t>680034195301</t>
  </si>
  <si>
    <t>680034195318</t>
  </si>
  <si>
    <t>680034195325</t>
  </si>
  <si>
    <t>680034195332</t>
  </si>
  <si>
    <t>680034195349</t>
  </si>
  <si>
    <t>680034195356</t>
  </si>
  <si>
    <t>680034195363</t>
  </si>
  <si>
    <t>680034195370</t>
  </si>
  <si>
    <t>680034195387</t>
  </si>
  <si>
    <t>680034195394</t>
  </si>
  <si>
    <t>680034195400</t>
  </si>
  <si>
    <t>680034195417</t>
  </si>
  <si>
    <t>680034195424</t>
  </si>
  <si>
    <t>680034195431</t>
  </si>
  <si>
    <t>680034195448</t>
  </si>
  <si>
    <t>680034195455</t>
  </si>
  <si>
    <t>680034195509</t>
  </si>
  <si>
    <t>680034195516</t>
  </si>
  <si>
    <t>680034195523</t>
  </si>
  <si>
    <t>680034195530</t>
  </si>
  <si>
    <t>680034195547</t>
  </si>
  <si>
    <t>680034195554</t>
  </si>
  <si>
    <t>680034195561</t>
  </si>
  <si>
    <t>680034195578</t>
  </si>
  <si>
    <t>680034191747</t>
  </si>
  <si>
    <t>680034191723</t>
  </si>
  <si>
    <t>680034191730</t>
  </si>
  <si>
    <t>680034191754</t>
  </si>
  <si>
    <t>680034191761</t>
  </si>
  <si>
    <t>680034191778</t>
  </si>
  <si>
    <t>680034191785</t>
  </si>
  <si>
    <t>680034191792</t>
  </si>
  <si>
    <t>680034191808</t>
  </si>
  <si>
    <t>680034191815</t>
  </si>
  <si>
    <t>680034191822</t>
  </si>
  <si>
    <t>680034191853</t>
  </si>
  <si>
    <t>680034191839</t>
  </si>
  <si>
    <t>680034191846</t>
  </si>
  <si>
    <t>680034191860</t>
  </si>
  <si>
    <t>680034191877</t>
  </si>
  <si>
    <t>680034191884</t>
  </si>
  <si>
    <t>680034191891</t>
  </si>
  <si>
    <t>680034191907</t>
  </si>
  <si>
    <t>680034191914</t>
  </si>
  <si>
    <t>680034191921</t>
  </si>
  <si>
    <t>680034191938</t>
  </si>
  <si>
    <t>680034191969</t>
  </si>
  <si>
    <t>680034191945</t>
  </si>
  <si>
    <t>680034191952</t>
  </si>
  <si>
    <t>680034191976</t>
  </si>
  <si>
    <t>680034191983</t>
  </si>
  <si>
    <t>680034191990</t>
  </si>
  <si>
    <t>680034192003</t>
  </si>
  <si>
    <t>680034192010</t>
  </si>
  <si>
    <t>680034192027</t>
  </si>
  <si>
    <t>680034192034</t>
  </si>
  <si>
    <t>680034192041</t>
  </si>
  <si>
    <t>COMPANY_ID</t>
  </si>
  <si>
    <t>Product ID</t>
  </si>
  <si>
    <t>Qty Available</t>
  </si>
  <si>
    <t>Qty on Order</t>
  </si>
  <si>
    <t>Date of Availability</t>
  </si>
  <si>
    <t>Weight(optional)</t>
  </si>
  <si>
    <t>warehouse id</t>
  </si>
  <si>
    <t>406_TGTDVS</t>
  </si>
  <si>
    <t>NHOS</t>
  </si>
  <si>
    <t>Merchant SKU</t>
  </si>
  <si>
    <t>Approval Status</t>
  </si>
  <si>
    <t>Rejection Reasons</t>
  </si>
  <si>
    <t>Product/Product Group Title</t>
  </si>
  <si>
    <t>Product Identifier</t>
  </si>
  <si>
    <t>Product Identifier Type</t>
  </si>
  <si>
    <t>Sell Price</t>
  </si>
  <si>
    <t>Customer Ship Fee</t>
  </si>
  <si>
    <t>Quantity</t>
  </si>
  <si>
    <t>Approved</t>
  </si>
  <si>
    <t>NFL One Pair of Earrings</t>
  </si>
  <si>
    <t>upc</t>
  </si>
  <si>
    <t>Affinity Bands NCAA Apple AirPods Pro Silicone Case Covers</t>
  </si>
  <si>
    <t>Affinity Bands NCAA Samsung Watch Silicone Band 20mm and 22mm</t>
  </si>
  <si>
    <t>Affinity Bands NCAA Apple AirPod Silicone Case Covers</t>
  </si>
  <si>
    <t>soft-upc</t>
  </si>
  <si>
    <t>Affinity Bands NCAA 38/40mm Apple Watch Silicone Band</t>
  </si>
  <si>
    <t>Game Time NCAA 42/44mm Apple Watch Silicone Band</t>
  </si>
  <si>
    <t>Game Time MLB Samsung Watch Silicone Band 20mm and 22mm</t>
  </si>
  <si>
    <t>Game Time NFL Samsung Watch Silicone Band 20mm and 22mm</t>
  </si>
  <si>
    <t>GAME TIME MLB Airpod Case</t>
  </si>
  <si>
    <t>Game Time MLB 38/40mm or 42/44mm Apple Watch Silicone Band</t>
  </si>
  <si>
    <t>Game Time NFL 42/44mm Apple Watch Silicone Band</t>
  </si>
  <si>
    <t>GAME TIME MLB Apple Airpods Pro Case</t>
  </si>
  <si>
    <t>Game Time NFL Apple AirPods Pro Case</t>
  </si>
  <si>
    <t>Game Time NFL Apple AirPods Case</t>
  </si>
  <si>
    <t>FILE TYPE</t>
  </si>
  <si>
    <t>VENDOR SKU</t>
  </si>
  <si>
    <t>AVAILABLE</t>
  </si>
  <si>
    <t>NEXT AVAILABLE QTY</t>
  </si>
  <si>
    <t>NEXT AVAILABLE DATE</t>
  </si>
  <si>
    <t>MANUFACTURER</t>
  </si>
  <si>
    <t>MANUFACTURER SKU</t>
  </si>
  <si>
    <t>DESCRIPTION</t>
  </si>
  <si>
    <t>UNIT COST</t>
  </si>
  <si>
    <t>UNIT COST 2</t>
  </si>
  <si>
    <t>UNIT COST 3</t>
  </si>
  <si>
    <t>UNIT COST 4</t>
  </si>
  <si>
    <t>DISCONTINUED</t>
  </si>
  <si>
    <t>DISCONTINUED DATE</t>
  </si>
  <si>
    <t>AVAILABILITY START DATE</t>
  </si>
  <si>
    <t>AVAILABILITY END DATE</t>
  </si>
  <si>
    <t>MIN DAYS TO SHIP</t>
  </si>
  <si>
    <t>MAX DAYS TO SHIP</t>
  </si>
  <si>
    <t>CONDITION CODE</t>
  </si>
  <si>
    <t>MERCH. DEPT.</t>
  </si>
  <si>
    <t>UNIT OF MEASURE</t>
  </si>
  <si>
    <t>MERCHANT SKU</t>
  </si>
  <si>
    <t>MERCHANT</t>
  </si>
  <si>
    <t>GS1 ID</t>
  </si>
  <si>
    <t>Warehouse 1 ID</t>
  </si>
  <si>
    <t>Warehouse 1 QTY</t>
  </si>
  <si>
    <t>Warehouse 1 Next Available QTY</t>
  </si>
  <si>
    <t>Warehouse 1 Next Available Date</t>
  </si>
  <si>
    <t>Warehouse 2 ID</t>
  </si>
  <si>
    <t>Warehouse 2 QTY</t>
  </si>
  <si>
    <t>Warehouse 2 Next Available QTY</t>
  </si>
  <si>
    <t>Warehouse 2 Next Available DATE</t>
  </si>
  <si>
    <t>Warehouse 3 ID</t>
  </si>
  <si>
    <t>Warehouse 3 QTY</t>
  </si>
  <si>
    <t>Warehouse 3 Next Available QTY</t>
  </si>
  <si>
    <t>Warehouse 3 Next Available DATE</t>
  </si>
  <si>
    <t>Warehouse 4 ID</t>
  </si>
  <si>
    <t>Warehouse 4 QTY</t>
  </si>
  <si>
    <t>Warehouse 4 Next Available QTY</t>
  </si>
  <si>
    <t>Warehouse 4 Next Available Date</t>
  </si>
  <si>
    <t>Warehouse 5 ID</t>
  </si>
  <si>
    <t>Warehouse 5 QTY</t>
  </si>
  <si>
    <t>Warehouse 5 Next Available QTY</t>
  </si>
  <si>
    <t>Warehouse 5 Next Available Date</t>
  </si>
  <si>
    <t>Always "IN"</t>
  </si>
  <si>
    <t>your sku #</t>
  </si>
  <si>
    <t>"Yes","No", or "Guaranteed"</t>
  </si>
  <si>
    <t>Quantity Arriving Next</t>
  </si>
  <si>
    <t>Format: MM/DD/YYYY</t>
  </si>
  <si>
    <t>Products Manufacturer</t>
  </si>
  <si>
    <t>Enter Product Description</t>
  </si>
  <si>
    <t>Enter Cost to Merchant in Dollars</t>
  </si>
  <si>
    <t>Enter Unit Price in Dollars</t>
  </si>
  <si>
    <t xml:space="preserve">     n/a</t>
  </si>
  <si>
    <t>Discontinued? "YES"</t>
  </si>
  <si>
    <t>Usually "NEW"</t>
  </si>
  <si>
    <t>Department Number of Product</t>
  </si>
  <si>
    <t>Usually "EA"</t>
  </si>
  <si>
    <t>SKU Assigned by Merchant</t>
  </si>
  <si>
    <t>Enter Merchant Name</t>
  </si>
  <si>
    <t>Enter UPC or EAN #</t>
  </si>
  <si>
    <t>Enter ID for warehouse Location</t>
  </si>
  <si>
    <t xml:space="preserve">Enter Quantity on Hand for Warehouse Location </t>
  </si>
  <si>
    <t>Enter Quantity on Hand for Warehouse Location</t>
  </si>
  <si>
    <t>IN</t>
  </si>
  <si>
    <t>Yes</t>
  </si>
  <si>
    <t>685149553862</t>
  </si>
  <si>
    <t>685149553787</t>
  </si>
  <si>
    <t>685149595053</t>
  </si>
  <si>
    <t>685149595060</t>
  </si>
  <si>
    <t>685149595077</t>
  </si>
  <si>
    <t>685149595084</t>
  </si>
  <si>
    <t>685149553794</t>
  </si>
  <si>
    <t>685149595091</t>
  </si>
  <si>
    <t>685149553855</t>
  </si>
  <si>
    <t>685149595107</t>
  </si>
  <si>
    <t>685149553886</t>
  </si>
  <si>
    <t>685149595138</t>
  </si>
  <si>
    <t>685149595145</t>
  </si>
  <si>
    <t>685149553800</t>
  </si>
  <si>
    <t>685149553848</t>
  </si>
  <si>
    <t>685149553879</t>
  </si>
  <si>
    <t>685149553824</t>
  </si>
  <si>
    <t>685149595169</t>
  </si>
  <si>
    <t>685149553831</t>
  </si>
  <si>
    <t>685149595176</t>
  </si>
  <si>
    <t>685149595183</t>
  </si>
  <si>
    <t>685149595190</t>
  </si>
  <si>
    <t>685149595206</t>
  </si>
  <si>
    <t>685149553817</t>
  </si>
  <si>
    <t>685149595220</t>
  </si>
  <si>
    <t>685149595237</t>
  </si>
  <si>
    <t>685149595244</t>
  </si>
  <si>
    <t>685149595251</t>
  </si>
  <si>
    <t>685149595268</t>
  </si>
  <si>
    <t>685149553893</t>
  </si>
  <si>
    <t>685149595275</t>
  </si>
  <si>
    <t>840179918481</t>
  </si>
  <si>
    <t>840179918610</t>
  </si>
  <si>
    <t>840179918764</t>
  </si>
  <si>
    <t>840179919303</t>
  </si>
  <si>
    <t>840179918474</t>
  </si>
  <si>
    <t>840179918603</t>
  </si>
  <si>
    <t>840179918405</t>
  </si>
  <si>
    <t>840179918535</t>
  </si>
  <si>
    <t>840179918771</t>
  </si>
  <si>
    <t>840179919310</t>
  </si>
  <si>
    <t>840179918795</t>
  </si>
  <si>
    <t>840179919297</t>
  </si>
  <si>
    <t>840179918467</t>
  </si>
  <si>
    <t>840179918597</t>
  </si>
  <si>
    <t>840179918375</t>
  </si>
  <si>
    <t>840179918504</t>
  </si>
  <si>
    <t>840179918498</t>
  </si>
  <si>
    <t>840179918627</t>
  </si>
  <si>
    <t>840179918443</t>
  </si>
  <si>
    <t>840179918573</t>
  </si>
  <si>
    <t>840179918788</t>
  </si>
  <si>
    <t>840179919327</t>
  </si>
  <si>
    <t>840179918450</t>
  </si>
  <si>
    <t>840179918580</t>
  </si>
  <si>
    <t>840179918825</t>
  </si>
  <si>
    <t>840179919334</t>
  </si>
  <si>
    <t>840179918801</t>
  </si>
  <si>
    <t>840179919341</t>
  </si>
  <si>
    <t>840179918412</t>
  </si>
  <si>
    <t>840179918542</t>
  </si>
  <si>
    <t>840179918818</t>
  </si>
  <si>
    <t>840179919358</t>
  </si>
  <si>
    <t>840179918429</t>
  </si>
  <si>
    <t>840179918559</t>
  </si>
  <si>
    <t>840179918436</t>
  </si>
  <si>
    <t>840179918566</t>
  </si>
  <si>
    <t>840179918399</t>
  </si>
  <si>
    <t>840179918528</t>
  </si>
  <si>
    <t>840179918382</t>
  </si>
  <si>
    <t>840179918511</t>
  </si>
  <si>
    <t>OLD SKU</t>
  </si>
  <si>
    <t>NEW SKU</t>
  </si>
  <si>
    <t>C-AB1-103-38</t>
  </si>
  <si>
    <t>C-AB1-103-42</t>
  </si>
  <si>
    <t>C-AB1-107-38</t>
  </si>
  <si>
    <t>C-AB1-107-42</t>
  </si>
  <si>
    <t>C-AB1-109-38</t>
  </si>
  <si>
    <t>C-AB1-109-42</t>
  </si>
  <si>
    <t>C-AB1-110-38</t>
  </si>
  <si>
    <t>C-AB1-110-42</t>
  </si>
  <si>
    <t>C-AB1-112-38</t>
  </si>
  <si>
    <t>C-AB1-112-42</t>
  </si>
  <si>
    <t>C-AB1-113-38</t>
  </si>
  <si>
    <t>C-AB1-113-42</t>
  </si>
  <si>
    <t>C-AB1-114-38</t>
  </si>
  <si>
    <t>C-AB1-114-42</t>
  </si>
  <si>
    <t>C-AB1-115-38</t>
  </si>
  <si>
    <t>C-AB1-115-42</t>
  </si>
  <si>
    <t>C-AB1-116-38</t>
  </si>
  <si>
    <t>C-AB1-116-42</t>
  </si>
  <si>
    <t>C-AB1-117-38</t>
  </si>
  <si>
    <t>C-AB1-117-42</t>
  </si>
  <si>
    <t>C-AB1-122-38</t>
  </si>
  <si>
    <t>C-AB1-122-42</t>
  </si>
  <si>
    <t>C-AB1-125-38</t>
  </si>
  <si>
    <t>C-AB1-125-42</t>
  </si>
  <si>
    <t>C-AB1-127-38</t>
  </si>
  <si>
    <t>C-AB1-127-42</t>
  </si>
  <si>
    <t>C-AB1-128-38</t>
  </si>
  <si>
    <t>C-AB1-128-42</t>
  </si>
  <si>
    <t>C-AB1-133-38</t>
  </si>
  <si>
    <t>C-AB1-133-42</t>
  </si>
  <si>
    <t>C-AB1-135-38</t>
  </si>
  <si>
    <t>C-AB1-135-42</t>
  </si>
  <si>
    <t>C-AB1-136-38</t>
  </si>
  <si>
    <t>C-AB1-136-42</t>
  </si>
  <si>
    <t>C-AB1-137-38</t>
  </si>
  <si>
    <t>C-AB1-137-42</t>
  </si>
  <si>
    <t>C-AB1-140-38</t>
  </si>
  <si>
    <t>C-AB1-140-42</t>
  </si>
  <si>
    <t>C-AB1-142-38</t>
  </si>
  <si>
    <t>C-AB1-142-42</t>
  </si>
  <si>
    <t>C-AB1-145-38</t>
  </si>
  <si>
    <t>C-AB1-145-42</t>
  </si>
  <si>
    <t>C-AB1-147-38</t>
  </si>
  <si>
    <t>C-AB1-147-42</t>
  </si>
  <si>
    <t>C-AB1-149-38</t>
  </si>
  <si>
    <t>C-AB1-149-42</t>
  </si>
  <si>
    <t>C-AB1-152-38</t>
  </si>
  <si>
    <t>C-AB1-152-42</t>
  </si>
  <si>
    <t>C-AB1-153-38</t>
  </si>
  <si>
    <t>C-AB1-153-42</t>
  </si>
  <si>
    <t>C-AB1-154-38</t>
  </si>
  <si>
    <t>C-AB1-154-42</t>
  </si>
  <si>
    <t>C-AB1-155-38</t>
  </si>
  <si>
    <t>C-AB1-155-42</t>
  </si>
  <si>
    <t>C-AB1-156-38</t>
  </si>
  <si>
    <t>C-AB1-156-42</t>
  </si>
  <si>
    <t>C-AB1-157-38</t>
  </si>
  <si>
    <t>C-AB1-157-42</t>
  </si>
  <si>
    <t>C-AB1-162-38</t>
  </si>
  <si>
    <t>C-AB1-162-42</t>
  </si>
  <si>
    <t>C-AB1-167-38</t>
  </si>
  <si>
    <t>C-AB1-167-42</t>
  </si>
  <si>
    <t>C-AB1-172-38</t>
  </si>
  <si>
    <t>C-AB1-172-42</t>
  </si>
  <si>
    <t>C-AB1-177-38</t>
  </si>
  <si>
    <t>C-AB1-177-42</t>
  </si>
  <si>
    <t>C-AB1-178-38</t>
  </si>
  <si>
    <t>C-AB1-178-42</t>
  </si>
  <si>
    <t>C-AB1-182-38</t>
  </si>
  <si>
    <t>C-AB1-182-42</t>
  </si>
  <si>
    <t>C-AB1-186-38</t>
  </si>
  <si>
    <t>C-AB1-186-42</t>
  </si>
  <si>
    <t>C-AB1-201-38</t>
  </si>
  <si>
    <t>C-AB1-201-42</t>
  </si>
  <si>
    <t>C-AB1-203-38</t>
  </si>
  <si>
    <t>C-AB1-203-42</t>
  </si>
  <si>
    <t>C-AB1-205-38</t>
  </si>
  <si>
    <t>C-AB1-205-42</t>
  </si>
  <si>
    <t>C-AB1-207-38</t>
  </si>
  <si>
    <t>C-AB1-207-42</t>
  </si>
  <si>
    <t>C-AB1-277-38</t>
  </si>
  <si>
    <t>C-AB1-277-42</t>
  </si>
  <si>
    <t>C-AB1-280-38</t>
  </si>
  <si>
    <t>C-AB1-280-42</t>
  </si>
  <si>
    <t>C-AB1-317-38</t>
  </si>
  <si>
    <t>C-AB1-317-42</t>
  </si>
  <si>
    <t>C-AB1-365-38</t>
  </si>
  <si>
    <t>C-AB1-365-42</t>
  </si>
  <si>
    <t>C-AB1-376-38</t>
  </si>
  <si>
    <t>C-AB1-376-42</t>
  </si>
  <si>
    <t>C-AB2-101-38</t>
  </si>
  <si>
    <t>C-AB2-101-42</t>
  </si>
  <si>
    <t>C-AB2-109-38</t>
  </si>
  <si>
    <t>C-AB2-109-42</t>
  </si>
  <si>
    <t>C-AB2-116-38</t>
  </si>
  <si>
    <t>C-AB2-116-42</t>
  </si>
  <si>
    <t>C-AB2-117-38</t>
  </si>
  <si>
    <t>C-AB2-117-42</t>
  </si>
  <si>
    <t>C-AB2-118-38</t>
  </si>
  <si>
    <t>C-AB2-118-42</t>
  </si>
  <si>
    <t>C-AB2-119-38</t>
  </si>
  <si>
    <t>C-AB2-119-42</t>
  </si>
  <si>
    <t>C-AB2-121-38</t>
  </si>
  <si>
    <t>C-AB2-121-42</t>
  </si>
  <si>
    <t>C-AB2-125-38</t>
  </si>
  <si>
    <t>C-AB2-125-42</t>
  </si>
  <si>
    <t>C-AB2-132-38</t>
  </si>
  <si>
    <t>C-AB2-132-42</t>
  </si>
  <si>
    <t>C-AB2-133-38</t>
  </si>
  <si>
    <t>C-AB2-133-42</t>
  </si>
  <si>
    <t>C-AB2-135-38</t>
  </si>
  <si>
    <t>C-AB2-135-42</t>
  </si>
  <si>
    <t>C-AB2-145-38</t>
  </si>
  <si>
    <t>C-AB2-145-42</t>
  </si>
  <si>
    <t>C-AB2-150-38</t>
  </si>
  <si>
    <t>C-AB2-150-42</t>
  </si>
  <si>
    <t>C-AB2-156-38</t>
  </si>
  <si>
    <t>C-AB2-156-42</t>
  </si>
  <si>
    <t>C-AB2-161-38</t>
  </si>
  <si>
    <t>C-AB2-161-42</t>
  </si>
  <si>
    <t>C-AB2-163-38</t>
  </si>
  <si>
    <t>C-AB2-163-42</t>
  </si>
  <si>
    <t>C-AB2-173-38</t>
  </si>
  <si>
    <t>C-AB2-173-42</t>
  </si>
  <si>
    <t>C-AB2-177-38</t>
  </si>
  <si>
    <t>C-AB2-177-42</t>
  </si>
  <si>
    <t>C-AB2-178-38</t>
  </si>
  <si>
    <t>C-AB2-178-42</t>
  </si>
  <si>
    <t>C-AB2-182-38</t>
  </si>
  <si>
    <t>C-AB2-182-42</t>
  </si>
  <si>
    <t>C-AB2-186-38</t>
  </si>
  <si>
    <t>C-AB2-186-42</t>
  </si>
  <si>
    <t>C-AB2-201-38</t>
  </si>
  <si>
    <t>C-AB2-201-42</t>
  </si>
  <si>
    <t>C-AB2-304-38</t>
  </si>
  <si>
    <t>C-AB2-304-42</t>
  </si>
  <si>
    <t>C-AB3-121-38</t>
  </si>
  <si>
    <t>C-AB3-121-42</t>
  </si>
  <si>
    <t>C-AB3-135-38</t>
  </si>
  <si>
    <t>C-AB3-135-42</t>
  </si>
  <si>
    <t>C-AB3-147-38</t>
  </si>
  <si>
    <t>C-AB3-147-42</t>
  </si>
  <si>
    <t>C-AB3-149-38</t>
  </si>
  <si>
    <t>C-AB3-149-42</t>
  </si>
  <si>
    <t>C-AB3-154-38</t>
  </si>
  <si>
    <t>C-AB3-154-42</t>
  </si>
  <si>
    <t>C-AB3-177-38</t>
  </si>
  <si>
    <t>C-AB3-177-42</t>
  </si>
  <si>
    <t>C-AB3-178-38</t>
  </si>
  <si>
    <t>C-AB3-178-42</t>
  </si>
  <si>
    <t>C-AB3-283-38</t>
  </si>
  <si>
    <t>C-AB3-283-42</t>
  </si>
  <si>
    <t>C-AB3-304-38</t>
  </si>
  <si>
    <t>C-AB3-304-42</t>
  </si>
  <si>
    <t>C-AB4-116-38</t>
  </si>
  <si>
    <t>C-AB4-116-42</t>
  </si>
  <si>
    <t>C-AB4-154-38</t>
  </si>
  <si>
    <t>C-AB4-154-42</t>
  </si>
  <si>
    <t>MLB-AB1-ARI-38</t>
  </si>
  <si>
    <t>MLB-AB1-ARI-42</t>
  </si>
  <si>
    <t>MLB-AB1-ATL-38</t>
  </si>
  <si>
    <t>MLB-AB1-ATL-42</t>
  </si>
  <si>
    <t>MLB-AB1-BAL2-38</t>
  </si>
  <si>
    <t>MLB-AB1-BAL2-42</t>
  </si>
  <si>
    <t>MLB-AB1-BOS-38</t>
  </si>
  <si>
    <t>MLB-AB1-BOS-42</t>
  </si>
  <si>
    <t>MLB-AB1-CHI-38</t>
  </si>
  <si>
    <t>MLB-AB1-CHI-42</t>
  </si>
  <si>
    <t>MLB-AB1-CIN-38</t>
  </si>
  <si>
    <t>MLB-AB1-CIN-42</t>
  </si>
  <si>
    <t>MLB-AB1-COL-38</t>
  </si>
  <si>
    <t>MLB-AB1-COL-42</t>
  </si>
  <si>
    <t>MLB-AB1-CWS-38</t>
  </si>
  <si>
    <t>MLB-AB1-CWS-42</t>
  </si>
  <si>
    <t>MLB-AB1-DET-38</t>
  </si>
  <si>
    <t>MLB-AB1-DET-42</t>
  </si>
  <si>
    <t>MLB-AB1-HOU-38</t>
  </si>
  <si>
    <t>MLB-AB1-HOU-42</t>
  </si>
  <si>
    <t>MLB-AB1-KC-38</t>
  </si>
  <si>
    <t>MLB-AB1-KC-42</t>
  </si>
  <si>
    <t>MLB-AB1-LA-38</t>
  </si>
  <si>
    <t>MLB-AB1-LA-42</t>
  </si>
  <si>
    <t>MLB-AB1-LAA-38</t>
  </si>
  <si>
    <t>MLB-AB1-LAA-42</t>
  </si>
  <si>
    <t>MLB-AB1-MIA-38</t>
  </si>
  <si>
    <t>MLB-AB1-MIA-42</t>
  </si>
  <si>
    <t>MLB-AB1-MIL-38</t>
  </si>
  <si>
    <t>MLB-AB1-MIL-42</t>
  </si>
  <si>
    <t>MLB-AB1-MIN-38</t>
  </si>
  <si>
    <t>MLB-AB1-MIN-42</t>
  </si>
  <si>
    <t>MLB-AB1-NY3-38</t>
  </si>
  <si>
    <t>MLB-AB1-NY3-42</t>
  </si>
  <si>
    <t>MLB-AB1-NYM-38</t>
  </si>
  <si>
    <t>MLB-AB1-NYM-42</t>
  </si>
  <si>
    <t>MLB-AB1-OAK-38</t>
  </si>
  <si>
    <t>MLB-AB1-OAK-42</t>
  </si>
  <si>
    <t>MLB-AB1-PHI-38</t>
  </si>
  <si>
    <t>MLB-AB1-PHI-42</t>
  </si>
  <si>
    <t>MLB-AB1-PIT2-38</t>
  </si>
  <si>
    <t>MLB-AB1-PIT2-42</t>
  </si>
  <si>
    <t>MLB-AB1-SD-38</t>
  </si>
  <si>
    <t>MLB-AB1-SD-42</t>
  </si>
  <si>
    <t>MLB-AB1-SEA-38</t>
  </si>
  <si>
    <t>MLB-AB1-SEA-42</t>
  </si>
  <si>
    <t>MLB-AB1-SF-38</t>
  </si>
  <si>
    <t>MLB-AB1-SF-42</t>
  </si>
  <si>
    <t>MLB-AB1-STL-38</t>
  </si>
  <si>
    <t>MLB-AB1-STL-42</t>
  </si>
  <si>
    <t>MLB-AB1-TB-38</t>
  </si>
  <si>
    <t>MLB-AB1-TB-42</t>
  </si>
  <si>
    <t>MLB-AB1-TEX-38</t>
  </si>
  <si>
    <t>MLB-AB1-TEX-42</t>
  </si>
  <si>
    <t>MLB-AB1-TOR-38</t>
  </si>
  <si>
    <t>MLB-AB1-TOR-42</t>
  </si>
  <si>
    <t>MLB-AB1-WAS-38</t>
  </si>
  <si>
    <t>MLB-AB1-WAS-42</t>
  </si>
  <si>
    <t>NFL-AB1-ARI-38</t>
  </si>
  <si>
    <t>NFL-AB1-ARI-42</t>
  </si>
  <si>
    <t>NFL-AB1-ATL-38</t>
  </si>
  <si>
    <t>NFL-AB1-ATL-42</t>
  </si>
  <si>
    <t>NFL-AB1-BAL-38</t>
  </si>
  <si>
    <t>NFL-AB1-BAL-42</t>
  </si>
  <si>
    <t>NFL-AB1-BUF-38</t>
  </si>
  <si>
    <t>NFL-AB1-BUF-42</t>
  </si>
  <si>
    <t>NFL-AB1-CAR-38</t>
  </si>
  <si>
    <t>NFL-AB1-CAR-42</t>
  </si>
  <si>
    <t>NFL-AB1-CHI-38</t>
  </si>
  <si>
    <t>NFL-AB1-CHI-42</t>
  </si>
  <si>
    <t>NFL-AB1-CIN-38</t>
  </si>
  <si>
    <t>NFL-AB1-CIN-42</t>
  </si>
  <si>
    <t>NFL-AB1-CLE-38</t>
  </si>
  <si>
    <t>NFL-AB1-CLE-42</t>
  </si>
  <si>
    <t>NFL-AB1-DAL-38</t>
  </si>
  <si>
    <t>NFL-AB1-DAL-42</t>
  </si>
  <si>
    <t>NFL-AB1-DEN-38</t>
  </si>
  <si>
    <t>NFL-AB1-DEN-42</t>
  </si>
  <si>
    <t>NFL-AB1-DET-38</t>
  </si>
  <si>
    <t>NFL-AB1-DET-42</t>
  </si>
  <si>
    <t>NFL-AB1-GB-38</t>
  </si>
  <si>
    <t>NFL-AB1-GB-42</t>
  </si>
  <si>
    <t>NFL-AB1-HOU-38</t>
  </si>
  <si>
    <t>NFL-AB1-HOU-42</t>
  </si>
  <si>
    <t>NFL-AB1-IND-38</t>
  </si>
  <si>
    <t>NFL-AB1-IND-42</t>
  </si>
  <si>
    <t>NFL-AB1-JAC-38</t>
  </si>
  <si>
    <t>NFL-AB1-JAC-42</t>
  </si>
  <si>
    <t>NFL-AB1-KC-38</t>
  </si>
  <si>
    <t>NFL-AB1-KC-42</t>
  </si>
  <si>
    <t>NFL-AB1-LA-38</t>
  </si>
  <si>
    <t>NFL-AB1-LA-42</t>
  </si>
  <si>
    <t>NFL-AB1-LV-38</t>
  </si>
  <si>
    <t>NFL-AB1-LV-42</t>
  </si>
  <si>
    <t>NFL-AB1-MIA-38</t>
  </si>
  <si>
    <t>NFL-AB1-MIA-42</t>
  </si>
  <si>
    <t>NFL-AB1-MIN-38</t>
  </si>
  <si>
    <t>NFL-AB1-MIN-42</t>
  </si>
  <si>
    <t>NFL-AB1-NE-38</t>
  </si>
  <si>
    <t>NFL-AB1-NE-42</t>
  </si>
  <si>
    <t>NFL-AB1-NO-38</t>
  </si>
  <si>
    <t>NFL-AB1-NO-42</t>
  </si>
  <si>
    <t>NFL-AB1-NYG-38</t>
  </si>
  <si>
    <t>NFL-AB1-NYG-42</t>
  </si>
  <si>
    <t>NFL-AB1-NYJ-38</t>
  </si>
  <si>
    <t>NFL-AB1-NYJ-42</t>
  </si>
  <si>
    <t>NFL-AB1-PHI-38</t>
  </si>
  <si>
    <t>NFL-AB1-PHI-42</t>
  </si>
  <si>
    <t>NFL-AB1-PIT-38</t>
  </si>
  <si>
    <t>NFL-AB1-PIT-42</t>
  </si>
  <si>
    <t>NFL-AB1-SEA-38</t>
  </si>
  <si>
    <t>NFL-AB1-SEA-42</t>
  </si>
  <si>
    <t>NFL-AB1-SF-38</t>
  </si>
  <si>
    <t>NFL-AB1-SF-42</t>
  </si>
  <si>
    <t>NFL-AB1-TB-38</t>
  </si>
  <si>
    <t>NFL-AB1-TB-42</t>
  </si>
  <si>
    <t>NFL-AB1-TEN-38</t>
  </si>
  <si>
    <t>NFL-AB1-TEN-42</t>
  </si>
  <si>
    <t>NFL-AB2-DAL-38</t>
  </si>
  <si>
    <t>NFL-AB2-DAL-42</t>
  </si>
  <si>
    <t>NFL-AB2-KC-38</t>
  </si>
  <si>
    <t>NFL-AB2-KC-42</t>
  </si>
  <si>
    <t>NFL-AB2-LAC-38</t>
  </si>
  <si>
    <t>NFL-AB2-LAC-42</t>
  </si>
  <si>
    <t>NFL-AB2-MIN-38</t>
  </si>
  <si>
    <t>NFL-AB2-MIN-42</t>
  </si>
  <si>
    <t>NFL-AB2-NE-38</t>
  </si>
  <si>
    <t>NFL-AB2-NE-42</t>
  </si>
  <si>
    <t>NFL-AB2-NO-38</t>
  </si>
  <si>
    <t>NFL-AB2-NO-42</t>
  </si>
  <si>
    <t>NFL-AB2-PIT-38</t>
  </si>
  <si>
    <t>NFL-AB2-PIT-42</t>
  </si>
  <si>
    <t>Mac CSV Path</t>
  </si>
  <si>
    <t>Mac Desktop Path</t>
  </si>
  <si>
    <t>840179915787</t>
  </si>
  <si>
    <t>840268855956</t>
  </si>
  <si>
    <t>MLS-BLL1-NY-38L</t>
  </si>
  <si>
    <t>680034204478</t>
  </si>
  <si>
    <t>MLS-BLL1-NY-38S</t>
  </si>
  <si>
    <t>680034204485</t>
  </si>
  <si>
    <t>MLS-BLL1-NY-42L</t>
  </si>
  <si>
    <t>680034204492</t>
  </si>
  <si>
    <t>MLS-BLL1-NY-42S</t>
  </si>
  <si>
    <t>680034204508</t>
  </si>
  <si>
    <t>MLS-BRL1-NY-38L</t>
  </si>
  <si>
    <t>680034204515</t>
  </si>
  <si>
    <t>MLS-BRL1-NY-38S</t>
  </si>
  <si>
    <t>680034204522</t>
  </si>
  <si>
    <t>MLS-BRL1-NY-42L</t>
  </si>
  <si>
    <t>680034204539</t>
  </si>
  <si>
    <t>MLS-BRL1-NY-42S</t>
  </si>
  <si>
    <t>680034204546</t>
  </si>
  <si>
    <t>MLS-SHD1-CIN-38L</t>
  </si>
  <si>
    <t>680034204058</t>
  </si>
  <si>
    <t>MLS-SHD1-CIN-38S</t>
  </si>
  <si>
    <t>680034204065</t>
  </si>
  <si>
    <t>MLS-SHD1-CIN-42L</t>
  </si>
  <si>
    <t>680034204171</t>
  </si>
  <si>
    <t>MLS-SHD1-CIN-42S</t>
  </si>
  <si>
    <t>680034204195</t>
  </si>
  <si>
    <t>MLS-SHD1-DC-38L</t>
  </si>
  <si>
    <t>680034204416</t>
  </si>
  <si>
    <t>MLS-SHD1-DC-38S</t>
  </si>
  <si>
    <t>680034204423</t>
  </si>
  <si>
    <t>MLS-SHD1-DC-42L</t>
  </si>
  <si>
    <t>680034204393</t>
  </si>
  <si>
    <t>MLS-SHD1-DC-42S</t>
  </si>
  <si>
    <t>680034204409</t>
  </si>
  <si>
    <t>MLS-SHD1-KC-38L</t>
  </si>
  <si>
    <t>680034204232</t>
  </si>
  <si>
    <t>MLS-SHD1-KC-38S</t>
  </si>
  <si>
    <t>680034204249</t>
  </si>
  <si>
    <t>MLS-SHD1-KC-42L</t>
  </si>
  <si>
    <t>680034204256</t>
  </si>
  <si>
    <t>MLS-SHD1-KC-42S</t>
  </si>
  <si>
    <t>680034204263</t>
  </si>
  <si>
    <t>MLS-SHD1-LA-38L</t>
  </si>
  <si>
    <t>680034204331</t>
  </si>
  <si>
    <t>MLS-SHD1-LA-38S</t>
  </si>
  <si>
    <t>680034204348</t>
  </si>
  <si>
    <t>MLS-SHD1-LA-42L</t>
  </si>
  <si>
    <t>680034204072</t>
  </si>
  <si>
    <t>MLS-SHD1-LA-42S</t>
  </si>
  <si>
    <t>680034204126</t>
  </si>
  <si>
    <t>MLS-SHD1-LAF-38L</t>
  </si>
  <si>
    <t>680034204010</t>
  </si>
  <si>
    <t>MLS-SHD1-LAF-38S</t>
  </si>
  <si>
    <t>680034204034</t>
  </si>
  <si>
    <t>MLS-SHD1-LAF-42L</t>
  </si>
  <si>
    <t>680034203990</t>
  </si>
  <si>
    <t>MLS-SHD1-LAF-42S</t>
  </si>
  <si>
    <t>680034204003</t>
  </si>
  <si>
    <t>MLS-SHD1-MIN-38L</t>
  </si>
  <si>
    <t>680034204188</t>
  </si>
  <si>
    <t>MLS-SHD1-MIN-38S</t>
  </si>
  <si>
    <t>680034204201</t>
  </si>
  <si>
    <t>MLS-SHD1-MIN-42L</t>
  </si>
  <si>
    <t>680034204089</t>
  </si>
  <si>
    <t>MLS-SHD1-MIN-42S</t>
  </si>
  <si>
    <t>680034204133</t>
  </si>
  <si>
    <t>MLS-SHD1-NY-38L</t>
  </si>
  <si>
    <t>680034204379</t>
  </si>
  <si>
    <t>MLS-SHD1-NY-38S</t>
  </si>
  <si>
    <t>680034204386</t>
  </si>
  <si>
    <t>MLS-SHD1-NY-42L</t>
  </si>
  <si>
    <t>680034204317</t>
  </si>
  <si>
    <t>MLS-SHD1-NY-42S</t>
  </si>
  <si>
    <t>680034204324</t>
  </si>
  <si>
    <t>MLS-SHD1-NYC-38L</t>
  </si>
  <si>
    <t>680034204355</t>
  </si>
  <si>
    <t>MLS-SHD1-NYC-38S</t>
  </si>
  <si>
    <t>680034204362</t>
  </si>
  <si>
    <t>MLS-SHD1-NYC-42L</t>
  </si>
  <si>
    <t>680034204096</t>
  </si>
  <si>
    <t>MLS-SHD1-NYC-42S</t>
  </si>
  <si>
    <t>680034204140</t>
  </si>
  <si>
    <t>MLS-SHD1-ORL-38L</t>
  </si>
  <si>
    <t>680034204027</t>
  </si>
  <si>
    <t>MLS-SHD1-ORL-38S</t>
  </si>
  <si>
    <t>680034204041</t>
  </si>
  <si>
    <t>MLS-SHD1-ORL-42L</t>
  </si>
  <si>
    <t>680034204102</t>
  </si>
  <si>
    <t>MLS-SHD1-ORL-42S</t>
  </si>
  <si>
    <t>680034204157</t>
  </si>
  <si>
    <t>MLS-SHD1-POR-38L</t>
  </si>
  <si>
    <t>680034204270</t>
  </si>
  <si>
    <t>MLS-SHD1-POR-38S</t>
  </si>
  <si>
    <t>680034204287</t>
  </si>
  <si>
    <t>MLS-SHD1-POR-42L</t>
  </si>
  <si>
    <t>680034204119</t>
  </si>
  <si>
    <t>MLS-SHD1-POR-42S</t>
  </si>
  <si>
    <t>680034204164</t>
  </si>
  <si>
    <t>MLS-TNL1-NY-38L</t>
  </si>
  <si>
    <t>680034204553</t>
  </si>
  <si>
    <t>MLS-TNL1-NY-38S</t>
  </si>
  <si>
    <t>680034204560</t>
  </si>
  <si>
    <t>MLS-TNL1-NY-42L</t>
  </si>
  <si>
    <t>680034204577</t>
  </si>
  <si>
    <t>MLS-TNL1-NY-42S</t>
  </si>
  <si>
    <t>680034204584</t>
  </si>
  <si>
    <t>/Users/marcfienman/Desktop/</t>
  </si>
  <si>
    <t>NHL-SHD1-DET-42L</t>
  </si>
  <si>
    <t>NHL-SHD1-DET-42S</t>
  </si>
  <si>
    <t>C-EDAB1-113-38</t>
  </si>
  <si>
    <t>C-EDAB1-113-38S</t>
  </si>
  <si>
    <t>C-EDAB1-113-42</t>
  </si>
  <si>
    <t>C-EDAB1-113-42S</t>
  </si>
  <si>
    <t>C-EDAB1-115-38</t>
  </si>
  <si>
    <t>C-EDAB1-115-38S</t>
  </si>
  <si>
    <t>C-EDAB1-115-42</t>
  </si>
  <si>
    <t>C-EDAB1-115-42S</t>
  </si>
  <si>
    <t>840268860516</t>
  </si>
  <si>
    <t>C-EDAB1-127-38</t>
  </si>
  <si>
    <t>C-EDAB1-127-38S</t>
  </si>
  <si>
    <t>C-EDAB1-127-42</t>
  </si>
  <si>
    <t>C-EDAB1-127-42S</t>
  </si>
  <si>
    <t>C-EDAB1-137-38</t>
  </si>
  <si>
    <t>C-EDAB1-137-38S</t>
  </si>
  <si>
    <t>C-EDAB1-137-42</t>
  </si>
  <si>
    <t>C-EDAB1-137-42S</t>
  </si>
  <si>
    <t>C-EDAB1-155-38</t>
  </si>
  <si>
    <t>C-EDAB1-155-38S</t>
  </si>
  <si>
    <t>C-EDAB1-155-42</t>
  </si>
  <si>
    <t>C-EDAB1-155-42S</t>
  </si>
  <si>
    <t>C-EDAB1-163-38</t>
  </si>
  <si>
    <t>C-EDAB1-163-38S</t>
  </si>
  <si>
    <t>C-EDAB1-163-42</t>
  </si>
  <si>
    <t>C-EDAB1-163-42S</t>
  </si>
  <si>
    <t>C-EDAB1-182-38</t>
  </si>
  <si>
    <t>C-EDAB1-182-38S</t>
  </si>
  <si>
    <t>C-EDAB1-182-42</t>
  </si>
  <si>
    <t>C-EDAB1-182-42S</t>
  </si>
  <si>
    <t>C-EDAB1-205-38</t>
  </si>
  <si>
    <t>C-EDAB1-205-38S</t>
  </si>
  <si>
    <t>C-EDAB1-205-42</t>
  </si>
  <si>
    <t>C-EDAB1-205-42S</t>
  </si>
  <si>
    <t>C-EDAB1-207-38</t>
  </si>
  <si>
    <t>C-EDAB1-207-38S</t>
  </si>
  <si>
    <t>C-EDAB1-207-42</t>
  </si>
  <si>
    <t>C-EDAB1-207-42S</t>
  </si>
  <si>
    <t>C-EDAB1-307-38</t>
  </si>
  <si>
    <t>C-EDAB1-307-38S</t>
  </si>
  <si>
    <t>C-EDAB1-307-42</t>
  </si>
  <si>
    <t>C-EDAB1-307-42S</t>
  </si>
  <si>
    <t>C-FHDAAP1-101</t>
  </si>
  <si>
    <t>680031620776</t>
  </si>
  <si>
    <t>C-FHDAAP1-107</t>
  </si>
  <si>
    <t>680031620783</t>
  </si>
  <si>
    <t>C-FHDAAP1-109</t>
  </si>
  <si>
    <t>680031620790</t>
  </si>
  <si>
    <t>C-FHDAAP1-110</t>
  </si>
  <si>
    <t>680031620806</t>
  </si>
  <si>
    <t>C-FHDAAP1-112</t>
  </si>
  <si>
    <t>680031620813</t>
  </si>
  <si>
    <t>C-FHDAAP1-113</t>
  </si>
  <si>
    <t>680031620820</t>
  </si>
  <si>
    <t>C-FHDAAP1-114</t>
  </si>
  <si>
    <t>680031620837</t>
  </si>
  <si>
    <t>C-FHDAAP1-115</t>
  </si>
  <si>
    <t>680031620844</t>
  </si>
  <si>
    <t>C-FHDAAP1-116</t>
  </si>
  <si>
    <t>680031620851</t>
  </si>
  <si>
    <t>C-FHDAAP1-117</t>
  </si>
  <si>
    <t>680031620868</t>
  </si>
  <si>
    <t>C-FHDAAP1-118</t>
  </si>
  <si>
    <t>680031620875</t>
  </si>
  <si>
    <t>C-FHDAAP1-121</t>
  </si>
  <si>
    <t>680031620882</t>
  </si>
  <si>
    <t>C-FHDAAP1-122</t>
  </si>
  <si>
    <t>680031620899</t>
  </si>
  <si>
    <t>C-FHDAAP1-125</t>
  </si>
  <si>
    <t>680031620905</t>
  </si>
  <si>
    <t>C-FHDAAP1-127</t>
  </si>
  <si>
    <t>680031620912</t>
  </si>
  <si>
    <t>C-FHDAAP1-128</t>
  </si>
  <si>
    <t>680031620929</t>
  </si>
  <si>
    <t>C-FHDAAP1-129</t>
  </si>
  <si>
    <t>680031620936</t>
  </si>
  <si>
    <t>C-FHDAAP1-132</t>
  </si>
  <si>
    <t>680031620943</t>
  </si>
  <si>
    <t>C-FHDAAP1-133</t>
  </si>
  <si>
    <t>680031620950</t>
  </si>
  <si>
    <t>C-FHDAAP1-135</t>
  </si>
  <si>
    <t>680031620967</t>
  </si>
  <si>
    <t>C-FHDAAP1-136</t>
  </si>
  <si>
    <t>680031620974</t>
  </si>
  <si>
    <t>C-FHDAAP1-137</t>
  </si>
  <si>
    <t>680031620981</t>
  </si>
  <si>
    <t>C-FHDAAP1-140</t>
  </si>
  <si>
    <t>680031620998</t>
  </si>
  <si>
    <t>C-FHDAAP1-145</t>
  </si>
  <si>
    <t>680031621001</t>
  </si>
  <si>
    <t>C-FHDAAP1-147</t>
  </si>
  <si>
    <t>680031621018</t>
  </si>
  <si>
    <t>C-FHDAAP1-149</t>
  </si>
  <si>
    <t>680031621025</t>
  </si>
  <si>
    <t>C-FHDAAP1-150</t>
  </si>
  <si>
    <t>680031621032</t>
  </si>
  <si>
    <t>C-FHDAAP1-153</t>
  </si>
  <si>
    <t>680031621049</t>
  </si>
  <si>
    <t>C-FHDAAP1-154</t>
  </si>
  <si>
    <t>680031621056</t>
  </si>
  <si>
    <t>C-FHDAAP1-155</t>
  </si>
  <si>
    <t>680031621063</t>
  </si>
  <si>
    <t>C-FHDAAP1-156</t>
  </si>
  <si>
    <t>680031621070</t>
  </si>
  <si>
    <t>C-FHDAAP1-157</t>
  </si>
  <si>
    <t>680031621087</t>
  </si>
  <si>
    <t>C-FHDAAP1-162</t>
  </si>
  <si>
    <t>680031621094</t>
  </si>
  <si>
    <t>C-FHDAAP1-163</t>
  </si>
  <si>
    <t>680031621100</t>
  </si>
  <si>
    <t>C-FHDAAP1-172</t>
  </si>
  <si>
    <t>680031621117</t>
  </si>
  <si>
    <t>C-FHDAAP1-173</t>
  </si>
  <si>
    <t>680031621124</t>
  </si>
  <si>
    <t>C-FHDAAP1-177</t>
  </si>
  <si>
    <t>680031621131</t>
  </si>
  <si>
    <t>C-FHDAAP1-178</t>
  </si>
  <si>
    <t>680031621148</t>
  </si>
  <si>
    <t>C-FHDAAP1-182</t>
  </si>
  <si>
    <t>680031621155</t>
  </si>
  <si>
    <t>C-FHDAAP1-186</t>
  </si>
  <si>
    <t>680031621162</t>
  </si>
  <si>
    <t>C-FHDAAP1-201</t>
  </si>
  <si>
    <t>680031621179</t>
  </si>
  <si>
    <t>C-FHDAAP1-203</t>
  </si>
  <si>
    <t>680031621186</t>
  </si>
  <si>
    <t>C-FHDAAP1-205</t>
  </si>
  <si>
    <t>680031621193</t>
  </si>
  <si>
    <t>C-FHDAAP1-207</t>
  </si>
  <si>
    <t>680031621209</t>
  </si>
  <si>
    <t>C-FHDAAP1-283</t>
  </si>
  <si>
    <t>680031621216</t>
  </si>
  <si>
    <t>C-FHDAAP1-304</t>
  </si>
  <si>
    <t>680031621223</t>
  </si>
  <si>
    <t>C-FHDAAP1-307</t>
  </si>
  <si>
    <t>680031621230</t>
  </si>
  <si>
    <t>C-FHDAAP1-317</t>
  </si>
  <si>
    <t>680031621247</t>
  </si>
  <si>
    <t>C-FHDAAP1-365</t>
  </si>
  <si>
    <t>680031621254</t>
  </si>
  <si>
    <t>C-FHDAPA1-101</t>
  </si>
  <si>
    <t>680031621261</t>
  </si>
  <si>
    <t>C-FHDAPA1-107</t>
  </si>
  <si>
    <t>680031621278</t>
  </si>
  <si>
    <t>C-FHDAPA1-109</t>
  </si>
  <si>
    <t>680031621285</t>
  </si>
  <si>
    <t>C-FHDAPA1-110</t>
  </si>
  <si>
    <t>680031621292</t>
  </si>
  <si>
    <t>C-FHDAPA1-112</t>
  </si>
  <si>
    <t>680031621308</t>
  </si>
  <si>
    <t>C-FHDAPA1-113</t>
  </si>
  <si>
    <t>680031621315</t>
  </si>
  <si>
    <t>C-FHDAPA1-114</t>
  </si>
  <si>
    <t>680031621322</t>
  </si>
  <si>
    <t>C-FHDAPA1-115</t>
  </si>
  <si>
    <t>680031621339</t>
  </si>
  <si>
    <t>C-FHDAPA1-116</t>
  </si>
  <si>
    <t>680031621346</t>
  </si>
  <si>
    <t>C-FHDAPA1-117</t>
  </si>
  <si>
    <t>680031621353</t>
  </si>
  <si>
    <t>C-FHDAPA1-118</t>
  </si>
  <si>
    <t>680031621360</t>
  </si>
  <si>
    <t>C-FHDAPA1-121</t>
  </si>
  <si>
    <t>680031621377</t>
  </si>
  <si>
    <t>C-FHDAPA1-122</t>
  </si>
  <si>
    <t>680031621384</t>
  </si>
  <si>
    <t>C-FHDAPA1-125</t>
  </si>
  <si>
    <t>680031621391</t>
  </si>
  <si>
    <t>C-FHDAPA1-127</t>
  </si>
  <si>
    <t>680031621407</t>
  </si>
  <si>
    <t>C-FHDAPA1-128</t>
  </si>
  <si>
    <t>680031621414</t>
  </si>
  <si>
    <t>C-FHDAPA1-129</t>
  </si>
  <si>
    <t>680031621421</t>
  </si>
  <si>
    <t>C-FHDAPA1-132</t>
  </si>
  <si>
    <t>680031621438</t>
  </si>
  <si>
    <t>C-FHDAPA1-133</t>
  </si>
  <si>
    <t>680031621445</t>
  </si>
  <si>
    <t>C-FHDAPA1-135</t>
  </si>
  <si>
    <t>680031621452</t>
  </si>
  <si>
    <t>C-FHDAPA1-136</t>
  </si>
  <si>
    <t>680031621469</t>
  </si>
  <si>
    <t>C-FHDAPA1-137</t>
  </si>
  <si>
    <t>680031621476</t>
  </si>
  <si>
    <t>C-FHDAPA1-140</t>
  </si>
  <si>
    <t>680031621483</t>
  </si>
  <si>
    <t>C-FHDAPA1-145</t>
  </si>
  <si>
    <t>680031621490</t>
  </si>
  <si>
    <t>C-FHDAPA1-147</t>
  </si>
  <si>
    <t>680031621506</t>
  </si>
  <si>
    <t>C-FHDAPA1-149</t>
  </si>
  <si>
    <t>680031621513</t>
  </si>
  <si>
    <t>C-FHDAPA1-150</t>
  </si>
  <si>
    <t>680031621520</t>
  </si>
  <si>
    <t>C-FHDAPA1-153</t>
  </si>
  <si>
    <t>680031621537</t>
  </si>
  <si>
    <t>C-FHDAPA1-154</t>
  </si>
  <si>
    <t>680031621544</t>
  </si>
  <si>
    <t>C-FHDAPA1-155</t>
  </si>
  <si>
    <t>680031621551</t>
  </si>
  <si>
    <t>C-FHDAPA1-156</t>
  </si>
  <si>
    <t>680031621568</t>
  </si>
  <si>
    <t>C-FHDAPA1-157</t>
  </si>
  <si>
    <t>680031621575</t>
  </si>
  <si>
    <t>C-FHDAPA1-162</t>
  </si>
  <si>
    <t>680031621582</t>
  </si>
  <si>
    <t>C-FHDAPA1-163</t>
  </si>
  <si>
    <t>680031621599</t>
  </si>
  <si>
    <t>C-FHDAPA1-172</t>
  </si>
  <si>
    <t>680031621605</t>
  </si>
  <si>
    <t>C-FHDAPA1-173</t>
  </si>
  <si>
    <t>680031621612</t>
  </si>
  <si>
    <t>C-FHDAPA1-177</t>
  </si>
  <si>
    <t>680031621629</t>
  </si>
  <si>
    <t>C-FHDAPA1-178</t>
  </si>
  <si>
    <t>680031621636</t>
  </si>
  <si>
    <t>C-FHDAPA1-182</t>
  </si>
  <si>
    <t>680031621643</t>
  </si>
  <si>
    <t>C-FHDAPA1-186</t>
  </si>
  <si>
    <t>680031621650</t>
  </si>
  <si>
    <t>C-FHDAPA1-201</t>
  </si>
  <si>
    <t>680031621667</t>
  </si>
  <si>
    <t>C-FHDAPA1-203</t>
  </si>
  <si>
    <t>680031621674</t>
  </si>
  <si>
    <t>C-FHDAPA1-205</t>
  </si>
  <si>
    <t>680031621681</t>
  </si>
  <si>
    <t>C-FHDAPA1-207</t>
  </si>
  <si>
    <t>680031621698</t>
  </si>
  <si>
    <t>C-FHDAPA1-283</t>
  </si>
  <si>
    <t>680031621704</t>
  </si>
  <si>
    <t>C-FHDAPA1-304</t>
  </si>
  <si>
    <t>680031621711</t>
  </si>
  <si>
    <t>C-FHDAPA1-307</t>
  </si>
  <si>
    <t>680031621728</t>
  </si>
  <si>
    <t>C-FHDAPA1-317</t>
  </si>
  <si>
    <t>680031621735</t>
  </si>
  <si>
    <t>C-FHDAPA1-365</t>
  </si>
  <si>
    <t>680031621742</t>
  </si>
  <si>
    <t>840268811853</t>
  </si>
  <si>
    <t>840268811860</t>
  </si>
  <si>
    <t>840268811259</t>
  </si>
  <si>
    <t>840268811273</t>
  </si>
  <si>
    <t>FC-AB1-UNAM-38</t>
  </si>
  <si>
    <t>840179935785</t>
  </si>
  <si>
    <t>FC-AB1-UNAM-42</t>
  </si>
  <si>
    <t>840179935792</t>
  </si>
  <si>
    <t>MLB-FHDAAP1-ARI</t>
  </si>
  <si>
    <t>680031624453</t>
  </si>
  <si>
    <t>MLB-FHDAAP1-ATL</t>
  </si>
  <si>
    <t>680031624460</t>
  </si>
  <si>
    <t>MLB-FHDAAP1-BAL2</t>
  </si>
  <si>
    <t>680031624477</t>
  </si>
  <si>
    <t>MLB-FHDAAP1-BOS</t>
  </si>
  <si>
    <t>680031624484</t>
  </si>
  <si>
    <t>MLB-FHDAAP1-CHI</t>
  </si>
  <si>
    <t>680031624491</t>
  </si>
  <si>
    <t>MLB-FHDAAP1-CIN</t>
  </si>
  <si>
    <t>680031624507</t>
  </si>
  <si>
    <t>MLB-FHDAAP1-CLE</t>
  </si>
  <si>
    <t>680031624514</t>
  </si>
  <si>
    <t>MLB-FHDAAP1-COL</t>
  </si>
  <si>
    <t>680031624521</t>
  </si>
  <si>
    <t>MLB-FHDAAP1-CWS</t>
  </si>
  <si>
    <t>680031624538</t>
  </si>
  <si>
    <t>MLB-FHDAAP1-DET</t>
  </si>
  <si>
    <t>680031624545</t>
  </si>
  <si>
    <t>MLB-FHDAAP1-HOU</t>
  </si>
  <si>
    <t>680031624552</t>
  </si>
  <si>
    <t>MLB-FHDAAP1-KC</t>
  </si>
  <si>
    <t>680031624569</t>
  </si>
  <si>
    <t>MLB-FHDAAP1-LA</t>
  </si>
  <si>
    <t>680031624576</t>
  </si>
  <si>
    <t>MLB-FHDAAP1-LAA</t>
  </si>
  <si>
    <t>680031624583</t>
  </si>
  <si>
    <t>MLB-FHDAAP1-MIA</t>
  </si>
  <si>
    <t>680031624590</t>
  </si>
  <si>
    <t>MLB-FHDAAP1-MIL</t>
  </si>
  <si>
    <t>680031624606</t>
  </si>
  <si>
    <t>MLB-FHDAAP1-MIN</t>
  </si>
  <si>
    <t>680031624613</t>
  </si>
  <si>
    <t>MLB-FHDAAP1-NY3</t>
  </si>
  <si>
    <t>680031624620</t>
  </si>
  <si>
    <t>MLB-FHDAAP1-NYM</t>
  </si>
  <si>
    <t>680031624637</t>
  </si>
  <si>
    <t>MLB-FHDAAP1-OAK</t>
  </si>
  <si>
    <t>680031624644</t>
  </si>
  <si>
    <t>MLB-FHDAAP1-PHI</t>
  </si>
  <si>
    <t>680031624651</t>
  </si>
  <si>
    <t>MLB-FHDAAP1-PIT2</t>
  </si>
  <si>
    <t>680031624668</t>
  </si>
  <si>
    <t>MLB-FHDAAP1-SD</t>
  </si>
  <si>
    <t>680031624675</t>
  </si>
  <si>
    <t>MLB-FHDAAP1-SEA</t>
  </si>
  <si>
    <t>680031624682</t>
  </si>
  <si>
    <t>MLB-FHDAAP1-SF</t>
  </si>
  <si>
    <t>680031624699</t>
  </si>
  <si>
    <t>MLB-FHDAAP1-STL</t>
  </si>
  <si>
    <t>680031624705</t>
  </si>
  <si>
    <t>MLB-FHDAAP1-TB</t>
  </si>
  <si>
    <t>680031624712</t>
  </si>
  <si>
    <t>MLB-FHDAAP1-TEX</t>
  </si>
  <si>
    <t>680031624729</t>
  </si>
  <si>
    <t>MLB-FHDAAP1-TOR</t>
  </si>
  <si>
    <t>680031624736</t>
  </si>
  <si>
    <t>MLB-FHDAAP1-WAS</t>
  </si>
  <si>
    <t>680031624743</t>
  </si>
  <si>
    <t>MLB-FHDAPA1-ARI</t>
  </si>
  <si>
    <t>680031624750</t>
  </si>
  <si>
    <t>MLB-FHDAPA1-ATL</t>
  </si>
  <si>
    <t>680031624767</t>
  </si>
  <si>
    <t>MLB-FHDAPA1-BAL2</t>
  </si>
  <si>
    <t>680031624774</t>
  </si>
  <si>
    <t>MLB-FHDAPA1-BOS</t>
  </si>
  <si>
    <t>680031624781</t>
  </si>
  <si>
    <t>MLB-FHDAPA1-CHI</t>
  </si>
  <si>
    <t>680031624798</t>
  </si>
  <si>
    <t>MLB-FHDAPA1-CIN</t>
  </si>
  <si>
    <t>680031624804</t>
  </si>
  <si>
    <t>MLB-FHDAPA1-CLE</t>
  </si>
  <si>
    <t>680031624811</t>
  </si>
  <si>
    <t>MLB-FHDAPA1-COL</t>
  </si>
  <si>
    <t>680031624828</t>
  </si>
  <si>
    <t>MLB-FHDAPA1-CWS</t>
  </si>
  <si>
    <t>680031624835</t>
  </si>
  <si>
    <t>MLB-FHDAPA1-DET</t>
  </si>
  <si>
    <t>680031624842</t>
  </si>
  <si>
    <t>MLB-FHDAPA1-HOU</t>
  </si>
  <si>
    <t>680031624859</t>
  </si>
  <si>
    <t>MLB-FHDAPA1-KC</t>
  </si>
  <si>
    <t>680031624866</t>
  </si>
  <si>
    <t>MLB-FHDAPA1-LA</t>
  </si>
  <si>
    <t>680031624873</t>
  </si>
  <si>
    <t>MLB-FHDAPA1-LAA</t>
  </si>
  <si>
    <t>680031624880</t>
  </si>
  <si>
    <t>MLB-FHDAPA1-MIA</t>
  </si>
  <si>
    <t>680031624897</t>
  </si>
  <si>
    <t>MLB-FHDAPA1-MIL</t>
  </si>
  <si>
    <t>680031624903</t>
  </si>
  <si>
    <t>MLB-FHDAPA1-MIN</t>
  </si>
  <si>
    <t>680031624910</t>
  </si>
  <si>
    <t>MLB-FHDAPA1-NY3</t>
  </si>
  <si>
    <t>680031624927</t>
  </si>
  <si>
    <t>MLB-FHDAPA1-NYM</t>
  </si>
  <si>
    <t>680031624934</t>
  </si>
  <si>
    <t>MLB-FHDAPA1-OAK</t>
  </si>
  <si>
    <t>680031624941</t>
  </si>
  <si>
    <t>MLB-FHDAPA1-PHI</t>
  </si>
  <si>
    <t>680031624958</t>
  </si>
  <si>
    <t>MLB-FHDAPA1-PIT2</t>
  </si>
  <si>
    <t>680031624965</t>
  </si>
  <si>
    <t>MLB-FHDAPA1-SD</t>
  </si>
  <si>
    <t>680031624972</t>
  </si>
  <si>
    <t>MLB-FHDAPA1-SEA</t>
  </si>
  <si>
    <t>680031624989</t>
  </si>
  <si>
    <t>MLB-FHDAPA1-SF</t>
  </si>
  <si>
    <t>680031624996</t>
  </si>
  <si>
    <t>MLB-FHDAPA1-STL</t>
  </si>
  <si>
    <t>680034185005</t>
  </si>
  <si>
    <t>MLB-FHDAPA1-TB</t>
  </si>
  <si>
    <t>680034185012</t>
  </si>
  <si>
    <t>MLB-FHDAPA1-TEX</t>
  </si>
  <si>
    <t>680034185029</t>
  </si>
  <si>
    <t>MLB-FHDAPA1-TOR</t>
  </si>
  <si>
    <t>680034185036</t>
  </si>
  <si>
    <t>MLB-FHDAPA1-WAS</t>
  </si>
  <si>
    <t>680034185043</t>
  </si>
  <si>
    <t>NFL-BLL1-CHI-38L</t>
  </si>
  <si>
    <t>NFL-FHDAAP1-ARI</t>
  </si>
  <si>
    <t>680034188228</t>
  </si>
  <si>
    <t>NFL-FHDAAP1-ATL</t>
  </si>
  <si>
    <t>680034188235</t>
  </si>
  <si>
    <t>NFL-FHDAAP1-BAL</t>
  </si>
  <si>
    <t>680034188242</t>
  </si>
  <si>
    <t>NFL-FHDAAP1-BUF</t>
  </si>
  <si>
    <t>680034188259</t>
  </si>
  <si>
    <t>NFL-FHDAAP1-CAR</t>
  </si>
  <si>
    <t>680034188266</t>
  </si>
  <si>
    <t>NFL-FHDAAP1-CHI</t>
  </si>
  <si>
    <t>680034188273</t>
  </si>
  <si>
    <t>NFL-FHDAAP1-CIN</t>
  </si>
  <si>
    <t>680034188280</t>
  </si>
  <si>
    <t>NFL-FHDAAP1-CLE</t>
  </si>
  <si>
    <t>680034188297</t>
  </si>
  <si>
    <t>NFL-FHDAAP1-DAL</t>
  </si>
  <si>
    <t>680034188303</t>
  </si>
  <si>
    <t>NFL-FHDAAP1-DEN</t>
  </si>
  <si>
    <t>680034188310</t>
  </si>
  <si>
    <t>NFL-FHDAAP1-DET</t>
  </si>
  <si>
    <t>680034188327</t>
  </si>
  <si>
    <t>NFL-FHDAAP1-GB</t>
  </si>
  <si>
    <t>680034188334</t>
  </si>
  <si>
    <t>NFL-FHDAAP1-HOU</t>
  </si>
  <si>
    <t>680034188341</t>
  </si>
  <si>
    <t>NFL-FHDAAP1-IND</t>
  </si>
  <si>
    <t>680034188358</t>
  </si>
  <si>
    <t>NFL-FHDAAP1-JAC</t>
  </si>
  <si>
    <t>680034188365</t>
  </si>
  <si>
    <t>NFL-FHDAAP1-KC</t>
  </si>
  <si>
    <t>680034188372</t>
  </si>
  <si>
    <t>NFL-FHDAAP1-LA</t>
  </si>
  <si>
    <t>680034188389</t>
  </si>
  <si>
    <t>NFL-FHDAAP1-LAC</t>
  </si>
  <si>
    <t>680034188396</t>
  </si>
  <si>
    <t>NFL-FHDAAP1-LV</t>
  </si>
  <si>
    <t>680034188402</t>
  </si>
  <si>
    <t>NFL-FHDAAP1-MIA</t>
  </si>
  <si>
    <t>680034188419</t>
  </si>
  <si>
    <t>NFL-FHDAAP1-MIN</t>
  </si>
  <si>
    <t>680034188426</t>
  </si>
  <si>
    <t>NFL-FHDAAP1-NE</t>
  </si>
  <si>
    <t>680034188433</t>
  </si>
  <si>
    <t>NFL-FHDAAP1-NO</t>
  </si>
  <si>
    <t>680034188440</t>
  </si>
  <si>
    <t>NFL-FHDAAP1-NYG</t>
  </si>
  <si>
    <t>680034188457</t>
  </si>
  <si>
    <t>NFL-FHDAAP1-NYJ</t>
  </si>
  <si>
    <t>680034188464</t>
  </si>
  <si>
    <t>NFL-FHDAAP1-PHI</t>
  </si>
  <si>
    <t>680034188471</t>
  </si>
  <si>
    <t>NFL-FHDAAP1-PIT</t>
  </si>
  <si>
    <t>680034188488</t>
  </si>
  <si>
    <t>NFL-FHDAAP1-SEA</t>
  </si>
  <si>
    <t>680034188495</t>
  </si>
  <si>
    <t>NFL-FHDAAP1-SF</t>
  </si>
  <si>
    <t>680034188501</t>
  </si>
  <si>
    <t>NFL-FHDAAP1-TB</t>
  </si>
  <si>
    <t>680034188518</t>
  </si>
  <si>
    <t>NFL-FHDAAP1-TEN</t>
  </si>
  <si>
    <t>680034188525</t>
  </si>
  <si>
    <t>NFL-FHDAAP1-WAS</t>
  </si>
  <si>
    <t>680034188532</t>
  </si>
  <si>
    <t>NFL-FHDAPA1-ARI</t>
  </si>
  <si>
    <t>680034188549</t>
  </si>
  <si>
    <t>NFL-FHDAPA1-ATL</t>
  </si>
  <si>
    <t>680034188556</t>
  </si>
  <si>
    <t>NFL-FHDAPA1-BAL</t>
  </si>
  <si>
    <t>680034188563</t>
  </si>
  <si>
    <t>NFL-FHDAPA1-BUF</t>
  </si>
  <si>
    <t>680034188570</t>
  </si>
  <si>
    <t>NFL-FHDAPA1-CAR</t>
  </si>
  <si>
    <t>680034188587</t>
  </si>
  <si>
    <t>NFL-FHDAPA1-CHI</t>
  </si>
  <si>
    <t>680034188594</t>
  </si>
  <si>
    <t>NFL-FHDAPA1-CIN</t>
  </si>
  <si>
    <t>680034188600</t>
  </si>
  <si>
    <t>NFL-FHDAPA1-CLE</t>
  </si>
  <si>
    <t>680034188617</t>
  </si>
  <si>
    <t>NFL-FHDAPA1-DAL</t>
  </si>
  <si>
    <t>680034188624</t>
  </si>
  <si>
    <t>NFL-FHDAPA1-DEN</t>
  </si>
  <si>
    <t>680034188631</t>
  </si>
  <si>
    <t>NFL-FHDAPA1-DET</t>
  </si>
  <si>
    <t>680034188648</t>
  </si>
  <si>
    <t>NFL-FHDAPA1-GB</t>
  </si>
  <si>
    <t>680034188655</t>
  </si>
  <si>
    <t>NFL-FHDAPA1-HOU</t>
  </si>
  <si>
    <t>680034188662</t>
  </si>
  <si>
    <t>NFL-FHDAPA1-IND</t>
  </si>
  <si>
    <t>680034188679</t>
  </si>
  <si>
    <t>NFL-FHDAPA1-JAC</t>
  </si>
  <si>
    <t>680034188686</t>
  </si>
  <si>
    <t>NFL-FHDAPA1-KC</t>
  </si>
  <si>
    <t>680034188693</t>
  </si>
  <si>
    <t>NFL-FHDAPA1-LA</t>
  </si>
  <si>
    <t>680034188709</t>
  </si>
  <si>
    <t>NFL-FHDAPA1-LAC</t>
  </si>
  <si>
    <t>680034188716</t>
  </si>
  <si>
    <t>NFL-FHDAPA1-LV</t>
  </si>
  <si>
    <t>680034188723</t>
  </si>
  <si>
    <t>NFL-FHDAPA1-MIA</t>
  </si>
  <si>
    <t>680034188730</t>
  </si>
  <si>
    <t>NFL-FHDAPA1-MIN</t>
  </si>
  <si>
    <t>680034188747</t>
  </si>
  <si>
    <t>NFL-FHDAPA1-NE</t>
  </si>
  <si>
    <t>680034188754</t>
  </si>
  <si>
    <t>NFL-FHDAPA1-NO</t>
  </si>
  <si>
    <t>680034188761</t>
  </si>
  <si>
    <t>NFL-FHDAPA1-NYG</t>
  </si>
  <si>
    <t>680034188778</t>
  </si>
  <si>
    <t>NFL-FHDAPA1-NYJ</t>
  </si>
  <si>
    <t>680034188785</t>
  </si>
  <si>
    <t>NFL-FHDAPA1-PHI</t>
  </si>
  <si>
    <t>680034188792</t>
  </si>
  <si>
    <t>NFL-FHDAPA1-PIT</t>
  </si>
  <si>
    <t>680034188808</t>
  </si>
  <si>
    <t>NFL-FHDAPA1-SEA</t>
  </si>
  <si>
    <t>680034188815</t>
  </si>
  <si>
    <t>NFL-FHDAPA1-SF</t>
  </si>
  <si>
    <t>680034188822</t>
  </si>
  <si>
    <t>NFL-FHDAPA1-TB</t>
  </si>
  <si>
    <t>680034188839</t>
  </si>
  <si>
    <t>NFL-FHDAPA1-TEN</t>
  </si>
  <si>
    <t>680034188846</t>
  </si>
  <si>
    <t>NFL-FHDAPA1-WAS</t>
  </si>
  <si>
    <t>680034188853</t>
  </si>
  <si>
    <t>NHL-ADA1-ANA</t>
  </si>
  <si>
    <t>680034202078</t>
  </si>
  <si>
    <t>NHL-ADA1-ARI</t>
  </si>
  <si>
    <t>680034202085</t>
  </si>
  <si>
    <t>NHL-ADA1-BOS</t>
  </si>
  <si>
    <t>680034202092</t>
  </si>
  <si>
    <t>NHL-ADA1-BUF</t>
  </si>
  <si>
    <t>680034202108</t>
  </si>
  <si>
    <t>NHL-ADA1-CAL</t>
  </si>
  <si>
    <t>680034202115</t>
  </si>
  <si>
    <t>NHL-ADA1-CAR</t>
  </si>
  <si>
    <t>680034202122</t>
  </si>
  <si>
    <t>NHL-ADA1-CBJ</t>
  </si>
  <si>
    <t>680034202139</t>
  </si>
  <si>
    <t>NHL-ADA1-CHI</t>
  </si>
  <si>
    <t>680034202146</t>
  </si>
  <si>
    <t>NHL-ADA1-COL</t>
  </si>
  <si>
    <t>680034202153</t>
  </si>
  <si>
    <t>NHL-ADA1-DAL</t>
  </si>
  <si>
    <t>680034202160</t>
  </si>
  <si>
    <t>NHL-ADA1-DET</t>
  </si>
  <si>
    <t>680034202177</t>
  </si>
  <si>
    <t>NHL-ADA1-EDM</t>
  </si>
  <si>
    <t>680034202184</t>
  </si>
  <si>
    <t>NHL-ADA1-FLA</t>
  </si>
  <si>
    <t>680034202191</t>
  </si>
  <si>
    <t>NHL-ADA1-LA</t>
  </si>
  <si>
    <t>680034202207</t>
  </si>
  <si>
    <t>NHL-ADA1-MIN</t>
  </si>
  <si>
    <t>680034202214</t>
  </si>
  <si>
    <t>NHL-ADA1-MON</t>
  </si>
  <si>
    <t>680034202221</t>
  </si>
  <si>
    <t>NHL-ADA1-NAS</t>
  </si>
  <si>
    <t>680034202238</t>
  </si>
  <si>
    <t>NHL-ADA1-NJ</t>
  </si>
  <si>
    <t>680034202245</t>
  </si>
  <si>
    <t>NHL-ADA1-NYI</t>
  </si>
  <si>
    <t>680034202252</t>
  </si>
  <si>
    <t>NHL-ADA1-NYR</t>
  </si>
  <si>
    <t>680034202269</t>
  </si>
  <si>
    <t>NHL-ADA1-OTT</t>
  </si>
  <si>
    <t>680034202276</t>
  </si>
  <si>
    <t>NHL-ADA1-PHI</t>
  </si>
  <si>
    <t>680034202283</t>
  </si>
  <si>
    <t>NHL-ADA1-PIT</t>
  </si>
  <si>
    <t>680034202290</t>
  </si>
  <si>
    <t>NHL-ADA1-SEA</t>
  </si>
  <si>
    <t>680034202306</t>
  </si>
  <si>
    <t>NHL-ADA1-SJ</t>
  </si>
  <si>
    <t>680034202313</t>
  </si>
  <si>
    <t>NHL-ADA1-STL</t>
  </si>
  <si>
    <t>680034202320</t>
  </si>
  <si>
    <t>NHL-ADA1-TB</t>
  </si>
  <si>
    <t>680034202337</t>
  </si>
  <si>
    <t>NHL-ADA1-TOR</t>
  </si>
  <si>
    <t>680034202344</t>
  </si>
  <si>
    <t>NHL-ADA1-VAN</t>
  </si>
  <si>
    <t>680034202351</t>
  </si>
  <si>
    <t>NHL-ADA1-VGK</t>
  </si>
  <si>
    <t>680034202368</t>
  </si>
  <si>
    <t>NHL-ADA1-WAS</t>
  </si>
  <si>
    <t>680034202375</t>
  </si>
  <si>
    <t>NHL-ADA1-WIN</t>
  </si>
  <si>
    <t>680034202382</t>
  </si>
  <si>
    <t>NHL-ADA2-ANA</t>
  </si>
  <si>
    <t>680034202399</t>
  </si>
  <si>
    <t>NHL-ADA2-ARI</t>
  </si>
  <si>
    <t>680034202405</t>
  </si>
  <si>
    <t>NHL-ADA2-BOS</t>
  </si>
  <si>
    <t>680034202412</t>
  </si>
  <si>
    <t>NHL-ADA2-BUF</t>
  </si>
  <si>
    <t>680034202429</t>
  </si>
  <si>
    <t>NHL-ADA2-CAL</t>
  </si>
  <si>
    <t>680034202436</t>
  </si>
  <si>
    <t>NHL-ADA2-CAR</t>
  </si>
  <si>
    <t>680034202443</t>
  </si>
  <si>
    <t>NHL-ADA2-CBJ</t>
  </si>
  <si>
    <t>680034202450</t>
  </si>
  <si>
    <t>NHL-ADA2-CHI</t>
  </si>
  <si>
    <t>680034202467</t>
  </si>
  <si>
    <t>NHL-ADA2-COL</t>
  </si>
  <si>
    <t>680034202474</t>
  </si>
  <si>
    <t>NHL-ADA2-DAL</t>
  </si>
  <si>
    <t>680034202481</t>
  </si>
  <si>
    <t>NHL-ADA2-DET</t>
  </si>
  <si>
    <t>680034202498</t>
  </si>
  <si>
    <t>NHL-ADA2-EDM</t>
  </si>
  <si>
    <t>680034202504</t>
  </si>
  <si>
    <t>NHL-ADA2-FLA</t>
  </si>
  <si>
    <t>680034202511</t>
  </si>
  <si>
    <t>NHL-ADA2-LA</t>
  </si>
  <si>
    <t>680034202528</t>
  </si>
  <si>
    <t>NHL-ADA2-MIN</t>
  </si>
  <si>
    <t>680034202535</t>
  </si>
  <si>
    <t>NHL-ADA2-MON</t>
  </si>
  <si>
    <t>680034202542</t>
  </si>
  <si>
    <t>NHL-ADA2-NAS</t>
  </si>
  <si>
    <t>680034202559</t>
  </si>
  <si>
    <t>NHL-ADA2-NJ</t>
  </si>
  <si>
    <t>680034202566</t>
  </si>
  <si>
    <t>NHL-ADA2-NYI</t>
  </si>
  <si>
    <t>680034202573</t>
  </si>
  <si>
    <t>NHL-ADA2-NYR</t>
  </si>
  <si>
    <t>680034202580</t>
  </si>
  <si>
    <t>NHL-ADA2-OTT</t>
  </si>
  <si>
    <t>680034202597</t>
  </si>
  <si>
    <t>NHL-ADA2-PHI</t>
  </si>
  <si>
    <t>680034202603</t>
  </si>
  <si>
    <t>NHL-ADA2-PIT</t>
  </si>
  <si>
    <t>680034202610</t>
  </si>
  <si>
    <t>NHL-ADA2-SEA</t>
  </si>
  <si>
    <t>680034202627</t>
  </si>
  <si>
    <t>NHL-ADA2-SJ</t>
  </si>
  <si>
    <t>680034202634</t>
  </si>
  <si>
    <t>NHL-ADA2-STL</t>
  </si>
  <si>
    <t>680034202641</t>
  </si>
  <si>
    <t>NHL-ADA2-TB</t>
  </si>
  <si>
    <t>680034202658</t>
  </si>
  <si>
    <t>NHL-ADA2-TOR</t>
  </si>
  <si>
    <t>680034202665</t>
  </si>
  <si>
    <t>NHL-ADA2-VAN</t>
  </si>
  <si>
    <t>680034202672</t>
  </si>
  <si>
    <t>NHL-ADA2-VGK</t>
  </si>
  <si>
    <t>680034202689</t>
  </si>
  <si>
    <t>NHL-ADA2-WAS</t>
  </si>
  <si>
    <t>680034202696</t>
  </si>
  <si>
    <t>NHL-ADA2-WIN</t>
  </si>
  <si>
    <t>680034202702</t>
  </si>
  <si>
    <t>NHL-ADAP1-ANA</t>
  </si>
  <si>
    <t>680034202719</t>
  </si>
  <si>
    <t>NHL-ADAP1-ARI</t>
  </si>
  <si>
    <t>680034202726</t>
  </si>
  <si>
    <t>NHL-ADAP1-BOS</t>
  </si>
  <si>
    <t>680034202733</t>
  </si>
  <si>
    <t>NHL-ADAP1-BUF</t>
  </si>
  <si>
    <t>680034202740</t>
  </si>
  <si>
    <t>NHL-ADAP1-CAL</t>
  </si>
  <si>
    <t>680034202757</t>
  </si>
  <si>
    <t>NHL-ADAP1-CAR</t>
  </si>
  <si>
    <t>680034202764</t>
  </si>
  <si>
    <t>NHL-ADAP1-CBJ</t>
  </si>
  <si>
    <t>680034202771</t>
  </si>
  <si>
    <t>NHL-ADAP1-CHI</t>
  </si>
  <si>
    <t>680034202788</t>
  </si>
  <si>
    <t>NHL-ADAP1-COL</t>
  </si>
  <si>
    <t>680034202795</t>
  </si>
  <si>
    <t>NHL-ADAP1-DAL</t>
  </si>
  <si>
    <t>680034202801</t>
  </si>
  <si>
    <t>NHL-ADAP1-DET</t>
  </si>
  <si>
    <t>680034202818</t>
  </si>
  <si>
    <t>NHL-ADAP1-EDM</t>
  </si>
  <si>
    <t>680034202825</t>
  </si>
  <si>
    <t>NHL-ADAP1-FLA</t>
  </si>
  <si>
    <t>680034202832</t>
  </si>
  <si>
    <t>NHL-ADAP1-LA</t>
  </si>
  <si>
    <t>680034202849</t>
  </si>
  <si>
    <t>NHL-ADAP1-MIN</t>
  </si>
  <si>
    <t>680034202856</t>
  </si>
  <si>
    <t>NHL-ADAP1-MON</t>
  </si>
  <si>
    <t>680034202863</t>
  </si>
  <si>
    <t>NHL-ADAP1-NAS</t>
  </si>
  <si>
    <t>680034202870</t>
  </si>
  <si>
    <t>NHL-ADAP1-NJ</t>
  </si>
  <si>
    <t>680034202887</t>
  </si>
  <si>
    <t>NHL-ADAP1-NYI</t>
  </si>
  <si>
    <t>680034202894</t>
  </si>
  <si>
    <t>NHL-ADAP1-NYR</t>
  </si>
  <si>
    <t>680034202900</t>
  </si>
  <si>
    <t>NHL-ADAP1-OTT</t>
  </si>
  <si>
    <t>680034202917</t>
  </si>
  <si>
    <t>NHL-ADAP1-PHI</t>
  </si>
  <si>
    <t>680034202924</t>
  </si>
  <si>
    <t>NHL-ADAP1-PIT</t>
  </si>
  <si>
    <t>680034202931</t>
  </si>
  <si>
    <t>NHL-ADAP1-SEA</t>
  </si>
  <si>
    <t>680034202948</t>
  </si>
  <si>
    <t>NHL-ADAP1-SJ</t>
  </si>
  <si>
    <t>680034202955</t>
  </si>
  <si>
    <t>NHL-ADAP1-STL</t>
  </si>
  <si>
    <t>680034202962</t>
  </si>
  <si>
    <t>NHL-ADAP1-TB</t>
  </si>
  <si>
    <t>680034202979</t>
  </si>
  <si>
    <t>NHL-ADAP1-TOR</t>
  </si>
  <si>
    <t>680034202986</t>
  </si>
  <si>
    <t>NHL-ADAP1-VAN</t>
  </si>
  <si>
    <t>680034202993</t>
  </si>
  <si>
    <t>NHL-ADAP1-VGK</t>
  </si>
  <si>
    <t>680034203006</t>
  </si>
  <si>
    <t>NHL-ADAP1-WAS</t>
  </si>
  <si>
    <t>680034203013</t>
  </si>
  <si>
    <t>NHL-ADAP1-WIN</t>
  </si>
  <si>
    <t>680034203020</t>
  </si>
  <si>
    <t>NHL-ADAP2-ANA</t>
  </si>
  <si>
    <t>680034203037</t>
  </si>
  <si>
    <t>NHL-ADAP2-ARI</t>
  </si>
  <si>
    <t>680034203044</t>
  </si>
  <si>
    <t>NHL-ADAP2-BOS</t>
  </si>
  <si>
    <t>680034203051</t>
  </si>
  <si>
    <t>NHL-ADAP2-BUF</t>
  </si>
  <si>
    <t>680034203068</t>
  </si>
  <si>
    <t>NHL-ADAP2-CAL</t>
  </si>
  <si>
    <t>680034203075</t>
  </si>
  <si>
    <t>NHL-ADAP2-CAR</t>
  </si>
  <si>
    <t>680034203082</t>
  </si>
  <si>
    <t>NHL-ADAP2-CBJ</t>
  </si>
  <si>
    <t>680034203099</t>
  </si>
  <si>
    <t>NHL-ADAP2-CHI</t>
  </si>
  <si>
    <t>680034203105</t>
  </si>
  <si>
    <t>NHL-ADAP2-COL</t>
  </si>
  <si>
    <t>680034203112</t>
  </si>
  <si>
    <t>NHL-ADAP2-DAL</t>
  </si>
  <si>
    <t>680034203129</t>
  </si>
  <si>
    <t>NHL-ADAP2-DET</t>
  </si>
  <si>
    <t>680034203136</t>
  </si>
  <si>
    <t>NHL-ADAP2-EDM</t>
  </si>
  <si>
    <t>680034203143</t>
  </si>
  <si>
    <t>NHL-ADAP2-FLA</t>
  </si>
  <si>
    <t>680034203150</t>
  </si>
  <si>
    <t>NHL-ADAP2-LA</t>
  </si>
  <si>
    <t>680034203167</t>
  </si>
  <si>
    <t>NHL-ADAP2-MIN</t>
  </si>
  <si>
    <t>680034203174</t>
  </si>
  <si>
    <t>NHL-ADAP2-MON</t>
  </si>
  <si>
    <t>680034203181</t>
  </si>
  <si>
    <t>NHL-ADAP2-NAS</t>
  </si>
  <si>
    <t>680034203198</t>
  </si>
  <si>
    <t>NHL-ADAP2-NJ</t>
  </si>
  <si>
    <t>680034203204</t>
  </si>
  <si>
    <t>NHL-ADAP2-NYI</t>
  </si>
  <si>
    <t>680034203211</t>
  </si>
  <si>
    <t>NHL-ADAP2-NYR</t>
  </si>
  <si>
    <t>680034203228</t>
  </si>
  <si>
    <t>NHL-ADAP2-OTT</t>
  </si>
  <si>
    <t>680034203235</t>
  </si>
  <si>
    <t>NHL-ADAP2-PHI</t>
  </si>
  <si>
    <t>680034203242</t>
  </si>
  <si>
    <t>NHL-ADAP2-PIT</t>
  </si>
  <si>
    <t>680034203259</t>
  </si>
  <si>
    <t>NHL-ADAP2-SEA</t>
  </si>
  <si>
    <t>680034203266</t>
  </si>
  <si>
    <t>NHL-ADAP2-SJ</t>
  </si>
  <si>
    <t>680034203273</t>
  </si>
  <si>
    <t>NHL-ADAP2-STL</t>
  </si>
  <si>
    <t>680034203280</t>
  </si>
  <si>
    <t>NHL-ADAP2-TB</t>
  </si>
  <si>
    <t>680034203297</t>
  </si>
  <si>
    <t>NHL-ADAP2-TOR</t>
  </si>
  <si>
    <t>680034203303</t>
  </si>
  <si>
    <t>NHL-ADAP2-VAN</t>
  </si>
  <si>
    <t>680034203310</t>
  </si>
  <si>
    <t>NHL-ADAP2-VGK</t>
  </si>
  <si>
    <t>680034203327</t>
  </si>
  <si>
    <t>NHL-ADAP2-WAS</t>
  </si>
  <si>
    <t>680034203334</t>
  </si>
  <si>
    <t>NHL-ADAP2-WIN</t>
  </si>
  <si>
    <t>680034203341</t>
  </si>
  <si>
    <t>PFUY</t>
  </si>
  <si>
    <t>Documents</t>
  </si>
  <si>
    <t>ExecutiveLululemon-S</t>
  </si>
  <si>
    <t>ExecutiveLululemon-XL</t>
  </si>
  <si>
    <t xml:space="preserve">https://www.fanatics.com/ </t>
  </si>
  <si>
    <t xml:space="preserve">?query= </t>
  </si>
  <si>
    <t>38/40/41 MM LONG</t>
  </si>
  <si>
    <t>38/40/41 MM SHORT</t>
  </si>
  <si>
    <t>42/44/45 MM LONG</t>
  </si>
  <si>
    <t>42/44/45 MM SHORT</t>
  </si>
  <si>
    <t>11 PRO MAX</t>
  </si>
  <si>
    <t>12 PRO MAX</t>
  </si>
  <si>
    <t>14 PRO MAX</t>
  </si>
  <si>
    <t>11 PRO</t>
  </si>
  <si>
    <t>12 PRO</t>
  </si>
  <si>
    <t>13 PRO</t>
  </si>
  <si>
    <t>14 PRO</t>
  </si>
  <si>
    <t>38/40/41 MM</t>
  </si>
  <si>
    <t>42/44/45 MM</t>
  </si>
  <si>
    <t xml:space="preserve">38/40/41 MM </t>
  </si>
  <si>
    <t xml:space="preserve">42/44/45 MM </t>
  </si>
  <si>
    <t>38/40/41 MM Short</t>
  </si>
  <si>
    <t>42/44/45 MM Short</t>
  </si>
  <si>
    <t xml:space="preserve">https://www.target.com/ </t>
  </si>
  <si>
    <t xml:space="preserve">s?searchTerm= </t>
  </si>
  <si>
    <t>047-93-8863</t>
  </si>
  <si>
    <t>20mm</t>
  </si>
  <si>
    <t>047-93-5805</t>
  </si>
  <si>
    <t>22mm</t>
  </si>
  <si>
    <t>047-93-2388</t>
  </si>
  <si>
    <t>38/40/41mm Long</t>
  </si>
  <si>
    <t>047-93-4662</t>
  </si>
  <si>
    <t>42/44/45/49mm</t>
  </si>
  <si>
    <t>047-93-6114</t>
  </si>
  <si>
    <t>42/44/45/49mm Long</t>
  </si>
  <si>
    <t>047-93-6283</t>
  </si>
  <si>
    <t>42/44/45/49mm Short</t>
  </si>
  <si>
    <t>047-93-0042</t>
  </si>
  <si>
    <t>Auburn Tigers</t>
  </si>
  <si>
    <t>047-93-0043</t>
  </si>
  <si>
    <t>Clemson Tigers</t>
  </si>
  <si>
    <t>047-93-1789</t>
  </si>
  <si>
    <t>047-89-8688</t>
  </si>
  <si>
    <t>047-93-1771</t>
  </si>
  <si>
    <t>047-93-1790</t>
  </si>
  <si>
    <t>047-89-8584</t>
  </si>
  <si>
    <t>047-93-1815</t>
  </si>
  <si>
    <t>047-89-3583</t>
  </si>
  <si>
    <t>047-93-1801</t>
  </si>
  <si>
    <t>047-89-5560</t>
  </si>
  <si>
    <t>047-93-1772</t>
  </si>
  <si>
    <t>047-93-1814</t>
  </si>
  <si>
    <t>047-89-6452</t>
  </si>
  <si>
    <t>047-93-1811</t>
  </si>
  <si>
    <t>047-89-1178</t>
  </si>
  <si>
    <t>047-93-1770</t>
  </si>
  <si>
    <t>047-89-3861</t>
  </si>
  <si>
    <t>047-93-1788</t>
  </si>
  <si>
    <t>047-89-2915</t>
  </si>
  <si>
    <t>047-93-1809</t>
  </si>
  <si>
    <t>047-89-9128</t>
  </si>
  <si>
    <t>047-93-1807</t>
  </si>
  <si>
    <t>047-93-1787</t>
  </si>
  <si>
    <t>047-89-2030</t>
  </si>
  <si>
    <t>047-93-1803</t>
  </si>
  <si>
    <t>047-93-1808</t>
  </si>
  <si>
    <t>047-89-3498</t>
  </si>
  <si>
    <t>047-93-1791</t>
  </si>
  <si>
    <t>047-89-7455</t>
  </si>
  <si>
    <t>047-93-1799</t>
  </si>
  <si>
    <t>047-93-1773</t>
  </si>
  <si>
    <t>047-93-1818</t>
  </si>
  <si>
    <t>047-89-4713</t>
  </si>
  <si>
    <t>047-93-1780</t>
  </si>
  <si>
    <t>047-89-8465</t>
  </si>
  <si>
    <t>047-93-1813</t>
  </si>
  <si>
    <t>047-93-1798</t>
  </si>
  <si>
    <t>047-93-1786</t>
  </si>
  <si>
    <t>047-93-1779</t>
  </si>
  <si>
    <t>047-89-3089</t>
  </si>
  <si>
    <t>047-93-1777</t>
  </si>
  <si>
    <t>047-89-6637</t>
  </si>
  <si>
    <t>047-93-1778</t>
  </si>
  <si>
    <t>047-89-2716</t>
  </si>
  <si>
    <t>047-93-1817</t>
  </si>
  <si>
    <t>047-89-8020</t>
  </si>
  <si>
    <t>047-93-1785</t>
  </si>
  <si>
    <t>047-89-9047</t>
  </si>
  <si>
    <t>047-93-1794</t>
  </si>
  <si>
    <t>047-89-8703</t>
  </si>
  <si>
    <t>047-93-1783</t>
  </si>
  <si>
    <t>047-89-3649</t>
  </si>
  <si>
    <t>047-93-1793</t>
  </si>
  <si>
    <t>047-93-1816</t>
  </si>
  <si>
    <t>047-89-2708</t>
  </si>
  <si>
    <t>047-93-1776</t>
  </si>
  <si>
    <t>047-93-1792</t>
  </si>
  <si>
    <t>047-93-1805</t>
  </si>
  <si>
    <t>047-89-5829</t>
  </si>
  <si>
    <t>047-93-1796</t>
  </si>
  <si>
    <t>047-89-6442</t>
  </si>
  <si>
    <t>047-93-1774</t>
  </si>
  <si>
    <t>047-89-8509</t>
  </si>
  <si>
    <t>047-93-1782</t>
  </si>
  <si>
    <t>047-89-5848</t>
  </si>
  <si>
    <t>047-93-1797</t>
  </si>
  <si>
    <t>047-89-3912</t>
  </si>
  <si>
    <t>047-93-1795</t>
  </si>
  <si>
    <t>047-89-0388</t>
  </si>
  <si>
    <t>047-93-1775</t>
  </si>
  <si>
    <t>047-93-1800</t>
  </si>
  <si>
    <t>047-93-1810</t>
  </si>
  <si>
    <t>047-89-7999</t>
  </si>
  <si>
    <t>047-93-1781</t>
  </si>
  <si>
    <t>047-89-8095</t>
  </si>
  <si>
    <t>047-93-1812</t>
  </si>
  <si>
    <t>047-93-7069</t>
  </si>
  <si>
    <t>047-93-5740</t>
  </si>
  <si>
    <t>047-93-3237</t>
  </si>
  <si>
    <t>047-93-9276</t>
  </si>
  <si>
    <t>047-93-7693</t>
  </si>
  <si>
    <t>047-93-1653</t>
  </si>
  <si>
    <t>047-93-6211</t>
  </si>
  <si>
    <t>047-93-3088</t>
  </si>
  <si>
    <t>047-93-6585</t>
  </si>
  <si>
    <t>047-93-0361</t>
  </si>
  <si>
    <t>047-93-7883</t>
  </si>
  <si>
    <t>047-93-7164</t>
  </si>
  <si>
    <t>047-93-8327</t>
  </si>
  <si>
    <t>047-93-2826</t>
  </si>
  <si>
    <t>047-93-1589</t>
  </si>
  <si>
    <t>047-93-7857</t>
  </si>
  <si>
    <t>047-93-1130</t>
  </si>
  <si>
    <t>047-93-2344</t>
  </si>
  <si>
    <t>047-93-6741</t>
  </si>
  <si>
    <t>047-93-2451</t>
  </si>
  <si>
    <t>047-93-4108</t>
  </si>
  <si>
    <t>047-93-5956</t>
  </si>
  <si>
    <t>047-93-9432</t>
  </si>
  <si>
    <t>047-93-2367</t>
  </si>
  <si>
    <t>047-93-7757</t>
  </si>
  <si>
    <t>047-93-7466</t>
  </si>
  <si>
    <t>047-93-2973</t>
  </si>
  <si>
    <t>047-93-7315</t>
  </si>
  <si>
    <t>047-93-9031</t>
  </si>
  <si>
    <t>047-93-6318</t>
  </si>
  <si>
    <t>047-93-3679</t>
  </si>
  <si>
    <t>047-93-3010</t>
  </si>
  <si>
    <t>047-93-8947</t>
  </si>
  <si>
    <t>047-93-5293</t>
  </si>
  <si>
    <t>047-93-8524</t>
  </si>
  <si>
    <t>047-93-7674</t>
  </si>
  <si>
    <t>047-93-6982</t>
  </si>
  <si>
    <t>047-93-2412</t>
  </si>
  <si>
    <t>047-93-5556</t>
  </si>
  <si>
    <t>047-93-6080</t>
  </si>
  <si>
    <t>047-93-8802</t>
  </si>
  <si>
    <t>047-93-0286</t>
  </si>
  <si>
    <t>047-93-0983</t>
  </si>
  <si>
    <t>047-93-7086</t>
  </si>
  <si>
    <t>047-93-0437</t>
  </si>
  <si>
    <t>047-93-7089</t>
  </si>
  <si>
    <t>047-93-5986</t>
  </si>
  <si>
    <t>047-93-8387</t>
  </si>
  <si>
    <t>047-93-9675</t>
  </si>
  <si>
    <t>047-93-6087</t>
  </si>
  <si>
    <t>047-93-9761</t>
  </si>
  <si>
    <t>047-93-8513</t>
  </si>
  <si>
    <t>047-93-1397</t>
  </si>
  <si>
    <t>047-93-3049</t>
  </si>
  <si>
    <t>047-93-0367</t>
  </si>
  <si>
    <t>047-93-7098</t>
  </si>
  <si>
    <t>047-93-4295</t>
  </si>
  <si>
    <t>047-93-6488</t>
  </si>
  <si>
    <t>047-93-4131</t>
  </si>
  <si>
    <t>047-93-6785</t>
  </si>
  <si>
    <t>047-93-0208</t>
  </si>
  <si>
    <t>047-93-5209</t>
  </si>
  <si>
    <t>047-93-4617</t>
  </si>
  <si>
    <t>047-93-7264</t>
  </si>
  <si>
    <t>047-93-2639</t>
  </si>
  <si>
    <t>047-93-4211</t>
  </si>
  <si>
    <t>047-93-4891</t>
  </si>
  <si>
    <t>047-93-9080</t>
  </si>
  <si>
    <t>047-93-7312</t>
  </si>
  <si>
    <t>047-93-6131</t>
  </si>
  <si>
    <t>047-93-8494</t>
  </si>
  <si>
    <t>047-93-7331</t>
  </si>
  <si>
    <t>047-93-1826</t>
  </si>
  <si>
    <t>047-93-0561</t>
  </si>
  <si>
    <t>047-93-5645</t>
  </si>
  <si>
    <t>047-93-3713</t>
  </si>
  <si>
    <t>047-93-1125</t>
  </si>
  <si>
    <t>047-93-1019</t>
  </si>
  <si>
    <t>047-93-7265</t>
  </si>
  <si>
    <t>047-93-4701</t>
  </si>
  <si>
    <t>047-93-7136</t>
  </si>
  <si>
    <t>047-93-1281</t>
  </si>
  <si>
    <t>047-93-2711</t>
  </si>
  <si>
    <t>047-93-4463</t>
  </si>
  <si>
    <t>047-93-5218</t>
  </si>
  <si>
    <t>047-93-9147</t>
  </si>
  <si>
    <t>047-93-7407</t>
  </si>
  <si>
    <t>047-93-8734</t>
  </si>
  <si>
    <t>047-93-6393</t>
  </si>
  <si>
    <t>047-93-7550</t>
  </si>
  <si>
    <t>047-93-7871</t>
  </si>
  <si>
    <t>047-93-6553</t>
  </si>
  <si>
    <t>047-93-9696</t>
  </si>
  <si>
    <t>047-93-2889</t>
  </si>
  <si>
    <t>047-93-6569</t>
  </si>
  <si>
    <t>047-93-7107</t>
  </si>
  <si>
    <t>047-93-4202</t>
  </si>
  <si>
    <t>047-93-0413</t>
  </si>
  <si>
    <t>047-93-2252</t>
  </si>
  <si>
    <t>047-93-3918</t>
  </si>
  <si>
    <t>047-93-9174</t>
  </si>
  <si>
    <t>047-93-7791</t>
  </si>
  <si>
    <t>047-93-4363</t>
  </si>
  <si>
    <t>047-93-5434</t>
  </si>
  <si>
    <t>047-93-0450</t>
  </si>
  <si>
    <t>047-93-1941</t>
  </si>
  <si>
    <t>047-93-0842</t>
  </si>
  <si>
    <t>047-93-3692</t>
  </si>
  <si>
    <t>047-93-9082</t>
  </si>
  <si>
    <t>047-93-8177</t>
  </si>
  <si>
    <t>047-93-3183</t>
  </si>
  <si>
    <t>047-93-0636</t>
  </si>
  <si>
    <t>047-93-1298</t>
  </si>
  <si>
    <t>047-93-0770</t>
  </si>
  <si>
    <t>047-93-8416</t>
  </si>
  <si>
    <t>047-93-7235</t>
  </si>
  <si>
    <t>047-93-4480</t>
  </si>
  <si>
    <t>047-93-4002</t>
  </si>
  <si>
    <t>047-93-3308</t>
  </si>
  <si>
    <t>047-93-7163</t>
  </si>
  <si>
    <t>047-93-9727</t>
  </si>
  <si>
    <t>047-93-8383</t>
  </si>
  <si>
    <t>047-93-8337</t>
  </si>
  <si>
    <t>047-93-0430</t>
  </si>
  <si>
    <t>047-93-4832</t>
  </si>
  <si>
    <t>047-93-2760</t>
  </si>
  <si>
    <t>047-93-9139</t>
  </si>
  <si>
    <t>047-93-5583</t>
  </si>
  <si>
    <t>047-93-5947</t>
  </si>
  <si>
    <t>047-93-3682</t>
  </si>
  <si>
    <t>047-93-8138</t>
  </si>
  <si>
    <t>047-93-2071</t>
  </si>
  <si>
    <t>047-93-3723</t>
  </si>
  <si>
    <t>047-93-8809</t>
  </si>
  <si>
    <t>047-93-4696</t>
  </si>
  <si>
    <t>047-93-0618</t>
  </si>
  <si>
    <t>047-93-7973</t>
  </si>
  <si>
    <t>047-93-7959</t>
  </si>
  <si>
    <t>047-93-2455</t>
  </si>
  <si>
    <t>047-93-7320</t>
  </si>
  <si>
    <t>047-93-8964</t>
  </si>
  <si>
    <t>047-93-6694</t>
  </si>
  <si>
    <t>047-93-6213</t>
  </si>
  <si>
    <t>047-93-3045</t>
  </si>
  <si>
    <t>047-93-1144</t>
  </si>
  <si>
    <t>047-93-4242</t>
  </si>
  <si>
    <t>047-93-9036</t>
  </si>
  <si>
    <t>047-93-8813</t>
  </si>
  <si>
    <t>047-93-9809</t>
  </si>
  <si>
    <t>047-93-4143</t>
  </si>
  <si>
    <t>047-93-0004</t>
  </si>
  <si>
    <t>047-93-7545</t>
  </si>
  <si>
    <t>047-93-8242</t>
  </si>
  <si>
    <t>047-93-7552</t>
  </si>
  <si>
    <t>047-93-0904</t>
  </si>
  <si>
    <t>047-93-4565</t>
  </si>
  <si>
    <t>047-93-8440</t>
  </si>
  <si>
    <t>047-93-6778</t>
  </si>
  <si>
    <t>047-93-3896</t>
  </si>
  <si>
    <t>047-93-9424</t>
  </si>
  <si>
    <t>047-93-9330</t>
  </si>
  <si>
    <t>047-93-9047</t>
  </si>
  <si>
    <t>047-93-0665</t>
  </si>
  <si>
    <t>047-93-2416</t>
  </si>
  <si>
    <t>047-93-4000</t>
  </si>
  <si>
    <t>047-93-4903</t>
  </si>
  <si>
    <t>047-93-4700</t>
  </si>
  <si>
    <t>047-93-2085</t>
  </si>
  <si>
    <t>047-93-1301</t>
  </si>
  <si>
    <t>047-93-2176</t>
  </si>
  <si>
    <t>047-93-3833</t>
  </si>
  <si>
    <t>047-93-6916</t>
  </si>
  <si>
    <t>047-93-5969</t>
  </si>
  <si>
    <t>047-93-3572</t>
  </si>
  <si>
    <t>047-93-3707</t>
  </si>
  <si>
    <t>047-93-3866</t>
  </si>
  <si>
    <t>047-93-7289</t>
  </si>
  <si>
    <t>047-93-2476</t>
  </si>
  <si>
    <t>047-93-2574</t>
  </si>
  <si>
    <t>047-93-5289</t>
  </si>
  <si>
    <t>047-93-3350</t>
  </si>
  <si>
    <t>047-93-6700</t>
  </si>
  <si>
    <t>047-93-5590</t>
  </si>
  <si>
    <t>047-93-8063</t>
  </si>
  <si>
    <t>047-93-4973</t>
  </si>
  <si>
    <t>047-93-3519</t>
  </si>
  <si>
    <t>047-93-5918</t>
  </si>
  <si>
    <t>047-93-9438</t>
  </si>
  <si>
    <t>047-93-0930</t>
  </si>
  <si>
    <t>047-93-8725</t>
  </si>
  <si>
    <t>047-93-7893</t>
  </si>
  <si>
    <t>047-93-8430</t>
  </si>
  <si>
    <t>047-93-2359</t>
  </si>
  <si>
    <t>047-93-3667</t>
  </si>
  <si>
    <t>047-93-1057</t>
  </si>
  <si>
    <t>047-93-7427</t>
  </si>
  <si>
    <t>047-93-5156</t>
  </si>
  <si>
    <t>047-93-6591</t>
  </si>
  <si>
    <t>047-93-2778</t>
  </si>
  <si>
    <t>047-93-4251</t>
  </si>
  <si>
    <t>047-93-2103</t>
  </si>
  <si>
    <t>047-93-1123</t>
  </si>
  <si>
    <t>047-93-3139</t>
  </si>
  <si>
    <t>047-93-1861</t>
  </si>
  <si>
    <t>047-93-1024</t>
  </si>
  <si>
    <t>047-93-4185</t>
  </si>
  <si>
    <t>047-93-0256</t>
  </si>
  <si>
    <t>047-93-1231</t>
  </si>
  <si>
    <t>047-93-5820</t>
  </si>
  <si>
    <t>047-93-7966</t>
  </si>
  <si>
    <t>047-93-8230</t>
  </si>
  <si>
    <t>047-93-0570</t>
  </si>
  <si>
    <t>047-93-4504</t>
  </si>
  <si>
    <t>047-93-1158</t>
  </si>
  <si>
    <t>047-93-3944</t>
  </si>
  <si>
    <t>047-93-7416</t>
  </si>
  <si>
    <t>047-93-5438</t>
  </si>
  <si>
    <t>047-93-9613</t>
  </si>
  <si>
    <t>047-93-3850</t>
  </si>
  <si>
    <t>047-93-7434</t>
  </si>
  <si>
    <t>047-93-0250</t>
  </si>
  <si>
    <t>047-93-4407</t>
  </si>
  <si>
    <t>047-93-1017</t>
  </si>
  <si>
    <t>047-93-5113</t>
  </si>
  <si>
    <t>047-93-6536</t>
  </si>
  <si>
    <t>047-93-6689</t>
  </si>
  <si>
    <t>047-93-7613</t>
  </si>
  <si>
    <t>047-93-3831</t>
  </si>
  <si>
    <t>047-93-7796</t>
  </si>
  <si>
    <t>047-93-0731</t>
  </si>
  <si>
    <t>047-93-5904</t>
  </si>
  <si>
    <t>047-93-8522</t>
  </si>
  <si>
    <t>047-93-5170</t>
  </si>
  <si>
    <t>047-93-5300</t>
  </si>
  <si>
    <t>047-93-7142</t>
  </si>
  <si>
    <t>047-93-8082</t>
  </si>
  <si>
    <t>047-93-4537</t>
  </si>
  <si>
    <t>047-93-6680</t>
  </si>
  <si>
    <t>047-93-9178</t>
  </si>
  <si>
    <t>047-93-8924</t>
  </si>
  <si>
    <t>047-93-4965</t>
  </si>
  <si>
    <t>047-93-7537</t>
  </si>
  <si>
    <t>047-93-6812</t>
  </si>
  <si>
    <t>047-93-7121</t>
  </si>
  <si>
    <t>047-93-4436</t>
  </si>
  <si>
    <t>047-93-7702</t>
  </si>
  <si>
    <t>047-93-7483</t>
  </si>
  <si>
    <t>047-93-8152</t>
  </si>
  <si>
    <t>047-93-5855</t>
  </si>
  <si>
    <t>047-93-7759</t>
  </si>
  <si>
    <t>047-93-1927</t>
  </si>
  <si>
    <t>047-93-7262</t>
  </si>
  <si>
    <t>047-93-9473</t>
  </si>
  <si>
    <t>047-93-7457</t>
  </si>
  <si>
    <t>047-93-5960</t>
  </si>
  <si>
    <t>047-93-8205</t>
  </si>
  <si>
    <t>047-93-8900</t>
  </si>
  <si>
    <t>047-93-7739</t>
  </si>
  <si>
    <t>047-93-7401</t>
  </si>
  <si>
    <t>047-93-9253</t>
  </si>
  <si>
    <t>047-93-8516</t>
  </si>
  <si>
    <t>047-93-4146</t>
  </si>
  <si>
    <t>047-93-6497</t>
  </si>
  <si>
    <t>047-93-9055</t>
  </si>
  <si>
    <t>047-93-8473</t>
  </si>
  <si>
    <t>047-93-6518</t>
  </si>
  <si>
    <t>047-93-8074</t>
  </si>
  <si>
    <t>047-93-6986</t>
  </si>
  <si>
    <t>047-93-6722</t>
  </si>
  <si>
    <t>047-93-9628</t>
  </si>
  <si>
    <t>047-93-9972</t>
  </si>
  <si>
    <t>047-93-6827</t>
  </si>
  <si>
    <t>047-93-9575</t>
  </si>
  <si>
    <t>047-93-4070</t>
  </si>
  <si>
    <t>047-93-9095</t>
  </si>
  <si>
    <t>047-93-3665</t>
  </si>
  <si>
    <t>047-93-3425</t>
  </si>
  <si>
    <t>047-93-8121</t>
  </si>
  <si>
    <t>047-93-9600</t>
  </si>
  <si>
    <t>047-93-7804</t>
  </si>
  <si>
    <t>047-93-9713</t>
  </si>
  <si>
    <t>047-93-8826</t>
  </si>
  <si>
    <t>047-93-6212</t>
  </si>
  <si>
    <t>047-93-8934</t>
  </si>
  <si>
    <t>047-93-9326</t>
  </si>
  <si>
    <t>047-93-7077</t>
  </si>
  <si>
    <t>047-93-6428</t>
  </si>
  <si>
    <t>047-93-6848</t>
  </si>
  <si>
    <t>047-93-5352</t>
  </si>
  <si>
    <t>047-93-4335</t>
  </si>
  <si>
    <t>047-93-8165</t>
  </si>
  <si>
    <t>047-93-9754</t>
  </si>
  <si>
    <t>047-93-9839</t>
  </si>
  <si>
    <t>047-93-2161</t>
  </si>
  <si>
    <t>047-93-5642</t>
  </si>
  <si>
    <t>047-93-5756</t>
  </si>
  <si>
    <t>047-93-9934</t>
  </si>
  <si>
    <t>047-93-9596</t>
  </si>
  <si>
    <t>047-93-3539</t>
  </si>
  <si>
    <t>047-93-4299</t>
  </si>
  <si>
    <t>047-93-9955</t>
  </si>
  <si>
    <t>047-93-9827</t>
  </si>
  <si>
    <t>047-93-9293</t>
  </si>
  <si>
    <t>047-93-7527</t>
  </si>
  <si>
    <t>047-93-8938</t>
  </si>
  <si>
    <t>047-93-7239</t>
  </si>
  <si>
    <t>047-93-3531</t>
  </si>
  <si>
    <t>047-93-5587</t>
  </si>
  <si>
    <t>047-93-7787</t>
  </si>
  <si>
    <t>047-93-5283</t>
  </si>
  <si>
    <t>047-93-7481</t>
  </si>
  <si>
    <t>047-93-6840</t>
  </si>
  <si>
    <t>047-93-9798</t>
  </si>
  <si>
    <t>047-93-7267</t>
  </si>
  <si>
    <t>047-93-6390</t>
  </si>
  <si>
    <t>047-93-4551</t>
  </si>
  <si>
    <t>047-93-5790</t>
  </si>
  <si>
    <t>047-93-2189</t>
  </si>
  <si>
    <t>047-93-3643</t>
  </si>
  <si>
    <t>047-93-8259</t>
  </si>
  <si>
    <t>047-93-6903</t>
  </si>
  <si>
    <t>047-93-3793</t>
  </si>
  <si>
    <t>047-93-4163</t>
  </si>
  <si>
    <t>047-93-8250</t>
  </si>
  <si>
    <t>047-93-9514</t>
  </si>
  <si>
    <t>047-93-3431</t>
  </si>
  <si>
    <t>047-93-9682</t>
  </si>
  <si>
    <t>047-93-0151</t>
  </si>
  <si>
    <t>047-93-5311</t>
  </si>
  <si>
    <t>047-93-7820</t>
  </si>
  <si>
    <t>047-93-3438</t>
  </si>
  <si>
    <t>047-93-6985</t>
  </si>
  <si>
    <t>047-93-4213</t>
  </si>
  <si>
    <t>047-93-6139</t>
  </si>
  <si>
    <t>047-93-8978</t>
  </si>
  <si>
    <t>047-93-5162</t>
  </si>
  <si>
    <t>047-93-5696</t>
  </si>
  <si>
    <t>047-93-9625</t>
  </si>
  <si>
    <t>047-93-9043</t>
  </si>
  <si>
    <t>047-93-9620</t>
  </si>
  <si>
    <t>047-93-4589</t>
  </si>
  <si>
    <t>047-93-3563</t>
  </si>
  <si>
    <t>047-93-6759</t>
  </si>
  <si>
    <t>047-93-4397</t>
  </si>
  <si>
    <t>047-93-7722</t>
  </si>
  <si>
    <t>047-93-7138</t>
  </si>
  <si>
    <t>047-93-8764</t>
  </si>
  <si>
    <t>047-93-5107</t>
  </si>
  <si>
    <t>047-93-8329</t>
  </si>
  <si>
    <t>047-93-6594</t>
  </si>
  <si>
    <t>047-93-5737</t>
  </si>
  <si>
    <t>047-93-9734</t>
  </si>
  <si>
    <t>047-93-6766</t>
  </si>
  <si>
    <t>047-93-9037</t>
  </si>
  <si>
    <t>047-93-7271</t>
  </si>
  <si>
    <t>047-93-5828</t>
  </si>
  <si>
    <t>047-93-9721</t>
  </si>
  <si>
    <t>047-93-3796</t>
  </si>
  <si>
    <t>047-93-9288</t>
  </si>
  <si>
    <t>047-93-6299</t>
  </si>
  <si>
    <t>047-93-9755</t>
  </si>
  <si>
    <t>047-93-7696</t>
  </si>
  <si>
    <t>047-93-5637</t>
  </si>
  <si>
    <t>047-93-5621</t>
  </si>
  <si>
    <t>047-93-7670</t>
  </si>
  <si>
    <t>047-93-0448</t>
  </si>
  <si>
    <t>047-93-9050</t>
  </si>
  <si>
    <t>047-93-8845</t>
  </si>
  <si>
    <t>047-93-7256</t>
  </si>
  <si>
    <t>047-93-7453</t>
  </si>
  <si>
    <t>047-93-7034</t>
  </si>
  <si>
    <t>047-93-9255</t>
  </si>
  <si>
    <t>047-93-5622</t>
  </si>
  <si>
    <t>047-93-5040</t>
  </si>
  <si>
    <t>047-93-6958</t>
  </si>
  <si>
    <t>047-93-6474</t>
  </si>
  <si>
    <t>047-93-4532</t>
  </si>
  <si>
    <t>047-93-3673</t>
  </si>
  <si>
    <t>047-93-6895</t>
  </si>
  <si>
    <t>047-93-6005</t>
  </si>
  <si>
    <t>047-93-8552</t>
  </si>
  <si>
    <t>047-93-3619</t>
  </si>
  <si>
    <t>047-93-8487</t>
  </si>
  <si>
    <t>047-93-9732</t>
  </si>
  <si>
    <t>047-93-7001</t>
  </si>
  <si>
    <t>047-93-6898</t>
  </si>
  <si>
    <t>047-93-9204</t>
  </si>
  <si>
    <t>047-93-6249</t>
  </si>
  <si>
    <t>047-93-4298</t>
  </si>
  <si>
    <t>047-93-6522</t>
  </si>
  <si>
    <t>047-93-7408</t>
  </si>
  <si>
    <t>047-93-7170</t>
  </si>
  <si>
    <t>047-93-8870</t>
  </si>
  <si>
    <t>047-93-8007</t>
  </si>
  <si>
    <t>047-93-9693</t>
  </si>
  <si>
    <t>047-93-9159</t>
  </si>
  <si>
    <t>047-93-8529</t>
  </si>
  <si>
    <t>047-93-7310</t>
  </si>
  <si>
    <t>047-93-9056</t>
  </si>
  <si>
    <t>047-93-4937</t>
  </si>
  <si>
    <t>047-93-8207</t>
  </si>
  <si>
    <t>047-93-5350</t>
  </si>
  <si>
    <t>047-93-9373</t>
  </si>
  <si>
    <t>047-93-8558</t>
  </si>
  <si>
    <t>047-93-3452</t>
  </si>
  <si>
    <t>047-93-8077</t>
  </si>
  <si>
    <t>047-93-5018</t>
  </si>
  <si>
    <t>047-93-0729</t>
  </si>
  <si>
    <t>047-93-6186</t>
  </si>
  <si>
    <t>047-93-9826</t>
  </si>
  <si>
    <t>047-93-0187</t>
  </si>
  <si>
    <t>047-93-8589</t>
  </si>
  <si>
    <t>047-93-5839</t>
  </si>
  <si>
    <t>047-93-7070</t>
  </si>
  <si>
    <t>047-93-5461</t>
  </si>
  <si>
    <t>047-93-9298</t>
  </si>
  <si>
    <t>047-93-1333</t>
  </si>
  <si>
    <t>047-93-5464</t>
  </si>
  <si>
    <t>047-93-7190</t>
  </si>
  <si>
    <t>047-93-8745</t>
  </si>
  <si>
    <t>047-93-1649</t>
  </si>
  <si>
    <t>047-93-6020</t>
  </si>
  <si>
    <t>047-93-6537</t>
  </si>
  <si>
    <t>047-93-3463</t>
  </si>
  <si>
    <t>047-93-4770</t>
  </si>
  <si>
    <t>047-93-3364</t>
  </si>
  <si>
    <t>047-93-7618</t>
  </si>
  <si>
    <t>047-93-4220</t>
  </si>
  <si>
    <t>047-93-8035</t>
  </si>
  <si>
    <t>047-93-1652</t>
  </si>
  <si>
    <t>047-93-6278</t>
  </si>
  <si>
    <t>047-93-7134</t>
  </si>
  <si>
    <t>047-93-8548</t>
  </si>
  <si>
    <t>047-93-5306</t>
  </si>
  <si>
    <t>047-93-6928</t>
  </si>
  <si>
    <t>047-93-3602</t>
  </si>
  <si>
    <t>047-93-8158</t>
  </si>
  <si>
    <t>047-93-9166</t>
  </si>
  <si>
    <t>047-93-4682</t>
  </si>
  <si>
    <t>047-93-7035</t>
  </si>
  <si>
    <t>047-93-4865</t>
  </si>
  <si>
    <t>047-93-5848</t>
  </si>
  <si>
    <t>047-93-7173</t>
  </si>
  <si>
    <t>047-93-6711</t>
  </si>
  <si>
    <t>047-93-6493</t>
  </si>
  <si>
    <t>047-93-8407</t>
  </si>
  <si>
    <t>047-93-7351</t>
  </si>
  <si>
    <t>047-93-8737</t>
  </si>
  <si>
    <t>047-93-5807</t>
  </si>
  <si>
    <t>047-93-6593</t>
  </si>
  <si>
    <t>047-93-4020</t>
  </si>
  <si>
    <t>047-93-9100</t>
  </si>
  <si>
    <t>047-93-7877</t>
  </si>
  <si>
    <t>047-93-3596</t>
  </si>
  <si>
    <t>047-93-6094</t>
  </si>
  <si>
    <t>047-93-8517</t>
  </si>
  <si>
    <t>047-93-7724</t>
  </si>
  <si>
    <t>047-93-6413</t>
  </si>
  <si>
    <t>047-93-7634</t>
  </si>
  <si>
    <t>047-93-7376</t>
  </si>
  <si>
    <t>047-93-6395</t>
  </si>
  <si>
    <t>047-93-9408</t>
  </si>
  <si>
    <t>047-93-9975</t>
  </si>
  <si>
    <t>047-93-5175</t>
  </si>
  <si>
    <t>047-93-7027</t>
  </si>
  <si>
    <t>047-93-7863</t>
  </si>
  <si>
    <t>047-93-4541</t>
  </si>
  <si>
    <t>047-93-3787</t>
  </si>
  <si>
    <t>047-93-6633</t>
  </si>
  <si>
    <t>047-93-7906</t>
  </si>
  <si>
    <t>047-93-4583</t>
  </si>
  <si>
    <t>047-93-5716</t>
  </si>
  <si>
    <t>047-93-6364</t>
  </si>
  <si>
    <t>047-93-8638</t>
  </si>
  <si>
    <t>047-93-6641</t>
  </si>
  <si>
    <t>047-93-5905</t>
  </si>
  <si>
    <t>047-93-7620</t>
  </si>
  <si>
    <t>047-93-7553</t>
  </si>
  <si>
    <t>047-93-1668</t>
  </si>
  <si>
    <t>047-93-0188</t>
  </si>
  <si>
    <t>047-93-5715</t>
  </si>
  <si>
    <t>047-93-5030</t>
  </si>
  <si>
    <t>047-93-4309</t>
  </si>
  <si>
    <t>047-93-7650</t>
  </si>
  <si>
    <t>047-93-4667</t>
  </si>
  <si>
    <t>047-93-0893</t>
  </si>
  <si>
    <t>047-93-4291</t>
  </si>
  <si>
    <t>047-93-6130</t>
  </si>
  <si>
    <t>047-93-5670</t>
  </si>
  <si>
    <t>047-93-6264</t>
  </si>
  <si>
    <t>047-93-8122</t>
  </si>
  <si>
    <t>047-93-6881</t>
  </si>
  <si>
    <t>047-93-8828</t>
  </si>
  <si>
    <t>047-93-3804</t>
  </si>
  <si>
    <t>047-93-6523</t>
  </si>
  <si>
    <t>047-93-5327</t>
  </si>
  <si>
    <t>047-93-9638</t>
  </si>
  <si>
    <t>047-93-7297</t>
  </si>
  <si>
    <t>047-93-8897</t>
  </si>
  <si>
    <t>047-93-4927</t>
  </si>
  <si>
    <t>047-93-8080</t>
  </si>
  <si>
    <t>047-93-7484</t>
  </si>
  <si>
    <t>047-93-5634</t>
  </si>
  <si>
    <t>047-93-4952</t>
  </si>
  <si>
    <t>047-93-4330</t>
  </si>
  <si>
    <t>047-93-3827</t>
  </si>
  <si>
    <t>047-93-7526</t>
  </si>
  <si>
    <t>047-93-5571</t>
  </si>
  <si>
    <t>047-93-8376</t>
  </si>
  <si>
    <t>047-93-9831</t>
  </si>
  <si>
    <t>047-93-1681</t>
  </si>
  <si>
    <t>047-93-7543</t>
  </si>
  <si>
    <t>047-93-5237</t>
  </si>
  <si>
    <t>047-93-6119</t>
  </si>
  <si>
    <t>047-93-6611</t>
  </si>
  <si>
    <t>047-93-7410</t>
  </si>
  <si>
    <t>047-93-2197</t>
  </si>
  <si>
    <t>047-93-4944</t>
  </si>
  <si>
    <t>047-93-7384</t>
  </si>
  <si>
    <t>047-93-5921</t>
  </si>
  <si>
    <t>047-93-4217</t>
  </si>
  <si>
    <t>047-93-7226</t>
  </si>
  <si>
    <t>047-93-3562</t>
  </si>
  <si>
    <t>047-93-6757</t>
  </si>
  <si>
    <t>047-93-6376</t>
  </si>
  <si>
    <t>047-93-5347</t>
  </si>
  <si>
    <t>047-93-4849</t>
  </si>
  <si>
    <t>047-93-6109</t>
  </si>
  <si>
    <t>047-93-7881</t>
  </si>
  <si>
    <t>047-93-7605</t>
  </si>
  <si>
    <t>047-93-4450</t>
  </si>
  <si>
    <t>047-93-7250</t>
  </si>
  <si>
    <t>047-93-8648</t>
  </si>
  <si>
    <t>047-93-6655</t>
  </si>
  <si>
    <t>047-93-9060</t>
  </si>
  <si>
    <t>047-93-2178</t>
  </si>
  <si>
    <t>047-93-1722</t>
  </si>
  <si>
    <t>047-93-3440</t>
  </si>
  <si>
    <t>047-93-3168</t>
  </si>
  <si>
    <t>047-93-4750</t>
  </si>
  <si>
    <t>047-93-4848</t>
  </si>
  <si>
    <t>047-93-9405</t>
  </si>
  <si>
    <t>047-93-9479</t>
  </si>
  <si>
    <t>047-93-3550</t>
  </si>
  <si>
    <t>047-93-0232</t>
  </si>
  <si>
    <t>047-93-4510</t>
  </si>
  <si>
    <t>047-93-8456</t>
  </si>
  <si>
    <t>047-93-9880</t>
  </si>
  <si>
    <t>047-93-0849</t>
  </si>
  <si>
    <t>047-93-9741</t>
  </si>
  <si>
    <t>047-93-2610</t>
  </si>
  <si>
    <t>047-93-6473</t>
  </si>
  <si>
    <t>047-93-7711</t>
  </si>
  <si>
    <t>047-93-0405</t>
  </si>
  <si>
    <t>047-93-7872</t>
  </si>
  <si>
    <t>047-93-2621</t>
  </si>
  <si>
    <t>047-93-5158</t>
  </si>
  <si>
    <t>047-93-5635</t>
  </si>
  <si>
    <t>047-93-9706</t>
  </si>
  <si>
    <t>047-93-5098</t>
  </si>
  <si>
    <t>047-93-3466</t>
  </si>
  <si>
    <t>047-93-7951</t>
  </si>
  <si>
    <t>047-93-8882</t>
  </si>
  <si>
    <t>047-93-5476</t>
  </si>
  <si>
    <t>047-93-0345</t>
  </si>
  <si>
    <t>047-93-6787</t>
  </si>
  <si>
    <t>047-93-7679</t>
  </si>
  <si>
    <t>047-93-4488</t>
  </si>
  <si>
    <t>047-93-3575</t>
  </si>
  <si>
    <t>047-93-5752</t>
  </si>
  <si>
    <t>047-93-2094</t>
  </si>
  <si>
    <t>047-93-8084</t>
  </si>
  <si>
    <t>047-93-7850</t>
  </si>
  <si>
    <t>047-93-4325</t>
  </si>
  <si>
    <t>047-93-4041</t>
  </si>
  <si>
    <t>047-93-6562</t>
  </si>
  <si>
    <t>047-93-5194</t>
  </si>
  <si>
    <t>047-93-9608</t>
  </si>
  <si>
    <t>047-93-6403</t>
  </si>
  <si>
    <t>047-93-7184</t>
  </si>
  <si>
    <t>047-93-4280</t>
  </si>
  <si>
    <t>047-93-6444</t>
  </si>
  <si>
    <t>047-93-7485</t>
  </si>
  <si>
    <t>047-93-7393</t>
  </si>
  <si>
    <t>047-93-9612</t>
  </si>
  <si>
    <t>047-93-5146</t>
  </si>
  <si>
    <t>047-93-5812</t>
  </si>
  <si>
    <t>047-93-5949</t>
  </si>
  <si>
    <t>047-93-8528</t>
  </si>
  <si>
    <t>047-93-9429</t>
  </si>
  <si>
    <t>047-93-3631</t>
  </si>
  <si>
    <t>047-93-1858</t>
  </si>
  <si>
    <t>047-93-3549</t>
  </si>
  <si>
    <t>047-93-8510</t>
  </si>
  <si>
    <t>047-93-9382</t>
  </si>
  <si>
    <t>047-93-8183</t>
  </si>
  <si>
    <t>047-93-5518</t>
  </si>
  <si>
    <t>047-93-5710</t>
  </si>
  <si>
    <t>047-93-0444</t>
  </si>
  <si>
    <t>047-93-4133</t>
  </si>
  <si>
    <t>047-93-4674</t>
  </si>
  <si>
    <t>047-93-5928</t>
  </si>
  <si>
    <t>047-93-2472</t>
  </si>
  <si>
    <t>047-93-8423</t>
  </si>
  <si>
    <t>047-93-7459</t>
  </si>
  <si>
    <t>047-93-5234</t>
  </si>
  <si>
    <t>047-93-7406</t>
  </si>
  <si>
    <t>047-93-0913</t>
  </si>
  <si>
    <t>047-93-5248</t>
  </si>
  <si>
    <t>047-93-5428</t>
  </si>
  <si>
    <t>047-93-7061</t>
  </si>
  <si>
    <t>047-93-8766</t>
  </si>
  <si>
    <t>047-93-6720</t>
  </si>
  <si>
    <t>047-93-8783</t>
  </si>
  <si>
    <t>047-93-7006</t>
  </si>
  <si>
    <t>047-93-6183</t>
  </si>
  <si>
    <t>047-93-4035</t>
  </si>
  <si>
    <t>047-93-7178</t>
  </si>
  <si>
    <t>047-93-4988</t>
  </si>
  <si>
    <t>047-93-8294</t>
  </si>
  <si>
    <t>047-93-9929</t>
  </si>
  <si>
    <t>047-93-9925</t>
  </si>
  <si>
    <t>047-93-9068</t>
  </si>
  <si>
    <t>047-93-5762</t>
  </si>
  <si>
    <t>047-93-5885</t>
  </si>
  <si>
    <t>047-93-9832</t>
  </si>
  <si>
    <t>047-93-3162</t>
  </si>
  <si>
    <t>047-93-0830</t>
  </si>
  <si>
    <t>047-93-8651</t>
  </si>
  <si>
    <t>047-93-4859</t>
  </si>
  <si>
    <t>047-93-4322</t>
  </si>
  <si>
    <t>047-93-8455</t>
  </si>
  <si>
    <t>047-93-3498</t>
  </si>
  <si>
    <t>047-93-2192</t>
  </si>
  <si>
    <t>047-93-4427</t>
  </si>
  <si>
    <t>047-93-5561</t>
  </si>
  <si>
    <t>047-93-4980</t>
  </si>
  <si>
    <t>047-93-8315</t>
  </si>
  <si>
    <t>047-93-3093</t>
  </si>
  <si>
    <t>047-93-4712</t>
  </si>
  <si>
    <t>047-93-9089</t>
  </si>
  <si>
    <t>047-93-5084</t>
  </si>
  <si>
    <t>047-93-5291</t>
  </si>
  <si>
    <t>047-93-5215</t>
  </si>
  <si>
    <t>047-93-9490</t>
  </si>
  <si>
    <t>047-93-7914</t>
  </si>
  <si>
    <t>047-93-9565</t>
  </si>
  <si>
    <t>047-93-9412</t>
  </si>
  <si>
    <t>047-93-3555</t>
  </si>
  <si>
    <t>047-93-4638</t>
  </si>
  <si>
    <t>047-93-8781</t>
  </si>
  <si>
    <t>047-93-1595</t>
  </si>
  <si>
    <t>047-93-7198</t>
  </si>
  <si>
    <t>047-93-1398</t>
  </si>
  <si>
    <t>047-93-0443</t>
  </si>
  <si>
    <t>047-93-6746</t>
  </si>
  <si>
    <t>047-93-4278</t>
  </si>
  <si>
    <t>047-93-6423</t>
  </si>
  <si>
    <t>047-93-7983</t>
  </si>
  <si>
    <t>047-93-0160</t>
  </si>
  <si>
    <t>047-93-9820</t>
  </si>
  <si>
    <t>047-93-6048</t>
  </si>
  <si>
    <t>047-93-5822</t>
  </si>
  <si>
    <t>047-93-3401</t>
  </si>
  <si>
    <t>047-93-9756</t>
  </si>
  <si>
    <t>047-93-9942</t>
  </si>
  <si>
    <t>047-93-3430</t>
  </si>
  <si>
    <t>047-93-0035</t>
  </si>
  <si>
    <t>047-93-0024</t>
  </si>
  <si>
    <t>047-93-0031</t>
  </si>
  <si>
    <t>047-93-0038</t>
  </si>
  <si>
    <t>047-93-0039</t>
  </si>
  <si>
    <t>047-93-0045</t>
  </si>
  <si>
    <t>047-93-0032</t>
  </si>
  <si>
    <t>047-93-0041</t>
  </si>
  <si>
    <t>047-93-0025</t>
  </si>
  <si>
    <t>047-93-0028</t>
  </si>
  <si>
    <t>047-93-0036</t>
  </si>
  <si>
    <t>047-93-0049</t>
  </si>
  <si>
    <t>047-93-0066</t>
  </si>
  <si>
    <t>047-93-0058</t>
  </si>
  <si>
    <t>047-93-0053</t>
  </si>
  <si>
    <t>047-93-0047</t>
  </si>
  <si>
    <t>047-93-0054</t>
  </si>
  <si>
    <t>047-93-0061</t>
  </si>
  <si>
    <t>047-93-0068</t>
  </si>
  <si>
    <t>047-93-0055</t>
  </si>
  <si>
    <t>047-93-0048</t>
  </si>
  <si>
    <t>047-93-0051</t>
  </si>
  <si>
    <t>047-92-4133</t>
  </si>
  <si>
    <t>047-92-4134</t>
  </si>
  <si>
    <t>047-92-4061</t>
  </si>
  <si>
    <t>047-92-4056</t>
  </si>
  <si>
    <t>047-92-4066</t>
  </si>
  <si>
    <t>047-92-4065</t>
  </si>
  <si>
    <t>047-92-4063</t>
  </si>
  <si>
    <t>047-92-4070</t>
  </si>
  <si>
    <t>047-92-4075</t>
  </si>
  <si>
    <t>047-92-4072</t>
  </si>
  <si>
    <t>047-92-4082</t>
  </si>
  <si>
    <t>047-92-4078</t>
  </si>
  <si>
    <t>047-92-4081</t>
  </si>
  <si>
    <t>047-92-4079</t>
  </si>
  <si>
    <t>047-92-4074</t>
  </si>
  <si>
    <t>047-65-3354</t>
  </si>
  <si>
    <t>047-65-7001</t>
  </si>
  <si>
    <t>047-65-5358</t>
  </si>
  <si>
    <t>047-65-2853</t>
  </si>
  <si>
    <t>047-65-7928</t>
  </si>
  <si>
    <t>047-65-5735</t>
  </si>
  <si>
    <t>047-65-5033</t>
  </si>
  <si>
    <t>047-65-8726</t>
  </si>
  <si>
    <t>047-65-0166</t>
  </si>
  <si>
    <t>047-65-0577</t>
  </si>
  <si>
    <t>047-65-3352</t>
  </si>
  <si>
    <t>047-65-0831</t>
  </si>
  <si>
    <t>047-65-1166</t>
  </si>
  <si>
    <t>047-65-5660</t>
  </si>
  <si>
    <t>047-65-9689</t>
  </si>
  <si>
    <t>047-65-1366</t>
  </si>
  <si>
    <t>047-65-1822</t>
  </si>
  <si>
    <t>047-65-8103</t>
  </si>
  <si>
    <t>047-65-5201</t>
  </si>
  <si>
    <t>047-65-5184</t>
  </si>
  <si>
    <t>047-65-0636</t>
  </si>
  <si>
    <t>047-65-6715</t>
  </si>
  <si>
    <t>047-65-4291</t>
  </si>
  <si>
    <t>047-65-7157</t>
  </si>
  <si>
    <t>047-65-9247</t>
  </si>
  <si>
    <t>047-65-6344</t>
  </si>
  <si>
    <t>047-65-5723</t>
  </si>
  <si>
    <t>047-65-3349</t>
  </si>
  <si>
    <t>047-65-1978</t>
  </si>
  <si>
    <t>047-65-1006</t>
  </si>
  <si>
    <t>047-65-7663</t>
  </si>
  <si>
    <t>047-65-5239</t>
  </si>
  <si>
    <t>047-65-1699</t>
  </si>
  <si>
    <t>047-65-3025</t>
  </si>
  <si>
    <t>047-65-5150</t>
  </si>
  <si>
    <t>047-65-5936</t>
  </si>
  <si>
    <t>047-65-5983</t>
  </si>
  <si>
    <t>047-65-2060</t>
  </si>
  <si>
    <t>047-65-2430</t>
  </si>
  <si>
    <t>047-65-7115</t>
  </si>
  <si>
    <t>047-65-4747</t>
  </si>
  <si>
    <t>047-65-2924</t>
  </si>
  <si>
    <t>047-65-0714</t>
  </si>
  <si>
    <t>047-65-7752</t>
  </si>
  <si>
    <t>047-65-5789</t>
  </si>
  <si>
    <t>047-65-5124</t>
  </si>
  <si>
    <t>047-65-6832</t>
  </si>
  <si>
    <t>047-65-6260</t>
  </si>
  <si>
    <t>047-65-0376</t>
  </si>
  <si>
    <t>047-65-2083</t>
  </si>
  <si>
    <t>047-65-9177</t>
  </si>
  <si>
    <t>047-65-2287</t>
  </si>
  <si>
    <t>047-65-3123</t>
  </si>
  <si>
    <t>047-65-3736</t>
  </si>
  <si>
    <t>047-65-2715</t>
  </si>
  <si>
    <t>047-65-1719</t>
  </si>
  <si>
    <t>047-65-9497</t>
  </si>
  <si>
    <t>047-65-0510</t>
  </si>
  <si>
    <t>047-65-2025</t>
  </si>
  <si>
    <t>047-65-2090</t>
  </si>
  <si>
    <t>047-65-1475</t>
  </si>
  <si>
    <t>047-65-0965</t>
  </si>
  <si>
    <t>047-65-0458</t>
  </si>
  <si>
    <t>047-65-8356</t>
  </si>
  <si>
    <t>047-65-3928</t>
  </si>
  <si>
    <t>047-65-6022</t>
  </si>
  <si>
    <t>047-65-6862</t>
  </si>
  <si>
    <t>047-65-5142</t>
  </si>
  <si>
    <t>047-65-3877</t>
  </si>
  <si>
    <t>047-65-8757</t>
  </si>
  <si>
    <t>047-65-8635</t>
  </si>
  <si>
    <t>047-65-8953</t>
  </si>
  <si>
    <t>047-65-3551</t>
  </si>
  <si>
    <t>047-65-3327</t>
  </si>
  <si>
    <t>047-65-2437</t>
  </si>
  <si>
    <t>047-65-5100</t>
  </si>
  <si>
    <t>047-65-3474</t>
  </si>
  <si>
    <t>047-65-1786</t>
  </si>
  <si>
    <t>047-65-0532</t>
  </si>
  <si>
    <t>047-65-1042</t>
  </si>
  <si>
    <t>047-65-0401</t>
  </si>
  <si>
    <t>047-65-7904</t>
  </si>
  <si>
    <t>047-65-7179</t>
  </si>
  <si>
    <t>047-65-5404</t>
  </si>
  <si>
    <t>047-65-6240</t>
  </si>
  <si>
    <t>047-65-2751</t>
  </si>
  <si>
    <t>047-65-8318</t>
  </si>
  <si>
    <t>047-65-7329</t>
  </si>
  <si>
    <t>047-65-5072</t>
  </si>
  <si>
    <t>047-65-7456</t>
  </si>
  <si>
    <t>047-65-9129</t>
  </si>
  <si>
    <t>047-65-3489</t>
  </si>
  <si>
    <t>047-65-7920</t>
  </si>
  <si>
    <t>047-65-5572</t>
  </si>
  <si>
    <t>047-65-5282</t>
  </si>
  <si>
    <t>047-65-4717</t>
  </si>
  <si>
    <t>047-65-5426</t>
  </si>
  <si>
    <t>047-65-5620</t>
  </si>
  <si>
    <t>047-65-0188</t>
  </si>
  <si>
    <t>047-65-1512</t>
  </si>
  <si>
    <t>047-65-1278</t>
  </si>
  <si>
    <t>047-65-5927</t>
  </si>
  <si>
    <t>047-65-8947</t>
  </si>
  <si>
    <t>047-65-8585</t>
  </si>
  <si>
    <t>047-65-1203</t>
  </si>
  <si>
    <t>047-65-4250</t>
  </si>
  <si>
    <t>047-65-5321</t>
  </si>
  <si>
    <t>047-65-1670</t>
  </si>
  <si>
    <t>047-65-2650</t>
  </si>
  <si>
    <t>047-65-1077</t>
  </si>
  <si>
    <t>047-65-9229</t>
  </si>
  <si>
    <t>047-65-7375</t>
  </si>
  <si>
    <t>047-65-7312</t>
  </si>
  <si>
    <t>047-65-5232</t>
  </si>
  <si>
    <t>047-65-4805</t>
  </si>
  <si>
    <t>047-65-5708</t>
  </si>
  <si>
    <t>047-65-4430</t>
  </si>
  <si>
    <t>047-65-3983</t>
  </si>
  <si>
    <t>047-65-4517</t>
  </si>
  <si>
    <t>047-65-1057</t>
  </si>
  <si>
    <t>047-65-4834</t>
  </si>
  <si>
    <t>047-65-2440</t>
  </si>
  <si>
    <t>047-65-4828</t>
  </si>
  <si>
    <t>047-65-6199</t>
  </si>
  <si>
    <t>047-65-0377</t>
  </si>
  <si>
    <t>047-65-4764</t>
  </si>
  <si>
    <t>047-65-5082</t>
  </si>
  <si>
    <t>047-65-5113</t>
  </si>
  <si>
    <t>047-65-6290</t>
  </si>
  <si>
    <t>047-65-4387</t>
  </si>
  <si>
    <t>047-65-1906</t>
  </si>
  <si>
    <t>047-65-5496</t>
  </si>
  <si>
    <t>047-65-1491</t>
  </si>
  <si>
    <t>047-65-9612</t>
  </si>
  <si>
    <t>047-65-0618</t>
  </si>
  <si>
    <t>047-65-9495</t>
  </si>
  <si>
    <t>047-65-9369</t>
  </si>
  <si>
    <t>047-65-9278</t>
  </si>
  <si>
    <t>047-65-8331</t>
  </si>
  <si>
    <t>047-65-8590</t>
  </si>
  <si>
    <t>047-65-8712</t>
  </si>
  <si>
    <t>047-65-8450</t>
  </si>
  <si>
    <t>047-65-7549</t>
  </si>
  <si>
    <t>047-65-8096</t>
  </si>
  <si>
    <t>047-65-9021</t>
  </si>
  <si>
    <t>047-65-7159</t>
  </si>
  <si>
    <t>047-65-9467</t>
  </si>
  <si>
    <t>047-65-1194</t>
  </si>
  <si>
    <t>047-65-9228</t>
  </si>
  <si>
    <t>047-65-8118</t>
  </si>
  <si>
    <t>047-65-8239</t>
  </si>
  <si>
    <t>047-65-7320</t>
  </si>
  <si>
    <t>047-65-9785</t>
  </si>
  <si>
    <t>047-65-7734</t>
  </si>
  <si>
    <t>047-65-9469</t>
  </si>
  <si>
    <t>047-65-8618</t>
  </si>
  <si>
    <t>047-65-6975</t>
  </si>
  <si>
    <t>047-65-8349</t>
  </si>
  <si>
    <t>047-65-7634</t>
  </si>
  <si>
    <t>047-65-1223</t>
  </si>
  <si>
    <t>047-65-9791</t>
  </si>
  <si>
    <t>047-65-8391</t>
  </si>
  <si>
    <t>047-65-6630</t>
  </si>
  <si>
    <t>047-65-9873</t>
  </si>
  <si>
    <t>047-65-8599</t>
  </si>
  <si>
    <t>047-65-8823</t>
  </si>
  <si>
    <t>047-65-8705</t>
  </si>
  <si>
    <t>047-65-6608</t>
  </si>
  <si>
    <t>047-65-6537</t>
  </si>
  <si>
    <t>047-65-2705</t>
  </si>
  <si>
    <t>047-65-8098</t>
  </si>
  <si>
    <t>047-65-9969</t>
  </si>
  <si>
    <t>047-65-1513</t>
  </si>
  <si>
    <t>047-65-9433</t>
  </si>
  <si>
    <t>047-65-6933</t>
  </si>
  <si>
    <t>047-65-8457</t>
  </si>
  <si>
    <t>047-65-7910</t>
  </si>
  <si>
    <t>047-65-7277</t>
  </si>
  <si>
    <t>047-65-8157</t>
  </si>
  <si>
    <t>047-65-7061</t>
  </si>
  <si>
    <t>047-65-8513</t>
  </si>
  <si>
    <t>047-65-1461</t>
  </si>
  <si>
    <t>047-65-8217</t>
  </si>
  <si>
    <t>047-65-2628</t>
  </si>
  <si>
    <t>047-65-7907</t>
  </si>
  <si>
    <t>047-65-2701</t>
  </si>
  <si>
    <t>047-65-8905</t>
  </si>
  <si>
    <t>047-65-9545</t>
  </si>
  <si>
    <t>047-65-2154</t>
  </si>
  <si>
    <t>047-65-7084</t>
  </si>
  <si>
    <t>047-65-7635</t>
  </si>
  <si>
    <t>047-65-7620</t>
  </si>
  <si>
    <t>047-65-6702</t>
  </si>
  <si>
    <t>047-65-0693</t>
  </si>
  <si>
    <t>047-65-8472</t>
  </si>
  <si>
    <t>047-65-8335</t>
  </si>
  <si>
    <t>047-65-9821</t>
  </si>
  <si>
    <t>047-65-1439</t>
  </si>
  <si>
    <t>047-65-8653</t>
  </si>
  <si>
    <t>047-65-6735</t>
  </si>
  <si>
    <t>047-65-6795</t>
  </si>
  <si>
    <t>047-65-7370</t>
  </si>
  <si>
    <t>047-65-9530</t>
  </si>
  <si>
    <t>047-65-7325</t>
  </si>
  <si>
    <t>047-65-9082</t>
  </si>
  <si>
    <t>047-65-6700</t>
  </si>
  <si>
    <t>047-65-7492</t>
  </si>
  <si>
    <t>047-65-1412</t>
  </si>
  <si>
    <t>047-65-9217</t>
  </si>
  <si>
    <t>047-65-6712</t>
  </si>
  <si>
    <t>047-65-4188</t>
  </si>
  <si>
    <t>047-65-7040</t>
  </si>
  <si>
    <t>047-65-9412</t>
  </si>
  <si>
    <t>047-65-6740</t>
  </si>
  <si>
    <t>047-65-7838</t>
  </si>
  <si>
    <t>047-65-9930</t>
  </si>
  <si>
    <t>047-65-6707</t>
  </si>
  <si>
    <t>047-65-1053</t>
  </si>
  <si>
    <t>047-65-7099</t>
  </si>
  <si>
    <t>047-65-9470</t>
  </si>
  <si>
    <t>047-65-8530</t>
  </si>
  <si>
    <t>047-65-9951</t>
  </si>
  <si>
    <t>047-65-6664</t>
  </si>
  <si>
    <t>047-65-0911</t>
  </si>
  <si>
    <t>047-65-1530</t>
  </si>
  <si>
    <t>047-65-8532</t>
  </si>
  <si>
    <t>047-65-8092</t>
  </si>
  <si>
    <t>047-65-1403</t>
  </si>
  <si>
    <t>047-65-2622</t>
  </si>
  <si>
    <t>047-65-5052</t>
  </si>
  <si>
    <t>047-65-3142</t>
  </si>
  <si>
    <t>047-65-2815</t>
  </si>
  <si>
    <t>047-65-1040</t>
  </si>
  <si>
    <t>047-65-2487</t>
  </si>
  <si>
    <t>047-65-9428</t>
  </si>
  <si>
    <t>047-65-6929</t>
  </si>
  <si>
    <t>047-65-1672</t>
  </si>
  <si>
    <t>047-65-0866</t>
  </si>
  <si>
    <t>047-65-2180</t>
  </si>
  <si>
    <t>047-65-0912</t>
  </si>
  <si>
    <t>047-65-5202</t>
  </si>
  <si>
    <t>047-65-7178</t>
  </si>
  <si>
    <t>047-65-3201</t>
  </si>
  <si>
    <t>047-65-5543</t>
  </si>
  <si>
    <t>047-65-8955</t>
  </si>
  <si>
    <t>047-65-6599</t>
  </si>
  <si>
    <t>047-65-2956</t>
  </si>
  <si>
    <t>047-65-7825</t>
  </si>
  <si>
    <t>047-65-7481</t>
  </si>
  <si>
    <t>047-65-7017</t>
  </si>
  <si>
    <t>047-65-2637</t>
  </si>
  <si>
    <t>047-65-9165</t>
  </si>
  <si>
    <t>047-65-6594</t>
  </si>
  <si>
    <t>047-65-0670</t>
  </si>
  <si>
    <t>047-65-3653</t>
  </si>
  <si>
    <t>047-65-2630</t>
  </si>
  <si>
    <t>047-65-2512</t>
  </si>
  <si>
    <t>047-65-7649</t>
  </si>
  <si>
    <t>047-65-7163</t>
  </si>
  <si>
    <t>047-65-6646</t>
  </si>
  <si>
    <t>047-65-6659</t>
  </si>
  <si>
    <t>047-65-7719</t>
  </si>
  <si>
    <t>047-65-8509</t>
  </si>
  <si>
    <t>047-65-8693</t>
  </si>
  <si>
    <t>047-65-1996</t>
  </si>
  <si>
    <t>047-65-1286</t>
  </si>
  <si>
    <t>047-65-5794</t>
  </si>
  <si>
    <t>047-65-9407</t>
  </si>
  <si>
    <t>047-65-5386</t>
  </si>
  <si>
    <t>047-65-6824</t>
  </si>
  <si>
    <t>047-65-3786</t>
  </si>
  <si>
    <t>047-65-2937</t>
  </si>
  <si>
    <t>047-65-9366</t>
  </si>
  <si>
    <t>047-65-4297</t>
  </si>
  <si>
    <t>047-65-2693</t>
  </si>
  <si>
    <t>047-65-6704</t>
  </si>
  <si>
    <t>047-65-1279</t>
  </si>
  <si>
    <t>047-65-8231</t>
  </si>
  <si>
    <t>047-65-9620</t>
  </si>
  <si>
    <t>047-65-8055</t>
  </si>
  <si>
    <t>047-65-5198</t>
  </si>
  <si>
    <t>047-65-5161</t>
  </si>
  <si>
    <t>047-65-1055</t>
  </si>
  <si>
    <t>047-65-9957</t>
  </si>
  <si>
    <t>047-65-0540</t>
  </si>
  <si>
    <t>047-65-7122</t>
  </si>
  <si>
    <t>047-65-7482</t>
  </si>
  <si>
    <t>047-65-1698</t>
  </si>
  <si>
    <t>047-65-3053</t>
  </si>
  <si>
    <t>047-65-7555</t>
  </si>
  <si>
    <t>047-65-4471</t>
  </si>
  <si>
    <t>047-65-5293</t>
  </si>
  <si>
    <t>047-65-8754</t>
  </si>
  <si>
    <t>047-65-5505</t>
  </si>
  <si>
    <t>047-65-4938</t>
  </si>
  <si>
    <t>047-65-7011</t>
  </si>
  <si>
    <t>047-65-5873</t>
  </si>
  <si>
    <t>047-65-6536</t>
  </si>
  <si>
    <t>047-65-6652</t>
  </si>
  <si>
    <t>047-65-0796</t>
  </si>
  <si>
    <t>047-65-8603</t>
  </si>
  <si>
    <t>047-65-5085</t>
  </si>
  <si>
    <t>047-65-8871</t>
  </si>
  <si>
    <t>047-65-6737</t>
  </si>
  <si>
    <t>047-65-0915</t>
  </si>
  <si>
    <t>047-65-8742</t>
  </si>
  <si>
    <t>047-65-6420</t>
  </si>
  <si>
    <t>047-65-7870</t>
  </si>
  <si>
    <t>047-65-1899</t>
  </si>
  <si>
    <t>047-65-4728</t>
  </si>
  <si>
    <t>047-65-4550</t>
  </si>
  <si>
    <t>047-65-5167</t>
  </si>
  <si>
    <t>047-65-5196</t>
  </si>
  <si>
    <t>047-65-7909</t>
  </si>
  <si>
    <t>047-65-7364</t>
  </si>
  <si>
    <t>047-65-9983</t>
  </si>
  <si>
    <t>047-65-4907</t>
  </si>
  <si>
    <t>047-65-4768</t>
  </si>
  <si>
    <t>047-65-5413</t>
  </si>
  <si>
    <t>047-65-5808</t>
  </si>
  <si>
    <t>047-65-0096</t>
  </si>
  <si>
    <t>047-65-8864</t>
  </si>
  <si>
    <t>047-65-5428</t>
  </si>
  <si>
    <t>047-65-9087</t>
  </si>
  <si>
    <t>047-65-0439</t>
  </si>
  <si>
    <t>047-65-1715</t>
  </si>
  <si>
    <t>047-65-4763</t>
  </si>
  <si>
    <t>047-65-6660</t>
  </si>
  <si>
    <t>047-65-5376</t>
  </si>
  <si>
    <t>047-65-5981</t>
  </si>
  <si>
    <t>047-65-6942</t>
  </si>
  <si>
    <t>047-65-8904</t>
  </si>
  <si>
    <t>047-65-8195</t>
  </si>
  <si>
    <t>047-65-5220</t>
  </si>
  <si>
    <t>047-65-7937</t>
  </si>
  <si>
    <t>047-65-4286</t>
  </si>
  <si>
    <t>047-65-4608</t>
  </si>
  <si>
    <t>047-65-0112</t>
  </si>
  <si>
    <t>047-65-6915</t>
  </si>
  <si>
    <t>047-65-3399</t>
  </si>
  <si>
    <t>047-65-5798</t>
  </si>
  <si>
    <t>047-65-5183</t>
  </si>
  <si>
    <t>047-65-7268</t>
  </si>
  <si>
    <t>047-65-9259</t>
  </si>
  <si>
    <t>047-65-5270</t>
  </si>
  <si>
    <t>047-65-4935</t>
  </si>
  <si>
    <t>047-65-4937</t>
  </si>
  <si>
    <t>047-65-0715</t>
  </si>
  <si>
    <t>047-65-6505</t>
  </si>
  <si>
    <t>047-65-6896</t>
  </si>
  <si>
    <t>047-65-2475</t>
  </si>
  <si>
    <t>047-65-8051</t>
  </si>
  <si>
    <t>047-65-9340</t>
  </si>
  <si>
    <t>047-65-1713</t>
  </si>
  <si>
    <t>047-65-8899</t>
  </si>
  <si>
    <t>047-65-1795</t>
  </si>
  <si>
    <t>047-65-1820</t>
  </si>
  <si>
    <t>047-65-1661</t>
  </si>
  <si>
    <t>047-65-9710</t>
  </si>
  <si>
    <t>047-65-8620</t>
  </si>
  <si>
    <t>047-65-7712</t>
  </si>
  <si>
    <t>047-65-9639</t>
  </si>
  <si>
    <t>047-65-8172</t>
  </si>
  <si>
    <t>047-65-8219</t>
  </si>
  <si>
    <t>047-65-8256</t>
  </si>
  <si>
    <t>047-65-0692</t>
  </si>
  <si>
    <t>047-65-9336</t>
  </si>
  <si>
    <t>047-65-1792</t>
  </si>
  <si>
    <t>047-65-4872</t>
  </si>
  <si>
    <t>047-65-9280</t>
  </si>
  <si>
    <t>047-65-6668</t>
  </si>
  <si>
    <t>047-65-8122</t>
  </si>
  <si>
    <t>047-65-1277</t>
  </si>
  <si>
    <t>047-65-3237</t>
  </si>
  <si>
    <t>047-65-1173</t>
  </si>
  <si>
    <t>047-65-9254</t>
  </si>
  <si>
    <t>047-65-3278</t>
  </si>
  <si>
    <t>047-65-2447</t>
  </si>
  <si>
    <t>047-65-8048</t>
  </si>
  <si>
    <t>047-65-8164</t>
  </si>
  <si>
    <t>047-65-3348</t>
  </si>
  <si>
    <t>047-65-9117</t>
  </si>
  <si>
    <t>047-65-3282</t>
  </si>
  <si>
    <t>047-65-4624</t>
  </si>
  <si>
    <t>047-65-2574</t>
  </si>
  <si>
    <t>047-65-5044</t>
  </si>
  <si>
    <t>047-65-1641</t>
  </si>
  <si>
    <t>047-65-1089</t>
  </si>
  <si>
    <t>047-65-4136</t>
  </si>
  <si>
    <t>047-65-1271</t>
  </si>
  <si>
    <t>047-65-8928</t>
  </si>
  <si>
    <t>047-65-1156</t>
  </si>
  <si>
    <t>047-65-7573</t>
  </si>
  <si>
    <t>047-65-9503</t>
  </si>
  <si>
    <t>047-65-4557</t>
  </si>
  <si>
    <t>047-65-8843</t>
  </si>
  <si>
    <t>047-65-6976</t>
  </si>
  <si>
    <t>047-65-4633</t>
  </si>
  <si>
    <t>047-65-1902</t>
  </si>
  <si>
    <t>047-65-2748</t>
  </si>
  <si>
    <t>047-65-0862</t>
  </si>
  <si>
    <t>047-65-9706</t>
  </si>
  <si>
    <t>047-65-9245</t>
  </si>
  <si>
    <t>047-65-9786</t>
  </si>
  <si>
    <t>047-65-7346</t>
  </si>
  <si>
    <t>047-65-2735</t>
  </si>
  <si>
    <t>047-65-7252</t>
  </si>
  <si>
    <t>047-65-3359</t>
  </si>
  <si>
    <t>047-65-8860</t>
  </si>
  <si>
    <t>047-65-0650</t>
  </si>
  <si>
    <t>047-65-3217</t>
  </si>
  <si>
    <t>047-65-4784</t>
  </si>
  <si>
    <t>047-65-4769</t>
  </si>
  <si>
    <t>047-65-8123</t>
  </si>
  <si>
    <t>047-65-6738</t>
  </si>
  <si>
    <t>047-65-8451</t>
  </si>
  <si>
    <t>047-65-9301</t>
  </si>
  <si>
    <t>047-65-8405</t>
  </si>
  <si>
    <t>047-65-4318</t>
  </si>
  <si>
    <t>047-65-6636</t>
  </si>
  <si>
    <t>047-65-9230</t>
  </si>
  <si>
    <t>047-65-9011</t>
  </si>
  <si>
    <t>047-65-9332</t>
  </si>
  <si>
    <t>047-65-9875</t>
  </si>
  <si>
    <t>047-65-2780</t>
  </si>
  <si>
    <t>047-65-3671</t>
  </si>
  <si>
    <t>047-97-5663</t>
  </si>
  <si>
    <t>047-97-2882</t>
  </si>
  <si>
    <t>047-97-7851</t>
  </si>
  <si>
    <t>047-97-7337</t>
  </si>
  <si>
    <t>047-97-8467</t>
  </si>
  <si>
    <t>047-97-6864</t>
  </si>
  <si>
    <t>047-97-7230</t>
  </si>
  <si>
    <t>047-97-5467</t>
  </si>
  <si>
    <t>047-97-3127</t>
  </si>
  <si>
    <t>047-97-3989</t>
  </si>
  <si>
    <t>047-97-5647</t>
  </si>
  <si>
    <t>047-97-2279</t>
  </si>
  <si>
    <t>047-97-9306</t>
  </si>
  <si>
    <t>047-97-7545</t>
  </si>
  <si>
    <t>047-97-2569</t>
  </si>
  <si>
    <t>047-97-9860</t>
  </si>
  <si>
    <t>047-97-5635</t>
  </si>
  <si>
    <t>047-97-4192</t>
  </si>
  <si>
    <t>047-97-3764</t>
  </si>
  <si>
    <t>047-97-7026</t>
  </si>
  <si>
    <t>047-97-7531</t>
  </si>
  <si>
    <t>047-97-3282</t>
  </si>
  <si>
    <t>047-97-0482</t>
  </si>
  <si>
    <t>047-97-5799</t>
  </si>
  <si>
    <t>047-97-4157</t>
  </si>
  <si>
    <t>047-97-3936</t>
  </si>
  <si>
    <t>047-97-2350</t>
  </si>
  <si>
    <t>047-97-9050</t>
  </si>
  <si>
    <t>047-97-3741</t>
  </si>
  <si>
    <t>047-97-3019</t>
  </si>
  <si>
    <t>047-97-9421</t>
  </si>
  <si>
    <t>047-97-4879</t>
  </si>
  <si>
    <t>047-97-4773</t>
  </si>
  <si>
    <t>047-97-0671</t>
  </si>
  <si>
    <t>047-97-7488</t>
  </si>
  <si>
    <t>047-97-7423</t>
  </si>
  <si>
    <t>047-97-9712</t>
  </si>
  <si>
    <t>047-97-0991</t>
  </si>
  <si>
    <t>047-97-4438</t>
  </si>
  <si>
    <t>047-97-5378</t>
  </si>
  <si>
    <t>047-97-2510</t>
  </si>
  <si>
    <t>047-97-0071</t>
  </si>
  <si>
    <t>047-97-3027</t>
  </si>
  <si>
    <t>047-97-9019</t>
  </si>
  <si>
    <t>047-97-0584</t>
  </si>
  <si>
    <t>047-97-6408</t>
  </si>
  <si>
    <t>047-97-0965</t>
  </si>
  <si>
    <t>047-97-9761</t>
  </si>
  <si>
    <t>047-97-1024</t>
  </si>
  <si>
    <t>047-97-6341</t>
  </si>
  <si>
    <t>047-97-3909</t>
  </si>
  <si>
    <t>047-97-0582</t>
  </si>
  <si>
    <t>047-97-8287</t>
  </si>
  <si>
    <t>047-97-8390</t>
  </si>
  <si>
    <t>047-97-9646</t>
  </si>
  <si>
    <t>047-97-8110</t>
  </si>
  <si>
    <t>047-97-4543</t>
  </si>
  <si>
    <t>047-97-1130</t>
  </si>
  <si>
    <t>047-97-7094</t>
  </si>
  <si>
    <t>047-97-8944</t>
  </si>
  <si>
    <t>047-97-4686</t>
  </si>
  <si>
    <t>047-97-7481</t>
  </si>
  <si>
    <t>047-97-2162</t>
  </si>
  <si>
    <t>047-97-5115</t>
  </si>
  <si>
    <t>047-97-6284</t>
  </si>
  <si>
    <t>047-97-7872</t>
  </si>
  <si>
    <t>047-97-5718</t>
  </si>
  <si>
    <t>047-97-9800</t>
  </si>
  <si>
    <t>047-97-9149</t>
  </si>
  <si>
    <t>047-97-5365</t>
  </si>
  <si>
    <t>047-97-1543</t>
  </si>
  <si>
    <t>047-97-6970</t>
  </si>
  <si>
    <t>047-97-4394</t>
  </si>
  <si>
    <t>047-97-3667</t>
  </si>
  <si>
    <t>047-97-6375</t>
  </si>
  <si>
    <t>047-97-3252</t>
  </si>
  <si>
    <t>047-97-0359</t>
  </si>
  <si>
    <t>047-97-0933</t>
  </si>
  <si>
    <t>047-97-1342</t>
  </si>
  <si>
    <t>047-97-1271</t>
  </si>
  <si>
    <t>047-97-5228</t>
  </si>
  <si>
    <t>047-97-7128</t>
  </si>
  <si>
    <t>047-97-3216</t>
  </si>
  <si>
    <t>047-97-4314</t>
  </si>
  <si>
    <t>047-97-6348</t>
  </si>
  <si>
    <t>047-97-6413</t>
  </si>
  <si>
    <t>047-97-9726</t>
  </si>
  <si>
    <t>047-97-4274</t>
  </si>
  <si>
    <t>047-97-0044</t>
  </si>
  <si>
    <t>047-97-3413</t>
  </si>
  <si>
    <t>047-97-2450</t>
  </si>
  <si>
    <t>047-97-8242</t>
  </si>
  <si>
    <t>047-97-8323</t>
  </si>
  <si>
    <t>047-97-5174</t>
  </si>
  <si>
    <t>047-97-4308</t>
  </si>
  <si>
    <t>047-97-2225</t>
  </si>
  <si>
    <t>047-97-1917</t>
  </si>
  <si>
    <t>047-97-3226</t>
  </si>
  <si>
    <t>047-97-8990</t>
  </si>
  <si>
    <t>047-97-9619</t>
  </si>
  <si>
    <t>047-97-5965</t>
  </si>
  <si>
    <t>047-97-3317</t>
  </si>
  <si>
    <t>047-97-0007</t>
  </si>
  <si>
    <t>047-97-6666</t>
  </si>
  <si>
    <t>047-97-8602</t>
  </si>
  <si>
    <t>047-97-4009</t>
  </si>
  <si>
    <t>047-97-8211</t>
  </si>
  <si>
    <t>047-97-9074</t>
  </si>
  <si>
    <t>047-97-2153</t>
  </si>
  <si>
    <t>047-97-8190</t>
  </si>
  <si>
    <t>047-97-3288</t>
  </si>
  <si>
    <t>047-97-9656</t>
  </si>
  <si>
    <t>047-97-4541</t>
  </si>
  <si>
    <t>047-97-7210</t>
  </si>
  <si>
    <t>047-97-9324</t>
  </si>
  <si>
    <t>047-97-5313</t>
  </si>
  <si>
    <t>047-97-4162</t>
  </si>
  <si>
    <t>047-97-5678</t>
  </si>
  <si>
    <t>047-97-0222</t>
  </si>
  <si>
    <t>047-97-2454</t>
  </si>
  <si>
    <t>047-97-3932</t>
  </si>
  <si>
    <t>047-97-1101</t>
  </si>
  <si>
    <t>047-97-8457</t>
  </si>
  <si>
    <t>047-97-3387</t>
  </si>
  <si>
    <t>047-97-2359</t>
  </si>
  <si>
    <t>047-97-8575</t>
  </si>
  <si>
    <t>047-97-2360</t>
  </si>
  <si>
    <t>047-97-2506</t>
  </si>
  <si>
    <t>047-97-0113</t>
  </si>
  <si>
    <t>047-97-2859</t>
  </si>
  <si>
    <t>047-97-5782</t>
  </si>
  <si>
    <t>047-97-4513</t>
  </si>
  <si>
    <t>047-97-7844</t>
  </si>
  <si>
    <t>047-97-0459</t>
  </si>
  <si>
    <t>047-97-3939</t>
  </si>
  <si>
    <t>047-97-6230</t>
  </si>
  <si>
    <t>047-97-1819</t>
  </si>
  <si>
    <t>047-97-4463</t>
  </si>
  <si>
    <t>047-97-7224</t>
  </si>
  <si>
    <t>047-97-4711</t>
  </si>
  <si>
    <t>047-97-4449</t>
  </si>
  <si>
    <t>047-97-7553</t>
  </si>
  <si>
    <t>047-97-2973</t>
  </si>
  <si>
    <t>047-97-4511</t>
  </si>
  <si>
    <t>047-97-4255</t>
  </si>
  <si>
    <t>047-97-8269</t>
  </si>
  <si>
    <t>047-97-5982</t>
  </si>
  <si>
    <t>047-97-4123</t>
  </si>
  <si>
    <t>047-97-7404</t>
  </si>
  <si>
    <t>047-71-5178</t>
  </si>
  <si>
    <t>047-71-8530</t>
  </si>
  <si>
    <t>047-71-5062</t>
  </si>
  <si>
    <t>047-71-6193</t>
  </si>
  <si>
    <t>047-71-5767</t>
  </si>
  <si>
    <t>047-71-6456</t>
  </si>
  <si>
    <t>047-71-9602</t>
  </si>
  <si>
    <t>047-71-3836</t>
  </si>
  <si>
    <t>047-71-0660</t>
  </si>
  <si>
    <t>047-71-9228</t>
  </si>
  <si>
    <t>047-71-8523</t>
  </si>
  <si>
    <t>047-71-0791</t>
  </si>
  <si>
    <t>047-71-4221</t>
  </si>
  <si>
    <t>047-71-6700</t>
  </si>
  <si>
    <t>047-71-3334</t>
  </si>
  <si>
    <t>047-71-9883</t>
  </si>
  <si>
    <t>047-71-3422</t>
  </si>
  <si>
    <t>047-71-3314</t>
  </si>
  <si>
    <t>047-71-8702</t>
  </si>
  <si>
    <t>047-71-1560</t>
  </si>
  <si>
    <t>047-71-4142</t>
  </si>
  <si>
    <t>047-71-6017</t>
  </si>
  <si>
    <t>047-71-2122</t>
  </si>
  <si>
    <t>047-71-0377</t>
  </si>
  <si>
    <t>047-71-0564</t>
  </si>
  <si>
    <t>047-71-0498</t>
  </si>
  <si>
    <t>047-71-8336</t>
  </si>
  <si>
    <t>047-71-9666</t>
  </si>
  <si>
    <t>047-71-6668</t>
  </si>
  <si>
    <t>047-71-8590</t>
  </si>
  <si>
    <t>047-71-4370</t>
  </si>
  <si>
    <t>047-71-5828</t>
  </si>
  <si>
    <t>047-71-0943</t>
  </si>
  <si>
    <t>047-71-3295</t>
  </si>
  <si>
    <t>047-71-3290</t>
  </si>
  <si>
    <t>047-71-3883</t>
  </si>
  <si>
    <t>047-71-4868</t>
  </si>
  <si>
    <t>047-71-2069</t>
  </si>
  <si>
    <t>047-71-3483</t>
  </si>
  <si>
    <t>047-71-1013</t>
  </si>
  <si>
    <t>047-71-4847</t>
  </si>
  <si>
    <t>047-71-3173</t>
  </si>
  <si>
    <t>047-71-8821</t>
  </si>
  <si>
    <t>047-71-4406</t>
  </si>
  <si>
    <t>047-71-8955</t>
  </si>
  <si>
    <t>047-71-9293</t>
  </si>
  <si>
    <t>047-71-9346</t>
  </si>
  <si>
    <t>047-71-4848</t>
  </si>
  <si>
    <t>047-71-8756</t>
  </si>
  <si>
    <t>047-71-7572</t>
  </si>
  <si>
    <t>047-71-4964</t>
  </si>
  <si>
    <t>047-71-6841</t>
  </si>
  <si>
    <t>047-71-7430</t>
  </si>
  <si>
    <t>047-71-0381</t>
  </si>
  <si>
    <t>047-71-2651</t>
  </si>
  <si>
    <t>047-71-9132</t>
  </si>
  <si>
    <t>047-71-0780</t>
  </si>
  <si>
    <t>047-71-5742</t>
  </si>
  <si>
    <t>047-71-3847</t>
  </si>
  <si>
    <t>047-71-4096</t>
  </si>
  <si>
    <t>047-71-3142</t>
  </si>
  <si>
    <t>047-71-4332</t>
  </si>
  <si>
    <t>047-71-6887</t>
  </si>
  <si>
    <t>047-71-7901</t>
  </si>
  <si>
    <t>047-71-9014</t>
  </si>
  <si>
    <t>047-71-0074</t>
  </si>
  <si>
    <t>047-71-0915</t>
  </si>
  <si>
    <t>047-71-1501</t>
  </si>
  <si>
    <t>047-71-3708</t>
  </si>
  <si>
    <t>047-71-0696</t>
  </si>
  <si>
    <t>047-71-0807</t>
  </si>
  <si>
    <t>047-71-8954</t>
  </si>
  <si>
    <t>047-71-5890</t>
  </si>
  <si>
    <t>047-71-3671</t>
  </si>
  <si>
    <t>047-71-2659</t>
  </si>
  <si>
    <t>047-71-6352</t>
  </si>
  <si>
    <t>047-71-9157</t>
  </si>
  <si>
    <t>047-71-6104</t>
  </si>
  <si>
    <t>047-71-6262</t>
  </si>
  <si>
    <t>047-71-0936</t>
  </si>
  <si>
    <t>047-71-5814</t>
  </si>
  <si>
    <t>047-71-7593</t>
  </si>
  <si>
    <t>047-71-1468</t>
  </si>
  <si>
    <t>047-71-5765</t>
  </si>
  <si>
    <t>047-71-4727</t>
  </si>
  <si>
    <t>047-71-5766</t>
  </si>
  <si>
    <t>047-71-0272</t>
  </si>
  <si>
    <t>047-71-7931</t>
  </si>
  <si>
    <t>047-71-8656</t>
  </si>
  <si>
    <t>047-71-5770</t>
  </si>
  <si>
    <t>047-71-8672</t>
  </si>
  <si>
    <t>047-71-1467</t>
  </si>
  <si>
    <t>047-71-1366</t>
  </si>
  <si>
    <t>047-71-5681</t>
  </si>
  <si>
    <t>047-71-2975</t>
  </si>
  <si>
    <t>047-71-7323</t>
  </si>
  <si>
    <t>047-71-1134</t>
  </si>
  <si>
    <t>047-71-0841</t>
  </si>
  <si>
    <t>047-71-0089</t>
  </si>
  <si>
    <t>047-71-3128</t>
  </si>
  <si>
    <t>047-71-4040</t>
  </si>
  <si>
    <t>047-71-3845</t>
  </si>
  <si>
    <t>047-71-4873</t>
  </si>
  <si>
    <t>047-71-1093</t>
  </si>
  <si>
    <t>047-71-1147</t>
  </si>
  <si>
    <t>047-71-8580</t>
  </si>
  <si>
    <t>047-71-0973</t>
  </si>
  <si>
    <t>047-71-4143</t>
  </si>
  <si>
    <t>047-71-7267</t>
  </si>
  <si>
    <t>047-71-0893</t>
  </si>
  <si>
    <t>047-71-9628</t>
  </si>
  <si>
    <t>047-71-7403</t>
  </si>
  <si>
    <t>047-71-9466</t>
  </si>
  <si>
    <t>047-71-1986</t>
  </si>
  <si>
    <t>047-71-0408</t>
  </si>
  <si>
    <t>047-71-4790</t>
  </si>
  <si>
    <t>047-71-9657</t>
  </si>
  <si>
    <t>047-71-7258</t>
  </si>
  <si>
    <t>047-71-3756</t>
  </si>
  <si>
    <t>047-71-9017</t>
  </si>
  <si>
    <t>047-71-2261</t>
  </si>
  <si>
    <t>047-71-4052</t>
  </si>
  <si>
    <t>047-71-1836</t>
  </si>
  <si>
    <t>047-71-0394</t>
  </si>
  <si>
    <t>047-71-0627</t>
  </si>
  <si>
    <t>047-71-5294</t>
  </si>
  <si>
    <t>047-71-2457</t>
  </si>
  <si>
    <t>047-71-4448</t>
  </si>
  <si>
    <t>047-71-1375</t>
  </si>
  <si>
    <t>047-71-6464</t>
  </si>
  <si>
    <t>047-71-1226</t>
  </si>
  <si>
    <t>047-71-0243</t>
  </si>
  <si>
    <t>047-71-5957</t>
  </si>
  <si>
    <t>047-71-9358</t>
  </si>
  <si>
    <t>047-71-7059</t>
  </si>
  <si>
    <t>047-71-2397</t>
  </si>
  <si>
    <t>047-71-4082</t>
  </si>
  <si>
    <t>047-71-0470</t>
  </si>
  <si>
    <t>047-71-9671</t>
  </si>
  <si>
    <t>047-71-7193</t>
  </si>
  <si>
    <t>047-71-7571</t>
  </si>
  <si>
    <t>047-71-1844</t>
  </si>
  <si>
    <t>047-71-1062</t>
  </si>
  <si>
    <t>047-71-3990</t>
  </si>
  <si>
    <t>047-71-7468</t>
  </si>
  <si>
    <t>047-71-8645</t>
  </si>
  <si>
    <t>047-71-4301</t>
  </si>
  <si>
    <t>047-71-6859</t>
  </si>
  <si>
    <t>047-71-6441</t>
  </si>
  <si>
    <t>047-71-3745</t>
  </si>
  <si>
    <t>047-71-5153</t>
  </si>
  <si>
    <t>047-71-2718</t>
  </si>
  <si>
    <t>047-71-3552</t>
  </si>
  <si>
    <t>047-71-7146</t>
  </si>
  <si>
    <t>047-71-6722</t>
  </si>
  <si>
    <t>047-71-7389</t>
  </si>
  <si>
    <t>047-71-0116</t>
  </si>
  <si>
    <t>047-71-1361</t>
  </si>
  <si>
    <t>047-71-7834</t>
  </si>
  <si>
    <t>047-71-0097</t>
  </si>
  <si>
    <t>047-71-2639</t>
  </si>
  <si>
    <t>047-71-2531</t>
  </si>
  <si>
    <t>047-71-7716</t>
  </si>
  <si>
    <t>047-71-4000</t>
  </si>
  <si>
    <t>047-71-7563</t>
  </si>
  <si>
    <t>047-71-1658</t>
  </si>
  <si>
    <t>047-71-4069</t>
  </si>
  <si>
    <t>047-71-9305</t>
  </si>
  <si>
    <t>047-71-3040</t>
  </si>
  <si>
    <t>047-71-0633</t>
  </si>
  <si>
    <t>047-71-2194</t>
  </si>
  <si>
    <t>047-71-0585</t>
  </si>
  <si>
    <t>047-71-0626</t>
  </si>
  <si>
    <t>047-71-7603</t>
  </si>
  <si>
    <t>047-71-4449</t>
  </si>
  <si>
    <t>047-71-5338</t>
  </si>
  <si>
    <t>047-71-3118</t>
  </si>
  <si>
    <t>047-71-0643</t>
  </si>
  <si>
    <t>047-71-7103</t>
  </si>
  <si>
    <t>047-71-1644</t>
  </si>
  <si>
    <t>047-71-0804</t>
  </si>
  <si>
    <t>047-71-8822</t>
  </si>
  <si>
    <t>047-71-6686</t>
  </si>
  <si>
    <t>047-71-7735</t>
  </si>
  <si>
    <t>047-71-3126</t>
  </si>
  <si>
    <t>047-71-6619</t>
  </si>
  <si>
    <t>047-71-1267</t>
  </si>
  <si>
    <t>047-71-0340</t>
  </si>
  <si>
    <t>047-71-4693</t>
  </si>
  <si>
    <t>047-71-1747</t>
  </si>
  <si>
    <t>047-71-7269</t>
  </si>
  <si>
    <t>047-71-7865</t>
  </si>
  <si>
    <t>047-71-3138</t>
  </si>
  <si>
    <t>047-71-6056</t>
  </si>
  <si>
    <t>047-71-9118</t>
  </si>
  <si>
    <t>047-71-0492</t>
  </si>
  <si>
    <t>047-71-6623</t>
  </si>
  <si>
    <t>047-71-2042</t>
  </si>
  <si>
    <t>047-71-0378</t>
  </si>
  <si>
    <t>047-71-9731</t>
  </si>
  <si>
    <t>047-71-5720</t>
  </si>
  <si>
    <t>047-71-1401</t>
  </si>
  <si>
    <t>047-71-3626</t>
  </si>
  <si>
    <t>047-71-4423</t>
  </si>
  <si>
    <t>047-71-3378</t>
  </si>
  <si>
    <t>047-71-3459</t>
  </si>
  <si>
    <t>047-71-5778</t>
  </si>
  <si>
    <t>047-71-4385</t>
  </si>
  <si>
    <t>047-71-4747</t>
  </si>
  <si>
    <t>047-71-7727</t>
  </si>
  <si>
    <t>047-71-3436</t>
  </si>
  <si>
    <t>047-71-9741</t>
  </si>
  <si>
    <t>047-71-5068</t>
  </si>
  <si>
    <t>047-71-4337</t>
  </si>
  <si>
    <t>047-71-1436</t>
  </si>
  <si>
    <t>047-71-7182</t>
  </si>
  <si>
    <t>047-71-6989</t>
  </si>
  <si>
    <t>047-71-1523</t>
  </si>
  <si>
    <t>047-71-8323</t>
  </si>
  <si>
    <t>047-71-7189</t>
  </si>
  <si>
    <t>047-71-2655</t>
  </si>
  <si>
    <t>047-71-1540</t>
  </si>
  <si>
    <t>047-71-0358</t>
  </si>
  <si>
    <t>047-71-3810</t>
  </si>
  <si>
    <t>047-71-1253</t>
  </si>
  <si>
    <t>047-71-2993</t>
  </si>
  <si>
    <t>047-71-3030</t>
  </si>
  <si>
    <t>047-71-2630</t>
  </si>
  <si>
    <t>047-71-0746</t>
  </si>
  <si>
    <t>047-71-0204</t>
  </si>
  <si>
    <t>047-71-7517</t>
  </si>
  <si>
    <t>047-71-0665</t>
  </si>
  <si>
    <t>047-71-4670</t>
  </si>
  <si>
    <t>047-71-4274</t>
  </si>
  <si>
    <t>047-71-0442</t>
  </si>
  <si>
    <t>047-71-1077</t>
  </si>
  <si>
    <t>047-71-0413</t>
  </si>
  <si>
    <t>047-71-1070</t>
  </si>
  <si>
    <t>047-71-1348</t>
  </si>
  <si>
    <t>047-71-9584</t>
  </si>
  <si>
    <t>047-71-2695</t>
  </si>
  <si>
    <t>047-71-3659</t>
  </si>
  <si>
    <t>047-71-1208</t>
  </si>
  <si>
    <t>047-71-2661</t>
  </si>
  <si>
    <t>047-71-2313</t>
  </si>
  <si>
    <t>047-71-1029</t>
  </si>
  <si>
    <t>047-71-2977</t>
  </si>
  <si>
    <t>047-71-2981</t>
  </si>
  <si>
    <t>047-71-9645</t>
  </si>
  <si>
    <t>047-71-8966</t>
  </si>
  <si>
    <t>047-71-9999</t>
  </si>
  <si>
    <t>047-71-1107</t>
  </si>
  <si>
    <t>047-71-2634</t>
  </si>
  <si>
    <t>047-71-3697</t>
  </si>
  <si>
    <t>047-71-0379</t>
  </si>
  <si>
    <t>047-71-8681</t>
  </si>
  <si>
    <t>047-71-5254</t>
  </si>
  <si>
    <t>047-71-0526</t>
  </si>
  <si>
    <t>047-71-8618</t>
  </si>
  <si>
    <t>047-71-1242</t>
  </si>
  <si>
    <t>047-71-9124</t>
  </si>
  <si>
    <t>047-71-6888</t>
  </si>
  <si>
    <t>047-71-5783</t>
  </si>
  <si>
    <t>047-71-8156</t>
  </si>
  <si>
    <t>047-71-8424</t>
  </si>
  <si>
    <t>047-71-2995</t>
  </si>
  <si>
    <t>047-71-3313</t>
  </si>
  <si>
    <t>047-71-7431</t>
  </si>
  <si>
    <t>047-71-2666</t>
  </si>
  <si>
    <t>047-71-5833</t>
  </si>
  <si>
    <t>047-71-8053</t>
  </si>
  <si>
    <t>047-71-8862</t>
  </si>
  <si>
    <t>047-71-7904</t>
  </si>
  <si>
    <t>047-71-8902</t>
  </si>
  <si>
    <t>047-71-4287</t>
  </si>
  <si>
    <t>047-71-7221</t>
  </si>
  <si>
    <t>047-71-5987</t>
  </si>
  <si>
    <t>047-71-3293</t>
  </si>
  <si>
    <t>047-71-5546</t>
  </si>
  <si>
    <t>047-71-1647</t>
  </si>
  <si>
    <t>047-71-5729</t>
  </si>
  <si>
    <t>047-71-0572</t>
  </si>
  <si>
    <t>047-71-0375</t>
  </si>
  <si>
    <t>047-71-2657</t>
  </si>
  <si>
    <t>047-71-8630</t>
  </si>
  <si>
    <t>047-71-9190</t>
  </si>
  <si>
    <t>047-71-1919</t>
  </si>
  <si>
    <t>047-71-3426</t>
  </si>
  <si>
    <t>047-71-2485</t>
  </si>
  <si>
    <t>047-71-3650</t>
  </si>
  <si>
    <t>047-71-8425</t>
  </si>
  <si>
    <t>047-71-9173</t>
  </si>
  <si>
    <t>047-71-1499</t>
  </si>
  <si>
    <t>047-71-2625</t>
  </si>
  <si>
    <t>047-71-3180</t>
  </si>
  <si>
    <t>047-71-0137</t>
  </si>
  <si>
    <t>047-71-2791</t>
  </si>
  <si>
    <t>047-71-2892</t>
  </si>
  <si>
    <t>047-71-7868</t>
  </si>
  <si>
    <t>047-71-7034</t>
  </si>
  <si>
    <t>047-71-1367</t>
  </si>
  <si>
    <t>047-71-7808</t>
  </si>
  <si>
    <t>047-71-0077</t>
  </si>
  <si>
    <t>047-71-2926</t>
  </si>
  <si>
    <t>047-71-9181</t>
  </si>
  <si>
    <t>047-71-1565</t>
  </si>
  <si>
    <t>047-71-8137</t>
  </si>
  <si>
    <t>047-71-0220</t>
  </si>
  <si>
    <t>047-71-6427</t>
  </si>
  <si>
    <t>047-71-6387</t>
  </si>
  <si>
    <t>047-71-2820</t>
  </si>
  <si>
    <t>047-71-9429</t>
  </si>
  <si>
    <t>047-71-1977</t>
  </si>
  <si>
    <t>047-71-3571</t>
  </si>
  <si>
    <t>047-71-3011</t>
  </si>
  <si>
    <t>047-71-0153</t>
  </si>
  <si>
    <t>047-71-5674</t>
  </si>
  <si>
    <t>047-71-5302</t>
  </si>
  <si>
    <t>047-71-1490</t>
  </si>
  <si>
    <t>047-71-8007</t>
  </si>
  <si>
    <t>047-71-4808</t>
  </si>
  <si>
    <t>047-71-2107</t>
  </si>
  <si>
    <t>047-71-2176</t>
  </si>
  <si>
    <t>047-71-3576</t>
  </si>
  <si>
    <t>047-71-8667</t>
  </si>
  <si>
    <t>047-71-2922</t>
  </si>
  <si>
    <t>047-71-2645</t>
  </si>
  <si>
    <t>047-71-8905</t>
  </si>
  <si>
    <t>047-71-3952</t>
  </si>
  <si>
    <t>047-71-9609</t>
  </si>
  <si>
    <t>047-71-5693</t>
  </si>
  <si>
    <t>047-71-0805</t>
  </si>
  <si>
    <t>047-71-9098</t>
  </si>
  <si>
    <t>047-71-2321</t>
  </si>
  <si>
    <t>047-71-4740</t>
  </si>
  <si>
    <t>047-71-1913</t>
  </si>
  <si>
    <t>047-71-5608</t>
  </si>
  <si>
    <t>047-71-5915</t>
  </si>
  <si>
    <t>047-71-8970</t>
  </si>
  <si>
    <t>047-71-5781</t>
  </si>
  <si>
    <t>047-71-7934</t>
  </si>
  <si>
    <t>047-71-1698</t>
  </si>
  <si>
    <t>047-71-2227</t>
  </si>
  <si>
    <t>047-71-8515</t>
  </si>
  <si>
    <t>047-71-9162</t>
  </si>
  <si>
    <t>047-71-3163</t>
  </si>
  <si>
    <t>047-71-2142</t>
  </si>
  <si>
    <t>047-71-8844</t>
  </si>
  <si>
    <t>047-71-8061</t>
  </si>
  <si>
    <t>047-71-0764</t>
  </si>
  <si>
    <t>047-71-8627</t>
  </si>
  <si>
    <t>047-71-1689</t>
  </si>
  <si>
    <t>047-71-4137</t>
  </si>
  <si>
    <t>047-71-6078</t>
  </si>
  <si>
    <t>047-71-3327</t>
  </si>
  <si>
    <t>047-71-0948</t>
  </si>
  <si>
    <t>047-71-6788</t>
  </si>
  <si>
    <t>047-71-8499</t>
  </si>
  <si>
    <t>047-71-0085</t>
  </si>
  <si>
    <t>047-71-4957</t>
  </si>
  <si>
    <t>047-71-6594</t>
  </si>
  <si>
    <t>047-71-0489</t>
  </si>
  <si>
    <t>047-71-2318</t>
  </si>
  <si>
    <t>047-71-7885</t>
  </si>
  <si>
    <t>047-71-1831</t>
  </si>
  <si>
    <t>047-71-1512</t>
  </si>
  <si>
    <t>047-71-7361</t>
  </si>
  <si>
    <t>047-71-6429</t>
  </si>
  <si>
    <t>047-71-5330</t>
  </si>
  <si>
    <t>047-71-9932</t>
  </si>
  <si>
    <t>047-71-0697</t>
  </si>
  <si>
    <t>047-71-3439</t>
  </si>
  <si>
    <t>047-71-0361</t>
  </si>
  <si>
    <t>047-71-2928</t>
  </si>
  <si>
    <t>047-71-3765</t>
  </si>
  <si>
    <t>047-71-8481</t>
  </si>
  <si>
    <t>047-71-5802</t>
  </si>
  <si>
    <t>047-71-9355</t>
  </si>
  <si>
    <t>047-71-3791</t>
  </si>
  <si>
    <t>047-71-0591</t>
  </si>
  <si>
    <t>047-71-1915</t>
  </si>
  <si>
    <t>047-71-1491</t>
  </si>
  <si>
    <t>047-71-6664</t>
  </si>
  <si>
    <t>047-71-3009</t>
  </si>
  <si>
    <t>047-71-0497</t>
  </si>
  <si>
    <t>047-71-6411</t>
  </si>
  <si>
    <t>047-71-4838</t>
  </si>
  <si>
    <t>047-71-6534</t>
  </si>
  <si>
    <t>047-71-6544</t>
  </si>
  <si>
    <t>047-71-7074</t>
  </si>
  <si>
    <t>047-71-9000</t>
  </si>
  <si>
    <t>047-71-2908</t>
  </si>
  <si>
    <t>047-71-3804</t>
  </si>
  <si>
    <t>047-71-6010</t>
  </si>
  <si>
    <t>047-71-0755</t>
  </si>
  <si>
    <t>047-71-6070</t>
  </si>
  <si>
    <t>047-71-6272</t>
  </si>
  <si>
    <t>047-71-2803</t>
  </si>
  <si>
    <t>047-71-7091</t>
  </si>
  <si>
    <t>047-71-4734</t>
  </si>
  <si>
    <t>047-71-4455</t>
  </si>
  <si>
    <t>047-71-4729</t>
  </si>
  <si>
    <t>047-71-0039</t>
  </si>
  <si>
    <t>047-71-5040</t>
  </si>
  <si>
    <t>047-71-6683</t>
  </si>
  <si>
    <t>047-71-9084</t>
  </si>
  <si>
    <t>047-71-4011</t>
  </si>
  <si>
    <t>047-71-4669</t>
  </si>
  <si>
    <t>047-71-7972</t>
  </si>
  <si>
    <t>047-71-8884</t>
  </si>
  <si>
    <t>047-71-0888</t>
  </si>
  <si>
    <t>047-71-8617</t>
  </si>
  <si>
    <t>047-71-2720</t>
  </si>
  <si>
    <t>047-71-7565</t>
  </si>
  <si>
    <t>047-71-5612</t>
  </si>
  <si>
    <t>047-71-7833</t>
  </si>
  <si>
    <t>047-71-7959</t>
  </si>
  <si>
    <t>047-71-8790</t>
  </si>
  <si>
    <t>047-71-3323</t>
  </si>
  <si>
    <t>047-71-9432</t>
  </si>
  <si>
    <t>047-71-8643</t>
  </si>
  <si>
    <t>047-71-9001</t>
  </si>
  <si>
    <t>047-71-7900</t>
  </si>
  <si>
    <t>047-71-0026</t>
  </si>
  <si>
    <t>047-71-8614</t>
  </si>
  <si>
    <t>047-71-1235</t>
  </si>
  <si>
    <t>047-71-8960</t>
  </si>
  <si>
    <t>047-71-1146</t>
  </si>
  <si>
    <t>047-71-4213</t>
  </si>
  <si>
    <t>047-71-8956</t>
  </si>
  <si>
    <t>047-71-9203</t>
  </si>
  <si>
    <t>047-71-8876</t>
  </si>
  <si>
    <t>047-71-5792</t>
  </si>
  <si>
    <t>047-71-6148</t>
  </si>
  <si>
    <t>047-71-8522</t>
  </si>
  <si>
    <t>047-71-7786</t>
  </si>
  <si>
    <t>047-71-1862</t>
  </si>
  <si>
    <t>047-71-7485</t>
  </si>
  <si>
    <t>047-71-4132</t>
  </si>
  <si>
    <t>047-71-9618</t>
  </si>
  <si>
    <t>047-71-2989</t>
  </si>
  <si>
    <t>047-71-6260</t>
  </si>
  <si>
    <t>047-71-0073</t>
  </si>
  <si>
    <t>047-71-0352</t>
  </si>
  <si>
    <t>047-71-4282</t>
  </si>
  <si>
    <t>047-71-2470</t>
  </si>
  <si>
    <t>047-71-9516</t>
  </si>
  <si>
    <t>047-71-8197</t>
  </si>
  <si>
    <t>047-71-5951</t>
  </si>
  <si>
    <t>047-71-5771</t>
  </si>
  <si>
    <t>047-71-7351</t>
  </si>
  <si>
    <t>047-71-9617</t>
  </si>
  <si>
    <t>047-71-0739</t>
  </si>
  <si>
    <t>047-71-7974</t>
  </si>
  <si>
    <t>047-71-7830</t>
  </si>
  <si>
    <t>047-71-8440</t>
  </si>
  <si>
    <t>047-71-3183</t>
  </si>
  <si>
    <t>047-71-8988</t>
  </si>
  <si>
    <t>047-71-6136</t>
  </si>
  <si>
    <t>047-71-8668</t>
  </si>
  <si>
    <t>047-71-9193</t>
  </si>
  <si>
    <t>047-71-2092</t>
  </si>
  <si>
    <t>047-71-8500</t>
  </si>
  <si>
    <t>047-71-2191</t>
  </si>
  <si>
    <t>047-71-4806</t>
  </si>
  <si>
    <t>047-71-7058</t>
  </si>
  <si>
    <t>047-71-2809</t>
  </si>
  <si>
    <t>047-71-4662</t>
  </si>
  <si>
    <t>047-71-3269</t>
  </si>
  <si>
    <t>047-71-0861</t>
  </si>
  <si>
    <t>047-71-3901</t>
  </si>
  <si>
    <t>047-71-0865</t>
  </si>
  <si>
    <t>047-71-8850</t>
  </si>
  <si>
    <t>047-71-1010</t>
  </si>
  <si>
    <t>047-71-0753</t>
  </si>
  <si>
    <t>047-71-1391</t>
  </si>
  <si>
    <t>047-71-5545</t>
  </si>
  <si>
    <t>047-71-9738</t>
  </si>
  <si>
    <t>047-71-0706</t>
  </si>
  <si>
    <t>047-71-8305</t>
  </si>
  <si>
    <t>047-71-3829</t>
  </si>
  <si>
    <t>047-71-3170</t>
  </si>
  <si>
    <t>047-71-4178</t>
  </si>
  <si>
    <t>047-71-3508</t>
  </si>
  <si>
    <t>047-71-0631</t>
  </si>
  <si>
    <t>047-71-0812</t>
  </si>
  <si>
    <t>047-71-4229</t>
  </si>
  <si>
    <t>047-71-4783</t>
  </si>
  <si>
    <t>047-71-1498</t>
  </si>
  <si>
    <t>047-71-0151</t>
  </si>
  <si>
    <t>047-71-7110</t>
  </si>
  <si>
    <t>047-71-2633</t>
  </si>
  <si>
    <t>047-71-5799</t>
  </si>
  <si>
    <t>047-71-0724</t>
  </si>
  <si>
    <t>047-71-7345</t>
  </si>
  <si>
    <t>047-71-8314</t>
  </si>
  <si>
    <t>047-71-5515</t>
  </si>
  <si>
    <t>047-71-8626</t>
  </si>
  <si>
    <t>047-71-6955</t>
  </si>
  <si>
    <t>047-71-4776</t>
  </si>
  <si>
    <t>047-71-0395</t>
  </si>
  <si>
    <t>047-71-1390</t>
  </si>
  <si>
    <t>047-71-0457</t>
  </si>
  <si>
    <t>047-71-0540</t>
  </si>
  <si>
    <t>047-71-3669</t>
  </si>
  <si>
    <t>047-71-0065</t>
  </si>
  <si>
    <t>047-71-6034</t>
  </si>
  <si>
    <t>047-71-4336</t>
  </si>
  <si>
    <t>047-71-2087</t>
  </si>
  <si>
    <t>047-71-4211</t>
  </si>
  <si>
    <t>047-71-4770</t>
  </si>
  <si>
    <t>047-71-6022</t>
  </si>
  <si>
    <t>047-71-0687</t>
  </si>
  <si>
    <t>047-71-3815</t>
  </si>
  <si>
    <t>047-71-1098</t>
  </si>
  <si>
    <t>047-71-4857</t>
  </si>
  <si>
    <t>047-71-2656</t>
  </si>
  <si>
    <t>047-71-3690</t>
  </si>
  <si>
    <t>047-71-0224</t>
  </si>
  <si>
    <t>047-71-5104</t>
  </si>
  <si>
    <t>047-71-5988</t>
  </si>
  <si>
    <t>047-71-6644</t>
  </si>
  <si>
    <t>047-71-9998</t>
  </si>
  <si>
    <t>047-71-7184</t>
  </si>
  <si>
    <t>047-71-5247</t>
  </si>
  <si>
    <t>047-71-2902</t>
  </si>
  <si>
    <t>047-71-1997</t>
  </si>
  <si>
    <t>047-71-9652</t>
  </si>
  <si>
    <t>047-71-1503</t>
  </si>
  <si>
    <t>047-71-7030</t>
  </si>
  <si>
    <t>047-71-8651</t>
  </si>
  <si>
    <t>047-71-0510</t>
  </si>
  <si>
    <t>047-71-4343</t>
  </si>
  <si>
    <t>047-71-7314</t>
  </si>
  <si>
    <t>047-71-1869</t>
  </si>
  <si>
    <t>047-71-6593</t>
  </si>
  <si>
    <t>047-71-8927</t>
  </si>
  <si>
    <t>047-71-0862</t>
  </si>
  <si>
    <t>047-71-0210</t>
  </si>
  <si>
    <t>047-71-4133</t>
  </si>
  <si>
    <t>047-71-4378</t>
  </si>
  <si>
    <t>047-71-8298</t>
  </si>
  <si>
    <t>047-71-4245</t>
  </si>
  <si>
    <t>047-71-2592</t>
  </si>
  <si>
    <t>047-71-4647</t>
  </si>
  <si>
    <t>047-71-0589</t>
  </si>
  <si>
    <t>047-71-4896</t>
  </si>
  <si>
    <t>047-71-0886</t>
  </si>
  <si>
    <t>047-71-5963</t>
  </si>
  <si>
    <t>047-71-1165</t>
  </si>
  <si>
    <t>047-71-3441</t>
  </si>
  <si>
    <t>047-71-6297</t>
  </si>
  <si>
    <t>047-71-2115</t>
  </si>
  <si>
    <t>047-71-1058</t>
  </si>
  <si>
    <t>Not In Target Checkscript</t>
  </si>
  <si>
    <t>Not In Fan Checkscript</t>
  </si>
  <si>
    <t>047-93-0062</t>
  </si>
  <si>
    <t>047-93-0064</t>
  </si>
  <si>
    <t>C42-163-SW1</t>
  </si>
  <si>
    <t xml:space="preserve">CapPink
</t>
  </si>
  <si>
    <t>P-HD31AM11-IMG</t>
  </si>
  <si>
    <t>P-HD31AM12-IMG</t>
  </si>
  <si>
    <t>P-HD31AM13-IMG</t>
  </si>
  <si>
    <t>P-HD31AM14-IMG</t>
  </si>
  <si>
    <t>P-HD31AM15-IMG</t>
  </si>
  <si>
    <t>P-HD31AP11-IMG</t>
  </si>
  <si>
    <t>P-HD31AP12-IMG</t>
  </si>
  <si>
    <t>P-HD31AP13-IMG</t>
  </si>
  <si>
    <t>P-HD31AP14-IMG</t>
  </si>
  <si>
    <t>P-HD31AP15-IMG</t>
  </si>
  <si>
    <t>P-HD31AR11-IMG</t>
  </si>
  <si>
    <t>P-HD31AR12-IMG</t>
  </si>
  <si>
    <t>P-HD31AR13-IMG</t>
  </si>
  <si>
    <t>P-HD31AR14-IMG</t>
  </si>
  <si>
    <t>P-HD31AR15-IMG</t>
  </si>
  <si>
    <t>P-HD31AS14-IMG</t>
  </si>
  <si>
    <t>P-HD31AS15-IMG</t>
  </si>
  <si>
    <t>E:\practise\upwork\macro_2024_08_09\Macro\stock.csv</t>
  </si>
  <si>
    <t>E:/practise/upwork/macro_2024_08_09/Macro/result/data/stock.csv</t>
  </si>
  <si>
    <t>E:/practise/upwork/macro_2024_08_09/result/data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</si>
</sst>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[$-F800]dddd\,\ mmmm\ dd\,\ yyyy"/>
  </numFmts>
  <fonts count="28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FFFF"/>
      <name val="Arial"/>
      <family val="2"/>
    </font>
    <font>
      <sz val="8"/>
      <color rgb="FFFFFFFF"/>
      <name val="Arial"/>
      <family val="2"/>
    </font>
    <font>
      <sz val="11"/>
      <color rgb="FF000000"/>
      <name val="Calibri"/>
      <family val="2"/>
      <scheme val="minor"/>
    </font>
    <font>
      <sz val="10"/>
      <color theme="1"/>
      <name val="Arial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  <charset val="238"/>
    </font>
    <font>
      <sz val="8"/>
      <color indexed="9"/>
      <name val="Arial"/>
      <family val="2"/>
    </font>
    <font>
      <sz val="10"/>
      <color theme="1"/>
      <name val="Calibri (Body)"/>
    </font>
    <font>
      <sz val="10"/>
      <name val="Calibri (Body)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rgb="FFFF0000"/>
      <name val="Calibri"/>
      <family val="2"/>
      <scheme val="minor"/>
    </font>
    <font>
      <sz val="8"/>
      <color rgb="FF444649"/>
      <name val="Arial"/>
      <family val="2"/>
    </font>
    <font>
      <b/>
      <sz val="8"/>
      <color rgb="FF444649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</font>
    <font>
      <sz val="8"/>
      <color theme="1"/>
      <name val="Arial"/>
      <family val="2"/>
    </font>
    <font>
      <sz val="12"/>
      <color rgb="FF000000"/>
      <name val="Calibri"/>
      <family val="2"/>
    </font>
    <font>
      <sz val="12"/>
      <color rgb="FF000000"/>
      <name val="Aptos Narrow"/>
    </font>
    <font>
      <sz val="10"/>
      <color rgb="FFFF0000"/>
      <name val="Arial"/>
      <family val="2"/>
    </font>
    <font>
      <sz val="10"/>
      <color rgb="FFFF0000"/>
      <name val="Calibri"/>
      <family val="2"/>
      <scheme val="minor"/>
    </font>
    <font>
      <sz val="15"/>
      <color theme="1"/>
      <name val="Helvetica Neue"/>
      <family val="2"/>
    </font>
    <font>
      <sz val="12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99CC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969696"/>
        <bgColor rgb="FF000000"/>
      </patternFill>
    </fill>
    <fill>
      <patternFill patternType="solid">
        <fgColor rgb="FFC0C0C0"/>
        <bgColor rgb="FF99CC00"/>
      </patternFill>
    </fill>
    <fill>
      <patternFill patternType="solid">
        <fgColor rgb="FFC0C0C0"/>
        <bgColor rgb="FF000000"/>
      </patternFill>
    </fill>
    <fill>
      <patternFill patternType="solid">
        <fgColor indexed="22"/>
        <bgColor indexed="50"/>
      </patternFill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FEFEF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E0E0E0"/>
      </right>
      <top/>
      <bottom style="thin">
        <color rgb="FFE0E0E0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E0E0E0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6">
    <xf numFmtId="0" fontId="0" fillId="0" borderId="0"/>
    <xf numFmtId="0" fontId="2" fillId="0" borderId="0"/>
    <xf numFmtId="44" fontId="10" fillId="0" borderId="0" applyFont="0" applyFill="0" applyBorder="0" applyAlignment="0" applyProtection="0"/>
    <xf numFmtId="0" fontId="8" fillId="0" borderId="0"/>
    <xf numFmtId="0" fontId="1" fillId="0" borderId="0"/>
    <xf numFmtId="9" fontId="2" fillId="0" borderId="0" applyFont="0" applyFill="0" applyBorder="0" applyAlignment="0" applyProtection="0"/>
  </cellStyleXfs>
  <cellXfs count="133">
    <xf numFmtId="0" fontId="0" fillId="0" borderId="0" xfId="0"/>
    <xf numFmtId="49" fontId="3" fillId="2" borderId="0" xfId="0" applyNumberFormat="1" applyFont="1" applyFill="1"/>
    <xf numFmtId="2" fontId="3" fillId="3" borderId="0" xfId="0" applyNumberFormat="1" applyFont="1" applyFill="1"/>
    <xf numFmtId="4" fontId="3" fillId="2" borderId="0" xfId="0" applyNumberFormat="1" applyFont="1" applyFill="1"/>
    <xf numFmtId="49" fontId="3" fillId="3" borderId="1" xfId="0" applyNumberFormat="1" applyFont="1" applyFill="1" applyBorder="1"/>
    <xf numFmtId="49" fontId="3" fillId="3" borderId="2" xfId="0" applyNumberFormat="1" applyFont="1" applyFill="1" applyBorder="1"/>
    <xf numFmtId="49" fontId="3" fillId="2" borderId="1" xfId="0" applyNumberFormat="1" applyFont="1" applyFill="1" applyBorder="1"/>
    <xf numFmtId="49" fontId="3" fillId="2" borderId="2" xfId="0" applyNumberFormat="1" applyFont="1" applyFill="1" applyBorder="1"/>
    <xf numFmtId="0" fontId="4" fillId="5" borderId="3" xfId="0" applyFont="1" applyFill="1" applyBorder="1" applyAlignment="1">
      <alignment wrapText="1"/>
    </xf>
    <xf numFmtId="1" fontId="4" fillId="5" borderId="3" xfId="0" applyNumberFormat="1" applyFont="1" applyFill="1" applyBorder="1" applyAlignment="1">
      <alignment wrapText="1"/>
    </xf>
    <xf numFmtId="49" fontId="4" fillId="5" borderId="3" xfId="0" applyNumberFormat="1" applyFont="1" applyFill="1" applyBorder="1" applyAlignment="1">
      <alignment wrapText="1"/>
    </xf>
    <xf numFmtId="2" fontId="4" fillId="5" borderId="3" xfId="0" applyNumberFormat="1" applyFont="1" applyFill="1" applyBorder="1" applyAlignment="1">
      <alignment wrapText="1"/>
    </xf>
    <xf numFmtId="4" fontId="4" fillId="5" borderId="3" xfId="0" applyNumberFormat="1" applyFont="1" applyFill="1" applyBorder="1" applyAlignment="1">
      <alignment wrapText="1"/>
    </xf>
    <xf numFmtId="0" fontId="4" fillId="6" borderId="2" xfId="0" applyFont="1" applyFill="1" applyBorder="1" applyAlignment="1">
      <alignment wrapText="1"/>
    </xf>
    <xf numFmtId="49" fontId="4" fillId="6" borderId="2" xfId="0" applyNumberFormat="1" applyFont="1" applyFill="1" applyBorder="1" applyAlignment="1">
      <alignment wrapText="1"/>
    </xf>
    <xf numFmtId="49" fontId="4" fillId="5" borderId="4" xfId="0" applyNumberFormat="1" applyFont="1" applyFill="1" applyBorder="1" applyAlignment="1">
      <alignment wrapText="1"/>
    </xf>
    <xf numFmtId="1" fontId="4" fillId="5" borderId="1" xfId="0" applyNumberFormat="1" applyFont="1" applyFill="1" applyBorder="1" applyAlignment="1">
      <alignment wrapText="1"/>
    </xf>
    <xf numFmtId="1" fontId="4" fillId="5" borderId="2" xfId="0" applyNumberFormat="1" applyFont="1" applyFill="1" applyBorder="1" applyAlignment="1">
      <alignment wrapText="1"/>
    </xf>
    <xf numFmtId="49" fontId="4" fillId="5" borderId="2" xfId="0" applyNumberFormat="1" applyFont="1" applyFill="1" applyBorder="1" applyAlignment="1">
      <alignment wrapText="1"/>
    </xf>
    <xf numFmtId="0" fontId="5" fillId="0" borderId="0" xfId="0" applyFont="1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1" fontId="3" fillId="4" borderId="2" xfId="0" applyNumberFormat="1" applyFont="1" applyFill="1" applyBorder="1"/>
    <xf numFmtId="49" fontId="5" fillId="0" borderId="0" xfId="0" applyNumberFormat="1" applyFont="1"/>
    <xf numFmtId="49" fontId="0" fillId="0" borderId="0" xfId="0" applyNumberFormat="1"/>
    <xf numFmtId="0" fontId="2" fillId="0" borderId="3" xfId="0" applyFont="1" applyBorder="1"/>
    <xf numFmtId="0" fontId="2" fillId="0" borderId="6" xfId="0" applyFont="1" applyBorder="1"/>
    <xf numFmtId="1" fontId="0" fillId="0" borderId="6" xfId="0" applyNumberFormat="1" applyBorder="1"/>
    <xf numFmtId="0" fontId="0" fillId="0" borderId="6" xfId="0" applyBorder="1"/>
    <xf numFmtId="0" fontId="6" fillId="0" borderId="3" xfId="0" applyFont="1" applyBorder="1"/>
    <xf numFmtId="2" fontId="0" fillId="0" borderId="6" xfId="0" applyNumberFormat="1" applyBorder="1"/>
    <xf numFmtId="4" fontId="0" fillId="0" borderId="6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0" fontId="2" fillId="0" borderId="7" xfId="0" applyFont="1" applyBorder="1"/>
    <xf numFmtId="49" fontId="0" fillId="0" borderId="8" xfId="0" applyNumberFormat="1" applyBorder="1"/>
    <xf numFmtId="0" fontId="0" fillId="0" borderId="8" xfId="0" applyBorder="1"/>
    <xf numFmtId="0" fontId="6" fillId="0" borderId="6" xfId="0" applyFont="1" applyBorder="1"/>
    <xf numFmtId="164" fontId="0" fillId="0" borderId="6" xfId="0" applyNumberFormat="1" applyBorder="1"/>
    <xf numFmtId="0" fontId="0" fillId="0" borderId="7" xfId="0" applyBorder="1"/>
    <xf numFmtId="0" fontId="0" fillId="0" borderId="3" xfId="0" applyBorder="1"/>
    <xf numFmtId="1" fontId="3" fillId="2" borderId="0" xfId="0" applyNumberFormat="1" applyFont="1" applyFill="1"/>
    <xf numFmtId="1" fontId="11" fillId="7" borderId="6" xfId="0" applyNumberFormat="1" applyFont="1" applyFill="1" applyBorder="1" applyAlignment="1">
      <alignment wrapText="1"/>
    </xf>
    <xf numFmtId="0" fontId="1" fillId="0" borderId="0" xfId="0" applyFont="1" applyAlignment="1">
      <alignment horizontal="left"/>
    </xf>
    <xf numFmtId="2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0" fontId="0" fillId="0" borderId="0" xfId="0" applyAlignment="1">
      <alignment horizontal="left" wrapText="1"/>
    </xf>
    <xf numFmtId="0" fontId="12" fillId="0" borderId="0" xfId="0" applyFont="1" applyAlignment="1" applyProtection="1">
      <alignment horizontal="left"/>
      <protection locked="0"/>
    </xf>
    <xf numFmtId="0" fontId="13" fillId="0" borderId="0" xfId="0" applyFont="1" applyAlignment="1" applyProtection="1">
      <alignment horizontal="left"/>
      <protection locked="0"/>
    </xf>
    <xf numFmtId="1" fontId="13" fillId="0" borderId="0" xfId="0" applyNumberFormat="1" applyFont="1" applyAlignment="1" applyProtection="1">
      <alignment horizontal="left" wrapText="1"/>
      <protection locked="0"/>
    </xf>
    <xf numFmtId="1" fontId="12" fillId="0" borderId="0" xfId="0" applyNumberFormat="1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/>
      <protection locked="0"/>
    </xf>
    <xf numFmtId="0" fontId="15" fillId="0" borderId="0" xfId="0" applyFont="1" applyAlignment="1" applyProtection="1">
      <alignment horizontal="left"/>
      <protection locked="0"/>
    </xf>
    <xf numFmtId="0" fontId="7" fillId="0" borderId="0" xfId="0" applyFont="1"/>
    <xf numFmtId="0" fontId="0" fillId="0" borderId="0" xfId="0" applyProtection="1">
      <protection locked="0"/>
    </xf>
    <xf numFmtId="0" fontId="0" fillId="0" borderId="5" xfId="0" applyBorder="1"/>
    <xf numFmtId="1" fontId="5" fillId="0" borderId="0" xfId="0" applyNumberFormat="1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/>
    </xf>
    <xf numFmtId="0" fontId="17" fillId="8" borderId="9" xfId="0" applyFont="1" applyFill="1" applyBorder="1" applyAlignment="1">
      <alignment horizontal="left" vertical="top"/>
    </xf>
    <xf numFmtId="0" fontId="0" fillId="0" borderId="0" xfId="0" pivotButton="1"/>
    <xf numFmtId="0" fontId="0" fillId="0" borderId="10" xfId="0" applyBorder="1"/>
    <xf numFmtId="0" fontId="0" fillId="9" borderId="0" xfId="0" applyFill="1" applyProtection="1">
      <protection locked="0"/>
    </xf>
    <xf numFmtId="0" fontId="0" fillId="10" borderId="0" xfId="0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1" fontId="0" fillId="0" borderId="0" xfId="0" applyNumberFormat="1" applyAlignment="1" applyProtection="1">
      <alignment horizontal="left"/>
      <protection locked="0"/>
    </xf>
    <xf numFmtId="1" fontId="9" fillId="0" borderId="0" xfId="0" applyNumberFormat="1" applyFont="1" applyAlignment="1" applyProtection="1">
      <alignment horizontal="left"/>
      <protection locked="0"/>
    </xf>
    <xf numFmtId="0" fontId="16" fillId="0" borderId="0" xfId="0" applyFont="1" applyAlignment="1" applyProtection="1">
      <alignment horizontal="left"/>
      <protection locked="0"/>
    </xf>
    <xf numFmtId="0" fontId="18" fillId="11" borderId="9" xfId="0" applyFont="1" applyFill="1" applyBorder="1" applyAlignment="1">
      <alignment horizontal="left" vertical="top"/>
    </xf>
    <xf numFmtId="0" fontId="19" fillId="0" borderId="0" xfId="0" applyFont="1"/>
    <xf numFmtId="1" fontId="0" fillId="0" borderId="0" xfId="0" applyNumberFormat="1"/>
    <xf numFmtId="0" fontId="17" fillId="10" borderId="9" xfId="0" applyFont="1" applyFill="1" applyBorder="1" applyAlignment="1">
      <alignment horizontal="left" vertical="top"/>
    </xf>
    <xf numFmtId="1" fontId="0" fillId="10" borderId="0" xfId="0" applyNumberFormat="1" applyFill="1"/>
    <xf numFmtId="0" fontId="0" fillId="0" borderId="0" xfId="0" applyAlignment="1">
      <alignment wrapText="1"/>
    </xf>
    <xf numFmtId="0" fontId="6" fillId="0" borderId="0" xfId="0" applyFont="1" applyAlignment="1">
      <alignment horizontal="left"/>
    </xf>
    <xf numFmtId="1" fontId="6" fillId="0" borderId="0" xfId="0" applyNumberFormat="1" applyFont="1" applyAlignment="1">
      <alignment horizontal="left"/>
    </xf>
    <xf numFmtId="0" fontId="14" fillId="0" borderId="0" xfId="0" applyFont="1"/>
    <xf numFmtId="0" fontId="20" fillId="0" borderId="0" xfId="0" applyFont="1"/>
    <xf numFmtId="14" fontId="0" fillId="0" borderId="0" xfId="0" applyNumberFormat="1"/>
    <xf numFmtId="1" fontId="14" fillId="0" borderId="0" xfId="0" applyNumberFormat="1" applyFont="1"/>
    <xf numFmtId="0" fontId="0" fillId="0" borderId="6" xfId="0" applyBorder="1" applyAlignment="1">
      <alignment horizontal="left"/>
    </xf>
    <xf numFmtId="0" fontId="6" fillId="0" borderId="0" xfId="0" applyFont="1" applyAlignment="1">
      <alignment horizontal="left" vertical="top"/>
    </xf>
    <xf numFmtId="1" fontId="6" fillId="0" borderId="0" xfId="0" applyNumberFormat="1" applyFont="1" applyAlignment="1">
      <alignment horizontal="left" vertical="top"/>
    </xf>
    <xf numFmtId="0" fontId="6" fillId="0" borderId="9" xfId="0" applyFont="1" applyBorder="1" applyAlignment="1">
      <alignment horizontal="left"/>
    </xf>
    <xf numFmtId="1" fontId="6" fillId="0" borderId="9" xfId="0" applyNumberFormat="1" applyFont="1" applyBorder="1" applyAlignment="1">
      <alignment horizontal="left"/>
    </xf>
    <xf numFmtId="0" fontId="6" fillId="0" borderId="9" xfId="0" applyFont="1" applyBorder="1" applyAlignment="1">
      <alignment horizontal="left" vertical="top"/>
    </xf>
    <xf numFmtId="1" fontId="6" fillId="0" borderId="9" xfId="0" applyNumberFormat="1" applyFont="1" applyBorder="1" applyAlignment="1">
      <alignment horizontal="left" vertical="top"/>
    </xf>
    <xf numFmtId="0" fontId="14" fillId="0" borderId="0" xfId="0" applyFont="1" applyAlignment="1">
      <alignment horizontal="left" vertical="top"/>
    </xf>
    <xf numFmtId="1" fontId="14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/>
    </xf>
    <xf numFmtId="0" fontId="14" fillId="0" borderId="9" xfId="0" applyFont="1" applyBorder="1" applyAlignment="1">
      <alignment horizontal="left"/>
    </xf>
    <xf numFmtId="0" fontId="14" fillId="0" borderId="9" xfId="0" applyFont="1" applyBorder="1" applyAlignment="1">
      <alignment horizontal="left" vertical="top"/>
    </xf>
    <xf numFmtId="1" fontId="14" fillId="0" borderId="9" xfId="0" applyNumberFormat="1" applyFont="1" applyBorder="1" applyAlignment="1">
      <alignment horizontal="left" vertical="top"/>
    </xf>
    <xf numFmtId="0" fontId="6" fillId="10" borderId="0" xfId="0" applyFont="1" applyFill="1" applyAlignment="1">
      <alignment horizontal="left"/>
    </xf>
    <xf numFmtId="0" fontId="21" fillId="0" borderId="9" xfId="0" applyFont="1" applyBorder="1" applyAlignment="1">
      <alignment horizontal="left" vertical="top"/>
    </xf>
    <xf numFmtId="0" fontId="0" fillId="0" borderId="9" xfId="0" applyBorder="1"/>
    <xf numFmtId="0" fontId="21" fillId="8" borderId="0" xfId="0" applyFont="1" applyFill="1" applyAlignment="1">
      <alignment horizontal="left" vertical="top"/>
    </xf>
    <xf numFmtId="0" fontId="17" fillId="0" borderId="9" xfId="0" applyFont="1" applyBorder="1" applyAlignment="1">
      <alignment horizontal="left" vertical="top"/>
    </xf>
    <xf numFmtId="1" fontId="14" fillId="0" borderId="0" xfId="0" applyNumberFormat="1" applyFont="1" applyAlignment="1">
      <alignment horizontal="left"/>
    </xf>
    <xf numFmtId="0" fontId="6" fillId="0" borderId="9" xfId="0" applyFont="1" applyBorder="1" applyAlignment="1">
      <alignment horizontal="left" vertical="top" wrapText="1"/>
    </xf>
    <xf numFmtId="1" fontId="14" fillId="0" borderId="9" xfId="0" applyNumberFormat="1" applyFont="1" applyBorder="1" applyAlignment="1">
      <alignment horizontal="left"/>
    </xf>
    <xf numFmtId="0" fontId="21" fillId="10" borderId="0" xfId="0" applyFont="1" applyFill="1" applyAlignment="1">
      <alignment horizontal="left" vertical="top"/>
    </xf>
    <xf numFmtId="1" fontId="21" fillId="10" borderId="0" xfId="0" applyNumberFormat="1" applyFont="1" applyFill="1" applyAlignment="1">
      <alignment horizontal="left" vertical="top"/>
    </xf>
    <xf numFmtId="0" fontId="6" fillId="10" borderId="9" xfId="0" applyFont="1" applyFill="1" applyBorder="1" applyAlignment="1">
      <alignment horizontal="left"/>
    </xf>
    <xf numFmtId="1" fontId="6" fillId="10" borderId="9" xfId="0" applyNumberFormat="1" applyFont="1" applyFill="1" applyBorder="1" applyAlignment="1">
      <alignment horizontal="left"/>
    </xf>
    <xf numFmtId="0" fontId="14" fillId="10" borderId="0" xfId="0" applyFont="1" applyFill="1" applyAlignment="1">
      <alignment horizontal="left"/>
    </xf>
    <xf numFmtId="1" fontId="6" fillId="10" borderId="0" xfId="0" applyNumberFormat="1" applyFont="1" applyFill="1" applyAlignment="1">
      <alignment horizontal="left"/>
    </xf>
    <xf numFmtId="0" fontId="24" fillId="0" borderId="0" xfId="0" applyFont="1" applyAlignment="1">
      <alignment horizontal="left" vertical="top"/>
    </xf>
    <xf numFmtId="1" fontId="24" fillId="0" borderId="0" xfId="0" applyNumberFormat="1" applyFont="1" applyAlignment="1">
      <alignment horizontal="left" vertical="top"/>
    </xf>
    <xf numFmtId="0" fontId="25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24" fillId="0" borderId="9" xfId="0" applyFont="1" applyBorder="1" applyAlignment="1">
      <alignment horizontal="left" vertical="top" wrapText="1"/>
    </xf>
    <xf numFmtId="0" fontId="24" fillId="0" borderId="9" xfId="0" applyFont="1" applyBorder="1" applyAlignment="1">
      <alignment horizontal="left" vertical="top"/>
    </xf>
    <xf numFmtId="1" fontId="24" fillId="0" borderId="9" xfId="0" applyNumberFormat="1" applyFont="1" applyBorder="1" applyAlignment="1">
      <alignment horizontal="left" vertical="top"/>
    </xf>
    <xf numFmtId="1" fontId="24" fillId="0" borderId="9" xfId="0" applyNumberFormat="1" applyFont="1" applyBorder="1" applyAlignment="1">
      <alignment horizontal="left"/>
    </xf>
    <xf numFmtId="0" fontId="24" fillId="0" borderId="9" xfId="0" applyFont="1" applyBorder="1" applyAlignment="1">
      <alignment horizontal="left"/>
    </xf>
    <xf numFmtId="0" fontId="25" fillId="0" borderId="9" xfId="0" applyFont="1" applyBorder="1" applyAlignment="1">
      <alignment horizontal="left"/>
    </xf>
    <xf numFmtId="1" fontId="24" fillId="0" borderId="0" xfId="0" applyNumberFormat="1" applyFont="1" applyAlignment="1">
      <alignment horizontal="left"/>
    </xf>
    <xf numFmtId="0" fontId="24" fillId="0" borderId="11" xfId="0" applyFont="1" applyBorder="1" applyAlignment="1">
      <alignment horizontal="left"/>
    </xf>
    <xf numFmtId="1" fontId="24" fillId="0" borderId="11" xfId="0" applyNumberFormat="1" applyFont="1" applyBorder="1" applyAlignment="1">
      <alignment horizontal="left"/>
    </xf>
    <xf numFmtId="0" fontId="25" fillId="0" borderId="12" xfId="0" applyFont="1" applyBorder="1" applyAlignment="1">
      <alignment horizontal="left"/>
    </xf>
    <xf numFmtId="0" fontId="24" fillId="0" borderId="12" xfId="0" applyFont="1" applyBorder="1" applyAlignment="1">
      <alignment horizontal="left"/>
    </xf>
    <xf numFmtId="0" fontId="1" fillId="0" borderId="0" xfId="0" applyFont="1"/>
    <xf numFmtId="0" fontId="26" fillId="0" borderId="0" xfId="0" applyFont="1"/>
    <xf numFmtId="1" fontId="27" fillId="0" borderId="0" xfId="0" applyNumberFormat="1" applyFont="1" applyAlignment="1">
      <alignment horizontal="left" vertical="top"/>
    </xf>
    <xf numFmtId="1" fontId="27" fillId="0" borderId="0" xfId="0" applyNumberFormat="1" applyFont="1" applyAlignment="1">
      <alignment horizontal="left"/>
    </xf>
    <xf numFmtId="0" fontId="27" fillId="0" borderId="0" xfId="0" applyFont="1" applyAlignment="1">
      <alignment horizontal="left"/>
    </xf>
    <xf numFmtId="0" fontId="27" fillId="0" borderId="0" xfId="0" applyFont="1" applyAlignment="1">
      <alignment horizontal="left" vertical="top"/>
    </xf>
    <xf numFmtId="0" fontId="27" fillId="0" borderId="0" xfId="0" applyFont="1" applyAlignment="1">
      <alignment horizontal="left" vertical="top" wrapText="1"/>
    </xf>
    <xf numFmtId="0" fontId="27" fillId="0" borderId="0" xfId="0" applyFont="1"/>
    <xf numFmtId="0" fontId="0" fillId="0" borderId="0" xfId="0" applyNumberFormat="1"/>
    <xf numFmtId="0" fontId="0" fillId="0" borderId="0" xfId="0" applyBorder="1" applyAlignment="1" applyProtection="1">
      <alignment horizontal="left"/>
      <protection locked="0"/>
    </xf>
  </cellXfs>
  <cellStyles count="6">
    <cellStyle name="Currency 2" xfId="2"/>
    <cellStyle name="Normal" xfId="0" builtinId="0"/>
    <cellStyle name="Normal 2" xfId="1"/>
    <cellStyle name="Normal 2 2" xfId="3"/>
    <cellStyle name="Normal 3" xfId="4"/>
    <cellStyle name="Percent 3 3" xfId="5"/>
  </cellStyles>
  <dxfs count="2"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85725</xdr:rowOff>
        </xdr:from>
        <xdr:to>
          <xdr:col>11</xdr:col>
          <xdr:colOff>409575</xdr:colOff>
          <xdr:row>3</xdr:row>
          <xdr:rowOff>38100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xmlns="" id="{00000000-0008-0000-0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checkscript templates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0</xdr:row>
          <xdr:rowOff>76200</xdr:rowOff>
        </xdr:from>
        <xdr:to>
          <xdr:col>13</xdr:col>
          <xdr:colOff>466725</xdr:colOff>
          <xdr:row>3</xdr:row>
          <xdr:rowOff>28575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xmlns="" id="{00000000-0008-0000-0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Allocate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638175</xdr:colOff>
          <xdr:row>0</xdr:row>
          <xdr:rowOff>66675</xdr:rowOff>
        </xdr:from>
        <xdr:to>
          <xdr:col>15</xdr:col>
          <xdr:colOff>504825</xdr:colOff>
          <xdr:row>3</xdr:row>
          <xdr:rowOff>9525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xmlns="" id="{00000000-0008-0000-00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Allocate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180975</xdr:rowOff>
        </xdr:from>
        <xdr:to>
          <xdr:col>5</xdr:col>
          <xdr:colOff>352425</xdr:colOff>
          <xdr:row>3</xdr:row>
          <xdr:rowOff>142875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 for Master Inventory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4</xdr:row>
          <xdr:rowOff>161925</xdr:rowOff>
        </xdr:from>
        <xdr:to>
          <xdr:col>5</xdr:col>
          <xdr:colOff>381000</xdr:colOff>
          <xdr:row>10</xdr:row>
          <xdr:rowOff>76200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Browse for Mac CSV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12</xdr:row>
          <xdr:rowOff>0</xdr:rowOff>
        </xdr:from>
        <xdr:to>
          <xdr:col>5</xdr:col>
          <xdr:colOff>447675</xdr:colOff>
          <xdr:row>19</xdr:row>
          <xdr:rowOff>9525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Browse for Mac Desktop Path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1</xdr:row>
          <xdr:rowOff>66675</xdr:rowOff>
        </xdr:from>
        <xdr:to>
          <xdr:col>7</xdr:col>
          <xdr:colOff>419100</xdr:colOff>
          <xdr:row>4</xdr:row>
          <xdr:rowOff>9525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xmlns="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Proposed Thresholds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1</xdr:row>
          <xdr:rowOff>47625</xdr:rowOff>
        </xdr:from>
        <xdr:to>
          <xdr:col>9</xdr:col>
          <xdr:colOff>504825</xdr:colOff>
          <xdr:row>4</xdr:row>
          <xdr:rowOff>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xmlns="" id="{00000000-0008-0000-04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Proposed Thresholds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219075</xdr:colOff>
          <xdr:row>1</xdr:row>
          <xdr:rowOff>9525</xdr:rowOff>
        </xdr:from>
        <xdr:to>
          <xdr:col>14</xdr:col>
          <xdr:colOff>123825</xdr:colOff>
          <xdr:row>3</xdr:row>
          <xdr:rowOff>161925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xmlns="" id="{00000000-0008-0000-04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Thresholds to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762000</xdr:colOff>
          <xdr:row>1</xdr:row>
          <xdr:rowOff>9525</xdr:rowOff>
        </xdr:from>
        <xdr:to>
          <xdr:col>11</xdr:col>
          <xdr:colOff>657225</xdr:colOff>
          <xdr:row>3</xdr:row>
          <xdr:rowOff>161925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xmlns="" id="{00000000-0008-0000-04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"Green" Thresholds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sh\Desktop\Profitability%20Drop%20Ship%20Assortment%20Templat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sh\Library\Containers\com.apple.mail\Data\Library\Mail%20Downloads\A08EFD8A-3D4B-42EF-B532-C2A7EE86F82C\Profitability%20Drop%20Ship%20Assortment%20Templat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rcfienman\Library\CloudStorage\GoogleDrive-marc.r.fienman@gmail.com\My%20Drive\Guru\Joshua%20Last\August%202024\Allocation%20Master%20new%208.5.24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ortment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ortment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ocation Thresholds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sh Last" refreshedDate="45511.204585995372" createdVersion="7" refreshedVersion="8" minRefreshableVersion="3" recordCount="5330">
  <cacheSource type="worksheet">
    <worksheetSource ref="A1:B1048576" sheet="Pivot"/>
  </cacheSource>
  <cacheFields count="2">
    <cacheField name="SKU" numFmtId="0">
      <sharedItems containsBlank="1" containsMixedTypes="1" containsNumber="1" containsInteger="1" minValue="8231557" maxValue="840119000000" count="5235">
        <s v="1kLables"/>
        <s v="300Lables"/>
        <s v="50Cards"/>
        <s v="BCYB010"/>
        <s v="BCYB085"/>
        <s v="BCYB145"/>
        <s v="BCYB165"/>
        <s v="BeanieWhite"/>
        <s v="BOOP-HD1AM11-CLA"/>
        <s v="BOOP-HD1AM12-CLA"/>
        <s v="BOOP-HD1AM13-CLA"/>
        <s v="BOOP-HD1AM14-CLA"/>
        <s v="BOOP-HD1AP11-CLA"/>
        <s v="BOOP-HD1AP12-CLA"/>
        <s v="BOOP-HD1AP13-CLA"/>
        <s v="BOOP-HD1AP14-CLA"/>
        <s v="BOOP-HD1AR11-CLA"/>
        <s v="BOOP-HD1AR12-CLA"/>
        <s v="BOOP-HD1AR13-CLA"/>
        <s v="BOOP-HD1AR14-CLA"/>
        <s v="BOOP-HD1AS14-CLA"/>
        <s v="BOOP-HD1-CLA-38L"/>
        <s v="BOOP-HD1-CLA-38S"/>
        <s v="BOOP-HD1-CLA-42L"/>
        <s v="BOOP-HD1-CLA-42S"/>
        <s v="BOOP-HD2AM11-CLA"/>
        <s v="BOOP-HD2AM12-CLA"/>
        <s v="BOOP-HD2AM13-CLA"/>
        <s v="BOOP-HD2AM14-CLA"/>
        <s v="BOOP-HD2AP11-CLA"/>
        <s v="BOOP-HD2AP12-CLA"/>
        <s v="BOOP-HD2AP13-CLA"/>
        <s v="BOOP-HD2AP14-CLA"/>
        <s v="BOOP-HD2AR11-CLA"/>
        <s v="BOOP-HD2AR12-CLA"/>
        <s v="BOOP-HD2AR13-CLA"/>
        <s v="BOOP-HD2AR14-CLA"/>
        <s v="BOOP-HD2AS14-CLA"/>
        <s v="BOOP-HD2-CLA-38L"/>
        <s v="BOOP-HD2-CLA-38S"/>
        <s v="BOOP-HD2-CLA-42L"/>
        <s v="BOOP-HD2-CLA-42S"/>
        <s v="BOOP-HD3AM11-CLA"/>
        <s v="BOOP-HD3AM12-CLA"/>
        <s v="BOOP-HD3AM13-CLA"/>
        <s v="BOOP-HD3AM14-CLA"/>
        <s v="BOOP-HD3AP11-CLA"/>
        <s v="BOOP-HD3AP12-CLA"/>
        <s v="BOOP-HD3AP13-CLA"/>
        <s v="BOOP-HD3AP14-CLA"/>
        <s v="BOOP-HD3AR11-CLA"/>
        <s v="BOOP-HD3AR12-CLA"/>
        <s v="BOOP-HD3AR13-CLA"/>
        <s v="BOOP-HD3AR14-CLA"/>
        <s v="BOOP-HD3AS14-CLA"/>
        <s v="BOOP-HD3-CLA-38L"/>
        <s v="BOOP-HD3-CLA-38S"/>
        <s v="BOOP-HD3-CLA-42L"/>
        <s v="BOOP-HD3-CLA-42S"/>
        <s v="BOOP-HD4AM11-CLA"/>
        <s v="BOOP-HD4AM12-CLA"/>
        <s v="BOOP-HD4AM13-CLA"/>
        <s v="BOOP-HD4AM14-CLA"/>
        <s v="BOOP-HD4AP11-CLA"/>
        <s v="BOOP-HD4AP12-CLA"/>
        <s v="BOOP-HD4AP13-CLA"/>
        <s v="BOOP-HD4AP14-CLA"/>
        <s v="BOOP-HD4AR11-CLA"/>
        <s v="BOOP-HD4AR12-CLA"/>
        <s v="BOOP-HD4AR13-CLA"/>
        <s v="BOOP-HD4AR14-CLA"/>
        <s v="BOOP-HD4AS14-CLA"/>
        <s v="BOOP-HD4-CLA-38L"/>
        <s v="BOOP-HD4-CLA-38S"/>
        <s v="BOOP-HD4-CLA-42L"/>
        <s v="BOOP-HD4-CLA-42S"/>
        <s v="BOOP-HD5AM11-CLA"/>
        <s v="BOOP-HD5AM12-CLA"/>
        <s v="BOOP-HD5AM13-CLA"/>
        <s v="BOOP-HD5AM14-CLA"/>
        <s v="BOOP-HD5AP11-CLA"/>
        <s v="BOOP-HD5AP12-CLA"/>
        <s v="BOOP-HD5AP13-CLA"/>
        <s v="BOOP-HD5AP14-CLA"/>
        <s v="BOOP-HD5AR11-CLA"/>
        <s v="BOOP-HD5AR12-CLA"/>
        <s v="BOOP-HD5AR13-CLA"/>
        <s v="BOOP-HD5AR14-CLA"/>
        <s v="BOOP-HD5AS14-CLA"/>
        <s v="BOOP-HD5-CLA-38L"/>
        <s v="BOOP-HD5-CLA-38S"/>
        <s v="BOOP-HD5-CLA-42L"/>
        <s v="BOOP-HD5-CLA-42S"/>
        <s v="BOOP-HD6AM11-CLA"/>
        <s v="BOOP-HD6AM12-CLA"/>
        <s v="BOOP-HD6AM13-CLA"/>
        <s v="BOOP-HD6AM14-CLA"/>
        <s v="BOOP-HD6AP11-CLA"/>
        <s v="BOOP-HD6AP12-CLA"/>
        <s v="BOOP-HD6AP13-CLA"/>
        <s v="BOOP-HD6AP14-CLA"/>
        <s v="BOOP-HD6AR11-CLA"/>
        <s v="BOOP-HD6AR12-CLA"/>
        <s v="BOOP-HD6AR13-CLA"/>
        <s v="BOOP-HD6AR14-CLA"/>
        <s v="BOOP-HD6AS14-CLA"/>
        <s v="BOOP-HD6-CLA-38L"/>
        <s v="BOOP-HD6-CLA-38S"/>
        <s v="BOOP-HD6-CLA-42L"/>
        <s v="BOOP-HD6-CLA-42S"/>
        <s v="BOOP-HD7AM11-CLA"/>
        <s v="BOOP-HD7AM12-CLA"/>
        <s v="BOOP-HD7AM13-CLA"/>
        <s v="BOOP-HD7AM14-CLA"/>
        <s v="BOOP-HD7AP11-CLA"/>
        <s v="BOOP-HD7AP12-CLA"/>
        <s v="BOOP-HD7AP13-CLA"/>
        <s v="BOOP-HD7AP14-CLA"/>
        <s v="BOOP-HD7AR11-CLA"/>
        <s v="BOOP-HD7AR12-CLA"/>
        <s v="BOOP-HD7AR13-CLA"/>
        <s v="BOOP-HD7AR14-CLA"/>
        <s v="BOOP-HD7AS14-CLA"/>
        <s v="BOOP-HD7-CLA-38L"/>
        <s v="BOOP-HD7-CLA-38S"/>
        <s v="BOOP-HD7-CLA-42L"/>
        <s v="BOOP-HD7-CLA-42S"/>
        <s v="BOOP-HD8AM11-CLA"/>
        <s v="BOOP-HD8AM12-CLA"/>
        <s v="BOOP-HD8AM13-CLA"/>
        <s v="BOOP-HD8AM14-CLA"/>
        <s v="BOOP-HD8AP11-CLA"/>
        <s v="BOOP-HD8AP12-CLA"/>
        <s v="BOOP-HD8AP13-CLA"/>
        <s v="BOOP-HD8AP14-CLA"/>
        <s v="BOOP-HD8AR11-CLA"/>
        <s v="BOOP-HD8AR12-CLA"/>
        <s v="BOOP-HD8AR13-CLA"/>
        <s v="BOOP-HD8AR14-CLA"/>
        <s v="BOOP-HD8AS14-CLA"/>
        <s v="BOOP-HD8-CLA-38L"/>
        <s v="BOOP-HD8-CLA-38S"/>
        <s v="BOOP-HD8-CLA-42L"/>
        <s v="BOOP-HD8-CLA-42S"/>
        <s v="BOOP-HDXAAP1-CLA"/>
        <s v="BOOP-HDXAAP2-CLA"/>
        <s v="BOOP-HDXAAP3-CLA"/>
        <s v="BOOP-HDXAAP4-CLA"/>
        <s v="BOOP-HDXAAP5-CLA"/>
        <s v="BOOP-HDXAAP6-CLA"/>
        <s v="BOOP-HDXAAP7-CLA"/>
        <s v="BOOP-HDXAAP8-CLA"/>
        <s v="BOOP-HDXAPA1-CLA"/>
        <s v="BOOP-HDXAPA2-CLA"/>
        <s v="BOOP-HDXAPA3-CLA"/>
        <s v="BOOP-HDXAPA4-CLA"/>
        <s v="BOOP-HDXAPA5-CLA"/>
        <s v="BOOP-HDXAPA6-CLA"/>
        <s v="BOOP-HDXAPA7-CLA"/>
        <s v="BOOP-HDXAPA8-CLA"/>
        <s v="BOOP-HDXAPC1-CLA"/>
        <s v="BOOP-HDXAPC2-CLA"/>
        <s v="BOOP-HDXAPC3-CLA"/>
        <s v="BOOP-HDXAPC4-CLA"/>
        <s v="BOOP-HDXAPC5-CLA"/>
        <s v="BOOP-HDXAPC6-CLA"/>
        <s v="BOOP-HDXAPC7-CLA"/>
        <s v="BOOP-HDXAPC8-CLA"/>
        <s v="C-101-AP1"/>
        <s v="C-101-APP1"/>
        <s v="C-103-AP1"/>
        <s v="C-107-AP1"/>
        <s v="C-107-APP1"/>
        <s v="C-109-AP1"/>
        <s v="C-109-APP1"/>
        <s v="C-112-AP1"/>
        <s v="C-112-APP1"/>
        <s v="C-113-AP1"/>
        <s v="C-114-AP1"/>
        <s v="C-114-APP1"/>
        <s v="C-115-AP1"/>
        <s v="C-115-APP1"/>
        <s v="C-116-AP1"/>
        <s v="C-116-APP1"/>
        <s v="C-117-AP1"/>
        <s v="C-117-APP1"/>
        <s v="C-118-AP1"/>
        <s v="C-118-APP1"/>
        <s v="C-119-AP1"/>
        <s v="C-121-AP1"/>
        <s v="C-121-APP1"/>
        <s v="C-122-AP1"/>
        <s v="C-125-AP1"/>
        <s v="C-125-APP1"/>
        <s v="C-127-AP1"/>
        <s v="C-127-APP1"/>
        <s v="C-128-AP1"/>
        <s v="C-129-AP1"/>
        <s v="C-132-AP1"/>
        <s v="C-133-AP1"/>
        <s v="C-133-APP1"/>
        <s v="C-135-AP1"/>
        <s v="C-135-APP1"/>
        <s v="C-137-AP1"/>
        <s v="C-140-AP1"/>
        <s v="C-145-AP1"/>
        <s v="C-147-AP1"/>
        <s v="C-147-AP2"/>
        <s v="C-147-APP1"/>
        <s v="C-149-AP1"/>
        <s v="C-149-APP1"/>
        <s v="C-150-AP1"/>
        <s v="C-150-APP1"/>
        <s v="C-153-AP1"/>
        <s v="C-153-APP1"/>
        <s v="C-154-AP1"/>
        <s v="C-154-APP1"/>
        <s v="C-156-AP1"/>
        <s v="C-156-APP1"/>
        <s v="C-157-AP1"/>
        <s v="C-157-APP1"/>
        <s v="C-158-AP1"/>
        <s v="C-162-AP1"/>
        <s v="C-162-APP1"/>
        <s v="C-167-AP1"/>
        <s v="C-168-AP1"/>
        <s v="C-172-AP1"/>
        <s v="C-173-AP1"/>
        <s v="C-173-APP1"/>
        <s v="C-177-AP1"/>
        <s v="C-177-AP2"/>
        <s v="C-177-APP1"/>
        <s v="C-178-AP1"/>
        <s v="C-178-APP1"/>
        <s v="C-182-AP1"/>
        <s v="C-186-AP1"/>
        <s v="C-186-APP1"/>
        <s v="C-201-AP1"/>
        <s v="C-201-APP1"/>
        <s v="C-203-AP1"/>
        <s v="C-203-APP1"/>
        <s v="C-205-AP1"/>
        <s v="C-283-AP1"/>
        <s v="C-304-AP1"/>
        <s v="C-304-APP1"/>
        <s v="C-317-AP1"/>
        <s v="C-317-APP1"/>
        <s v="C-365-AP1"/>
        <s v="C-376-AP1"/>
        <s v="C38-101-SW2"/>
        <s v="C38-103-SW1"/>
        <s v="C38-107-SW1"/>
        <s v="C38-109-SW1"/>
        <s v="C38-110-SW1"/>
        <s v="C38-112-SW1"/>
        <s v="C38-113-SW1"/>
        <s v="C38-114-SW1"/>
        <s v="C38-115-SW1"/>
        <s v="C38-116-SW1"/>
        <s v="C38-116-SW4"/>
        <s v="C38-117-SW1"/>
        <s v="C38-117-SW2"/>
        <s v="C38-118-SW2"/>
        <s v="C38-119-SW2"/>
        <s v="C38-121-SW2"/>
        <s v="C38-121-SW3"/>
        <s v="C38-122-SW1"/>
        <s v="C38-125-SW1"/>
        <s v="C38-125-SW2"/>
        <s v="C38-127-SW1"/>
        <s v="C38-128-SW1"/>
        <s v="C38-129-SW1"/>
        <s v="C38-132-SW2"/>
        <s v="C38-133-SW2"/>
        <s v="C38-135-SW1"/>
        <s v="C38-135-SW2"/>
        <s v="C38-136-SW1"/>
        <s v="C38-137-SW1"/>
        <s v="C38-140-SW1"/>
        <s v="C38-142-SW1"/>
        <s v="C38-145-SW1"/>
        <s v="C38-145-SW2"/>
        <s v="C38-147-SW1"/>
        <s v="C38-147-SW3"/>
        <s v="C38-149-SW1"/>
        <s v="C38-150-SW2"/>
        <s v="C38-152-SW1"/>
        <s v="C38-153-SW1"/>
        <s v="C38-154-SW1"/>
        <s v="C38-154-SW4"/>
        <s v="C38-155-SW1"/>
        <s v="C38-156-SW1"/>
        <s v="C38-156-SW2"/>
        <s v="C38-157-SW1"/>
        <s v="C38-162-SW1"/>
        <s v="C38-163-SW2"/>
        <s v="C38-167-SW1"/>
        <s v="C38-172-SW1"/>
        <s v="C38-173-SW2"/>
        <s v="C38-177-SW1"/>
        <s v="C38-177-SW2"/>
        <s v="C38-177-SW3"/>
        <s v="C38-178-SW1"/>
        <s v="C38-178-SW2"/>
        <s v="C38-178-SW3"/>
        <s v="C38-182-SW1"/>
        <s v="C38-182-SW2"/>
        <s v="C38-186-SW1"/>
        <s v="C38-186-SW2"/>
        <s v="C38-201-SW1"/>
        <s v="C38-201-SW2"/>
        <s v="C38-203-SW1"/>
        <s v="C38-205-SW1"/>
        <s v="C38-207-SW1"/>
        <s v="C38-277-SW1"/>
        <s v="C38-280-SW1"/>
        <s v="C38-283-SW2"/>
        <s v="C38-304-SW2"/>
        <s v="C38-304-SW3"/>
        <s v="C38-317-SW1"/>
        <s v="C38-365-SW1"/>
        <s v="C38-376-SW1"/>
        <s v="C42-101-SW2"/>
        <s v="C42-103-SW1"/>
        <s v="C42-107-SW1"/>
        <s v="C42-109-SW1"/>
        <s v="C42-110-SW1"/>
        <s v="C42-112-SW1"/>
        <s v="C42-113-SW1"/>
        <s v="C42-114-SW1"/>
        <s v="C42-115-SW1"/>
        <s v="C42-116-SW1"/>
        <s v="C42-116-SW4"/>
        <s v="C42-117-SW1"/>
        <s v="C42-118-SW2"/>
        <s v="C42-119-SW2"/>
        <s v="C42-121-SW2"/>
        <s v="C42-121-SW3"/>
        <s v="C42-122-SW1"/>
        <s v="C42-125-SW1"/>
        <s v="C42-125-SW2"/>
        <s v="C42-127-SW1"/>
        <s v="C42-128-SW1"/>
        <s v="C42-129-SW1"/>
        <s v="C42-132-SW2"/>
        <s v="C42-133-SW2"/>
        <s v="C42-135-SW1"/>
        <s v="C42-135-SW2"/>
        <s v="C42-136-SW1"/>
        <s v="C42-137-SW1"/>
        <s v="C42-140-SW1"/>
        <s v="C42-142-SW1"/>
        <s v="C42-145-SW1"/>
        <s v="C42-147-SW1"/>
        <s v="C42-147-SW3"/>
        <s v="C42-149-SW1"/>
        <s v="C42-149-SW3"/>
        <s v="C42-150-SW2"/>
        <s v="C42-153-SW1"/>
        <s v="C42-154-SW1"/>
        <s v="C42-154-SW3"/>
        <s v="C42-154-SW4"/>
        <s v="C42-155-SW1"/>
        <s v="C42-156-SW1"/>
        <s v="C42-156-SW2"/>
        <s v="C42-157-SW1"/>
        <s v="C42-162-SW1"/>
        <s v="C42-163-SW2"/>
        <s v="C42-167-SW1"/>
        <s v="C42-172-SW1"/>
        <s v="C42-173-SW2"/>
        <s v="C42-177-SW1"/>
        <s v="C42-177-SW2"/>
        <s v="C42-177-SW3"/>
        <s v="C42-178-SW1"/>
        <s v="C42-178-SW2"/>
        <s v="C42-178-SW3"/>
        <s v="C42-182-SW1"/>
        <s v="C42-182-SW2"/>
        <s v="C42-186-SW1"/>
        <s v="C42-186-SW2"/>
        <s v="C42-201-SW1"/>
        <s v="C42-203-SW1"/>
        <s v="C42-205-SW1"/>
        <s v="C42-207-SW1"/>
        <s v="C42-277-SW1"/>
        <s v="C42-280-SW1"/>
        <s v="C42-283-SW2"/>
        <s v="C42-304-SW2"/>
        <s v="C42-304-SW3"/>
        <s v="C42-317-SW1"/>
        <s v="C42-365-SW1"/>
        <s v="C42-376-SW1"/>
        <s v="C-AAP1-110"/>
        <s v="C-AAP1-128"/>
        <s v="C-AAP1-132"/>
        <s v="C-AAP1-307"/>
        <s v="C-AAP2-121"/>
        <s v="C-AAP2-283"/>
        <s v="C-AAP2-304"/>
        <s v="C-AB1-307-38"/>
        <s v="C-AB1-307-42"/>
        <s v="C-ABDF1-101-38"/>
        <s v="C-ABDF1-101-42"/>
        <s v="C-ABDF1-107-38"/>
        <s v="C-ABDF1-107-42"/>
        <s v="C-ABDF1-109-38"/>
        <s v="C-ABDF1-109-42"/>
        <s v="C-ABDF1-112-38"/>
        <s v="C-ABDF1-112-42"/>
        <s v="C-ABDF1-113-38"/>
        <s v="C-ABDF1-113-42"/>
        <s v="C-ABDF1-114-38"/>
        <s v="C-ABDF1-114-42"/>
        <s v="C-ABDF1-115-38"/>
        <s v="C-ABDF1-115-42"/>
        <s v="C-ABDF1-116-38"/>
        <s v="C-ABDF1-116-42"/>
        <s v="C-ABDF1-117-38"/>
        <s v="C-ABDF1-117-42"/>
        <s v="C-ABDF1-118-38"/>
        <s v="C-ABDF1-118-42"/>
        <s v="C-ABDF1-121-38"/>
        <s v="C-ABDF1-121-42"/>
        <s v="C-ABDF1-122-38"/>
        <s v="C-ABDF1-122-42"/>
        <s v="C-ABDF1-125-38"/>
        <s v="C-ABDF1-125-42"/>
        <s v="C-ABDF1-127-38"/>
        <s v="C-ABDF1-127-42"/>
        <s v="C-ABDF1-128-38"/>
        <s v="C-ABDF1-128-42"/>
        <s v="C-ABDF1-129-38"/>
        <s v="C-ABDF1-129-42"/>
        <s v="C-ABDF1-132-38"/>
        <s v="C-ABDF1-132-42"/>
        <s v="C-ABDF1-133-38"/>
        <s v="C-ABDF1-133-42"/>
        <s v="C-ABDF1-135-38"/>
        <s v="C-ABDF1-135-42"/>
        <s v="C-ABDF1-136-38"/>
        <s v="C-ABDF1-136-42"/>
        <s v="C-ABDF1-137-38"/>
        <s v="C-ABDF1-137-42"/>
        <s v="C-ABDF1-140-38"/>
        <s v="C-ABDF1-140-42"/>
        <s v="C-ABDF1-145-38"/>
        <s v="C-ABDF1-145-42"/>
        <s v="C-ABDF1-147-38"/>
        <s v="C-ABDF1-147-42"/>
        <s v="C-ABDF1-149-38"/>
        <s v="C-ABDF1-149-42"/>
        <s v="C-ABDF1-150-38"/>
        <s v="C-ABDF1-150-42"/>
        <s v="C-ABDF1-153-38"/>
        <s v="C-ABDF1-153-42"/>
        <s v="C-ABDF1-154-38"/>
        <s v="C-ABDF1-154-42"/>
        <s v="C-ABDF1-155-38"/>
        <s v="C-ABDF1-155-42"/>
        <s v="C-ABDF1-156-38"/>
        <s v="C-ABDF1-156-42"/>
        <s v="C-ABDF1-157-38"/>
        <s v="C-ABDF1-157-42"/>
        <s v="C-ABDF1-162-38"/>
        <s v="C-ABDF1-162-42"/>
        <s v="C-ABDF1-163-38"/>
        <s v="C-ABDF1-163-42"/>
        <s v="C-ABDF1-172-38"/>
        <s v="C-ABDF1-172-42"/>
        <s v="C-ABDF1-173-38"/>
        <s v="C-ABDF1-173-42"/>
        <s v="C-ABDF1-177-38"/>
        <s v="C-ABDF1-177-42"/>
        <s v="C-ABDF1-178-38"/>
        <s v="C-ABDF1-178-42"/>
        <s v="C-ABDF1-182-38"/>
        <s v="C-ABDF1-182-42"/>
        <s v="C-ABDF1-186-38"/>
        <s v="C-ABDF1-186-42"/>
        <s v="C-ABDF1-201-38"/>
        <s v="C-ABDF1-201-42"/>
        <s v="C-ABDF1-203-38"/>
        <s v="C-ABDF1-203-42"/>
        <s v="C-ABDF1-205-38"/>
        <s v="C-ABDF1-205-42"/>
        <s v="C-ABDF1-207-38"/>
        <s v="C-ABDF1-207-42"/>
        <s v="C-ABDF1-283-38"/>
        <s v="C-ABDF1-283-42"/>
        <s v="C-ABDF1-304-38"/>
        <s v="C-ABDF1-304-42"/>
        <s v="C-ABDF1-307-38"/>
        <s v="C-ABDF1-307-42"/>
        <s v="C-ABDF1-317-38"/>
        <s v="C-ABDF1-317-42"/>
        <s v="C-ABDF1-365-38"/>
        <s v="C-ABDF1-365-42"/>
        <s v="C-ADAF1-101"/>
        <s v="C-ADAF1-107"/>
        <s v="C-ADAF1-109"/>
        <s v="C-ADAF1-110"/>
        <s v="C-ADAF1-112"/>
        <s v="C-ADAF1-113"/>
        <s v="C-ADAF1-114"/>
        <s v="C-ADAF1-115"/>
        <s v="C-ADAF1-116"/>
        <s v="C-ADAF1-117"/>
        <s v="C-ADAF1-118"/>
        <s v="C-ADAF1-121"/>
        <s v="C-ADAF1-122"/>
        <s v="C-ADAF1-125"/>
        <s v="C-ADAF1-127"/>
        <s v="C-ADAF1-128"/>
        <s v="C-ADAF1-129"/>
        <s v="C-ADAF1-132"/>
        <s v="C-ADAF1-133"/>
        <s v="C-ADAF1-135"/>
        <s v="C-ADAF1-136"/>
        <s v="C-ADAF1-137"/>
        <s v="C-ADAF1-140"/>
        <s v="C-ADAF1-145"/>
        <s v="C-ADAF1-147"/>
        <s v="C-ADAF1-149"/>
        <s v="C-ADAF1-150"/>
        <s v="C-ADAF1-153"/>
        <s v="C-ADAF1-154"/>
        <s v="C-ADAF1-155"/>
        <s v="C-ADAF1-156"/>
        <s v="C-ADAF1-157"/>
        <s v="C-ADAF1-162"/>
        <s v="C-ADAF1-163"/>
        <s v="C-ADAF1-172"/>
        <s v="C-ADAF1-173"/>
        <s v="C-ADAF1-177"/>
        <s v="C-ADAF1-178"/>
        <s v="C-ADAF1-182"/>
        <s v="C-ADAF1-186"/>
        <s v="C-ADAF1-201"/>
        <s v="C-ADAF1-203"/>
        <s v="C-ADAF1-205"/>
        <s v="C-ADAF1-207"/>
        <s v="C-ADAF1-283"/>
        <s v="C-ADAF1-304"/>
        <s v="C-ADAF1-307"/>
        <s v="C-ADAF1-317"/>
        <s v="C-ADAF1-365"/>
        <s v="C-ADAPF1-101"/>
        <s v="C-ADAPF1-107"/>
        <s v="C-ADAPF1-109"/>
        <s v="C-ADAPF1-110"/>
        <s v="C-ADAPF1-112"/>
        <s v="C-ADAPF1-113"/>
        <s v="C-ADAPF1-114"/>
        <s v="C-ADAPF1-115"/>
        <s v="C-ADAPF1-116"/>
        <s v="C-ADAPF1-117"/>
        <s v="C-ADAPF1-118"/>
        <s v="C-ADAPF1-121"/>
        <s v="C-ADAPF1-122"/>
        <s v="C-ADAPF1-125"/>
        <s v="C-ADAPF1-127"/>
        <s v="C-ADAPF1-128"/>
        <s v="C-ADAPF1-129"/>
        <s v="C-ADAPF1-132"/>
        <s v="C-ADAPF1-133"/>
        <s v="C-ADAPF1-135"/>
        <s v="C-ADAPF1-136"/>
        <s v="C-ADAPF1-137"/>
        <s v="C-ADAPF1-140"/>
        <s v="C-ADAPF1-145"/>
        <s v="C-ADAPF1-147"/>
        <s v="C-ADAPF1-149"/>
        <s v="C-ADAPF1-150"/>
        <s v="C-ADAPF1-153"/>
        <s v="C-ADAPF1-154"/>
        <s v="C-ADAPF1-155"/>
        <s v="C-ADAPF1-156"/>
        <s v="C-ADAPF1-157"/>
        <s v="C-ADAPF1-162"/>
        <s v="C-ADAPF1-163"/>
        <s v="C-ADAPF1-172"/>
        <s v="C-ADAPF1-173"/>
        <s v="C-ADAPF1-177"/>
        <s v="C-ADAPF1-178"/>
        <s v="C-ADAPF1-182"/>
        <s v="C-ADAPF1-186"/>
        <s v="C-ADAPF1-201"/>
        <s v="C-ADAPF1-203"/>
        <s v="C-ADAPF1-205"/>
        <s v="C-ADAPF1-207"/>
        <s v="C-ADAPF1-283"/>
        <s v="C-ADAPF1-304"/>
        <s v="C-ADAPF1-307"/>
        <s v="C-ADAPF1-317"/>
        <s v="C-ADAPF1-365"/>
        <s v="C-ADCF1-101"/>
        <s v="C-ADCF1-107"/>
        <s v="C-ADCF1-109"/>
        <s v="C-ADCF1-110"/>
        <s v="C-ADCF1-112"/>
        <s v="C-ADCF1-113"/>
        <s v="C-ADCF1-114"/>
        <s v="C-ADCF1-115"/>
        <s v="C-ADCF1-116"/>
        <s v="C-ADCF1-117"/>
        <s v="C-ADCF1-118"/>
        <s v="C-ADCF1-121"/>
        <s v="C-ADCF1-122"/>
        <s v="C-ADCF1-125"/>
        <s v="C-ADCF1-127"/>
        <s v="C-ADCF1-128"/>
        <s v="C-ADCF1-129"/>
        <s v="C-ADCF1-132"/>
        <s v="C-ADCF1-133"/>
        <s v="C-ADCF1-135"/>
        <s v="C-ADCF1-136"/>
        <s v="C-ADCF1-137"/>
        <s v="C-ADCF1-140"/>
        <s v="C-ADCF1-145"/>
        <s v="C-ADCF1-147"/>
        <s v="C-ADCF1-149"/>
        <s v="C-ADCF1-150"/>
        <s v="C-ADCF1-153"/>
        <s v="C-ADCF1-154"/>
        <s v="C-ADCF1-155"/>
        <s v="C-ADCF1-156"/>
        <s v="C-ADCF1-157"/>
        <s v="C-ADCF1-162"/>
        <s v="C-ADCF1-163"/>
        <s v="C-ADCF1-172"/>
        <s v="C-ADCF1-173"/>
        <s v="C-ADCF1-177"/>
        <s v="C-ADCF1-178"/>
        <s v="C-ADCF1-182"/>
        <s v="C-ADCF1-186"/>
        <s v="C-ADCF1-201"/>
        <s v="C-ADCF1-203"/>
        <s v="C-ADCF1-205"/>
        <s v="C-ADCF1-207"/>
        <s v="C-ADCF1-283"/>
        <s v="C-ADCF1-304"/>
        <s v="C-ADCF1-307"/>
        <s v="C-ADCF1-317"/>
        <s v="C-ADCF1-365"/>
        <s v="C-AHDF1-101-38L"/>
        <s v="C-AHDF1-101-38S"/>
        <s v="C-AHDF1-101-42L"/>
        <s v="C-AHDF1-101-42S"/>
        <s v="C-AHDF1-107-38L"/>
        <s v="C-AHDF1-107-38S"/>
        <s v="C-AHDF1-107-42L"/>
        <s v="C-AHDF1-107-42S"/>
        <s v="C-AHDF1-109-38L"/>
        <s v="C-AHDF1-109-38S"/>
        <s v="C-AHDF1-109-42L"/>
        <s v="C-AHDF1-109-42S"/>
        <s v="C-AHDF1-112-38L"/>
        <s v="C-AHDF1-112-38S"/>
        <s v="C-AHDF1-112-42L"/>
        <s v="C-AHDF1-112-42S"/>
        <s v="C-AHDF1-113-38L"/>
        <s v="C-AHDF1-113-38S"/>
        <s v="C-AHDF1-113-42L"/>
        <s v="C-AHDF1-113-42S"/>
        <s v="C-AHDF1-114-38L"/>
        <s v="C-AHDF1-114-38S"/>
        <s v="C-AHDF1-114-42L"/>
        <s v="C-AHDF1-114-42S"/>
        <s v="C-AHDF1-115-38L"/>
        <s v="C-AHDF1-115-38S"/>
        <s v="C-AHDF1-115-42L"/>
        <s v="C-AHDF1-115-42S"/>
        <s v="C-AHDF1-116-38L"/>
        <s v="C-AHDF1-116-38S"/>
        <s v="C-AHDF1-116-42L"/>
        <s v="C-AHDF1-116-42S"/>
        <s v="C-AHDF1-117-38L"/>
        <s v="C-AHDF1-117-38S"/>
        <s v="C-AHDF1-117-42L"/>
        <s v="C-AHDF1-117-42S"/>
        <s v="C-AHDF1-118-38L"/>
        <s v="C-AHDF1-118-38S"/>
        <s v="C-AHDF1-118-42L"/>
        <s v="C-AHDF1-118-42S"/>
        <s v="C-AHDF1-121-38L"/>
        <s v="C-AHDF1-121-38S"/>
        <s v="C-AHDF1-121-42L"/>
        <s v="C-AHDF1-121-42S"/>
        <s v="C-AHDF1-122-38L"/>
        <s v="C-AHDF1-122-38S"/>
        <s v="C-AHDF1-122-42L"/>
        <s v="C-AHDF1-122-42S"/>
        <s v="C-AHDF1-125-38L"/>
        <s v="C-AHDF1-125-38S"/>
        <s v="C-AHDF1-125-42L"/>
        <s v="C-AHDF1-125-42S"/>
        <s v="C-AHDF1-127-38L"/>
        <s v="C-AHDF1-127-38S"/>
        <s v="C-AHDF1-127-42L"/>
        <s v="C-AHDF1-127-42S"/>
        <s v="C-AHDF1-128-38L"/>
        <s v="C-AHDF1-128-38S"/>
        <s v="C-AHDF1-128-42L"/>
        <s v="C-AHDF1-128-42S"/>
        <s v="C-AHDF1-129-38L"/>
        <s v="C-AHDF1-129-38S"/>
        <s v="C-AHDF1-129-42L"/>
        <s v="C-AHDF1-129-42S"/>
        <s v="C-AHDF1-132-38L"/>
        <s v="C-AHDF1-132-38S"/>
        <s v="C-AHDF1-132-42L"/>
        <s v="C-AHDF1-132-42S"/>
        <s v="C-AHDF1-133-38L"/>
        <s v="C-AHDF1-133-38S"/>
        <s v="C-AHDF1-133-42L"/>
        <s v="C-AHDF1-133-42S"/>
        <s v="C-AHDF1-135-38L"/>
        <s v="C-AHDF1-135-38S"/>
        <s v="C-AHDF1-135-42L"/>
        <s v="C-AHDF1-135-42S"/>
        <s v="C-AHDF1-136-38L"/>
        <s v="C-AHDF1-136-38S"/>
        <s v="C-AHDF1-136-42L"/>
        <s v="C-AHDF1-136-42S"/>
        <s v="C-AHDF1-137-38L"/>
        <s v="C-AHDF1-137-38S"/>
        <s v="C-AHDF1-137-42L"/>
        <s v="C-AHDF1-137-42S"/>
        <s v="C-AHDF1-140-38L"/>
        <s v="C-AHDF1-140-38S"/>
        <s v="C-AHDF1-140-42L"/>
        <s v="C-AHDF1-140-42S"/>
        <s v="C-AHDF1-145-38L"/>
        <s v="C-AHDF1-145-38S"/>
        <s v="C-AHDF1-145-42L"/>
        <s v="C-AHDF1-145-42S"/>
        <s v="C-AHDF1-147-38L"/>
        <s v="C-AHDF1-147-38S"/>
        <s v="C-AHDF1-147-42L"/>
        <s v="C-AHDF1-147-42S"/>
        <s v="C-AHDF1-149-38L"/>
        <s v="C-AHDF1-149-38S"/>
        <s v="C-AHDF1-149-42L"/>
        <s v="C-AHDF1-149-42S"/>
        <s v="C-AHDF1-150-38L"/>
        <s v="C-AHDF1-150-38S"/>
        <s v="C-AHDF1-150-42L"/>
        <s v="C-AHDF1-150-42S"/>
        <s v="C-AHDF1-153-38L"/>
        <s v="C-AHDF1-153-38S"/>
        <s v="C-AHDF1-153-42L"/>
        <s v="C-AHDF1-153-42S"/>
        <s v="C-AHDF1-154-38L"/>
        <s v="C-AHDF1-154-38S"/>
        <s v="C-AHDF1-154-42L"/>
        <s v="C-AHDF1-154-42S"/>
        <s v="C-AHDF1-155-38L"/>
        <s v="C-AHDF1-155-38S"/>
        <s v="C-AHDF1-155-42L"/>
        <s v="C-AHDF1-155-42S"/>
        <s v="C-AHDF1-156-38L"/>
        <s v="C-AHDF1-156-38S"/>
        <s v="C-AHDF1-156-42L"/>
        <s v="C-AHDF1-156-42S"/>
        <s v="C-AHDF1-157-38L"/>
        <s v="C-AHDF1-157-38S"/>
        <s v="C-AHDF1-157-42L"/>
        <s v="C-AHDF1-157-42S"/>
        <s v="C-AHDF1-162-38L"/>
        <s v="C-AHDF1-162-38S"/>
        <s v="C-AHDF1-162-42L"/>
        <s v="C-AHDF1-162-42S"/>
        <s v="C-AHDF1-163-38L"/>
        <s v="C-AHDF1-163-38S"/>
        <s v="C-AHDF1-163-42L"/>
        <s v="C-AHDF1-163-42S"/>
        <s v="C-AHDF1-172-38L"/>
        <s v="C-AHDF1-172-38S"/>
        <s v="C-AHDF1-172-42L"/>
        <s v="C-AHDF1-172-42S"/>
        <s v="C-AHDF1-173-38L"/>
        <s v="C-AHDF1-173-38S"/>
        <s v="C-AHDF1-173-42L"/>
        <s v="C-AHDF1-173-42S"/>
        <s v="C-AHDF1-177-38L"/>
        <s v="C-AHDF1-177-38S"/>
        <s v="C-AHDF1-177-42L"/>
        <s v="C-AHDF1-177-42S"/>
        <s v="C-AHDF1-178-38L"/>
        <s v="C-AHDF1-178-38S"/>
        <s v="C-AHDF1-178-42L"/>
        <s v="C-AHDF1-178-42S"/>
        <s v="C-AHDF1-182-38L"/>
        <s v="C-AHDF1-182-38S"/>
        <s v="C-AHDF1-182-42L"/>
        <s v="C-AHDF1-182-42S"/>
        <s v="C-AHDF1-186-38L"/>
        <s v="C-AHDF1-186-38S"/>
        <s v="C-AHDF1-186-42L"/>
        <s v="C-AHDF1-186-42S"/>
        <s v="C-AHDF1-201-38L"/>
        <s v="C-AHDF1-201-38S"/>
        <s v="C-AHDF1-201-42L"/>
        <s v="C-AHDF1-201-42S"/>
        <s v="C-AHDF1-203-38L"/>
        <s v="C-AHDF1-203-38S"/>
        <s v="C-AHDF1-203-42L"/>
        <s v="C-AHDF1-203-42S"/>
        <s v="C-AHDF1-205-38L"/>
        <s v="C-AHDF1-205-38S"/>
        <s v="C-AHDF1-205-42L"/>
        <s v="C-AHDF1-205-42S"/>
        <s v="C-AHDF1-207-38L"/>
        <s v="C-AHDF1-207-38S"/>
        <s v="C-AHDF1-207-42L"/>
        <s v="C-AHDF1-207-42S"/>
        <s v="C-AHDF1-283-38L"/>
        <s v="C-AHDF1-283-38S"/>
        <s v="C-AHDF1-283-42L"/>
        <s v="C-AHDF1-283-42S"/>
        <s v="C-AHDF1-304-38L"/>
        <s v="C-AHDF1-304-38S"/>
        <s v="C-AHDF1-304-42L"/>
        <s v="C-AHDF1-304-42S"/>
        <s v="C-AHDF1-307-38L"/>
        <s v="C-AHDF1-307-38S"/>
        <s v="C-AHDF1-307-42L"/>
        <s v="C-AHDF1-307-42S"/>
        <s v="C-AHDF1-317-38L"/>
        <s v="C-AHDF1-317-38S"/>
        <s v="C-AHDF1-317-42L"/>
        <s v="C-AHDF1-317-42S"/>
        <s v="C-AHDF1-365-38L"/>
        <s v="C-AHDF1-365-38S"/>
        <s v="C-AHDF1-365-42L"/>
        <s v="C-AHDF1-365-42S"/>
        <s v="C-APA1-110"/>
        <s v="C-APA1-307"/>
        <s v="C-APC1-101"/>
        <s v="C-APC1-107"/>
        <s v="C-APC1-112"/>
        <s v="C-APC1-116"/>
        <s v="C-APC1-135"/>
        <s v="C-APC1-149"/>
        <s v="C-APC1-150"/>
        <s v="C-APC1-154"/>
        <s v="C-APC1-177"/>
        <s v="C-APC1-178"/>
        <s v="C-APC1-201"/>
        <s v="C-APC1-304"/>
        <s v="CapPink"/>
        <s v="CapPink_x000a_"/>
        <s v="CapWhite"/>
        <s v="C-BLL1-101-38L"/>
        <s v="C-BLL1-101-42L"/>
        <s v="C-BLL1-107-38L"/>
        <s v="C-BLL1-107-42L"/>
        <s v="C-BLL1-109-38L"/>
        <s v="C-BLL1-109-42L"/>
        <s v="C-BLL1-110-38L"/>
        <s v="C-BLL1-110-42L"/>
        <s v="C-BLL1-112-38L"/>
        <s v="C-BLL1-112-42L"/>
        <s v="C-BLL1-113-38L"/>
        <s v="C-BLL1-113-42L"/>
        <s v="C-BLL1-114-38L"/>
        <s v="C-BLL1-114-42L"/>
        <s v="C-BLL1-115-38L"/>
        <s v="C-BLL1-115-42L"/>
        <s v="C-BLL1-116-38L"/>
        <s v="C-BLL1-116-42L"/>
        <s v="C-BLL1-117-38L"/>
        <s v="C-BLL1-117-42L"/>
        <s v="C-BLL1-118-38L"/>
        <s v="C-BLL1-118-42L"/>
        <s v="C-BLL1-121-38L"/>
        <s v="C-BLL1-121-42L"/>
        <s v="C-BLL1-122-38L"/>
        <s v="C-BLL1-122-42L"/>
        <s v="C-BLL1-125-38L"/>
        <s v="C-BLL1-125-42L"/>
        <s v="C-BLL1-127-38L"/>
        <s v="C-BLL1-127-42L"/>
        <s v="C-BLL1-128-38L"/>
        <s v="C-BLL1-128-42L"/>
        <s v="C-BLL1-129-38L"/>
        <s v="C-BLL1-129-42L"/>
        <s v="C-BLL1-132-38L"/>
        <s v="C-BLL1-132-42L"/>
        <s v="C-BLL1-133-38L"/>
        <s v="C-BLL1-133-42L"/>
        <s v="C-BLL1-135-38L"/>
        <s v="C-BLL1-135-42L"/>
        <s v="C-BLL1-140-38L"/>
        <s v="C-BLL1-140-42L"/>
        <s v="C-BLL1-145-38L"/>
        <s v="C-BLL1-145-42L"/>
        <s v="C-BLL1-147-38L"/>
        <s v="C-BLL1-147-42L"/>
        <s v="C-BLL1-149-38L"/>
        <s v="C-BLL1-149-42L"/>
        <s v="C-BLL1-150-38L"/>
        <s v="C-BLL1-150-42L"/>
        <s v="C-BLL1-153-38L"/>
        <s v="C-BLL1-153-42L"/>
        <s v="C-BLL1-154-38L"/>
        <s v="C-BLL1-154-42L"/>
        <s v="C-BLL1-155-38L"/>
        <s v="C-BLL1-155-42L"/>
        <s v="C-BLL1-156-38L"/>
        <s v="C-BLL1-156-42L"/>
        <s v="C-BLL1-157-38L"/>
        <s v="C-BLL1-157-42L"/>
        <s v="C-BLL1-162-38L"/>
        <s v="C-BLL1-162-42L"/>
        <s v="C-BLL1-163-38L"/>
        <s v="C-BLL1-163-42L"/>
        <s v="C-BLL1-167-38L"/>
        <s v="C-BLL1-172-38L"/>
        <s v="C-BLL1-172-42L"/>
        <s v="C-BLL1-173-38L"/>
        <s v="C-BLL1-173-42L"/>
        <s v="C-BLL1-177-38L"/>
        <s v="C-BLL1-177-42L"/>
        <s v="C-BLL1-178-38L"/>
        <s v="C-BLL1-178-42L"/>
        <s v="C-BLL1-182-38L"/>
        <s v="C-BLL1-182-42L"/>
        <s v="C-BLL1-186-38L"/>
        <s v="C-BLL1-186-42L"/>
        <s v="C-BLL1-201-38L"/>
        <s v="C-BLL1-201-42L"/>
        <s v="C-BLL1-203-38L"/>
        <s v="C-BLL1-203-42L"/>
        <s v="C-BLL1-283-38L"/>
        <s v="C-BLL1-283-42L"/>
        <s v="C-BLL1-304-38L"/>
        <s v="C-BLL1-304-42L"/>
        <s v="C-BLL1-307-38L"/>
        <s v="C-BLL1-307-42L"/>
        <s v="C-BLL1-317-38L"/>
        <s v="C-BLL1-317-42L"/>
        <s v="C-BLL1-365-38L"/>
        <s v="C-BLL1-365-42L"/>
        <s v="C-BRL1-101-38L"/>
        <s v="C-BRL1-101-42L"/>
        <s v="C-BRL1-107-38L"/>
        <s v="C-BRL1-107-42L"/>
        <s v="C-BRL1-109-38L"/>
        <s v="C-BRL1-109-42L"/>
        <s v="C-BRL1-110-38L"/>
        <s v="C-BRL1-110-42L"/>
        <s v="C-BRL1-112-38L"/>
        <s v="C-BRL1-112-42L"/>
        <s v="C-BRL1-113-38L"/>
        <s v="C-BRL1-113-42L"/>
        <s v="C-BRL1-114-38L"/>
        <s v="C-BRL1-114-42L"/>
        <s v="C-BRL1-115-38L"/>
        <s v="C-BRL1-115-42L"/>
        <s v="C-BRL1-116-38L"/>
        <s v="C-BRL1-116-42L"/>
        <s v="C-BRL1-117-38L"/>
        <s v="C-BRL1-117-42L"/>
        <s v="C-BRL1-118-38L"/>
        <s v="C-BRL1-118-42L"/>
        <s v="C-BRL1-121-38L"/>
        <s v="C-BRL1-121-42L"/>
        <s v="C-BRL1-122-38L"/>
        <s v="C-BRL1-122-42L"/>
        <s v="C-BRL1-125-38L"/>
        <s v="C-BRL1-125-42L"/>
        <s v="C-BRL1-127-38L"/>
        <s v="C-BRL1-127-42L"/>
        <s v="C-BRL1-128-38L"/>
        <s v="C-BRL1-128-42L"/>
        <s v="C-BRL1-129-38L"/>
        <s v="C-BRL1-129-42L"/>
        <s v="C-BRL1-132-38L"/>
        <s v="C-BRL1-132-42L"/>
        <s v="C-BRL1-133-38L"/>
        <s v="C-BRL1-133-42L"/>
        <s v="C-BRL1-135-38L"/>
        <s v="C-BRL1-135-42L"/>
        <s v="C-BRL1-140-38L"/>
        <s v="C-BRL1-140-42L"/>
        <s v="C-BRL1-145-38L"/>
        <s v="C-BRL1-145-42L"/>
        <s v="C-BRL1-147-38L"/>
        <s v="C-BRL1-147-42L"/>
        <s v="C-BRL1-149-38L"/>
        <s v="C-BRL1-149-42L"/>
        <s v="C-BRL1-150-38L"/>
        <s v="C-BRL1-150-42L"/>
        <s v="C-BRL1-153-38L"/>
        <s v="C-BRL1-153-42L"/>
        <s v="C-BRL1-154-38L"/>
        <s v="C-BRL1-154-42L"/>
        <s v="C-BRL1-155-38L"/>
        <s v="C-BRL1-155-42L"/>
        <s v="C-BRL1-156-38L"/>
        <s v="C-BRL1-156-42L"/>
        <s v="C-BRL1-157-38L"/>
        <s v="C-BRL1-157-42L"/>
        <s v="C-BRL1-162-38L"/>
        <s v="C-BRL1-162-42L"/>
        <s v="C-BRL1-163-38L"/>
        <s v="C-BRL1-163-42L"/>
        <s v="C-BRL1-172-38L"/>
        <s v="C-BRL1-172-42L"/>
        <s v="C-BRL1-173-38L"/>
        <s v="C-BRL1-173-42L"/>
        <s v="C-BRL1-177-38L"/>
        <s v="C-BRL1-177-42L"/>
        <s v="C-BRL1-178-38L"/>
        <s v="C-BRL1-178-42L"/>
        <s v="C-BRL1-182-38L"/>
        <s v="C-BRL1-182-42L"/>
        <s v="C-BRL1-186-38L"/>
        <s v="C-BRL1-186-42L"/>
        <s v="C-BRL1-201-38L"/>
        <s v="C-BRL1-201-42L"/>
        <s v="C-BRL1-203-38L"/>
        <s v="C-BRL1-203-42L"/>
        <s v="C-BRL1-283-38L"/>
        <s v="C-BRL1-283-42L"/>
        <s v="C-BRL1-304-38L"/>
        <s v="C-BRL1-304-42L"/>
        <s v="C-BRL1-307-38L"/>
        <s v="C-BRL1-307-42L"/>
        <s v="C-BRL1-317-38L"/>
        <s v="C-BRL1-317-42L"/>
        <s v="C-BRL1-365-38L"/>
        <s v="C-BRL1-365-42L"/>
        <s v="C-EDAAP1-101"/>
        <s v="C-EDAAP1-107"/>
        <s v="C-EDAAP1-109"/>
        <s v="C-EDAAP1-110"/>
        <s v="C-EDAAP1-113"/>
        <s v="C-EDAAP1-114"/>
        <s v="C-EDAAP1-115"/>
        <s v="C-EDAAP1-116"/>
        <s v="C-EDAAP1-117"/>
        <s v="C-EDAAP1-118"/>
        <s v="C-EDAAP1-121"/>
        <s v="C-EDAAP1-122"/>
        <s v="C-EDAAP1-125"/>
        <s v="C-EDAAP1-127"/>
        <s v="C-EDAAP1-128"/>
        <s v="C-EDAAP1-129"/>
        <s v="C-EDAAP1-132"/>
        <s v="C-EDAAP1-133"/>
        <s v="C-EDAAP1-135"/>
        <s v="C-EDAAP1-136"/>
        <s v="C-EDAAP1-137"/>
        <s v="C-EDAAP1-140"/>
        <s v="C-EDAAP1-145"/>
        <s v="C-EDAAP1-147"/>
        <s v="C-EDAAP1-149"/>
        <s v="C-EDAAP1-150"/>
        <s v="C-EDAAP1-153"/>
        <s v="C-EDAAP1-154"/>
        <s v="C-EDAAP1-155"/>
        <s v="C-EDAAP1-156"/>
        <s v="C-EDAAP1-157"/>
        <s v="C-EDAAP1-162"/>
        <s v="C-EDAAP1-163"/>
        <s v="C-EDAAP1-172"/>
        <s v="C-EDAAP1-173"/>
        <s v="C-EDAAP1-177"/>
        <s v="C-EDAAP1-178"/>
        <s v="C-EDAAP1-182"/>
        <s v="C-EDAAP1-186"/>
        <s v="C-EDAAP1-201"/>
        <s v="C-EDAAP1-203"/>
        <s v="C-EDAAP1-205"/>
        <s v="C-EDAAP1-207"/>
        <s v="C-EDAAP1-283"/>
        <s v="C-EDAAP1-304"/>
        <s v="C-EDAAP1-307"/>
        <s v="C-EDAAP1-317"/>
        <s v="C-EDAAP2-116"/>
        <s v="C-EDAAP2-118"/>
        <s v="C-EDAAP2-125"/>
        <s v="C-EDAAP2-133"/>
        <s v="C-EDAAP2-135"/>
        <s v="C-EDAAP2-149"/>
        <s v="C-EDAAP2-156"/>
        <s v="C-EDAAP2-177"/>
        <s v="C-EDAAP2-178"/>
        <s v="C-EDAAP2-201"/>
        <s v="C-EDAAP2-283"/>
        <s v="C-EDAB1-107-38"/>
        <s v="C-EDAB1-107-38S"/>
        <s v="C-EDAB1-107-42"/>
        <s v="C-EDAB1-107-42S"/>
        <s v="C-EDAB1-109-38"/>
        <s v="C-EDAB1-109-38S"/>
        <s v="C-EDAB1-109-42"/>
        <s v="C-EDAB1-109-42S"/>
        <s v="C-EDAB1-110-38"/>
        <s v="C-EDAB1-110-38S"/>
        <s v="C-EDAB1-110-42"/>
        <s v="C-EDAB1-110-42S"/>
        <s v="C-EDAB1-113-38"/>
        <s v="C-EDAB1-113-38S"/>
        <s v="C-EDAB1-113-42"/>
        <s v="C-EDAB1-113-42S"/>
        <s v="C-EDAB1-114-38"/>
        <s v="C-EDAB1-114-38S"/>
        <s v="C-EDAB1-114-42"/>
        <s v="C-EDAB1-114-42S"/>
        <s v="C-EDAB1-115-38"/>
        <s v="C-EDAB1-115-38S"/>
        <s v="C-EDAB1-115-42"/>
        <s v="C-EDAB1-115-42S"/>
        <s v="C-EDAB1-116-38"/>
        <s v="C-EDAB1-116-38S"/>
        <s v="C-EDAB1-116-42"/>
        <s v="C-EDAB1-116-42S"/>
        <s v="C-EDAB1-117-38"/>
        <s v="C-EDAB1-117-38S"/>
        <s v="C-EDAB1-117-42"/>
        <s v="C-EDAB1-117-42S"/>
        <s v="C-EDAB1-122-38"/>
        <s v="C-EDAB1-122-38S"/>
        <s v="C-EDAB1-122-42"/>
        <s v="C-EDAB1-122-42S"/>
        <s v="C-EDAB1-125-38"/>
        <s v="C-EDAB1-125-38S"/>
        <s v="C-EDAB1-125-42"/>
        <s v="C-EDAB1-125-42S"/>
        <s v="C-EDAB1-127-38"/>
        <s v="C-EDAB1-127-38S"/>
        <s v="C-EDAB1-127-42"/>
        <s v="C-EDAB1-127-42S"/>
        <s v="C-EDAB1-128-38"/>
        <s v="C-EDAB1-128-38S"/>
        <s v="C-EDAB1-128-42"/>
        <s v="C-EDAB1-128-42S"/>
        <s v="C-EDAB1-133-38"/>
        <s v="C-EDAB1-133-38S"/>
        <s v="C-EDAB1-133-42"/>
        <s v="C-EDAB1-133-42S"/>
        <s v="C-EDAB1-135-38"/>
        <s v="C-EDAB1-135-38S"/>
        <s v="C-EDAB1-135-42"/>
        <s v="C-EDAB1-135-42S"/>
        <s v="C-EDAB1-136-38"/>
        <s v="C-EDAB1-136-38S"/>
        <s v="C-EDAB1-136-42"/>
        <s v="C-EDAB1-136-42S"/>
        <s v="C-EDAB1-137-38"/>
        <s v="C-EDAB1-137-38S"/>
        <s v="C-EDAB1-137-42"/>
        <s v="C-EDAB1-137-42S"/>
        <s v="C-EDAB1-140-38"/>
        <s v="C-EDAB1-140-38S"/>
        <s v="C-EDAB1-140-42"/>
        <s v="C-EDAB1-140-42S"/>
        <s v="C-EDAB1-149-38"/>
        <s v="C-EDAB1-149-38S"/>
        <s v="C-EDAB1-149-42"/>
        <s v="C-EDAB1-149-42S"/>
        <s v="C-EDAB1-153-38"/>
        <s v="C-EDAB1-153-38S"/>
        <s v="C-EDAB1-153-42"/>
        <s v="C-EDAB1-153-42S"/>
        <s v="C-EDAB1-154-38"/>
        <s v="C-EDAB1-154-38S"/>
        <s v="C-EDAB1-154-42"/>
        <s v="C-EDAB1-154-42S"/>
        <s v="C-EDAB1-155-38"/>
        <s v="C-EDAB1-155-38S"/>
        <s v="C-EDAB1-155-42"/>
        <s v="C-EDAB1-155-42S"/>
        <s v="C-EDAB1-156-38"/>
        <s v="C-EDAB1-156-38S"/>
        <s v="C-EDAB1-156-42"/>
        <s v="C-EDAB1-156-42S"/>
        <s v="C-EDAB1-157-38"/>
        <s v="C-EDAB1-157-38S"/>
        <s v="C-EDAB1-157-42"/>
        <s v="C-EDAB1-157-42S"/>
        <s v="C-EDAB1-162-38"/>
        <s v="C-EDAB1-162-38S"/>
        <s v="C-EDAB1-162-42"/>
        <s v="C-EDAB1-162-42S"/>
        <s v="C-EDAB1-163-38"/>
        <s v="C-EDAB1-163-38S"/>
        <s v="C-EDAB1-163-42"/>
        <s v="C-EDAB1-163-42S"/>
        <s v="C-EDAB1-172-38"/>
        <s v="C-EDAB1-172-38S"/>
        <s v="C-EDAB1-172-42"/>
        <s v="C-EDAB1-172-42S"/>
        <s v="C-EDAB1-177-38"/>
        <s v="C-EDAB1-177-38S"/>
        <s v="C-EDAB1-177-42"/>
        <s v="C-EDAB1-177-42S"/>
        <s v="C-EDAB1-178-38"/>
        <s v="C-EDAB1-178-38S"/>
        <s v="C-EDAB1-178-42"/>
        <s v="C-EDAB1-178-42S"/>
        <s v="C-EDAB1-182-38"/>
        <s v="C-EDAB1-182-38S"/>
        <s v="C-EDAB1-182-42"/>
        <s v="C-EDAB1-182-42S"/>
        <s v="C-EDAB1-201-38"/>
        <s v="C-EDAB1-201-38S"/>
        <s v="C-EDAB1-201-42"/>
        <s v="C-EDAB1-201-42S"/>
        <s v="C-EDAB1-203-38"/>
        <s v="C-EDAB1-203-38S"/>
        <s v="C-EDAB1-203-42"/>
        <s v="C-EDAB1-203-42S"/>
        <s v="C-EDAB1-205-38"/>
        <s v="C-EDAB1-205-38S"/>
        <s v="C-EDAB1-205-42"/>
        <s v="C-EDAB1-205-42S"/>
        <s v="C-EDAB1-207-38"/>
        <s v="C-EDAB1-207-38S"/>
        <s v="C-EDAB1-207-42"/>
        <s v="C-EDAB1-207-42S"/>
        <s v="C-EDAB1-283-38"/>
        <s v="C-EDAB1-283-42"/>
        <s v="C-EDAB1-307-38"/>
        <s v="C-EDAB1-307-38S"/>
        <s v="C-EDAB1-307-42"/>
        <s v="C-EDAB1-307-42S"/>
        <s v="C-EDAB1-317-38"/>
        <s v="C-EDAB1-317-38S"/>
        <s v="C-EDAB1-317-42"/>
        <s v="C-EDAB1-317-42S"/>
        <s v="C-EDAB2-101-38"/>
        <s v="C-EDAB2-101-38S"/>
        <s v="C-EDAB2-101-42"/>
        <s v="C-EDAB2-101-42S"/>
        <s v="C-EDAB2-118-38"/>
        <s v="C-EDAB2-118-38S"/>
        <s v="C-EDAB2-118-42"/>
        <s v="C-EDAB2-118-42S"/>
        <s v="C-EDAB2-125-38"/>
        <s v="C-EDAB2-125-38S"/>
        <s v="C-EDAB2-125-42"/>
        <s v="C-EDAB2-125-42S"/>
        <s v="C-EDAB2-129-38"/>
        <s v="C-EDAB2-129-38S"/>
        <s v="C-EDAB2-129-42"/>
        <s v="C-EDAB2-129-42S"/>
        <s v="C-EDAB2-132-38"/>
        <s v="C-EDAB2-132-38S"/>
        <s v="C-EDAB2-132-42"/>
        <s v="C-EDAB2-132-42S"/>
        <s v="C-EDAB2-133-38"/>
        <s v="C-EDAB2-133-38S"/>
        <s v="C-EDAB2-133-42"/>
        <s v="C-EDAB2-133-42S"/>
        <s v="C-EDAB2-135-38"/>
        <s v="C-EDAB2-135-38S"/>
        <s v="C-EDAB2-135-42"/>
        <s v="C-EDAB2-135-42S"/>
        <s v="C-EDAB2-145-38"/>
        <s v="C-EDAB2-145-38S"/>
        <s v="C-EDAB2-145-42"/>
        <s v="C-EDAB2-145-42S"/>
        <s v="C-EDAB2-150-38"/>
        <s v="C-EDAB2-150-38S"/>
        <s v="C-EDAB2-150-42"/>
        <s v="C-EDAB2-150-42S"/>
        <s v="C-EDAB2-156-38"/>
        <s v="C-EDAB2-156-38S"/>
        <s v="C-EDAB2-156-42"/>
        <s v="C-EDAB2-156-42S"/>
        <s v="C-EDAB2-173-38"/>
        <s v="C-EDAB2-173-38S"/>
        <s v="C-EDAB2-173-42"/>
        <s v="C-EDAB2-173-42S"/>
        <s v="C-EDAB2-177-38"/>
        <s v="C-EDAB2-177-38S"/>
        <s v="C-EDAB2-177-42"/>
        <s v="C-EDAB2-177-42S"/>
        <s v="C-EDAB2-186-38"/>
        <s v="C-EDAB2-186-38S"/>
        <s v="C-EDAB2-186-42"/>
        <s v="C-EDAB2-186-42S"/>
        <s v="C-EDAB2-201-38"/>
        <s v="C-EDAB2-201-38S"/>
        <s v="C-EDAB2-201-42"/>
        <s v="C-EDAB2-201-42S"/>
        <s v="C-EDAB2-283-38"/>
        <s v="C-EDAB2-283-38S"/>
        <s v="C-EDAB2-283-42"/>
        <s v="C-EDAB2-283-42S"/>
        <s v="C-EDAB2-304-38"/>
        <s v="C-EDAB2-304-38S"/>
        <s v="C-EDAB2-304-42"/>
        <s v="C-EDAB2-304-42S"/>
        <s v="C-EDAB3-116-38"/>
        <s v="C-EDAB3-116-38S"/>
        <s v="C-EDAB3-116-42"/>
        <s v="C-EDAB3-116-42S"/>
        <s v="C-EDAB3-118-38"/>
        <s v="C-EDAB3-118-38S"/>
        <s v="C-EDAB3-118-42"/>
        <s v="C-EDAB3-118-42S"/>
        <s v="C-EDAB3-121-38"/>
        <s v="C-EDAB3-121-38S"/>
        <s v="C-EDAB3-121-42"/>
        <s v="C-EDAB3-121-42S"/>
        <s v="C-EDAB3-147-38"/>
        <s v="C-EDAB3-147-38S"/>
        <s v="C-EDAB3-147-42"/>
        <s v="C-EDAB3-147-42S"/>
        <s v="C-EDAB3-149-38"/>
        <s v="C-EDAB3-149-38S"/>
        <s v="C-EDAB3-149-42"/>
        <s v="C-EDAB3-149-42S"/>
        <s v="C-EDAB3-178-38"/>
        <s v="C-EDAB3-178-38S"/>
        <s v="C-EDAB3-178-42"/>
        <s v="C-EDAB3-178-42S"/>
        <s v="C-EDAB3-304-38"/>
        <s v="C-EDAB3-304-38S"/>
        <s v="C-EDAB3-304-42"/>
        <s v="C-EDAB3-304-42S"/>
        <s v="C-EDAPA1-101"/>
        <s v="C-EDAPA1-107"/>
        <s v="C-EDAPA1-109"/>
        <s v="C-EDAPA1-110"/>
        <s v="C-EDAPA1-113"/>
        <s v="C-EDAPA1-114"/>
        <s v="C-EDAPA1-115"/>
        <s v="C-EDAPA1-116"/>
        <s v="C-EDAPA1-117"/>
        <s v="C-EDAPA1-118"/>
        <s v="C-EDAPA1-121"/>
        <s v="C-EDAPA1-122"/>
        <s v="C-EDAPA1-125"/>
        <s v="C-EDAPA1-127"/>
        <s v="C-EDAPA1-128"/>
        <s v="C-EDAPA1-129"/>
        <s v="C-EDAPA1-132"/>
        <s v="C-EDAPA1-133"/>
        <s v="C-EDAPA1-135"/>
        <s v="C-EDAPA1-136"/>
        <s v="C-EDAPA1-137"/>
        <s v="C-EDAPA1-140"/>
        <s v="C-EDAPA1-145"/>
        <s v="C-EDAPA1-147"/>
        <s v="C-EDAPA1-149"/>
        <s v="C-EDAPA1-150"/>
        <s v="C-EDAPA1-153"/>
        <s v="C-EDAPA1-154"/>
        <s v="C-EDAPA1-155"/>
        <s v="C-EDAPA1-156"/>
        <s v="C-EDAPA1-157"/>
        <s v="C-EDAPA1-162"/>
        <s v="C-EDAPA1-163"/>
        <s v="C-EDAPA1-172"/>
        <s v="C-EDAPA1-173"/>
        <s v="C-EDAPA1-177"/>
        <s v="C-EDAPA1-178"/>
        <s v="C-EDAPA1-182"/>
        <s v="C-EDAPA1-186"/>
        <s v="C-EDAPA1-201"/>
        <s v="C-EDAPA1-203"/>
        <s v="C-EDAPA1-205"/>
        <s v="C-EDAPA1-207"/>
        <s v="C-EDAPA1-283"/>
        <s v="C-EDAPA1-304"/>
        <s v="C-EDAPA1-307"/>
        <s v="C-EDAPA1-317"/>
        <s v="C-EDAPA2-116"/>
        <s v="C-EDAPA2-118"/>
        <s v="C-EDAPA2-125"/>
        <s v="C-EDAPA2-133"/>
        <s v="C-EDAPA2-135"/>
        <s v="C-EDAPA2-149"/>
        <s v="C-EDAPA2-156"/>
        <s v="C-EDAPA2-177"/>
        <s v="C-EDAPA2-178"/>
        <s v="C-EDAPA2-201"/>
        <s v="C-EDAPA2-283"/>
        <s v="C-FHDAAP1-101"/>
        <s v="C-FHDAAP1-107"/>
        <s v="C-FHDAAP1-109"/>
        <s v="C-FHDAAP1-110"/>
        <s v="C-FHDAAP1-112"/>
        <s v="C-FHDAAP1-113"/>
        <s v="C-FHDAAP1-114"/>
        <s v="C-FHDAAP1-115"/>
        <s v="C-FHDAAP1-116"/>
        <s v="C-FHDAAP1-117"/>
        <s v="C-FHDAAP1-118"/>
        <s v="C-FHDAAP1-121"/>
        <s v="C-FHDAAP1-122"/>
        <s v="C-FHDAAP1-125"/>
        <s v="C-FHDAAP1-127"/>
        <s v="C-FHDAAP1-128"/>
        <s v="C-FHDAAP1-129"/>
        <s v="C-FHDAAP1-132"/>
        <s v="C-FHDAAP1-133"/>
        <s v="C-FHDAAP1-135"/>
        <s v="C-FHDAAP1-136"/>
        <s v="C-FHDAAP1-137"/>
        <s v="C-FHDAAP1-140"/>
        <s v="C-FHDAAP1-145"/>
        <s v="C-FHDAAP1-147"/>
        <s v="C-FHDAAP1-149"/>
        <s v="C-FHDAAP1-150"/>
        <s v="C-FHDAAP1-153"/>
        <s v="C-FHDAAP1-154"/>
        <s v="C-FHDAAP1-155"/>
        <s v="C-FHDAAP1-156"/>
        <s v="C-FHDAAP1-157"/>
        <s v="C-FHDAAP1-162"/>
        <s v="C-FHDAAP1-163"/>
        <s v="C-FHDAAP1-172"/>
        <s v="C-FHDAAP1-173"/>
        <s v="C-FHDAAP1-177"/>
        <s v="C-FHDAAP1-178"/>
        <s v="C-FHDAAP1-182"/>
        <s v="C-FHDAAP1-186"/>
        <s v="C-FHDAAP1-201"/>
        <s v="C-FHDAAP1-203"/>
        <s v="C-FHDAAP1-205"/>
        <s v="C-FHDAAP1-207"/>
        <s v="C-FHDAAP1-283"/>
        <s v="C-FHDAAP1-304"/>
        <s v="C-FHDAAP1-307"/>
        <s v="C-FHDAAP1-317"/>
        <s v="C-FHDAAP1-365"/>
        <s v="C-FHDAPA1-101"/>
        <s v="C-FHDAPA1-107"/>
        <s v="C-FHDAPA1-109"/>
        <s v="C-FHDAPA1-110"/>
        <s v="C-FHDAPA1-112"/>
        <s v="C-FHDAPA1-113"/>
        <s v="C-FHDAPA1-114"/>
        <s v="C-FHDAPA1-115"/>
        <s v="C-FHDAPA1-116"/>
        <s v="C-FHDAPA1-117"/>
        <s v="C-FHDAPA1-118"/>
        <s v="C-FHDAPA1-121"/>
        <s v="C-FHDAPA1-122"/>
        <s v="C-FHDAPA1-125"/>
        <s v="C-FHDAPA1-127"/>
        <s v="C-FHDAPA1-128"/>
        <s v="C-FHDAPA1-129"/>
        <s v="C-FHDAPA1-132"/>
        <s v="C-FHDAPA1-133"/>
        <s v="C-FHDAPA1-135"/>
        <s v="C-FHDAPA1-136"/>
        <s v="C-FHDAPA1-137"/>
        <s v="C-FHDAPA1-140"/>
        <s v="C-FHDAPA1-145"/>
        <s v="C-FHDAPA1-147"/>
        <s v="C-FHDAPA1-149"/>
        <s v="C-FHDAPA1-150"/>
        <s v="C-FHDAPA1-153"/>
        <s v="C-FHDAPA1-154"/>
        <s v="C-FHDAPA1-155"/>
        <s v="C-FHDAPA1-156"/>
        <s v="C-FHDAPA1-157"/>
        <s v="C-FHDAPA1-162"/>
        <s v="C-FHDAPA1-163"/>
        <s v="C-FHDAPA1-172"/>
        <s v="C-FHDAPA1-173"/>
        <s v="C-FHDAPA1-177"/>
        <s v="C-FHDAPA1-178"/>
        <s v="C-FHDAPA1-182"/>
        <s v="C-FHDAPA1-186"/>
        <s v="C-FHDAPA1-201"/>
        <s v="C-FHDAPA1-203"/>
        <s v="C-FHDAPA1-205"/>
        <s v="C-FHDAPA1-207"/>
        <s v="C-FHDAPA1-283"/>
        <s v="C-FHDAPA1-304"/>
        <s v="C-FHDAPA1-307"/>
        <s v="C-FHDAPA1-317"/>
        <s v="C-FHDAPA1-365"/>
        <s v="CLWB25"/>
        <s v="CLWB26"/>
        <s v="CLWB3"/>
        <s v="CLWB4"/>
        <s v="CLWB42"/>
        <s v="CLWB43"/>
        <s v="CLWB48"/>
        <s v="CLWB5"/>
        <s v="CLWB50"/>
        <s v="CLWB53"/>
        <s v="CLWB6"/>
        <s v="CLWB63"/>
        <s v="CLWB69"/>
        <s v="CLWB7"/>
        <s v="CLWB9"/>
        <s v="COD-ADA1-ICON"/>
        <s v="COD-ADA2-ICON"/>
        <s v="COD-ADAP1-ICON"/>
        <s v="COD-ADAP2-ICON"/>
        <s v="COD-ADB1-ICON-38"/>
        <s v="COD-ADB1-ICON-42"/>
        <s v="COD-ADB2-ICON-38"/>
        <s v="COD-ADB2-ICON-42"/>
        <s v="COD-ADC1-ICON"/>
        <s v="COD-ADC2-ICON"/>
        <s v="COD-AHD1-REF-38L"/>
        <s v="COD-AHD1-REF-38S"/>
        <s v="COD-AHD1-REF-42L"/>
        <s v="COD-AHD1-REF-42S"/>
        <s v="COD-AHD2-REF-38L"/>
        <s v="COD-AHD2-REF-38S"/>
        <s v="COD-AHD2-REF-42L"/>
        <s v="COD-AHD2-REF-42S"/>
        <s v="COD-AHD3-REF-38L"/>
        <s v="COD-AHD3-REF-38S"/>
        <s v="COD-AHD3-REF-42L"/>
        <s v="COD-AHD3-REF-42S"/>
        <s v="COD-AHD4-REF-38L"/>
        <s v="COD-AHD4-REF-38S"/>
        <s v="COD-AHD4-REF-42L"/>
        <s v="COD-AHD4-REF-42S"/>
        <s v="COD-AHD5-REF-38L"/>
        <s v="COD-AHD5-REF-38S"/>
        <s v="COD-AHD5-REF-42L"/>
        <s v="COD-AHD5-REF-42S"/>
        <s v="COD-AHD6-REF-38L"/>
        <s v="COD-AHD6-REF-38S"/>
        <s v="COD-AHD6-REF-42L"/>
        <s v="COD-AHD6-REF-42S"/>
        <s v="COD-AHD7-REF-38L"/>
        <s v="COD-AHD7-REF-38S"/>
        <s v="COD-AHD7-REF-42L"/>
        <s v="COD-AHD7-REF-42S"/>
        <s v="COD-BLL1-ICON-38L"/>
        <s v="COD-BLL1-ICON-38S"/>
        <s v="COD-BLL1-ICON-42L"/>
        <s v="COD-BLL1-ICON-42S"/>
        <s v="COD-BLL2-ICON-38L"/>
        <s v="COD-BLL2-ICON-38S"/>
        <s v="COD-BLL2-ICON-42L"/>
        <s v="COD-BLL2-ICON-42S"/>
        <s v="COD-BRL1-ICON-38L"/>
        <s v="COD-BRL1-ICON-38S"/>
        <s v="COD-BRL1-ICON-42L"/>
        <s v="COD-BRL1-ICON-42S"/>
        <s v="COD-BRL2-ICON-38L"/>
        <s v="COD-BRL2-ICON-38S"/>
        <s v="COD-BRL2-ICON-42L"/>
        <s v="COD-BRL2-ICON-42S"/>
        <s v="COD-HD10AM11-CAMO"/>
        <s v="COD-HD10AM12-CAMO"/>
        <s v="COD-HD10AM13-CAMO"/>
        <s v="COD-HD10AM14-CAMO"/>
        <s v="COD-HD10AP11-CAMO"/>
        <s v="COD-HD10AP12-CAMO"/>
        <s v="COD-HD10AP13-CAMO"/>
        <s v="COD-HD10AP14-CAMO"/>
        <s v="COD-HD10AR11-CAMO"/>
        <s v="COD-HD10AR12-CAMO"/>
        <s v="COD-HD10AR13-CAMO"/>
        <s v="COD-HD10AR14-CAMO"/>
        <s v="COD-HD10AS14-CAMO"/>
        <s v="COD-HD10-CAMO-38L"/>
        <s v="COD-HD10-CAMO-38S"/>
        <s v="COD-HD10-CAMO-42L"/>
        <s v="COD-HD10-CAMO-42S"/>
        <s v="COD-HD11AM11-CAMO"/>
        <s v="COD-HD11AM12-CAMO"/>
        <s v="COD-HD11AM13-CAMO"/>
        <s v="COD-HD11AM14-CAMO"/>
        <s v="COD-HD11AP11-CAMO"/>
        <s v="COD-HD11AP12-CAMO"/>
        <s v="COD-HD11AP13-CAMO"/>
        <s v="COD-HD11AP14-CAMO"/>
        <s v="COD-HD11AR11-CAMO"/>
        <s v="COD-HD11AR12-CAMO"/>
        <s v="COD-HD11AR13-CAMO"/>
        <s v="COD-HD11AR14-CAMO"/>
        <s v="COD-HD11AS14-CAMO"/>
        <s v="COD-HD11-CAMO-38L"/>
        <s v="COD-HD11-CAMO-38S"/>
        <s v="COD-HD11-CAMO-42L"/>
        <s v="COD-HD11-CAMO-42S"/>
        <s v="COD-HD12AM11-CAMO"/>
        <s v="COD-HD12AM12-CAMO"/>
        <s v="COD-HD12AM13-CAMO"/>
        <s v="COD-HD12AM14-CAMO"/>
        <s v="COD-HD12AP11-CAMO"/>
        <s v="COD-HD12AP12-CAMO"/>
        <s v="COD-HD12AP13-CAMO"/>
        <s v="COD-HD12AP14-CAMO"/>
        <s v="COD-HD12AR11-CAMO"/>
        <s v="COD-HD12AR12-CAMO"/>
        <s v="COD-HD12AR13-CAMO"/>
        <s v="COD-HD12AR14-CAMO"/>
        <s v="COD-HD12AS14-CAMO"/>
        <s v="COD-HD12-CAMO-38L"/>
        <s v="COD-HD12-CAMO-38S"/>
        <s v="COD-HD12-CAMO-42L"/>
        <s v="COD-HD12-CAMO-42S"/>
        <s v="COD-HD13AM11-CAMO"/>
        <s v="COD-HD13AM12-CAMO"/>
        <s v="COD-HD13AM13-CAMO"/>
        <s v="COD-HD13AM14-CAMO"/>
        <s v="COD-HD13AP11-CAMO"/>
        <s v="COD-HD13AP12-CAMO"/>
        <s v="COD-HD13AP13-CAMO"/>
        <s v="COD-HD13AP14-CAMO"/>
        <s v="COD-HD13AR11-CAMO"/>
        <s v="COD-HD13AR12-CAMO"/>
        <s v="COD-HD13AR13-CAMO"/>
        <s v="COD-HD13AR14-CAMO"/>
        <s v="COD-HD13AS14-CAMO"/>
        <s v="COD-HD13-CAMO-38L"/>
        <s v="COD-HD13-CAMO-38S"/>
        <s v="COD-HD13-CAMO-42L"/>
        <s v="COD-HD13-CAMO-42S"/>
        <s v="COD-HD1AM11-CTL"/>
        <s v="COD-HD1AM11-ICON"/>
        <s v="COD-HD1AM11-REF"/>
        <s v="COD-HD1AM12-CTL"/>
        <s v="COD-HD1AM12-ICON"/>
        <s v="COD-HD1AM12-REF"/>
        <s v="COD-HD1AM13-CTL"/>
        <s v="COD-HD1AM13-ICON"/>
        <s v="COD-HD1AM13-REF"/>
        <s v="COD-HD1AM14-CTL"/>
        <s v="COD-HD1AM14-ICON"/>
        <s v="COD-HD1AM14-REF"/>
        <s v="COD-HD1AP11-CTL"/>
        <s v="COD-HD1AP11-ICON"/>
        <s v="COD-HD1AP11-REF"/>
        <s v="COD-HD1AP12-CTL"/>
        <s v="COD-HD1AP12-ICON"/>
        <s v="COD-HD1AP12-REF"/>
        <s v="COD-HD1AP13-CTL"/>
        <s v="COD-HD1AP13-ICON"/>
        <s v="COD-HD1AP13-REF"/>
        <s v="COD-HD1AP14-CTL"/>
        <s v="COD-HD1AP14-ICON"/>
        <s v="COD-HD1AP14-REF"/>
        <s v="COD-HD1AR11-CTL"/>
        <s v="COD-HD1AR11-ICON"/>
        <s v="COD-HD1AR11-REF"/>
        <s v="COD-HD1AR12-CTL"/>
        <s v="COD-HD1AR12-ICON"/>
        <s v="COD-HD1AR12-REF"/>
        <s v="COD-HD1AR13-CTL"/>
        <s v="COD-HD1AR13-ICON"/>
        <s v="COD-HD1AR13-REF"/>
        <s v="COD-HD1AR14-CTL"/>
        <s v="COD-HD1AR14-ICON"/>
        <s v="COD-HD1AR14-REF"/>
        <s v="COD-HD1AS14-CTL"/>
        <s v="COD-HD1AS14-ICON"/>
        <s v="COD-HD1AS14-REF"/>
        <s v="COD-HD1-CTL-38L"/>
        <s v="COD-HD1-CTL-38S"/>
        <s v="COD-HD1-CTL-42L"/>
        <s v="COD-HD1-CTL-42S"/>
        <s v="COD-HD1-GST-38L"/>
        <s v="COD-HD1-GST-38S"/>
        <s v="COD-HD1-GST-42L"/>
        <s v="COD-HD1-GST-42S"/>
        <s v="COD-HD1-ICON-38L"/>
        <s v="COD-HD1-ICON-38S"/>
        <s v="COD-HD1-ICON-42L"/>
        <s v="COD-HD1-ICON-42S"/>
        <s v="COD-HD2AM11-CTL"/>
        <s v="COD-HD2AM11-ICON"/>
        <s v="COD-HD2AM11-REF"/>
        <s v="COD-HD2AM12-CTL"/>
        <s v="COD-HD2AM12-ICON"/>
        <s v="COD-HD2AM12-REF"/>
        <s v="COD-HD2AM13-CTL"/>
        <s v="COD-HD2AM13-ICON"/>
        <s v="COD-HD2AM13-REF"/>
        <s v="COD-HD2AM14-CTL"/>
        <s v="COD-HD2AM14-ICON"/>
        <s v="COD-HD2AM14-REF"/>
        <s v="COD-HD2AP11-CTL"/>
        <s v="COD-HD2AP11-ICON"/>
        <s v="COD-HD2AP11-REF"/>
        <s v="COD-HD2AP12-CTL"/>
        <s v="COD-HD2AP12-ICON"/>
        <s v="COD-HD2AP12-REF"/>
        <s v="COD-HD2AP13-CTL"/>
        <s v="COD-HD2AP13-ICON"/>
        <s v="COD-HD2AP13-REF"/>
        <s v="COD-HD2AP14-CTL"/>
        <s v="COD-HD2AP14-ICON"/>
        <s v="COD-HD2AP14-REF"/>
        <s v="COD-HD2AR11-CTL"/>
        <s v="COD-HD2AR11-ICON"/>
        <s v="COD-HD2AR11-REF"/>
        <s v="COD-HD2AR12-CTL"/>
        <s v="COD-HD2AR12-ICON"/>
        <s v="COD-HD2AR12-REF"/>
        <s v="COD-HD2AR13-CTL"/>
        <s v="COD-HD2AR13-ICON"/>
        <s v="COD-HD2AR13-REF"/>
        <s v="COD-HD2AR14-CTL"/>
        <s v="COD-HD2AR14-ICON"/>
        <s v="COD-HD2AR14-REF"/>
        <s v="COD-HD2AS14-CTL"/>
        <s v="COD-HD2AS14-ICON"/>
        <s v="COD-HD2AS14-REF"/>
        <s v="COD-HD2-CTL-38L"/>
        <s v="COD-HD2-CTL-38S"/>
        <s v="COD-HD2-CTL-42L"/>
        <s v="COD-HD2-CTL-42S"/>
        <s v="COD-HD2-ICON-38L"/>
        <s v="COD-HD2-ICON-38S"/>
        <s v="COD-HD2-ICON-42L"/>
        <s v="COD-HD2-ICON-42S"/>
        <s v="COD-HD3AM11-CTL"/>
        <s v="COD-HD3AM11-ICON"/>
        <s v="COD-HD3AM11-REF"/>
        <s v="COD-HD3AM12-CTL"/>
        <s v="COD-HD3AM12-ICON"/>
        <s v="COD-HD3AM12-REF"/>
        <s v="COD-HD3AM13-CTL"/>
        <s v="COD-HD3AM13-ICON"/>
        <s v="COD-HD3AM13-REF"/>
        <s v="COD-HD3AM14-CTL"/>
        <s v="COD-HD3AM14-ICON"/>
        <s v="COD-HD3AM14-REF"/>
        <s v="COD-HD3AP11-CTL"/>
        <s v="COD-HD3AP11-ICON"/>
        <s v="COD-HD3AP11-REF"/>
        <s v="COD-HD3AP12-CTL"/>
        <s v="COD-HD3AP12-ICON"/>
        <s v="COD-HD3AP12-REF"/>
        <s v="COD-HD3AP13-CTL"/>
        <s v="COD-HD3AP13-ICON"/>
        <s v="COD-HD3AP13-REF"/>
        <s v="COD-HD3AP14-CTL"/>
        <s v="COD-HD3AP14-ICON"/>
        <s v="COD-HD3AP14-REF"/>
        <s v="COD-HD3AR11-CTL"/>
        <s v="COD-HD3AR11-ICON"/>
        <s v="COD-HD3AR11-REF"/>
        <s v="COD-HD3AR12-CTL"/>
        <s v="COD-HD3AR12-ICON"/>
        <s v="COD-HD3AR12-REF"/>
        <s v="COD-HD3AR13-CTL"/>
        <s v="COD-HD3AR13-ICON"/>
        <s v="COD-HD3AR13-REF"/>
        <s v="COD-HD3AR14-CTL"/>
        <s v="COD-HD3AR14-ICON"/>
        <s v="COD-HD3AR14-REF"/>
        <s v="COD-HD3AS14-CTL"/>
        <s v="COD-HD3AS14-ICON"/>
        <s v="COD-HD3AS14-REF"/>
        <s v="COD-HD3-CTL-38L"/>
        <s v="COD-HD3-CTL-38S"/>
        <s v="COD-HD3-CTL-42L"/>
        <s v="COD-HD3-CTL-42S"/>
        <s v="COD-HD3-ICON-38L"/>
        <s v="COD-HD3-ICON-38S"/>
        <s v="COD-HD3-ICON-42L"/>
        <s v="COD-HD3-ICON-42S"/>
        <s v="COD-HD4AM11-CAMO"/>
        <s v="COD-HD4AM11-CTL"/>
        <s v="COD-HD4AM11-GST"/>
        <s v="COD-HD4AM11-REF"/>
        <s v="COD-HD4AM12-CAMO"/>
        <s v="COD-HD4AM12-CTL"/>
        <s v="COD-HD4AM12-GST"/>
        <s v="COD-HD4AM12-REF"/>
        <s v="COD-HD4AM13-CAMO"/>
        <s v="COD-HD4AM13-CTL"/>
        <s v="COD-HD4AM13-GST"/>
        <s v="COD-HD4AM13-REF"/>
        <s v="COD-HD4AM14-CAMO"/>
        <s v="COD-HD4AM14-CTL"/>
        <s v="COD-HD4AM14-GST"/>
        <s v="COD-HD4AM14-REF"/>
        <s v="COD-HD4AP11-CAMO"/>
        <s v="COD-HD4AP11-CTL"/>
        <s v="COD-HD4AP11-GST"/>
        <s v="COD-HD4AP11-REF"/>
        <s v="COD-HD4AP12-CAMO"/>
        <s v="COD-HD4AP12-CTL"/>
        <s v="COD-HD4AP12-GST"/>
        <s v="COD-HD4AP12-REF"/>
        <s v="COD-HD4AP13-CAMO"/>
        <s v="COD-HD4AP13-CTL"/>
        <s v="COD-HD4AP13-GST"/>
        <s v="COD-HD4AP13-REF"/>
        <s v="COD-HD4AP14-CAMO"/>
        <s v="COD-HD4AP14-CTL"/>
        <s v="COD-HD4AP14-GST"/>
        <s v="COD-HD4AP14-REF"/>
        <s v="COD-HD4AR11-CAMO"/>
        <s v="COD-HD4AR11-CTL"/>
        <s v="COD-HD4AR11-GST"/>
        <s v="COD-HD4AR11-REF"/>
        <s v="COD-HD4AR12-CAMO"/>
        <s v="COD-HD4AR12-CTL"/>
        <s v="COD-HD4AR12-GST"/>
        <s v="COD-HD4AR12-REF"/>
        <s v="COD-HD4AR13-CAMO"/>
        <s v="COD-HD4AR13-CTL"/>
        <s v="COD-HD4AR13-GST"/>
        <s v="COD-HD4AR13-REF"/>
        <s v="COD-HD4AR14-CAMO"/>
        <s v="COD-HD4AR14-CTL"/>
        <s v="COD-HD4AR14-GST"/>
        <s v="COD-HD4AR14-REF"/>
        <s v="COD-HD4AS14-CAMO"/>
        <s v="COD-HD4AS14-CTL"/>
        <s v="COD-HD4AS14-GST"/>
        <s v="COD-HD4AS14-REF"/>
        <s v="COD-HD4-CAMO-38L"/>
        <s v="COD-HD4-CAMO-38S"/>
        <s v="COD-HD4-CAMO-42L"/>
        <s v="COD-HD4-CAMO-42S"/>
        <s v="COD-HD4-CTL-38L"/>
        <s v="COD-HD4-CTL-38S"/>
        <s v="COD-HD4-CTL-42L"/>
        <s v="COD-HD4-CTL-42S"/>
        <s v="COD-HD5AM11-CAMO"/>
        <s v="COD-HD5AM11-CTL"/>
        <s v="COD-HD5AM11-REF"/>
        <s v="COD-HD5AM12-CAMO"/>
        <s v="COD-HD5AM12-CTL"/>
        <s v="COD-HD5AM12-REF"/>
        <s v="COD-HD5AM13-CAMO"/>
        <s v="COD-HD5AM13-CTL"/>
        <s v="COD-HD5AM13-REF"/>
        <s v="COD-HD5AM14-CAMO"/>
        <s v="COD-HD5AM14-CTL"/>
        <s v="COD-HD5AM14-REF"/>
        <s v="COD-HD5AP11-CAMO"/>
        <s v="COD-HD5AP11-CTL"/>
        <s v="COD-HD5AP11-REF"/>
        <s v="COD-HD5AP12-CAMO"/>
        <s v="COD-HD5AP12-CTL"/>
        <s v="COD-HD5AP12-REF"/>
        <s v="COD-HD5AP13-CAMO"/>
        <s v="COD-HD5AP13-CTL"/>
        <s v="COD-HD5AP13-REF"/>
        <s v="COD-HD5AP14-CAMO"/>
        <s v="COD-HD5AP14-CTL"/>
        <s v="COD-HD5AP14-REF"/>
        <s v="COD-HD5AR11-CAMO"/>
        <s v="COD-HD5AR11-CTL"/>
        <s v="COD-HD5AR11-REF"/>
        <s v="COD-HD5AR12-CAMO"/>
        <s v="COD-HD5AR12-CTL"/>
        <s v="COD-HD5AR12-REF"/>
        <s v="COD-HD5AR13-CAMO"/>
        <s v="COD-HD5AR13-CTL"/>
        <s v="COD-HD5AR13-REF"/>
        <s v="COD-HD5AR14-CAMO"/>
        <s v="COD-HD5AR14-CTL"/>
        <s v="COD-HD5AR14-REF"/>
        <s v="COD-HD5AS14-CAMO"/>
        <s v="COD-HD5AS14-CTL"/>
        <s v="COD-HD5AS14-REF"/>
        <s v="COD-HD5-CAMO-38L"/>
        <s v="COD-HD5-CAMO-38S"/>
        <s v="COD-HD5-CAMO-42L"/>
        <s v="COD-HD5-CAMO-42S"/>
        <s v="COD-HD5-CTL-38L"/>
        <s v="COD-HD5-CTL-38S"/>
        <s v="COD-HD5-CTL-42L"/>
        <s v="COD-HD5-CTL-42S"/>
        <s v="COD-HD6AM11-CTL"/>
        <s v="COD-HD6AM11-REF"/>
        <s v="COD-HD6AM12-CTL"/>
        <s v="COD-HD6AM12-REF"/>
        <s v="COD-HD6AM13-CTL"/>
        <s v="COD-HD6AM13-REF"/>
        <s v="COD-HD6AM14-CTL"/>
        <s v="COD-HD6AM14-REF"/>
        <s v="COD-HD6AP11-CTL"/>
        <s v="COD-HD6AP11-REF"/>
        <s v="COD-HD6AP12-CTL"/>
        <s v="COD-HD6AP12-REF"/>
        <s v="COD-HD6AP13-CTL"/>
        <s v="COD-HD6AP13-REF"/>
        <s v="COD-HD6AP14-CTL"/>
        <s v="COD-HD6AP14-REF"/>
        <s v="COD-HD6AR11-CTL"/>
        <s v="COD-HD6AR11-REF"/>
        <s v="COD-HD6AR12-CTL"/>
        <s v="COD-HD6AR12-REF"/>
        <s v="COD-HD6AR13-CTL"/>
        <s v="COD-HD6AR13-REF"/>
        <s v="COD-HD6AR14-CTL"/>
        <s v="COD-HD6AR14-REF"/>
        <s v="COD-HD6AS14-CTL"/>
        <s v="COD-HD6AS14-REF"/>
        <s v="COD-HD6-CTL-38L"/>
        <s v="COD-HD6-CTL-38S"/>
        <s v="COD-HD6-CTL-42L"/>
        <s v="COD-HD6-CTL-42S"/>
        <s v="COD-HD7AM11-CAMO"/>
        <s v="COD-HD7AM11-CTL"/>
        <s v="COD-HD7AM11-REF"/>
        <s v="COD-HD7AM12-CAMO"/>
        <s v="COD-HD7AM12-CTL"/>
        <s v="COD-HD7AM12-REF"/>
        <s v="COD-HD7AM13-CAMO"/>
        <s v="COD-HD7AM13-CTL"/>
        <s v="COD-HD7AM13-REF"/>
        <s v="COD-HD7AM14-CAMO"/>
        <s v="COD-HD7AM14-CTL"/>
        <s v="COD-HD7AM14-REF"/>
        <s v="COD-HD7AP11-CAMO"/>
        <s v="COD-HD7AP11-CTL"/>
        <s v="COD-HD7AP11-REF"/>
        <s v="COD-HD7AP12-CAMO"/>
        <s v="COD-HD7AP12-CTL"/>
        <s v="COD-HD7AP12-REF"/>
        <s v="COD-HD7AP13-CAMO"/>
        <s v="COD-HD7AP13-CTL"/>
        <s v="COD-HD7AP13-REF"/>
        <s v="COD-HD7AP14-CAMO"/>
        <s v="COD-HD7AP14-CTL"/>
        <s v="COD-HD7AP14-REF"/>
        <s v="COD-HD7AR11-CAMO"/>
        <s v="COD-HD7AR11-CTL"/>
        <s v="COD-HD7AR11-REF"/>
        <s v="COD-HD7AR12-CAMO"/>
        <s v="COD-HD7AR12-CTL"/>
        <s v="COD-HD7AR12-REF"/>
        <s v="COD-HD7AR13-CAMO"/>
        <s v="COD-HD7AR13-CTL"/>
        <s v="COD-HD7AR13-REF"/>
        <s v="COD-HD7AR14-CAMO"/>
        <s v="COD-HD7AR14-CTL"/>
        <s v="COD-HD7AR14-REF"/>
        <s v="COD-HD7AS14-CAMO"/>
        <s v="COD-HD7AS14-CTL"/>
        <s v="COD-HD7AS14-REF"/>
        <s v="COD-HD7-CAMO-38L"/>
        <s v="COD-HD7-CAMO-38S"/>
        <s v="COD-HD7-CAMO-42L"/>
        <s v="COD-HD7-CAMO-42S"/>
        <s v="COD-HD7-CTL-38L"/>
        <s v="COD-HD7-CTL-38S"/>
        <s v="COD-HD7-CTL-42L"/>
        <s v="COD-HD7-CTL-42S"/>
        <s v="COD-HD8AM11-CAMO"/>
        <s v="COD-HD8AM11-CTL"/>
        <s v="COD-HD8AM11-REF"/>
        <s v="COD-HD8AM12-CAMO"/>
        <s v="COD-HD8AM12-CTL"/>
        <s v="COD-HD8AM12-REF"/>
        <s v="COD-HD8AM13-CAMO"/>
        <s v="COD-HD8AM13-CTL"/>
        <s v="COD-HD8AM13-REF"/>
        <s v="COD-HD8AM14-CAMO"/>
        <s v="COD-HD8AM14-CTL"/>
        <s v="COD-HD8AM14-REF"/>
        <s v="COD-HD8AP11-CAMO"/>
        <s v="COD-HD8AP11-CTL"/>
        <s v="COD-HD8AP11-REF"/>
        <s v="COD-HD8AP12-CAMO"/>
        <s v="COD-HD8AP12-CTL"/>
        <s v="COD-HD8AP12-REF"/>
        <s v="COD-HD8AP13-CAMO"/>
        <s v="COD-HD8AP13-CTL"/>
        <s v="COD-HD8AP13-REF"/>
        <s v="COD-HD8AP14-CAMO"/>
        <s v="COD-HD8AP14-CTL"/>
        <s v="COD-HD8AP14-REF"/>
        <s v="COD-HD8AR11-CAMO"/>
        <s v="COD-HD8AR11-CTL"/>
        <s v="COD-HD8AR11-REF"/>
        <s v="COD-HD8AR12-CAMO"/>
        <s v="COD-HD8AR12-CTL"/>
        <s v="COD-HD8AR12-REF"/>
        <s v="COD-HD8AR13-CAMO"/>
        <s v="COD-HD8AR13-CTL"/>
        <s v="COD-HD8AR13-REF"/>
        <s v="COD-HD8AR14-CAMO"/>
        <s v="COD-HD8AR14-CTL"/>
        <s v="COD-HD8AR14-REF"/>
        <s v="COD-HD8AS14-CAMO"/>
        <s v="COD-HD8AS14-CTL"/>
        <s v="COD-HD8AS14-REF"/>
        <s v="COD-HD8-CAMO-38L"/>
        <s v="COD-HD8-CAMO-38S"/>
        <s v="COD-HD8-CAMO-42L"/>
        <s v="COD-HD8-CAMO-42S"/>
        <s v="COD-HD8-CTL-38L"/>
        <s v="COD-HD8-CTL-38S"/>
        <s v="COD-HD8-CTL-42L"/>
        <s v="COD-HD8-CTL-42S"/>
        <s v="COD-HD9AM11-REF"/>
        <s v="COD-HD9AM12-REF"/>
        <s v="COD-HD9AM13-CAMO"/>
        <s v="COD-HD9AM13-REF"/>
        <s v="COD-HD9AM14-CAMO"/>
        <s v="COD-HD9AM14-REF"/>
        <s v="COD-HD9AP11-REF"/>
        <s v="COD-HD9AP12-REF"/>
        <s v="COD-HD9AP13-CAMO"/>
        <s v="COD-HD9AP13-REF"/>
        <s v="COD-HD9AP14-CAMO"/>
        <s v="COD-HD9AP14-REF"/>
        <s v="COD-HD9AR11-REF"/>
        <s v="COD-HD9AR12-REF"/>
        <s v="COD-HD9AR13-CAMO"/>
        <s v="COD-HD9AR13-REF"/>
        <s v="COD-HD9AR14-CAMO"/>
        <s v="COD-HD9AR14-REF"/>
        <s v="COD-HD9AS14-CAMO"/>
        <s v="COD-HD9AS14-REF"/>
        <s v="COD-HDXAAP10-CAMO"/>
        <s v="COD-HDXAAP11-CAMO"/>
        <s v="COD-HDXAAP12-CAMO"/>
        <s v="COD-HDXAAP13-CAMO"/>
        <s v="COD-HDXAAP1-CTL"/>
        <s v="COD-HDXAAP1-GST"/>
        <s v="COD-HDXAAP1-ICON"/>
        <s v="COD-HDXAAP1-REF"/>
        <s v="COD-HDXAAP2-CTL"/>
        <s v="COD-HDXAAP2-ICON"/>
        <s v="COD-HDXAAP2-REF"/>
        <s v="COD-HDXAAP3-CTL"/>
        <s v="COD-HDXAAP3-REF"/>
        <s v="COD-HDXAAP4-CAMO"/>
        <s v="COD-HDXAAP4-CTL"/>
        <s v="COD-HDXAAP4-REF"/>
        <s v="COD-HDXAAP5-CAMO"/>
        <s v="COD-HDXAAP5-CTL"/>
        <s v="COD-HDXAAP5-REF"/>
        <s v="COD-HDXAAP6-CAMO"/>
        <s v="COD-HDXAAP6-CTL"/>
        <s v="COD-HDXAAP6-REF"/>
        <s v="COD-HDXAAP7-CAMO"/>
        <s v="COD-HDXAAP7-CTL"/>
        <s v="COD-HDXAAP7-REF"/>
        <s v="COD-HDXAAP8-CAMO"/>
        <s v="COD-HDXAAP8-CTL"/>
        <s v="COD-HDXAAP-GST"/>
        <s v="COD-HDXAPA10-CAMO"/>
        <s v="COD-HDXAPA11-CAMO"/>
        <s v="COD-HDXAPA12-CAMO"/>
        <s v="COD-HDXAPA13-CAMO"/>
        <s v="COD-HDXAPA1-CTL"/>
        <s v="COD-HDXAPA1-GST"/>
        <s v="COD-HDXAPA1-ICON"/>
        <s v="COD-HDXAPA1-REF"/>
        <s v="COD-HDXAPA2-CTL"/>
        <s v="COD-HDXAPA2-ICON"/>
        <s v="COD-HDXAPA2-REF"/>
        <s v="COD-HDXAPA3-CTL"/>
        <s v="COD-HDXAPA3-REF"/>
        <s v="COD-HDXAPA4-CAMO"/>
        <s v="COD-HDXAPA4-CTL"/>
        <s v="COD-HDXAPA4-REF"/>
        <s v="COD-HDXAPA5-CAMO"/>
        <s v="COD-HDXAPA5-CTL"/>
        <s v="COD-HDXAPA5-REF"/>
        <s v="COD-HDXAPA6-CTL"/>
        <s v="COD-HDXAPA6-REF"/>
        <s v="COD-HDXAPA7-CAMO"/>
        <s v="COD-HDXAPA7-CTL"/>
        <s v="COD-HDXAPA7-REF"/>
        <s v="COD-HDXAPA8-CAMO"/>
        <s v="COD-HDXAPA8-CTL"/>
        <s v="COD-HDXAPC10-CAMO"/>
        <s v="COD-HDXAPC11-CAMO"/>
        <s v="COD-HDXAPC12-CAMO"/>
        <s v="COD-HDXAPC13-CAMO"/>
        <s v="COD-HDXAPC1-CTL"/>
        <s v="COD-HDXAPC1-GST"/>
        <s v="COD-HDXAPC1-ICON"/>
        <s v="COD-HDXAPC1-REF"/>
        <s v="COD-HDXAPC2-CTL"/>
        <s v="COD-HDXAPC2-ICON"/>
        <s v="COD-HDXAPC2-REF"/>
        <s v="COD-HDXAPC3-CTL"/>
        <s v="COD-HDXAPC3-REF"/>
        <s v="COD-HDXAPC4-CAMO"/>
        <s v="COD-HDXAPC4-CTL"/>
        <s v="COD-HDXAPC4-REF"/>
        <s v="COD-HDXAPC5-CAMO"/>
        <s v="COD-HDXAPC5-CTL"/>
        <s v="COD-HDXAPC5-REF"/>
        <s v="COD-HDXAPC6-CTL"/>
        <s v="COD-HDXAPC6-REF"/>
        <s v="COD-HDXAPC7-CAMO"/>
        <s v="COD-HDXAPC7-CTL"/>
        <s v="COD-HDXAPC7-REF"/>
        <s v="COD-HDXAPC8-CAMO"/>
        <s v="COD-HDXAPC8-CTL"/>
        <s v="COD-TNL1-ICON-38L"/>
        <s v="COD-TNL1-ICON-38S"/>
        <s v="COD-TNL1-ICON-42L"/>
        <s v="COD-TNL1-ICON-42S"/>
        <s v="COD-TNL2-ICON-38L"/>
        <s v="COD-TNL2-ICON-38S"/>
        <s v="COD-TNL2-ICON-42L"/>
        <s v="COD-TNL2-ICON-42S"/>
        <s v="C-QC1-101-20"/>
        <s v="C-QC1-101-22"/>
        <s v="C-QC1-107-20"/>
        <s v="C-QC1-107-22"/>
        <s v="C-QC1-109-20"/>
        <s v="C-QC1-109-22"/>
        <s v="C-QC1-112-20"/>
        <s v="C-QC1-112-22"/>
        <s v="C-QC1-116-20"/>
        <s v="C-QC1-116-22"/>
        <s v="C-QC1-117-20"/>
        <s v="C-QC1-117-22"/>
        <s v="C-QC1-118-20"/>
        <s v="C-QC1-118-22"/>
        <s v="C-QC1-121-20"/>
        <s v="C-QC1-121-22"/>
        <s v="C-QC1-125-20"/>
        <s v="C-QC1-125-22"/>
        <s v="C-QC1-133-20"/>
        <s v="C-QC1-133-22"/>
        <s v="C-QC1-135-20"/>
        <s v="C-QC1-135-22"/>
        <s v="C-QC1-147-20"/>
        <s v="C-QC1-147-22"/>
        <s v="C-QC1-149-20"/>
        <s v="C-QC1-149-22"/>
        <s v="C-QC1-150-20"/>
        <s v="C-QC1-150-22"/>
        <s v="C-QC1-153-20"/>
        <s v="C-QC1-153-22"/>
        <s v="C-QC1-154-20"/>
        <s v="C-QC1-154-22"/>
        <s v="C-QC1-177-20"/>
        <s v="C-QC1-177-22"/>
        <s v="C-QC1-201-20"/>
        <s v="C-QC1-201-22"/>
        <s v="C-QC1-203-20"/>
        <s v="C-QC1-203-22"/>
        <s v="C-QC1-304-20"/>
        <s v="C-QC1-304-22"/>
        <s v="CSWB10"/>
        <s v="CSWB26"/>
        <s v="CSWB3"/>
        <s v="CSWB35"/>
        <s v="CSWB42"/>
        <s v="CSWB43"/>
        <s v="CSWB48"/>
        <s v="CSWB50"/>
        <s v="CSWB53"/>
        <s v="CSWB6"/>
        <s v="CSWB63"/>
        <s v="CSWB69"/>
        <s v="CSWB7"/>
        <s v="C-TNL1-101-38L"/>
        <s v="C-TNL1-101-42L"/>
        <s v="C-TNL1-107-38L"/>
        <s v="C-TNL1-107-42L"/>
        <s v="C-TNL1-109-38L"/>
        <s v="C-TNL1-109-42L"/>
        <s v="C-TNL1-110-38L"/>
        <s v="C-TNL1-110-42L"/>
        <s v="C-TNL1-112-38L"/>
        <s v="C-TNL1-112-42L"/>
        <s v="C-TNL1-113-38L"/>
        <s v="C-TNL1-113-42L"/>
        <s v="C-TNL1-114-38L"/>
        <s v="C-TNL1-114-42L"/>
        <s v="C-TNL1-115-38L"/>
        <s v="C-TNL1-115-42L"/>
        <s v="C-TNL1-116-38L"/>
        <s v="C-TNL1-116-42L"/>
        <s v="C-TNL1-117-38L"/>
        <s v="C-TNL1-117-42L"/>
        <s v="C-TNL1-118-38L"/>
        <s v="C-TNL1-118-42L"/>
        <s v="C-TNL1-121-38L"/>
        <s v="C-TNL1-121-42L"/>
        <s v="C-TNL1-122-38L"/>
        <s v="C-TNL1-122-42L"/>
        <s v="C-TNL1-125-38L"/>
        <s v="C-TNL1-125-42L"/>
        <s v="C-TNL1-127-38L"/>
        <s v="C-TNL1-127-42L"/>
        <s v="C-TNL1-128-38L"/>
        <s v="C-TNL1-128-42L"/>
        <s v="C-TNL1-129-38L"/>
        <s v="C-TNL1-129-42L"/>
        <s v="C-TNL1-132-38L"/>
        <s v="C-TNL1-132-42L"/>
        <s v="C-TNL1-133-38L"/>
        <s v="C-TNL1-133-42L"/>
        <s v="C-TNL1-135-38L"/>
        <s v="C-TNL1-135-42L"/>
        <s v="C-TNL1-140-38L"/>
        <s v="C-TNL1-140-42L"/>
        <s v="C-TNL1-145-38L"/>
        <s v="C-TNL1-145-42L"/>
        <s v="C-TNL1-147-38L"/>
        <s v="C-TNL1-147-42L"/>
        <s v="C-TNL1-149-38L"/>
        <s v="C-TNL1-149-42L"/>
        <s v="C-TNL1-150-38L"/>
        <s v="C-TNL1-150-42L"/>
        <s v="C-TNL1-153-38L"/>
        <s v="C-TNL1-153-42L"/>
        <s v="C-TNL1-154-38L"/>
        <s v="C-TNL1-154-42L"/>
        <s v="C-TNL1-155-38L"/>
        <s v="C-TNL1-155-42L"/>
        <s v="C-TNL1-156-38L"/>
        <s v="C-TNL1-156-42L"/>
        <s v="C-TNL1-157-38L"/>
        <s v="C-TNL1-157-42L"/>
        <s v="C-TNL1-162-38L"/>
        <s v="C-TNL1-162-42L"/>
        <s v="C-TNL1-163-38L"/>
        <s v="C-TNL1-163-42L"/>
        <s v="C-TNL1-172-38L"/>
        <s v="C-TNL1-172-42L"/>
        <s v="C-TNL1-173-38L"/>
        <s v="C-TNL1-173-42L"/>
        <s v="C-TNL1-177-38L"/>
        <s v="C-TNL1-177-42L"/>
        <s v="C-TNL1-178-38L"/>
        <s v="C-TNL1-178-42L"/>
        <s v="C-TNL1-182-38L"/>
        <s v="C-TNL1-182-42L"/>
        <s v="C-TNL1-186-38L"/>
        <s v="C-TNL1-186-42L"/>
        <s v="C-TNL1-201-38L"/>
        <s v="C-TNL1-201-42L"/>
        <s v="C-TNL1-203-38L"/>
        <s v="C-TNL1-203-42L"/>
        <s v="C-TNL1-283-38L"/>
        <s v="C-TNL1-283-42L"/>
        <s v="C-TNL1-304-38L"/>
        <s v="C-TNL1-304-42L"/>
        <s v="C-TNL1-307-38L"/>
        <s v="C-TNL1-307-42L"/>
        <s v="C-TNL1-317-38L"/>
        <s v="C-TNL1-317-42L"/>
        <s v="C-TNL1-365-38L"/>
        <s v="C-TNL1-365-42L"/>
        <s v="CUST-HD7-IMG-38L"/>
        <s v="CUST-HD7-IMG-38S"/>
        <s v="CUST-HD7-IMG-42L"/>
        <s v="CUST-HD7-IMG-42S"/>
        <s v="CUST-HDOAAP7-IMG"/>
        <s v="CUST-HDOAPA7-IMG"/>
        <s v="Documents"/>
        <s v="ExecutiveBackpack-Pink"/>
        <s v="ExecutiveBackpack-White"/>
        <s v="ExecutiveLululemon-L"/>
        <s v="ExecutiveLululemon-M"/>
        <s v="ExecutiveLululemon-S"/>
        <s v="ExecutiveLululemon-XL"/>
        <s v="FBRM120"/>
        <s v="FC-AAP1-AME"/>
        <s v="FC-AAP1-CAZ"/>
        <s v="FC-AAP2-GDL"/>
        <s v="FC-AAP2-MEX"/>
        <s v="FC-AAP2-UNAM"/>
        <s v="FC-AB1-AME-38"/>
        <s v="FC-AB1-AME-42"/>
        <s v="FC-AB1-CAZ-38"/>
        <s v="FC-AB1-CAZ-42"/>
        <s v="FC-AB1-GDL-38"/>
        <s v="FC-AB1-GDL-42"/>
        <s v="FC-AB1-UNAM-38"/>
        <s v="FC-AB1-UNAM-42"/>
        <s v="FC-ADA1-MC"/>
        <s v="FC-APA1-AFCB"/>
        <s v="FC-APA1-AME"/>
        <s v="FC-APA1-CAZ"/>
        <s v="FC-APA2-GDL"/>
        <s v="FC-APA2-MEX"/>
        <s v="FC-APA2-UNAM"/>
        <s v="FC-BLL1-AME-38L"/>
        <s v="FC-BLL1-AME-42L"/>
        <s v="FC-BLL1-CAZ-38L"/>
        <s v="FC-BLL1-CAZ-42L"/>
        <s v="FC-BLL1-GDL-38L"/>
        <s v="FC-BLL1-GDL-42L"/>
        <s v="FC-BLL1-MEX-38L"/>
        <s v="FC-BLL1-MEX-42L"/>
        <s v="FC-BLL1-UNAM-38L"/>
        <s v="FC-BLL1-UNAM-42L"/>
        <s v="FC-BRL1-AME-38L"/>
        <s v="FC-BRL1-AME-42L"/>
        <s v="FC-BRL1-CAZ-38L"/>
        <s v="FC-BRL1-CAZ-42L"/>
        <s v="FC-BRL1-GDL-38L"/>
        <s v="FC-BRL1-GDL-42L"/>
        <s v="FC-BRL1-MEX-38L"/>
        <s v="FC-BRL1-MEX-42L"/>
        <s v="FC-BRL1-UNAM-38L"/>
        <s v="FC-BRL1-UNAM-42L"/>
        <s v="FC-SHD1-AFCB-38L"/>
        <s v="FC-TNL1-AME-38L"/>
        <s v="FC-TNL1-AME-42L"/>
        <s v="FC-TNL1-CAZ-38L"/>
        <s v="FC-TNL1-CAZ-42L"/>
        <s v="FC-TNL1-GDL-38L"/>
        <s v="FC-TNL1-GDL-42L"/>
        <s v="FC-TNL1-MEX-38L"/>
        <s v="FC-TNL1-MEX-42L"/>
        <s v="FC-TNL1-UNAM-38L"/>
        <s v="FC-TNL1-UNAM-42L"/>
        <s v="FCYB035"/>
        <s v="FCYB070"/>
        <s v="FCYB090"/>
        <s v="FCYB100"/>
        <s v="FlexfitCapWhiteL"/>
        <s v="FlexfitCapWhiteS"/>
        <s v="FLWB020"/>
        <s v="FLWB070"/>
        <s v="FLWB090"/>
        <s v="FLWB120"/>
        <s v="FLWB130"/>
        <s v="FLWB155"/>
        <s v="FSWB005"/>
        <s v="FSWB070"/>
        <s v="FSWB090"/>
        <s v="FSWB115"/>
        <s v="FSWB120"/>
        <s v="FSWB130"/>
        <s v="FSWB155"/>
        <s v="FSWB170"/>
        <s v="Hamper"/>
        <s v="HCYB115"/>
        <s v="HCYB120"/>
        <s v="HCYB155"/>
        <s v="HCYB30"/>
        <s v="HCYB35"/>
        <s v="HCYB50"/>
        <s v="HCYB60"/>
        <s v="HCYB65"/>
        <s v="HCYB70"/>
        <s v="HCYB90"/>
        <s v="HoodiePink2XL"/>
        <s v="HoodiePink3XL"/>
        <s v="HoodiePinkL"/>
        <s v="HoodiePinkM"/>
        <s v="HoodiePinkS"/>
        <s v="HoodiePinkXL"/>
        <s v="HoodieWhite2XL"/>
        <s v="HoodieWhite3XL"/>
        <s v="HoodieWhiteL"/>
        <s v="HoodieWhiteM"/>
        <s v="HoodieWhiteS"/>
        <s v="HoodieWhiteXL"/>
        <s v="JacketWhite2XL"/>
        <s v="JacketWhite3XL"/>
        <s v="JacketWhite4XL"/>
        <s v="JacketWhiteL"/>
        <s v="JacketWhiteM"/>
        <s v="JacketWhiteS"/>
        <s v="JacketWhiteXL"/>
        <s v="MLB-AAP1-CWS"/>
        <s v="MLB-AAP1-MIL"/>
        <s v="MLB-AAP1-NYM"/>
        <s v="MLB-AAP1-OAK"/>
        <s v="MLB-AAP1-WAS"/>
        <s v="MLB-AAP2-CLE"/>
        <s v="MLB-AB2-CLE-38"/>
        <s v="MLB-AB2-CLE-42"/>
        <s v="MLB-ADAF1-ARI"/>
        <s v="MLB-ADAF1-ATL"/>
        <s v="MLB-ADAF1-BAL2"/>
        <s v="MLB-ADAF1-BOS"/>
        <s v="MLB-ADAF1-CHI"/>
        <s v="MLB-ADAF1-CIN"/>
        <s v="MLB-ADAF1-CLE"/>
        <s v="MLB-ADAF1-COL"/>
        <s v="MLB-ADAF1-CWS"/>
        <s v="MLB-ADAF1-DET"/>
        <s v="MLB-ADAF1-HOU"/>
        <s v="MLB-ADAF1-KC"/>
        <s v="MLB-ADAF1-LA"/>
        <s v="MLB-ADAF1-LAA"/>
        <s v="MLB-ADAF1-MIA"/>
        <s v="MLB-ADAF1-MIL"/>
        <s v="MLB-ADAF1-MIN"/>
        <s v="MLB-ADAF1-NY3"/>
        <s v="MLB-ADAF1-NYM"/>
        <s v="MLB-ADAF1-OAK"/>
        <s v="MLB-ADAF1-PHI"/>
        <s v="MLB-ADAF1-PIT2"/>
        <s v="MLB-ADAF1-SD"/>
        <s v="MLB-ADAF1-SEA"/>
        <s v="MLB-ADAF1-SF"/>
        <s v="MLB-ADAF1-STL"/>
        <s v="MLB-ADAF1-TB"/>
        <s v="MLB-ADAF1-TEX"/>
        <s v="MLB-ADAF1-TOR"/>
        <s v="MLB-ADAF1-WAS"/>
        <s v="MLB-ADAPF1-ARI"/>
        <s v="MLB-ADAPF1-ATL"/>
        <s v="MLB-ADAPF1-BAL2"/>
        <s v="MLB-ADAPF1-BOS"/>
        <s v="MLB-ADAPF1-CHI"/>
        <s v="MLB-ADAPF1-CIN"/>
        <s v="MLB-ADAPF1-CLE"/>
        <s v="MLB-ADAPF1-COL"/>
        <s v="MLB-ADAPF1-CWS"/>
        <s v="MLB-ADAPF1-DET"/>
        <s v="MLB-ADAPF1-HOU"/>
        <s v="MLB-ADAPF1-KC"/>
        <s v="MLB-ADAPF1-LA"/>
        <s v="MLB-ADAPF1-LAA"/>
        <s v="MLB-ADAPF1-MIA"/>
        <s v="MLB-ADAPF1-MIL"/>
        <s v="MLB-ADAPF1-MIN"/>
        <s v="MLB-ADAPF1-NY3"/>
        <s v="MLB-ADAPF1-NYM"/>
        <s v="MLB-ADAPF1-OAK"/>
        <s v="MLB-ADAPF1-PHI"/>
        <s v="MLB-ADAPF1-PIT2"/>
        <s v="MLB-ADAPF1-SD"/>
        <s v="MLB-ADAPF1-SEA"/>
        <s v="MLB-ADAPF1-SF"/>
        <s v="MLB-ADAPF1-STL"/>
        <s v="MLB-ADAPF1-TB"/>
        <s v="MLB-ADAPF1-TEX"/>
        <s v="MLB-ADAPF1-TOR"/>
        <s v="MLB-ADAPF1-WAS"/>
        <s v="MLB-ADBF1-ARI-38"/>
        <s v="MLB-ADBF1-ARI-42"/>
        <s v="MLB-ADBF1-ATL-38"/>
        <s v="MLB-ADBF1-ATL-42"/>
        <s v="MLB-ADBF1-BAL2-38"/>
        <s v="MLB-ADBF1-BAL2-42"/>
        <s v="MLB-ADBF1-BOS-38"/>
        <s v="MLB-ADBF1-BOS-42"/>
        <s v="MLB-ADBF1-CHI-38"/>
        <s v="MLB-ADBF1-CHI-42"/>
        <s v="MLB-ADBF1-CIN-38"/>
        <s v="MLB-ADBF1-CIN-42"/>
        <s v="MLB-ADBF1-CLE-38"/>
        <s v="MLB-ADBF1-CLE-42"/>
        <s v="MLB-ADBF1-COL-38"/>
        <s v="MLB-ADBF1-COL-42"/>
        <s v="MLB-ADBF1-CWS-38"/>
        <s v="MLB-ADBF1-CWS-42"/>
        <s v="MLB-ADBF1-DET-38"/>
        <s v="MLB-ADBF1-DET-42"/>
        <s v="MLB-ADBF1-HOU-38"/>
        <s v="MLB-ADBF1-HOU-42"/>
        <s v="MLB-ADBF1-KC-38"/>
        <s v="MLB-ADBF1-KC-42"/>
        <s v="MLB-ADBF1-LA-38"/>
        <s v="MLB-ADBF1-LA-42"/>
        <s v="MLB-ADBF1-LAA-38"/>
        <s v="MLB-ADBF1-LAA-42"/>
        <s v="MLB-ADBF1-MIA-38"/>
        <s v="MLB-ADBF1-MIA-42"/>
        <s v="MLB-ADBF1-MIL-38"/>
        <s v="MLB-ADBF1-MIL-42"/>
        <s v="MLB-ADBF1-MIN-38"/>
        <s v="MLB-ADBF1-MIN-42"/>
        <s v="MLB-ADBF1-NY3-38"/>
        <s v="MLB-ADBF1-NY3-42"/>
        <s v="MLB-ADBF1-NYM-38"/>
        <s v="MLB-ADBF1-NYM-42"/>
        <s v="MLB-ADBF1-OAK-38"/>
        <s v="MLB-ADBF1-OAK-42"/>
        <s v="MLB-ADBF1-PHI-38"/>
        <s v="MLB-ADBF1-PHI-42"/>
        <s v="MLB-ADBF1-PIT2-38"/>
        <s v="MLB-ADBF1-PIT2-42"/>
        <s v="MLB-ADBF1-SD-38"/>
        <s v="MLB-ADBF1-SD-42"/>
        <s v="MLB-ADBF1-SEA-38"/>
        <s v="MLB-ADBF1-SEA-42"/>
        <s v="MLB-ADBF1-SF-38"/>
        <s v="MLB-ADBF1-SF-42"/>
        <s v="MLB-ADBF1-STL-38"/>
        <s v="MLB-ADBF1-STL-42"/>
        <s v="MLB-ADBF1-TB-38"/>
        <s v="MLB-ADBF1-TB-42"/>
        <s v="MLB-ADBF1-TEX-38"/>
        <s v="MLB-ADBF1-TEX-42"/>
        <s v="MLB-ADBF1-TOR-38"/>
        <s v="MLB-ADBF1-TOR-42"/>
        <s v="MLB-ADBF1-WAS-38"/>
        <s v="MLB-ADBF1-WAS-42"/>
        <s v="MLB-ADCF1-ARI"/>
        <s v="MLB-ADCF1-ATL"/>
        <s v="MLB-ADCF1-BAL2"/>
        <s v="MLB-ADCF1-BOS"/>
        <s v="MLB-ADCF1-CHI"/>
        <s v="MLB-ADCF1-CIN"/>
        <s v="MLB-ADCF1-CLE"/>
        <s v="MLB-ADCF1-COL"/>
        <s v="MLB-ADCF1-CWS"/>
        <s v="MLB-ADCF1-DET"/>
        <s v="MLB-ADCF1-HOU"/>
        <s v="MLB-ADCF1-KC"/>
        <s v="MLB-ADCF1-LA"/>
        <s v="MLB-ADCF1-LAA"/>
        <s v="MLB-ADCF1-MIA"/>
        <s v="MLB-ADCF1-MIL"/>
        <s v="MLB-ADCF1-MIN"/>
        <s v="MLB-ADCF1-NY3"/>
        <s v="MLB-ADCF1-NYM"/>
        <s v="MLB-ADCF1-OAK"/>
        <s v="MLB-ADCF1-PHI"/>
        <s v="MLB-ADCF1-PIT2"/>
        <s v="MLB-ADCF1-SD"/>
        <s v="MLB-ADCF1-SEA"/>
        <s v="MLB-ADCF1-SF"/>
        <s v="MLB-ADCF1-STL"/>
        <s v="MLB-ADCF1-TB"/>
        <s v="MLB-ADCF1-TEX"/>
        <s v="MLB-ADCF1-TOR"/>
        <s v="MLB-ADCF1-WAS"/>
        <s v="MLB-AHDF1-ARI-38L"/>
        <s v="MLB-AHDF1-ARI-38S"/>
        <s v="MLB-AHDF1-ARI-42L"/>
        <s v="MLB-AHDF1-ARI-42S"/>
        <s v="MLB-AHDF1-ATL-38L"/>
        <s v="MLB-AHDF1-ATL-38S"/>
        <s v="MLB-AHDF1-ATL-42L"/>
        <s v="MLB-AHDF1-ATL-42S"/>
        <s v="MLB-AHDF1-BAL2-38L"/>
        <s v="MLB-AHDF1-BAL2-38S"/>
        <s v="MLB-AHDF1-BAL2-42L"/>
        <s v="MLB-AHDF1-BAL2-42S"/>
        <s v="MLB-AHDF1-BOS-38L"/>
        <s v="MLB-AHDF1-BOS-38S"/>
        <s v="MLB-AHDF1-BOS-42L"/>
        <s v="MLB-AHDF1-BOS-42S"/>
        <s v="MLB-AHDF1-CHI-38L"/>
        <s v="MLB-AHDF1-CHI-38S"/>
        <s v="MLB-AHDF1-CHI-42L"/>
        <s v="MLB-AHDF1-CHI-42S"/>
        <s v="MLB-AHDF1-CIN-38L"/>
        <s v="MLB-AHDF1-CIN-38S"/>
        <s v="MLB-AHDF1-CIN-42L"/>
        <s v="MLB-AHDF1-CIN-42S"/>
        <s v="MLB-AHDF1-CLE-38L"/>
        <s v="MLB-AHDF1-CLE-38S"/>
        <s v="MLB-AHDF1-CLE-42L"/>
        <s v="MLB-AHDF1-CLE-42S"/>
        <s v="MLB-AHDF1-COL-38L"/>
        <s v="MLB-AHDF1-COL-38S"/>
        <s v="MLB-AHDF1-COL-42L"/>
        <s v="MLB-AHDF1-COL-42S"/>
        <s v="MLB-AHDF1-CWS-38L"/>
        <s v="MLB-AHDF1-CWS-38S"/>
        <s v="MLB-AHDF1-CWS-42L"/>
        <s v="MLB-AHDF1-CWS-42S"/>
        <s v="MLB-AHDF1-DET-38L"/>
        <s v="MLB-AHDF1-DET-38S"/>
        <s v="MLB-AHDF1-DET-42L"/>
        <s v="MLB-AHDF1-DET-42S"/>
        <s v="MLB-AHDF1-HOU-38L"/>
        <s v="MLB-AHDF1-HOU-38S"/>
        <s v="MLB-AHDF1-HOU-42L"/>
        <s v="MLB-AHDF1-HOU-42S"/>
        <s v="MLB-AHDF1-KC-38L"/>
        <s v="MLB-AHDF1-KC-38S"/>
        <s v="MLB-AHDF1-KC-42L"/>
        <s v="MLB-AHDF1-KC-42S"/>
        <s v="MLB-AHDF1-LA-38L"/>
        <s v="MLB-AHDF1-LA-38S"/>
        <s v="MLB-AHDF1-LA-42L"/>
        <s v="MLB-AHDF1-LA-42S"/>
        <s v="MLB-AHDF1-LAA-38L"/>
        <s v="MLB-AHDF1-LAA-38S"/>
        <s v="MLB-AHDF1-LAA-42L"/>
        <s v="MLB-AHDF1-LAA-42S"/>
        <s v="MLB-AHDF1-MIA-38L"/>
        <s v="MLB-AHDF1-MIA-38S"/>
        <s v="MLB-AHDF1-MIA-42L"/>
        <s v="MLB-AHDF1-MIA-42S"/>
        <s v="MLB-AHDF1-MIL-38L"/>
        <s v="MLB-AHDF1-MIL-38S"/>
        <s v="MLB-AHDF1-MIL-42L"/>
        <s v="MLB-AHDF1-MIL-42S"/>
        <s v="MLB-AHDF1-MIN-38L"/>
        <s v="MLB-AHDF1-MIN-38S"/>
        <s v="MLB-AHDF1-MIN-42L"/>
        <s v="MLB-AHDF1-MIN-42S"/>
        <s v="MLB-AHDF1-NY3-38L"/>
        <s v="MLB-AHDF1-NY3-38S"/>
        <s v="MLB-AHDF1-NY3-42L"/>
        <s v="MLB-AHDF1-NY3-42S"/>
        <s v="MLB-AHDF1-NYM-38L"/>
        <s v="MLB-AHDF1-NYM-38S"/>
        <s v="MLB-AHDF1-NYM-42L"/>
        <s v="MLB-AHDF1-NYM-42S"/>
        <s v="MLB-AHDF1-OAK-38L"/>
        <s v="MLB-AHDF1-OAK-38S"/>
        <s v="MLB-AHDF1-OAK-42L"/>
        <s v="MLB-AHDF1-OAK-42S"/>
        <s v="MLB-AHDF1-PHI-38L"/>
        <s v="MLB-AHDF1-PHI-38S"/>
        <s v="MLB-AHDF1-PHI-42L"/>
        <s v="MLB-AHDF1-PHI-42S"/>
        <s v="MLB-AHDF1-PIT2-38L"/>
        <s v="MLB-AHDF1-PIT2-38S"/>
        <s v="MLB-AHDF1-PIT2-42L"/>
        <s v="MLB-AHDF1-PIT2-42S"/>
        <s v="MLB-AHDF1-SD-38L"/>
        <s v="MLB-AHDF1-SD-38S"/>
        <s v="MLB-AHDF1-SD-42L"/>
        <s v="MLB-AHDF1-SD-42S"/>
        <s v="MLB-AHDF1-SEA-38L"/>
        <s v="MLB-AHDF1-SEA-38S"/>
        <s v="MLB-AHDF1-SEA-42L"/>
        <s v="MLB-AHDF1-SEA-42S"/>
        <s v="MLB-AHDF1-SF-38L"/>
        <s v="MLB-AHDF1-SF-38S"/>
        <s v="MLB-AHDF1-SF-42L"/>
        <s v="MLB-AHDF1-SF-42S"/>
        <s v="MLB-AHDF1-STL-38L"/>
        <s v="MLB-AHDF1-STL-38S"/>
        <s v="MLB-AHDF1-STL-42L"/>
        <s v="MLB-AHDF1-STL-42S"/>
        <s v="MLB-AHDF1-TB-38L"/>
        <s v="MLB-AHDF1-TB-38S"/>
        <s v="MLB-AHDF1-TB-42L"/>
        <s v="MLB-AHDF1-TB-42S"/>
        <s v="MLB-AHDF1-TEX-38L"/>
        <s v="MLB-AHDF1-TEX-38S"/>
        <s v="MLB-AHDF1-TEX-42L"/>
        <s v="MLB-AHDF1-TEX-42S"/>
        <s v="MLB-AHDF1-TOR-38L"/>
        <s v="MLB-AHDF1-TOR-38S"/>
        <s v="MLB-AHDF1-TOR-42L"/>
        <s v="MLB-AHDF1-TOR-42S"/>
        <s v="MLB-AHDF1-WAS-38L"/>
        <s v="MLB-AHDF1-WAS-38S"/>
        <s v="MLB-AHDF1-WAS-42L"/>
        <s v="MLB-AHDF1-WAS-42S"/>
        <s v="MLB-AP1-ARI"/>
        <s v="MLB-AP1-ATL"/>
        <s v="MLB-AP1-BAL2"/>
        <s v="MLB-AP1-BOS"/>
        <s v="MLB-AP1-CHI"/>
        <s v="MLB-AP1-CIN"/>
        <s v="MLB-AP1-COL"/>
        <s v="MLB-AP1-CWS"/>
        <s v="MLB-AP1-DET"/>
        <s v="MLB-AP1-HOU"/>
        <s v="MLB-AP1-KC"/>
        <s v="MLB-AP1-LA"/>
        <s v="MLB-AP1-LAA"/>
        <s v="MLB-AP1-MIA"/>
        <s v="MLB-AP1-MIL"/>
        <s v="MLB-AP1-MIN"/>
        <s v="MLB-AP1-NY3"/>
        <s v="MLB-AP1-NYM"/>
        <s v="MLB-AP1-OAK"/>
        <s v="MLB-AP1-PHI"/>
        <s v="MLB-AP1-PIT2"/>
        <s v="MLB-AP1-SD"/>
        <s v="MLB-AP1-SEA"/>
        <s v="MLB-AP1-SF"/>
        <s v="MLB-AP1-STL"/>
        <s v="MLB-AP1-TB"/>
        <s v="MLB-AP1-TEX"/>
        <s v="MLB-AP1-TOR"/>
        <s v="MLB-AP1-WAS"/>
        <s v="MLB-APA2-CLE"/>
        <s v="MLB-APC1-CHI"/>
        <s v="MLB-APC1-HOU"/>
        <s v="MLB-APC1-LA"/>
        <s v="MLB-APC1-NY3"/>
        <s v="MLB-APC1-NYM"/>
        <s v="MLB-APC1-SF"/>
        <s v="MLB-APP1-ATL"/>
        <s v="MLB-APP1-BOS"/>
        <s v="MLB-APP1-CHI"/>
        <s v="MLB-APP1-HOU"/>
        <s v="MLB-APP1-LA"/>
        <s v="MLB-APP1-NY3"/>
        <s v="MLB-APP1-SF"/>
        <s v="MLB-APP1-STL"/>
        <s v="MLB-AW1-ARI-38"/>
        <s v="MLB-AW1-ARI-42"/>
        <s v="MLB-AW1-ATL-38"/>
        <s v="MLB-AW1-ATL-42"/>
        <s v="MLB-AW1-BAL2-38"/>
        <s v="MLB-AW1-BAL2-42"/>
        <s v="MLB-AW1-BOS-38"/>
        <s v="MLB-AW1-BOS-42"/>
        <s v="MLB-AW1-CHI-38"/>
        <s v="MLB-AW1-CHI-42"/>
        <s v="MLB-AW1-CIN-38"/>
        <s v="MLB-AW1-CIN-42"/>
        <s v="MLB-AW1-COL-38"/>
        <s v="MLB-AW1-COL-42"/>
        <s v="MLB-AW1-CWS-38"/>
        <s v="MLB-AW1-CWS-42"/>
        <s v="MLB-AW1-DET-38"/>
        <s v="MLB-AW1-DET-42"/>
        <s v="MLB-AW1-HOU-38"/>
        <s v="MLB-AW1-HOU-42"/>
        <s v="MLB-AW1-KC-38"/>
        <s v="MLB-AW1-KC-42"/>
        <s v="MLB-AW1-LA-38"/>
        <s v="MLB-AW1-LA-42"/>
        <s v="MLB-AW1-LAA-38"/>
        <s v="MLB-AW1-LAA-42"/>
        <s v="MLB-AW1-MIA-38"/>
        <s v="MLB-AW1-MIA-42"/>
        <s v="MLB-AW1-MIL-38"/>
        <s v="MLB-AW1-MIL-42"/>
        <s v="MLB-AW1-MIN-38"/>
        <s v="MLB-AW1-MIN-42"/>
        <s v="MLB-AW1-NY3-38"/>
        <s v="MLB-AW1-NY3-42"/>
        <s v="MLB-AW1-NYM-38"/>
        <s v="MLB-AW1-NYM-42"/>
        <s v="MLB-AW1-OAK-38"/>
        <s v="MLB-AW1-OAK-42"/>
        <s v="MLB-AW1-PHI-38"/>
        <s v="MLB-AW1-PHI-42"/>
        <s v="MLB-AW1-PIT2-38"/>
        <s v="MLB-AW1-PIT2-42"/>
        <s v="MLB-AW1-SD-38"/>
        <s v="MLB-AW1-SD-42"/>
        <s v="MLB-AW1-SEA-38"/>
        <s v="MLB-AW1-SEA-42"/>
        <s v="MLB-AW1-SF-38"/>
        <s v="MLB-AW1-SF-42"/>
        <s v="MLB-AW1-STL-38"/>
        <s v="MLB-AW1-STL-42"/>
        <s v="MLB-AW1-TB-38"/>
        <s v="MLB-AW1-TB-42"/>
        <s v="MLB-AW1-TEX-38"/>
        <s v="MLB-AW1-TEX-42"/>
        <s v="MLB-AW1-TOR-38"/>
        <s v="MLB-AW1-TOR-42"/>
        <s v="MLB-AW1-WAS-38"/>
        <s v="MLB-AW1-WAS-42"/>
        <s v="MLB-BLL1-ARI-38L"/>
        <s v="MLB-BLL1-ARI-42L"/>
        <s v="MLB-BLL1-ATL-38L"/>
        <s v="MLB-BLL1-ATL-42L"/>
        <s v="MLB-BLL1-BAL2-38L"/>
        <s v="MLB-BLL1-BAL2-42L"/>
        <s v="MLB-BLL1-BOS-38L"/>
        <s v="MLB-BLL1-BOS-42L"/>
        <s v="MLB-BLL1-CHI-38L"/>
        <s v="MLB-BLL1-CHI-42L"/>
        <s v="MLB-BLL1-CIN-38L"/>
        <s v="MLB-BLL1-CIN-42L"/>
        <s v="MLB-BLL1-COL-38L"/>
        <s v="MLB-BLL1-COL-42L"/>
        <s v="MLB-BLL1-CWS-38L"/>
        <s v="MLB-BLL1-CWS-42L"/>
        <s v="MLB-BLL1-DET-38L"/>
        <s v="MLB-BLL1-DET-42L"/>
        <s v="MLB-BLL1-HOU-38L"/>
        <s v="MLB-BLL1-HOU-42L"/>
        <s v="MLB-BLL1-KC-38L"/>
        <s v="MLB-BLL1-KC-42L"/>
        <s v="MLB-BLL1-LA-38L"/>
        <s v="MLB-BLL1-LA-42L"/>
        <s v="MLB-BLL1-LAA-38L"/>
        <s v="MLB-BLL1-LAA-42L"/>
        <s v="MLB-BLL1-MIA-38L"/>
        <s v="MLB-BLL1-MIA-42L"/>
        <s v="MLB-BLL1-MIL-38L"/>
        <s v="MLB-BLL1-MIL-42L"/>
        <s v="MLB-BLL1-MIN-38L"/>
        <s v="MLB-BLL1-MIN-42L"/>
        <s v="MLB-BLL1-NY3-38L"/>
        <s v="MLB-BLL1-NY3-42L"/>
        <s v="MLB-BLL1-NYM-38L"/>
        <s v="MLB-BLL1-NYM-42L"/>
        <s v="MLB-BLL1-OAK-38L"/>
        <s v="MLB-BLL1-OAK-42L"/>
        <s v="MLB-BLL1-PHI-38L"/>
        <s v="MLB-BLL1-PHI-42L"/>
        <s v="MLB-BLL1-PIT2-38L"/>
        <s v="MLB-BLL1-PIT2-42L"/>
        <s v="MLB-BLL1-SD-38L"/>
        <s v="MLB-BLL1-SD-42L"/>
        <s v="MLB-BLL1-SEA-38L"/>
        <s v="MLB-BLL1-SEA-42L"/>
        <s v="MLB-BLL1-SF-38L"/>
        <s v="MLB-BLL1-SF-42L"/>
        <s v="MLB-BLL1-STL-38L"/>
        <s v="MLB-BLL1-STL-42L"/>
        <s v="MLB-BLL1-TB-38L"/>
        <s v="MLB-BLL1-TB-42L"/>
        <s v="MLB-BLL1-TEX-38L"/>
        <s v="MLB-BLL1-TEX-42L"/>
        <s v="MLB-BLL1-TOR-38L"/>
        <s v="MLB-BLL1-TOR-42L"/>
        <s v="MLB-BLL1-WAS-38L"/>
        <s v="MLB-BLL1-WAS-42L"/>
        <s v="MLB-BLL2-CLE-38L"/>
        <s v="MLB-BLL2-CLE-42L"/>
        <s v="MLB-BRL1-ARI-38L"/>
        <s v="MLB-BRL1-ARI-42L"/>
        <s v="MLB-BRL1-ATL-38L"/>
        <s v="MLB-BRL1-ATL-42L"/>
        <s v="MLB-BRL1-BAL2-38L"/>
        <s v="MLB-BRL1-BAL2-42L"/>
        <s v="MLB-BRL1-BOS-38L"/>
        <s v="MLB-BRL1-BOS-42L"/>
        <s v="MLB-BRL1-CHI-38L"/>
        <s v="MLB-BRL1-CHI-42L"/>
        <s v="MLB-BRL1-CIN-38L"/>
        <s v="MLB-BRL1-CIN-42L"/>
        <s v="MLB-BRL1-COL-38L"/>
        <s v="MLB-BRL1-COL-42L"/>
        <s v="MLB-BRL1-CWS-38L"/>
        <s v="MLB-BRL1-CWS-42L"/>
        <s v="MLB-BRL1-DET-38L"/>
        <s v="MLB-BRL1-DET-42L"/>
        <s v="MLB-BRL1-HOU-38L"/>
        <s v="MLB-BRL1-HOU-42L"/>
        <s v="MLB-BRL1-KC-38L"/>
        <s v="MLB-BRL1-KC-42L"/>
        <s v="MLB-BRL1-LA-38L"/>
        <s v="MLB-BRL1-LA-42L"/>
        <s v="MLB-BRL1-LAA-38L"/>
        <s v="MLB-BRL1-LAA-42L"/>
        <s v="MLB-BRL1-MIA-38L"/>
        <s v="MLB-BRL1-MIA-42L"/>
        <s v="MLB-BRL1-MIL-38L"/>
        <s v="MLB-BRL1-MIL-42L"/>
        <s v="MLB-BRL1-MIN-38L"/>
        <s v="MLB-BRL1-MIN-42L"/>
        <s v="MLB-BRL1-NY3-38L"/>
        <s v="MLB-BRL1-NY3-42L"/>
        <s v="MLB-BRL1-NYM-38L"/>
        <s v="MLB-BRL1-NYM-42L"/>
        <s v="MLB-BRL1-OAK-38L"/>
        <s v="MLB-BRL1-OAK-42L"/>
        <s v="MLB-BRL1-PHI-38L"/>
        <s v="MLB-BRL1-PHI-42L"/>
        <s v="MLB-BRL1-PIT2-38L"/>
        <s v="MLB-BRL1-PIT2-42L"/>
        <s v="MLB-BRL1-SD-38L"/>
        <s v="MLB-BRL1-SD-42L"/>
        <s v="MLB-BRL1-SEA-38L"/>
        <s v="MLB-BRL1-SEA-42L"/>
        <s v="MLB-BRL1-SF-38L"/>
        <s v="MLB-BRL1-SF-42L"/>
        <s v="MLB-BRL1-STL-38L"/>
        <s v="MLB-BRL1-STL-42L"/>
        <s v="MLB-BRL1-TB-38L"/>
        <s v="MLB-BRL1-TB-42L"/>
        <s v="MLB-BRL1-TEX-38L"/>
        <s v="MLB-BRL1-TEX-42L"/>
        <s v="MLB-BRL1-TOR-38L"/>
        <s v="MLB-BRL1-TOR-42L"/>
        <s v="MLB-BRL1-WAS-38L"/>
        <s v="MLB-BRL1-WAS-42L"/>
        <s v="MLB-BRL2-CLE-38L"/>
        <s v="MLB-BRL2-CLE-42L"/>
        <s v="MLB-EDAAP1-ARI"/>
        <s v="MLB-EDAAP1-ATL"/>
        <s v="MLB-EDAAP1-BAL2"/>
        <s v="MLB-EDAAP1-CHI"/>
        <s v="MLB-EDAAP1-CIN"/>
        <s v="MLB-EDAAP1-COL"/>
        <s v="MLB-EDAAP1-DET"/>
        <s v="MLB-EDAAP1-HOU"/>
        <s v="MLB-EDAAP1-KC"/>
        <s v="MLB-EDAAP1-LA"/>
        <s v="MLB-EDAAP1-LAA"/>
        <s v="MLB-EDAAP1-MIA"/>
        <s v="MLB-EDAAP1-MIL"/>
        <s v="MLB-EDAAP1-MIN"/>
        <s v="MLB-EDAAP1-NY3"/>
        <s v="MLB-EDAAP1-NYM"/>
        <s v="MLB-EDAAP1-OAK"/>
        <s v="MLB-EDAAP1-PHI"/>
        <s v="MLB-EDAAP1-PIT2"/>
        <s v="MLB-EDAAP1-SD"/>
        <s v="MLB-EDAAP1-SEA"/>
        <s v="MLB-EDAAP1-SF"/>
        <s v="MLB-EDAAP1-STL"/>
        <s v="MLB-EDAAP1-TB"/>
        <s v="MLB-EDAAP1-TEX"/>
        <s v="MLB-EDAAP1-TOR"/>
        <s v="MLB-EDAAP2-CLE"/>
        <s v="MLB-EDAAP2-LA"/>
        <s v="MLB-EDAAP2-NY3"/>
        <s v="MLB-EDAB1-ARI-38L"/>
        <s v="MLB-EDAB1-ARI-38S"/>
        <s v="MLB-EDAB1-ARI-42L"/>
        <s v="MLB-EDAB1-ARI-42S"/>
        <s v="MLB-EDAB1-ATL-38L"/>
        <s v="MLB-EDAB1-ATL-38S"/>
        <s v="MLB-EDAB1-ATL-42L"/>
        <s v="MLB-EDAB1-ATL-42S"/>
        <s v="MLB-EDAB1-BAL2-38L"/>
        <s v="MLB-EDAB1-BAL2-38S"/>
        <s v="MLB-EDAB1-BAL2-42L"/>
        <s v="MLB-EDAB1-BAL2-42S"/>
        <s v="MLB-EDAB1-BOS-38L"/>
        <s v="MLB-EDAB1-BOS-38S"/>
        <s v="MLB-EDAB1-BOS-42L"/>
        <s v="MLB-EDAB1-BOS-42S"/>
        <s v="MLB-EDAB1-CHI-38L"/>
        <s v="MLB-EDAB1-CHI-38S"/>
        <s v="MLB-EDAB1-CHI-42L"/>
        <s v="MLB-EDAB1-CHI-42S"/>
        <s v="MLB-EDAB1-CIN-38L"/>
        <s v="MLB-EDAB1-CIN-38S"/>
        <s v="MLB-EDAB1-CIN-42L"/>
        <s v="MLB-EDAB1-CIN-42S"/>
        <s v="MLB-EDAB1-COL-38L"/>
        <s v="MLB-EDAB1-COL-38S"/>
        <s v="MLB-EDAB1-COL-42L"/>
        <s v="MLB-EDAB1-COL-42S"/>
        <s v="MLB-EDAB1-CWS-38L"/>
        <s v="MLB-EDAB1-CWS-38S"/>
        <s v="MLB-EDAB1-CWS-42L"/>
        <s v="MLB-EDAB1-CWS-42S"/>
        <s v="MLB-EDAB1-DET-38L"/>
        <s v="MLB-EDAB1-DET-38S"/>
        <s v="MLB-EDAB1-DET-42L"/>
        <s v="MLB-EDAB1-DET-42S"/>
        <s v="MLB-EDAB1-HOU-38L"/>
        <s v="MLB-EDAB1-HOU-38S"/>
        <s v="MLB-EDAB1-HOU-42L"/>
        <s v="MLB-EDAB1-HOU-42S"/>
        <s v="MLB-EDAB1-KC-38L"/>
        <s v="MLB-EDAB1-KC-38S"/>
        <s v="MLB-EDAB1-KC-42L"/>
        <s v="MLB-EDAB1-KC-42S"/>
        <s v="MLB-EDAB1-LA-38L"/>
        <s v="MLB-EDAB1-LA-38S"/>
        <s v="MLB-EDAB1-LA-42L"/>
        <s v="MLB-EDAB1-LA-42S"/>
        <s v="MLB-EDAB1-LAA-38L"/>
        <s v="MLB-EDAB1-LAA-38S"/>
        <s v="MLB-EDAB1-LAA-42L"/>
        <s v="MLB-EDAB1-LAA-42S"/>
        <s v="MLB-EDAB1-MIA-38L"/>
        <s v="MLB-EDAB1-MIA-38S"/>
        <s v="MLB-EDAB1-MIA-42L"/>
        <s v="MLB-EDAB1-MIA-42S"/>
        <s v="MLB-EDAB1-MIL-38L"/>
        <s v="MLB-EDAB1-MIL-38S"/>
        <s v="MLB-EDAB1-MIL-42L"/>
        <s v="MLB-EDAB1-MIL-42S"/>
        <s v="MLB-EDAB1-MIN-38L"/>
        <s v="MLB-EDAB1-MIN-38S"/>
        <s v="MLB-EDAB1-MIN-42L"/>
        <s v="MLB-EDAB1-MIN-42S"/>
        <s v="MLB-EDAB1-NY3-38L"/>
        <s v="MLB-EDAB1-NY3-38S"/>
        <s v="MLB-EDAB1-NY3-42L"/>
        <s v="MLB-EDAB1-NY3-42S"/>
        <s v="MLB-EDAB1-NYM-38L"/>
        <s v="MLB-EDAB1-NYM-38S"/>
        <s v="MLB-EDAB1-NYM-42L"/>
        <s v="MLB-EDAB1-NYM-42S"/>
        <s v="MLB-EDAB1-OAK-38L"/>
        <s v="MLB-EDAB1-OAK-38S"/>
        <s v="MLB-EDAB1-OAK-42L"/>
        <s v="MLB-EDAB1-OAK-42S"/>
        <s v="MLB-EDAB1-PHI-38L"/>
        <s v="MLB-EDAB1-PHI-38S"/>
        <s v="MLB-EDAB1-PHI-42L"/>
        <s v="MLB-EDAB1-PHI-42S"/>
        <s v="MLB-EDAB1-PIT2-38L"/>
        <s v="MLB-EDAB1-PIT2-38S"/>
        <s v="MLB-EDAB1-PIT2-42L"/>
        <s v="MLB-EDAB1-PIT2-42S"/>
        <s v="MLB-EDAB1-SD-38L"/>
        <s v="MLB-EDAB1-SD-38S"/>
        <s v="MLB-EDAB1-SD-42L"/>
        <s v="MLB-EDAB1-SD-42S"/>
        <s v="MLB-EDAB1-SEA-38L"/>
        <s v="MLB-EDAB1-SEA-38S"/>
        <s v="MLB-EDAB1-SEA-42L"/>
        <s v="MLB-EDAB1-SEA-42S"/>
        <s v="MLB-EDAB1-SF-38L"/>
        <s v="MLB-EDAB1-SF-38S"/>
        <s v="MLB-EDAB1-SF-42L"/>
        <s v="MLB-EDAB1-SF-42S"/>
        <s v="MLB-EDAB1-STL-38L"/>
        <s v="MLB-EDAB1-STL-38S"/>
        <s v="MLB-EDAB1-STL-42L"/>
        <s v="MLB-EDAB1-STL-42S"/>
        <s v="MLB-EDAB1-TB-38L"/>
        <s v="MLB-EDAB1-TB-38S"/>
        <s v="MLB-EDAB1-TB-42L"/>
        <s v="MLB-EDAB1-TB-42S"/>
        <s v="MLB-EDAB1-TEX-38L"/>
        <s v="MLB-EDAB1-TEX-38S"/>
        <s v="MLB-EDAB1-TEX-42L"/>
        <s v="MLB-EDAB1-TEX-42S"/>
        <s v="MLB-EDAB1-TOR-38L"/>
        <s v="MLB-EDAB1-TOR-38S"/>
        <s v="MLB-EDAB1-TOR-42L"/>
        <s v="MLB-EDAB1-TOR-42S"/>
        <s v="MLB-EDAB1-WAS-38L"/>
        <s v="MLB-EDAB1-WAS-38S"/>
        <s v="MLB-EDAB1-WAS-42L"/>
        <s v="MLB-EDAB1-WAS-42S"/>
        <s v="MLB-EDAB2-CLE-38L"/>
        <s v="MLB-EDAB2-CLE-38S"/>
        <s v="MLB-EDAB2-CLE-42L"/>
        <s v="MLB-EDAB2-CLE-42S"/>
        <s v="MLB-EDAPA1-ARI"/>
        <s v="MLB-EDAPA1-ATL"/>
        <s v="MLB-EDAPA1-BAL2"/>
        <s v="MLB-EDAPA1-BOS"/>
        <s v="MLB-EDAPA1-CHI"/>
        <s v="MLB-EDAPA1-CIN"/>
        <s v="MLB-EDAPA1-COL"/>
        <s v="MLB-EDAPA1-CWS"/>
        <s v="MLB-EDAPA1-DET"/>
        <s v="MLB-EDAPA1-HOU"/>
        <s v="MLB-EDAPA1-KC"/>
        <s v="MLB-EDAPA1-LA"/>
        <s v="MLB-EDAPA1-LAA"/>
        <s v="MLB-EDAPA1-MIA"/>
        <s v="MLB-EDAPA1-MIL"/>
        <s v="MLB-EDAPA1-MIN"/>
        <s v="MLB-EDAPA1-NY3"/>
        <s v="MLB-EDAPA1-NYM"/>
        <s v="MLB-EDAPA1-OAK"/>
        <s v="MLB-EDAPA1-PHI"/>
        <s v="MLB-EDAPA1-PIT2"/>
        <s v="MLB-EDAPA1-SD"/>
        <s v="MLB-EDAPA1-SEA"/>
        <s v="MLB-EDAPA1-SF"/>
        <s v="MLB-EDAPA1-STL"/>
        <s v="MLB-EDAPA1-TB"/>
        <s v="MLB-EDAPA1-TEX"/>
        <s v="MLB-EDAPA1-TOR"/>
        <s v="MLB-EDAPA1-WAS"/>
        <s v="MLB-EDAPA2-CLE"/>
        <s v="MLB-EDAPA2-LA"/>
        <s v="MLB-EDAPA2-NY3"/>
        <s v="MLB-FHDAAP1-ARI"/>
        <s v="MLB-FHDAAP1-ATL"/>
        <s v="MLB-FHDAAP1-BAL2"/>
        <s v="MLB-FHDAAP1-BOS"/>
        <s v="MLB-FHDAAP1-CHI"/>
        <s v="MLB-FHDAAP1-CIN"/>
        <s v="MLB-FHDAAP1-CLE"/>
        <s v="MLB-FHDAAP1-COL"/>
        <s v="MLB-FHDAAP1-CWS"/>
        <s v="MLB-FHDAAP1-DET"/>
        <s v="MLB-FHDAAP1-HOU"/>
        <s v="MLB-FHDAAP1-KC"/>
        <s v="MLB-FHDAAP1-LA"/>
        <s v="MLB-FHDAAP1-LAA"/>
        <s v="MLB-FHDAAP1-MIA"/>
        <s v="MLB-FHDAAP1-MIL"/>
        <s v="MLB-FHDAAP1-MIN"/>
        <s v="MLB-FHDAAP1-NY3"/>
        <s v="MLB-FHDAAP1-NYM"/>
        <s v="MLB-FHDAAP1-OAK"/>
        <s v="MLB-FHDAAP1-PHI"/>
        <s v="MLB-FHDAAP1-PIT2"/>
        <s v="MLB-FHDAAP1-SD"/>
        <s v="MLB-FHDAAP1-SEA"/>
        <s v="MLB-FHDAAP1-SF"/>
        <s v="MLB-FHDAAP1-STL"/>
        <s v="MLB-FHDAAP1-TB"/>
        <s v="MLB-FHDAAP1-TEX"/>
        <s v="MLB-FHDAAP1-TOR"/>
        <s v="MLB-FHDAAP1-WAS"/>
        <s v="MLB-FHDAPA1-ARI"/>
        <s v="MLB-FHDAPA1-ATL"/>
        <s v="MLB-FHDAPA1-BAL2"/>
        <s v="MLB-FHDAPA1-BOS"/>
        <s v="MLB-FHDAPA1-CHI"/>
        <s v="MLB-FHDAPA1-CIN"/>
        <s v="MLB-FHDAPA1-CLE"/>
        <s v="MLB-FHDAPA1-COL"/>
        <s v="MLB-FHDAPA1-CWS"/>
        <s v="MLB-FHDAPA1-DET"/>
        <s v="MLB-FHDAPA1-HOU"/>
        <s v="MLB-FHDAPA1-KC"/>
        <s v="MLB-FHDAPA1-LA"/>
        <s v="MLB-FHDAPA1-LAA"/>
        <s v="MLB-FHDAPA1-MIA"/>
        <s v="MLB-FHDAPA1-MIL"/>
        <s v="MLB-FHDAPA1-MIN"/>
        <s v="MLB-FHDAPA1-NY3"/>
        <s v="MLB-FHDAPA1-NYM"/>
        <s v="MLB-FHDAPA1-OAK"/>
        <s v="MLB-FHDAPA1-PHI"/>
        <s v="MLB-FHDAPA1-PIT2"/>
        <s v="MLB-FHDAPA1-SD"/>
        <s v="MLB-FHDAPA1-SEA"/>
        <s v="MLB-FHDAPA1-SF"/>
        <s v="MLB-FHDAPA1-STL"/>
        <s v="MLB-FHDAPA1-TB"/>
        <s v="MLB-FHDAPA1-TEX"/>
        <s v="MLB-FHDAPA1-TOR"/>
        <s v="MLB-FHDAPA1-WAS"/>
        <s v="MLB-QCB1-BOS-20"/>
        <s v="MLB-QCB1-BOS-22"/>
        <s v="MLB-QCB1-CHI-20"/>
        <s v="MLB-QCB1-CHI-22"/>
        <s v="MLB-QCB1-HOU-20"/>
        <s v="MLB-QCB1-HOU-22"/>
        <s v="MLB-QCB1-LA-20"/>
        <s v="MLB-QCB1-LA-22"/>
        <s v="MLB-QCB1-NY3-20"/>
        <s v="MLB-QCB1-NY3-22"/>
        <s v="MLB-QCB1-NYM-20"/>
        <s v="MLB-QCB1-NYM-22"/>
        <s v="MLB-QCB1-SF-20"/>
        <s v="MLB-QCB1-SF-22"/>
        <s v="MLB-QCB1-STL-20"/>
        <s v="MLB-QCB1-STL-22"/>
        <s v="MLB-QCB1-WAS-20"/>
        <s v="MLB-QCB1-WAS-22"/>
        <s v="MLB-TNL1-ARI-38L"/>
        <s v="MLB-TNL1-ARI-42L"/>
        <s v="MLB-TNL1-ATL-38L"/>
        <s v="MLB-TNL1-ATL-42L"/>
        <s v="MLB-TNL1-BAL2-38L"/>
        <s v="MLB-TNL1-BAL2-42L"/>
        <s v="MLB-TNL1-BOS-38L"/>
        <s v="MLB-TNL1-BOS-42L"/>
        <s v="MLB-TNL1-CHI-38L"/>
        <s v="MLB-TNL1-CHI-42L"/>
        <s v="MLB-TNL1-CIN-38L"/>
        <s v="MLB-TNL1-CIN-42L"/>
        <s v="MLB-TNL1-COL-38L"/>
        <s v="MLB-TNL1-COL-42L"/>
        <s v="MLB-TNL1-CWS-38L"/>
        <s v="MLB-TNL1-CWS-42L"/>
        <s v="MLB-TNL1-DET-38L"/>
        <s v="MLB-TNL1-DET-42L"/>
        <s v="MLB-TNL1-HOU-38L"/>
        <s v="MLB-TNL1-HOU-42L"/>
        <s v="MLB-TNL1-KC-38L"/>
        <s v="MLB-TNL1-KC-42L"/>
        <s v="MLB-TNL1-LA-38L"/>
        <s v="MLB-TNL1-LA-42L"/>
        <s v="MLB-TNL1-LAA-38L"/>
        <s v="MLB-TNL1-LAA-42L"/>
        <s v="MLB-TNL1-MIA-38L"/>
        <s v="MLB-TNL1-MIA-42L"/>
        <s v="MLB-TNL1-MIL-38L"/>
        <s v="MLB-TNL1-MIL-42L"/>
        <s v="MLB-TNL1-MIN-38L"/>
        <s v="MLB-TNL1-MIN-42L"/>
        <s v="MLB-TNL1-NY3-38L"/>
        <s v="MLB-TNL1-NY3-42L"/>
        <s v="MLB-TNL1-NYM-38L"/>
        <s v="MLB-TNL1-NYM-42L"/>
        <s v="MLB-TNL1-OAK-38L"/>
        <s v="MLB-TNL1-OAK-42L"/>
        <s v="MLB-TNL1-PHI-38L"/>
        <s v="MLB-TNL1-PHI-42L"/>
        <s v="MLB-TNL1-PIT2-38L"/>
        <s v="MLB-TNL1-PIT2-42L"/>
        <s v="MLB-TNL1-SD-38L"/>
        <s v="MLB-TNL1-SD-42L"/>
        <s v="MLB-TNL1-SEA-38L"/>
        <s v="MLB-TNL1-SEA-42L"/>
        <s v="MLB-TNL1-SF-38L"/>
        <s v="MLB-TNL1-SF-42L"/>
        <s v="MLB-TNL1-STL-38L"/>
        <s v="MLB-TNL1-STL-42L"/>
        <s v="MLB-TNL1-TB-38L"/>
        <s v="MLB-TNL1-TB-42L"/>
        <s v="MLB-TNL1-TEX-38L"/>
        <s v="MLB-TNL1-TEX-42L"/>
        <s v="MLB-TNL1-TOR-38L"/>
        <s v="MLB-TNL1-TOR-42L"/>
        <s v="MLB-TNL1-WAS-38L"/>
        <s v="MLB-TNL1-WAS-42L"/>
        <s v="MLB-TNL2-CLE-38L"/>
        <s v="MLB-TNL2-CLE-42L"/>
        <s v="MLS-ADB1-ATL-38"/>
        <s v="MLS-ADB1-ATL-42"/>
        <s v="MLS-ADB1-CIN-38"/>
        <s v="MLS-ADB1-CIN-42"/>
        <s v="MLS-ADB1-COL-38"/>
        <s v="MLS-ADB1-COL-42"/>
        <s v="MLS-ADB1-COLU-38"/>
        <s v="MLS-ADB1-COLU-42"/>
        <s v="MLS-ADB1-DAL-38"/>
        <s v="MLS-ADB1-DAL-42"/>
        <s v="MLS-ADB1-DC-38"/>
        <s v="MLS-ADB1-DC-42"/>
        <s v="MLS-ADB1-KC-38"/>
        <s v="MLS-ADB1-KC-42"/>
        <s v="MLS-ADB1-LA-38"/>
        <s v="MLS-ADB1-LA-42"/>
        <s v="MLS-ADB1-LAF-38"/>
        <s v="MLS-ADB1-LAF-42"/>
        <s v="MLS-ADB1-MIN-38"/>
        <s v="MLS-ADB1-MIN-42"/>
        <s v="MLS-ADB1-NY-38"/>
        <s v="MLS-ADB1-NY-42"/>
        <s v="MLS-ADB1-NYC-38"/>
        <s v="MLS-ADB1-NYC-42"/>
        <s v="MLS-ADB1-ORL-38"/>
        <s v="MLS-ADB1-ORL-42"/>
        <s v="MLS-ADB1-PHI-38"/>
        <s v="MLS-ADB1-PHI-42"/>
        <s v="MLS-ADB1-POR-38"/>
        <s v="MLS-ADB1-POR-42"/>
        <s v="MLS-ADB1-REA-38"/>
        <s v="MLS-ADB1-REA-42"/>
        <s v="MLS-ADB1-SAN-38"/>
        <s v="MLS-ADB1-SAN-42"/>
        <s v="MLS-ADB1-TOR-38"/>
        <s v="MLS-ADB1-TOR-42"/>
        <s v="MLS-ADB1-VAN-38"/>
        <s v="MLS-ADB1-VAN-42"/>
        <s v="MLS-BLL1-ATL-38L"/>
        <s v="MLS-BLL1-ATL-38S"/>
        <s v="MLS-BLL1-ATL-42L"/>
        <s v="MLS-BLL1-ATL-42S"/>
        <s v="MLS-BLL1-CHI-38L"/>
        <s v="MLS-BLL1-CHI-38S"/>
        <s v="MLS-BLL1-CHI-42L"/>
        <s v="MLS-BLL1-CHI-42S"/>
        <s v="MLS-BLL1-CIN-38L"/>
        <s v="MLS-BLL1-CIN-38S"/>
        <s v="MLS-BLL1-CIN-42L"/>
        <s v="MLS-BLL1-CIN-42S"/>
        <s v="MLS-BLL1-CMB-38L"/>
        <s v="MLS-BLL1-CMB-38S"/>
        <s v="MLS-BLL1-CMB-42L"/>
        <s v="MLS-BLL1-CMB-42S"/>
        <s v="MLS-BLL1-COL-38L"/>
        <s v="MLS-BLL1-COL-38S"/>
        <s v="MLS-BLL1-COL-42L"/>
        <s v="MLS-BLL1-COL-42S"/>
        <s v="MLS-BLL1-DAL-38L"/>
        <s v="MLS-BLL1-DAL-38S"/>
        <s v="MLS-BLL1-DAL-42L"/>
        <s v="MLS-BLL1-DAL-42S"/>
        <s v="MLS-BLL1-DC-38L"/>
        <s v="MLS-BLL1-DC-38S"/>
        <s v="MLS-BLL1-DC-42L"/>
        <s v="MLS-BLL1-DC-42S"/>
        <s v="MLS-BLL1-HOU-42L"/>
        <s v="MLS-BLL1-KC-38L"/>
        <s v="MLS-BLL1-KC-38S"/>
        <s v="MLS-BLL1-KC-42L"/>
        <s v="MLS-BLL1-KC-42S"/>
        <s v="MLS-BLL1-LA-38L"/>
        <s v="MLS-BLL1-LA-38S"/>
        <s v="MLS-BLL1-LA-42L"/>
        <s v="MLS-BLL1-LA-42S"/>
        <s v="MLS-BLL1-LAF-38L"/>
        <s v="MLS-BLL1-LAF-38S"/>
        <s v="MLS-BLL1-LAF-42L"/>
        <s v="MLS-BLL1-LAF-42S"/>
        <s v="MLS-BLL1-MIN-38L"/>
        <s v="MLS-BLL1-MIN-38S"/>
        <s v="MLS-BLL1-MIN-42L"/>
        <s v="MLS-BLL1-MIN-42S"/>
        <s v="MLS-BLL1-NY-38L"/>
        <s v="MLS-BLL1-NY-38S"/>
        <s v="MLS-BLL1-NY-42L"/>
        <s v="MLS-BLL1-NY-42S"/>
        <s v="MLS-BLL1-NYC-38L"/>
        <s v="MLS-BLL1-NYC-38S"/>
        <s v="MLS-BLL1-NYC-42L"/>
        <s v="MLS-BLL1-NYC-42S"/>
        <s v="MLS-BLL1-ORL-38L"/>
        <s v="MLS-BLL1-ORL-38S"/>
        <s v="MLS-BLL1-ORL-42L"/>
        <s v="MLS-BLL1-ORL-42S"/>
        <s v="MLS-BLL1-PHI-38L"/>
        <s v="MLS-BLL1-PHI-38S"/>
        <s v="MLS-BLL1-PHI-42L"/>
        <s v="MLS-BLL1-PHI-42S"/>
        <s v="MLS-BLL1-POR-38L"/>
        <s v="MLS-BLL1-POR-38S"/>
        <s v="MLS-BLL1-POR-42L"/>
        <s v="MLS-BLL1-POR-42S"/>
        <s v="MLS-BLL1-REA-38L"/>
        <s v="MLS-BLL1-REA-38S"/>
        <s v="MLS-BLL1-REA-42L"/>
        <s v="MLS-BLL1-REA-42S"/>
        <s v="MLS-BLL1-SAN-38L"/>
        <s v="MLS-BLL1-SAN-38S"/>
        <s v="MLS-BLL1-SAN-42L"/>
        <s v="MLS-BLL1-SAN-42S"/>
        <s v="MLS-BLL1-TOR-38L"/>
        <s v="MLS-BLL1-TOR-38S"/>
        <s v="MLS-BLL1-TOR-42L"/>
        <s v="MLS-BLL1-TOR-42S"/>
        <s v="MLS-BLL1-VAN-38L"/>
        <s v="MLS-BLL1-VAN-38S"/>
        <s v="MLS-BLL1-VAN-42L"/>
        <s v="MLS-BLL1-VAN-42S"/>
        <s v="MLS-BRL1-ATL-38L"/>
        <s v="MLS-BRL1-ATL-38S"/>
        <s v="MLS-BRL1-ATL-42L"/>
        <s v="MLS-BRL1-ATL-42S"/>
        <s v="MLS-BRL1-CHI-38L"/>
        <s v="MLS-BRL1-CHI-38S"/>
        <s v="MLS-BRL1-CHI-42L"/>
        <s v="MLS-BRL1-CHI-42S"/>
        <s v="MLS-BRL1-CIN-38L"/>
        <s v="MLS-BRL1-CIN-38S"/>
        <s v="MLS-BRL1-CIN-42L"/>
        <s v="MLS-BRL1-CIN-42S"/>
        <s v="MLS-BRL1-CMB-38L"/>
        <s v="MLS-BRL1-CMB-38S"/>
        <s v="MLS-BRL1-CMB-42L"/>
        <s v="MLS-BRL1-CMB-42S"/>
        <s v="MLS-BRL1-COL-38L"/>
        <s v="MLS-BRL1-COL-38S"/>
        <s v="MLS-BRL1-COL-42L"/>
        <s v="MLS-BRL1-COL-42S"/>
        <s v="MLS-BRL1-DAL-38L"/>
        <s v="MLS-BRL1-DAL-38S"/>
        <s v="MLS-BRL1-DAL-42L"/>
        <s v="MLS-BRL1-DAL-42S"/>
        <s v="MLS-BRL1-DC-38L"/>
        <s v="MLS-BRL1-DC-38S"/>
        <s v="MLS-BRL1-DC-42L"/>
        <s v="MLS-BRL1-DC-42S"/>
        <s v="MLS-BRL1-HOU-42S"/>
        <s v="MLS-BRL1-KC-38L"/>
        <s v="MLS-BRL1-KC-38S"/>
        <s v="MLS-BRL1-KC-42L"/>
        <s v="MLS-BRL1-KC-42S"/>
        <s v="MLS-BRL1-LA-38L"/>
        <s v="MLS-BRL1-LA-38S"/>
        <s v="MLS-BRL1-LA-42L"/>
        <s v="MLS-BRL1-LA-42S"/>
        <s v="MLS-BRL1-LAF-38L"/>
        <s v="MLS-BRL1-LAF-38S"/>
        <s v="MLS-BRL1-LAF-42L"/>
        <s v="MLS-BRL1-LAF-42S"/>
        <s v="MLS-BRL1-MIN-38L"/>
        <s v="MLS-BRL1-MIN-38S"/>
        <s v="MLS-BRL1-MIN-42L"/>
        <s v="MLS-BRL1-MIN-42S"/>
        <s v="MLS-BRL1-NY-38L"/>
        <s v="MLS-BRL1-NY-38S"/>
        <s v="MLS-BRL1-NY-42L"/>
        <s v="MLS-BRL1-NY-42S"/>
        <s v="MLS-BRL1-NYC-38L"/>
        <s v="MLS-BRL1-NYC-38S"/>
        <s v="MLS-BRL1-NYC-42L"/>
        <s v="MLS-BRL1-NYC-42S"/>
        <s v="MLS-BRL1-ORL-38L"/>
        <s v="MLS-BRL1-ORL-38S"/>
        <s v="MLS-BRL1-ORL-42L"/>
        <s v="MLS-BRL1-ORL-42S"/>
        <s v="MLS-BRL1-PHI-38L"/>
        <s v="MLS-BRL1-PHI-38S"/>
        <s v="MLS-BRL1-PHI-42L"/>
        <s v="MLS-BRL1-PHI-42S"/>
        <s v="MLS-BRL1-POR-38L"/>
        <s v="MLS-BRL1-POR-38S"/>
        <s v="MLS-BRL1-POR-42L"/>
        <s v="MLS-BRL1-POR-42S"/>
        <s v="MLS-BRL1-REA-38L"/>
        <s v="MLS-BRL1-REA-38S"/>
        <s v="MLS-BRL1-REA-42L"/>
        <s v="MLS-BRL1-REA-42S"/>
        <s v="MLS-BRL1-SAN-38L"/>
        <s v="MLS-BRL1-SAN-38S"/>
        <s v="MLS-BRL1-SAN-42L"/>
        <s v="MLS-BRL1-SAN-42S"/>
        <s v="MLS-BRL1-TOR-38L"/>
        <s v="MLS-BRL1-TOR-38S"/>
        <s v="MLS-BRL1-TOR-42L"/>
        <s v="MLS-BRL1-TOR-42S"/>
        <s v="MLS-BRL1-VAN-38L"/>
        <s v="MLS-BRL1-VAN-38S"/>
        <s v="MLS-BRL1-VAN-42L"/>
        <s v="MLS-BRL1-VAN-42S"/>
        <s v="MLS-SHD1-CIN-38L"/>
        <s v="MLS-SHD1-CIN-38S"/>
        <s v="MLS-SHD1-CIN-42L"/>
        <s v="MLS-SHD1-CIN-42S"/>
        <s v="MLS-SHD1-DC-38L"/>
        <s v="MLS-SHD1-DC-38S"/>
        <s v="MLS-SHD1-DC-42L"/>
        <s v="MLS-SHD1-DC-42S"/>
        <s v="MLS-SHD1-KC-38L"/>
        <s v="MLS-SHD1-KC-38S"/>
        <s v="MLS-SHD1-KC-42L"/>
        <s v="MLS-SHD1-KC-42S"/>
        <s v="MLS-SHD1-LA-38L"/>
        <s v="MLS-SHD1-LA-38S"/>
        <s v="MLS-SHD1-LA-42L"/>
        <s v="MLS-SHD1-LA-42S"/>
        <s v="MLS-SHD1-LAF-38L"/>
        <s v="MLS-SHD1-LAF-38S"/>
        <s v="MLS-SHD1-LAF-42L"/>
        <s v="MLS-SHD1-LAF-42S"/>
        <s v="MLS-SHD1-MIN-38L"/>
        <s v="MLS-SHD1-MIN-38S"/>
        <s v="MLS-SHD1-MIN-42L"/>
        <s v="MLS-SHD1-MIN-42S"/>
        <s v="MLS-SHD1-NY-38L"/>
        <s v="MLS-SHD1-NY-38S"/>
        <s v="MLS-SHD1-NY-42L"/>
        <s v="MLS-SHD1-NY-42S"/>
        <s v="MLS-SHD1-NYC-38L"/>
        <s v="MLS-SHD1-NYC-38S"/>
        <s v="MLS-SHD1-NYC-42L"/>
        <s v="MLS-SHD1-NYC-42S"/>
        <s v="MLS-SHD1-ORL-38L"/>
        <s v="MLS-SHD1-ORL-38S"/>
        <s v="MLS-SHD1-ORL-42L"/>
        <s v="MLS-SHD1-ORL-42S"/>
        <s v="MLS-SHD1-POR-38L"/>
        <s v="MLS-SHD1-POR-38S"/>
        <s v="MLS-SHD1-POR-42L"/>
        <s v="MLS-SHD1-POR-42S"/>
        <s v="MLS-TNL1-ATL-38L"/>
        <s v="MLS-TNL1-ATL-38S"/>
        <s v="MLS-TNL1-ATL-42L"/>
        <s v="MLS-TNL1-ATL-42S"/>
        <s v="MLS-TNL1-CHI-38L"/>
        <s v="MLS-TNL1-CHI-38S"/>
        <s v="MLS-TNL1-CHI-42L"/>
        <s v="MLS-TNL1-CHI-42S"/>
        <s v="MLS-TNL1-CIN-38L"/>
        <s v="MLS-TNL1-CIN-38S"/>
        <s v="MLS-TNL1-CIN-42L"/>
        <s v="MLS-TNL1-CIN-42S"/>
        <s v="MLS-TNL1-CMB-38L"/>
        <s v="MLS-TNL1-CMB-38S"/>
        <s v="MLS-TNL1-CMB-42L"/>
        <s v="MLS-TNL1-CMB-42S"/>
        <s v="MLS-TNL1-COL-38L"/>
        <s v="MLS-TNL1-COL-38S"/>
        <s v="MLS-TNL1-COL-42L"/>
        <s v="MLS-TNL1-COL-42S"/>
        <s v="MLS-TNL1-DAL-38L"/>
        <s v="MLS-TNL1-DAL-38S"/>
        <s v="MLS-TNL1-DAL-42L"/>
        <s v="MLS-TNL1-DAL-42S"/>
        <s v="MLS-TNL1-DC-38L"/>
        <s v="MLS-TNL1-DC-38S"/>
        <s v="MLS-TNL1-DC-42L"/>
        <s v="MLS-TNL1-DC-42S"/>
        <s v="MLS-TNL1-KC-38L"/>
        <s v="MLS-TNL1-KC-38S"/>
        <s v="MLS-TNL1-KC-42L"/>
        <s v="MLS-TNL1-KC-42S"/>
        <s v="MLS-TNL1-LA-38L"/>
        <s v="MLS-TNL1-LA-38S"/>
        <s v="MLS-TNL1-LA-42L"/>
        <s v="MLS-TNL1-LA-42S"/>
        <s v="MLS-TNL1-LAF-38L"/>
        <s v="MLS-TNL1-LAF-38S"/>
        <s v="MLS-TNL1-LAF-42L"/>
        <s v="MLS-TNL1-LAF-42S"/>
        <s v="MLS-TNL1-MIN-38L"/>
        <s v="MLS-TNL1-MIN-38S"/>
        <s v="MLS-TNL1-MIN-42L"/>
        <s v="MLS-TNL1-MIN-42S"/>
        <s v="MLS-TNL1-NY-38L"/>
        <s v="MLS-TNL1-NY-38S"/>
        <s v="MLS-TNL1-NY-42L"/>
        <s v="MLS-TNL1-NY-42S"/>
        <s v="MLS-TNL1-NYC-38L"/>
        <s v="MLS-TNL1-NYC-38S"/>
        <s v="MLS-TNL1-NYC-42L"/>
        <s v="MLS-TNL1-NYC-42S"/>
        <s v="MLS-TNL1-ORL-38L"/>
        <s v="MLS-TNL1-ORL-38S"/>
        <s v="MLS-TNL1-ORL-42L"/>
        <s v="MLS-TNL1-ORL-42S"/>
        <s v="MLS-TNL1-PHI-38L"/>
        <s v="MLS-TNL1-PHI-38S"/>
        <s v="MLS-TNL1-PHI-42L"/>
        <s v="MLS-TNL1-PHI-42S"/>
        <s v="MLS-TNL1-POR-38L"/>
        <s v="MLS-TNL1-POR-38S"/>
        <s v="MLS-TNL1-POR-42L"/>
        <s v="MLS-TNL1-POR-42S"/>
        <s v="MLS-TNL1-REA-38L"/>
        <s v="MLS-TNL1-REA-38S"/>
        <s v="MLS-TNL1-REA-42L"/>
        <s v="MLS-TNL1-REA-42S"/>
        <s v="MLS-TNL1-SAN-38L"/>
        <s v="MLS-TNL1-SAN-38S"/>
        <s v="MLS-TNL1-SAN-42L"/>
        <s v="MLS-TNL1-SAN-42S"/>
        <s v="MLS-TNL1-TOR-38L"/>
        <s v="MLS-TNL1-TOR-38S"/>
        <s v="MLS-TNL1-TOR-42L"/>
        <s v="MLS-TNL1-TOR-42S"/>
        <s v="MLS-TNL1-VAN-38L"/>
        <s v="MLS-TNL1-VAN-38S"/>
        <s v="MLS-TNL1-VAN-42L"/>
        <s v="MLS-TNL1-VAN-42S"/>
        <s v="NFL38-01-AW1"/>
        <s v="NFL38-02-AW1"/>
        <s v="NFL38-03-AW1"/>
        <s v="NFL38-04-AW1"/>
        <s v="NFL38-05-AW1"/>
        <s v="NFL38-06-AW1"/>
        <s v="NFL38-07-AW1"/>
        <s v="NFL38-08-AW1"/>
        <s v="NFL38-09-AW1"/>
        <s v="NFL38-09-AW2"/>
        <s v="NFL38-10-AW1"/>
        <s v="NFL38-11-AW1"/>
        <s v="NFL38-12-AW1"/>
        <s v="NFL38-13-AW1"/>
        <s v="NFL38-14-AW1"/>
        <s v="NFL38-15-AW1"/>
        <s v="NFL38-16-AW1"/>
        <s v="NFL38-16-AW2"/>
        <s v="NFL38-17-AW1"/>
        <s v="NFL38-18-AW1"/>
        <s v="NFL38-19-AW1"/>
        <s v="NFL38-20-AW1"/>
        <s v="NFL38-20-AW2"/>
        <s v="NFL38-21-AW1"/>
        <s v="NFL38-21-AW2"/>
        <s v="NFL38-22-AW1"/>
        <s v="NFL38-22-AW2"/>
        <s v="NFL38-23-AW1"/>
        <s v="NFL38-24-AW1"/>
        <s v="NFL38-25-AW1"/>
        <s v="NFL38-26-AW1"/>
        <s v="NFL38-27-AW1"/>
        <s v="NFL38-27-AW2"/>
        <s v="NFL38-28-AW1"/>
        <s v="NFL38-29-AW1"/>
        <s v="NFL38-30-AW1"/>
        <s v="NFL38-31-AW1"/>
        <s v="NFL42-01-AW1"/>
        <s v="NFL42-02-AW1"/>
        <s v="NFL42-03-AW1"/>
        <s v="NFL42-04-AW1"/>
        <s v="NFL42-05-AW1"/>
        <s v="NFL42-06-AW1"/>
        <s v="NFL42-07-AW1"/>
        <s v="NFL42-08-AW1"/>
        <s v="NFL42-09-AW1"/>
        <s v="NFL42-09-AW2"/>
        <s v="NFL42-10-AW1"/>
        <s v="NFL42-11-AW1"/>
        <s v="NFL42-12-AW1"/>
        <s v="NFL42-13-AW1"/>
        <s v="NFL42-14-AW1"/>
        <s v="NFL42-15-AW1"/>
        <s v="NFL42-16-AW1"/>
        <s v="NFL42-16-AW2"/>
        <s v="NFL42-17-AW1"/>
        <s v="NFL42-18-AW1"/>
        <s v="NFL42-19-AW1"/>
        <s v="NFL42-20-AW1"/>
        <s v="NFL42-20-AW2"/>
        <s v="NFL42-21-AW1"/>
        <s v="NFL42-21-AW2"/>
        <s v="NFL42-22-AW1"/>
        <s v="NFL42-22-AW2"/>
        <s v="NFL42-23-AW1"/>
        <s v="NFL42-24-AW1"/>
        <s v="NFL42-25-AW1"/>
        <s v="NFL42-26-AW1"/>
        <s v="NFL42-27-AW1"/>
        <s v="NFL42-27-AW2"/>
        <s v="NFL42-28-AW1"/>
        <s v="NFL42-29-AW1"/>
        <s v="NFL42-30-AW1"/>
        <s v="NFL42-31-AW1"/>
        <s v="NFL-AAP1-ATL"/>
        <s v="NFL-AAP1-BAL"/>
        <s v="NFL-AAP1-DEN"/>
        <s v="NFL-AAP1-LA"/>
        <s v="NFL-AAP1-LAC"/>
        <s v="NFL-AAP1-NYG"/>
        <s v="NFL-AAP2-KC"/>
        <s v="NFL-AAP2-MIA"/>
        <s v="NFL-AAP2-MIN"/>
        <s v="NFL-AAP2-TB"/>
        <s v="NFL-AAP3-PIT"/>
        <s v="NFL-AB1-WAS-38"/>
        <s v="NFL-AB1-WAS-42"/>
        <s v="NFL-ABF1-ARI-38"/>
        <s v="NFL-ABF1-ARI-42"/>
        <s v="NFL-ABF1-ATL-38"/>
        <s v="NFL-ABF1-ATL-42"/>
        <s v="NFL-ABF1-BAL-38"/>
        <s v="NFL-ABF1-BAL-42"/>
        <s v="NFL-ABF1-BUF-38"/>
        <s v="NFL-ABF1-BUF-42"/>
        <s v="NFL-ABF1-CAR-38"/>
        <s v="NFL-ABF1-CAR-42"/>
        <s v="NFL-ABF1-CHI-38"/>
        <s v="NFL-ABF1-CHI-42"/>
        <s v="NFL-ABF1-CIN-38"/>
        <s v="NFL-ABF1-CIN-42"/>
        <s v="NFL-ABF1-CLE-38"/>
        <s v="NFL-ABF1-CLE-42"/>
        <s v="NFL-ABF1-DEN-38"/>
        <s v="NFL-ABF1-DEN-42"/>
        <s v="NFL-ABF1-DET-38"/>
        <s v="NFL-ABF1-DET-42"/>
        <s v="NFL-ABF1-GB-38"/>
        <s v="NFL-ABF1-GB-42"/>
        <s v="NFL-ABF1-HOU-38"/>
        <s v="NFL-ABF1-HOU-42"/>
        <s v="NFL-ABF1-IND-38"/>
        <s v="NFL-ABF1-IND-42"/>
        <s v="NFL-ABF1-JAC-38"/>
        <s v="NFL-ABF1-JAC-42"/>
        <s v="NFL-ABF1-KC-38"/>
        <s v="NFL-ABF1-KC-42"/>
        <s v="NFL-ABF1-LA-38"/>
        <s v="NFL-ABF1-LA-42"/>
        <s v="NFL-ABF1-LAC-38"/>
        <s v="NFL-ABF1-LAC-42"/>
        <s v="NFL-ABF1-LV-38"/>
        <s v="NFL-ABF1-LV-42"/>
        <s v="NFL-ABF1-MIA-38"/>
        <s v="NFL-ABF1-MIA-42"/>
        <s v="NFL-ABF1-MIN-38"/>
        <s v="NFL-ABF1-MIN-42"/>
        <s v="NFL-ABF1-NE-38"/>
        <s v="NFL-ABF1-NE-42"/>
        <s v="NFL-ABF1-NO-38"/>
        <s v="NFL-ABF1-NO-42"/>
        <s v="NFL-ABF1-NYG-38"/>
        <s v="NFL-ABF1-NYG-42"/>
        <s v="NFL-ABF1-NYJ-38"/>
        <s v="NFL-ABF1-NYJ-42"/>
        <s v="NFL-ABF1-PHI-38"/>
        <s v="NFL-ABF1-PHI-42"/>
        <s v="NFL-ABF1-PIT-38"/>
        <s v="NFL-ABF1-PIT-42"/>
        <s v="NFL-ABF1-SEA-38"/>
        <s v="NFL-ABF1-SEA-42"/>
        <s v="NFL-ABF1-SF-38"/>
        <s v="NFL-ABF1-SF-42"/>
        <s v="NFL-ABF1-TB-38"/>
        <s v="NFL-ABF1-TB-42"/>
        <s v="NFL-ABF1-TEN-38"/>
        <s v="NFL-ABF1-TEN-42"/>
        <s v="NFL-ADAF1-ARI"/>
        <s v="NFL-ADAF1-ATL"/>
        <s v="NFL-ADAF1-BAL"/>
        <s v="NFL-ADAF1-BUF"/>
        <s v="NFL-ADAF1-CAR"/>
        <s v="NFL-ADAF1-CHI"/>
        <s v="NFL-ADAF1-CIN"/>
        <s v="NFL-ADAF1-CLE"/>
        <s v="NFL-ADAF1-DAL"/>
        <s v="NFL-ADAF1-DEN"/>
        <s v="NFL-ADAF1-DET"/>
        <s v="NFL-ADAF1-GB"/>
        <s v="NFL-ADAF1-HOU"/>
        <s v="NFL-ADAF1-IND"/>
        <s v="NFL-ADAF1-JAC"/>
        <s v="NFL-ADAF1-KC"/>
        <s v="NFL-ADAF1-LA"/>
        <s v="NFL-ADAF1-LAC"/>
        <s v="NFL-ADAF1-LV"/>
        <s v="NFL-ADAF1-MIA"/>
        <s v="NFL-ADAF1-MIN"/>
        <s v="NFL-ADAF1-NE"/>
        <s v="NFL-ADAF1-NO"/>
        <s v="NFL-ADAF1-NYG"/>
        <s v="NFL-ADAF1-NYJ"/>
        <s v="NFL-ADAF1-PHI"/>
        <s v="NFL-ADAF1-PIT"/>
        <s v="NFL-ADAF1-SEA"/>
        <s v="NFL-ADAF1-SF"/>
        <s v="NFL-ADAF1-TB"/>
        <s v="NFL-ADAF1-TEN"/>
        <s v="NFL-ADAF1-WAS"/>
        <s v="NFL-ADAF2-ARI"/>
        <s v="NFL-ADAF2-ATL"/>
        <s v="NFL-ADAF2-BAL"/>
        <s v="NFL-ADAF2-BUF"/>
        <s v="NFL-ADAF2-CAR"/>
        <s v="NFL-ADAF2-CHI"/>
        <s v="NFL-ADAF2-CIN"/>
        <s v="NFL-ADAF2-CLE"/>
        <s v="NFL-ADAF2-DAL"/>
        <s v="NFL-ADAF2-DEN"/>
        <s v="NFL-ADAF2-DET"/>
        <s v="NFL-ADAF2-GB"/>
        <s v="NFL-ADAF2-HOU"/>
        <s v="NFL-ADAF2-IND"/>
        <s v="NFL-ADAF2-JAC"/>
        <s v="NFL-ADAF2-KC"/>
        <s v="NFL-ADAF2-LAC"/>
        <s v="NFL-ADAF2-LV"/>
        <s v="NFL-ADAF2-MIA"/>
        <s v="NFL-ADAF2-MIN"/>
        <s v="NFL-ADAF2-NE"/>
        <s v="NFL-ADAF2-NO"/>
        <s v="NFL-ADAF2-NYG"/>
        <s v="NFL-ADAF2-NYJ"/>
        <s v="NFL-ADAF2-PHI"/>
        <s v="NFL-ADAF2-PIT"/>
        <s v="NFL-ADAF2-SEA"/>
        <s v="NFL-ADAF2-SF"/>
        <s v="NFL-ADAF2-TB"/>
        <s v="NFL-ADAF2-TEN"/>
        <s v="NFL-ADAF2-WAS"/>
        <s v="NFL-ADAPF1-ARI"/>
        <s v="NFL-ADAPF1-ATL"/>
        <s v="NFL-ADAPF1-BAL"/>
        <s v="NFL-ADAPF1-BUF"/>
        <s v="NFL-ADAPF1-CAR"/>
        <s v="NFL-ADAPF1-CHI"/>
        <s v="NFL-ADAPF1-CIN"/>
        <s v="NFL-ADAPF1-CLE"/>
        <s v="NFL-ADAPF1-DAL"/>
        <s v="NFL-ADAPF1-DEN"/>
        <s v="NFL-ADAPF1-DET"/>
        <s v="NFL-ADAPF1-GB"/>
        <s v="NFL-ADAPF1-HOU"/>
        <s v="NFL-ADAPF1-IND"/>
        <s v="NFL-ADAPF1-JAC"/>
        <s v="NFL-ADAPF1-KC"/>
        <s v="NFL-ADAPF1-LA"/>
        <s v="NFL-ADAPF1-LAC"/>
        <s v="NFL-ADAPF1-LV"/>
        <s v="NFL-ADAPF1-MIA"/>
        <s v="NFL-ADAPF1-MIN"/>
        <s v="NFL-ADAPF1-NE"/>
        <s v="NFL-ADAPF1-NO"/>
        <s v="NFL-ADAPF1-NYG"/>
        <s v="NFL-ADAPF1-NYJ"/>
        <s v="NFL-ADAPF1-PHI"/>
        <s v="NFL-ADAPF1-PIT"/>
        <s v="NFL-ADAPF1-SEA"/>
        <s v="NFL-ADAPF1-SF"/>
        <s v="NFL-ADAPF1-TB"/>
        <s v="NFL-ADAPF1-TEN"/>
        <s v="NFL-ADAPF1-WAS"/>
        <s v="NFL-ADAPF2-ARI"/>
        <s v="NFL-ADAPF2-ATL"/>
        <s v="NFL-ADAPF2-BAL"/>
        <s v="NFL-ADAPF2-BUF"/>
        <s v="NFL-ADAPF2-CAR"/>
        <s v="NFL-ADAPF2-CHI"/>
        <s v="NFL-ADAPF2-CIN"/>
        <s v="NFL-ADAPF2-CLE"/>
        <s v="NFL-ADAPF2-DAL"/>
        <s v="NFL-ADAPF2-DEN"/>
        <s v="NFL-ADAPF2-DET"/>
        <s v="NFL-ADAPF2-GB"/>
        <s v="NFL-ADAPF2-HOU"/>
        <s v="NFL-ADAPF2-IND"/>
        <s v="NFL-ADAPF2-JAC"/>
        <s v="NFL-ADAPF2-KC"/>
        <s v="NFL-ADAPF2-LAC"/>
        <s v="NFL-ADAPF2-LV"/>
        <s v="NFL-ADAPF2-MIA"/>
        <s v="NFL-ADAPF2-MIN"/>
        <s v="NFL-ADAPF2-NE"/>
        <s v="NFL-ADAPF2-NO"/>
        <s v="NFL-ADAPF2-NYG"/>
        <s v="NFL-ADAPF2-NYJ"/>
        <s v="NFL-ADAPF2-PHI"/>
        <s v="NFL-ADAPF2-PIT"/>
        <s v="NFL-ADAPF2-SEA"/>
        <s v="NFL-ADAPF2-SF"/>
        <s v="NFL-ADAPF2-TB"/>
        <s v="NFL-ADAPF2-TEN"/>
        <s v="NFL-ADAPF2-WAS"/>
        <s v="NFL-ADBF1-ARI-38"/>
        <s v="NFL-ADBF1-ARI-42"/>
        <s v="NFL-ADBF1-ATL-38"/>
        <s v="NFL-ADBF1-ATL-42"/>
        <s v="NFL-ADBF1-BAL-38"/>
        <s v="NFL-ADBF1-BAL-42"/>
        <s v="NFL-ADBF1-BUF-38"/>
        <s v="NFL-ADBF1-BUF-42"/>
        <s v="NFL-ADBF1-CAR-38"/>
        <s v="NFL-ADBF1-CAR-42"/>
        <s v="NFL-ADBF1-CHI-38"/>
        <s v="NFL-ADBF1-CHI-42"/>
        <s v="NFL-ADBF1-CIN-38"/>
        <s v="NFL-ADBF1-CIN-42"/>
        <s v="NFL-ADBF1-CLE-38"/>
        <s v="NFL-ADBF1-CLE-42"/>
        <s v="NFL-ADBF1-DAL-38"/>
        <s v="NFL-ADBF1-DAL-42"/>
        <s v="NFL-ADBF1-DEN-38"/>
        <s v="NFL-ADBF1-DEN-42"/>
        <s v="NFL-ADBF1-DET-38"/>
        <s v="NFL-ADBF1-DET-42"/>
        <s v="NFL-ADBF1-GB-38"/>
        <s v="NFL-ADBF1-GB-42"/>
        <s v="NFL-ADBF1-HOU-38"/>
        <s v="NFL-ADBF1-HOU-42"/>
        <s v="NFL-ADBF1-IND-38"/>
        <s v="NFL-ADBF1-IND-42"/>
        <s v="NFL-ADBF1-JAC-38"/>
        <s v="NFL-ADBF1-JAC-42"/>
        <s v="NFL-ADBF1-KC-38"/>
        <s v="NFL-ADBF1-KC-42"/>
        <s v="NFL-ADBF1-LA-38"/>
        <s v="NFL-ADBF1-LA-42"/>
        <s v="NFL-ADBF1-LAC-38"/>
        <s v="NFL-ADBF1-LAC-42"/>
        <s v="NFL-ADBF1-LV-38"/>
        <s v="NFL-ADBF1-LV-42"/>
        <s v="NFL-ADBF1-MIA-38"/>
        <s v="NFL-ADBF1-MIA-42"/>
        <s v="NFL-ADBF1-MIN-38"/>
        <s v="NFL-ADBF1-MIN-42"/>
        <s v="NFL-ADBF1-NE-38"/>
        <s v="NFL-ADBF1-NE-42"/>
        <s v="NFL-ADBF1-NO-38"/>
        <s v="NFL-ADBF1-NO-42"/>
        <s v="NFL-ADBF1-NYG-38"/>
        <s v="NFL-ADBF1-NYG-42"/>
        <s v="NFL-ADBF1-NYJ-38"/>
        <s v="NFL-ADBF1-NYJ-42"/>
        <s v="NFL-ADBF1-PHI-38"/>
        <s v="NFL-ADBF1-PHI-42"/>
        <s v="NFL-ADBF1-PIT-38"/>
        <s v="NFL-ADBF1-PIT-42"/>
        <s v="NFL-ADBF1-SEA-38"/>
        <s v="NFL-ADBF1-SEA-42"/>
        <s v="NFL-ADBF1-SF-38"/>
        <s v="NFL-ADBF1-SF-42"/>
        <s v="NFL-ADBF1-TB-38"/>
        <s v="NFL-ADBF1-TB-42"/>
        <s v="NFL-ADBF1-TEN-38"/>
        <s v="NFL-ADBF1-TEN-42"/>
        <s v="NFL-ADBF1-WAS-38"/>
        <s v="NFL-ADBF1-WAS-42"/>
        <s v="NFL-ADCF1-ARI"/>
        <s v="NFL-ADCF1-ATL"/>
        <s v="NFL-ADCF1-BAL"/>
        <s v="NFL-ADCF1-BUF"/>
        <s v="NFL-ADCF1-CAR"/>
        <s v="NFL-ADCF1-CHI"/>
        <s v="NFL-ADCF1-CIN"/>
        <s v="NFL-ADCF1-CLE"/>
        <s v="NFL-ADCF1-DAL"/>
        <s v="NFL-ADCF1-DEN"/>
        <s v="NFL-ADCF1-DET"/>
        <s v="NFL-ADCF1-GB"/>
        <s v="NFL-ADCF1-HOU"/>
        <s v="NFL-ADCF1-IND"/>
        <s v="NFL-ADCF1-JAC"/>
        <s v="NFL-ADCF1-KC"/>
        <s v="NFL-ADCF1-LA"/>
        <s v="NFL-ADCF1-LAC"/>
        <s v="NFL-ADCF1-LV"/>
        <s v="NFL-ADCF1-MIA"/>
        <s v="NFL-ADCF1-MIN"/>
        <s v="NFL-ADCF1-NE"/>
        <s v="NFL-ADCF1-NO"/>
        <s v="NFL-ADCF1-NYG"/>
        <s v="NFL-ADCF1-NYJ"/>
        <s v="NFL-ADCF1-PHI"/>
        <s v="NFL-ADCF1-PIT"/>
        <s v="NFL-ADCF1-SEA"/>
        <s v="NFL-ADCF1-SF"/>
        <s v="NFL-ADCF1-TB"/>
        <s v="NFL-ADCF1-TEN"/>
        <s v="NFL-ADCF1-WAS"/>
        <s v="NFL-ADCF2-ARI"/>
        <s v="NFL-ADCF2-ATL"/>
        <s v="NFL-ADCF2-BAL"/>
        <s v="NFL-ADCF2-BUF"/>
        <s v="NFL-ADCF2-CAR"/>
        <s v="NFL-ADCF2-CHI"/>
        <s v="NFL-ADCF2-CIN"/>
        <s v="NFL-ADCF2-CLE"/>
        <s v="NFL-ADCF2-DAL"/>
        <s v="NFL-ADCF2-DEN"/>
        <s v="NFL-ADCF2-DET"/>
        <s v="NFL-ADCF2-GB"/>
        <s v="NFL-ADCF2-HOU"/>
        <s v="NFL-ADCF2-IND"/>
        <s v="NFL-ADCF2-JAC"/>
        <s v="NFL-ADCF2-KC"/>
        <s v="NFL-ADCF2-LAC"/>
        <s v="NFL-ADCF2-LV"/>
        <s v="NFL-ADCF2-MIA"/>
        <s v="NFL-ADCF2-MIN"/>
        <s v="NFL-ADCF2-NE"/>
        <s v="NFL-ADCF2-NO"/>
        <s v="NFL-ADCF2-NYG"/>
        <s v="NFL-ADCF2-NYJ"/>
        <s v="NFL-ADCF2-PHI"/>
        <s v="NFL-ADCF2-PIT"/>
        <s v="NFL-ADCF2-SEA"/>
        <s v="NFL-ADCF2-SF"/>
        <s v="NFL-ADCF2-TB"/>
        <s v="NFL-ADCF2-TEN"/>
        <s v="NFL-ADCF2-WAS"/>
        <s v="NFL-AHDF1-ARI-38L"/>
        <s v="NFL-AHDF1-ARI-38S"/>
        <s v="NFL-AHDF1-ARI-42L"/>
        <s v="NFL-AHDF1-ARI-42S"/>
        <s v="NFL-AHDF1-ATL-38L"/>
        <s v="NFL-AHDF1-ATL-38S"/>
        <s v="NFL-AHDF1-ATL-42L"/>
        <s v="NFL-AHDF1-ATL-42S"/>
        <s v="NFL-AHDF1-BAL-38L"/>
        <s v="NFL-AHDF1-BAL-38S"/>
        <s v="NFL-AHDF1-BAL-42L"/>
        <s v="NFL-AHDF1-BAL-42S"/>
        <s v="NFL-AHDF1-BUF-38L"/>
        <s v="NFL-AHDF1-BUF-38S"/>
        <s v="NFL-AHDF1-BUF-42L"/>
        <s v="NFL-AHDF1-BUF-42S"/>
        <s v="NFL-AHDF1-CAR-38L"/>
        <s v="NFL-AHDF1-CAR-38S"/>
        <s v="NFL-AHDF1-CAR-42L"/>
        <s v="NFL-AHDF1-CAR-42S"/>
        <s v="NFL-AHDF1-CHI-38L"/>
        <s v="NFL-AHDF1-CHI-38S"/>
        <s v="NFL-AHDF1-CHI-42L"/>
        <s v="NFL-AHDF1-CHI-42S"/>
        <s v="NFL-AHDF1-CIN-38L"/>
        <s v="NFL-AHDF1-CIN-38S"/>
        <s v="NFL-AHDF1-CIN-42L"/>
        <s v="NFL-AHDF1-CIN-42S"/>
        <s v="NFL-AHDF1-CLE-38L"/>
        <s v="NFL-AHDF1-CLE-38S"/>
        <s v="NFL-AHDF1-CLE-42L"/>
        <s v="NFL-AHDF1-CLE-42S"/>
        <s v="NFL-AHDF1-DAL-38L"/>
        <s v="NFL-AHDF1-DAL-38S"/>
        <s v="NFL-AHDF1-DAL-42L"/>
        <s v="NFL-AHDF1-DAL-42S"/>
        <s v="NFL-AHDF1-DEN-38L"/>
        <s v="NFL-AHDF1-DEN-38S"/>
        <s v="NFL-AHDF1-DEN-42L"/>
        <s v="NFL-AHDF1-DEN-42S"/>
        <s v="NFL-AHDF1-DET-38L"/>
        <s v="NFL-AHDF1-DET-38S"/>
        <s v="NFL-AHDF1-DET-42L"/>
        <s v="NFL-AHDF1-DET-42S"/>
        <s v="NFL-AHDF1-GB-38L"/>
        <s v="NFL-AHDF1-GB-38S"/>
        <s v="NFL-AHDF1-GB-42L"/>
        <s v="NFL-AHDF1-GB-42S"/>
        <s v="NFL-AHDF1-HOU-38L"/>
        <s v="NFL-AHDF1-HOU-38S"/>
        <s v="NFL-AHDF1-HOU-42L"/>
        <s v="NFL-AHDF1-HOU-42S"/>
        <s v="NFL-AHDF1-IND-38L"/>
        <s v="NFL-AHDF1-IND-38S"/>
        <s v="NFL-AHDF1-IND-42L"/>
        <s v="NFL-AHDF1-IND-42S"/>
        <s v="NFL-AHDF1-JAC-38L"/>
        <s v="NFL-AHDF1-JAC-38S"/>
        <s v="NFL-AHDF1-JAC-42L"/>
        <s v="NFL-AHDF1-JAC-42S"/>
        <s v="NFL-AHDF1-KC-38L"/>
        <s v="NFL-AHDF1-KC-38S"/>
        <s v="NFL-AHDF1-KC-42L"/>
        <s v="NFL-AHDF1-KC-42S"/>
        <s v="NFL-AHDF1-LA-38L"/>
        <s v="NFL-AHDF1-LA-38S"/>
        <s v="NFL-AHDF1-LA-42L"/>
        <s v="NFL-AHDF1-LA-42S"/>
        <s v="NFL-AHDF1-LAC-38L"/>
        <s v="NFL-AHDF1-LAC-38S"/>
        <s v="NFL-AHDF1-LAC-42L"/>
        <s v="NFL-AHDF1-LAC-42S"/>
        <s v="NFL-AHDF1-LV-38L"/>
        <s v="NFL-AHDF1-LV-38S"/>
        <s v="NFL-AHDF1-LV-42L"/>
        <s v="NFL-AHDF1-LV-42S"/>
        <s v="NFL-AHDF1-MIA-38L"/>
        <s v="NFL-AHDF1-MIA-38S"/>
        <s v="NFL-AHDF1-MIA-42L"/>
        <s v="NFL-AHDF1-MIA-42S"/>
        <s v="NFL-AHDF1-MIN-38L"/>
        <s v="NFL-AHDF1-MIN-38S"/>
        <s v="NFL-AHDF1-MIN-42L"/>
        <s v="NFL-AHDF1-MIN-42S"/>
        <s v="NFL-AHDF1-NE-38L"/>
        <s v="NFL-AHDF1-NE-38S"/>
        <s v="NFL-AHDF1-NE-42L"/>
        <s v="NFL-AHDF1-NE-42S"/>
        <s v="NFL-AHDF1-NO-38L"/>
        <s v="NFL-AHDF1-NO-38S"/>
        <s v="NFL-AHDF1-NO-42L"/>
        <s v="NFL-AHDF1-NO-42S"/>
        <s v="NFL-AHDF1-NYG-38L"/>
        <s v="NFL-AHDF1-NYG-38S"/>
        <s v="NFL-AHDF1-NYG-42L"/>
        <s v="NFL-AHDF1-NYG-42S"/>
        <s v="NFL-AHDF1-NYJ-38L"/>
        <s v="NFL-AHDF1-NYJ-38S"/>
        <s v="NFL-AHDF1-NYJ-42L"/>
        <s v="NFL-AHDF1-NYJ-42S"/>
        <s v="NFL-AHDF1-PHI-38L"/>
        <s v="NFL-AHDF1-PHI-38S"/>
        <s v="NFL-AHDF1-PHI-42L"/>
        <s v="NFL-AHDF1-PHI-42S"/>
        <s v="NFL-AHDF1-PIT-38L"/>
        <s v="NFL-AHDF1-PIT-38S"/>
        <s v="NFL-AHDF1-PIT-42L"/>
        <s v="NFL-AHDF1-PIT-42S"/>
        <s v="NFL-AHDF1-SEA-38L"/>
        <s v="NFL-AHDF1-SEA-38S"/>
        <s v="NFL-AHDF1-SEA-42L"/>
        <s v="NFL-AHDF1-SEA-42S"/>
        <s v="NFL-AHDF1-SF-38L"/>
        <s v="NFL-AHDF1-SF-38S"/>
        <s v="NFL-AHDF1-SF-42L"/>
        <s v="NFL-AHDF1-SF-42S"/>
        <s v="NFL-AHDF1-TB-38L"/>
        <s v="NFL-AHDF1-TB-38S"/>
        <s v="NFL-AHDF1-TB-42L"/>
        <s v="NFL-AHDF1-TB-42S"/>
        <s v="NFL-AHDF1-TEN-38L"/>
        <s v="NFL-AHDF1-TEN-38S"/>
        <s v="NFL-AHDF1-TEN-42L"/>
        <s v="NFL-AHDF1-TEN-42S"/>
        <s v="NFL-AHDF1-WAS-38L"/>
        <s v="NFL-AHDF1-WAS-38S"/>
        <s v="NFL-AHDF1-WAS-42L"/>
        <s v="NFL-AHDF1-WAS-42S"/>
        <s v="NFL-AP1-ARI"/>
        <s v="NFL-AP1-ATL"/>
        <s v="NFL-AP1-BAL"/>
        <s v="NFL-AP1-BUF"/>
        <s v="NFL-AP1-CAR"/>
        <s v="NFL-AP1-CHI"/>
        <s v="NFL-AP1-CIN"/>
        <s v="NFL-AP1-CLE"/>
        <s v="NFL-AP1-DAL"/>
        <s v="NFL-AP1-DEN"/>
        <s v="NFL-AP1-DET"/>
        <s v="NFL-AP1-GB"/>
        <s v="NFL-AP1-HOU"/>
        <s v="NFL-AP1-IND"/>
        <s v="NFL-AP1-JAC"/>
        <s v="NFL-AP1-KC"/>
        <s v="NFL-AP1-LAC"/>
        <s v="NFL-AP1-LAR"/>
        <s v="NFL-AP1-MIA"/>
        <s v="NFL-AP1-MIN"/>
        <s v="NFL-AP1-NE"/>
        <s v="NFL-AP1-NO"/>
        <s v="NFL-AP1-NYG"/>
        <s v="NFL-AP1-NYJ"/>
        <s v="NFL-AP1-OAK"/>
        <s v="NFL-AP1-PHI"/>
        <s v="NFL-AP1-PIT"/>
        <s v="NFL-AP1-SEA"/>
        <s v="NFL-AP1-SF"/>
        <s v="NFL-AP1-TB"/>
        <s v="NFL-AP1-TEN"/>
        <s v="NFL-AP2-KC"/>
        <s v="NFL-AP2-NE"/>
        <s v="NFL-AP2-SF"/>
        <s v="NFL-APA2-JAC"/>
        <s v="NFL-APA2-MIA"/>
        <s v="NFL-APA2-MIN"/>
        <s v="NFL-APA2-TB"/>
        <s v="NFL-APA3-PIT"/>
        <s v="NFL-APC1-DAL"/>
        <s v="NFL-APC1-GB"/>
        <s v="NFL-APC1-KC"/>
        <s v="NFL-APC1-NO"/>
        <s v="NFL-APC1-PIT"/>
        <s v="NFL-APC1-SEA"/>
        <s v="NFL-APC1-SF"/>
        <s v="NFL-APP1-BUF"/>
        <s v="NFL-APP1-CHI"/>
        <s v="NFL-APP1-DAL"/>
        <s v="NFL-APP1-GB"/>
        <s v="NFL-APP1-KC"/>
        <s v="NFL-APP1-MIN"/>
        <s v="NFL-APP1-NE"/>
        <s v="NFL-APP1-NO"/>
        <s v="NFL-APP1-OAK"/>
        <s v="NFL-APP1-PHI"/>
        <s v="NFL-APP1-SEA"/>
        <s v="NFL-APP1-SF"/>
        <s v="NFL-APP2-SF"/>
        <s v="NFL-BLL1-ARI-38L"/>
        <s v="NFL-BLL1-ARI-42L"/>
        <s v="NFL-BLL1-ATL-38L"/>
        <s v="NFL-BLL1-ATL-42L"/>
        <s v="NFL-BLL1-BAL-38L"/>
        <s v="NFL-BLL1-BAL-42L"/>
        <s v="NFL-BLL1-BUF-38L"/>
        <s v="NFL-BLL1-BUF-42L"/>
        <s v="NFL-BLL1-CAR-38L"/>
        <s v="NFL-BLL1-CAR-42L"/>
        <s v="NFL-BLL1-CHI-38L"/>
        <s v="NFL-BLL1-CHI-42L"/>
        <s v="NFL-BLL1-CIN-38L"/>
        <s v="NFL-BLL1-CIN-42L"/>
        <s v="NFL-BLL1-CLE-38L"/>
        <s v="NFL-BLL1-CLE-42L"/>
        <s v="NFL-BLL1-DAL-38L"/>
        <s v="NFL-BLL1-DAL-42L"/>
        <s v="NFL-BLL1-DEN-38L"/>
        <s v="NFL-BLL1-DEN-42L"/>
        <s v="NFL-BLL1-DET-38L"/>
        <s v="NFL-BLL1-DET-42L"/>
        <s v="NFL-BLL1-GB-38L"/>
        <s v="NFL-BLL1-GB-42L"/>
        <s v="NFL-BLL1-HOU-38L"/>
        <s v="NFL-BLL1-HOU-42L"/>
        <s v="NFL-BLL1-IND-38L"/>
        <s v="NFL-BLL1-IND-42L"/>
        <s v="NFL-BLL1-JAC-38L"/>
        <s v="NFL-BLL1-JAC-42L"/>
        <s v="NFL-BLL1-KC-38L"/>
        <s v="NFL-BLL1-KC-42L"/>
        <s v="NFL-BLL1-LAC-38L"/>
        <s v="NFL-BLL1-LAC-42L"/>
        <s v="NFL-BLL1-LAR-38L"/>
        <s v="NFL-BLL1-LAR-42L"/>
        <s v="NFL-BLL1-LV-38L"/>
        <s v="NFL-BLL1-LV-42L"/>
        <s v="NFL-BLL1-MIA-38L"/>
        <s v="NFL-BLL1-MIA-42L"/>
        <s v="NFL-BLL1-MIN-38L"/>
        <s v="NFL-BLL1-MIN-42L"/>
        <s v="NFL-BLL1-NE-38L"/>
        <s v="NFL-BLL1-NE-42L"/>
        <s v="NFL-BLL1-NO-38L"/>
        <s v="NFL-BLL1-NO-42L"/>
        <s v="NFL-BLL1-NYG-38L"/>
        <s v="NFL-BLL1-NYG-42L"/>
        <s v="NFL-BLL1-NYJ-38L"/>
        <s v="NFL-BLL1-NYJ-42L"/>
        <s v="NFL-BLL1-PHI-38L"/>
        <s v="NFL-BLL1-PHI-42L"/>
        <s v="NFL-BLL1-PIT-38L"/>
        <s v="NFL-BLL1-PIT-42L"/>
        <s v="NFL-BLL1-SEA-38L"/>
        <s v="NFL-BLL1-SEA-42L"/>
        <s v="NFL-BLL1-SF-38L"/>
        <s v="NFL-BLL1-SF-42L"/>
        <s v="NFL-BLL1-TB-38L"/>
        <s v="NFL-BLL1-TB-42L"/>
        <s v="NFL-BLL1-TEN-38L"/>
        <s v="NFL-BLL1-TEN-42L"/>
        <s v="NFL-BLL2-WAS-38L"/>
        <s v="NFL-BLL2-WAS-42L"/>
        <s v="NFL-BRL1-ARI-38L"/>
        <s v="NFL-BRL1-ARI-42L"/>
        <s v="NFL-BRL1-ATL-38L"/>
        <s v="NFL-BRL1-ATL-42L"/>
        <s v="NFL-BRL1-BAL-38L"/>
        <s v="NFL-BRL1-BAL-42L"/>
        <s v="NFL-BRL1-BUF-38L"/>
        <s v="NFL-BRL1-BUF-42L"/>
        <s v="NFL-BRL1-CAR-38L"/>
        <s v="NFL-BRL1-CAR-42L"/>
        <s v="NFL-BRL1-CHI-38L"/>
        <s v="NFL-BRL1-CHI-42L"/>
        <s v="NFL-BRL1-CIN-38L"/>
        <s v="NFL-BRL1-CIN-42L"/>
        <s v="NFL-BRL1-CLE-38L"/>
        <s v="NFL-BRL1-CLE-42L"/>
        <s v="NFL-BRL1-DAL-38L"/>
        <s v="NFL-BRL1-DAL-42L"/>
        <s v="NFL-BRL1-DEN-38L"/>
        <s v="NFL-BRL1-DEN-42L"/>
        <s v="NFL-BRL1-DET-38L"/>
        <s v="NFL-BRL1-DET-42L"/>
        <s v="NFL-BRL1-GB-38L"/>
        <s v="NFL-BRL1-GB-42L"/>
        <s v="NFL-BRL1-HOU-38L"/>
        <s v="NFL-BRL1-HOU-42L"/>
        <s v="NFL-BRL1-IND-38L"/>
        <s v="NFL-BRL1-IND-42L"/>
        <s v="NFL-BRL1-JAC-38L"/>
        <s v="NFL-BRL1-JAC-42L"/>
        <s v="NFL-BRL1-KC-38L"/>
        <s v="NFL-BRL1-KC-42L"/>
        <s v="NFL-BRL1-LAC-38L"/>
        <s v="NFL-BRL1-LAC-42L"/>
        <s v="NFL-BRL1-LAR-38L"/>
        <s v="NFL-BRL1-LAR-42L"/>
        <s v="NFL-BRL1-LV-38L"/>
        <s v="NFL-BRL1-LV-42L"/>
        <s v="NFL-BRL1-MIA-38L"/>
        <s v="NFL-BRL1-MIA-42L"/>
        <s v="NFL-BRL1-MIN-38L"/>
        <s v="NFL-BRL1-MIN-42L"/>
        <s v="NFL-BRL1-NE-38L"/>
        <s v="NFL-BRL1-NE-42L"/>
        <s v="NFL-BRL1-NO-38L"/>
        <s v="NFL-BRL1-NO-42L"/>
        <s v="NFL-BRL1-NYG-38L"/>
        <s v="NFL-BRL1-NYG-42L"/>
        <s v="NFL-BRL1-NYJ-38L"/>
        <s v="NFL-BRL1-NYJ-42L"/>
        <s v="NFL-BRL1-PHI-38L"/>
        <s v="NFL-BRL1-PHI-42L"/>
        <s v="NFL-BRL1-PIT-38L"/>
        <s v="NFL-BRL1-PIT-42L"/>
        <s v="NFL-BRL1-SEA-38L"/>
        <s v="NFL-BRL1-SEA-42L"/>
        <s v="NFL-BRL1-SF-38L"/>
        <s v="NFL-BRL1-SF-42L"/>
        <s v="NFL-BRL1-TB-38L"/>
        <s v="NFL-BRL1-TB-42L"/>
        <s v="NFL-BRL1-TEN-38L"/>
        <s v="NFL-BRL1-TEN-42L"/>
        <s v="NFL-BRL2-WAS-38L"/>
        <s v="NFL-BRL2-WAS-42L"/>
        <s v="NFL-EDAAP1-ARI"/>
        <s v="NFL-EDAAP1-ATL"/>
        <s v="NFL-EDAAP1-BAL"/>
        <s v="NFL-EDAAP1-BUF"/>
        <s v="NFL-EDAAP1-CAR"/>
        <s v="NFL-EDAAP1-CHI"/>
        <s v="NFL-EDAAP1-CIN"/>
        <s v="NFL-EDAAP1-CLE"/>
        <s v="NFL-EDAAP1-DAL"/>
        <s v="NFL-EDAAP1-DEN"/>
        <s v="NFL-EDAAP1-DET"/>
        <s v="NFL-EDAAP1-GB"/>
        <s v="NFL-EDAAP1-HOU"/>
        <s v="NFL-EDAAP1-IND"/>
        <s v="NFL-EDAAP1-JAC"/>
        <s v="NFL-EDAAP1-KC"/>
        <s v="NFL-EDAAP1-LA"/>
        <s v="NFL-EDAAP1-LAC"/>
        <s v="NFL-EDAAP1-LV"/>
        <s v="NFL-EDAAP1-MIA"/>
        <s v="NFL-EDAAP1-MIN"/>
        <s v="NFL-EDAAP1-NE"/>
        <s v="NFL-EDAAP1-NO"/>
        <s v="NFL-EDAAP1-NYG"/>
        <s v="NFL-EDAAP1-NYJ"/>
        <s v="NFL-EDAAP1-PHI"/>
        <s v="NFL-EDAAP1-PIT"/>
        <s v="NFL-EDAAP1-SEA"/>
        <s v="NFL-EDAAP1-SF"/>
        <s v="NFL-EDAAP1-TB"/>
        <s v="NFL-EDAAP1-TEN"/>
        <s v="NFL-EDAAP1-WAS"/>
        <s v="NFL-EDAB1-ARI-38L"/>
        <s v="NFL-EDAB1-ARI-38S"/>
        <s v="NFL-EDAB1-ARI-42L"/>
        <s v="NFL-EDAB1-ARI-42S"/>
        <s v="NFL-EDAB1-ATL-38L"/>
        <s v="NFL-EDAB1-ATL-38S"/>
        <s v="NFL-EDAB1-ATL-42L"/>
        <s v="NFL-EDAB1-ATL-42S"/>
        <s v="NFL-EDAB1-BAL-38L"/>
        <s v="NFL-EDAB1-BAL-38S"/>
        <s v="NFL-EDAB1-BAL-42L"/>
        <s v="NFL-EDAB1-BAL-42S"/>
        <s v="NFL-EDAB1-BUF-38L"/>
        <s v="NFL-EDAB1-BUF-38S"/>
        <s v="NFL-EDAB1-BUF-42L"/>
        <s v="NFL-EDAB1-BUF-42S"/>
        <s v="NFL-EDAB1-CAR-38L"/>
        <s v="NFL-EDAB1-CAR-38S"/>
        <s v="NFL-EDAB1-CAR-42L"/>
        <s v="NFL-EDAB1-CAR-42S"/>
        <s v="NFL-EDAB1-CHI-38L"/>
        <s v="NFL-EDAB1-CHI-38S"/>
        <s v="NFL-EDAB1-CHI-42L"/>
        <s v="NFL-EDAB1-CHI-42S"/>
        <s v="NFL-EDAB1-CIN-38L"/>
        <s v="NFL-EDAB1-CIN-38S"/>
        <s v="NFL-EDAB1-CIN-42L"/>
        <s v="NFL-EDAB1-CIN-42S"/>
        <s v="NFL-EDAB1-CLE-38L"/>
        <s v="NFL-EDAB1-CLE-38S"/>
        <s v="NFL-EDAB1-CLE-42L"/>
        <s v="NFL-EDAB1-CLE-42S"/>
        <s v="NFL-EDAB1-DAL-38L"/>
        <s v="NFL-EDAB1-DAL-38S"/>
        <s v="NFL-EDAB1-DAL-42L"/>
        <s v="NFL-EDAB1-DAL-42S"/>
        <s v="NFL-EDAB1-DEN-38L"/>
        <s v="NFL-EDAB1-DEN-38S"/>
        <s v="NFL-EDAB1-DEN-42L"/>
        <s v="NFL-EDAB1-DEN-42S"/>
        <s v="NFL-EDAB1-DET-38L"/>
        <s v="NFL-EDAB1-DET-38S"/>
        <s v="NFL-EDAB1-DET-42L"/>
        <s v="NFL-EDAB1-DET-42S"/>
        <s v="NFL-EDAB1-GB-38L"/>
        <s v="NFL-EDAB1-GB-38S"/>
        <s v="NFL-EDAB1-GB-42L"/>
        <s v="NFL-EDAB1-GB-42S"/>
        <s v="NFL-EDAB1-HOU-38L"/>
        <s v="NFL-EDAB1-HOU-38S"/>
        <s v="NFL-EDAB1-HOU-42L"/>
        <s v="NFL-EDAB1-HOU-42S"/>
        <s v="NFL-EDAB1-IND-38L"/>
        <s v="NFL-EDAB1-IND-38S"/>
        <s v="NFL-EDAB1-IND-42L"/>
        <s v="NFL-EDAB1-IND-42S"/>
        <s v="NFL-EDAB1-JAC-38L"/>
        <s v="NFL-EDAB1-JAC-38S"/>
        <s v="NFL-EDAB1-JAC-42L"/>
        <s v="NFL-EDAB1-JAC-42S"/>
        <s v="NFL-EDAB1-KC-38L"/>
        <s v="NFL-EDAB1-KC-38S"/>
        <s v="NFL-EDAB1-KC-42L"/>
        <s v="NFL-EDAB1-KC-42S"/>
        <s v="NFL-EDAB1-LA-38L"/>
        <s v="NFL-EDAB1-LA-38S"/>
        <s v="NFL-EDAB1-LA-42L"/>
        <s v="NFL-EDAB1-LA-42S"/>
        <s v="NFL-EDAB1-LAC-38L"/>
        <s v="NFL-EDAB1-LAC-38S"/>
        <s v="NFL-EDAB1-LAC-42L"/>
        <s v="NFL-EDAB1-LAC-42S"/>
        <s v="NFL-EDAB1-LV-38L"/>
        <s v="NFL-EDAB1-LV-38S"/>
        <s v="NFL-EDAB1-LV-42L"/>
        <s v="NFL-EDAB1-LV-42S"/>
        <s v="NFL-EDAB1-MIA-38L"/>
        <s v="NFL-EDAB1-MIA-38S"/>
        <s v="NFL-EDAB1-MIA-42L"/>
        <s v="NFL-EDAB1-MIA-42S"/>
        <s v="NFL-EDAB1-MIN-38L"/>
        <s v="NFL-EDAB1-MIN-38S"/>
        <s v="NFL-EDAB1-MIN-42L"/>
        <s v="NFL-EDAB1-MIN-42S"/>
        <s v="NFL-EDAB1-NE-38L"/>
        <s v="NFL-EDAB1-NE-38S"/>
        <s v="NFL-EDAB1-NE-42L"/>
        <s v="NFL-EDAB1-NE-42S"/>
        <s v="NFL-EDAB1-NO-38L"/>
        <s v="NFL-EDAB1-NO-38S"/>
        <s v="NFL-EDAB1-NO-42L"/>
        <s v="NFL-EDAB1-NO-42S"/>
        <s v="NFL-EDAB1-NYG-38L"/>
        <s v="NFL-EDAB1-NYG-38S"/>
        <s v="NFL-EDAB1-NYG-42L"/>
        <s v="NFL-EDAB1-NYG-42S"/>
        <s v="NFL-EDAB1-NYJ-38L"/>
        <s v="NFL-EDAB1-NYJ-38S"/>
        <s v="NFL-EDAB1-NYJ-42L"/>
        <s v="NFL-EDAB1-NYJ-42S"/>
        <s v="NFL-EDAB1-PHI-38L"/>
        <s v="NFL-EDAB1-PHI-38S"/>
        <s v="NFL-EDAB1-PHI-42L"/>
        <s v="NFL-EDAB1-PHI-42S"/>
        <s v="NFL-EDAB1-PIT-38L"/>
        <s v="NFL-EDAB1-PIT-38S"/>
        <s v="NFL-EDAB1-PIT-42L"/>
        <s v="NFL-EDAB1-PIT-42S"/>
        <s v="NFL-EDAB1-SEA-38L"/>
        <s v="NFL-EDAB1-SEA-38S"/>
        <s v="NFL-EDAB1-SEA-42L"/>
        <s v="NFL-EDAB1-SEA-42S"/>
        <s v="NFL-EDAB1-SF-38L"/>
        <s v="NFL-EDAB1-SF-38S"/>
        <s v="NFL-EDAB1-SF-42L"/>
        <s v="NFL-EDAB1-SF-42S"/>
        <s v="NFL-EDAB1-TB-38L"/>
        <s v="NFL-EDAB1-TB-38S"/>
        <s v="NFL-EDAB1-TB-42L"/>
        <s v="NFL-EDAB1-TB-42S"/>
        <s v="NFL-EDAB1-TEN-38L"/>
        <s v="NFL-EDAB1-TEN-38S"/>
        <s v="NFL-EDAB1-TEN-42L"/>
        <s v="NFL-EDAB1-TEN-42S"/>
        <s v="NFL-EDAB1-WAS-38L"/>
        <s v="NFL-EDAB1-WAS-38S"/>
        <s v="NFL-EDAB1-WAS-42L"/>
        <s v="NFL-EDAB1-WAS-42S"/>
        <s v="NFL-EDAPA1-ARI"/>
        <s v="NFL-EDAPA1-ATL"/>
        <s v="NFL-EDAPA1-BAL"/>
        <s v="NFL-EDAPA1-BUF"/>
        <s v="NFL-EDAPA1-CAR"/>
        <s v="NFL-EDAPA1-CHI"/>
        <s v="NFL-EDAPA1-CIN"/>
        <s v="NFL-EDAPA1-CLE"/>
        <s v="NFL-EDAPA1-DAL"/>
        <s v="NFL-EDAPA1-DEN"/>
        <s v="NFL-EDAPA1-DET"/>
        <s v="NFL-EDAPA1-GB"/>
        <s v="NFL-EDAPA1-HOU"/>
        <s v="NFL-EDAPA1-IND"/>
        <s v="NFL-EDAPA1-JAC"/>
        <s v="NFL-EDAPA1-KC"/>
        <s v="NFL-EDAPA1-LA"/>
        <s v="NFL-EDAPA1-LAC"/>
        <s v="NFL-EDAPA1-LV"/>
        <s v="NFL-EDAPA1-MIA"/>
        <s v="NFL-EDAPA1-MIN"/>
        <s v="NFL-EDAPA1-NE"/>
        <s v="NFL-EDAPA1-NO"/>
        <s v="NFL-EDAPA1-NYG"/>
        <s v="NFL-EDAPA1-NYJ"/>
        <s v="NFL-EDAPA1-PHI"/>
        <s v="NFL-EDAPA1-PIT"/>
        <s v="NFL-EDAPA1-SEA"/>
        <s v="NFL-EDAPA1-SF"/>
        <s v="NFL-EDAPA1-TB"/>
        <s v="NFL-EDAPA1-TEN"/>
        <s v="NFL-EDAPA1-WAS"/>
        <s v="NFL-FHDAAP1-ARI"/>
        <s v="NFL-FHDAAP1-ATL"/>
        <s v="NFL-FHDAAP1-BAL"/>
        <s v="NFL-FHDAAP1-BUF"/>
        <s v="NFL-FHDAAP1-CAR"/>
        <s v="NFL-FHDAAP1-CHI"/>
        <s v="NFL-FHDAAP1-CIN"/>
        <s v="NFL-FHDAAP1-CLE"/>
        <s v="NFL-FHDAAP1-DAL"/>
        <s v="NFL-FHDAAP1-DEN"/>
        <s v="NFL-FHDAAP1-DET"/>
        <s v="NFL-FHDAAP1-GB"/>
        <s v="NFL-FHDAAP1-HOU"/>
        <s v="NFL-FHDAAP1-IND"/>
        <s v="NFL-FHDAAP1-JAC"/>
        <s v="NFL-FHDAAP1-KC"/>
        <s v="NFL-FHDAAP1-LA"/>
        <s v="NFL-FHDAAP1-LAC"/>
        <s v="NFL-FHDAAP1-LV"/>
        <s v="NFL-FHDAAP1-MIA"/>
        <s v="NFL-FHDAAP1-MIN"/>
        <s v="NFL-FHDAAP1-NE"/>
        <s v="NFL-FHDAAP1-NO"/>
        <s v="NFL-FHDAAP1-NYG"/>
        <s v="NFL-FHDAAP1-NYJ"/>
        <s v="NFL-FHDAAP1-PHI"/>
        <s v="NFL-FHDAAP1-PIT"/>
        <s v="NFL-FHDAAP1-SEA"/>
        <s v="NFL-FHDAAP1-SF"/>
        <s v="NFL-FHDAAP1-TB"/>
        <s v="NFL-FHDAAP1-TEN"/>
        <s v="NFL-FHDAAP1-WAS"/>
        <s v="NFL-FHDAPA1-ARI"/>
        <s v="NFL-FHDAPA1-ATL"/>
        <s v="NFL-FHDAPA1-BAL"/>
        <s v="NFL-FHDAPA1-BUF"/>
        <s v="NFL-FHDAPA1-CAR"/>
        <s v="NFL-FHDAPA1-CHI"/>
        <s v="NFL-FHDAPA1-CIN"/>
        <s v="NFL-FHDAPA1-CLE"/>
        <s v="NFL-FHDAPA1-DAL"/>
        <s v="NFL-FHDAPA1-DEN"/>
        <s v="NFL-FHDAPA1-DET"/>
        <s v="NFL-FHDAPA1-GB"/>
        <s v="NFL-FHDAPA1-HOU"/>
        <s v="NFL-FHDAPA1-IND"/>
        <s v="NFL-FHDAPA1-JAC"/>
        <s v="NFL-FHDAPA1-KC"/>
        <s v="NFL-FHDAPA1-LA"/>
        <s v="NFL-FHDAPA1-LAC"/>
        <s v="NFL-FHDAPA1-LV"/>
        <s v="NFL-FHDAPA1-MIA"/>
        <s v="NFL-FHDAPA1-MIN"/>
        <s v="NFL-FHDAPA1-NE"/>
        <s v="NFL-FHDAPA1-NO"/>
        <s v="NFL-FHDAPA1-NYG"/>
        <s v="NFL-FHDAPA1-NYJ"/>
        <s v="NFL-FHDAPA1-PHI"/>
        <s v="NFL-FHDAPA1-PIT"/>
        <s v="NFL-FHDAPA1-SEA"/>
        <s v="NFL-FHDAPA1-SF"/>
        <s v="NFL-FHDAPA1-TB"/>
        <s v="NFL-FHDAPA1-TEN"/>
        <s v="NFL-FHDAPA1-WAS"/>
        <s v="NFL-QCB1-CHI-20"/>
        <s v="NFL-QCB1-CHI-22"/>
        <s v="NFL-QCB1-DAL-20"/>
        <s v="NFL-QCB1-DAL-22"/>
        <s v="NFL-QCB1-DEN-20"/>
        <s v="NFL-QCB1-DEN-22"/>
        <s v="NFL-QCB1-GB-20"/>
        <s v="NFL-QCB1-GB-22"/>
        <s v="NFL-QCB1-KC-20"/>
        <s v="NFL-QCB1-KC-22"/>
        <s v="NFL-QCB1-LV-20"/>
        <s v="NFL-QCB1-LV-22"/>
        <s v="NFL-QCB1-MIN-20"/>
        <s v="NFL-QCB1-MIN-22"/>
        <s v="NFL-QCB1-NE-20"/>
        <s v="NFL-QCB1-NE-22"/>
        <s v="NFL-QCB1-NO-20"/>
        <s v="NFL-QCB1-NO-22"/>
        <s v="NFL-QCB1-NYG-20"/>
        <s v="NFL-QCB1-NYG-22"/>
        <s v="NFL-QCB1-PHI-20"/>
        <s v="NFL-QCB1-PHI-22"/>
        <s v="NFL-QCB1-PIT-20"/>
        <s v="NFL-QCB1-PIT-22"/>
        <s v="NFL-QCB1-SF-20"/>
        <s v="NFL-QCB1-SF-22"/>
        <s v="NFL-TNL1-ARI-38L"/>
        <s v="NFL-TNL1-ARI-42L"/>
        <s v="NFL-TNL1-ATL-38L"/>
        <s v="NFL-TNL1-ATL-42L"/>
        <s v="NFL-TNL1-BAL-38L"/>
        <s v="NFL-TNL1-BAL-42L"/>
        <s v="NFL-TNL1-BUF-38L"/>
        <s v="NFL-TNL1-BUF-42L"/>
        <s v="NFL-TNL1-CAR-38L"/>
        <s v="NFL-TNL1-CAR-42L"/>
        <s v="NFL-TNL1-CHI-38L"/>
        <s v="NFL-TNL1-CHI-42L"/>
        <s v="NFL-TNL1-CIN-38L"/>
        <s v="NFL-TNL1-CIN-42L"/>
        <s v="NFL-TNL1-CLE-38L"/>
        <s v="NFL-TNL1-CLE-42L"/>
        <s v="NFL-TNL1-DAL-38L"/>
        <s v="NFL-TNL1-DAL-42L"/>
        <s v="NFL-TNL1-DEN-38L"/>
        <s v="NFL-TNL1-DEN-42L"/>
        <s v="NFL-TNL1-DET-38L"/>
        <s v="NFL-TNL1-DET-42L"/>
        <s v="NFL-TNL1-GB-38L"/>
        <s v="NFL-TNL1-GB-42L"/>
        <s v="NFL-TNL1-HOU-38L"/>
        <s v="NFL-TNL1-HOU-42L"/>
        <s v="NFL-TNL1-IND-38L"/>
        <s v="NFL-TNL1-IND-42L"/>
        <s v="NFL-TNL1-JAC-38L"/>
        <s v="NFL-TNL1-JAC-42L"/>
        <s v="NFL-TNL1-KC-38L"/>
        <s v="NFL-TNL1-KC-42L"/>
        <s v="NFL-TNL1-LAC-38L"/>
        <s v="NFL-TNL1-LAC-42L"/>
        <s v="NFL-TNL1-LAR-38L"/>
        <s v="NFL-TNL1-LAR-42L"/>
        <s v="NFL-TNL1-LV-38L"/>
        <s v="NFL-TNL1-LV-42L"/>
        <s v="NFL-TNL1-MIA-38L"/>
        <s v="NFL-TNL1-MIA-42L"/>
        <s v="NFL-TNL1-MIN-38L"/>
        <s v="NFL-TNL1-MIN-42L"/>
        <s v="NFL-TNL1-NE-38L"/>
        <s v="NFL-TNL1-NE-42L"/>
        <s v="NFL-TNL1-NO-38L"/>
        <s v="NFL-TNL1-NO-42L"/>
        <s v="NFL-TNL1-NYG-38L"/>
        <s v="NFL-TNL1-NYG-42L"/>
        <s v="NFL-TNL1-NYJ-38L"/>
        <s v="NFL-TNL1-NYJ-42L"/>
        <s v="NFL-TNL1-PHI-38L"/>
        <s v="NFL-TNL1-PHI-42L"/>
        <s v="NFL-TNL1-PIT-38L"/>
        <s v="NFL-TNL1-PIT-42L"/>
        <s v="NFL-TNL1-SEA-38L"/>
        <s v="NFL-TNL1-SEA-42L"/>
        <s v="NFL-TNL1-SF-38L"/>
        <s v="NFL-TNL1-SF-42L"/>
        <s v="NFL-TNL1-TB-38L"/>
        <s v="NFL-TNL1-TB-42L"/>
        <s v="NFL-TNL1-TEN-38L"/>
        <s v="NFL-TNL1-TEN-42L"/>
        <s v="NFL-TNL2-WAS-38L"/>
        <s v="NFL-TNL2-WAS-42L"/>
        <s v="NHL-ADA1-ANA"/>
        <s v="NHL-ADA1-ARI"/>
        <s v="NHL-ADA1-BOS"/>
        <s v="NHL-ADA1-BUF"/>
        <s v="NHL-ADA1-CAL"/>
        <s v="NHL-ADA1-CAR"/>
        <s v="NHL-ADA1-CBJ"/>
        <s v="NHL-ADA1-CHI"/>
        <s v="NHL-ADA1-COL"/>
        <s v="NHL-ADA1-DAL"/>
        <s v="NHL-ADA1-DET"/>
        <s v="NHL-ADA1-EDM"/>
        <s v="NHL-ADA1-FLA"/>
        <s v="NHL-ADA1-LA"/>
        <s v="NHL-ADA1-MIN"/>
        <s v="NHL-ADA1-MON"/>
        <s v="NHL-ADA1-NAS"/>
        <s v="NHL-ADA1-NJ"/>
        <s v="NHL-ADA1-NYI"/>
        <s v="NHL-ADA1-NYR"/>
        <s v="NHL-ADA1-OTT"/>
        <s v="NHL-ADA1-PHI"/>
        <s v="NHL-ADA1-PIT"/>
        <s v="NHL-ADA1-SEA"/>
        <s v="NHL-ADA1-SJ"/>
        <s v="NHL-ADA1-STL"/>
        <s v="NHL-ADA1-TB"/>
        <s v="NHL-ADA1-TOR"/>
        <s v="NHL-ADA1-VAN"/>
        <s v="NHL-ADA1-VGK"/>
        <s v="NHL-ADA1-WAS"/>
        <s v="NHL-ADA1-WIN"/>
        <s v="NHL-ADA2-ANA"/>
        <s v="NHL-ADA2-ARI"/>
        <s v="NHL-ADA2-BOS"/>
        <s v="NHL-ADA2-BUF"/>
        <s v="NHL-ADA2-CAL"/>
        <s v="NHL-ADA2-CAR"/>
        <s v="NHL-ADA2-CBJ"/>
        <s v="NHL-ADA2-CHI"/>
        <s v="NHL-ADA2-COL"/>
        <s v="NHL-ADA2-DAL"/>
        <s v="NHL-ADA2-DET"/>
        <s v="NHL-ADA2-EDM"/>
        <s v="NHL-ADA2-FLA"/>
        <s v="NHL-ADA2-LA"/>
        <s v="NHL-ADA2-MIN"/>
        <s v="NHL-ADA2-MON"/>
        <s v="NHL-ADA2-NAS"/>
        <s v="NHL-ADA2-NJ"/>
        <s v="NHL-ADA2-NYI"/>
        <s v="NHL-ADA2-NYR"/>
        <s v="NHL-ADA2-OTT"/>
        <s v="NHL-ADA2-PHI"/>
        <s v="NHL-ADA2-PIT"/>
        <s v="NHL-ADA2-SEA"/>
        <s v="NHL-ADA2-SJ"/>
        <s v="NHL-ADA2-STL"/>
        <s v="NHL-ADA2-TB"/>
        <s v="NHL-ADA2-TOR"/>
        <s v="NHL-ADA2-VAN"/>
        <s v="NHL-ADA2-VGK"/>
        <s v="NHL-ADA2-WAS"/>
        <s v="NHL-ADA2-WIN"/>
        <s v="NHL-ADAP1-ANA"/>
        <s v="NHL-ADAP1-ARI"/>
        <s v="NHL-ADAP1-BOS"/>
        <s v="NHL-ADAP1-BUF"/>
        <s v="NHL-ADAP1-CAL"/>
        <s v="NHL-ADAP1-CAR"/>
        <s v="NHL-ADAP1-CBJ"/>
        <s v="NHL-ADAP1-CHI"/>
        <s v="NHL-ADAP1-COL"/>
        <s v="NHL-ADAP1-DAL"/>
        <s v="NHL-ADAP1-DET"/>
        <s v="NHL-ADAP1-EDM"/>
        <s v="NHL-ADAP1-FLA"/>
        <s v="NHL-ADAP1-LA"/>
        <s v="NHL-ADAP1-MIN"/>
        <s v="NHL-ADAP1-MON"/>
        <s v="NHL-ADAP1-NAS"/>
        <s v="NHL-ADAP1-NJ"/>
        <s v="NHL-ADAP1-NYI"/>
        <s v="NHL-ADAP1-NYR"/>
        <s v="NHL-ADAP1-OTT"/>
        <s v="NHL-ADAP1-PHI"/>
        <s v="NHL-ADAP1-PIT"/>
        <s v="NHL-ADAP1-SEA"/>
        <s v="NHL-ADAP1-SJ"/>
        <s v="NHL-ADAP1-STL"/>
        <s v="NHL-ADAP1-TB"/>
        <s v="NHL-ADAP1-TOR"/>
        <s v="NHL-ADAP1-VAN"/>
        <s v="NHL-ADAP1-VGK"/>
        <s v="NHL-ADAP1-WAS"/>
        <s v="NHL-ADAP1-WIN"/>
        <s v="NHL-ADAP2-ANA"/>
        <s v="NHL-ADAP2-ARI"/>
        <s v="NHL-ADAP2-BOS"/>
        <s v="NHL-ADAP2-BUF"/>
        <s v="NHL-ADAP2-CAL"/>
        <s v="NHL-ADAP2-CAR"/>
        <s v="NHL-ADAP2-CBJ"/>
        <s v="NHL-ADAP2-CHI"/>
        <s v="NHL-ADAP2-COL"/>
        <s v="NHL-ADAP2-DAL"/>
        <s v="NHL-ADAP2-DET"/>
        <s v="NHL-ADAP2-EDM"/>
        <s v="NHL-ADAP2-FLA"/>
        <s v="NHL-ADAP2-LA"/>
        <s v="NHL-ADAP2-MIN"/>
        <s v="NHL-ADAP2-MON"/>
        <s v="NHL-ADAP2-NAS"/>
        <s v="NHL-ADAP2-NJ"/>
        <s v="NHL-ADAP2-NYI"/>
        <s v="NHL-ADAP2-NYR"/>
        <s v="NHL-ADAP2-OTT"/>
        <s v="NHL-ADAP2-PHI"/>
        <s v="NHL-ADAP2-PIT"/>
        <s v="NHL-ADAP2-SEA"/>
        <s v="NHL-ADAP2-SJ"/>
        <s v="NHL-ADAP2-STL"/>
        <s v="NHL-ADAP2-TB"/>
        <s v="NHL-ADAP2-TOR"/>
        <s v="NHL-ADAP2-VAN"/>
        <s v="NHL-ADAP2-VGK"/>
        <s v="NHL-ADAP2-WAS"/>
        <s v="NHL-ADAP2-WIN"/>
        <s v="NHL-ADB1-ANA-38"/>
        <s v="NHL-ADB1-ANA-42"/>
        <s v="NHL-ADB1-ARI-38"/>
        <s v="NHL-ADB1-ARI-42"/>
        <s v="NHL-ADB1-BOS-38"/>
        <s v="NHL-ADB1-BOS-42"/>
        <s v="NHL-ADB1-CAL-38"/>
        <s v="NHL-ADB1-CAL-42"/>
        <s v="NHL-ADB1-CAR-38"/>
        <s v="NHL-ADB1-CAR-42"/>
        <s v="NHL-ADB1-CBJ-38"/>
        <s v="NHL-ADB1-CBJ-42"/>
        <s v="NHL-ADB1-CHI-38"/>
        <s v="NHL-ADB1-CHI-42"/>
        <s v="NHL-ADB1-COL-38"/>
        <s v="NHL-ADB1-COL-42"/>
        <s v="NHL-ADB1-DAL-38"/>
        <s v="NHL-ADB1-DAL-42"/>
        <s v="NHL-ADB1-DET-38"/>
        <s v="NHL-ADB1-DET-42"/>
        <s v="NHL-ADB1-EDM-38"/>
        <s v="NHL-ADB1-EDM-42"/>
        <s v="NHL-ADB1-FLA-38"/>
        <s v="NHL-ADB1-FLA-42"/>
        <s v="NHL-ADB1-LA-38"/>
        <s v="NHL-ADB1-LA-42"/>
        <s v="NHL-ADB1-MIN-38"/>
        <s v="NHL-ADB1-MIN-42"/>
        <s v="NHL-ADB1-MON-38"/>
        <s v="NHL-ADB1-MON-42"/>
        <s v="NHL-ADB1-NAS-38"/>
        <s v="NHL-ADB1-NAS-42"/>
        <s v="NHL-ADB1-NJ-38"/>
        <s v="NHL-ADB1-NJ-42"/>
        <s v="NHL-ADB1-NYR-38"/>
        <s v="NHL-ADB1-NYR-42"/>
        <s v="NHL-ADB1-OTT-38"/>
        <s v="NHL-ADB1-OTT-42"/>
        <s v="NHL-ADB1-PHI-38"/>
        <s v="NHL-ADB1-PHI-42"/>
        <s v="NHL-ADB1-PIT-38"/>
        <s v="NHL-ADB1-PIT-42"/>
        <s v="NHL-ADB1-SEA-38"/>
        <s v="NHL-ADB1-SEA-42"/>
        <s v="NHL-ADB1-SJ-38"/>
        <s v="NHL-ADB1-SJ-42"/>
        <s v="NHL-ADB1-TB-38"/>
        <s v="NHL-ADB1-TB-42"/>
        <s v="NHL-ADB1-TOR-38"/>
        <s v="NHL-ADB1-TOR-42"/>
        <s v="NHL-ADB1-VAN-38"/>
        <s v="NHL-ADB1-VAN-42"/>
        <s v="NHL-ADB1-VGK-38"/>
        <s v="NHL-ADB1-VGK-42"/>
        <s v="NHL-ADB1-WAS-38"/>
        <s v="NHL-ADB1-WAS-42"/>
        <s v="NHL-ADB1-WIN-38"/>
        <s v="NHL-ADB1-WIN-42"/>
        <s v="NHL-ADC1-ANA"/>
        <s v="NHL-ADC1-ARI"/>
        <s v="NHL-ADC1-BOS"/>
        <s v="NHL-ADC1-BUF"/>
        <s v="NHL-ADC1-CAR"/>
        <s v="NHL-ADC1-CBJ"/>
        <s v="NHL-ADC1-COL"/>
        <s v="NHL-ADC1-DAL"/>
        <s v="NHL-ADC1-DET"/>
        <s v="NHL-ADC1-EDM"/>
        <s v="NHL-ADC1-FLA"/>
        <s v="NHL-ADC1-MIN"/>
        <s v="NHL-ADC1-MON"/>
        <s v="NHL-ADC1-NAS"/>
        <s v="NHL-ADC1-NJ"/>
        <s v="NHL-ADC1-NYI"/>
        <s v="NHL-ADC1-NYR"/>
        <s v="NHL-ADC1-OTT"/>
        <s v="NHL-ADC1-PHI"/>
        <s v="NHL-ADC1-PIT"/>
        <s v="NHL-ADC1-SEA"/>
        <s v="NHL-ADC1-STL"/>
        <s v="NHL-ADC1-TB"/>
        <s v="NHL-ADC1-TOR"/>
        <s v="NHL-ADC1-VAN"/>
        <s v="NHL-ADC1-VGK"/>
        <s v="NHL-ADC1-WAS"/>
        <s v="NHL-ADC1-WIN"/>
        <s v="NHL-ADC2-ANA"/>
        <s v="NHL-ADC2-ARI"/>
        <s v="NHL-ADC2-BOS"/>
        <s v="NHL-ADC2-BUF"/>
        <s v="NHL-ADC2-CAL"/>
        <s v="NHL-ADC2-CAR"/>
        <s v="NHL-ADC2-CBJ"/>
        <s v="NHL-ADC2-CHI"/>
        <s v="NHL-ADC2-COL"/>
        <s v="NHL-ADC2-DAL"/>
        <s v="NHL-ADC2-DET"/>
        <s v="NHL-ADC2-EDM"/>
        <s v="NHL-ADC2-FLA"/>
        <s v="NHL-ADC2-LA"/>
        <s v="NHL-ADC2-MIN"/>
        <s v="NHL-ADC2-MON"/>
        <s v="NHL-ADC2-NAS"/>
        <s v="NHL-ADC2-NJ"/>
        <s v="NHL-ADC2-NYI"/>
        <s v="NHL-ADC2-NYR"/>
        <s v="NHL-ADC2-OTT"/>
        <s v="NHL-ADC2-PHI"/>
        <s v="NHL-ADC2-PIT"/>
        <s v="NHL-ADC2-SJ"/>
        <s v="NHL-ADC2-STL"/>
        <s v="NHL-ADC2-TB"/>
        <s v="NHL-ADC2-TOR"/>
        <s v="NHL-ADC2-VAN"/>
        <s v="NHL-ADC2-WAS"/>
        <s v="NHL-ADC2-WIN"/>
        <s v="NHL-BLL1-ANA-38L"/>
        <s v="NHL-BLL1-ANA-42L"/>
        <s v="NHL-BLL1-ARI-38L"/>
        <s v="NHL-BLL1-ARI-42L"/>
        <s v="NHL-BLL1-BOS-38L"/>
        <s v="NHL-BLL1-BOS-42L"/>
        <s v="NHL-BLL1-BUF-38L"/>
        <s v="NHL-BLL1-BUF-42L"/>
        <s v="NHL-BLL1-CAL-38L"/>
        <s v="NHL-BLL1-CAL-42L"/>
        <s v="NHL-BLL1-CAR-38L"/>
        <s v="NHL-BLL1-CAR-42L"/>
        <s v="NHL-BLL1-CBJ-38L"/>
        <s v="NHL-BLL1-CBJ-42L"/>
        <s v="NHL-BLL1-CHI-38L"/>
        <s v="NHL-BLL1-CHI-42L"/>
        <s v="NHL-BLL1-COL-38L"/>
        <s v="NHL-BLL1-COL-42L"/>
        <s v="NHL-BLL1-DAL-38L"/>
        <s v="NHL-BLL1-DAL-42L"/>
        <s v="NHL-BLL1-DET-38L"/>
        <s v="NHL-BLL1-DET-42L"/>
        <s v="NHL-BLL1-EDM-38L"/>
        <s v="NHL-BLL1-EDM-42L"/>
        <s v="NHL-BLL1-FLA-38L"/>
        <s v="NHL-BLL1-FLA-42L"/>
        <s v="NHL-BLL1-LA-38L"/>
        <s v="NHL-BLL1-LA-42L"/>
        <s v="NHL-BLL1-MIN-38L"/>
        <s v="NHL-BLL1-MIN-42L"/>
        <s v="NHL-BLL1-MON-38L"/>
        <s v="NHL-BLL1-MON-42L"/>
        <s v="NHL-BLL1-NAS-38L"/>
        <s v="NHL-BLL1-NAS-42L"/>
        <s v="NHL-BLL1-NJ-38L"/>
        <s v="NHL-BLL1-NJ-42L"/>
        <s v="NHL-BLL1-NYI-38L"/>
        <s v="NHL-BLL1-NYI-42L"/>
        <s v="NHL-BLL1-NYR-38L"/>
        <s v="NHL-BLL1-NYR-42L"/>
        <s v="NHL-BLL1-OTT-38L"/>
        <s v="NHL-BLL1-OTT-42L"/>
        <s v="NHL-BLL1-PHI-38L"/>
        <s v="NHL-BLL1-PHI-42L"/>
        <s v="NHL-BLL1-PIT-38L"/>
        <s v="NHL-BLL1-PIT-42L"/>
        <s v="NHL-BLL1-SEA-38L"/>
        <s v="NHL-BLL1-SEA-42L"/>
        <s v="NHL-BLL1-SJ-38L"/>
        <s v="NHL-BLL1-SJ-42L"/>
        <s v="NHL-BLL1-STL-38L"/>
        <s v="NHL-BLL1-STL-42L"/>
        <s v="NHL-BLL1-TB-38L"/>
        <s v="NHL-BLL1-TB-42L"/>
        <s v="NHL-BLL1-TOR-38L"/>
        <s v="NHL-BLL1-TOR-42L"/>
        <s v="NHL-BLL1-VAN-38L"/>
        <s v="NHL-BLL1-VAN-42L"/>
        <s v="NHL-BLL1-VGK-38L"/>
        <s v="NHL-BLL1-VGK-42L"/>
        <s v="NHL-BLL1-WAS-38L"/>
        <s v="NHL-BLL1-WAS-42L"/>
        <s v="NHL-BLL1-WIN-38L"/>
        <s v="NHL-BLL1-WIN-42L"/>
        <s v="NHL-BRL1-ANA-38L"/>
        <s v="NHL-BRL1-ANA-42L"/>
        <s v="NHL-BRL1-ARI-38L"/>
        <s v="NHL-BRL1-ARI-42L"/>
        <s v="NHL-BRL1-BOS-38L"/>
        <s v="NHL-BRL1-BOS-42L"/>
        <s v="NHL-BRL1-BUF-38L"/>
        <s v="NHL-BRL1-BUF-42L"/>
        <s v="NHL-BRL1-CAL-38L"/>
        <s v="NHL-BRL1-CAL-42L"/>
        <s v="NHL-BRL1-CAR-38L"/>
        <s v="NHL-BRL1-CAR-42L"/>
        <s v="NHL-BRL1-CBJ-38L"/>
        <s v="NHL-BRL1-CBJ-42L"/>
        <s v="NHL-BRL1-CHI-38L"/>
        <s v="NHL-BRL1-CHI-42L"/>
        <s v="NHL-BRL1-COL-38L"/>
        <s v="NHL-BRL1-COL-42L"/>
        <s v="NHL-BRL1-DAL-38L"/>
        <s v="NHL-BRL1-DAL-42L"/>
        <s v="NHL-BRL1-DET-38L"/>
        <s v="NHL-BRL1-DET-42L"/>
        <s v="NHL-BRL1-EDM-38L"/>
        <s v="NHL-BRL1-EDM-42L"/>
        <s v="NHL-BRL1-FLA-38L"/>
        <s v="NHL-BRL1-FLA-42L"/>
        <s v="NHL-BRL1-LA-38L"/>
        <s v="NHL-BRL1-LA-42L"/>
        <s v="NHL-BRL1-MIN-38L"/>
        <s v="NHL-BRL1-MIN-42L"/>
        <s v="NHL-BRL1-MON-38L"/>
        <s v="NHL-BRL1-MON-42L"/>
        <s v="NHL-BRL1-NAS-38L"/>
        <s v="NHL-BRL1-NAS-42L"/>
        <s v="NHL-BRL1-NJ-38L"/>
        <s v="NHL-BRL1-NJ-42L"/>
        <s v="NHL-BRL1-NYI-38L"/>
        <s v="NHL-BRL1-NYI-42L"/>
        <s v="NHL-BRL1-NYR-38L"/>
        <s v="NHL-BRL1-NYR-42L"/>
        <s v="NHL-BRL1-OTT-38L"/>
        <s v="NHL-BRL1-OTT-42L"/>
        <s v="NHL-BRL1-PHI-38L"/>
        <s v="NHL-BRL1-PHI-42L"/>
        <s v="NHL-BRL1-PIT-38L"/>
        <s v="NHL-BRL1-PIT-42L"/>
        <s v="NHL-BRL1-SEA-38L"/>
        <s v="NHL-BRL1-SEA-42L"/>
        <s v="NHL-BRL1-SJ-38L"/>
        <s v="NHL-BRL1-SJ-42L"/>
        <s v="NHL-BRL1-STL-38L"/>
        <s v="NHL-BRL1-STL-42L"/>
        <s v="NHL-BRL1-TB-38L"/>
        <s v="NHL-BRL1-TB-42L"/>
        <s v="NHL-BRL1-TOR-38L"/>
        <s v="NHL-BRL1-TOR-42L"/>
        <s v="NHL-BRL1-VAN-38L"/>
        <s v="NHL-BRL1-VAN-42L"/>
        <s v="NHL-BRL1-VGK-38L"/>
        <s v="NHL-BRL1-VGK-42L"/>
        <s v="NHL-BRL1-WAS-38L"/>
        <s v="NHL-BRL1-WAS-42L"/>
        <s v="NHL-BRL1-WIN-38L"/>
        <s v="NHL-BRL1-WIN-42L"/>
        <s v="NHL-SHD1-ANA-38L"/>
        <s v="NHL-SHD1-ANA-38S"/>
        <s v="NHL-SHD1-ANA-42L"/>
        <s v="NHL-SHD1-ANA-42S"/>
        <s v="NHL-SHD1-BOS-38L"/>
        <s v="NHL-SHD1-BOS-38S"/>
        <s v="NHL-SHD1-BOS-42L"/>
        <s v="NHL-SHD1-BOS-42S"/>
        <s v="NHL-SHD1-CAR-38L"/>
        <s v="NHL-SHD1-CAR-38S"/>
        <s v="NHL-SHD1-CAR-42L"/>
        <s v="NHL-SHD1-CAR-42S"/>
        <s v="NHL-SHD1-COL-38L"/>
        <s v="NHL-SHD1-COL-38S"/>
        <s v="NHL-SHD1-COL-42L"/>
        <s v="NHL-SHD1-COL-42S"/>
        <s v="NHL-SHD1-DAL-38L"/>
        <s v="NHL-SHD1-DAL-38S"/>
        <s v="NHL-SHD1-DAL-42L"/>
        <s v="NHL-SHD1-DAL-42S"/>
        <s v="NHL-SHD1-DET-38L"/>
        <s v="NHL-SHD1-DET-38S"/>
        <s v="NHL-SHD1-DET-42L"/>
        <s v="NHL-SHD1-DET-42S"/>
        <s v="NHL-SHD1-LA-38L"/>
        <s v="NHL-SHD1-LA-38S"/>
        <s v="NHL-SHD1-LA-42L"/>
        <s v="NHL-SHD1-LA-42S"/>
        <s v="NHL-SHD1-MON-38L"/>
        <s v="NHL-SHD1-MON-38S"/>
        <s v="NHL-SHD1-MON-42L"/>
        <s v="NHL-SHD1-MON-42S"/>
        <s v="NHL-SHD1-NYR-38L"/>
        <s v="NHL-SHD1-NYR-38S"/>
        <s v="NHL-SHD1-NYR-42L"/>
        <s v="NHL-SHD1-NYR-42S"/>
        <s v="NHL-SHD1-PHI-38L"/>
        <s v="NHL-SHD1-PHI-38S"/>
        <s v="NHL-SHD1-PHI-42L"/>
        <s v="NHL-SHD1-PHI-42S"/>
        <s v="NHL-SHD1-PIT-38L"/>
        <s v="NHL-SHD1-PIT-38S"/>
        <s v="NHL-SHD1-PIT-42L"/>
        <s v="NHL-SHD1-PIT-42S"/>
        <s v="NHL-SHD1-SJ-38L"/>
        <s v="NHL-SHD1-SJ-38S"/>
        <s v="NHL-SHD1-SJ-42L"/>
        <s v="NHL-SHD1-SJ-42S"/>
        <s v="NHL-SHD1-TB-38L"/>
        <s v="NHL-SHD1-TB-38S"/>
        <s v="NHL-SHD1-TB-42L"/>
        <s v="NHL-SHD1-TB-42S"/>
        <s v="NHL-SHD1-TOR-38L"/>
        <s v="NHL-SHD1-TOR-38S"/>
        <s v="NHL-SHD1-TOR-42L"/>
        <s v="NHL-SHD1-TOR-42S"/>
        <s v="NHL-SHD1-VGK-38L"/>
        <s v="NHL-SHD1-VGK-38S"/>
        <s v="NHL-SHD1-VGK-42L"/>
        <s v="NHL-SHD1-VGK-42S"/>
        <s v="NHL-SHD1-WAS-38L"/>
        <s v="NHL-SHD1-WAS-38S"/>
        <s v="NHL-SHD1-WAS-42L"/>
        <s v="NHL-SHD1-WAS-42S"/>
        <s v="NHL-TNL1-ANA-38L"/>
        <s v="NHL-TNL1-ANA-42L"/>
        <s v="NHL-TNL1-ARI-38L"/>
        <s v="NHL-TNL1-ARI-42L"/>
        <s v="NHL-TNL1-BOS-38L"/>
        <s v="NHL-TNL1-BOS-42L"/>
        <s v="NHL-TNL1-CAL-38L"/>
        <s v="NHL-TNL1-CAL-42L"/>
        <s v="NHL-TNL1-CAR-38L"/>
        <s v="NHL-TNL1-CAR-42L"/>
        <s v="NHL-TNL1-CBJ-38L"/>
        <s v="NHL-TNL1-CBJ-42L"/>
        <s v="NHL-TNL1-CHI-38L"/>
        <s v="NHL-TNL1-CHI-42L"/>
        <s v="NHL-TNL1-COL-38L"/>
        <s v="NHL-TNL1-COL-42L"/>
        <s v="NHL-TNL1-DAL-38L"/>
        <s v="NHL-TNL1-DAL-42L"/>
        <s v="NHL-TNL1-DET-38L"/>
        <s v="NHL-TNL1-DET-42L"/>
        <s v="NHL-TNL1-EDM-38L"/>
        <s v="NHL-TNL1-EDM-42L"/>
        <s v="NHL-TNL1-FLA-38L"/>
        <s v="NHL-TNL1-FLA-42L"/>
        <s v="NHL-TNL1-LA-38L"/>
        <s v="NHL-TNL1-LA-42L"/>
        <s v="NHL-TNL1-MIN-38L"/>
        <s v="NHL-TNL1-MIN-42L"/>
        <s v="NHL-TNL1-MON-38L"/>
        <s v="NHL-TNL1-MON-42L"/>
        <s v="NHL-TNL1-NAS-38L"/>
        <s v="NHL-TNL1-NAS-42L"/>
        <s v="NHL-TNL1-NJ-38L"/>
        <s v="NHL-TNL1-NJ-42L"/>
        <s v="NHL-TNL1-NYI-38L"/>
        <s v="NHL-TNL1-NYI-42L"/>
        <s v="NHL-TNL1-NYR-38L"/>
        <s v="NHL-TNL1-NYR-42L"/>
        <s v="NHL-TNL1-OTT-38L"/>
        <s v="NHL-TNL1-OTT-42L"/>
        <s v="NHL-TNL1-PHI-38L"/>
        <s v="NHL-TNL1-PHI-42L"/>
        <s v="NHL-TNL1-PIT-38L"/>
        <s v="NHL-TNL1-PIT-42L"/>
        <s v="NHL-TNL1-SEA-38L"/>
        <s v="NHL-TNL1-SEA-42L"/>
        <s v="NHL-TNL1-SJ-38L"/>
        <s v="NHL-TNL1-SJ-42L"/>
        <s v="NHL-TNL1-STL-38L"/>
        <s v="NHL-TNL1-STL-42L"/>
        <s v="NHL-TNL1-TB-38L"/>
        <s v="NHL-TNL1-TB-42L"/>
        <s v="NHL-TNL1-TOR-38L"/>
        <s v="NHL-TNL1-TOR-42L"/>
        <s v="NHL-TNL1-VAN-38L"/>
        <s v="NHL-TNL1-VAN-42L"/>
        <s v="NHL-TNL1-VGK-38L"/>
        <s v="NHL-TNL1-VGK-42L"/>
        <s v="NHL-TNL1-WAS-38L"/>
        <s v="NHL-TNL1-WAS-42L"/>
        <s v="NHL-TNL1-WIN-38L"/>
        <s v="NHL-TNL1-WIN-42L"/>
        <s v="PEA-AHD6-PAT-38L"/>
        <s v="PEA-AHD6-PAT-38S"/>
        <s v="PEA-AHD6-PAT-42L"/>
        <s v="PEA-AHD6-PAT-42S"/>
        <s v="PEA-HD1-CLA-38L"/>
        <s v="PEA-HD1-CLA-38S"/>
        <s v="PEA-HD1-CLA-42L"/>
        <s v="PEA-HD1-CLA-42S"/>
        <s v="PEA-HD2-CLA-38L"/>
        <s v="PEA-HD2-CLA-38S"/>
        <s v="PEA-HD2-CLA-42L"/>
        <s v="PEA-HD2-CLA-42S"/>
        <s v="PEA-HD3-CLA-38L"/>
        <s v="PEA-HD3-CLA-38S"/>
        <s v="PEA-HD3-CLA-42L"/>
        <s v="PEA-HD3-CLA-42S"/>
        <s v="PEA-HD4-CLA-38L"/>
        <s v="PEA-HD4-CLA-38S"/>
        <s v="PEA-HD4-CLA-42L"/>
        <s v="PEA-HD4-CLA-42S"/>
        <s v="PEA-HD5-CLA-38L"/>
        <s v="PEA-HD5-CLA-38S"/>
        <s v="PEA-HD5-CLA-42L"/>
        <s v="PEA-HD5-CLA-42S"/>
        <s v="PEA-HD6-CLA-38L"/>
        <s v="PEA-HD6-CLA-38S"/>
        <s v="PEA-HD6-CLA-42L"/>
        <s v="PEA-HD6-CLA-42S"/>
        <s v="PEA-HD7-CLA-38L"/>
        <s v="PEA-HD7-CLA-38S"/>
        <s v="PEA-HD7-CLA-42L"/>
        <s v="PEA-HD7-CLA-42S"/>
        <s v="PEA-HD8-CLA-38L"/>
        <s v="PEA-HD8-CLA-38S"/>
        <s v="PEA-HD8-CLA-42L"/>
        <s v="PEA-HD8-CLA-42S"/>
        <s v="PEA-HDXAAP10-CLA"/>
        <s v="PEA-HDXAAP11-CLA"/>
        <s v="PEA-HDXAAP1-CLA"/>
        <s v="PEA-HDXAAP2-CLA"/>
        <s v="PEA-HDXAAP3-CLA"/>
        <s v="PEA-HDXAAP4-CLA"/>
        <s v="PEA-HDXAAP5-CLA"/>
        <s v="PEA-HDXAAP6-CLA"/>
        <s v="PEA-HDXAAP7-CLA"/>
        <s v="PEA-HDXAAP8-CLA"/>
        <s v="PEA-HDXAAP9-CLA"/>
        <s v="PEA-HDXAPA10-CLA"/>
        <s v="PEA-HDXAPA11-CLA"/>
        <s v="PEA-HDXAPA1-CLA"/>
        <s v="PEA-HDXAPA2-CLA"/>
        <s v="PEA-HDXAPA3-CLA"/>
        <s v="PEA-HDXAPA4-CLA"/>
        <s v="PEA-HDXAPA5-CLA"/>
        <s v="PEA-HDXAPA6-CLA"/>
        <s v="PEA-HDXAPA7-CLA"/>
        <s v="PEA-HDXAPA8-CLA"/>
        <s v="PEA-HDXAPA9-CLA"/>
        <s v="PEA-HDXAPC10-CLA"/>
        <s v="PEA-HDXAPC11-CLA"/>
        <s v="PEA-HDXAPC1-CLA"/>
        <s v="PEA-HDXAPC2-CLA"/>
        <s v="PEA-HDXAPC3-CLA"/>
        <s v="PEA-HDXAPC4-CLA"/>
        <s v="PEA-HDXAPC5-CLA"/>
        <s v="PEA-HDXAPC6-CLA"/>
        <s v="PEA-HDXAPC7-CLA"/>
        <s v="PEA-HDXAPC8-CLA"/>
        <s v="PEA-HDXAPC9-CLA"/>
        <s v="P-HD31AM11-IMG"/>
        <s v="P-HD31AM12-IMG"/>
        <s v="P-HD31AM13-IMG"/>
        <s v="P-HD31AM14-IMG"/>
        <s v="P-HD31AM15-IMG"/>
        <s v="P-HD31AP11-IMG"/>
        <s v="P-HD31AP12-IMG"/>
        <s v="P-HD31AP13-IMG"/>
        <s v="P-HD31AP14-IMG"/>
        <s v="P-HD31AP15-IMG"/>
        <s v="P-HD31AR11-IMG"/>
        <s v="P-HD31AR12-IMG"/>
        <s v="P-HD31AR13-IMG"/>
        <s v="P-HD31AR14-IMG"/>
        <s v="P-HD31AR15-IMG"/>
        <s v="P-HD31AS14-IMG"/>
        <s v="P-HD31AS15-IMG"/>
        <s v="Poplin T- 2XL"/>
        <s v="Poplin T- 3XL"/>
        <s v="Poplin T- 4XL"/>
        <s v="Poplin T- 5XL"/>
        <s v="Poplin T- L"/>
        <s v="Poplin T- M"/>
        <s v="Poplin T- S"/>
        <s v="Poplin T- XL"/>
        <s v="Poplin T- XS"/>
        <s v="SQ7252114"/>
        <s v="T5D44HLLGSET-BUF"/>
        <s v="T5D44HLLGSET-DEN"/>
        <s v="T5D44HLLGSET-GB"/>
        <s v="T5D44HLLGSET-KC"/>
        <s v="T5D44HLLGSET-LV"/>
        <s v="T5D44HLLGSET-NO"/>
        <s v="T5D44HLLGSET-PHI"/>
        <s v="T5D44HLLGSET-SF"/>
        <s v="TShirtPink2X"/>
        <s v="TShirtPink2XL"/>
        <s v="TShirtPink3XL"/>
        <s v="TShirtPink5XL"/>
        <s v="TShirtPinkL"/>
        <s v="TShirtPinkM"/>
        <s v="TShirtPinkS"/>
        <s v="TShirtPinkXL"/>
        <s v="TShirtPinkXS"/>
        <s v="TShirtWhite2XL"/>
        <s v="TShirtWhite3XL"/>
        <s v="TShirtWhite4XL"/>
        <s v="TShirtWhite5XL"/>
        <s v="TShirtWhiteL"/>
        <s v="TShirtWhiteM"/>
        <s v="TShirtWhiteS"/>
        <s v="TShirtWhiteXL"/>
        <s v="W-EDAAP"/>
        <s v="W-EDAB-38L"/>
        <s v="W-EDAB-38S"/>
        <s v="W-EDAB-42L"/>
        <s v="W-EDAB-42S"/>
        <s v="W-EDAPA"/>
        <m/>
        <n v="8232475" u="1"/>
        <n v="8232479" u="1"/>
        <n v="8232483" u="1"/>
        <n v="680487044812" u="1"/>
        <n v="13980053" u="1"/>
        <n v="685149595206" u="1"/>
        <n v="840118700337" u="1"/>
        <n v="680487044522" u="1"/>
        <n v="12227053" u="1"/>
        <n v="840118785112" u="1"/>
        <n v="680487045109" u="1"/>
        <n v="840118749077" u="1"/>
        <n v="680487198904" u="1"/>
        <n v="8231560" u="1"/>
        <n v="680487135442" u="1"/>
        <n v="8232480" u="1"/>
        <n v="685149553800" u="1"/>
        <n v="680487043570" u="1"/>
        <n v="840119000000" u="1"/>
        <n v="680487000000" u="1"/>
        <n v="680487043730" u="1"/>
        <n v="685149595220" u="1"/>
        <n v="840118700535" u="1"/>
        <n v="8231557" u="1"/>
        <n v="8231561" u="1"/>
        <n v="8232417" u="1"/>
        <n v="8232441" u="1"/>
        <n v="8232473" u="1"/>
        <n v="840118700566" u="1"/>
        <n v="840118749091" u="1"/>
        <n v="680487085976" u="1"/>
        <n v="680487135053" u="1"/>
        <n v="680487043600" u="1"/>
        <n v="472168792" u="1"/>
        <n v="680487043983" u="1"/>
        <n v="840118749008" u="1"/>
        <n v="685149553794" u="1"/>
        <n v="8232414" u="1"/>
        <n v="8232434" u="1"/>
        <n v="8232454" u="1"/>
        <n v="8232466" u="1"/>
        <n v="8232474" u="1"/>
        <n v="680487135107" u="1"/>
        <n v="685150000000" u="1"/>
        <n v="680487045611" u="1"/>
        <n v="16257366" u="1"/>
        <n v="680487046335" u="1"/>
      </sharedItems>
    </cacheField>
    <cacheField name="OnHand" numFmtId="0">
      <sharedItems containsString="0" containsBlank="1" containsNumber="1" containsInteger="1" minValue="0" maxValue="8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30">
  <r>
    <x v="0"/>
    <n v="0"/>
  </r>
  <r>
    <x v="1"/>
    <n v="0"/>
  </r>
  <r>
    <x v="2"/>
    <n v="0"/>
  </r>
  <r>
    <x v="3"/>
    <n v="88"/>
  </r>
  <r>
    <x v="4"/>
    <n v="18"/>
  </r>
  <r>
    <x v="5"/>
    <n v="1"/>
  </r>
  <r>
    <x v="6"/>
    <n v="14"/>
  </r>
  <r>
    <x v="7"/>
    <n v="0"/>
  </r>
  <r>
    <x v="8"/>
    <n v="0"/>
  </r>
  <r>
    <x v="9"/>
    <n v="0"/>
  </r>
  <r>
    <x v="10"/>
    <n v="0"/>
  </r>
  <r>
    <x v="11"/>
    <n v="0"/>
  </r>
  <r>
    <x v="12"/>
    <n v="0"/>
  </r>
  <r>
    <x v="13"/>
    <n v="0"/>
  </r>
  <r>
    <x v="14"/>
    <n v="0"/>
  </r>
  <r>
    <x v="15"/>
    <n v="0"/>
  </r>
  <r>
    <x v="16"/>
    <n v="0"/>
  </r>
  <r>
    <x v="17"/>
    <n v="0"/>
  </r>
  <r>
    <x v="18"/>
    <n v="0"/>
  </r>
  <r>
    <x v="19"/>
    <n v="0"/>
  </r>
  <r>
    <x v="20"/>
    <n v="0"/>
  </r>
  <r>
    <x v="21"/>
    <n v="0"/>
  </r>
  <r>
    <x v="22"/>
    <n v="0"/>
  </r>
  <r>
    <x v="23"/>
    <n v="0"/>
  </r>
  <r>
    <x v="24"/>
    <n v="0"/>
  </r>
  <r>
    <x v="25"/>
    <n v="0"/>
  </r>
  <r>
    <x v="26"/>
    <n v="0"/>
  </r>
  <r>
    <x v="27"/>
    <n v="0"/>
  </r>
  <r>
    <x v="28"/>
    <n v="0"/>
  </r>
  <r>
    <x v="29"/>
    <n v="0"/>
  </r>
  <r>
    <x v="30"/>
    <n v="0"/>
  </r>
  <r>
    <x v="31"/>
    <n v="0"/>
  </r>
  <r>
    <x v="32"/>
    <n v="0"/>
  </r>
  <r>
    <x v="33"/>
    <n v="0"/>
  </r>
  <r>
    <x v="34"/>
    <n v="0"/>
  </r>
  <r>
    <x v="35"/>
    <n v="0"/>
  </r>
  <r>
    <x v="36"/>
    <n v="0"/>
  </r>
  <r>
    <x v="37"/>
    <n v="0"/>
  </r>
  <r>
    <x v="38"/>
    <n v="0"/>
  </r>
  <r>
    <x v="39"/>
    <n v="0"/>
  </r>
  <r>
    <x v="40"/>
    <n v="0"/>
  </r>
  <r>
    <x v="41"/>
    <n v="0"/>
  </r>
  <r>
    <x v="42"/>
    <n v="0"/>
  </r>
  <r>
    <x v="43"/>
    <n v="0"/>
  </r>
  <r>
    <x v="44"/>
    <n v="0"/>
  </r>
  <r>
    <x v="45"/>
    <n v="0"/>
  </r>
  <r>
    <x v="46"/>
    <n v="0"/>
  </r>
  <r>
    <x v="47"/>
    <n v="0"/>
  </r>
  <r>
    <x v="48"/>
    <n v="0"/>
  </r>
  <r>
    <x v="49"/>
    <n v="0"/>
  </r>
  <r>
    <x v="50"/>
    <n v="0"/>
  </r>
  <r>
    <x v="51"/>
    <n v="0"/>
  </r>
  <r>
    <x v="52"/>
    <n v="0"/>
  </r>
  <r>
    <x v="53"/>
    <n v="0"/>
  </r>
  <r>
    <x v="54"/>
    <n v="0"/>
  </r>
  <r>
    <x v="55"/>
    <n v="0"/>
  </r>
  <r>
    <x v="56"/>
    <n v="0"/>
  </r>
  <r>
    <x v="57"/>
    <n v="0"/>
  </r>
  <r>
    <x v="58"/>
    <n v="0"/>
  </r>
  <r>
    <x v="59"/>
    <n v="0"/>
  </r>
  <r>
    <x v="60"/>
    <n v="0"/>
  </r>
  <r>
    <x v="61"/>
    <n v="0"/>
  </r>
  <r>
    <x v="62"/>
    <n v="0"/>
  </r>
  <r>
    <x v="63"/>
    <n v="0"/>
  </r>
  <r>
    <x v="64"/>
    <n v="0"/>
  </r>
  <r>
    <x v="65"/>
    <n v="0"/>
  </r>
  <r>
    <x v="66"/>
    <n v="0"/>
  </r>
  <r>
    <x v="67"/>
    <n v="0"/>
  </r>
  <r>
    <x v="68"/>
    <n v="0"/>
  </r>
  <r>
    <x v="69"/>
    <n v="0"/>
  </r>
  <r>
    <x v="70"/>
    <n v="0"/>
  </r>
  <r>
    <x v="71"/>
    <n v="0"/>
  </r>
  <r>
    <x v="72"/>
    <n v="0"/>
  </r>
  <r>
    <x v="73"/>
    <n v="0"/>
  </r>
  <r>
    <x v="74"/>
    <n v="0"/>
  </r>
  <r>
    <x v="75"/>
    <n v="0"/>
  </r>
  <r>
    <x v="76"/>
    <n v="0"/>
  </r>
  <r>
    <x v="77"/>
    <n v="0"/>
  </r>
  <r>
    <x v="78"/>
    <n v="0"/>
  </r>
  <r>
    <x v="79"/>
    <n v="0"/>
  </r>
  <r>
    <x v="80"/>
    <n v="0"/>
  </r>
  <r>
    <x v="81"/>
    <n v="0"/>
  </r>
  <r>
    <x v="82"/>
    <n v="0"/>
  </r>
  <r>
    <x v="83"/>
    <n v="0"/>
  </r>
  <r>
    <x v="84"/>
    <n v="0"/>
  </r>
  <r>
    <x v="85"/>
    <n v="0"/>
  </r>
  <r>
    <x v="86"/>
    <n v="0"/>
  </r>
  <r>
    <x v="87"/>
    <n v="0"/>
  </r>
  <r>
    <x v="88"/>
    <n v="0"/>
  </r>
  <r>
    <x v="89"/>
    <n v="0"/>
  </r>
  <r>
    <x v="90"/>
    <n v="0"/>
  </r>
  <r>
    <x v="91"/>
    <n v="0"/>
  </r>
  <r>
    <x v="92"/>
    <n v="0"/>
  </r>
  <r>
    <x v="93"/>
    <n v="0"/>
  </r>
  <r>
    <x v="94"/>
    <n v="0"/>
  </r>
  <r>
    <x v="95"/>
    <n v="0"/>
  </r>
  <r>
    <x v="96"/>
    <n v="0"/>
  </r>
  <r>
    <x v="97"/>
    <n v="0"/>
  </r>
  <r>
    <x v="98"/>
    <n v="0"/>
  </r>
  <r>
    <x v="99"/>
    <n v="0"/>
  </r>
  <r>
    <x v="100"/>
    <n v="0"/>
  </r>
  <r>
    <x v="101"/>
    <n v="0"/>
  </r>
  <r>
    <x v="102"/>
    <n v="0"/>
  </r>
  <r>
    <x v="103"/>
    <n v="0"/>
  </r>
  <r>
    <x v="104"/>
    <n v="0"/>
  </r>
  <r>
    <x v="105"/>
    <n v="0"/>
  </r>
  <r>
    <x v="106"/>
    <n v="0"/>
  </r>
  <r>
    <x v="107"/>
    <n v="0"/>
  </r>
  <r>
    <x v="108"/>
    <n v="0"/>
  </r>
  <r>
    <x v="109"/>
    <n v="0"/>
  </r>
  <r>
    <x v="110"/>
    <n v="0"/>
  </r>
  <r>
    <x v="111"/>
    <n v="0"/>
  </r>
  <r>
    <x v="112"/>
    <n v="0"/>
  </r>
  <r>
    <x v="113"/>
    <n v="0"/>
  </r>
  <r>
    <x v="114"/>
    <n v="0"/>
  </r>
  <r>
    <x v="115"/>
    <n v="0"/>
  </r>
  <r>
    <x v="116"/>
    <n v="0"/>
  </r>
  <r>
    <x v="117"/>
    <n v="0"/>
  </r>
  <r>
    <x v="118"/>
    <n v="0"/>
  </r>
  <r>
    <x v="119"/>
    <n v="0"/>
  </r>
  <r>
    <x v="120"/>
    <n v="0"/>
  </r>
  <r>
    <x v="121"/>
    <n v="0"/>
  </r>
  <r>
    <x v="122"/>
    <n v="0"/>
  </r>
  <r>
    <x v="123"/>
    <n v="0"/>
  </r>
  <r>
    <x v="124"/>
    <n v="0"/>
  </r>
  <r>
    <x v="125"/>
    <n v="0"/>
  </r>
  <r>
    <x v="126"/>
    <n v="0"/>
  </r>
  <r>
    <x v="127"/>
    <n v="0"/>
  </r>
  <r>
    <x v="128"/>
    <n v="0"/>
  </r>
  <r>
    <x v="129"/>
    <n v="0"/>
  </r>
  <r>
    <x v="130"/>
    <n v="0"/>
  </r>
  <r>
    <x v="131"/>
    <n v="0"/>
  </r>
  <r>
    <x v="132"/>
    <n v="0"/>
  </r>
  <r>
    <x v="133"/>
    <n v="0"/>
  </r>
  <r>
    <x v="134"/>
    <n v="0"/>
  </r>
  <r>
    <x v="135"/>
    <n v="0"/>
  </r>
  <r>
    <x v="136"/>
    <n v="0"/>
  </r>
  <r>
    <x v="137"/>
    <n v="0"/>
  </r>
  <r>
    <x v="138"/>
    <n v="0"/>
  </r>
  <r>
    <x v="139"/>
    <n v="0"/>
  </r>
  <r>
    <x v="140"/>
    <n v="0"/>
  </r>
  <r>
    <x v="141"/>
    <n v="0"/>
  </r>
  <r>
    <x v="142"/>
    <n v="0"/>
  </r>
  <r>
    <x v="143"/>
    <n v="0"/>
  </r>
  <r>
    <x v="144"/>
    <n v="0"/>
  </r>
  <r>
    <x v="145"/>
    <n v="0"/>
  </r>
  <r>
    <x v="146"/>
    <n v="0"/>
  </r>
  <r>
    <x v="147"/>
    <n v="0"/>
  </r>
  <r>
    <x v="148"/>
    <n v="0"/>
  </r>
  <r>
    <x v="149"/>
    <n v="0"/>
  </r>
  <r>
    <x v="150"/>
    <n v="0"/>
  </r>
  <r>
    <x v="151"/>
    <n v="0"/>
  </r>
  <r>
    <x v="152"/>
    <n v="0"/>
  </r>
  <r>
    <x v="153"/>
    <n v="0"/>
  </r>
  <r>
    <x v="154"/>
    <n v="0"/>
  </r>
  <r>
    <x v="155"/>
    <n v="0"/>
  </r>
  <r>
    <x v="156"/>
    <n v="0"/>
  </r>
  <r>
    <x v="157"/>
    <n v="0"/>
  </r>
  <r>
    <x v="158"/>
    <n v="0"/>
  </r>
  <r>
    <x v="159"/>
    <n v="0"/>
  </r>
  <r>
    <x v="160"/>
    <n v="0"/>
  </r>
  <r>
    <x v="161"/>
    <n v="0"/>
  </r>
  <r>
    <x v="162"/>
    <n v="0"/>
  </r>
  <r>
    <x v="163"/>
    <n v="0"/>
  </r>
  <r>
    <x v="164"/>
    <n v="0"/>
  </r>
  <r>
    <x v="165"/>
    <n v="0"/>
  </r>
  <r>
    <x v="166"/>
    <n v="0"/>
  </r>
  <r>
    <x v="167"/>
    <n v="0"/>
  </r>
  <r>
    <x v="168"/>
    <n v="60"/>
  </r>
  <r>
    <x v="169"/>
    <n v="70"/>
  </r>
  <r>
    <x v="170"/>
    <n v="28"/>
  </r>
  <r>
    <x v="171"/>
    <n v="44"/>
  </r>
  <r>
    <x v="172"/>
    <n v="42"/>
  </r>
  <r>
    <x v="173"/>
    <n v="25"/>
  </r>
  <r>
    <x v="174"/>
    <n v="55"/>
  </r>
  <r>
    <x v="175"/>
    <n v="397"/>
  </r>
  <r>
    <x v="176"/>
    <n v="64"/>
  </r>
  <r>
    <x v="177"/>
    <n v="1"/>
  </r>
  <r>
    <x v="178"/>
    <n v="184"/>
  </r>
  <r>
    <x v="179"/>
    <n v="24"/>
  </r>
  <r>
    <x v="180"/>
    <n v="47"/>
  </r>
  <r>
    <x v="181"/>
    <n v="28"/>
  </r>
  <r>
    <x v="182"/>
    <n v="26"/>
  </r>
  <r>
    <x v="183"/>
    <n v="71"/>
  </r>
  <r>
    <x v="184"/>
    <n v="127"/>
  </r>
  <r>
    <x v="185"/>
    <n v="28"/>
  </r>
  <r>
    <x v="186"/>
    <n v="388"/>
  </r>
  <r>
    <x v="187"/>
    <n v="56"/>
  </r>
  <r>
    <x v="188"/>
    <n v="23"/>
  </r>
  <r>
    <x v="189"/>
    <n v="104"/>
  </r>
  <r>
    <x v="190"/>
    <n v="50"/>
  </r>
  <r>
    <x v="191"/>
    <n v="30"/>
  </r>
  <r>
    <x v="192"/>
    <n v="71"/>
  </r>
  <r>
    <x v="193"/>
    <n v="49"/>
  </r>
  <r>
    <x v="194"/>
    <n v="51"/>
  </r>
  <r>
    <x v="195"/>
    <n v="48"/>
  </r>
  <r>
    <x v="196"/>
    <n v="39"/>
  </r>
  <r>
    <x v="197"/>
    <n v="51"/>
  </r>
  <r>
    <x v="198"/>
    <n v="43"/>
  </r>
  <r>
    <x v="199"/>
    <n v="83"/>
  </r>
  <r>
    <x v="200"/>
    <n v="109"/>
  </r>
  <r>
    <x v="201"/>
    <n v="41"/>
  </r>
  <r>
    <x v="202"/>
    <n v="69"/>
  </r>
  <r>
    <x v="203"/>
    <n v="19"/>
  </r>
  <r>
    <x v="204"/>
    <n v="20"/>
  </r>
  <r>
    <x v="205"/>
    <n v="79"/>
  </r>
  <r>
    <x v="206"/>
    <n v="67"/>
  </r>
  <r>
    <x v="207"/>
    <n v="51"/>
  </r>
  <r>
    <x v="208"/>
    <n v="68"/>
  </r>
  <r>
    <x v="209"/>
    <n v="93"/>
  </r>
  <r>
    <x v="210"/>
    <n v="62"/>
  </r>
  <r>
    <x v="211"/>
    <n v="222"/>
  </r>
  <r>
    <x v="212"/>
    <n v="63"/>
  </r>
  <r>
    <x v="213"/>
    <n v="107"/>
  </r>
  <r>
    <x v="214"/>
    <n v="47"/>
  </r>
  <r>
    <x v="215"/>
    <n v="100"/>
  </r>
  <r>
    <x v="216"/>
    <n v="205"/>
  </r>
  <r>
    <x v="217"/>
    <n v="70"/>
  </r>
  <r>
    <x v="218"/>
    <n v="39"/>
  </r>
  <r>
    <x v="219"/>
    <n v="91"/>
  </r>
  <r>
    <x v="220"/>
    <n v="28"/>
  </r>
  <r>
    <x v="221"/>
    <n v="2"/>
  </r>
  <r>
    <x v="222"/>
    <n v="148"/>
  </r>
  <r>
    <x v="223"/>
    <n v="50"/>
  </r>
  <r>
    <x v="224"/>
    <n v="0"/>
  </r>
  <r>
    <x v="225"/>
    <n v="6"/>
  </r>
  <r>
    <x v="226"/>
    <n v="38"/>
  </r>
  <r>
    <x v="227"/>
    <n v="20"/>
  </r>
  <r>
    <x v="228"/>
    <n v="55"/>
  </r>
  <r>
    <x v="229"/>
    <n v="35"/>
  </r>
  <r>
    <x v="230"/>
    <n v="39"/>
  </r>
  <r>
    <x v="231"/>
    <n v="140"/>
  </r>
  <r>
    <x v="232"/>
    <n v="228"/>
  </r>
  <r>
    <x v="233"/>
    <n v="69"/>
  </r>
  <r>
    <x v="234"/>
    <n v="50"/>
  </r>
  <r>
    <x v="235"/>
    <n v="51"/>
  </r>
  <r>
    <x v="236"/>
    <n v="48"/>
  </r>
  <r>
    <x v="237"/>
    <n v="85"/>
  </r>
  <r>
    <x v="238"/>
    <n v="91"/>
  </r>
  <r>
    <x v="239"/>
    <n v="30"/>
  </r>
  <r>
    <x v="240"/>
    <n v="62"/>
  </r>
  <r>
    <x v="241"/>
    <n v="52"/>
  </r>
  <r>
    <x v="242"/>
    <n v="205"/>
  </r>
  <r>
    <x v="243"/>
    <n v="200"/>
  </r>
  <r>
    <x v="244"/>
    <n v="84"/>
  </r>
  <r>
    <x v="245"/>
    <n v="81"/>
  </r>
  <r>
    <x v="246"/>
    <n v="81"/>
  </r>
  <r>
    <x v="247"/>
    <n v="283"/>
  </r>
  <r>
    <x v="248"/>
    <n v="10"/>
  </r>
  <r>
    <x v="249"/>
    <n v="65"/>
  </r>
  <r>
    <x v="250"/>
    <n v="12"/>
  </r>
  <r>
    <x v="251"/>
    <n v="196"/>
  </r>
  <r>
    <x v="252"/>
    <n v="208"/>
  </r>
  <r>
    <x v="253"/>
    <n v="121"/>
  </r>
  <r>
    <x v="254"/>
    <n v="93"/>
  </r>
  <r>
    <x v="255"/>
    <n v="48"/>
  </r>
  <r>
    <x v="256"/>
    <n v="66"/>
  </r>
  <r>
    <x v="257"/>
    <n v="81"/>
  </r>
  <r>
    <x v="258"/>
    <n v="418"/>
  </r>
  <r>
    <x v="259"/>
    <n v="59"/>
  </r>
  <r>
    <x v="260"/>
    <n v="103"/>
  </r>
  <r>
    <x v="261"/>
    <n v="63"/>
  </r>
  <r>
    <x v="262"/>
    <n v="90"/>
  </r>
  <r>
    <x v="263"/>
    <n v="42"/>
  </r>
  <r>
    <x v="264"/>
    <n v="4"/>
  </r>
  <r>
    <x v="265"/>
    <n v="137"/>
  </r>
  <r>
    <x v="266"/>
    <n v="44"/>
  </r>
  <r>
    <x v="267"/>
    <n v="54"/>
  </r>
  <r>
    <x v="268"/>
    <n v="79"/>
  </r>
  <r>
    <x v="269"/>
    <n v="82"/>
  </r>
  <r>
    <x v="270"/>
    <n v="81"/>
  </r>
  <r>
    <x v="271"/>
    <n v="45"/>
  </r>
  <r>
    <x v="272"/>
    <n v="52"/>
  </r>
  <r>
    <x v="273"/>
    <n v="607"/>
  </r>
  <r>
    <x v="274"/>
    <n v="321"/>
  </r>
  <r>
    <x v="275"/>
    <n v="442"/>
  </r>
  <r>
    <x v="276"/>
    <n v="20"/>
  </r>
  <r>
    <x v="277"/>
    <n v="46"/>
  </r>
  <r>
    <x v="278"/>
    <n v="48"/>
  </r>
  <r>
    <x v="279"/>
    <n v="1"/>
  </r>
  <r>
    <x v="280"/>
    <n v="53"/>
  </r>
  <r>
    <x v="281"/>
    <n v="68"/>
  </r>
  <r>
    <x v="282"/>
    <n v="60"/>
  </r>
  <r>
    <x v="283"/>
    <n v="54"/>
  </r>
  <r>
    <x v="284"/>
    <n v="113"/>
  </r>
  <r>
    <x v="285"/>
    <n v="177"/>
  </r>
  <r>
    <x v="286"/>
    <n v="0"/>
  </r>
  <r>
    <x v="287"/>
    <n v="90"/>
  </r>
  <r>
    <x v="288"/>
    <n v="149"/>
  </r>
  <r>
    <x v="289"/>
    <n v="68"/>
  </r>
  <r>
    <x v="290"/>
    <n v="35"/>
  </r>
  <r>
    <x v="291"/>
    <n v="200"/>
  </r>
  <r>
    <x v="292"/>
    <n v="26"/>
  </r>
  <r>
    <x v="293"/>
    <n v="85"/>
  </r>
  <r>
    <x v="294"/>
    <n v="73"/>
  </r>
  <r>
    <x v="295"/>
    <n v="48"/>
  </r>
  <r>
    <x v="296"/>
    <n v="50"/>
  </r>
  <r>
    <x v="297"/>
    <n v="261"/>
  </r>
  <r>
    <x v="298"/>
    <n v="95"/>
  </r>
  <r>
    <x v="299"/>
    <n v="206"/>
  </r>
  <r>
    <x v="300"/>
    <n v="108"/>
  </r>
  <r>
    <x v="301"/>
    <n v="231"/>
  </r>
  <r>
    <x v="302"/>
    <n v="139"/>
  </r>
  <r>
    <x v="303"/>
    <n v="28"/>
  </r>
  <r>
    <x v="304"/>
    <n v="160"/>
  </r>
  <r>
    <x v="305"/>
    <n v="248"/>
  </r>
  <r>
    <x v="306"/>
    <n v="3"/>
  </r>
  <r>
    <x v="307"/>
    <n v="122"/>
  </r>
  <r>
    <x v="308"/>
    <n v="70"/>
  </r>
  <r>
    <x v="309"/>
    <n v="469"/>
  </r>
  <r>
    <x v="310"/>
    <n v="53"/>
  </r>
  <r>
    <x v="311"/>
    <n v="86"/>
  </r>
  <r>
    <x v="312"/>
    <n v="59"/>
  </r>
  <r>
    <x v="313"/>
    <n v="0"/>
  </r>
  <r>
    <x v="314"/>
    <n v="7"/>
  </r>
  <r>
    <x v="315"/>
    <n v="6"/>
  </r>
  <r>
    <x v="316"/>
    <n v="61"/>
  </r>
  <r>
    <x v="317"/>
    <n v="54"/>
  </r>
  <r>
    <x v="318"/>
    <n v="174"/>
  </r>
  <r>
    <x v="319"/>
    <n v="282"/>
  </r>
  <r>
    <x v="320"/>
    <n v="78"/>
  </r>
  <r>
    <x v="321"/>
    <n v="10"/>
  </r>
  <r>
    <x v="322"/>
    <n v="107"/>
  </r>
  <r>
    <x v="323"/>
    <n v="17"/>
  </r>
  <r>
    <x v="324"/>
    <n v="327"/>
  </r>
  <r>
    <x v="325"/>
    <n v="381"/>
  </r>
  <r>
    <x v="326"/>
    <n v="170"/>
  </r>
  <r>
    <x v="327"/>
    <n v="79"/>
  </r>
  <r>
    <x v="328"/>
    <n v="42"/>
  </r>
  <r>
    <x v="329"/>
    <n v="98"/>
  </r>
  <r>
    <x v="330"/>
    <n v="55"/>
  </r>
  <r>
    <x v="331"/>
    <n v="497"/>
  </r>
  <r>
    <x v="332"/>
    <n v="79"/>
  </r>
  <r>
    <x v="333"/>
    <n v="65"/>
  </r>
  <r>
    <x v="334"/>
    <n v="99"/>
  </r>
  <r>
    <x v="335"/>
    <n v="70"/>
  </r>
  <r>
    <x v="336"/>
    <n v="31"/>
  </r>
  <r>
    <x v="337"/>
    <n v="262"/>
  </r>
  <r>
    <x v="338"/>
    <n v="46"/>
  </r>
  <r>
    <x v="339"/>
    <n v="55"/>
  </r>
  <r>
    <x v="340"/>
    <n v="83"/>
  </r>
  <r>
    <x v="341"/>
    <n v="118"/>
  </r>
  <r>
    <x v="342"/>
    <n v="53"/>
  </r>
  <r>
    <x v="343"/>
    <n v="54"/>
  </r>
  <r>
    <x v="344"/>
    <n v="110"/>
  </r>
  <r>
    <x v="345"/>
    <n v="314"/>
  </r>
  <r>
    <x v="346"/>
    <n v="414"/>
  </r>
  <r>
    <x v="347"/>
    <n v="350"/>
  </r>
  <r>
    <x v="348"/>
    <n v="53"/>
  </r>
  <r>
    <x v="349"/>
    <n v="106"/>
  </r>
  <r>
    <x v="350"/>
    <n v="213"/>
  </r>
  <r>
    <x v="351"/>
    <n v="0"/>
  </r>
  <r>
    <x v="352"/>
    <n v="83"/>
  </r>
  <r>
    <x v="353"/>
    <n v="258"/>
  </r>
  <r>
    <x v="354"/>
    <n v="71"/>
  </r>
  <r>
    <x v="355"/>
    <n v="224"/>
  </r>
  <r>
    <x v="356"/>
    <n v="16"/>
  </r>
  <r>
    <x v="357"/>
    <n v="243"/>
  </r>
  <r>
    <x v="358"/>
    <n v="60"/>
  </r>
  <r>
    <x v="359"/>
    <n v="331"/>
  </r>
  <r>
    <x v="360"/>
    <n v="0"/>
  </r>
  <r>
    <x v="361"/>
    <n v="85"/>
  </r>
  <r>
    <x v="362"/>
    <n v="55"/>
  </r>
  <r>
    <x v="363"/>
    <n v="207"/>
  </r>
  <r>
    <x v="364"/>
    <n v="85"/>
  </r>
  <r>
    <x v="365"/>
    <n v="51"/>
  </r>
  <r>
    <x v="366"/>
    <n v="130"/>
  </r>
  <r>
    <x v="367"/>
    <n v="49"/>
  </r>
  <r>
    <x v="368"/>
    <n v="38"/>
  </r>
  <r>
    <x v="369"/>
    <n v="221"/>
  </r>
  <r>
    <x v="370"/>
    <n v="94"/>
  </r>
  <r>
    <x v="371"/>
    <n v="180"/>
  </r>
  <r>
    <x v="372"/>
    <n v="88"/>
  </r>
  <r>
    <x v="373"/>
    <n v="184"/>
  </r>
  <r>
    <x v="374"/>
    <n v="95"/>
  </r>
  <r>
    <x v="375"/>
    <n v="58"/>
  </r>
  <r>
    <x v="376"/>
    <n v="320"/>
  </r>
  <r>
    <x v="377"/>
    <n v="144"/>
  </r>
  <r>
    <x v="378"/>
    <n v="216"/>
  </r>
  <r>
    <x v="379"/>
    <n v="211"/>
  </r>
  <r>
    <x v="380"/>
    <n v="20"/>
  </r>
  <r>
    <x v="381"/>
    <n v="810"/>
  </r>
  <r>
    <x v="382"/>
    <n v="86"/>
  </r>
  <r>
    <x v="383"/>
    <n v="36"/>
  </r>
  <r>
    <x v="384"/>
    <n v="34"/>
  </r>
  <r>
    <x v="385"/>
    <n v="0"/>
  </r>
  <r>
    <x v="386"/>
    <n v="0"/>
  </r>
  <r>
    <x v="387"/>
    <n v="84"/>
  </r>
  <r>
    <x v="388"/>
    <n v="98"/>
  </r>
  <r>
    <x v="389"/>
    <n v="312"/>
  </r>
  <r>
    <x v="390"/>
    <n v="63"/>
  </r>
  <r>
    <x v="391"/>
    <n v="90"/>
  </r>
  <r>
    <x v="392"/>
    <n v="6"/>
  </r>
  <r>
    <x v="393"/>
    <n v="64"/>
  </r>
  <r>
    <x v="394"/>
    <n v="30"/>
  </r>
  <r>
    <x v="395"/>
    <n v="49"/>
  </r>
  <r>
    <x v="396"/>
    <n v="0"/>
  </r>
  <r>
    <x v="397"/>
    <n v="48"/>
  </r>
  <r>
    <x v="398"/>
    <n v="92"/>
  </r>
  <r>
    <x v="399"/>
    <n v="50"/>
  </r>
  <r>
    <x v="400"/>
    <n v="37"/>
  </r>
  <r>
    <x v="400"/>
    <n v="94"/>
  </r>
  <r>
    <x v="401"/>
    <n v="180"/>
  </r>
  <r>
    <x v="402"/>
    <n v="0"/>
  </r>
  <r>
    <x v="403"/>
    <n v="0"/>
  </r>
  <r>
    <x v="404"/>
    <n v="0"/>
  </r>
  <r>
    <x v="405"/>
    <n v="0"/>
  </r>
  <r>
    <x v="406"/>
    <n v="0"/>
  </r>
  <r>
    <x v="407"/>
    <n v="0"/>
  </r>
  <r>
    <x v="408"/>
    <n v="0"/>
  </r>
  <r>
    <x v="409"/>
    <n v="0"/>
  </r>
  <r>
    <x v="410"/>
    <n v="0"/>
  </r>
  <r>
    <x v="411"/>
    <n v="0"/>
  </r>
  <r>
    <x v="412"/>
    <n v="0"/>
  </r>
  <r>
    <x v="413"/>
    <n v="0"/>
  </r>
  <r>
    <x v="414"/>
    <n v="0"/>
  </r>
  <r>
    <x v="415"/>
    <n v="0"/>
  </r>
  <r>
    <x v="416"/>
    <n v="0"/>
  </r>
  <r>
    <x v="417"/>
    <n v="0"/>
  </r>
  <r>
    <x v="418"/>
    <n v="0"/>
  </r>
  <r>
    <x v="419"/>
    <n v="0"/>
  </r>
  <r>
    <x v="420"/>
    <n v="0"/>
  </r>
  <r>
    <x v="421"/>
    <n v="0"/>
  </r>
  <r>
    <x v="422"/>
    <n v="0"/>
  </r>
  <r>
    <x v="423"/>
    <n v="0"/>
  </r>
  <r>
    <x v="424"/>
    <n v="0"/>
  </r>
  <r>
    <x v="425"/>
    <n v="0"/>
  </r>
  <r>
    <x v="426"/>
    <n v="0"/>
  </r>
  <r>
    <x v="427"/>
    <n v="0"/>
  </r>
  <r>
    <x v="428"/>
    <n v="0"/>
  </r>
  <r>
    <x v="429"/>
    <n v="0"/>
  </r>
  <r>
    <x v="430"/>
    <n v="0"/>
  </r>
  <r>
    <x v="431"/>
    <n v="0"/>
  </r>
  <r>
    <x v="432"/>
    <n v="0"/>
  </r>
  <r>
    <x v="433"/>
    <n v="0"/>
  </r>
  <r>
    <x v="434"/>
    <n v="0"/>
  </r>
  <r>
    <x v="435"/>
    <n v="0"/>
  </r>
  <r>
    <x v="436"/>
    <n v="0"/>
  </r>
  <r>
    <x v="437"/>
    <n v="0"/>
  </r>
  <r>
    <x v="438"/>
    <n v="0"/>
  </r>
  <r>
    <x v="439"/>
    <n v="0"/>
  </r>
  <r>
    <x v="440"/>
    <n v="0"/>
  </r>
  <r>
    <x v="441"/>
    <n v="0"/>
  </r>
  <r>
    <x v="442"/>
    <n v="0"/>
  </r>
  <r>
    <x v="443"/>
    <n v="0"/>
  </r>
  <r>
    <x v="444"/>
    <n v="0"/>
  </r>
  <r>
    <x v="445"/>
    <n v="0"/>
  </r>
  <r>
    <x v="446"/>
    <n v="0"/>
  </r>
  <r>
    <x v="447"/>
    <n v="0"/>
  </r>
  <r>
    <x v="448"/>
    <n v="1"/>
  </r>
  <r>
    <x v="449"/>
    <n v="0"/>
  </r>
  <r>
    <x v="450"/>
    <n v="0"/>
  </r>
  <r>
    <x v="451"/>
    <n v="0"/>
  </r>
  <r>
    <x v="452"/>
    <n v="0"/>
  </r>
  <r>
    <x v="453"/>
    <n v="0"/>
  </r>
  <r>
    <x v="454"/>
    <n v="0"/>
  </r>
  <r>
    <x v="455"/>
    <n v="0"/>
  </r>
  <r>
    <x v="456"/>
    <n v="0"/>
  </r>
  <r>
    <x v="457"/>
    <n v="0"/>
  </r>
  <r>
    <x v="458"/>
    <n v="0"/>
  </r>
  <r>
    <x v="459"/>
    <n v="0"/>
  </r>
  <r>
    <x v="460"/>
    <n v="0"/>
  </r>
  <r>
    <x v="461"/>
    <n v="0"/>
  </r>
  <r>
    <x v="462"/>
    <n v="0"/>
  </r>
  <r>
    <x v="463"/>
    <n v="0"/>
  </r>
  <r>
    <x v="464"/>
    <n v="0"/>
  </r>
  <r>
    <x v="465"/>
    <n v="0"/>
  </r>
  <r>
    <x v="466"/>
    <n v="0"/>
  </r>
  <r>
    <x v="467"/>
    <n v="0"/>
  </r>
  <r>
    <x v="468"/>
    <n v="0"/>
  </r>
  <r>
    <x v="469"/>
    <n v="0"/>
  </r>
  <r>
    <x v="470"/>
    <n v="0"/>
  </r>
  <r>
    <x v="471"/>
    <n v="0"/>
  </r>
  <r>
    <x v="472"/>
    <n v="0"/>
  </r>
  <r>
    <x v="473"/>
    <n v="0"/>
  </r>
  <r>
    <x v="474"/>
    <n v="0"/>
  </r>
  <r>
    <x v="475"/>
    <n v="0"/>
  </r>
  <r>
    <x v="476"/>
    <n v="0"/>
  </r>
  <r>
    <x v="477"/>
    <n v="0"/>
  </r>
  <r>
    <x v="478"/>
    <n v="0"/>
  </r>
  <r>
    <x v="479"/>
    <n v="0"/>
  </r>
  <r>
    <x v="480"/>
    <n v="0"/>
  </r>
  <r>
    <x v="481"/>
    <n v="0"/>
  </r>
  <r>
    <x v="482"/>
    <n v="0"/>
  </r>
  <r>
    <x v="483"/>
    <n v="0"/>
  </r>
  <r>
    <x v="484"/>
    <n v="1"/>
  </r>
  <r>
    <x v="485"/>
    <n v="0"/>
  </r>
  <r>
    <x v="486"/>
    <n v="0"/>
  </r>
  <r>
    <x v="487"/>
    <n v="0"/>
  </r>
  <r>
    <x v="488"/>
    <n v="0"/>
  </r>
  <r>
    <x v="489"/>
    <n v="0"/>
  </r>
  <r>
    <x v="490"/>
    <n v="0"/>
  </r>
  <r>
    <x v="491"/>
    <n v="0"/>
  </r>
  <r>
    <x v="492"/>
    <n v="0"/>
  </r>
  <r>
    <x v="493"/>
    <n v="0"/>
  </r>
  <r>
    <x v="494"/>
    <n v="0"/>
  </r>
  <r>
    <x v="495"/>
    <n v="0"/>
  </r>
  <r>
    <x v="496"/>
    <n v="0"/>
  </r>
  <r>
    <x v="497"/>
    <n v="0"/>
  </r>
  <r>
    <x v="498"/>
    <n v="1"/>
  </r>
  <r>
    <x v="499"/>
    <n v="0"/>
  </r>
  <r>
    <x v="500"/>
    <n v="0"/>
  </r>
  <r>
    <x v="501"/>
    <n v="3"/>
  </r>
  <r>
    <x v="502"/>
    <n v="1"/>
  </r>
  <r>
    <x v="503"/>
    <n v="0"/>
  </r>
  <r>
    <x v="504"/>
    <n v="0"/>
  </r>
  <r>
    <x v="505"/>
    <n v="0"/>
  </r>
  <r>
    <x v="506"/>
    <n v="0"/>
  </r>
  <r>
    <x v="507"/>
    <n v="0"/>
  </r>
  <r>
    <x v="508"/>
    <n v="3"/>
  </r>
  <r>
    <x v="509"/>
    <n v="0"/>
  </r>
  <r>
    <x v="510"/>
    <n v="1"/>
  </r>
  <r>
    <x v="511"/>
    <n v="0"/>
  </r>
  <r>
    <x v="512"/>
    <n v="0"/>
  </r>
  <r>
    <x v="513"/>
    <n v="0"/>
  </r>
  <r>
    <x v="514"/>
    <n v="0"/>
  </r>
  <r>
    <x v="515"/>
    <n v="0"/>
  </r>
  <r>
    <x v="516"/>
    <n v="0"/>
  </r>
  <r>
    <x v="517"/>
    <n v="0"/>
  </r>
  <r>
    <x v="518"/>
    <n v="0"/>
  </r>
  <r>
    <x v="519"/>
    <n v="0"/>
  </r>
  <r>
    <x v="520"/>
    <n v="0"/>
  </r>
  <r>
    <x v="521"/>
    <n v="0"/>
  </r>
  <r>
    <x v="522"/>
    <n v="0"/>
  </r>
  <r>
    <x v="523"/>
    <n v="2"/>
  </r>
  <r>
    <x v="524"/>
    <n v="2"/>
  </r>
  <r>
    <x v="525"/>
    <n v="0"/>
  </r>
  <r>
    <x v="526"/>
    <n v="3"/>
  </r>
  <r>
    <x v="527"/>
    <n v="0"/>
  </r>
  <r>
    <x v="528"/>
    <n v="0"/>
  </r>
  <r>
    <x v="529"/>
    <n v="0"/>
  </r>
  <r>
    <x v="530"/>
    <n v="0"/>
  </r>
  <r>
    <x v="531"/>
    <n v="0"/>
  </r>
  <r>
    <x v="532"/>
    <n v="0"/>
  </r>
  <r>
    <x v="533"/>
    <n v="0"/>
  </r>
  <r>
    <x v="534"/>
    <n v="0"/>
  </r>
  <r>
    <x v="535"/>
    <n v="0"/>
  </r>
  <r>
    <x v="536"/>
    <n v="1"/>
  </r>
  <r>
    <x v="537"/>
    <n v="1"/>
  </r>
  <r>
    <x v="538"/>
    <n v="0"/>
  </r>
  <r>
    <x v="539"/>
    <n v="0"/>
  </r>
  <r>
    <x v="540"/>
    <n v="0"/>
  </r>
  <r>
    <x v="541"/>
    <n v="0"/>
  </r>
  <r>
    <x v="542"/>
    <n v="0"/>
  </r>
  <r>
    <x v="543"/>
    <n v="0"/>
  </r>
  <r>
    <x v="544"/>
    <n v="0"/>
  </r>
  <r>
    <x v="545"/>
    <n v="1"/>
  </r>
  <r>
    <x v="546"/>
    <n v="0"/>
  </r>
  <r>
    <x v="547"/>
    <n v="0"/>
  </r>
  <r>
    <x v="548"/>
    <n v="0"/>
  </r>
  <r>
    <x v="549"/>
    <n v="0"/>
  </r>
  <r>
    <x v="550"/>
    <n v="0"/>
  </r>
  <r>
    <x v="551"/>
    <n v="0"/>
  </r>
  <r>
    <x v="552"/>
    <n v="0"/>
  </r>
  <r>
    <x v="553"/>
    <n v="0"/>
  </r>
  <r>
    <x v="554"/>
    <n v="0"/>
  </r>
  <r>
    <x v="555"/>
    <n v="0"/>
  </r>
  <r>
    <x v="556"/>
    <n v="0"/>
  </r>
  <r>
    <x v="557"/>
    <n v="0"/>
  </r>
  <r>
    <x v="558"/>
    <n v="0"/>
  </r>
  <r>
    <x v="559"/>
    <n v="0"/>
  </r>
  <r>
    <x v="560"/>
    <n v="0"/>
  </r>
  <r>
    <x v="561"/>
    <n v="0"/>
  </r>
  <r>
    <x v="562"/>
    <n v="0"/>
  </r>
  <r>
    <x v="563"/>
    <n v="0"/>
  </r>
  <r>
    <x v="564"/>
    <n v="1"/>
  </r>
  <r>
    <x v="565"/>
    <n v="0"/>
  </r>
  <r>
    <x v="566"/>
    <n v="0"/>
  </r>
  <r>
    <x v="567"/>
    <n v="0"/>
  </r>
  <r>
    <x v="568"/>
    <n v="0"/>
  </r>
  <r>
    <x v="569"/>
    <n v="0"/>
  </r>
  <r>
    <x v="570"/>
    <n v="0"/>
  </r>
  <r>
    <x v="571"/>
    <n v="0"/>
  </r>
  <r>
    <x v="572"/>
    <n v="0"/>
  </r>
  <r>
    <x v="573"/>
    <n v="0"/>
  </r>
  <r>
    <x v="574"/>
    <n v="0"/>
  </r>
  <r>
    <x v="575"/>
    <n v="0"/>
  </r>
  <r>
    <x v="576"/>
    <n v="0"/>
  </r>
  <r>
    <x v="577"/>
    <n v="0"/>
  </r>
  <r>
    <x v="578"/>
    <n v="0"/>
  </r>
  <r>
    <x v="579"/>
    <n v="0"/>
  </r>
  <r>
    <x v="580"/>
    <n v="0"/>
  </r>
  <r>
    <x v="581"/>
    <n v="0"/>
  </r>
  <r>
    <x v="582"/>
    <n v="0"/>
  </r>
  <r>
    <x v="583"/>
    <n v="1"/>
  </r>
  <r>
    <x v="584"/>
    <n v="0"/>
  </r>
  <r>
    <x v="585"/>
    <n v="0"/>
  </r>
  <r>
    <x v="586"/>
    <n v="0"/>
  </r>
  <r>
    <x v="587"/>
    <n v="0"/>
  </r>
  <r>
    <x v="588"/>
    <n v="0"/>
  </r>
  <r>
    <x v="589"/>
    <n v="0"/>
  </r>
  <r>
    <x v="590"/>
    <n v="1"/>
  </r>
  <r>
    <x v="591"/>
    <n v="0"/>
  </r>
  <r>
    <x v="592"/>
    <n v="0"/>
  </r>
  <r>
    <x v="593"/>
    <n v="0"/>
  </r>
  <r>
    <x v="594"/>
    <n v="1"/>
  </r>
  <r>
    <x v="595"/>
    <n v="0"/>
  </r>
  <r>
    <x v="596"/>
    <n v="0"/>
  </r>
  <r>
    <x v="597"/>
    <n v="0"/>
  </r>
  <r>
    <x v="598"/>
    <n v="0"/>
  </r>
  <r>
    <x v="599"/>
    <n v="0"/>
  </r>
  <r>
    <x v="600"/>
    <n v="0"/>
  </r>
  <r>
    <x v="601"/>
    <n v="0"/>
  </r>
  <r>
    <x v="602"/>
    <n v="0"/>
  </r>
  <r>
    <x v="603"/>
    <n v="0"/>
  </r>
  <r>
    <x v="604"/>
    <n v="0"/>
  </r>
  <r>
    <x v="605"/>
    <n v="0"/>
  </r>
  <r>
    <x v="606"/>
    <n v="0"/>
  </r>
  <r>
    <x v="607"/>
    <n v="0"/>
  </r>
  <r>
    <x v="608"/>
    <n v="0"/>
  </r>
  <r>
    <x v="609"/>
    <n v="0"/>
  </r>
  <r>
    <x v="610"/>
    <n v="0"/>
  </r>
  <r>
    <x v="611"/>
    <n v="0"/>
  </r>
  <r>
    <x v="612"/>
    <n v="0"/>
  </r>
  <r>
    <x v="613"/>
    <n v="0"/>
  </r>
  <r>
    <x v="614"/>
    <n v="0"/>
  </r>
  <r>
    <x v="615"/>
    <n v="0"/>
  </r>
  <r>
    <x v="616"/>
    <n v="0"/>
  </r>
  <r>
    <x v="617"/>
    <n v="0"/>
  </r>
  <r>
    <x v="618"/>
    <n v="0"/>
  </r>
  <r>
    <x v="619"/>
    <n v="0"/>
  </r>
  <r>
    <x v="620"/>
    <n v="0"/>
  </r>
  <r>
    <x v="621"/>
    <n v="0"/>
  </r>
  <r>
    <x v="622"/>
    <n v="0"/>
  </r>
  <r>
    <x v="623"/>
    <n v="0"/>
  </r>
  <r>
    <x v="624"/>
    <n v="0"/>
  </r>
  <r>
    <x v="625"/>
    <n v="0"/>
  </r>
  <r>
    <x v="626"/>
    <n v="0"/>
  </r>
  <r>
    <x v="627"/>
    <n v="0"/>
  </r>
  <r>
    <x v="628"/>
    <n v="0"/>
  </r>
  <r>
    <x v="629"/>
    <n v="0"/>
  </r>
  <r>
    <x v="630"/>
    <n v="0"/>
  </r>
  <r>
    <x v="631"/>
    <n v="0"/>
  </r>
  <r>
    <x v="632"/>
    <n v="0"/>
  </r>
  <r>
    <x v="633"/>
    <n v="0"/>
  </r>
  <r>
    <x v="634"/>
    <n v="0"/>
  </r>
  <r>
    <x v="635"/>
    <n v="0"/>
  </r>
  <r>
    <x v="636"/>
    <n v="0"/>
  </r>
  <r>
    <x v="637"/>
    <n v="0"/>
  </r>
  <r>
    <x v="638"/>
    <n v="0"/>
  </r>
  <r>
    <x v="639"/>
    <n v="0"/>
  </r>
  <r>
    <x v="640"/>
    <n v="0"/>
  </r>
  <r>
    <x v="641"/>
    <n v="0"/>
  </r>
  <r>
    <x v="642"/>
    <n v="0"/>
  </r>
  <r>
    <x v="643"/>
    <n v="0"/>
  </r>
  <r>
    <x v="644"/>
    <n v="0"/>
  </r>
  <r>
    <x v="645"/>
    <n v="0"/>
  </r>
  <r>
    <x v="646"/>
    <n v="0"/>
  </r>
  <r>
    <x v="647"/>
    <n v="0"/>
  </r>
  <r>
    <x v="648"/>
    <n v="0"/>
  </r>
  <r>
    <x v="649"/>
    <n v="0"/>
  </r>
  <r>
    <x v="650"/>
    <n v="0"/>
  </r>
  <r>
    <x v="651"/>
    <n v="0"/>
  </r>
  <r>
    <x v="652"/>
    <n v="0"/>
  </r>
  <r>
    <x v="653"/>
    <n v="1"/>
  </r>
  <r>
    <x v="654"/>
    <n v="0"/>
  </r>
  <r>
    <x v="655"/>
    <n v="0"/>
  </r>
  <r>
    <x v="656"/>
    <n v="0"/>
  </r>
  <r>
    <x v="657"/>
    <n v="0"/>
  </r>
  <r>
    <x v="658"/>
    <n v="0"/>
  </r>
  <r>
    <x v="659"/>
    <n v="0"/>
  </r>
  <r>
    <x v="660"/>
    <n v="0"/>
  </r>
  <r>
    <x v="661"/>
    <n v="0"/>
  </r>
  <r>
    <x v="662"/>
    <n v="0"/>
  </r>
  <r>
    <x v="663"/>
    <n v="0"/>
  </r>
  <r>
    <x v="664"/>
    <n v="0"/>
  </r>
  <r>
    <x v="665"/>
    <n v="0"/>
  </r>
  <r>
    <x v="666"/>
    <n v="0"/>
  </r>
  <r>
    <x v="667"/>
    <n v="0"/>
  </r>
  <r>
    <x v="668"/>
    <n v="0"/>
  </r>
  <r>
    <x v="669"/>
    <n v="0"/>
  </r>
  <r>
    <x v="670"/>
    <n v="0"/>
  </r>
  <r>
    <x v="671"/>
    <n v="0"/>
  </r>
  <r>
    <x v="672"/>
    <n v="0"/>
  </r>
  <r>
    <x v="673"/>
    <n v="0"/>
  </r>
  <r>
    <x v="674"/>
    <n v="0"/>
  </r>
  <r>
    <x v="675"/>
    <n v="0"/>
  </r>
  <r>
    <x v="676"/>
    <n v="0"/>
  </r>
  <r>
    <x v="677"/>
    <n v="0"/>
  </r>
  <r>
    <x v="678"/>
    <n v="0"/>
  </r>
  <r>
    <x v="679"/>
    <n v="0"/>
  </r>
  <r>
    <x v="680"/>
    <n v="0"/>
  </r>
  <r>
    <x v="681"/>
    <n v="0"/>
  </r>
  <r>
    <x v="682"/>
    <n v="0"/>
  </r>
  <r>
    <x v="683"/>
    <n v="0"/>
  </r>
  <r>
    <x v="684"/>
    <n v="0"/>
  </r>
  <r>
    <x v="685"/>
    <n v="0"/>
  </r>
  <r>
    <x v="686"/>
    <n v="0"/>
  </r>
  <r>
    <x v="687"/>
    <n v="0"/>
  </r>
  <r>
    <x v="688"/>
    <n v="0"/>
  </r>
  <r>
    <x v="689"/>
    <n v="0"/>
  </r>
  <r>
    <x v="690"/>
    <n v="0"/>
  </r>
  <r>
    <x v="691"/>
    <n v="0"/>
  </r>
  <r>
    <x v="692"/>
    <n v="0"/>
  </r>
  <r>
    <x v="693"/>
    <n v="0"/>
  </r>
  <r>
    <x v="694"/>
    <n v="0"/>
  </r>
  <r>
    <x v="695"/>
    <n v="0"/>
  </r>
  <r>
    <x v="696"/>
    <n v="0"/>
  </r>
  <r>
    <x v="697"/>
    <n v="0"/>
  </r>
  <r>
    <x v="698"/>
    <n v="0"/>
  </r>
  <r>
    <x v="699"/>
    <n v="0"/>
  </r>
  <r>
    <x v="700"/>
    <n v="0"/>
  </r>
  <r>
    <x v="701"/>
    <n v="0"/>
  </r>
  <r>
    <x v="702"/>
    <n v="0"/>
  </r>
  <r>
    <x v="703"/>
    <n v="0"/>
  </r>
  <r>
    <x v="704"/>
    <n v="0"/>
  </r>
  <r>
    <x v="705"/>
    <n v="0"/>
  </r>
  <r>
    <x v="706"/>
    <n v="0"/>
  </r>
  <r>
    <x v="707"/>
    <n v="0"/>
  </r>
  <r>
    <x v="708"/>
    <n v="0"/>
  </r>
  <r>
    <x v="709"/>
    <n v="0"/>
  </r>
  <r>
    <x v="710"/>
    <n v="0"/>
  </r>
  <r>
    <x v="711"/>
    <n v="0"/>
  </r>
  <r>
    <x v="712"/>
    <n v="0"/>
  </r>
  <r>
    <x v="713"/>
    <n v="0"/>
  </r>
  <r>
    <x v="714"/>
    <n v="0"/>
  </r>
  <r>
    <x v="715"/>
    <n v="0"/>
  </r>
  <r>
    <x v="716"/>
    <n v="0"/>
  </r>
  <r>
    <x v="717"/>
    <n v="0"/>
  </r>
  <r>
    <x v="718"/>
    <n v="0"/>
  </r>
  <r>
    <x v="719"/>
    <n v="0"/>
  </r>
  <r>
    <x v="720"/>
    <n v="0"/>
  </r>
  <r>
    <x v="721"/>
    <n v="0"/>
  </r>
  <r>
    <x v="722"/>
    <n v="0"/>
  </r>
  <r>
    <x v="723"/>
    <n v="0"/>
  </r>
  <r>
    <x v="724"/>
    <n v="0"/>
  </r>
  <r>
    <x v="725"/>
    <n v="0"/>
  </r>
  <r>
    <x v="726"/>
    <n v="0"/>
  </r>
  <r>
    <x v="727"/>
    <n v="0"/>
  </r>
  <r>
    <x v="728"/>
    <n v="0"/>
  </r>
  <r>
    <x v="729"/>
    <n v="0"/>
  </r>
  <r>
    <x v="730"/>
    <n v="0"/>
  </r>
  <r>
    <x v="731"/>
    <n v="0"/>
  </r>
  <r>
    <x v="732"/>
    <n v="0"/>
  </r>
  <r>
    <x v="733"/>
    <n v="0"/>
  </r>
  <r>
    <x v="734"/>
    <n v="0"/>
  </r>
  <r>
    <x v="735"/>
    <n v="0"/>
  </r>
  <r>
    <x v="736"/>
    <n v="0"/>
  </r>
  <r>
    <x v="737"/>
    <n v="0"/>
  </r>
  <r>
    <x v="738"/>
    <n v="0"/>
  </r>
  <r>
    <x v="739"/>
    <n v="0"/>
  </r>
  <r>
    <x v="740"/>
    <n v="0"/>
  </r>
  <r>
    <x v="741"/>
    <n v="0"/>
  </r>
  <r>
    <x v="742"/>
    <n v="0"/>
  </r>
  <r>
    <x v="743"/>
    <n v="0"/>
  </r>
  <r>
    <x v="744"/>
    <n v="0"/>
  </r>
  <r>
    <x v="745"/>
    <n v="0"/>
  </r>
  <r>
    <x v="746"/>
    <n v="0"/>
  </r>
  <r>
    <x v="747"/>
    <n v="0"/>
  </r>
  <r>
    <x v="748"/>
    <n v="0"/>
  </r>
  <r>
    <x v="749"/>
    <n v="0"/>
  </r>
  <r>
    <x v="750"/>
    <n v="0"/>
  </r>
  <r>
    <x v="751"/>
    <n v="0"/>
  </r>
  <r>
    <x v="752"/>
    <n v="0"/>
  </r>
  <r>
    <x v="753"/>
    <n v="0"/>
  </r>
  <r>
    <x v="754"/>
    <n v="0"/>
  </r>
  <r>
    <x v="755"/>
    <n v="0"/>
  </r>
  <r>
    <x v="756"/>
    <n v="0"/>
  </r>
  <r>
    <x v="757"/>
    <n v="0"/>
  </r>
  <r>
    <x v="758"/>
    <n v="0"/>
  </r>
  <r>
    <x v="759"/>
    <n v="0"/>
  </r>
  <r>
    <x v="760"/>
    <n v="0"/>
  </r>
  <r>
    <x v="761"/>
    <n v="0"/>
  </r>
  <r>
    <x v="762"/>
    <n v="0"/>
  </r>
  <r>
    <x v="763"/>
    <n v="0"/>
  </r>
  <r>
    <x v="764"/>
    <n v="0"/>
  </r>
  <r>
    <x v="765"/>
    <n v="0"/>
  </r>
  <r>
    <x v="766"/>
    <n v="0"/>
  </r>
  <r>
    <x v="767"/>
    <n v="0"/>
  </r>
  <r>
    <x v="768"/>
    <n v="0"/>
  </r>
  <r>
    <x v="769"/>
    <n v="0"/>
  </r>
  <r>
    <x v="770"/>
    <n v="0"/>
  </r>
  <r>
    <x v="771"/>
    <n v="0"/>
  </r>
  <r>
    <x v="772"/>
    <n v="0"/>
  </r>
  <r>
    <x v="773"/>
    <n v="0"/>
  </r>
  <r>
    <x v="774"/>
    <n v="0"/>
  </r>
  <r>
    <x v="775"/>
    <n v="0"/>
  </r>
  <r>
    <x v="776"/>
    <n v="0"/>
  </r>
  <r>
    <x v="777"/>
    <n v="0"/>
  </r>
  <r>
    <x v="778"/>
    <n v="0"/>
  </r>
  <r>
    <x v="779"/>
    <n v="0"/>
  </r>
  <r>
    <x v="780"/>
    <n v="0"/>
  </r>
  <r>
    <x v="781"/>
    <n v="0"/>
  </r>
  <r>
    <x v="782"/>
    <n v="0"/>
  </r>
  <r>
    <x v="783"/>
    <n v="0"/>
  </r>
  <r>
    <x v="784"/>
    <n v="0"/>
  </r>
  <r>
    <x v="785"/>
    <n v="0"/>
  </r>
  <r>
    <x v="786"/>
    <n v="0"/>
  </r>
  <r>
    <x v="787"/>
    <n v="0"/>
  </r>
  <r>
    <x v="788"/>
    <n v="0"/>
  </r>
  <r>
    <x v="789"/>
    <n v="0"/>
  </r>
  <r>
    <x v="790"/>
    <n v="0"/>
  </r>
  <r>
    <x v="791"/>
    <n v="0"/>
  </r>
  <r>
    <x v="792"/>
    <n v="0"/>
  </r>
  <r>
    <x v="793"/>
    <n v="0"/>
  </r>
  <r>
    <x v="794"/>
    <n v="0"/>
  </r>
  <r>
    <x v="795"/>
    <n v="0"/>
  </r>
  <r>
    <x v="796"/>
    <n v="0"/>
  </r>
  <r>
    <x v="797"/>
    <n v="0"/>
  </r>
  <r>
    <x v="798"/>
    <n v="0"/>
  </r>
  <r>
    <x v="799"/>
    <n v="0"/>
  </r>
  <r>
    <x v="800"/>
    <n v="0"/>
  </r>
  <r>
    <x v="801"/>
    <n v="0"/>
  </r>
  <r>
    <x v="802"/>
    <n v="0"/>
  </r>
  <r>
    <x v="803"/>
    <n v="0"/>
  </r>
  <r>
    <x v="804"/>
    <n v="0"/>
  </r>
  <r>
    <x v="805"/>
    <n v="1"/>
  </r>
  <r>
    <x v="806"/>
    <n v="0"/>
  </r>
  <r>
    <x v="807"/>
    <n v="0"/>
  </r>
  <r>
    <x v="808"/>
    <n v="0"/>
  </r>
  <r>
    <x v="809"/>
    <n v="0"/>
  </r>
  <r>
    <x v="810"/>
    <n v="0"/>
  </r>
  <r>
    <x v="811"/>
    <n v="0"/>
  </r>
  <r>
    <x v="812"/>
    <n v="0"/>
  </r>
  <r>
    <x v="813"/>
    <n v="0"/>
  </r>
  <r>
    <x v="814"/>
    <n v="0"/>
  </r>
  <r>
    <x v="815"/>
    <n v="0"/>
  </r>
  <r>
    <x v="816"/>
    <n v="0"/>
  </r>
  <r>
    <x v="817"/>
    <n v="0"/>
  </r>
  <r>
    <x v="818"/>
    <n v="0"/>
  </r>
  <r>
    <x v="819"/>
    <n v="0"/>
  </r>
  <r>
    <x v="820"/>
    <n v="0"/>
  </r>
  <r>
    <x v="821"/>
    <n v="0"/>
  </r>
  <r>
    <x v="822"/>
    <n v="0"/>
  </r>
  <r>
    <x v="823"/>
    <n v="0"/>
  </r>
  <r>
    <x v="824"/>
    <n v="0"/>
  </r>
  <r>
    <x v="825"/>
    <n v="0"/>
  </r>
  <r>
    <x v="826"/>
    <n v="0"/>
  </r>
  <r>
    <x v="827"/>
    <n v="0"/>
  </r>
  <r>
    <x v="828"/>
    <n v="0"/>
  </r>
  <r>
    <x v="829"/>
    <n v="0"/>
  </r>
  <r>
    <x v="830"/>
    <n v="0"/>
  </r>
  <r>
    <x v="831"/>
    <n v="0"/>
  </r>
  <r>
    <x v="832"/>
    <n v="0"/>
  </r>
  <r>
    <x v="833"/>
    <n v="0"/>
  </r>
  <r>
    <x v="834"/>
    <n v="0"/>
  </r>
  <r>
    <x v="835"/>
    <n v="0"/>
  </r>
  <r>
    <x v="836"/>
    <n v="0"/>
  </r>
  <r>
    <x v="837"/>
    <n v="29"/>
  </r>
  <r>
    <x v="838"/>
    <n v="0"/>
  </r>
  <r>
    <x v="839"/>
    <n v="0"/>
  </r>
  <r>
    <x v="840"/>
    <n v="0"/>
  </r>
  <r>
    <x v="841"/>
    <n v="4"/>
  </r>
  <r>
    <x v="842"/>
    <n v="0"/>
  </r>
  <r>
    <x v="843"/>
    <n v="0"/>
  </r>
  <r>
    <x v="844"/>
    <n v="0"/>
  </r>
  <r>
    <x v="845"/>
    <n v="0"/>
  </r>
  <r>
    <x v="846"/>
    <n v="0"/>
  </r>
  <r>
    <x v="847"/>
    <n v="0"/>
  </r>
  <r>
    <x v="848"/>
    <n v="0"/>
  </r>
  <r>
    <x v="849"/>
    <n v="0"/>
  </r>
  <r>
    <x v="850"/>
    <n v="0"/>
  </r>
  <r>
    <x v="851"/>
    <n v="0"/>
  </r>
  <r>
    <x v="852"/>
    <n v="0"/>
  </r>
  <r>
    <x v="853"/>
    <n v="0"/>
  </r>
  <r>
    <x v="854"/>
    <n v="0"/>
  </r>
  <r>
    <x v="855"/>
    <n v="0"/>
  </r>
  <r>
    <x v="856"/>
    <n v="0"/>
  </r>
  <r>
    <x v="857"/>
    <n v="5"/>
  </r>
  <r>
    <x v="858"/>
    <n v="0"/>
  </r>
  <r>
    <x v="859"/>
    <n v="0"/>
  </r>
  <r>
    <x v="860"/>
    <n v="0"/>
  </r>
  <r>
    <x v="861"/>
    <n v="0"/>
  </r>
  <r>
    <x v="862"/>
    <n v="1"/>
  </r>
  <r>
    <x v="863"/>
    <n v="3"/>
  </r>
  <r>
    <x v="864"/>
    <n v="0"/>
  </r>
  <r>
    <x v="865"/>
    <n v="0"/>
  </r>
  <r>
    <x v="866"/>
    <n v="0"/>
  </r>
  <r>
    <x v="867"/>
    <n v="0"/>
  </r>
  <r>
    <x v="868"/>
    <n v="0"/>
  </r>
  <r>
    <x v="869"/>
    <n v="0"/>
  </r>
  <r>
    <x v="870"/>
    <n v="0"/>
  </r>
  <r>
    <x v="871"/>
    <n v="3"/>
  </r>
  <r>
    <x v="872"/>
    <n v="0"/>
  </r>
  <r>
    <x v="873"/>
    <n v="0"/>
  </r>
  <r>
    <x v="874"/>
    <n v="0"/>
  </r>
  <r>
    <x v="875"/>
    <n v="0"/>
  </r>
  <r>
    <x v="876"/>
    <n v="0"/>
  </r>
  <r>
    <x v="877"/>
    <n v="0"/>
  </r>
  <r>
    <x v="878"/>
    <n v="7"/>
  </r>
  <r>
    <x v="879"/>
    <n v="2"/>
  </r>
  <r>
    <x v="880"/>
    <n v="4"/>
  </r>
  <r>
    <x v="881"/>
    <n v="7"/>
  </r>
  <r>
    <x v="882"/>
    <n v="0"/>
  </r>
  <r>
    <x v="883"/>
    <n v="0"/>
  </r>
  <r>
    <x v="884"/>
    <n v="0"/>
  </r>
  <r>
    <x v="885"/>
    <n v="0"/>
  </r>
  <r>
    <x v="886"/>
    <n v="0"/>
  </r>
  <r>
    <x v="887"/>
    <n v="0"/>
  </r>
  <r>
    <x v="888"/>
    <n v="0"/>
  </r>
  <r>
    <x v="889"/>
    <n v="3"/>
  </r>
  <r>
    <x v="890"/>
    <n v="0"/>
  </r>
  <r>
    <x v="891"/>
    <n v="0"/>
  </r>
  <r>
    <x v="892"/>
    <n v="4"/>
  </r>
  <r>
    <x v="893"/>
    <n v="0"/>
  </r>
  <r>
    <x v="894"/>
    <n v="1"/>
  </r>
  <r>
    <x v="895"/>
    <n v="8"/>
  </r>
  <r>
    <x v="896"/>
    <n v="0"/>
  </r>
  <r>
    <x v="897"/>
    <n v="0"/>
  </r>
  <r>
    <x v="898"/>
    <n v="0"/>
  </r>
  <r>
    <x v="899"/>
    <n v="0"/>
  </r>
  <r>
    <x v="900"/>
    <n v="0"/>
  </r>
  <r>
    <x v="901"/>
    <n v="0"/>
  </r>
  <r>
    <x v="902"/>
    <n v="0"/>
  </r>
  <r>
    <x v="903"/>
    <n v="7"/>
  </r>
  <r>
    <x v="904"/>
    <n v="0"/>
  </r>
  <r>
    <x v="905"/>
    <n v="0"/>
  </r>
  <r>
    <x v="906"/>
    <n v="0"/>
  </r>
  <r>
    <x v="907"/>
    <n v="6"/>
  </r>
  <r>
    <x v="908"/>
    <n v="0"/>
  </r>
  <r>
    <x v="909"/>
    <n v="0"/>
  </r>
  <r>
    <x v="910"/>
    <n v="0"/>
  </r>
  <r>
    <x v="911"/>
    <n v="0"/>
  </r>
  <r>
    <x v="912"/>
    <n v="0"/>
  </r>
  <r>
    <x v="913"/>
    <n v="0"/>
  </r>
  <r>
    <x v="914"/>
    <n v="0"/>
  </r>
  <r>
    <x v="915"/>
    <n v="0"/>
  </r>
  <r>
    <x v="916"/>
    <n v="0"/>
  </r>
  <r>
    <x v="917"/>
    <n v="0"/>
  </r>
  <r>
    <x v="918"/>
    <n v="1"/>
  </r>
  <r>
    <x v="919"/>
    <n v="0"/>
  </r>
  <r>
    <x v="920"/>
    <n v="0"/>
  </r>
  <r>
    <x v="921"/>
    <n v="0"/>
  </r>
  <r>
    <x v="922"/>
    <n v="4"/>
  </r>
  <r>
    <x v="923"/>
    <n v="0"/>
  </r>
  <r>
    <x v="924"/>
    <n v="0"/>
  </r>
  <r>
    <x v="925"/>
    <n v="0"/>
  </r>
  <r>
    <x v="926"/>
    <n v="0"/>
  </r>
  <r>
    <x v="927"/>
    <n v="0"/>
  </r>
  <r>
    <x v="928"/>
    <n v="0"/>
  </r>
  <r>
    <x v="929"/>
    <n v="0"/>
  </r>
  <r>
    <x v="930"/>
    <n v="0"/>
  </r>
  <r>
    <x v="931"/>
    <n v="2"/>
  </r>
  <r>
    <x v="932"/>
    <n v="0"/>
  </r>
  <r>
    <x v="933"/>
    <n v="0"/>
  </r>
  <r>
    <x v="934"/>
    <n v="0"/>
  </r>
  <r>
    <x v="935"/>
    <n v="0"/>
  </r>
  <r>
    <x v="936"/>
    <n v="2"/>
  </r>
  <r>
    <x v="937"/>
    <n v="0"/>
  </r>
  <r>
    <x v="938"/>
    <n v="0"/>
  </r>
  <r>
    <x v="939"/>
    <n v="0"/>
  </r>
  <r>
    <x v="940"/>
    <n v="11"/>
  </r>
  <r>
    <x v="941"/>
    <n v="0"/>
  </r>
  <r>
    <x v="942"/>
    <n v="0"/>
  </r>
  <r>
    <x v="943"/>
    <n v="0"/>
  </r>
  <r>
    <x v="944"/>
    <n v="1"/>
  </r>
  <r>
    <x v="945"/>
    <n v="0"/>
  </r>
  <r>
    <x v="946"/>
    <n v="0"/>
  </r>
  <r>
    <x v="947"/>
    <n v="0"/>
  </r>
  <r>
    <x v="948"/>
    <n v="0"/>
  </r>
  <r>
    <x v="949"/>
    <n v="0"/>
  </r>
  <r>
    <x v="950"/>
    <n v="0"/>
  </r>
  <r>
    <x v="951"/>
    <n v="0"/>
  </r>
  <r>
    <x v="952"/>
    <n v="0"/>
  </r>
  <r>
    <x v="953"/>
    <n v="1"/>
  </r>
  <r>
    <x v="954"/>
    <n v="0"/>
  </r>
  <r>
    <x v="955"/>
    <n v="0"/>
  </r>
  <r>
    <x v="956"/>
    <n v="0"/>
  </r>
  <r>
    <x v="957"/>
    <n v="0"/>
  </r>
  <r>
    <x v="958"/>
    <n v="0"/>
  </r>
  <r>
    <x v="959"/>
    <n v="0"/>
  </r>
  <r>
    <x v="960"/>
    <n v="0"/>
  </r>
  <r>
    <x v="961"/>
    <n v="1"/>
  </r>
  <r>
    <x v="962"/>
    <n v="0"/>
  </r>
  <r>
    <x v="963"/>
    <n v="0"/>
  </r>
  <r>
    <x v="964"/>
    <n v="0"/>
  </r>
  <r>
    <x v="965"/>
    <n v="1"/>
  </r>
  <r>
    <x v="966"/>
    <n v="0"/>
  </r>
  <r>
    <x v="967"/>
    <n v="0"/>
  </r>
  <r>
    <x v="968"/>
    <n v="0"/>
  </r>
  <r>
    <x v="969"/>
    <n v="1"/>
  </r>
  <r>
    <x v="970"/>
    <n v="0"/>
  </r>
  <r>
    <x v="971"/>
    <n v="4"/>
  </r>
  <r>
    <x v="972"/>
    <n v="0"/>
  </r>
  <r>
    <x v="973"/>
    <n v="0"/>
  </r>
  <r>
    <x v="974"/>
    <n v="0"/>
  </r>
  <r>
    <x v="975"/>
    <n v="0"/>
  </r>
  <r>
    <x v="976"/>
    <n v="0"/>
  </r>
  <r>
    <x v="977"/>
    <n v="0"/>
  </r>
  <r>
    <x v="978"/>
    <n v="0"/>
  </r>
  <r>
    <x v="979"/>
    <n v="0"/>
  </r>
  <r>
    <x v="980"/>
    <n v="0"/>
  </r>
  <r>
    <x v="981"/>
    <n v="0"/>
  </r>
  <r>
    <x v="982"/>
    <n v="0"/>
  </r>
  <r>
    <x v="983"/>
    <n v="0"/>
  </r>
  <r>
    <x v="984"/>
    <n v="0"/>
  </r>
  <r>
    <x v="985"/>
    <n v="0"/>
  </r>
  <r>
    <x v="986"/>
    <n v="0"/>
  </r>
  <r>
    <x v="987"/>
    <n v="0"/>
  </r>
  <r>
    <x v="988"/>
    <n v="0"/>
  </r>
  <r>
    <x v="989"/>
    <n v="1"/>
  </r>
  <r>
    <x v="990"/>
    <n v="0"/>
  </r>
  <r>
    <x v="991"/>
    <n v="0"/>
  </r>
  <r>
    <x v="992"/>
    <n v="0"/>
  </r>
  <r>
    <x v="993"/>
    <n v="1"/>
  </r>
  <r>
    <x v="994"/>
    <n v="0"/>
  </r>
  <r>
    <x v="995"/>
    <n v="0"/>
  </r>
  <r>
    <x v="996"/>
    <n v="0"/>
  </r>
  <r>
    <x v="997"/>
    <n v="0"/>
  </r>
  <r>
    <x v="998"/>
    <n v="0"/>
  </r>
  <r>
    <x v="999"/>
    <n v="0"/>
  </r>
  <r>
    <x v="1000"/>
    <n v="0"/>
  </r>
  <r>
    <x v="1001"/>
    <n v="0"/>
  </r>
  <r>
    <x v="1002"/>
    <n v="0"/>
  </r>
  <r>
    <x v="1003"/>
    <n v="0"/>
  </r>
  <r>
    <x v="1004"/>
    <n v="0"/>
  </r>
  <r>
    <x v="1005"/>
    <n v="0"/>
  </r>
  <r>
    <x v="1006"/>
    <n v="0"/>
  </r>
  <r>
    <x v="1007"/>
    <n v="0"/>
  </r>
  <r>
    <x v="1008"/>
    <n v="0"/>
  </r>
  <r>
    <x v="1009"/>
    <n v="0"/>
  </r>
  <r>
    <x v="1010"/>
    <n v="0"/>
  </r>
  <r>
    <x v="1011"/>
    <n v="0"/>
  </r>
  <r>
    <x v="1012"/>
    <n v="0"/>
  </r>
  <r>
    <x v="1013"/>
    <n v="0"/>
  </r>
  <r>
    <x v="1014"/>
    <n v="2"/>
  </r>
  <r>
    <x v="1015"/>
    <n v="0"/>
  </r>
  <r>
    <x v="1016"/>
    <n v="1"/>
  </r>
  <r>
    <x v="1017"/>
    <n v="0"/>
  </r>
  <r>
    <x v="1018"/>
    <n v="0"/>
  </r>
  <r>
    <x v="1019"/>
    <n v="0"/>
  </r>
  <r>
    <x v="1020"/>
    <n v="0"/>
  </r>
  <r>
    <x v="1021"/>
    <n v="0"/>
  </r>
  <r>
    <x v="1022"/>
    <n v="0"/>
  </r>
  <r>
    <x v="1023"/>
    <n v="0"/>
  </r>
  <r>
    <x v="1024"/>
    <n v="0"/>
  </r>
  <r>
    <x v="1025"/>
    <n v="0"/>
  </r>
  <r>
    <x v="1026"/>
    <n v="0"/>
  </r>
  <r>
    <x v="1027"/>
    <n v="2"/>
  </r>
  <r>
    <x v="1028"/>
    <n v="0"/>
  </r>
  <r>
    <x v="1029"/>
    <n v="6"/>
  </r>
  <r>
    <x v="1030"/>
    <n v="11"/>
  </r>
  <r>
    <x v="1031"/>
    <n v="0"/>
  </r>
  <r>
    <x v="1032"/>
    <n v="0"/>
  </r>
  <r>
    <x v="1033"/>
    <n v="0"/>
  </r>
  <r>
    <x v="1034"/>
    <n v="0"/>
  </r>
  <r>
    <x v="1035"/>
    <n v="0"/>
  </r>
  <r>
    <x v="1036"/>
    <n v="0"/>
  </r>
  <r>
    <x v="1037"/>
    <n v="0"/>
  </r>
  <r>
    <x v="1038"/>
    <n v="0"/>
  </r>
  <r>
    <x v="1039"/>
    <n v="0"/>
  </r>
  <r>
    <x v="1040"/>
    <n v="0"/>
  </r>
  <r>
    <x v="1041"/>
    <n v="0"/>
  </r>
  <r>
    <x v="1042"/>
    <n v="0"/>
  </r>
  <r>
    <x v="1043"/>
    <n v="0"/>
  </r>
  <r>
    <x v="1044"/>
    <n v="0"/>
  </r>
  <r>
    <x v="1045"/>
    <n v="0"/>
  </r>
  <r>
    <x v="1046"/>
    <n v="0"/>
  </r>
  <r>
    <x v="1047"/>
    <n v="0"/>
  </r>
  <r>
    <x v="1048"/>
    <n v="0"/>
  </r>
  <r>
    <x v="1049"/>
    <n v="0"/>
  </r>
  <r>
    <x v="1050"/>
    <n v="0"/>
  </r>
  <r>
    <x v="1051"/>
    <n v="0"/>
  </r>
  <r>
    <x v="1052"/>
    <n v="0"/>
  </r>
  <r>
    <x v="1053"/>
    <n v="0"/>
  </r>
  <r>
    <x v="1054"/>
    <n v="0"/>
  </r>
  <r>
    <x v="1055"/>
    <n v="0"/>
  </r>
  <r>
    <x v="1056"/>
    <n v="0"/>
  </r>
  <r>
    <x v="1057"/>
    <n v="0"/>
  </r>
  <r>
    <x v="1058"/>
    <n v="0"/>
  </r>
  <r>
    <x v="1059"/>
    <n v="0"/>
  </r>
  <r>
    <x v="1060"/>
    <n v="0"/>
  </r>
  <r>
    <x v="1061"/>
    <n v="0"/>
  </r>
  <r>
    <x v="1062"/>
    <n v="0"/>
  </r>
  <r>
    <x v="1063"/>
    <n v="0"/>
  </r>
  <r>
    <x v="1064"/>
    <n v="0"/>
  </r>
  <r>
    <x v="1065"/>
    <n v="0"/>
  </r>
  <r>
    <x v="1066"/>
    <n v="0"/>
  </r>
  <r>
    <x v="1067"/>
    <n v="0"/>
  </r>
  <r>
    <x v="1068"/>
    <n v="0"/>
  </r>
  <r>
    <x v="1069"/>
    <n v="0"/>
  </r>
  <r>
    <x v="1070"/>
    <n v="0"/>
  </r>
  <r>
    <x v="1071"/>
    <n v="0"/>
  </r>
  <r>
    <x v="1072"/>
    <n v="0"/>
  </r>
  <r>
    <x v="1073"/>
    <n v="0"/>
  </r>
  <r>
    <x v="1074"/>
    <n v="0"/>
  </r>
  <r>
    <x v="1075"/>
    <n v="0"/>
  </r>
  <r>
    <x v="1076"/>
    <n v="0"/>
  </r>
  <r>
    <x v="1077"/>
    <n v="0"/>
  </r>
  <r>
    <x v="1078"/>
    <n v="0"/>
  </r>
  <r>
    <x v="1079"/>
    <n v="0"/>
  </r>
  <r>
    <x v="1080"/>
    <n v="0"/>
  </r>
  <r>
    <x v="1081"/>
    <n v="0"/>
  </r>
  <r>
    <x v="1082"/>
    <n v="0"/>
  </r>
  <r>
    <x v="1083"/>
    <n v="0"/>
  </r>
  <r>
    <x v="1084"/>
    <n v="0"/>
  </r>
  <r>
    <x v="1085"/>
    <n v="0"/>
  </r>
  <r>
    <x v="1086"/>
    <n v="0"/>
  </r>
  <r>
    <x v="1087"/>
    <n v="0"/>
  </r>
  <r>
    <x v="1088"/>
    <n v="0"/>
  </r>
  <r>
    <x v="1089"/>
    <n v="0"/>
  </r>
  <r>
    <x v="1090"/>
    <n v="0"/>
  </r>
  <r>
    <x v="1091"/>
    <n v="0"/>
  </r>
  <r>
    <x v="1092"/>
    <n v="0"/>
  </r>
  <r>
    <x v="1093"/>
    <n v="0"/>
  </r>
  <r>
    <x v="1094"/>
    <n v="0"/>
  </r>
  <r>
    <x v="1095"/>
    <n v="0"/>
  </r>
  <r>
    <x v="1096"/>
    <n v="0"/>
  </r>
  <r>
    <x v="1097"/>
    <n v="0"/>
  </r>
  <r>
    <x v="1098"/>
    <n v="0"/>
  </r>
  <r>
    <x v="1099"/>
    <n v="0"/>
  </r>
  <r>
    <x v="1100"/>
    <n v="0"/>
  </r>
  <r>
    <x v="1101"/>
    <n v="0"/>
  </r>
  <r>
    <x v="1102"/>
    <n v="0"/>
  </r>
  <r>
    <x v="1103"/>
    <n v="0"/>
  </r>
  <r>
    <x v="1104"/>
    <n v="0"/>
  </r>
  <r>
    <x v="1105"/>
    <n v="0"/>
  </r>
  <r>
    <x v="1106"/>
    <n v="0"/>
  </r>
  <r>
    <x v="1107"/>
    <n v="0"/>
  </r>
  <r>
    <x v="1108"/>
    <n v="0"/>
  </r>
  <r>
    <x v="1109"/>
    <n v="0"/>
  </r>
  <r>
    <x v="1110"/>
    <n v="0"/>
  </r>
  <r>
    <x v="1111"/>
    <n v="0"/>
  </r>
  <r>
    <x v="1112"/>
    <n v="0"/>
  </r>
  <r>
    <x v="1113"/>
    <n v="0"/>
  </r>
  <r>
    <x v="1114"/>
    <n v="0"/>
  </r>
  <r>
    <x v="1115"/>
    <n v="0"/>
  </r>
  <r>
    <x v="1116"/>
    <n v="0"/>
  </r>
  <r>
    <x v="1117"/>
    <n v="0"/>
  </r>
  <r>
    <x v="1118"/>
    <n v="0"/>
  </r>
  <r>
    <x v="1119"/>
    <n v="0"/>
  </r>
  <r>
    <x v="1120"/>
    <n v="0"/>
  </r>
  <r>
    <x v="1121"/>
    <n v="0"/>
  </r>
  <r>
    <x v="1122"/>
    <n v="0"/>
  </r>
  <r>
    <x v="1123"/>
    <n v="0"/>
  </r>
  <r>
    <x v="1124"/>
    <n v="0"/>
  </r>
  <r>
    <x v="1125"/>
    <n v="0"/>
  </r>
  <r>
    <x v="1126"/>
    <n v="0"/>
  </r>
  <r>
    <x v="1127"/>
    <n v="0"/>
  </r>
  <r>
    <x v="1128"/>
    <n v="0"/>
  </r>
  <r>
    <x v="1129"/>
    <n v="0"/>
  </r>
  <r>
    <x v="1130"/>
    <n v="0"/>
  </r>
  <r>
    <x v="1131"/>
    <n v="0"/>
  </r>
  <r>
    <x v="1132"/>
    <n v="0"/>
  </r>
  <r>
    <x v="1133"/>
    <n v="0"/>
  </r>
  <r>
    <x v="1134"/>
    <n v="0"/>
  </r>
  <r>
    <x v="1135"/>
    <n v="0"/>
  </r>
  <r>
    <x v="1136"/>
    <n v="0"/>
  </r>
  <r>
    <x v="1137"/>
    <n v="0"/>
  </r>
  <r>
    <x v="1138"/>
    <n v="0"/>
  </r>
  <r>
    <x v="1139"/>
    <n v="0"/>
  </r>
  <r>
    <x v="1140"/>
    <n v="0"/>
  </r>
  <r>
    <x v="1141"/>
    <n v="0"/>
  </r>
  <r>
    <x v="1142"/>
    <n v="0"/>
  </r>
  <r>
    <x v="1143"/>
    <n v="0"/>
  </r>
  <r>
    <x v="1144"/>
    <n v="0"/>
  </r>
  <r>
    <x v="1145"/>
    <n v="0"/>
  </r>
  <r>
    <x v="1146"/>
    <n v="0"/>
  </r>
  <r>
    <x v="1147"/>
    <n v="0"/>
  </r>
  <r>
    <x v="1148"/>
    <n v="0"/>
  </r>
  <r>
    <x v="1149"/>
    <n v="0"/>
  </r>
  <r>
    <x v="1150"/>
    <n v="0"/>
  </r>
  <r>
    <x v="1151"/>
    <n v="0"/>
  </r>
  <r>
    <x v="1152"/>
    <n v="0"/>
  </r>
  <r>
    <x v="1153"/>
    <n v="0"/>
  </r>
  <r>
    <x v="1154"/>
    <n v="0"/>
  </r>
  <r>
    <x v="1155"/>
    <n v="0"/>
  </r>
  <r>
    <x v="1156"/>
    <n v="0"/>
  </r>
  <r>
    <x v="1157"/>
    <n v="0"/>
  </r>
  <r>
    <x v="1158"/>
    <n v="0"/>
  </r>
  <r>
    <x v="1159"/>
    <n v="0"/>
  </r>
  <r>
    <x v="1160"/>
    <n v="0"/>
  </r>
  <r>
    <x v="1161"/>
    <n v="0"/>
  </r>
  <r>
    <x v="1162"/>
    <n v="0"/>
  </r>
  <r>
    <x v="1163"/>
    <n v="0"/>
  </r>
  <r>
    <x v="1164"/>
    <n v="0"/>
  </r>
  <r>
    <x v="1165"/>
    <n v="0"/>
  </r>
  <r>
    <x v="1166"/>
    <n v="0"/>
  </r>
  <r>
    <x v="1167"/>
    <n v="0"/>
  </r>
  <r>
    <x v="1168"/>
    <n v="0"/>
  </r>
  <r>
    <x v="1169"/>
    <n v="0"/>
  </r>
  <r>
    <x v="1170"/>
    <n v="0"/>
  </r>
  <r>
    <x v="1171"/>
    <n v="0"/>
  </r>
  <r>
    <x v="1172"/>
    <n v="0"/>
  </r>
  <r>
    <x v="1173"/>
    <n v="0"/>
  </r>
  <r>
    <x v="1174"/>
    <n v="0"/>
  </r>
  <r>
    <x v="1175"/>
    <n v="0"/>
  </r>
  <r>
    <x v="1176"/>
    <n v="0"/>
  </r>
  <r>
    <x v="1177"/>
    <n v="0"/>
  </r>
  <r>
    <x v="1178"/>
    <n v="0"/>
  </r>
  <r>
    <x v="1179"/>
    <n v="0"/>
  </r>
  <r>
    <x v="1180"/>
    <n v="0"/>
  </r>
  <r>
    <x v="1181"/>
    <n v="0"/>
  </r>
  <r>
    <x v="1182"/>
    <n v="0"/>
  </r>
  <r>
    <x v="1183"/>
    <n v="0"/>
  </r>
  <r>
    <x v="1184"/>
    <n v="0"/>
  </r>
  <r>
    <x v="1185"/>
    <n v="0"/>
  </r>
  <r>
    <x v="1186"/>
    <n v="0"/>
  </r>
  <r>
    <x v="1187"/>
    <n v="0"/>
  </r>
  <r>
    <x v="1188"/>
    <n v="0"/>
  </r>
  <r>
    <x v="1189"/>
    <n v="0"/>
  </r>
  <r>
    <x v="1190"/>
    <n v="0"/>
  </r>
  <r>
    <x v="1191"/>
    <n v="0"/>
  </r>
  <r>
    <x v="1192"/>
    <n v="0"/>
  </r>
  <r>
    <x v="1193"/>
    <n v="0"/>
  </r>
  <r>
    <x v="1194"/>
    <n v="0"/>
  </r>
  <r>
    <x v="1195"/>
    <n v="0"/>
  </r>
  <r>
    <x v="1196"/>
    <n v="0"/>
  </r>
  <r>
    <x v="1197"/>
    <n v="0"/>
  </r>
  <r>
    <x v="1198"/>
    <n v="0"/>
  </r>
  <r>
    <x v="1199"/>
    <n v="0"/>
  </r>
  <r>
    <x v="1200"/>
    <n v="0"/>
  </r>
  <r>
    <x v="1201"/>
    <n v="0"/>
  </r>
  <r>
    <x v="1202"/>
    <n v="0"/>
  </r>
  <r>
    <x v="1203"/>
    <n v="0"/>
  </r>
  <r>
    <x v="1204"/>
    <n v="0"/>
  </r>
  <r>
    <x v="1205"/>
    <n v="0"/>
  </r>
  <r>
    <x v="1206"/>
    <n v="0"/>
  </r>
  <r>
    <x v="1207"/>
    <n v="0"/>
  </r>
  <r>
    <x v="1208"/>
    <n v="0"/>
  </r>
  <r>
    <x v="1209"/>
    <n v="0"/>
  </r>
  <r>
    <x v="1210"/>
    <n v="0"/>
  </r>
  <r>
    <x v="1211"/>
    <n v="0"/>
  </r>
  <r>
    <x v="1212"/>
    <n v="0"/>
  </r>
  <r>
    <x v="1213"/>
    <n v="0"/>
  </r>
  <r>
    <x v="1214"/>
    <n v="0"/>
  </r>
  <r>
    <x v="1215"/>
    <n v="0"/>
  </r>
  <r>
    <x v="1216"/>
    <n v="0"/>
  </r>
  <r>
    <x v="1217"/>
    <n v="0"/>
  </r>
  <r>
    <x v="1218"/>
    <n v="0"/>
  </r>
  <r>
    <x v="1219"/>
    <n v="0"/>
  </r>
  <r>
    <x v="1220"/>
    <n v="0"/>
  </r>
  <r>
    <x v="1221"/>
    <n v="0"/>
  </r>
  <r>
    <x v="1222"/>
    <n v="0"/>
  </r>
  <r>
    <x v="1223"/>
    <n v="0"/>
  </r>
  <r>
    <x v="1224"/>
    <n v="0"/>
  </r>
  <r>
    <x v="1225"/>
    <n v="0"/>
  </r>
  <r>
    <x v="1226"/>
    <n v="0"/>
  </r>
  <r>
    <x v="1227"/>
    <n v="0"/>
  </r>
  <r>
    <x v="1228"/>
    <n v="0"/>
  </r>
  <r>
    <x v="1229"/>
    <n v="0"/>
  </r>
  <r>
    <x v="1230"/>
    <n v="0"/>
  </r>
  <r>
    <x v="1231"/>
    <n v="0"/>
  </r>
  <r>
    <x v="1232"/>
    <n v="0"/>
  </r>
  <r>
    <x v="1233"/>
    <n v="0"/>
  </r>
  <r>
    <x v="1234"/>
    <n v="0"/>
  </r>
  <r>
    <x v="1235"/>
    <n v="0"/>
  </r>
  <r>
    <x v="1236"/>
    <n v="0"/>
  </r>
  <r>
    <x v="1237"/>
    <n v="0"/>
  </r>
  <r>
    <x v="1238"/>
    <n v="0"/>
  </r>
  <r>
    <x v="1239"/>
    <n v="0"/>
  </r>
  <r>
    <x v="1240"/>
    <n v="0"/>
  </r>
  <r>
    <x v="1241"/>
    <n v="0"/>
  </r>
  <r>
    <x v="1242"/>
    <n v="0"/>
  </r>
  <r>
    <x v="1243"/>
    <n v="0"/>
  </r>
  <r>
    <x v="1244"/>
    <n v="0"/>
  </r>
  <r>
    <x v="1245"/>
    <n v="0"/>
  </r>
  <r>
    <x v="1246"/>
    <n v="0"/>
  </r>
  <r>
    <x v="1247"/>
    <n v="0"/>
  </r>
  <r>
    <x v="1248"/>
    <n v="0"/>
  </r>
  <r>
    <x v="1249"/>
    <n v="0"/>
  </r>
  <r>
    <x v="1250"/>
    <n v="0"/>
  </r>
  <r>
    <x v="1251"/>
    <n v="0"/>
  </r>
  <r>
    <x v="1252"/>
    <n v="0"/>
  </r>
  <r>
    <x v="1253"/>
    <n v="0"/>
  </r>
  <r>
    <x v="1254"/>
    <n v="0"/>
  </r>
  <r>
    <x v="1255"/>
    <n v="0"/>
  </r>
  <r>
    <x v="1256"/>
    <n v="0"/>
  </r>
  <r>
    <x v="1257"/>
    <n v="0"/>
  </r>
  <r>
    <x v="1258"/>
    <n v="0"/>
  </r>
  <r>
    <x v="1259"/>
    <n v="0"/>
  </r>
  <r>
    <x v="1260"/>
    <n v="0"/>
  </r>
  <r>
    <x v="1261"/>
    <n v="0"/>
  </r>
  <r>
    <x v="1262"/>
    <n v="0"/>
  </r>
  <r>
    <x v="1263"/>
    <n v="0"/>
  </r>
  <r>
    <x v="1264"/>
    <n v="0"/>
  </r>
  <r>
    <x v="1265"/>
    <n v="0"/>
  </r>
  <r>
    <x v="1266"/>
    <n v="0"/>
  </r>
  <r>
    <x v="1267"/>
    <n v="0"/>
  </r>
  <r>
    <x v="1268"/>
    <n v="0"/>
  </r>
  <r>
    <x v="1269"/>
    <n v="0"/>
  </r>
  <r>
    <x v="1270"/>
    <n v="0"/>
  </r>
  <r>
    <x v="1271"/>
    <n v="0"/>
  </r>
  <r>
    <x v="1272"/>
    <n v="0"/>
  </r>
  <r>
    <x v="1273"/>
    <n v="0"/>
  </r>
  <r>
    <x v="1274"/>
    <n v="0"/>
  </r>
  <r>
    <x v="1275"/>
    <n v="0"/>
  </r>
  <r>
    <x v="1276"/>
    <n v="0"/>
  </r>
  <r>
    <x v="1277"/>
    <n v="0"/>
  </r>
  <r>
    <x v="1278"/>
    <n v="0"/>
  </r>
  <r>
    <x v="1279"/>
    <n v="0"/>
  </r>
  <r>
    <x v="1280"/>
    <n v="0"/>
  </r>
  <r>
    <x v="1281"/>
    <n v="0"/>
  </r>
  <r>
    <x v="1282"/>
    <n v="0"/>
  </r>
  <r>
    <x v="1283"/>
    <n v="0"/>
  </r>
  <r>
    <x v="1284"/>
    <n v="0"/>
  </r>
  <r>
    <x v="1285"/>
    <n v="0"/>
  </r>
  <r>
    <x v="1286"/>
    <n v="0"/>
  </r>
  <r>
    <x v="1287"/>
    <n v="0"/>
  </r>
  <r>
    <x v="1288"/>
    <n v="0"/>
  </r>
  <r>
    <x v="1289"/>
    <n v="0"/>
  </r>
  <r>
    <x v="1290"/>
    <n v="0"/>
  </r>
  <r>
    <x v="1291"/>
    <n v="0"/>
  </r>
  <r>
    <x v="1292"/>
    <n v="0"/>
  </r>
  <r>
    <x v="1293"/>
    <n v="0"/>
  </r>
  <r>
    <x v="1294"/>
    <n v="0"/>
  </r>
  <r>
    <x v="1295"/>
    <n v="0"/>
  </r>
  <r>
    <x v="1296"/>
    <n v="0"/>
  </r>
  <r>
    <x v="1297"/>
    <n v="0"/>
  </r>
  <r>
    <x v="1298"/>
    <n v="0"/>
  </r>
  <r>
    <x v="1299"/>
    <n v="0"/>
  </r>
  <r>
    <x v="1300"/>
    <n v="0"/>
  </r>
  <r>
    <x v="1301"/>
    <n v="0"/>
  </r>
  <r>
    <x v="1302"/>
    <n v="0"/>
  </r>
  <r>
    <x v="1303"/>
    <n v="0"/>
  </r>
  <r>
    <x v="1304"/>
    <n v="0"/>
  </r>
  <r>
    <x v="1305"/>
    <n v="0"/>
  </r>
  <r>
    <x v="1306"/>
    <n v="0"/>
  </r>
  <r>
    <x v="1307"/>
    <n v="0"/>
  </r>
  <r>
    <x v="1308"/>
    <n v="0"/>
  </r>
  <r>
    <x v="1309"/>
    <n v="0"/>
  </r>
  <r>
    <x v="1310"/>
    <n v="0"/>
  </r>
  <r>
    <x v="1311"/>
    <n v="0"/>
  </r>
  <r>
    <x v="1312"/>
    <n v="0"/>
  </r>
  <r>
    <x v="1313"/>
    <n v="0"/>
  </r>
  <r>
    <x v="1314"/>
    <n v="0"/>
  </r>
  <r>
    <x v="1315"/>
    <n v="0"/>
  </r>
  <r>
    <x v="1316"/>
    <n v="0"/>
  </r>
  <r>
    <x v="1317"/>
    <n v="0"/>
  </r>
  <r>
    <x v="1318"/>
    <n v="0"/>
  </r>
  <r>
    <x v="1319"/>
    <n v="0"/>
  </r>
  <r>
    <x v="1320"/>
    <n v="0"/>
  </r>
  <r>
    <x v="1321"/>
    <n v="0"/>
  </r>
  <r>
    <x v="1322"/>
    <n v="0"/>
  </r>
  <r>
    <x v="1323"/>
    <n v="0"/>
  </r>
  <r>
    <x v="1324"/>
    <n v="0"/>
  </r>
  <r>
    <x v="1325"/>
    <n v="0"/>
  </r>
  <r>
    <x v="1326"/>
    <n v="0"/>
  </r>
  <r>
    <x v="1327"/>
    <n v="0"/>
  </r>
  <r>
    <x v="1328"/>
    <n v="0"/>
  </r>
  <r>
    <x v="1329"/>
    <n v="0"/>
  </r>
  <r>
    <x v="1330"/>
    <n v="0"/>
  </r>
  <r>
    <x v="1331"/>
    <n v="0"/>
  </r>
  <r>
    <x v="1332"/>
    <n v="0"/>
  </r>
  <r>
    <x v="1333"/>
    <n v="0"/>
  </r>
  <r>
    <x v="1334"/>
    <n v="0"/>
  </r>
  <r>
    <x v="1335"/>
    <n v="0"/>
  </r>
  <r>
    <x v="1336"/>
    <n v="0"/>
  </r>
  <r>
    <x v="1337"/>
    <n v="0"/>
  </r>
  <r>
    <x v="1338"/>
    <n v="0"/>
  </r>
  <r>
    <x v="1339"/>
    <n v="0"/>
  </r>
  <r>
    <x v="1340"/>
    <n v="0"/>
  </r>
  <r>
    <x v="1341"/>
    <n v="0"/>
  </r>
  <r>
    <x v="1342"/>
    <n v="0"/>
  </r>
  <r>
    <x v="1343"/>
    <n v="0"/>
  </r>
  <r>
    <x v="1344"/>
    <n v="0"/>
  </r>
  <r>
    <x v="1345"/>
    <n v="0"/>
  </r>
  <r>
    <x v="1346"/>
    <n v="0"/>
  </r>
  <r>
    <x v="1347"/>
    <n v="0"/>
  </r>
  <r>
    <x v="1348"/>
    <n v="0"/>
  </r>
  <r>
    <x v="1349"/>
    <n v="0"/>
  </r>
  <r>
    <x v="1350"/>
    <n v="0"/>
  </r>
  <r>
    <x v="1351"/>
    <n v="0"/>
  </r>
  <r>
    <x v="1352"/>
    <n v="0"/>
  </r>
  <r>
    <x v="1353"/>
    <n v="0"/>
  </r>
  <r>
    <x v="1354"/>
    <n v="0"/>
  </r>
  <r>
    <x v="1355"/>
    <n v="0"/>
  </r>
  <r>
    <x v="1356"/>
    <n v="0"/>
  </r>
  <r>
    <x v="1357"/>
    <n v="0"/>
  </r>
  <r>
    <x v="1358"/>
    <n v="0"/>
  </r>
  <r>
    <x v="1359"/>
    <n v="0"/>
  </r>
  <r>
    <x v="1360"/>
    <n v="0"/>
  </r>
  <r>
    <x v="1361"/>
    <n v="0"/>
  </r>
  <r>
    <x v="1362"/>
    <n v="0"/>
  </r>
  <r>
    <x v="1363"/>
    <n v="0"/>
  </r>
  <r>
    <x v="1364"/>
    <n v="0"/>
  </r>
  <r>
    <x v="1365"/>
    <n v="0"/>
  </r>
  <r>
    <x v="1366"/>
    <n v="0"/>
  </r>
  <r>
    <x v="1367"/>
    <n v="0"/>
  </r>
  <r>
    <x v="1368"/>
    <n v="0"/>
  </r>
  <r>
    <x v="1369"/>
    <n v="0"/>
  </r>
  <r>
    <x v="1370"/>
    <n v="0"/>
  </r>
  <r>
    <x v="1371"/>
    <n v="0"/>
  </r>
  <r>
    <x v="1372"/>
    <n v="0"/>
  </r>
  <r>
    <x v="1373"/>
    <n v="0"/>
  </r>
  <r>
    <x v="1374"/>
    <n v="0"/>
  </r>
  <r>
    <x v="1375"/>
    <n v="0"/>
  </r>
  <r>
    <x v="1376"/>
    <n v="0"/>
  </r>
  <r>
    <x v="1377"/>
    <n v="0"/>
  </r>
  <r>
    <x v="1378"/>
    <n v="0"/>
  </r>
  <r>
    <x v="1379"/>
    <n v="0"/>
  </r>
  <r>
    <x v="1380"/>
    <n v="0"/>
  </r>
  <r>
    <x v="1381"/>
    <n v="0"/>
  </r>
  <r>
    <x v="1382"/>
    <n v="0"/>
  </r>
  <r>
    <x v="1383"/>
    <n v="0"/>
  </r>
  <r>
    <x v="1384"/>
    <n v="0"/>
  </r>
  <r>
    <x v="1385"/>
    <n v="0"/>
  </r>
  <r>
    <x v="1386"/>
    <n v="0"/>
  </r>
  <r>
    <x v="1387"/>
    <n v="0"/>
  </r>
  <r>
    <x v="1388"/>
    <n v="0"/>
  </r>
  <r>
    <x v="1389"/>
    <n v="0"/>
  </r>
  <r>
    <x v="1390"/>
    <n v="0"/>
  </r>
  <r>
    <x v="1391"/>
    <n v="0"/>
  </r>
  <r>
    <x v="1392"/>
    <n v="0"/>
  </r>
  <r>
    <x v="1393"/>
    <n v="0"/>
  </r>
  <r>
    <x v="1394"/>
    <n v="0"/>
  </r>
  <r>
    <x v="1395"/>
    <n v="0"/>
  </r>
  <r>
    <x v="1396"/>
    <n v="0"/>
  </r>
  <r>
    <x v="1397"/>
    <n v="0"/>
  </r>
  <r>
    <x v="1398"/>
    <n v="0"/>
  </r>
  <r>
    <x v="1399"/>
    <n v="0"/>
  </r>
  <r>
    <x v="1400"/>
    <n v="0"/>
  </r>
  <r>
    <x v="1401"/>
    <n v="0"/>
  </r>
  <r>
    <x v="1402"/>
    <n v="0"/>
  </r>
  <r>
    <x v="1403"/>
    <n v="0"/>
  </r>
  <r>
    <x v="1404"/>
    <n v="0"/>
  </r>
  <r>
    <x v="1405"/>
    <n v="0"/>
  </r>
  <r>
    <x v="1406"/>
    <n v="0"/>
  </r>
  <r>
    <x v="1407"/>
    <n v="0"/>
  </r>
  <r>
    <x v="1408"/>
    <n v="0"/>
  </r>
  <r>
    <x v="1409"/>
    <n v="0"/>
  </r>
  <r>
    <x v="1410"/>
    <n v="0"/>
  </r>
  <r>
    <x v="1411"/>
    <n v="0"/>
  </r>
  <r>
    <x v="1412"/>
    <n v="0"/>
  </r>
  <r>
    <x v="1413"/>
    <n v="0"/>
  </r>
  <r>
    <x v="1414"/>
    <n v="0"/>
  </r>
  <r>
    <x v="1415"/>
    <n v="0"/>
  </r>
  <r>
    <x v="1416"/>
    <n v="0"/>
  </r>
  <r>
    <x v="1417"/>
    <n v="0"/>
  </r>
  <r>
    <x v="1418"/>
    <n v="0"/>
  </r>
  <r>
    <x v="1419"/>
    <n v="0"/>
  </r>
  <r>
    <x v="1420"/>
    <n v="0"/>
  </r>
  <r>
    <x v="1421"/>
    <n v="0"/>
  </r>
  <r>
    <x v="1422"/>
    <n v="0"/>
  </r>
  <r>
    <x v="1423"/>
    <n v="0"/>
  </r>
  <r>
    <x v="1424"/>
    <n v="0"/>
  </r>
  <r>
    <x v="1425"/>
    <n v="0"/>
  </r>
  <r>
    <x v="1426"/>
    <n v="0"/>
  </r>
  <r>
    <x v="1427"/>
    <n v="0"/>
  </r>
  <r>
    <x v="1428"/>
    <n v="0"/>
  </r>
  <r>
    <x v="1429"/>
    <n v="0"/>
  </r>
  <r>
    <x v="1430"/>
    <n v="0"/>
  </r>
  <r>
    <x v="1431"/>
    <n v="0"/>
  </r>
  <r>
    <x v="1432"/>
    <n v="0"/>
  </r>
  <r>
    <x v="1433"/>
    <n v="0"/>
  </r>
  <r>
    <x v="1434"/>
    <n v="0"/>
  </r>
  <r>
    <x v="1435"/>
    <n v="0"/>
  </r>
  <r>
    <x v="1436"/>
    <n v="0"/>
  </r>
  <r>
    <x v="1437"/>
    <n v="0"/>
  </r>
  <r>
    <x v="1438"/>
    <n v="0"/>
  </r>
  <r>
    <x v="1439"/>
    <n v="0"/>
  </r>
  <r>
    <x v="1440"/>
    <n v="0"/>
  </r>
  <r>
    <x v="1441"/>
    <n v="0"/>
  </r>
  <r>
    <x v="1442"/>
    <n v="0"/>
  </r>
  <r>
    <x v="1443"/>
    <n v="0"/>
  </r>
  <r>
    <x v="1444"/>
    <n v="0"/>
  </r>
  <r>
    <x v="1445"/>
    <n v="0"/>
  </r>
  <r>
    <x v="1446"/>
    <n v="0"/>
  </r>
  <r>
    <x v="1447"/>
    <n v="0"/>
  </r>
  <r>
    <x v="1448"/>
    <n v="0"/>
  </r>
  <r>
    <x v="1449"/>
    <n v="0"/>
  </r>
  <r>
    <x v="1450"/>
    <n v="0"/>
  </r>
  <r>
    <x v="1451"/>
    <n v="0"/>
  </r>
  <r>
    <x v="1452"/>
    <n v="0"/>
  </r>
  <r>
    <x v="1453"/>
    <n v="0"/>
  </r>
  <r>
    <x v="1454"/>
    <n v="0"/>
  </r>
  <r>
    <x v="1455"/>
    <n v="0"/>
  </r>
  <r>
    <x v="1456"/>
    <n v="0"/>
  </r>
  <r>
    <x v="1457"/>
    <n v="0"/>
  </r>
  <r>
    <x v="1458"/>
    <n v="0"/>
  </r>
  <r>
    <x v="1459"/>
    <n v="0"/>
  </r>
  <r>
    <x v="1460"/>
    <n v="0"/>
  </r>
  <r>
    <x v="1461"/>
    <n v="0"/>
  </r>
  <r>
    <x v="1462"/>
    <n v="0"/>
  </r>
  <r>
    <x v="1463"/>
    <n v="0"/>
  </r>
  <r>
    <x v="1464"/>
    <n v="0"/>
  </r>
  <r>
    <x v="1465"/>
    <n v="0"/>
  </r>
  <r>
    <x v="1466"/>
    <n v="0"/>
  </r>
  <r>
    <x v="1467"/>
    <n v="0"/>
  </r>
  <r>
    <x v="1468"/>
    <n v="0"/>
  </r>
  <r>
    <x v="1469"/>
    <n v="0"/>
  </r>
  <r>
    <x v="1470"/>
    <n v="0"/>
  </r>
  <r>
    <x v="1471"/>
    <n v="0"/>
  </r>
  <r>
    <x v="1472"/>
    <n v="0"/>
  </r>
  <r>
    <x v="1473"/>
    <n v="0"/>
  </r>
  <r>
    <x v="1474"/>
    <n v="0"/>
  </r>
  <r>
    <x v="1475"/>
    <n v="0"/>
  </r>
  <r>
    <x v="1476"/>
    <n v="0"/>
  </r>
  <r>
    <x v="1477"/>
    <n v="0"/>
  </r>
  <r>
    <x v="1478"/>
    <n v="0"/>
  </r>
  <r>
    <x v="1479"/>
    <n v="0"/>
  </r>
  <r>
    <x v="1480"/>
    <n v="0"/>
  </r>
  <r>
    <x v="1481"/>
    <n v="0"/>
  </r>
  <r>
    <x v="1482"/>
    <n v="0"/>
  </r>
  <r>
    <x v="1483"/>
    <n v="21"/>
  </r>
  <r>
    <x v="1484"/>
    <n v="185"/>
  </r>
  <r>
    <x v="1485"/>
    <n v="145"/>
  </r>
  <r>
    <x v="1486"/>
    <n v="80"/>
  </r>
  <r>
    <x v="1487"/>
    <n v="236"/>
  </r>
  <r>
    <x v="1488"/>
    <n v="160"/>
  </r>
  <r>
    <x v="1489"/>
    <n v="142"/>
  </r>
  <r>
    <x v="1490"/>
    <n v="1"/>
  </r>
  <r>
    <x v="1491"/>
    <n v="63"/>
  </r>
  <r>
    <x v="1492"/>
    <n v="77"/>
  </r>
  <r>
    <x v="1493"/>
    <n v="248"/>
  </r>
  <r>
    <x v="1494"/>
    <n v="199"/>
  </r>
  <r>
    <x v="1495"/>
    <n v="36"/>
  </r>
  <r>
    <x v="1496"/>
    <n v="47"/>
  </r>
  <r>
    <x v="1497"/>
    <n v="46"/>
  </r>
  <r>
    <x v="1498"/>
    <n v="0"/>
  </r>
  <r>
    <x v="1499"/>
    <n v="0"/>
  </r>
  <r>
    <x v="1500"/>
    <n v="0"/>
  </r>
  <r>
    <x v="1501"/>
    <n v="0"/>
  </r>
  <r>
    <x v="1502"/>
    <n v="0"/>
  </r>
  <r>
    <x v="1503"/>
    <n v="0"/>
  </r>
  <r>
    <x v="1504"/>
    <n v="0"/>
  </r>
  <r>
    <x v="1505"/>
    <n v="0"/>
  </r>
  <r>
    <x v="1506"/>
    <n v="0"/>
  </r>
  <r>
    <x v="1507"/>
    <n v="0"/>
  </r>
  <r>
    <x v="1508"/>
    <n v="0"/>
  </r>
  <r>
    <x v="1509"/>
    <n v="0"/>
  </r>
  <r>
    <x v="1510"/>
    <n v="0"/>
  </r>
  <r>
    <x v="1511"/>
    <n v="0"/>
  </r>
  <r>
    <x v="1512"/>
    <n v="0"/>
  </r>
  <r>
    <x v="1513"/>
    <n v="0"/>
  </r>
  <r>
    <x v="1514"/>
    <n v="0"/>
  </r>
  <r>
    <x v="1515"/>
    <n v="0"/>
  </r>
  <r>
    <x v="1516"/>
    <n v="0"/>
  </r>
  <r>
    <x v="1517"/>
    <n v="0"/>
  </r>
  <r>
    <x v="1518"/>
    <n v="0"/>
  </r>
  <r>
    <x v="1519"/>
    <n v="0"/>
  </r>
  <r>
    <x v="1520"/>
    <n v="0"/>
  </r>
  <r>
    <x v="1521"/>
    <n v="0"/>
  </r>
  <r>
    <x v="1522"/>
    <n v="0"/>
  </r>
  <r>
    <x v="1523"/>
    <n v="0"/>
  </r>
  <r>
    <x v="1524"/>
    <n v="0"/>
  </r>
  <r>
    <x v="1525"/>
    <n v="0"/>
  </r>
  <r>
    <x v="1526"/>
    <n v="0"/>
  </r>
  <r>
    <x v="1527"/>
    <n v="0"/>
  </r>
  <r>
    <x v="1528"/>
    <n v="0"/>
  </r>
  <r>
    <x v="1529"/>
    <n v="0"/>
  </r>
  <r>
    <x v="1530"/>
    <n v="0"/>
  </r>
  <r>
    <x v="1531"/>
    <n v="0"/>
  </r>
  <r>
    <x v="1532"/>
    <n v="0"/>
  </r>
  <r>
    <x v="1533"/>
    <n v="0"/>
  </r>
  <r>
    <x v="1534"/>
    <n v="0"/>
  </r>
  <r>
    <x v="1535"/>
    <n v="0"/>
  </r>
  <r>
    <x v="1536"/>
    <n v="0"/>
  </r>
  <r>
    <x v="1537"/>
    <n v="0"/>
  </r>
  <r>
    <x v="1538"/>
    <n v="0"/>
  </r>
  <r>
    <x v="1539"/>
    <n v="0"/>
  </r>
  <r>
    <x v="1540"/>
    <n v="0"/>
  </r>
  <r>
    <x v="1541"/>
    <n v="0"/>
  </r>
  <r>
    <x v="1542"/>
    <n v="0"/>
  </r>
  <r>
    <x v="1543"/>
    <n v="0"/>
  </r>
  <r>
    <x v="1544"/>
    <n v="0"/>
  </r>
  <r>
    <x v="1545"/>
    <n v="0"/>
  </r>
  <r>
    <x v="1546"/>
    <n v="0"/>
  </r>
  <r>
    <x v="1547"/>
    <n v="0"/>
  </r>
  <r>
    <x v="1548"/>
    <n v="0"/>
  </r>
  <r>
    <x v="1549"/>
    <n v="0"/>
  </r>
  <r>
    <x v="1550"/>
    <n v="0"/>
  </r>
  <r>
    <x v="1551"/>
    <n v="0"/>
  </r>
  <r>
    <x v="1552"/>
    <n v="0"/>
  </r>
  <r>
    <x v="1553"/>
    <n v="0"/>
  </r>
  <r>
    <x v="1554"/>
    <n v="0"/>
  </r>
  <r>
    <x v="1555"/>
    <n v="0"/>
  </r>
  <r>
    <x v="1556"/>
    <n v="0"/>
  </r>
  <r>
    <x v="1557"/>
    <n v="0"/>
  </r>
  <r>
    <x v="1558"/>
    <n v="0"/>
  </r>
  <r>
    <x v="1559"/>
    <n v="0"/>
  </r>
  <r>
    <x v="1560"/>
    <n v="0"/>
  </r>
  <r>
    <x v="1561"/>
    <n v="0"/>
  </r>
  <r>
    <x v="1562"/>
    <n v="0"/>
  </r>
  <r>
    <x v="1563"/>
    <n v="0"/>
  </r>
  <r>
    <x v="1564"/>
    <n v="0"/>
  </r>
  <r>
    <x v="1565"/>
    <n v="0"/>
  </r>
  <r>
    <x v="1566"/>
    <n v="0"/>
  </r>
  <r>
    <x v="1567"/>
    <n v="0"/>
  </r>
  <r>
    <x v="1568"/>
    <n v="0"/>
  </r>
  <r>
    <x v="1569"/>
    <n v="0"/>
  </r>
  <r>
    <x v="1570"/>
    <n v="0"/>
  </r>
  <r>
    <x v="1571"/>
    <n v="0"/>
  </r>
  <r>
    <x v="1572"/>
    <n v="0"/>
  </r>
  <r>
    <x v="1573"/>
    <n v="0"/>
  </r>
  <r>
    <x v="1574"/>
    <n v="0"/>
  </r>
  <r>
    <x v="1575"/>
    <n v="0"/>
  </r>
  <r>
    <x v="1576"/>
    <n v="0"/>
  </r>
  <r>
    <x v="1577"/>
    <n v="0"/>
  </r>
  <r>
    <x v="1578"/>
    <n v="0"/>
  </r>
  <r>
    <x v="1579"/>
    <n v="0"/>
  </r>
  <r>
    <x v="1580"/>
    <n v="0"/>
  </r>
  <r>
    <x v="1581"/>
    <n v="0"/>
  </r>
  <r>
    <x v="1582"/>
    <n v="0"/>
  </r>
  <r>
    <x v="1583"/>
    <n v="0"/>
  </r>
  <r>
    <x v="1584"/>
    <n v="0"/>
  </r>
  <r>
    <x v="1585"/>
    <n v="0"/>
  </r>
  <r>
    <x v="1586"/>
    <n v="0"/>
  </r>
  <r>
    <x v="1587"/>
    <n v="0"/>
  </r>
  <r>
    <x v="1588"/>
    <n v="0"/>
  </r>
  <r>
    <x v="1589"/>
    <n v="0"/>
  </r>
  <r>
    <x v="1590"/>
    <n v="0"/>
  </r>
  <r>
    <x v="1591"/>
    <n v="0"/>
  </r>
  <r>
    <x v="1592"/>
    <n v="0"/>
  </r>
  <r>
    <x v="1593"/>
    <n v="0"/>
  </r>
  <r>
    <x v="1594"/>
    <n v="0"/>
  </r>
  <r>
    <x v="1595"/>
    <n v="0"/>
  </r>
  <r>
    <x v="1596"/>
    <n v="0"/>
  </r>
  <r>
    <x v="1597"/>
    <n v="0"/>
  </r>
  <r>
    <x v="1598"/>
    <n v="0"/>
  </r>
  <r>
    <x v="1599"/>
    <n v="0"/>
  </r>
  <r>
    <x v="1600"/>
    <n v="0"/>
  </r>
  <r>
    <x v="1601"/>
    <n v="0"/>
  </r>
  <r>
    <x v="1602"/>
    <n v="0"/>
  </r>
  <r>
    <x v="1603"/>
    <n v="0"/>
  </r>
  <r>
    <x v="1604"/>
    <n v="0"/>
  </r>
  <r>
    <x v="1605"/>
    <n v="0"/>
  </r>
  <r>
    <x v="1606"/>
    <n v="0"/>
  </r>
  <r>
    <x v="1607"/>
    <n v="0"/>
  </r>
  <r>
    <x v="1608"/>
    <n v="0"/>
  </r>
  <r>
    <x v="1609"/>
    <n v="0"/>
  </r>
  <r>
    <x v="1610"/>
    <n v="0"/>
  </r>
  <r>
    <x v="1611"/>
    <n v="0"/>
  </r>
  <r>
    <x v="1612"/>
    <n v="0"/>
  </r>
  <r>
    <x v="1613"/>
    <n v="0"/>
  </r>
  <r>
    <x v="1614"/>
    <n v="0"/>
  </r>
  <r>
    <x v="1615"/>
    <n v="0"/>
  </r>
  <r>
    <x v="1616"/>
    <n v="0"/>
  </r>
  <r>
    <x v="1617"/>
    <n v="0"/>
  </r>
  <r>
    <x v="1618"/>
    <n v="0"/>
  </r>
  <r>
    <x v="1619"/>
    <n v="0"/>
  </r>
  <r>
    <x v="1620"/>
    <n v="0"/>
  </r>
  <r>
    <x v="1621"/>
    <n v="0"/>
  </r>
  <r>
    <x v="1622"/>
    <n v="0"/>
  </r>
  <r>
    <x v="1623"/>
    <n v="0"/>
  </r>
  <r>
    <x v="1624"/>
    <n v="0"/>
  </r>
  <r>
    <x v="1625"/>
    <n v="0"/>
  </r>
  <r>
    <x v="1626"/>
    <n v="0"/>
  </r>
  <r>
    <x v="1627"/>
    <n v="0"/>
  </r>
  <r>
    <x v="1628"/>
    <n v="0"/>
  </r>
  <r>
    <x v="1629"/>
    <n v="0"/>
  </r>
  <r>
    <x v="1630"/>
    <n v="0"/>
  </r>
  <r>
    <x v="1631"/>
    <n v="0"/>
  </r>
  <r>
    <x v="1632"/>
    <n v="0"/>
  </r>
  <r>
    <x v="1633"/>
    <n v="0"/>
  </r>
  <r>
    <x v="1634"/>
    <n v="0"/>
  </r>
  <r>
    <x v="1635"/>
    <n v="0"/>
  </r>
  <r>
    <x v="1636"/>
    <n v="0"/>
  </r>
  <r>
    <x v="1637"/>
    <n v="0"/>
  </r>
  <r>
    <x v="1638"/>
    <n v="0"/>
  </r>
  <r>
    <x v="1639"/>
    <n v="0"/>
  </r>
  <r>
    <x v="1640"/>
    <n v="0"/>
  </r>
  <r>
    <x v="1641"/>
    <n v="0"/>
  </r>
  <r>
    <x v="1642"/>
    <n v="0"/>
  </r>
  <r>
    <x v="1643"/>
    <n v="0"/>
  </r>
  <r>
    <x v="1644"/>
    <n v="0"/>
  </r>
  <r>
    <x v="1645"/>
    <n v="0"/>
  </r>
  <r>
    <x v="1646"/>
    <n v="0"/>
  </r>
  <r>
    <x v="1647"/>
    <n v="0"/>
  </r>
  <r>
    <x v="1648"/>
    <n v="0"/>
  </r>
  <r>
    <x v="1649"/>
    <n v="0"/>
  </r>
  <r>
    <x v="1650"/>
    <n v="0"/>
  </r>
  <r>
    <x v="1651"/>
    <n v="0"/>
  </r>
  <r>
    <x v="1652"/>
    <n v="0"/>
  </r>
  <r>
    <x v="1653"/>
    <n v="0"/>
  </r>
  <r>
    <x v="1654"/>
    <n v="0"/>
  </r>
  <r>
    <x v="1655"/>
    <n v="0"/>
  </r>
  <r>
    <x v="1656"/>
    <n v="0"/>
  </r>
  <r>
    <x v="1657"/>
    <n v="0"/>
  </r>
  <r>
    <x v="1658"/>
    <n v="0"/>
  </r>
  <r>
    <x v="1659"/>
    <n v="0"/>
  </r>
  <r>
    <x v="1660"/>
    <n v="0"/>
  </r>
  <r>
    <x v="1661"/>
    <n v="0"/>
  </r>
  <r>
    <x v="1662"/>
    <n v="0"/>
  </r>
  <r>
    <x v="1663"/>
    <n v="0"/>
  </r>
  <r>
    <x v="1664"/>
    <n v="0"/>
  </r>
  <r>
    <x v="1665"/>
    <n v="0"/>
  </r>
  <r>
    <x v="1666"/>
    <n v="0"/>
  </r>
  <r>
    <x v="1667"/>
    <n v="0"/>
  </r>
  <r>
    <x v="1668"/>
    <n v="0"/>
  </r>
  <r>
    <x v="1669"/>
    <n v="0"/>
  </r>
  <r>
    <x v="1670"/>
    <n v="0"/>
  </r>
  <r>
    <x v="1671"/>
    <n v="0"/>
  </r>
  <r>
    <x v="1672"/>
    <n v="0"/>
  </r>
  <r>
    <x v="1673"/>
    <n v="0"/>
  </r>
  <r>
    <x v="1674"/>
    <n v="0"/>
  </r>
  <r>
    <x v="1675"/>
    <n v="0"/>
  </r>
  <r>
    <x v="1676"/>
    <n v="0"/>
  </r>
  <r>
    <x v="1677"/>
    <n v="0"/>
  </r>
  <r>
    <x v="1678"/>
    <n v="0"/>
  </r>
  <r>
    <x v="1679"/>
    <n v="0"/>
  </r>
  <r>
    <x v="1680"/>
    <n v="0"/>
  </r>
  <r>
    <x v="1681"/>
    <n v="0"/>
  </r>
  <r>
    <x v="1682"/>
    <n v="0"/>
  </r>
  <r>
    <x v="1683"/>
    <n v="0"/>
  </r>
  <r>
    <x v="1684"/>
    <n v="0"/>
  </r>
  <r>
    <x v="1685"/>
    <n v="0"/>
  </r>
  <r>
    <x v="1686"/>
    <n v="0"/>
  </r>
  <r>
    <x v="1687"/>
    <n v="0"/>
  </r>
  <r>
    <x v="1688"/>
    <n v="0"/>
  </r>
  <r>
    <x v="1689"/>
    <n v="0"/>
  </r>
  <r>
    <x v="1690"/>
    <n v="0"/>
  </r>
  <r>
    <x v="1691"/>
    <n v="0"/>
  </r>
  <r>
    <x v="1692"/>
    <n v="0"/>
  </r>
  <r>
    <x v="1693"/>
    <n v="0"/>
  </r>
  <r>
    <x v="1694"/>
    <n v="0"/>
  </r>
  <r>
    <x v="1695"/>
    <n v="0"/>
  </r>
  <r>
    <x v="1696"/>
    <n v="0"/>
  </r>
  <r>
    <x v="1697"/>
    <n v="0"/>
  </r>
  <r>
    <x v="1698"/>
    <n v="0"/>
  </r>
  <r>
    <x v="1699"/>
    <n v="0"/>
  </r>
  <r>
    <x v="1700"/>
    <n v="0"/>
  </r>
  <r>
    <x v="1701"/>
    <n v="0"/>
  </r>
  <r>
    <x v="1702"/>
    <n v="0"/>
  </r>
  <r>
    <x v="1703"/>
    <n v="0"/>
  </r>
  <r>
    <x v="1704"/>
    <n v="0"/>
  </r>
  <r>
    <x v="1705"/>
    <n v="0"/>
  </r>
  <r>
    <x v="1706"/>
    <n v="0"/>
  </r>
  <r>
    <x v="1707"/>
    <n v="0"/>
  </r>
  <r>
    <x v="1708"/>
    <n v="0"/>
  </r>
  <r>
    <x v="1709"/>
    <n v="0"/>
  </r>
  <r>
    <x v="1710"/>
    <n v="0"/>
  </r>
  <r>
    <x v="1711"/>
    <n v="0"/>
  </r>
  <r>
    <x v="1712"/>
    <n v="0"/>
  </r>
  <r>
    <x v="1713"/>
    <n v="0"/>
  </r>
  <r>
    <x v="1714"/>
    <n v="0"/>
  </r>
  <r>
    <x v="1715"/>
    <n v="0"/>
  </r>
  <r>
    <x v="1716"/>
    <n v="0"/>
  </r>
  <r>
    <x v="1717"/>
    <n v="0"/>
  </r>
  <r>
    <x v="1718"/>
    <n v="0"/>
  </r>
  <r>
    <x v="1719"/>
    <n v="0"/>
  </r>
  <r>
    <x v="1720"/>
    <n v="0"/>
  </r>
  <r>
    <x v="1721"/>
    <n v="0"/>
  </r>
  <r>
    <x v="1722"/>
    <n v="0"/>
  </r>
  <r>
    <x v="1723"/>
    <n v="0"/>
  </r>
  <r>
    <x v="1724"/>
    <n v="0"/>
  </r>
  <r>
    <x v="1725"/>
    <n v="0"/>
  </r>
  <r>
    <x v="1726"/>
    <n v="0"/>
  </r>
  <r>
    <x v="1727"/>
    <n v="0"/>
  </r>
  <r>
    <x v="1728"/>
    <n v="0"/>
  </r>
  <r>
    <x v="1729"/>
    <n v="0"/>
  </r>
  <r>
    <x v="1730"/>
    <n v="0"/>
  </r>
  <r>
    <x v="1731"/>
    <n v="0"/>
  </r>
  <r>
    <x v="1732"/>
    <n v="0"/>
  </r>
  <r>
    <x v="1733"/>
    <n v="0"/>
  </r>
  <r>
    <x v="1734"/>
    <n v="0"/>
  </r>
  <r>
    <x v="1735"/>
    <n v="0"/>
  </r>
  <r>
    <x v="1736"/>
    <n v="0"/>
  </r>
  <r>
    <x v="1737"/>
    <n v="0"/>
  </r>
  <r>
    <x v="1738"/>
    <n v="0"/>
  </r>
  <r>
    <x v="1739"/>
    <n v="0"/>
  </r>
  <r>
    <x v="1740"/>
    <n v="0"/>
  </r>
  <r>
    <x v="1741"/>
    <n v="0"/>
  </r>
  <r>
    <x v="1742"/>
    <n v="0"/>
  </r>
  <r>
    <x v="1743"/>
    <n v="0"/>
  </r>
  <r>
    <x v="1744"/>
    <n v="0"/>
  </r>
  <r>
    <x v="1745"/>
    <n v="0"/>
  </r>
  <r>
    <x v="1746"/>
    <n v="0"/>
  </r>
  <r>
    <x v="1747"/>
    <n v="0"/>
  </r>
  <r>
    <x v="1748"/>
    <n v="0"/>
  </r>
  <r>
    <x v="1749"/>
    <n v="0"/>
  </r>
  <r>
    <x v="1750"/>
    <n v="0"/>
  </r>
  <r>
    <x v="1751"/>
    <n v="0"/>
  </r>
  <r>
    <x v="1752"/>
    <n v="0"/>
  </r>
  <r>
    <x v="1753"/>
    <n v="0"/>
  </r>
  <r>
    <x v="1754"/>
    <n v="0"/>
  </r>
  <r>
    <x v="1755"/>
    <n v="0"/>
  </r>
  <r>
    <x v="1756"/>
    <n v="0"/>
  </r>
  <r>
    <x v="1757"/>
    <n v="0"/>
  </r>
  <r>
    <x v="1758"/>
    <n v="0"/>
  </r>
  <r>
    <x v="1759"/>
    <n v="0"/>
  </r>
  <r>
    <x v="1760"/>
    <n v="0"/>
  </r>
  <r>
    <x v="1761"/>
    <n v="0"/>
  </r>
  <r>
    <x v="1762"/>
    <n v="0"/>
  </r>
  <r>
    <x v="1763"/>
    <n v="0"/>
  </r>
  <r>
    <x v="1764"/>
    <n v="0"/>
  </r>
  <r>
    <x v="1765"/>
    <n v="0"/>
  </r>
  <r>
    <x v="1766"/>
    <n v="0"/>
  </r>
  <r>
    <x v="1767"/>
    <n v="0"/>
  </r>
  <r>
    <x v="1768"/>
    <n v="0"/>
  </r>
  <r>
    <x v="1769"/>
    <n v="0"/>
  </r>
  <r>
    <x v="1770"/>
    <n v="0"/>
  </r>
  <r>
    <x v="1771"/>
    <n v="0"/>
  </r>
  <r>
    <x v="1772"/>
    <n v="0"/>
  </r>
  <r>
    <x v="1773"/>
    <n v="0"/>
  </r>
  <r>
    <x v="1774"/>
    <n v="0"/>
  </r>
  <r>
    <x v="1775"/>
    <n v="0"/>
  </r>
  <r>
    <x v="1776"/>
    <n v="0"/>
  </r>
  <r>
    <x v="1777"/>
    <n v="0"/>
  </r>
  <r>
    <x v="1778"/>
    <n v="0"/>
  </r>
  <r>
    <x v="1779"/>
    <n v="0"/>
  </r>
  <r>
    <x v="1780"/>
    <n v="0"/>
  </r>
  <r>
    <x v="1781"/>
    <n v="0"/>
  </r>
  <r>
    <x v="1782"/>
    <n v="0"/>
  </r>
  <r>
    <x v="1783"/>
    <n v="0"/>
  </r>
  <r>
    <x v="1784"/>
    <n v="0"/>
  </r>
  <r>
    <x v="1785"/>
    <n v="0"/>
  </r>
  <r>
    <x v="1786"/>
    <n v="0"/>
  </r>
  <r>
    <x v="1787"/>
    <n v="0"/>
  </r>
  <r>
    <x v="1788"/>
    <n v="0"/>
  </r>
  <r>
    <x v="1789"/>
    <n v="0"/>
  </r>
  <r>
    <x v="1790"/>
    <n v="0"/>
  </r>
  <r>
    <x v="1791"/>
    <n v="0"/>
  </r>
  <r>
    <x v="1792"/>
    <n v="0"/>
  </r>
  <r>
    <x v="1793"/>
    <n v="0"/>
  </r>
  <r>
    <x v="1794"/>
    <n v="0"/>
  </r>
  <r>
    <x v="1795"/>
    <n v="0"/>
  </r>
  <r>
    <x v="1796"/>
    <n v="0"/>
  </r>
  <r>
    <x v="1797"/>
    <n v="0"/>
  </r>
  <r>
    <x v="1798"/>
    <n v="0"/>
  </r>
  <r>
    <x v="1799"/>
    <n v="0"/>
  </r>
  <r>
    <x v="1800"/>
    <n v="0"/>
  </r>
  <r>
    <x v="1801"/>
    <n v="0"/>
  </r>
  <r>
    <x v="1802"/>
    <n v="0"/>
  </r>
  <r>
    <x v="1803"/>
    <n v="0"/>
  </r>
  <r>
    <x v="1804"/>
    <n v="0"/>
  </r>
  <r>
    <x v="1805"/>
    <n v="0"/>
  </r>
  <r>
    <x v="1806"/>
    <n v="0"/>
  </r>
  <r>
    <x v="1807"/>
    <n v="0"/>
  </r>
  <r>
    <x v="1808"/>
    <n v="0"/>
  </r>
  <r>
    <x v="1809"/>
    <n v="0"/>
  </r>
  <r>
    <x v="1810"/>
    <n v="0"/>
  </r>
  <r>
    <x v="1811"/>
    <n v="0"/>
  </r>
  <r>
    <x v="1812"/>
    <n v="0"/>
  </r>
  <r>
    <x v="1813"/>
    <n v="0"/>
  </r>
  <r>
    <x v="1814"/>
    <n v="0"/>
  </r>
  <r>
    <x v="1815"/>
    <n v="0"/>
  </r>
  <r>
    <x v="1816"/>
    <n v="0"/>
  </r>
  <r>
    <x v="1817"/>
    <n v="0"/>
  </r>
  <r>
    <x v="1818"/>
    <n v="0"/>
  </r>
  <r>
    <x v="1819"/>
    <n v="0"/>
  </r>
  <r>
    <x v="1820"/>
    <n v="0"/>
  </r>
  <r>
    <x v="1821"/>
    <n v="0"/>
  </r>
  <r>
    <x v="1822"/>
    <n v="0"/>
  </r>
  <r>
    <x v="1823"/>
    <n v="0"/>
  </r>
  <r>
    <x v="1824"/>
    <n v="0"/>
  </r>
  <r>
    <x v="1825"/>
    <n v="0"/>
  </r>
  <r>
    <x v="1826"/>
    <n v="0"/>
  </r>
  <r>
    <x v="1827"/>
    <n v="0"/>
  </r>
  <r>
    <x v="1828"/>
    <n v="0"/>
  </r>
  <r>
    <x v="1829"/>
    <n v="0"/>
  </r>
  <r>
    <x v="1830"/>
    <n v="0"/>
  </r>
  <r>
    <x v="1831"/>
    <n v="0"/>
  </r>
  <r>
    <x v="1832"/>
    <n v="0"/>
  </r>
  <r>
    <x v="1833"/>
    <n v="0"/>
  </r>
  <r>
    <x v="1834"/>
    <n v="0"/>
  </r>
  <r>
    <x v="1835"/>
    <n v="0"/>
  </r>
  <r>
    <x v="1836"/>
    <n v="0"/>
  </r>
  <r>
    <x v="1837"/>
    <n v="0"/>
  </r>
  <r>
    <x v="1838"/>
    <n v="0"/>
  </r>
  <r>
    <x v="1839"/>
    <n v="0"/>
  </r>
  <r>
    <x v="1840"/>
    <n v="0"/>
  </r>
  <r>
    <x v="1841"/>
    <n v="0"/>
  </r>
  <r>
    <x v="1842"/>
    <n v="0"/>
  </r>
  <r>
    <x v="1843"/>
    <n v="0"/>
  </r>
  <r>
    <x v="1844"/>
    <n v="0"/>
  </r>
  <r>
    <x v="1845"/>
    <n v="0"/>
  </r>
  <r>
    <x v="1846"/>
    <n v="0"/>
  </r>
  <r>
    <x v="1847"/>
    <n v="0"/>
  </r>
  <r>
    <x v="1848"/>
    <n v="0"/>
  </r>
  <r>
    <x v="1849"/>
    <n v="0"/>
  </r>
  <r>
    <x v="1850"/>
    <n v="0"/>
  </r>
  <r>
    <x v="1851"/>
    <n v="0"/>
  </r>
  <r>
    <x v="1852"/>
    <n v="0"/>
  </r>
  <r>
    <x v="1853"/>
    <n v="0"/>
  </r>
  <r>
    <x v="1854"/>
    <n v="0"/>
  </r>
  <r>
    <x v="1855"/>
    <n v="0"/>
  </r>
  <r>
    <x v="1856"/>
    <n v="0"/>
  </r>
  <r>
    <x v="1857"/>
    <n v="0"/>
  </r>
  <r>
    <x v="1858"/>
    <n v="0"/>
  </r>
  <r>
    <x v="1859"/>
    <n v="0"/>
  </r>
  <r>
    <x v="1860"/>
    <n v="0"/>
  </r>
  <r>
    <x v="1861"/>
    <n v="0"/>
  </r>
  <r>
    <x v="1862"/>
    <n v="0"/>
  </r>
  <r>
    <x v="1863"/>
    <n v="0"/>
  </r>
  <r>
    <x v="1864"/>
    <n v="0"/>
  </r>
  <r>
    <x v="1865"/>
    <n v="0"/>
  </r>
  <r>
    <x v="1866"/>
    <n v="0"/>
  </r>
  <r>
    <x v="1867"/>
    <n v="0"/>
  </r>
  <r>
    <x v="1868"/>
    <n v="0"/>
  </r>
  <r>
    <x v="1869"/>
    <n v="0"/>
  </r>
  <r>
    <x v="1870"/>
    <n v="0"/>
  </r>
  <r>
    <x v="1871"/>
    <n v="0"/>
  </r>
  <r>
    <x v="1872"/>
    <n v="0"/>
  </r>
  <r>
    <x v="1873"/>
    <n v="0"/>
  </r>
  <r>
    <x v="1874"/>
    <n v="0"/>
  </r>
  <r>
    <x v="1875"/>
    <n v="0"/>
  </r>
  <r>
    <x v="1876"/>
    <n v="0"/>
  </r>
  <r>
    <x v="1877"/>
    <n v="0"/>
  </r>
  <r>
    <x v="1878"/>
    <n v="0"/>
  </r>
  <r>
    <x v="1879"/>
    <n v="0"/>
  </r>
  <r>
    <x v="1880"/>
    <n v="0"/>
  </r>
  <r>
    <x v="1881"/>
    <n v="0"/>
  </r>
  <r>
    <x v="1882"/>
    <n v="0"/>
  </r>
  <r>
    <x v="1883"/>
    <n v="0"/>
  </r>
  <r>
    <x v="1884"/>
    <n v="0"/>
  </r>
  <r>
    <x v="1885"/>
    <n v="0"/>
  </r>
  <r>
    <x v="1886"/>
    <n v="0"/>
  </r>
  <r>
    <x v="1887"/>
    <n v="0"/>
  </r>
  <r>
    <x v="1888"/>
    <n v="0"/>
  </r>
  <r>
    <x v="1889"/>
    <n v="0"/>
  </r>
  <r>
    <x v="1890"/>
    <n v="0"/>
  </r>
  <r>
    <x v="1891"/>
    <n v="0"/>
  </r>
  <r>
    <x v="1892"/>
    <n v="0"/>
  </r>
  <r>
    <x v="1893"/>
    <n v="0"/>
  </r>
  <r>
    <x v="1894"/>
    <n v="0"/>
  </r>
  <r>
    <x v="1895"/>
    <n v="0"/>
  </r>
  <r>
    <x v="1896"/>
    <n v="0"/>
  </r>
  <r>
    <x v="1897"/>
    <n v="0"/>
  </r>
  <r>
    <x v="1898"/>
    <n v="0"/>
  </r>
  <r>
    <x v="1899"/>
    <n v="0"/>
  </r>
  <r>
    <x v="1900"/>
    <n v="0"/>
  </r>
  <r>
    <x v="1901"/>
    <n v="0"/>
  </r>
  <r>
    <x v="1902"/>
    <n v="0"/>
  </r>
  <r>
    <x v="1903"/>
    <n v="0"/>
  </r>
  <r>
    <x v="1904"/>
    <n v="0"/>
  </r>
  <r>
    <x v="1905"/>
    <n v="0"/>
  </r>
  <r>
    <x v="1906"/>
    <n v="0"/>
  </r>
  <r>
    <x v="1907"/>
    <n v="0"/>
  </r>
  <r>
    <x v="1908"/>
    <n v="0"/>
  </r>
  <r>
    <x v="1909"/>
    <n v="0"/>
  </r>
  <r>
    <x v="1910"/>
    <n v="0"/>
  </r>
  <r>
    <x v="1911"/>
    <n v="0"/>
  </r>
  <r>
    <x v="1912"/>
    <n v="0"/>
  </r>
  <r>
    <x v="1913"/>
    <n v="0"/>
  </r>
  <r>
    <x v="1914"/>
    <n v="0"/>
  </r>
  <r>
    <x v="1915"/>
    <n v="0"/>
  </r>
  <r>
    <x v="1916"/>
    <n v="0"/>
  </r>
  <r>
    <x v="1917"/>
    <n v="0"/>
  </r>
  <r>
    <x v="1918"/>
    <n v="0"/>
  </r>
  <r>
    <x v="1919"/>
    <n v="0"/>
  </r>
  <r>
    <x v="1920"/>
    <n v="0"/>
  </r>
  <r>
    <x v="1921"/>
    <n v="0"/>
  </r>
  <r>
    <x v="1922"/>
    <n v="0"/>
  </r>
  <r>
    <x v="1923"/>
    <n v="0"/>
  </r>
  <r>
    <x v="1924"/>
    <n v="0"/>
  </r>
  <r>
    <x v="1925"/>
    <n v="0"/>
  </r>
  <r>
    <x v="1926"/>
    <n v="0"/>
  </r>
  <r>
    <x v="1927"/>
    <n v="0"/>
  </r>
  <r>
    <x v="1928"/>
    <n v="0"/>
  </r>
  <r>
    <x v="1929"/>
    <n v="0"/>
  </r>
  <r>
    <x v="1930"/>
    <n v="0"/>
  </r>
  <r>
    <x v="1931"/>
    <n v="0"/>
  </r>
  <r>
    <x v="1932"/>
    <n v="0"/>
  </r>
  <r>
    <x v="1933"/>
    <n v="0"/>
  </r>
  <r>
    <x v="1934"/>
    <n v="0"/>
  </r>
  <r>
    <x v="1935"/>
    <n v="0"/>
  </r>
  <r>
    <x v="1936"/>
    <n v="0"/>
  </r>
  <r>
    <x v="1937"/>
    <n v="0"/>
  </r>
  <r>
    <x v="1938"/>
    <n v="0"/>
  </r>
  <r>
    <x v="1939"/>
    <n v="0"/>
  </r>
  <r>
    <x v="1940"/>
    <n v="0"/>
  </r>
  <r>
    <x v="1941"/>
    <n v="0"/>
  </r>
  <r>
    <x v="1942"/>
    <n v="0"/>
  </r>
  <r>
    <x v="1943"/>
    <n v="0"/>
  </r>
  <r>
    <x v="1944"/>
    <n v="0"/>
  </r>
  <r>
    <x v="1945"/>
    <n v="0"/>
  </r>
  <r>
    <x v="1946"/>
    <n v="0"/>
  </r>
  <r>
    <x v="1947"/>
    <n v="0"/>
  </r>
  <r>
    <x v="1948"/>
    <n v="0"/>
  </r>
  <r>
    <x v="1949"/>
    <n v="0"/>
  </r>
  <r>
    <x v="1950"/>
    <n v="0"/>
  </r>
  <r>
    <x v="1951"/>
    <n v="0"/>
  </r>
  <r>
    <x v="1952"/>
    <n v="0"/>
  </r>
  <r>
    <x v="1953"/>
    <n v="0"/>
  </r>
  <r>
    <x v="1954"/>
    <n v="0"/>
  </r>
  <r>
    <x v="1955"/>
    <n v="0"/>
  </r>
  <r>
    <x v="1956"/>
    <n v="0"/>
  </r>
  <r>
    <x v="1957"/>
    <n v="0"/>
  </r>
  <r>
    <x v="1958"/>
    <n v="0"/>
  </r>
  <r>
    <x v="1959"/>
    <n v="0"/>
  </r>
  <r>
    <x v="1960"/>
    <n v="0"/>
  </r>
  <r>
    <x v="1961"/>
    <n v="0"/>
  </r>
  <r>
    <x v="1962"/>
    <n v="0"/>
  </r>
  <r>
    <x v="1963"/>
    <n v="0"/>
  </r>
  <r>
    <x v="1964"/>
    <n v="0"/>
  </r>
  <r>
    <x v="1965"/>
    <n v="0"/>
  </r>
  <r>
    <x v="1966"/>
    <n v="0"/>
  </r>
  <r>
    <x v="1967"/>
    <n v="0"/>
  </r>
  <r>
    <x v="1968"/>
    <n v="0"/>
  </r>
  <r>
    <x v="1969"/>
    <n v="0"/>
  </r>
  <r>
    <x v="1970"/>
    <n v="0"/>
  </r>
  <r>
    <x v="1971"/>
    <n v="0"/>
  </r>
  <r>
    <x v="1972"/>
    <n v="0"/>
  </r>
  <r>
    <x v="1973"/>
    <n v="0"/>
  </r>
  <r>
    <x v="1974"/>
    <n v="0"/>
  </r>
  <r>
    <x v="1975"/>
    <n v="0"/>
  </r>
  <r>
    <x v="1976"/>
    <n v="0"/>
  </r>
  <r>
    <x v="1977"/>
    <n v="0"/>
  </r>
  <r>
    <x v="1978"/>
    <n v="0"/>
  </r>
  <r>
    <x v="1979"/>
    <n v="0"/>
  </r>
  <r>
    <x v="1980"/>
    <n v="0"/>
  </r>
  <r>
    <x v="1981"/>
    <n v="0"/>
  </r>
  <r>
    <x v="1982"/>
    <n v="0"/>
  </r>
  <r>
    <x v="1983"/>
    <n v="0"/>
  </r>
  <r>
    <x v="1984"/>
    <n v="0"/>
  </r>
  <r>
    <x v="1985"/>
    <n v="0"/>
  </r>
  <r>
    <x v="1986"/>
    <n v="0"/>
  </r>
  <r>
    <x v="1987"/>
    <n v="0"/>
  </r>
  <r>
    <x v="1988"/>
    <n v="0"/>
  </r>
  <r>
    <x v="1989"/>
    <n v="0"/>
  </r>
  <r>
    <x v="1990"/>
    <n v="0"/>
  </r>
  <r>
    <x v="1991"/>
    <n v="0"/>
  </r>
  <r>
    <x v="1992"/>
    <n v="0"/>
  </r>
  <r>
    <x v="1993"/>
    <n v="0"/>
  </r>
  <r>
    <x v="1994"/>
    <n v="0"/>
  </r>
  <r>
    <x v="1995"/>
    <n v="0"/>
  </r>
  <r>
    <x v="1996"/>
    <n v="0"/>
  </r>
  <r>
    <x v="1997"/>
    <n v="0"/>
  </r>
  <r>
    <x v="1998"/>
    <n v="0"/>
  </r>
  <r>
    <x v="1999"/>
    <n v="0"/>
  </r>
  <r>
    <x v="2000"/>
    <n v="0"/>
  </r>
  <r>
    <x v="2001"/>
    <n v="0"/>
  </r>
  <r>
    <x v="2002"/>
    <n v="0"/>
  </r>
  <r>
    <x v="2003"/>
    <n v="0"/>
  </r>
  <r>
    <x v="2004"/>
    <n v="0"/>
  </r>
  <r>
    <x v="2005"/>
    <n v="0"/>
  </r>
  <r>
    <x v="2006"/>
    <n v="0"/>
  </r>
  <r>
    <x v="2007"/>
    <n v="0"/>
  </r>
  <r>
    <x v="2008"/>
    <n v="0"/>
  </r>
  <r>
    <x v="2009"/>
    <n v="0"/>
  </r>
  <r>
    <x v="2010"/>
    <n v="0"/>
  </r>
  <r>
    <x v="2011"/>
    <n v="0"/>
  </r>
  <r>
    <x v="2012"/>
    <n v="0"/>
  </r>
  <r>
    <x v="2013"/>
    <n v="0"/>
  </r>
  <r>
    <x v="2014"/>
    <n v="0"/>
  </r>
  <r>
    <x v="2015"/>
    <n v="0"/>
  </r>
  <r>
    <x v="2016"/>
    <n v="0"/>
  </r>
  <r>
    <x v="2017"/>
    <n v="0"/>
  </r>
  <r>
    <x v="2018"/>
    <n v="0"/>
  </r>
  <r>
    <x v="2019"/>
    <n v="0"/>
  </r>
  <r>
    <x v="2020"/>
    <n v="0"/>
  </r>
  <r>
    <x v="2021"/>
    <n v="0"/>
  </r>
  <r>
    <x v="2022"/>
    <n v="0"/>
  </r>
  <r>
    <x v="2023"/>
    <n v="0"/>
  </r>
  <r>
    <x v="2024"/>
    <n v="0"/>
  </r>
  <r>
    <x v="2025"/>
    <n v="0"/>
  </r>
  <r>
    <x v="2026"/>
    <n v="0"/>
  </r>
  <r>
    <x v="2027"/>
    <n v="0"/>
  </r>
  <r>
    <x v="2028"/>
    <n v="0"/>
  </r>
  <r>
    <x v="2029"/>
    <n v="0"/>
  </r>
  <r>
    <x v="2030"/>
    <n v="0"/>
  </r>
  <r>
    <x v="2031"/>
    <n v="0"/>
  </r>
  <r>
    <x v="2032"/>
    <n v="0"/>
  </r>
  <r>
    <x v="2033"/>
    <n v="0"/>
  </r>
  <r>
    <x v="2034"/>
    <n v="0"/>
  </r>
  <r>
    <x v="2035"/>
    <n v="0"/>
  </r>
  <r>
    <x v="2036"/>
    <n v="0"/>
  </r>
  <r>
    <x v="2037"/>
    <n v="0"/>
  </r>
  <r>
    <x v="2038"/>
    <n v="0"/>
  </r>
  <r>
    <x v="2039"/>
    <n v="0"/>
  </r>
  <r>
    <x v="2040"/>
    <n v="0"/>
  </r>
  <r>
    <x v="2041"/>
    <n v="0"/>
  </r>
  <r>
    <x v="2042"/>
    <n v="0"/>
  </r>
  <r>
    <x v="2043"/>
    <n v="0"/>
  </r>
  <r>
    <x v="2044"/>
    <n v="0"/>
  </r>
  <r>
    <x v="2045"/>
    <n v="0"/>
  </r>
  <r>
    <x v="2046"/>
    <n v="0"/>
  </r>
  <r>
    <x v="2047"/>
    <n v="0"/>
  </r>
  <r>
    <x v="2048"/>
    <n v="0"/>
  </r>
  <r>
    <x v="2049"/>
    <n v="0"/>
  </r>
  <r>
    <x v="2050"/>
    <n v="0"/>
  </r>
  <r>
    <x v="2051"/>
    <n v="0"/>
  </r>
  <r>
    <x v="2052"/>
    <n v="0"/>
  </r>
  <r>
    <x v="2053"/>
    <n v="0"/>
  </r>
  <r>
    <x v="2054"/>
    <n v="0"/>
  </r>
  <r>
    <x v="2055"/>
    <n v="0"/>
  </r>
  <r>
    <x v="2056"/>
    <n v="0"/>
  </r>
  <r>
    <x v="2057"/>
    <n v="0"/>
  </r>
  <r>
    <x v="2058"/>
    <n v="0"/>
  </r>
  <r>
    <x v="2059"/>
    <n v="0"/>
  </r>
  <r>
    <x v="2060"/>
    <n v="0"/>
  </r>
  <r>
    <x v="2061"/>
    <n v="0"/>
  </r>
  <r>
    <x v="2062"/>
    <n v="0"/>
  </r>
  <r>
    <x v="2063"/>
    <n v="0"/>
  </r>
  <r>
    <x v="2064"/>
    <n v="0"/>
  </r>
  <r>
    <x v="2065"/>
    <n v="0"/>
  </r>
  <r>
    <x v="2066"/>
    <n v="0"/>
  </r>
  <r>
    <x v="2067"/>
    <n v="0"/>
  </r>
  <r>
    <x v="2068"/>
    <n v="0"/>
  </r>
  <r>
    <x v="2069"/>
    <n v="0"/>
  </r>
  <r>
    <x v="2070"/>
    <n v="0"/>
  </r>
  <r>
    <x v="2071"/>
    <n v="0"/>
  </r>
  <r>
    <x v="2072"/>
    <n v="0"/>
  </r>
  <r>
    <x v="2073"/>
    <n v="0"/>
  </r>
  <r>
    <x v="2074"/>
    <n v="0"/>
  </r>
  <r>
    <x v="2075"/>
    <n v="0"/>
  </r>
  <r>
    <x v="2076"/>
    <n v="0"/>
  </r>
  <r>
    <x v="2077"/>
    <n v="0"/>
  </r>
  <r>
    <x v="2078"/>
    <n v="0"/>
  </r>
  <r>
    <x v="2079"/>
    <n v="0"/>
  </r>
  <r>
    <x v="2080"/>
    <n v="0"/>
  </r>
  <r>
    <x v="2081"/>
    <n v="0"/>
  </r>
  <r>
    <x v="2082"/>
    <n v="0"/>
  </r>
  <r>
    <x v="2083"/>
    <n v="0"/>
  </r>
  <r>
    <x v="2084"/>
    <n v="0"/>
  </r>
  <r>
    <x v="2085"/>
    <n v="0"/>
  </r>
  <r>
    <x v="2086"/>
    <n v="0"/>
  </r>
  <r>
    <x v="2087"/>
    <n v="0"/>
  </r>
  <r>
    <x v="2088"/>
    <n v="0"/>
  </r>
  <r>
    <x v="2089"/>
    <n v="0"/>
  </r>
  <r>
    <x v="2090"/>
    <n v="0"/>
  </r>
  <r>
    <x v="2091"/>
    <n v="0"/>
  </r>
  <r>
    <x v="2092"/>
    <n v="0"/>
  </r>
  <r>
    <x v="2093"/>
    <n v="0"/>
  </r>
  <r>
    <x v="2094"/>
    <n v="0"/>
  </r>
  <r>
    <x v="2095"/>
    <n v="0"/>
  </r>
  <r>
    <x v="2096"/>
    <n v="0"/>
  </r>
  <r>
    <x v="2097"/>
    <n v="0"/>
  </r>
  <r>
    <x v="2098"/>
    <n v="0"/>
  </r>
  <r>
    <x v="2099"/>
    <n v="0"/>
  </r>
  <r>
    <x v="2100"/>
    <n v="0"/>
  </r>
  <r>
    <x v="2101"/>
    <n v="0"/>
  </r>
  <r>
    <x v="2102"/>
    <n v="0"/>
  </r>
  <r>
    <x v="2103"/>
    <n v="0"/>
  </r>
  <r>
    <x v="2104"/>
    <n v="23"/>
  </r>
  <r>
    <x v="2105"/>
    <n v="30"/>
  </r>
  <r>
    <x v="2106"/>
    <n v="22"/>
  </r>
  <r>
    <x v="2107"/>
    <n v="18"/>
  </r>
  <r>
    <x v="2108"/>
    <n v="30"/>
  </r>
  <r>
    <x v="2109"/>
    <n v="36"/>
  </r>
  <r>
    <x v="2110"/>
    <n v="29"/>
  </r>
  <r>
    <x v="2111"/>
    <n v="26"/>
  </r>
  <r>
    <x v="2112"/>
    <n v="8"/>
  </r>
  <r>
    <x v="2113"/>
    <n v="15"/>
  </r>
  <r>
    <x v="2114"/>
    <n v="52"/>
  </r>
  <r>
    <x v="2115"/>
    <n v="56"/>
  </r>
  <r>
    <x v="2116"/>
    <n v="24"/>
  </r>
  <r>
    <x v="2117"/>
    <n v="28"/>
  </r>
  <r>
    <x v="2118"/>
    <n v="33"/>
  </r>
  <r>
    <x v="2119"/>
    <n v="48"/>
  </r>
  <r>
    <x v="2120"/>
    <n v="18"/>
  </r>
  <r>
    <x v="2121"/>
    <n v="50"/>
  </r>
  <r>
    <x v="2122"/>
    <n v="47"/>
  </r>
  <r>
    <x v="2123"/>
    <n v="51"/>
  </r>
  <r>
    <x v="2124"/>
    <n v="34"/>
  </r>
  <r>
    <x v="2125"/>
    <n v="22"/>
  </r>
  <r>
    <x v="2126"/>
    <n v="14"/>
  </r>
  <r>
    <x v="2127"/>
    <n v="0"/>
  </r>
  <r>
    <x v="2128"/>
    <n v="17"/>
  </r>
  <r>
    <x v="2129"/>
    <n v="80"/>
  </r>
  <r>
    <x v="2130"/>
    <n v="48"/>
  </r>
  <r>
    <x v="2131"/>
    <n v="63"/>
  </r>
  <r>
    <x v="2132"/>
    <n v="24"/>
  </r>
  <r>
    <x v="2133"/>
    <n v="42"/>
  </r>
  <r>
    <x v="2134"/>
    <n v="44"/>
  </r>
  <r>
    <x v="2135"/>
    <n v="82"/>
  </r>
  <r>
    <x v="2136"/>
    <n v="30"/>
  </r>
  <r>
    <x v="2137"/>
    <n v="46"/>
  </r>
  <r>
    <x v="2138"/>
    <n v="31"/>
  </r>
  <r>
    <x v="2139"/>
    <n v="24"/>
  </r>
  <r>
    <x v="2140"/>
    <n v="53"/>
  </r>
  <r>
    <x v="2141"/>
    <n v="18"/>
  </r>
  <r>
    <x v="2142"/>
    <n v="8"/>
  </r>
  <r>
    <x v="2143"/>
    <n v="15"/>
  </r>
  <r>
    <x v="2144"/>
    <n v="119"/>
  </r>
  <r>
    <x v="2145"/>
    <n v="236"/>
  </r>
  <r>
    <x v="2146"/>
    <n v="143"/>
  </r>
  <r>
    <x v="2147"/>
    <n v="24"/>
  </r>
  <r>
    <x v="2148"/>
    <n v="35"/>
  </r>
  <r>
    <x v="2149"/>
    <n v="71"/>
  </r>
  <r>
    <x v="2150"/>
    <n v="176"/>
  </r>
  <r>
    <x v="2151"/>
    <n v="78"/>
  </r>
  <r>
    <x v="2152"/>
    <n v="134"/>
  </r>
  <r>
    <x v="2153"/>
    <n v="33"/>
  </r>
  <r>
    <x v="2154"/>
    <n v="110"/>
  </r>
  <r>
    <x v="2155"/>
    <n v="132"/>
  </r>
  <r>
    <x v="2156"/>
    <n v="48"/>
  </r>
  <r>
    <x v="2157"/>
    <n v="0"/>
  </r>
  <r>
    <x v="2158"/>
    <n v="0"/>
  </r>
  <r>
    <x v="2159"/>
    <n v="0"/>
  </r>
  <r>
    <x v="2160"/>
    <n v="0"/>
  </r>
  <r>
    <x v="2161"/>
    <n v="0"/>
  </r>
  <r>
    <x v="2162"/>
    <n v="0"/>
  </r>
  <r>
    <x v="2163"/>
    <n v="0"/>
  </r>
  <r>
    <x v="2164"/>
    <n v="0"/>
  </r>
  <r>
    <x v="2165"/>
    <n v="0"/>
  </r>
  <r>
    <x v="2166"/>
    <n v="0"/>
  </r>
  <r>
    <x v="2167"/>
    <n v="0"/>
  </r>
  <r>
    <x v="2168"/>
    <n v="0"/>
  </r>
  <r>
    <x v="2169"/>
    <n v="0"/>
  </r>
  <r>
    <x v="2170"/>
    <n v="1"/>
  </r>
  <r>
    <x v="2171"/>
    <n v="0"/>
  </r>
  <r>
    <x v="2172"/>
    <n v="0"/>
  </r>
  <r>
    <x v="2173"/>
    <n v="0"/>
  </r>
  <r>
    <x v="2174"/>
    <n v="0"/>
  </r>
  <r>
    <x v="2175"/>
    <n v="0"/>
  </r>
  <r>
    <x v="2176"/>
    <n v="0"/>
  </r>
  <r>
    <x v="2177"/>
    <n v="0"/>
  </r>
  <r>
    <x v="2178"/>
    <n v="0"/>
  </r>
  <r>
    <x v="2179"/>
    <n v="0"/>
  </r>
  <r>
    <x v="2180"/>
    <n v="0"/>
  </r>
  <r>
    <x v="2181"/>
    <n v="0"/>
  </r>
  <r>
    <x v="2182"/>
    <n v="0"/>
  </r>
  <r>
    <x v="2183"/>
    <n v="1"/>
  </r>
  <r>
    <x v="2184"/>
    <n v="0"/>
  </r>
  <r>
    <x v="2185"/>
    <n v="0"/>
  </r>
  <r>
    <x v="2186"/>
    <n v="0"/>
  </r>
  <r>
    <x v="2187"/>
    <n v="0"/>
  </r>
  <r>
    <x v="2188"/>
    <n v="0"/>
  </r>
  <r>
    <x v="2189"/>
    <n v="0"/>
  </r>
  <r>
    <x v="2190"/>
    <n v="0"/>
  </r>
  <r>
    <x v="2191"/>
    <n v="0"/>
  </r>
  <r>
    <x v="2192"/>
    <n v="0"/>
  </r>
  <r>
    <x v="2193"/>
    <n v="0"/>
  </r>
  <r>
    <x v="2194"/>
    <n v="0"/>
  </r>
  <r>
    <x v="2195"/>
    <n v="0"/>
  </r>
  <r>
    <x v="2196"/>
    <n v="0"/>
  </r>
  <r>
    <x v="2197"/>
    <n v="0"/>
  </r>
  <r>
    <x v="2198"/>
    <n v="0"/>
  </r>
  <r>
    <x v="2199"/>
    <n v="0"/>
  </r>
  <r>
    <x v="2200"/>
    <n v="0"/>
  </r>
  <r>
    <x v="2201"/>
    <n v="0"/>
  </r>
  <r>
    <x v="2202"/>
    <n v="0"/>
  </r>
  <r>
    <x v="2203"/>
    <n v="0"/>
  </r>
  <r>
    <x v="2204"/>
    <n v="0"/>
  </r>
  <r>
    <x v="2205"/>
    <n v="0"/>
  </r>
  <r>
    <x v="2206"/>
    <n v="0"/>
  </r>
  <r>
    <x v="2207"/>
    <n v="0"/>
  </r>
  <r>
    <x v="2208"/>
    <n v="0"/>
  </r>
  <r>
    <x v="2209"/>
    <n v="0"/>
  </r>
  <r>
    <x v="2210"/>
    <n v="0"/>
  </r>
  <r>
    <x v="2211"/>
    <n v="0"/>
  </r>
  <r>
    <x v="2212"/>
    <n v="0"/>
  </r>
  <r>
    <x v="2213"/>
    <n v="0"/>
  </r>
  <r>
    <x v="2214"/>
    <n v="0"/>
  </r>
  <r>
    <x v="2215"/>
    <n v="0"/>
  </r>
  <r>
    <x v="2216"/>
    <n v="0"/>
  </r>
  <r>
    <x v="2217"/>
    <n v="0"/>
  </r>
  <r>
    <x v="2218"/>
    <n v="0"/>
  </r>
  <r>
    <x v="2219"/>
    <n v="0"/>
  </r>
  <r>
    <x v="2220"/>
    <n v="0"/>
  </r>
  <r>
    <x v="2221"/>
    <n v="0"/>
  </r>
  <r>
    <x v="2222"/>
    <n v="0"/>
  </r>
  <r>
    <x v="2223"/>
    <n v="0"/>
  </r>
  <r>
    <x v="2224"/>
    <n v="0"/>
  </r>
  <r>
    <x v="2225"/>
    <n v="0"/>
  </r>
  <r>
    <x v="2226"/>
    <n v="0"/>
  </r>
  <r>
    <x v="2227"/>
    <n v="0"/>
  </r>
  <r>
    <x v="2228"/>
    <n v="0"/>
  </r>
  <r>
    <x v="2229"/>
    <n v="0"/>
  </r>
  <r>
    <x v="2230"/>
    <n v="0"/>
  </r>
  <r>
    <x v="2231"/>
    <n v="1"/>
  </r>
  <r>
    <x v="2232"/>
    <n v="1"/>
  </r>
  <r>
    <x v="2233"/>
    <n v="0"/>
  </r>
  <r>
    <x v="2234"/>
    <n v="0"/>
  </r>
  <r>
    <x v="2235"/>
    <n v="0"/>
  </r>
  <r>
    <x v="2236"/>
    <n v="0"/>
  </r>
  <r>
    <x v="2237"/>
    <n v="0"/>
  </r>
  <r>
    <x v="2238"/>
    <n v="0"/>
  </r>
  <r>
    <x v="2239"/>
    <n v="0"/>
  </r>
  <r>
    <x v="2240"/>
    <n v="0"/>
  </r>
  <r>
    <x v="2241"/>
    <n v="18"/>
  </r>
  <r>
    <x v="2242"/>
    <n v="0"/>
  </r>
  <r>
    <x v="2243"/>
    <n v="0"/>
  </r>
  <r>
    <x v="2244"/>
    <n v="0"/>
  </r>
  <r>
    <x v="2245"/>
    <n v="0"/>
  </r>
  <r>
    <x v="2246"/>
    <n v="0"/>
  </r>
  <r>
    <x v="2247"/>
    <n v="0"/>
  </r>
  <r>
    <x v="2248"/>
    <n v="0"/>
  </r>
  <r>
    <x v="2249"/>
    <n v="0"/>
  </r>
  <r>
    <x v="2250"/>
    <n v="0"/>
  </r>
  <r>
    <x v="2251"/>
    <n v="0"/>
  </r>
  <r>
    <x v="2252"/>
    <n v="0"/>
  </r>
  <r>
    <x v="2253"/>
    <n v="0"/>
  </r>
  <r>
    <x v="2254"/>
    <n v="0"/>
  </r>
  <r>
    <x v="2255"/>
    <n v="0"/>
  </r>
  <r>
    <x v="2256"/>
    <n v="0"/>
  </r>
  <r>
    <x v="2257"/>
    <n v="0"/>
  </r>
  <r>
    <x v="2258"/>
    <n v="0"/>
  </r>
  <r>
    <x v="2259"/>
    <n v="0"/>
  </r>
  <r>
    <x v="2260"/>
    <n v="19"/>
  </r>
  <r>
    <x v="2261"/>
    <n v="0"/>
  </r>
  <r>
    <x v="2262"/>
    <n v="0"/>
  </r>
  <r>
    <x v="2263"/>
    <n v="0"/>
  </r>
  <r>
    <x v="2264"/>
    <n v="0"/>
  </r>
  <r>
    <x v="2265"/>
    <n v="0"/>
  </r>
  <r>
    <x v="2266"/>
    <n v="0"/>
  </r>
  <r>
    <x v="2267"/>
    <n v="0"/>
  </r>
  <r>
    <x v="2268"/>
    <n v="0"/>
  </r>
  <r>
    <x v="2269"/>
    <n v="0"/>
  </r>
  <r>
    <x v="2270"/>
    <n v="0"/>
  </r>
  <r>
    <x v="2271"/>
    <n v="0"/>
  </r>
  <r>
    <x v="2272"/>
    <n v="0"/>
  </r>
  <r>
    <x v="2273"/>
    <n v="0"/>
  </r>
  <r>
    <x v="2274"/>
    <n v="0"/>
  </r>
  <r>
    <x v="2275"/>
    <n v="1"/>
  </r>
  <r>
    <x v="2276"/>
    <n v="1"/>
  </r>
  <r>
    <x v="2277"/>
    <n v="0"/>
  </r>
  <r>
    <x v="2278"/>
    <n v="0"/>
  </r>
  <r>
    <x v="2279"/>
    <n v="0"/>
  </r>
  <r>
    <x v="2280"/>
    <n v="0"/>
  </r>
  <r>
    <x v="2281"/>
    <n v="0"/>
  </r>
  <r>
    <x v="2282"/>
    <n v="0"/>
  </r>
  <r>
    <x v="2283"/>
    <n v="0"/>
  </r>
  <r>
    <x v="2284"/>
    <n v="0"/>
  </r>
  <r>
    <x v="2285"/>
    <n v="0"/>
  </r>
  <r>
    <x v="2286"/>
    <n v="0"/>
  </r>
  <r>
    <x v="2287"/>
    <n v="0"/>
  </r>
  <r>
    <x v="2288"/>
    <n v="0"/>
  </r>
  <r>
    <x v="2289"/>
    <n v="0"/>
  </r>
  <r>
    <x v="2290"/>
    <n v="0"/>
  </r>
  <r>
    <x v="2291"/>
    <n v="0"/>
  </r>
  <r>
    <x v="2292"/>
    <n v="0"/>
  </r>
  <r>
    <x v="2293"/>
    <n v="0"/>
  </r>
  <r>
    <x v="2294"/>
    <n v="0"/>
  </r>
  <r>
    <x v="2295"/>
    <n v="0"/>
  </r>
  <r>
    <x v="2296"/>
    <n v="0"/>
  </r>
  <r>
    <x v="2297"/>
    <n v="0"/>
  </r>
  <r>
    <x v="2298"/>
    <n v="0"/>
  </r>
  <r>
    <x v="2299"/>
    <n v="0"/>
  </r>
  <r>
    <x v="2300"/>
    <n v="0"/>
  </r>
  <r>
    <x v="2301"/>
    <n v="1"/>
  </r>
  <r>
    <x v="2302"/>
    <n v="0"/>
  </r>
  <r>
    <x v="2303"/>
    <n v="0"/>
  </r>
  <r>
    <x v="2304"/>
    <n v="0"/>
  </r>
  <r>
    <x v="2305"/>
    <n v="0"/>
  </r>
  <r>
    <x v="2306"/>
    <n v="0"/>
  </r>
  <r>
    <x v="2307"/>
    <n v="0"/>
  </r>
  <r>
    <x v="2308"/>
    <n v="0"/>
  </r>
  <r>
    <x v="2309"/>
    <n v="0"/>
  </r>
  <r>
    <x v="2310"/>
    <n v="0"/>
  </r>
  <r>
    <x v="2311"/>
    <n v="0"/>
  </r>
  <r>
    <x v="2312"/>
    <n v="2"/>
  </r>
  <r>
    <x v="2313"/>
    <n v="1"/>
  </r>
  <r>
    <x v="2314"/>
    <n v="78"/>
  </r>
  <r>
    <x v="2315"/>
    <n v="75"/>
  </r>
  <r>
    <x v="2316"/>
    <n v="0"/>
  </r>
  <r>
    <x v="2317"/>
    <n v="0"/>
  </r>
  <r>
    <x v="2318"/>
    <n v="32"/>
  </r>
  <r>
    <x v="2319"/>
    <n v="91"/>
  </r>
  <r>
    <x v="2320"/>
    <n v="134"/>
  </r>
  <r>
    <x v="2321"/>
    <n v="147"/>
  </r>
  <r>
    <x v="2322"/>
    <n v="58"/>
  </r>
  <r>
    <x v="2323"/>
    <n v="164"/>
  </r>
  <r>
    <x v="2324"/>
    <n v="49"/>
  </r>
  <r>
    <x v="2325"/>
    <n v="134"/>
  </r>
  <r>
    <x v="2326"/>
    <n v="77"/>
  </r>
  <r>
    <x v="2327"/>
    <n v="37"/>
  </r>
  <r>
    <x v="2328"/>
    <n v="140"/>
  </r>
  <r>
    <x v="2329"/>
    <n v="15"/>
  </r>
  <r>
    <x v="2330"/>
    <n v="9"/>
  </r>
  <r>
    <x v="2331"/>
    <n v="19"/>
  </r>
  <r>
    <x v="2332"/>
    <n v="0"/>
  </r>
  <r>
    <x v="2333"/>
    <n v="47"/>
  </r>
  <r>
    <x v="2334"/>
    <n v="230"/>
  </r>
  <r>
    <x v="2335"/>
    <n v="207"/>
  </r>
  <r>
    <x v="2336"/>
    <n v="42"/>
  </r>
  <r>
    <x v="2337"/>
    <n v="148"/>
  </r>
  <r>
    <x v="2338"/>
    <n v="34"/>
  </r>
  <r>
    <x v="2339"/>
    <n v="106"/>
  </r>
  <r>
    <x v="2340"/>
    <n v="94"/>
  </r>
  <r>
    <x v="2341"/>
    <n v="122"/>
  </r>
  <r>
    <x v="2342"/>
    <n v="55"/>
  </r>
  <r>
    <x v="2343"/>
    <n v="0"/>
  </r>
  <r>
    <x v="2344"/>
    <n v="0"/>
  </r>
  <r>
    <x v="2345"/>
    <n v="0"/>
  </r>
  <r>
    <x v="2346"/>
    <n v="0"/>
  </r>
  <r>
    <x v="2347"/>
    <n v="0"/>
  </r>
  <r>
    <x v="2348"/>
    <n v="0"/>
  </r>
  <r>
    <x v="2349"/>
    <n v="0"/>
  </r>
  <r>
    <x v="2350"/>
    <n v="0"/>
  </r>
  <r>
    <x v="2351"/>
    <n v="0"/>
  </r>
  <r>
    <x v="2352"/>
    <n v="0"/>
  </r>
  <r>
    <x v="2353"/>
    <n v="0"/>
  </r>
  <r>
    <x v="2354"/>
    <n v="0"/>
  </r>
  <r>
    <x v="2355"/>
    <n v="0"/>
  </r>
  <r>
    <x v="2356"/>
    <n v="0"/>
  </r>
  <r>
    <x v="2357"/>
    <n v="0"/>
  </r>
  <r>
    <x v="2358"/>
    <n v="0"/>
  </r>
  <r>
    <x v="2359"/>
    <n v="0"/>
  </r>
  <r>
    <x v="2360"/>
    <n v="0"/>
  </r>
  <r>
    <x v="2361"/>
    <n v="0"/>
  </r>
  <r>
    <x v="2362"/>
    <n v="93"/>
  </r>
  <r>
    <x v="2363"/>
    <n v="111"/>
  </r>
  <r>
    <x v="2364"/>
    <n v="67"/>
  </r>
  <r>
    <x v="2365"/>
    <n v="108"/>
  </r>
  <r>
    <x v="2366"/>
    <n v="99"/>
  </r>
  <r>
    <x v="2367"/>
    <n v="81"/>
  </r>
  <r>
    <x v="2368"/>
    <n v="44"/>
  </r>
  <r>
    <x v="2369"/>
    <n v="70"/>
  </r>
  <r>
    <x v="2370"/>
    <n v="0"/>
  </r>
  <r>
    <x v="2371"/>
    <n v="0"/>
  </r>
  <r>
    <x v="2372"/>
    <n v="0"/>
  </r>
  <r>
    <x v="2373"/>
    <n v="0"/>
  </r>
  <r>
    <x v="2374"/>
    <n v="0"/>
  </r>
  <r>
    <x v="2375"/>
    <n v="0"/>
  </r>
  <r>
    <x v="2376"/>
    <n v="0"/>
  </r>
  <r>
    <x v="2377"/>
    <n v="0"/>
  </r>
  <r>
    <x v="2378"/>
    <n v="1"/>
  </r>
  <r>
    <x v="2379"/>
    <n v="0"/>
  </r>
  <r>
    <x v="2380"/>
    <n v="0"/>
  </r>
  <r>
    <x v="2381"/>
    <n v="0"/>
  </r>
  <r>
    <x v="2382"/>
    <n v="0"/>
  </r>
  <r>
    <x v="2383"/>
    <n v="0"/>
  </r>
  <r>
    <x v="2384"/>
    <n v="0"/>
  </r>
  <r>
    <x v="2385"/>
    <n v="0"/>
  </r>
  <r>
    <x v="2386"/>
    <n v="0"/>
  </r>
  <r>
    <x v="2387"/>
    <n v="0"/>
  </r>
  <r>
    <x v="2388"/>
    <n v="0"/>
  </r>
  <r>
    <x v="2389"/>
    <n v="0"/>
  </r>
  <r>
    <x v="2390"/>
    <n v="0"/>
  </r>
  <r>
    <x v="2391"/>
    <n v="0"/>
  </r>
  <r>
    <x v="2392"/>
    <n v="0"/>
  </r>
  <r>
    <x v="2393"/>
    <n v="0"/>
  </r>
  <r>
    <x v="2394"/>
    <n v="0"/>
  </r>
  <r>
    <x v="2395"/>
    <n v="0"/>
  </r>
  <r>
    <x v="2396"/>
    <n v="0"/>
  </r>
  <r>
    <x v="2397"/>
    <n v="0"/>
  </r>
  <r>
    <x v="2398"/>
    <n v="0"/>
  </r>
  <r>
    <x v="2399"/>
    <n v="0"/>
  </r>
  <r>
    <x v="2400"/>
    <n v="0"/>
  </r>
  <r>
    <x v="2401"/>
    <n v="0"/>
  </r>
  <r>
    <x v="2402"/>
    <n v="0"/>
  </r>
  <r>
    <x v="2403"/>
    <n v="0"/>
  </r>
  <r>
    <x v="2404"/>
    <n v="0"/>
  </r>
  <r>
    <x v="2405"/>
    <n v="0"/>
  </r>
  <r>
    <x v="2406"/>
    <n v="0"/>
  </r>
  <r>
    <x v="2407"/>
    <n v="0"/>
  </r>
  <r>
    <x v="2408"/>
    <n v="0"/>
  </r>
  <r>
    <x v="2409"/>
    <n v="0"/>
  </r>
  <r>
    <x v="2410"/>
    <n v="0"/>
  </r>
  <r>
    <x v="2411"/>
    <n v="0"/>
  </r>
  <r>
    <x v="2412"/>
    <n v="0"/>
  </r>
  <r>
    <x v="2413"/>
    <n v="0"/>
  </r>
  <r>
    <x v="2414"/>
    <n v="0"/>
  </r>
  <r>
    <x v="2415"/>
    <n v="0"/>
  </r>
  <r>
    <x v="2416"/>
    <n v="0"/>
  </r>
  <r>
    <x v="2417"/>
    <n v="0"/>
  </r>
  <r>
    <x v="2418"/>
    <n v="1"/>
  </r>
  <r>
    <x v="2419"/>
    <n v="0"/>
  </r>
  <r>
    <x v="2420"/>
    <n v="0"/>
  </r>
  <r>
    <x v="2421"/>
    <n v="0"/>
  </r>
  <r>
    <x v="2422"/>
    <n v="0"/>
  </r>
  <r>
    <x v="2423"/>
    <n v="0"/>
  </r>
  <r>
    <x v="2424"/>
    <n v="0"/>
  </r>
  <r>
    <x v="2425"/>
    <n v="0"/>
  </r>
  <r>
    <x v="2426"/>
    <n v="0"/>
  </r>
  <r>
    <x v="2427"/>
    <n v="0"/>
  </r>
  <r>
    <x v="2428"/>
    <n v="0"/>
  </r>
  <r>
    <x v="2429"/>
    <n v="0"/>
  </r>
  <r>
    <x v="2430"/>
    <n v="0"/>
  </r>
  <r>
    <x v="2431"/>
    <n v="0"/>
  </r>
  <r>
    <x v="2432"/>
    <n v="0"/>
  </r>
  <r>
    <x v="2433"/>
    <n v="0"/>
  </r>
  <r>
    <x v="2434"/>
    <n v="0"/>
  </r>
  <r>
    <x v="2435"/>
    <n v="0"/>
  </r>
  <r>
    <x v="2436"/>
    <n v="0"/>
  </r>
  <r>
    <x v="2437"/>
    <n v="0"/>
  </r>
  <r>
    <x v="2438"/>
    <n v="0"/>
  </r>
  <r>
    <x v="2439"/>
    <n v="0"/>
  </r>
  <r>
    <x v="2440"/>
    <n v="0"/>
  </r>
  <r>
    <x v="2441"/>
    <n v="0"/>
  </r>
  <r>
    <x v="2442"/>
    <n v="0"/>
  </r>
  <r>
    <x v="2443"/>
    <n v="0"/>
  </r>
  <r>
    <x v="2444"/>
    <n v="0"/>
  </r>
  <r>
    <x v="2445"/>
    <n v="0"/>
  </r>
  <r>
    <x v="2446"/>
    <n v="0"/>
  </r>
  <r>
    <x v="2447"/>
    <n v="0"/>
  </r>
  <r>
    <x v="2448"/>
    <n v="0"/>
  </r>
  <r>
    <x v="2449"/>
    <n v="0"/>
  </r>
  <r>
    <x v="2450"/>
    <n v="0"/>
  </r>
  <r>
    <x v="2451"/>
    <n v="0"/>
  </r>
  <r>
    <x v="2452"/>
    <n v="0"/>
  </r>
  <r>
    <x v="2453"/>
    <n v="0"/>
  </r>
  <r>
    <x v="2454"/>
    <n v="0"/>
  </r>
  <r>
    <x v="2455"/>
    <n v="0"/>
  </r>
  <r>
    <x v="2456"/>
    <n v="0"/>
  </r>
  <r>
    <x v="2457"/>
    <n v="0"/>
  </r>
  <r>
    <x v="2458"/>
    <n v="1"/>
  </r>
  <r>
    <x v="2459"/>
    <n v="0"/>
  </r>
  <r>
    <x v="2460"/>
    <n v="0"/>
  </r>
  <r>
    <x v="2461"/>
    <n v="0"/>
  </r>
  <r>
    <x v="2462"/>
    <n v="0"/>
  </r>
  <r>
    <x v="2463"/>
    <n v="0"/>
  </r>
  <r>
    <x v="2464"/>
    <n v="0"/>
  </r>
  <r>
    <x v="2465"/>
    <n v="0"/>
  </r>
  <r>
    <x v="2466"/>
    <n v="0"/>
  </r>
  <r>
    <x v="2467"/>
    <n v="0"/>
  </r>
  <r>
    <x v="2468"/>
    <n v="0"/>
  </r>
  <r>
    <x v="2469"/>
    <n v="0"/>
  </r>
  <r>
    <x v="2470"/>
    <n v="0"/>
  </r>
  <r>
    <x v="2471"/>
    <n v="0"/>
  </r>
  <r>
    <x v="2472"/>
    <n v="0"/>
  </r>
  <r>
    <x v="2473"/>
    <n v="0"/>
  </r>
  <r>
    <x v="2474"/>
    <n v="0"/>
  </r>
  <r>
    <x v="2475"/>
    <n v="0"/>
  </r>
  <r>
    <x v="2476"/>
    <n v="0"/>
  </r>
  <r>
    <x v="2477"/>
    <n v="0"/>
  </r>
  <r>
    <x v="2478"/>
    <n v="0"/>
  </r>
  <r>
    <x v="2479"/>
    <n v="0"/>
  </r>
  <r>
    <x v="2480"/>
    <n v="0"/>
  </r>
  <r>
    <x v="2481"/>
    <n v="0"/>
  </r>
  <r>
    <x v="2482"/>
    <n v="0"/>
  </r>
  <r>
    <x v="2483"/>
    <n v="0"/>
  </r>
  <r>
    <x v="2484"/>
    <n v="0"/>
  </r>
  <r>
    <x v="2485"/>
    <n v="0"/>
  </r>
  <r>
    <x v="2486"/>
    <n v="0"/>
  </r>
  <r>
    <x v="2487"/>
    <n v="0"/>
  </r>
  <r>
    <x v="2488"/>
    <n v="0"/>
  </r>
  <r>
    <x v="2489"/>
    <n v="0"/>
  </r>
  <r>
    <x v="2490"/>
    <n v="0"/>
  </r>
  <r>
    <x v="2491"/>
    <n v="0"/>
  </r>
  <r>
    <x v="2492"/>
    <n v="0"/>
  </r>
  <r>
    <x v="2493"/>
    <n v="0"/>
  </r>
  <r>
    <x v="2494"/>
    <n v="0"/>
  </r>
  <r>
    <x v="2495"/>
    <n v="0"/>
  </r>
  <r>
    <x v="2496"/>
    <n v="0"/>
  </r>
  <r>
    <x v="2497"/>
    <n v="0"/>
  </r>
  <r>
    <x v="2498"/>
    <n v="0"/>
  </r>
  <r>
    <x v="2499"/>
    <n v="0"/>
  </r>
  <r>
    <x v="2500"/>
    <n v="0"/>
  </r>
  <r>
    <x v="2501"/>
    <n v="0"/>
  </r>
  <r>
    <x v="2502"/>
    <n v="0"/>
  </r>
  <r>
    <x v="2503"/>
    <n v="0"/>
  </r>
  <r>
    <x v="2504"/>
    <n v="0"/>
  </r>
  <r>
    <x v="2505"/>
    <n v="0"/>
  </r>
  <r>
    <x v="2506"/>
    <n v="0"/>
  </r>
  <r>
    <x v="2507"/>
    <n v="0"/>
  </r>
  <r>
    <x v="2508"/>
    <n v="0"/>
  </r>
  <r>
    <x v="2509"/>
    <n v="0"/>
  </r>
  <r>
    <x v="2510"/>
    <n v="0"/>
  </r>
  <r>
    <x v="2511"/>
    <n v="0"/>
  </r>
  <r>
    <x v="2512"/>
    <n v="0"/>
  </r>
  <r>
    <x v="2513"/>
    <n v="0"/>
  </r>
  <r>
    <x v="2514"/>
    <n v="0"/>
  </r>
  <r>
    <x v="2515"/>
    <n v="0"/>
  </r>
  <r>
    <x v="2516"/>
    <n v="0"/>
  </r>
  <r>
    <x v="2517"/>
    <n v="0"/>
  </r>
  <r>
    <x v="2518"/>
    <n v="0"/>
  </r>
  <r>
    <x v="2519"/>
    <n v="0"/>
  </r>
  <r>
    <x v="2520"/>
    <n v="0"/>
  </r>
  <r>
    <x v="2521"/>
    <n v="0"/>
  </r>
  <r>
    <x v="2522"/>
    <n v="0"/>
  </r>
  <r>
    <x v="2523"/>
    <n v="0"/>
  </r>
  <r>
    <x v="2524"/>
    <n v="0"/>
  </r>
  <r>
    <x v="2525"/>
    <n v="0"/>
  </r>
  <r>
    <x v="2526"/>
    <n v="0"/>
  </r>
  <r>
    <x v="2527"/>
    <n v="0"/>
  </r>
  <r>
    <x v="2528"/>
    <n v="0"/>
  </r>
  <r>
    <x v="2529"/>
    <n v="0"/>
  </r>
  <r>
    <x v="2530"/>
    <n v="0"/>
  </r>
  <r>
    <x v="2531"/>
    <n v="0"/>
  </r>
  <r>
    <x v="2532"/>
    <n v="0"/>
  </r>
  <r>
    <x v="2533"/>
    <n v="0"/>
  </r>
  <r>
    <x v="2534"/>
    <n v="0"/>
  </r>
  <r>
    <x v="2535"/>
    <n v="0"/>
  </r>
  <r>
    <x v="2536"/>
    <n v="0"/>
  </r>
  <r>
    <x v="2537"/>
    <n v="0"/>
  </r>
  <r>
    <x v="2538"/>
    <n v="0"/>
  </r>
  <r>
    <x v="2539"/>
    <n v="0"/>
  </r>
  <r>
    <x v="2540"/>
    <n v="0"/>
  </r>
  <r>
    <x v="2541"/>
    <n v="0"/>
  </r>
  <r>
    <x v="2542"/>
    <n v="0"/>
  </r>
  <r>
    <x v="2543"/>
    <n v="0"/>
  </r>
  <r>
    <x v="2544"/>
    <n v="0"/>
  </r>
  <r>
    <x v="2545"/>
    <n v="0"/>
  </r>
  <r>
    <x v="2546"/>
    <n v="0"/>
  </r>
  <r>
    <x v="2547"/>
    <n v="0"/>
  </r>
  <r>
    <x v="2548"/>
    <n v="0"/>
  </r>
  <r>
    <x v="2549"/>
    <n v="0"/>
  </r>
  <r>
    <x v="2550"/>
    <n v="0"/>
  </r>
  <r>
    <x v="2551"/>
    <n v="0"/>
  </r>
  <r>
    <x v="2552"/>
    <n v="0"/>
  </r>
  <r>
    <x v="2553"/>
    <n v="0"/>
  </r>
  <r>
    <x v="2554"/>
    <n v="0"/>
  </r>
  <r>
    <x v="2555"/>
    <n v="0"/>
  </r>
  <r>
    <x v="2556"/>
    <n v="0"/>
  </r>
  <r>
    <x v="2557"/>
    <n v="0"/>
  </r>
  <r>
    <x v="2558"/>
    <n v="0"/>
  </r>
  <r>
    <x v="2559"/>
    <n v="0"/>
  </r>
  <r>
    <x v="2560"/>
    <n v="0"/>
  </r>
  <r>
    <x v="2561"/>
    <n v="0"/>
  </r>
  <r>
    <x v="2562"/>
    <n v="1"/>
  </r>
  <r>
    <x v="2563"/>
    <n v="0"/>
  </r>
  <r>
    <x v="2564"/>
    <n v="0"/>
  </r>
  <r>
    <x v="2565"/>
    <n v="0"/>
  </r>
  <r>
    <x v="2566"/>
    <n v="0"/>
  </r>
  <r>
    <x v="2567"/>
    <n v="0"/>
  </r>
  <r>
    <x v="2568"/>
    <n v="0"/>
  </r>
  <r>
    <x v="2569"/>
    <n v="0"/>
  </r>
  <r>
    <x v="2570"/>
    <n v="0"/>
  </r>
  <r>
    <x v="2571"/>
    <n v="0"/>
  </r>
  <r>
    <x v="2572"/>
    <n v="0"/>
  </r>
  <r>
    <x v="2573"/>
    <n v="0"/>
  </r>
  <r>
    <x v="2574"/>
    <n v="0"/>
  </r>
  <r>
    <x v="2575"/>
    <n v="0"/>
  </r>
  <r>
    <x v="2576"/>
    <n v="0"/>
  </r>
  <r>
    <x v="2577"/>
    <n v="0"/>
  </r>
  <r>
    <x v="2578"/>
    <n v="0"/>
  </r>
  <r>
    <x v="2579"/>
    <n v="0"/>
  </r>
  <r>
    <x v="2580"/>
    <n v="0"/>
  </r>
  <r>
    <x v="2581"/>
    <n v="0"/>
  </r>
  <r>
    <x v="2582"/>
    <n v="0"/>
  </r>
  <r>
    <x v="2583"/>
    <n v="0"/>
  </r>
  <r>
    <x v="2584"/>
    <n v="0"/>
  </r>
  <r>
    <x v="2585"/>
    <n v="0"/>
  </r>
  <r>
    <x v="2586"/>
    <n v="0"/>
  </r>
  <r>
    <x v="2587"/>
    <n v="0"/>
  </r>
  <r>
    <x v="2588"/>
    <n v="0"/>
  </r>
  <r>
    <x v="2589"/>
    <n v="0"/>
  </r>
  <r>
    <x v="2590"/>
    <n v="0"/>
  </r>
  <r>
    <x v="2591"/>
    <n v="0"/>
  </r>
  <r>
    <x v="2592"/>
    <n v="0"/>
  </r>
  <r>
    <x v="2593"/>
    <n v="1"/>
  </r>
  <r>
    <x v="2594"/>
    <n v="0"/>
  </r>
  <r>
    <x v="2595"/>
    <n v="0"/>
  </r>
  <r>
    <x v="2596"/>
    <n v="0"/>
  </r>
  <r>
    <x v="2597"/>
    <n v="0"/>
  </r>
  <r>
    <x v="2598"/>
    <n v="0"/>
  </r>
  <r>
    <x v="2599"/>
    <n v="0"/>
  </r>
  <r>
    <x v="2600"/>
    <n v="0"/>
  </r>
  <r>
    <x v="2601"/>
    <n v="0"/>
  </r>
  <r>
    <x v="2602"/>
    <n v="0"/>
  </r>
  <r>
    <x v="2603"/>
    <n v="0"/>
  </r>
  <r>
    <x v="2604"/>
    <n v="0"/>
  </r>
  <r>
    <x v="2605"/>
    <n v="0"/>
  </r>
  <r>
    <x v="2606"/>
    <n v="0"/>
  </r>
  <r>
    <x v="2607"/>
    <n v="0"/>
  </r>
  <r>
    <x v="2608"/>
    <n v="0"/>
  </r>
  <r>
    <x v="2609"/>
    <n v="0"/>
  </r>
  <r>
    <x v="2610"/>
    <n v="0"/>
  </r>
  <r>
    <x v="2611"/>
    <n v="0"/>
  </r>
  <r>
    <x v="2612"/>
    <n v="0"/>
  </r>
  <r>
    <x v="2613"/>
    <n v="0"/>
  </r>
  <r>
    <x v="2614"/>
    <n v="0"/>
  </r>
  <r>
    <x v="2615"/>
    <n v="0"/>
  </r>
  <r>
    <x v="2616"/>
    <n v="0"/>
  </r>
  <r>
    <x v="2617"/>
    <n v="0"/>
  </r>
  <r>
    <x v="2618"/>
    <n v="0"/>
  </r>
  <r>
    <x v="2619"/>
    <n v="0"/>
  </r>
  <r>
    <x v="2620"/>
    <n v="0"/>
  </r>
  <r>
    <x v="2621"/>
    <n v="0"/>
  </r>
  <r>
    <x v="2622"/>
    <n v="0"/>
  </r>
  <r>
    <x v="2623"/>
    <n v="0"/>
  </r>
  <r>
    <x v="2624"/>
    <n v="0"/>
  </r>
  <r>
    <x v="2625"/>
    <n v="0"/>
  </r>
  <r>
    <x v="2626"/>
    <n v="0"/>
  </r>
  <r>
    <x v="2627"/>
    <n v="0"/>
  </r>
  <r>
    <x v="2628"/>
    <n v="0"/>
  </r>
  <r>
    <x v="2629"/>
    <n v="0"/>
  </r>
  <r>
    <x v="2630"/>
    <n v="0"/>
  </r>
  <r>
    <x v="2631"/>
    <n v="0"/>
  </r>
  <r>
    <x v="2632"/>
    <n v="0"/>
  </r>
  <r>
    <x v="2633"/>
    <n v="0"/>
  </r>
  <r>
    <x v="2634"/>
    <n v="0"/>
  </r>
  <r>
    <x v="2635"/>
    <n v="0"/>
  </r>
  <r>
    <x v="2636"/>
    <n v="0"/>
  </r>
  <r>
    <x v="2637"/>
    <n v="0"/>
  </r>
  <r>
    <x v="2638"/>
    <n v="0"/>
  </r>
  <r>
    <x v="2639"/>
    <n v="0"/>
  </r>
  <r>
    <x v="2640"/>
    <n v="61"/>
  </r>
  <r>
    <x v="2641"/>
    <n v="24"/>
  </r>
  <r>
    <x v="2642"/>
    <n v="13"/>
  </r>
  <r>
    <x v="2643"/>
    <n v="53"/>
  </r>
  <r>
    <x v="2644"/>
    <n v="147"/>
  </r>
  <r>
    <x v="2645"/>
    <n v="11"/>
  </r>
  <r>
    <x v="2646"/>
    <n v="37"/>
  </r>
  <r>
    <x v="2647"/>
    <n v="66"/>
  </r>
  <r>
    <x v="2648"/>
    <n v="14"/>
  </r>
  <r>
    <x v="2649"/>
    <n v="75"/>
  </r>
  <r>
    <x v="2650"/>
    <n v="38"/>
  </r>
  <r>
    <x v="2651"/>
    <n v="112"/>
  </r>
  <r>
    <x v="2652"/>
    <n v="62"/>
  </r>
  <r>
    <x v="2653"/>
    <n v="15"/>
  </r>
  <r>
    <x v="2654"/>
    <n v="18"/>
  </r>
  <r>
    <x v="2655"/>
    <n v="38"/>
  </r>
  <r>
    <x v="2656"/>
    <n v="136"/>
  </r>
  <r>
    <x v="2657"/>
    <n v="28"/>
  </r>
  <r>
    <x v="2658"/>
    <n v="141"/>
  </r>
  <r>
    <x v="2659"/>
    <n v="46"/>
  </r>
  <r>
    <x v="2660"/>
    <n v="23"/>
  </r>
  <r>
    <x v="2661"/>
    <n v="16"/>
  </r>
  <r>
    <x v="2662"/>
    <n v="10"/>
  </r>
  <r>
    <x v="2663"/>
    <n v="98"/>
  </r>
  <r>
    <x v="2664"/>
    <n v="38"/>
  </r>
  <r>
    <x v="2665"/>
    <n v="30"/>
  </r>
  <r>
    <x v="2666"/>
    <n v="86"/>
  </r>
  <r>
    <x v="2667"/>
    <n v="10"/>
  </r>
  <r>
    <x v="2668"/>
    <n v="82"/>
  </r>
  <r>
    <x v="2669"/>
    <n v="19"/>
  </r>
  <r>
    <x v="2670"/>
    <n v="3"/>
  </r>
  <r>
    <x v="2671"/>
    <n v="0"/>
  </r>
  <r>
    <x v="2672"/>
    <n v="25"/>
  </r>
  <r>
    <x v="2673"/>
    <n v="0"/>
  </r>
  <r>
    <x v="2674"/>
    <n v="0"/>
  </r>
  <r>
    <x v="2675"/>
    <n v="3"/>
  </r>
  <r>
    <x v="2676"/>
    <n v="112"/>
  </r>
  <r>
    <x v="2677"/>
    <n v="56"/>
  </r>
  <r>
    <x v="2678"/>
    <n v="116"/>
  </r>
  <r>
    <x v="2679"/>
    <n v="159"/>
  </r>
  <r>
    <x v="2680"/>
    <n v="146"/>
  </r>
  <r>
    <x v="2681"/>
    <n v="103"/>
  </r>
  <r>
    <x v="2682"/>
    <n v="129"/>
  </r>
  <r>
    <x v="2683"/>
    <n v="133"/>
  </r>
  <r>
    <x v="2684"/>
    <n v="26"/>
  </r>
  <r>
    <x v="2685"/>
    <n v="38"/>
  </r>
  <r>
    <x v="2686"/>
    <n v="125"/>
  </r>
  <r>
    <x v="2686"/>
    <n v="233"/>
  </r>
  <r>
    <x v="2687"/>
    <n v="129"/>
  </r>
  <r>
    <x v="2687"/>
    <n v="167"/>
  </r>
  <r>
    <x v="2688"/>
    <n v="69"/>
  </r>
  <r>
    <x v="2689"/>
    <n v="47"/>
  </r>
  <r>
    <x v="2690"/>
    <n v="128"/>
  </r>
  <r>
    <x v="2690"/>
    <n v="62"/>
  </r>
  <r>
    <x v="2691"/>
    <n v="203"/>
  </r>
  <r>
    <x v="2691"/>
    <n v="111"/>
  </r>
  <r>
    <x v="2692"/>
    <n v="84"/>
  </r>
  <r>
    <x v="2692"/>
    <n v="97"/>
  </r>
  <r>
    <x v="2693"/>
    <n v="95"/>
  </r>
  <r>
    <x v="2693"/>
    <n v="82"/>
  </r>
  <r>
    <x v="2694"/>
    <n v="108"/>
  </r>
  <r>
    <x v="2695"/>
    <n v="144"/>
  </r>
  <r>
    <x v="2696"/>
    <n v="115"/>
  </r>
  <r>
    <x v="2697"/>
    <n v="49"/>
  </r>
  <r>
    <x v="2698"/>
    <n v="166"/>
  </r>
  <r>
    <x v="2699"/>
    <n v="260"/>
  </r>
  <r>
    <x v="2700"/>
    <n v="47"/>
  </r>
  <r>
    <x v="2701"/>
    <n v="21"/>
  </r>
  <r>
    <x v="2702"/>
    <n v="144"/>
  </r>
  <r>
    <x v="2702"/>
    <n v="158"/>
  </r>
  <r>
    <x v="2703"/>
    <n v="65"/>
  </r>
  <r>
    <x v="2703"/>
    <n v="237"/>
  </r>
  <r>
    <x v="2704"/>
    <n v="34"/>
  </r>
  <r>
    <x v="2704"/>
    <n v="55"/>
  </r>
  <r>
    <x v="2705"/>
    <n v="112"/>
  </r>
  <r>
    <x v="2705"/>
    <n v="185"/>
  </r>
  <r>
    <x v="2706"/>
    <n v="391"/>
  </r>
  <r>
    <x v="2706"/>
    <n v="299"/>
  </r>
  <r>
    <x v="2707"/>
    <n v="557"/>
  </r>
  <r>
    <x v="2707"/>
    <n v="600"/>
  </r>
  <r>
    <x v="2708"/>
    <n v="100"/>
  </r>
  <r>
    <x v="2709"/>
    <n v="103"/>
  </r>
  <r>
    <x v="2710"/>
    <n v="51"/>
  </r>
  <r>
    <x v="2711"/>
    <n v="52"/>
  </r>
  <r>
    <x v="2712"/>
    <n v="33"/>
  </r>
  <r>
    <x v="2712"/>
    <n v="38"/>
  </r>
  <r>
    <x v="2713"/>
    <n v="22"/>
  </r>
  <r>
    <x v="2713"/>
    <n v="228"/>
  </r>
  <r>
    <x v="2714"/>
    <n v="72"/>
  </r>
  <r>
    <x v="2715"/>
    <n v="90"/>
  </r>
  <r>
    <x v="2716"/>
    <n v="221"/>
  </r>
  <r>
    <x v="2716"/>
    <n v="202"/>
  </r>
  <r>
    <x v="2717"/>
    <n v="190"/>
  </r>
  <r>
    <x v="2717"/>
    <n v="559"/>
  </r>
  <r>
    <x v="2718"/>
    <n v="118"/>
  </r>
  <r>
    <x v="2718"/>
    <n v="65"/>
  </r>
  <r>
    <x v="2719"/>
    <n v="78"/>
  </r>
  <r>
    <x v="2719"/>
    <n v="270"/>
  </r>
  <r>
    <x v="2720"/>
    <n v="74"/>
  </r>
  <r>
    <x v="2721"/>
    <n v="81"/>
  </r>
  <r>
    <x v="2722"/>
    <n v="82"/>
  </r>
  <r>
    <x v="2723"/>
    <n v="35"/>
  </r>
  <r>
    <x v="2723"/>
    <n v="117"/>
  </r>
  <r>
    <x v="2724"/>
    <n v="35"/>
  </r>
  <r>
    <x v="2725"/>
    <n v="59"/>
  </r>
  <r>
    <x v="2726"/>
    <n v="66"/>
  </r>
  <r>
    <x v="2726"/>
    <n v="50"/>
  </r>
  <r>
    <x v="2727"/>
    <n v="54"/>
  </r>
  <r>
    <x v="2727"/>
    <n v="52"/>
  </r>
  <r>
    <x v="2728"/>
    <n v="8"/>
  </r>
  <r>
    <x v="2729"/>
    <n v="83"/>
  </r>
  <r>
    <x v="2730"/>
    <n v="201"/>
  </r>
  <r>
    <x v="2730"/>
    <n v="70"/>
  </r>
  <r>
    <x v="2731"/>
    <n v="245"/>
  </r>
  <r>
    <x v="2731"/>
    <n v="72"/>
  </r>
  <r>
    <x v="2732"/>
    <n v="94"/>
  </r>
  <r>
    <x v="2732"/>
    <n v="290"/>
  </r>
  <r>
    <x v="2733"/>
    <n v="67"/>
  </r>
  <r>
    <x v="2733"/>
    <n v="208"/>
  </r>
  <r>
    <x v="2734"/>
    <n v="50"/>
  </r>
  <r>
    <x v="2735"/>
    <n v="48"/>
  </r>
  <r>
    <x v="2736"/>
    <n v="23"/>
  </r>
  <r>
    <x v="2737"/>
    <n v="32"/>
  </r>
  <r>
    <x v="2738"/>
    <n v="48"/>
  </r>
  <r>
    <x v="2739"/>
    <n v="39"/>
  </r>
  <r>
    <x v="2740"/>
    <n v="161"/>
  </r>
  <r>
    <x v="2741"/>
    <n v="52"/>
  </r>
  <r>
    <x v="2742"/>
    <n v="0"/>
  </r>
  <r>
    <x v="2743"/>
    <n v="0"/>
  </r>
  <r>
    <x v="2744"/>
    <n v="0"/>
  </r>
  <r>
    <x v="2745"/>
    <n v="1"/>
  </r>
  <r>
    <x v="2746"/>
    <n v="0"/>
  </r>
  <r>
    <x v="2747"/>
    <n v="0"/>
  </r>
  <r>
    <x v="2748"/>
    <n v="0"/>
  </r>
  <r>
    <x v="2749"/>
    <n v="3"/>
  </r>
  <r>
    <x v="2750"/>
    <n v="1"/>
  </r>
  <r>
    <x v="2751"/>
    <n v="0"/>
  </r>
  <r>
    <x v="2752"/>
    <n v="0"/>
  </r>
  <r>
    <x v="2753"/>
    <n v="0"/>
  </r>
  <r>
    <x v="2754"/>
    <n v="0"/>
  </r>
  <r>
    <x v="2755"/>
    <n v="0"/>
  </r>
  <r>
    <x v="2756"/>
    <n v="0"/>
  </r>
  <r>
    <x v="2757"/>
    <n v="0"/>
  </r>
  <r>
    <x v="2758"/>
    <n v="0"/>
  </r>
  <r>
    <x v="2759"/>
    <n v="0"/>
  </r>
  <r>
    <x v="2760"/>
    <n v="0"/>
  </r>
  <r>
    <x v="2761"/>
    <n v="18"/>
  </r>
  <r>
    <x v="2762"/>
    <n v="1"/>
  </r>
  <r>
    <x v="2763"/>
    <n v="0"/>
  </r>
  <r>
    <x v="2764"/>
    <n v="10"/>
  </r>
  <r>
    <x v="2765"/>
    <n v="0"/>
  </r>
  <r>
    <x v="2766"/>
    <n v="1"/>
  </r>
  <r>
    <x v="2767"/>
    <n v="0"/>
  </r>
  <r>
    <x v="2768"/>
    <n v="0"/>
  </r>
  <r>
    <x v="2769"/>
    <n v="0"/>
  </r>
  <r>
    <x v="2770"/>
    <n v="4"/>
  </r>
  <r>
    <x v="2771"/>
    <n v="0"/>
  </r>
  <r>
    <x v="2772"/>
    <n v="0"/>
  </r>
  <r>
    <x v="2773"/>
    <n v="1"/>
  </r>
  <r>
    <x v="2774"/>
    <n v="0"/>
  </r>
  <r>
    <x v="2775"/>
    <n v="0"/>
  </r>
  <r>
    <x v="2776"/>
    <n v="0"/>
  </r>
  <r>
    <x v="2777"/>
    <n v="17"/>
  </r>
  <r>
    <x v="2778"/>
    <n v="7"/>
  </r>
  <r>
    <x v="2779"/>
    <n v="1"/>
  </r>
  <r>
    <x v="2780"/>
    <n v="0"/>
  </r>
  <r>
    <x v="2781"/>
    <n v="10"/>
  </r>
  <r>
    <x v="2782"/>
    <n v="0"/>
  </r>
  <r>
    <x v="2783"/>
    <n v="0"/>
  </r>
  <r>
    <x v="2784"/>
    <n v="0"/>
  </r>
  <r>
    <x v="2785"/>
    <n v="14"/>
  </r>
  <r>
    <x v="2786"/>
    <n v="0"/>
  </r>
  <r>
    <x v="2787"/>
    <n v="1"/>
  </r>
  <r>
    <x v="2788"/>
    <n v="0"/>
  </r>
  <r>
    <x v="2789"/>
    <n v="0"/>
  </r>
  <r>
    <x v="2790"/>
    <n v="7"/>
  </r>
  <r>
    <x v="2791"/>
    <n v="7"/>
  </r>
  <r>
    <x v="2792"/>
    <n v="0"/>
  </r>
  <r>
    <x v="2793"/>
    <n v="0"/>
  </r>
  <r>
    <x v="2794"/>
    <n v="0"/>
  </r>
  <r>
    <x v="2795"/>
    <n v="0"/>
  </r>
  <r>
    <x v="2796"/>
    <n v="0"/>
  </r>
  <r>
    <x v="2797"/>
    <n v="0"/>
  </r>
  <r>
    <x v="2798"/>
    <n v="0"/>
  </r>
  <r>
    <x v="2799"/>
    <n v="0"/>
  </r>
  <r>
    <x v="2800"/>
    <n v="0"/>
  </r>
  <r>
    <x v="2801"/>
    <n v="0"/>
  </r>
  <r>
    <x v="2802"/>
    <n v="0"/>
  </r>
  <r>
    <x v="2803"/>
    <n v="1"/>
  </r>
  <r>
    <x v="2804"/>
    <n v="0"/>
  </r>
  <r>
    <x v="2805"/>
    <n v="1"/>
  </r>
  <r>
    <x v="2806"/>
    <n v="0"/>
  </r>
  <r>
    <x v="2807"/>
    <n v="0"/>
  </r>
  <r>
    <x v="2808"/>
    <n v="0"/>
  </r>
  <r>
    <x v="2809"/>
    <n v="0"/>
  </r>
  <r>
    <x v="2810"/>
    <n v="0"/>
  </r>
  <r>
    <x v="2811"/>
    <n v="3"/>
  </r>
  <r>
    <x v="2812"/>
    <n v="0"/>
  </r>
  <r>
    <x v="2813"/>
    <n v="0"/>
  </r>
  <r>
    <x v="2814"/>
    <n v="3"/>
  </r>
  <r>
    <x v="2815"/>
    <n v="0"/>
  </r>
  <r>
    <x v="2816"/>
    <n v="0"/>
  </r>
  <r>
    <x v="2817"/>
    <n v="0"/>
  </r>
  <r>
    <x v="2818"/>
    <n v="0"/>
  </r>
  <r>
    <x v="2819"/>
    <n v="0"/>
  </r>
  <r>
    <x v="2820"/>
    <n v="0"/>
  </r>
  <r>
    <x v="2821"/>
    <n v="6"/>
  </r>
  <r>
    <x v="2822"/>
    <n v="0"/>
  </r>
  <r>
    <x v="2823"/>
    <n v="0"/>
  </r>
  <r>
    <x v="2824"/>
    <n v="0"/>
  </r>
  <r>
    <x v="2825"/>
    <n v="1"/>
  </r>
  <r>
    <x v="2826"/>
    <n v="0"/>
  </r>
  <r>
    <x v="2827"/>
    <n v="0"/>
  </r>
  <r>
    <x v="2828"/>
    <n v="0"/>
  </r>
  <r>
    <x v="2829"/>
    <n v="0"/>
  </r>
  <r>
    <x v="2830"/>
    <n v="0"/>
  </r>
  <r>
    <x v="2831"/>
    <n v="0"/>
  </r>
  <r>
    <x v="2832"/>
    <n v="0"/>
  </r>
  <r>
    <x v="2833"/>
    <n v="4"/>
  </r>
  <r>
    <x v="2834"/>
    <n v="6"/>
  </r>
  <r>
    <x v="2835"/>
    <n v="0"/>
  </r>
  <r>
    <x v="2836"/>
    <n v="0"/>
  </r>
  <r>
    <x v="2837"/>
    <n v="0"/>
  </r>
  <r>
    <x v="2838"/>
    <n v="2"/>
  </r>
  <r>
    <x v="2839"/>
    <n v="0"/>
  </r>
  <r>
    <x v="2840"/>
    <n v="0"/>
  </r>
  <r>
    <x v="2841"/>
    <n v="2"/>
  </r>
  <r>
    <x v="2842"/>
    <n v="0"/>
  </r>
  <r>
    <x v="2843"/>
    <n v="0"/>
  </r>
  <r>
    <x v="2844"/>
    <n v="6"/>
  </r>
  <r>
    <x v="2845"/>
    <n v="0"/>
  </r>
  <r>
    <x v="2846"/>
    <n v="0"/>
  </r>
  <r>
    <x v="2847"/>
    <n v="0"/>
  </r>
  <r>
    <x v="2848"/>
    <n v="0"/>
  </r>
  <r>
    <x v="2849"/>
    <n v="0"/>
  </r>
  <r>
    <x v="2850"/>
    <n v="0"/>
  </r>
  <r>
    <x v="2851"/>
    <n v="0"/>
  </r>
  <r>
    <x v="2852"/>
    <n v="1"/>
  </r>
  <r>
    <x v="2853"/>
    <n v="0"/>
  </r>
  <r>
    <x v="2854"/>
    <n v="0"/>
  </r>
  <r>
    <x v="2855"/>
    <n v="0"/>
  </r>
  <r>
    <x v="2856"/>
    <n v="0"/>
  </r>
  <r>
    <x v="2857"/>
    <n v="0"/>
  </r>
  <r>
    <x v="2858"/>
    <n v="0"/>
  </r>
  <r>
    <x v="2859"/>
    <n v="0"/>
  </r>
  <r>
    <x v="2860"/>
    <n v="0"/>
  </r>
  <r>
    <x v="2861"/>
    <n v="2"/>
  </r>
  <r>
    <x v="2862"/>
    <n v="0"/>
  </r>
  <r>
    <x v="2863"/>
    <n v="0"/>
  </r>
  <r>
    <x v="2864"/>
    <n v="0"/>
  </r>
  <r>
    <x v="2865"/>
    <n v="0"/>
  </r>
  <r>
    <x v="2866"/>
    <n v="0"/>
  </r>
  <r>
    <x v="2867"/>
    <n v="0"/>
  </r>
  <r>
    <x v="2868"/>
    <n v="0"/>
  </r>
  <r>
    <x v="2869"/>
    <n v="0"/>
  </r>
  <r>
    <x v="2870"/>
    <n v="0"/>
  </r>
  <r>
    <x v="2871"/>
    <n v="0"/>
  </r>
  <r>
    <x v="2872"/>
    <n v="0"/>
  </r>
  <r>
    <x v="2873"/>
    <n v="0"/>
  </r>
  <r>
    <x v="2874"/>
    <n v="0"/>
  </r>
  <r>
    <x v="2875"/>
    <n v="0"/>
  </r>
  <r>
    <x v="2876"/>
    <n v="0"/>
  </r>
  <r>
    <x v="2877"/>
    <n v="0"/>
  </r>
  <r>
    <x v="2878"/>
    <n v="0"/>
  </r>
  <r>
    <x v="2879"/>
    <n v="0"/>
  </r>
  <r>
    <x v="2880"/>
    <n v="0"/>
  </r>
  <r>
    <x v="2881"/>
    <n v="0"/>
  </r>
  <r>
    <x v="2882"/>
    <n v="0"/>
  </r>
  <r>
    <x v="2883"/>
    <n v="0"/>
  </r>
  <r>
    <x v="2884"/>
    <n v="0"/>
  </r>
  <r>
    <x v="2885"/>
    <n v="0"/>
  </r>
  <r>
    <x v="2886"/>
    <n v="0"/>
  </r>
  <r>
    <x v="2887"/>
    <n v="0"/>
  </r>
  <r>
    <x v="2888"/>
    <n v="0"/>
  </r>
  <r>
    <x v="2889"/>
    <n v="0"/>
  </r>
  <r>
    <x v="2890"/>
    <n v="0"/>
  </r>
  <r>
    <x v="2891"/>
    <n v="0"/>
  </r>
  <r>
    <x v="2892"/>
    <n v="0"/>
  </r>
  <r>
    <x v="2893"/>
    <n v="0"/>
  </r>
  <r>
    <x v="2894"/>
    <n v="0"/>
  </r>
  <r>
    <x v="2895"/>
    <n v="0"/>
  </r>
  <r>
    <x v="2896"/>
    <n v="0"/>
  </r>
  <r>
    <x v="2897"/>
    <n v="0"/>
  </r>
  <r>
    <x v="2898"/>
    <n v="0"/>
  </r>
  <r>
    <x v="2899"/>
    <n v="0"/>
  </r>
  <r>
    <x v="2900"/>
    <n v="0"/>
  </r>
  <r>
    <x v="2901"/>
    <n v="0"/>
  </r>
  <r>
    <x v="2902"/>
    <n v="0"/>
  </r>
  <r>
    <x v="2903"/>
    <n v="0"/>
  </r>
  <r>
    <x v="2904"/>
    <n v="0"/>
  </r>
  <r>
    <x v="2905"/>
    <n v="0"/>
  </r>
  <r>
    <x v="2906"/>
    <n v="0"/>
  </r>
  <r>
    <x v="2907"/>
    <n v="0"/>
  </r>
  <r>
    <x v="2908"/>
    <n v="0"/>
  </r>
  <r>
    <x v="2909"/>
    <n v="0"/>
  </r>
  <r>
    <x v="2910"/>
    <n v="0"/>
  </r>
  <r>
    <x v="2911"/>
    <n v="0"/>
  </r>
  <r>
    <x v="2912"/>
    <n v="0"/>
  </r>
  <r>
    <x v="2913"/>
    <n v="0"/>
  </r>
  <r>
    <x v="2914"/>
    <n v="0"/>
  </r>
  <r>
    <x v="2915"/>
    <n v="0"/>
  </r>
  <r>
    <x v="2916"/>
    <n v="0"/>
  </r>
  <r>
    <x v="2917"/>
    <n v="0"/>
  </r>
  <r>
    <x v="2918"/>
    <n v="0"/>
  </r>
  <r>
    <x v="2919"/>
    <n v="0"/>
  </r>
  <r>
    <x v="2920"/>
    <n v="0"/>
  </r>
  <r>
    <x v="2921"/>
    <n v="0"/>
  </r>
  <r>
    <x v="2922"/>
    <n v="0"/>
  </r>
  <r>
    <x v="2923"/>
    <n v="0"/>
  </r>
  <r>
    <x v="2924"/>
    <n v="0"/>
  </r>
  <r>
    <x v="2925"/>
    <n v="0"/>
  </r>
  <r>
    <x v="2926"/>
    <n v="0"/>
  </r>
  <r>
    <x v="2927"/>
    <n v="0"/>
  </r>
  <r>
    <x v="2928"/>
    <n v="0"/>
  </r>
  <r>
    <x v="2929"/>
    <n v="0"/>
  </r>
  <r>
    <x v="2930"/>
    <n v="0"/>
  </r>
  <r>
    <x v="2931"/>
    <n v="0"/>
  </r>
  <r>
    <x v="2932"/>
    <n v="0"/>
  </r>
  <r>
    <x v="2933"/>
    <n v="0"/>
  </r>
  <r>
    <x v="2934"/>
    <n v="0"/>
  </r>
  <r>
    <x v="2935"/>
    <n v="0"/>
  </r>
  <r>
    <x v="2936"/>
    <n v="0"/>
  </r>
  <r>
    <x v="2937"/>
    <n v="0"/>
  </r>
  <r>
    <x v="2938"/>
    <n v="0"/>
  </r>
  <r>
    <x v="2939"/>
    <n v="0"/>
  </r>
  <r>
    <x v="2940"/>
    <n v="0"/>
  </r>
  <r>
    <x v="2941"/>
    <n v="0"/>
  </r>
  <r>
    <x v="2942"/>
    <n v="0"/>
  </r>
  <r>
    <x v="2943"/>
    <n v="0"/>
  </r>
  <r>
    <x v="2944"/>
    <n v="0"/>
  </r>
  <r>
    <x v="2945"/>
    <n v="0"/>
  </r>
  <r>
    <x v="2946"/>
    <n v="0"/>
  </r>
  <r>
    <x v="2947"/>
    <n v="0"/>
  </r>
  <r>
    <x v="2948"/>
    <n v="0"/>
  </r>
  <r>
    <x v="2949"/>
    <n v="0"/>
  </r>
  <r>
    <x v="2950"/>
    <n v="0"/>
  </r>
  <r>
    <x v="2951"/>
    <n v="0"/>
  </r>
  <r>
    <x v="2952"/>
    <n v="0"/>
  </r>
  <r>
    <x v="2953"/>
    <n v="0"/>
  </r>
  <r>
    <x v="2954"/>
    <n v="0"/>
  </r>
  <r>
    <x v="2955"/>
    <n v="0"/>
  </r>
  <r>
    <x v="2956"/>
    <n v="0"/>
  </r>
  <r>
    <x v="2957"/>
    <n v="0"/>
  </r>
  <r>
    <x v="2958"/>
    <n v="0"/>
  </r>
  <r>
    <x v="2959"/>
    <n v="0"/>
  </r>
  <r>
    <x v="2960"/>
    <n v="0"/>
  </r>
  <r>
    <x v="2961"/>
    <n v="0"/>
  </r>
  <r>
    <x v="2962"/>
    <n v="0"/>
  </r>
  <r>
    <x v="2963"/>
    <n v="0"/>
  </r>
  <r>
    <x v="2964"/>
    <n v="0"/>
  </r>
  <r>
    <x v="2965"/>
    <n v="0"/>
  </r>
  <r>
    <x v="2966"/>
    <n v="0"/>
  </r>
  <r>
    <x v="2967"/>
    <n v="0"/>
  </r>
  <r>
    <x v="2968"/>
    <n v="0"/>
  </r>
  <r>
    <x v="2969"/>
    <n v="0"/>
  </r>
  <r>
    <x v="2970"/>
    <n v="0"/>
  </r>
  <r>
    <x v="2971"/>
    <n v="0"/>
  </r>
  <r>
    <x v="2972"/>
    <n v="0"/>
  </r>
  <r>
    <x v="2973"/>
    <n v="0"/>
  </r>
  <r>
    <x v="2974"/>
    <n v="0"/>
  </r>
  <r>
    <x v="2975"/>
    <n v="0"/>
  </r>
  <r>
    <x v="2976"/>
    <n v="0"/>
  </r>
  <r>
    <x v="2977"/>
    <n v="0"/>
  </r>
  <r>
    <x v="2978"/>
    <n v="0"/>
  </r>
  <r>
    <x v="2979"/>
    <n v="0"/>
  </r>
  <r>
    <x v="2980"/>
    <n v="0"/>
  </r>
  <r>
    <x v="2981"/>
    <n v="0"/>
  </r>
  <r>
    <x v="2982"/>
    <n v="0"/>
  </r>
  <r>
    <x v="2983"/>
    <n v="0"/>
  </r>
  <r>
    <x v="2984"/>
    <n v="0"/>
  </r>
  <r>
    <x v="2985"/>
    <n v="0"/>
  </r>
  <r>
    <x v="2986"/>
    <n v="0"/>
  </r>
  <r>
    <x v="2987"/>
    <n v="0"/>
  </r>
  <r>
    <x v="2988"/>
    <n v="0"/>
  </r>
  <r>
    <x v="2989"/>
    <n v="0"/>
  </r>
  <r>
    <x v="2990"/>
    <n v="0"/>
  </r>
  <r>
    <x v="2991"/>
    <n v="0"/>
  </r>
  <r>
    <x v="2992"/>
    <n v="0"/>
  </r>
  <r>
    <x v="2993"/>
    <n v="0"/>
  </r>
  <r>
    <x v="2994"/>
    <n v="0"/>
  </r>
  <r>
    <x v="2995"/>
    <n v="0"/>
  </r>
  <r>
    <x v="2996"/>
    <n v="0"/>
  </r>
  <r>
    <x v="2997"/>
    <n v="0"/>
  </r>
  <r>
    <x v="2998"/>
    <n v="0"/>
  </r>
  <r>
    <x v="2999"/>
    <n v="0"/>
  </r>
  <r>
    <x v="3000"/>
    <n v="0"/>
  </r>
  <r>
    <x v="3001"/>
    <n v="0"/>
  </r>
  <r>
    <x v="3002"/>
    <n v="0"/>
  </r>
  <r>
    <x v="3003"/>
    <n v="0"/>
  </r>
  <r>
    <x v="3004"/>
    <n v="0"/>
  </r>
  <r>
    <x v="3005"/>
    <n v="0"/>
  </r>
  <r>
    <x v="3006"/>
    <n v="0"/>
  </r>
  <r>
    <x v="3007"/>
    <n v="0"/>
  </r>
  <r>
    <x v="3008"/>
    <n v="0"/>
  </r>
  <r>
    <x v="3009"/>
    <n v="0"/>
  </r>
  <r>
    <x v="3010"/>
    <n v="0"/>
  </r>
  <r>
    <x v="3011"/>
    <n v="0"/>
  </r>
  <r>
    <x v="3012"/>
    <n v="0"/>
  </r>
  <r>
    <x v="3013"/>
    <n v="0"/>
  </r>
  <r>
    <x v="3014"/>
    <n v="0"/>
  </r>
  <r>
    <x v="3015"/>
    <n v="0"/>
  </r>
  <r>
    <x v="3016"/>
    <n v="0"/>
  </r>
  <r>
    <x v="3017"/>
    <n v="0"/>
  </r>
  <r>
    <x v="3018"/>
    <n v="0"/>
  </r>
  <r>
    <x v="3019"/>
    <n v="0"/>
  </r>
  <r>
    <x v="3020"/>
    <n v="0"/>
  </r>
  <r>
    <x v="3021"/>
    <n v="0"/>
  </r>
  <r>
    <x v="3022"/>
    <n v="0"/>
  </r>
  <r>
    <x v="3023"/>
    <n v="0"/>
  </r>
  <r>
    <x v="3024"/>
    <n v="0"/>
  </r>
  <r>
    <x v="3025"/>
    <n v="0"/>
  </r>
  <r>
    <x v="3026"/>
    <n v="0"/>
  </r>
  <r>
    <x v="3027"/>
    <n v="0"/>
  </r>
  <r>
    <x v="3028"/>
    <n v="0"/>
  </r>
  <r>
    <x v="3029"/>
    <n v="0"/>
  </r>
  <r>
    <x v="3030"/>
    <n v="0"/>
  </r>
  <r>
    <x v="3031"/>
    <n v="0"/>
  </r>
  <r>
    <x v="3032"/>
    <n v="0"/>
  </r>
  <r>
    <x v="3033"/>
    <n v="0"/>
  </r>
  <r>
    <x v="3034"/>
    <n v="0"/>
  </r>
  <r>
    <x v="3035"/>
    <n v="0"/>
  </r>
  <r>
    <x v="3036"/>
    <n v="0"/>
  </r>
  <r>
    <x v="3037"/>
    <n v="0"/>
  </r>
  <r>
    <x v="3038"/>
    <n v="0"/>
  </r>
  <r>
    <x v="3039"/>
    <n v="0"/>
  </r>
  <r>
    <x v="3040"/>
    <n v="0"/>
  </r>
  <r>
    <x v="3041"/>
    <n v="0"/>
  </r>
  <r>
    <x v="3042"/>
    <n v="0"/>
  </r>
  <r>
    <x v="3043"/>
    <n v="0"/>
  </r>
  <r>
    <x v="3044"/>
    <n v="0"/>
  </r>
  <r>
    <x v="3045"/>
    <n v="0"/>
  </r>
  <r>
    <x v="3046"/>
    <n v="0"/>
  </r>
  <r>
    <x v="3047"/>
    <n v="0"/>
  </r>
  <r>
    <x v="3048"/>
    <n v="0"/>
  </r>
  <r>
    <x v="3049"/>
    <n v="0"/>
  </r>
  <r>
    <x v="3050"/>
    <n v="0"/>
  </r>
  <r>
    <x v="3051"/>
    <n v="0"/>
  </r>
  <r>
    <x v="3052"/>
    <n v="0"/>
  </r>
  <r>
    <x v="3053"/>
    <n v="0"/>
  </r>
  <r>
    <x v="3054"/>
    <n v="0"/>
  </r>
  <r>
    <x v="3055"/>
    <n v="0"/>
  </r>
  <r>
    <x v="3056"/>
    <n v="0"/>
  </r>
  <r>
    <x v="3057"/>
    <n v="0"/>
  </r>
  <r>
    <x v="3058"/>
    <n v="0"/>
  </r>
  <r>
    <x v="3059"/>
    <n v="0"/>
  </r>
  <r>
    <x v="3060"/>
    <n v="0"/>
  </r>
  <r>
    <x v="3061"/>
    <n v="0"/>
  </r>
  <r>
    <x v="3062"/>
    <n v="0"/>
  </r>
  <r>
    <x v="3063"/>
    <n v="0"/>
  </r>
  <r>
    <x v="3064"/>
    <n v="0"/>
  </r>
  <r>
    <x v="3065"/>
    <n v="0"/>
  </r>
  <r>
    <x v="3066"/>
    <n v="0"/>
  </r>
  <r>
    <x v="3067"/>
    <n v="0"/>
  </r>
  <r>
    <x v="3068"/>
    <n v="0"/>
  </r>
  <r>
    <x v="3069"/>
    <n v="0"/>
  </r>
  <r>
    <x v="3070"/>
    <n v="0"/>
  </r>
  <r>
    <x v="3071"/>
    <n v="0"/>
  </r>
  <r>
    <x v="3072"/>
    <n v="0"/>
  </r>
  <r>
    <x v="3073"/>
    <n v="0"/>
  </r>
  <r>
    <x v="3074"/>
    <n v="0"/>
  </r>
  <r>
    <x v="3075"/>
    <n v="0"/>
  </r>
  <r>
    <x v="3076"/>
    <n v="0"/>
  </r>
  <r>
    <x v="3077"/>
    <n v="0"/>
  </r>
  <r>
    <x v="3078"/>
    <n v="0"/>
  </r>
  <r>
    <x v="3079"/>
    <n v="0"/>
  </r>
  <r>
    <x v="3080"/>
    <n v="0"/>
  </r>
  <r>
    <x v="3081"/>
    <n v="0"/>
  </r>
  <r>
    <x v="3082"/>
    <n v="0"/>
  </r>
  <r>
    <x v="3083"/>
    <n v="0"/>
  </r>
  <r>
    <x v="3084"/>
    <n v="0"/>
  </r>
  <r>
    <x v="3085"/>
    <n v="0"/>
  </r>
  <r>
    <x v="3086"/>
    <n v="0"/>
  </r>
  <r>
    <x v="3087"/>
    <n v="0"/>
  </r>
  <r>
    <x v="3088"/>
    <n v="0"/>
  </r>
  <r>
    <x v="3089"/>
    <n v="0"/>
  </r>
  <r>
    <x v="3090"/>
    <n v="0"/>
  </r>
  <r>
    <x v="3091"/>
    <n v="0"/>
  </r>
  <r>
    <x v="3092"/>
    <n v="0"/>
  </r>
  <r>
    <x v="3093"/>
    <n v="0"/>
  </r>
  <r>
    <x v="3094"/>
    <n v="0"/>
  </r>
  <r>
    <x v="3095"/>
    <n v="0"/>
  </r>
  <r>
    <x v="3096"/>
    <n v="0"/>
  </r>
  <r>
    <x v="3097"/>
    <n v="0"/>
  </r>
  <r>
    <x v="3098"/>
    <n v="0"/>
  </r>
  <r>
    <x v="3099"/>
    <n v="0"/>
  </r>
  <r>
    <x v="3100"/>
    <n v="0"/>
  </r>
  <r>
    <x v="3101"/>
    <n v="0"/>
  </r>
  <r>
    <x v="3102"/>
    <n v="0"/>
  </r>
  <r>
    <x v="3103"/>
    <n v="16"/>
  </r>
  <r>
    <x v="3104"/>
    <n v="49"/>
  </r>
  <r>
    <x v="3105"/>
    <n v="10"/>
  </r>
  <r>
    <x v="3106"/>
    <n v="26"/>
  </r>
  <r>
    <x v="3107"/>
    <n v="31"/>
  </r>
  <r>
    <x v="3108"/>
    <n v="34"/>
  </r>
  <r>
    <x v="3109"/>
    <n v="24"/>
  </r>
  <r>
    <x v="3110"/>
    <n v="61"/>
  </r>
  <r>
    <x v="3111"/>
    <n v="51"/>
  </r>
  <r>
    <x v="3112"/>
    <n v="115"/>
  </r>
  <r>
    <x v="3113"/>
    <n v="46"/>
  </r>
  <r>
    <x v="3114"/>
    <n v="96"/>
  </r>
  <r>
    <x v="3115"/>
    <n v="17"/>
  </r>
  <r>
    <x v="3116"/>
    <n v="38"/>
  </r>
  <r>
    <x v="3117"/>
    <n v="43"/>
  </r>
  <r>
    <x v="3118"/>
    <n v="35"/>
  </r>
  <r>
    <x v="3119"/>
    <n v="4"/>
  </r>
  <r>
    <x v="3120"/>
    <n v="6"/>
  </r>
  <r>
    <x v="3121"/>
    <n v="0"/>
  </r>
  <r>
    <x v="3122"/>
    <n v="0"/>
  </r>
  <r>
    <x v="3123"/>
    <n v="0"/>
  </r>
  <r>
    <x v="3124"/>
    <n v="0"/>
  </r>
  <r>
    <x v="3125"/>
    <n v="0"/>
  </r>
  <r>
    <x v="3126"/>
    <n v="0"/>
  </r>
  <r>
    <x v="3127"/>
    <n v="0"/>
  </r>
  <r>
    <x v="3128"/>
    <n v="0"/>
  </r>
  <r>
    <x v="3129"/>
    <n v="0"/>
  </r>
  <r>
    <x v="3130"/>
    <n v="0"/>
  </r>
  <r>
    <x v="3131"/>
    <n v="0"/>
  </r>
  <r>
    <x v="3132"/>
    <n v="0"/>
  </r>
  <r>
    <x v="3133"/>
    <n v="0"/>
  </r>
  <r>
    <x v="3134"/>
    <n v="0"/>
  </r>
  <r>
    <x v="3135"/>
    <n v="0"/>
  </r>
  <r>
    <x v="3136"/>
    <n v="0"/>
  </r>
  <r>
    <x v="3137"/>
    <n v="0"/>
  </r>
  <r>
    <x v="3138"/>
    <n v="0"/>
  </r>
  <r>
    <x v="3139"/>
    <n v="0"/>
  </r>
  <r>
    <x v="3140"/>
    <n v="0"/>
  </r>
  <r>
    <x v="3141"/>
    <n v="0"/>
  </r>
  <r>
    <x v="3142"/>
    <n v="0"/>
  </r>
  <r>
    <x v="3143"/>
    <n v="0"/>
  </r>
  <r>
    <x v="3144"/>
    <n v="0"/>
  </r>
  <r>
    <x v="3145"/>
    <n v="0"/>
  </r>
  <r>
    <x v="3146"/>
    <n v="0"/>
  </r>
  <r>
    <x v="3147"/>
    <n v="0"/>
  </r>
  <r>
    <x v="3148"/>
    <n v="0"/>
  </r>
  <r>
    <x v="3149"/>
    <n v="0"/>
  </r>
  <r>
    <x v="3150"/>
    <n v="0"/>
  </r>
  <r>
    <x v="3151"/>
    <n v="0"/>
  </r>
  <r>
    <x v="3152"/>
    <n v="0"/>
  </r>
  <r>
    <x v="3153"/>
    <n v="1"/>
  </r>
  <r>
    <x v="3154"/>
    <n v="0"/>
  </r>
  <r>
    <x v="3155"/>
    <n v="0"/>
  </r>
  <r>
    <x v="3156"/>
    <n v="0"/>
  </r>
  <r>
    <x v="3157"/>
    <n v="0"/>
  </r>
  <r>
    <x v="3158"/>
    <n v="0"/>
  </r>
  <r>
    <x v="3159"/>
    <n v="0"/>
  </r>
  <r>
    <x v="3160"/>
    <n v="0"/>
  </r>
  <r>
    <x v="3161"/>
    <n v="0"/>
  </r>
  <r>
    <x v="3162"/>
    <n v="0"/>
  </r>
  <r>
    <x v="3163"/>
    <n v="0"/>
  </r>
  <r>
    <x v="3164"/>
    <n v="0"/>
  </r>
  <r>
    <x v="3165"/>
    <n v="0"/>
  </r>
  <r>
    <x v="3166"/>
    <n v="0"/>
  </r>
  <r>
    <x v="3167"/>
    <n v="0"/>
  </r>
  <r>
    <x v="3168"/>
    <n v="0"/>
  </r>
  <r>
    <x v="3169"/>
    <n v="0"/>
  </r>
  <r>
    <x v="3170"/>
    <n v="0"/>
  </r>
  <r>
    <x v="3171"/>
    <n v="0"/>
  </r>
  <r>
    <x v="3172"/>
    <n v="0"/>
  </r>
  <r>
    <x v="3173"/>
    <n v="0"/>
  </r>
  <r>
    <x v="3174"/>
    <n v="0"/>
  </r>
  <r>
    <x v="3175"/>
    <n v="0"/>
  </r>
  <r>
    <x v="3176"/>
    <n v="0"/>
  </r>
  <r>
    <x v="3177"/>
    <n v="0"/>
  </r>
  <r>
    <x v="3178"/>
    <n v="0"/>
  </r>
  <r>
    <x v="3179"/>
    <n v="0"/>
  </r>
  <r>
    <x v="3180"/>
    <n v="0"/>
  </r>
  <r>
    <x v="3181"/>
    <n v="0"/>
  </r>
  <r>
    <x v="3182"/>
    <n v="0"/>
  </r>
  <r>
    <x v="3183"/>
    <n v="0"/>
  </r>
  <r>
    <x v="3184"/>
    <n v="0"/>
  </r>
  <r>
    <x v="3185"/>
    <n v="0"/>
  </r>
  <r>
    <x v="3186"/>
    <n v="0"/>
  </r>
  <r>
    <x v="3187"/>
    <n v="0"/>
  </r>
  <r>
    <x v="3188"/>
    <n v="0"/>
  </r>
  <r>
    <x v="3189"/>
    <n v="0"/>
  </r>
  <r>
    <x v="3190"/>
    <n v="0"/>
  </r>
  <r>
    <x v="3191"/>
    <n v="0"/>
  </r>
  <r>
    <x v="3192"/>
    <n v="0"/>
  </r>
  <r>
    <x v="3193"/>
    <n v="0"/>
  </r>
  <r>
    <x v="3194"/>
    <n v="0"/>
  </r>
  <r>
    <x v="3195"/>
    <n v="0"/>
  </r>
  <r>
    <x v="3196"/>
    <n v="0"/>
  </r>
  <r>
    <x v="3197"/>
    <n v="6"/>
  </r>
  <r>
    <x v="3198"/>
    <n v="0"/>
  </r>
  <r>
    <x v="3199"/>
    <n v="0"/>
  </r>
  <r>
    <x v="3200"/>
    <n v="0"/>
  </r>
  <r>
    <x v="3201"/>
    <n v="0"/>
  </r>
  <r>
    <x v="3202"/>
    <n v="0"/>
  </r>
  <r>
    <x v="3203"/>
    <n v="0"/>
  </r>
  <r>
    <x v="3204"/>
    <n v="0"/>
  </r>
  <r>
    <x v="3205"/>
    <n v="0"/>
  </r>
  <r>
    <x v="3206"/>
    <n v="0"/>
  </r>
  <r>
    <x v="3207"/>
    <n v="0"/>
  </r>
  <r>
    <x v="3208"/>
    <n v="0"/>
  </r>
  <r>
    <x v="3209"/>
    <n v="0"/>
  </r>
  <r>
    <x v="3210"/>
    <n v="0"/>
  </r>
  <r>
    <x v="3211"/>
    <n v="0"/>
  </r>
  <r>
    <x v="3212"/>
    <n v="0"/>
  </r>
  <r>
    <x v="3213"/>
    <n v="0"/>
  </r>
  <r>
    <x v="3214"/>
    <n v="0"/>
  </r>
  <r>
    <x v="3215"/>
    <n v="0"/>
  </r>
  <r>
    <x v="3216"/>
    <n v="0"/>
  </r>
  <r>
    <x v="3217"/>
    <n v="0"/>
  </r>
  <r>
    <x v="3218"/>
    <n v="0"/>
  </r>
  <r>
    <x v="3219"/>
    <n v="0"/>
  </r>
  <r>
    <x v="3220"/>
    <n v="0"/>
  </r>
  <r>
    <x v="3221"/>
    <n v="0"/>
  </r>
  <r>
    <x v="3222"/>
    <n v="0"/>
  </r>
  <r>
    <x v="3223"/>
    <n v="0"/>
  </r>
  <r>
    <x v="3224"/>
    <n v="0"/>
  </r>
  <r>
    <x v="3225"/>
    <n v="0"/>
  </r>
  <r>
    <x v="3226"/>
    <n v="0"/>
  </r>
  <r>
    <x v="3227"/>
    <n v="0"/>
  </r>
  <r>
    <x v="3228"/>
    <n v="0"/>
  </r>
  <r>
    <x v="3229"/>
    <n v="0"/>
  </r>
  <r>
    <x v="3230"/>
    <n v="0"/>
  </r>
  <r>
    <x v="3231"/>
    <n v="0"/>
  </r>
  <r>
    <x v="3232"/>
    <n v="0"/>
  </r>
  <r>
    <x v="3233"/>
    <n v="0"/>
  </r>
  <r>
    <x v="3234"/>
    <n v="0"/>
  </r>
  <r>
    <x v="3235"/>
    <n v="0"/>
  </r>
  <r>
    <x v="3236"/>
    <n v="0"/>
  </r>
  <r>
    <x v="3237"/>
    <n v="0"/>
  </r>
  <r>
    <x v="3238"/>
    <n v="0"/>
  </r>
  <r>
    <x v="3239"/>
    <n v="0"/>
  </r>
  <r>
    <x v="3240"/>
    <n v="0"/>
  </r>
  <r>
    <x v="3241"/>
    <n v="0"/>
  </r>
  <r>
    <x v="3242"/>
    <n v="0"/>
  </r>
  <r>
    <x v="3243"/>
    <n v="0"/>
  </r>
  <r>
    <x v="3244"/>
    <n v="0"/>
  </r>
  <r>
    <x v="3245"/>
    <n v="0"/>
  </r>
  <r>
    <x v="3246"/>
    <n v="0"/>
  </r>
  <r>
    <x v="3247"/>
    <n v="1"/>
  </r>
  <r>
    <x v="3248"/>
    <n v="0"/>
  </r>
  <r>
    <x v="3249"/>
    <n v="0"/>
  </r>
  <r>
    <x v="3250"/>
    <n v="0"/>
  </r>
  <r>
    <x v="3251"/>
    <n v="0"/>
  </r>
  <r>
    <x v="3252"/>
    <n v="0"/>
  </r>
  <r>
    <x v="3253"/>
    <n v="0"/>
  </r>
  <r>
    <x v="3254"/>
    <n v="0"/>
  </r>
  <r>
    <x v="3255"/>
    <n v="0"/>
  </r>
  <r>
    <x v="3256"/>
    <n v="0"/>
  </r>
  <r>
    <x v="3257"/>
    <n v="0"/>
  </r>
  <r>
    <x v="3258"/>
    <n v="0"/>
  </r>
  <r>
    <x v="3259"/>
    <n v="0"/>
  </r>
  <r>
    <x v="3260"/>
    <n v="0"/>
  </r>
  <r>
    <x v="3261"/>
    <n v="0"/>
  </r>
  <r>
    <x v="3262"/>
    <n v="0"/>
  </r>
  <r>
    <x v="3263"/>
    <n v="0"/>
  </r>
  <r>
    <x v="3264"/>
    <n v="0"/>
  </r>
  <r>
    <x v="3265"/>
    <n v="0"/>
  </r>
  <r>
    <x v="3266"/>
    <n v="0"/>
  </r>
  <r>
    <x v="3267"/>
    <n v="0"/>
  </r>
  <r>
    <x v="3268"/>
    <n v="0"/>
  </r>
  <r>
    <x v="3269"/>
    <n v="0"/>
  </r>
  <r>
    <x v="3270"/>
    <n v="0"/>
  </r>
  <r>
    <x v="3271"/>
    <n v="1"/>
  </r>
  <r>
    <x v="3272"/>
    <n v="0"/>
  </r>
  <r>
    <x v="3273"/>
    <n v="0"/>
  </r>
  <r>
    <x v="3274"/>
    <n v="0"/>
  </r>
  <r>
    <x v="3275"/>
    <n v="0"/>
  </r>
  <r>
    <x v="3276"/>
    <n v="0"/>
  </r>
  <r>
    <x v="3277"/>
    <n v="0"/>
  </r>
  <r>
    <x v="3278"/>
    <n v="0"/>
  </r>
  <r>
    <x v="3279"/>
    <n v="0"/>
  </r>
  <r>
    <x v="3280"/>
    <n v="0"/>
  </r>
  <r>
    <x v="3281"/>
    <n v="0"/>
  </r>
  <r>
    <x v="3282"/>
    <n v="0"/>
  </r>
  <r>
    <x v="3283"/>
    <n v="0"/>
  </r>
  <r>
    <x v="3284"/>
    <n v="0"/>
  </r>
  <r>
    <x v="3285"/>
    <n v="0"/>
  </r>
  <r>
    <x v="3286"/>
    <n v="0"/>
  </r>
  <r>
    <x v="3287"/>
    <n v="0"/>
  </r>
  <r>
    <x v="3288"/>
    <n v="1"/>
  </r>
  <r>
    <x v="3289"/>
    <n v="0"/>
  </r>
  <r>
    <x v="3290"/>
    <n v="0"/>
  </r>
  <r>
    <x v="3291"/>
    <n v="0"/>
  </r>
  <r>
    <x v="3292"/>
    <n v="0"/>
  </r>
  <r>
    <x v="3293"/>
    <n v="0"/>
  </r>
  <r>
    <x v="3294"/>
    <n v="0"/>
  </r>
  <r>
    <x v="3295"/>
    <n v="0"/>
  </r>
  <r>
    <x v="3296"/>
    <n v="0"/>
  </r>
  <r>
    <x v="3297"/>
    <n v="0"/>
  </r>
  <r>
    <x v="3298"/>
    <n v="0"/>
  </r>
  <r>
    <x v="3299"/>
    <n v="0"/>
  </r>
  <r>
    <x v="3300"/>
    <n v="0"/>
  </r>
  <r>
    <x v="3301"/>
    <n v="0"/>
  </r>
  <r>
    <x v="3302"/>
    <n v="0"/>
  </r>
  <r>
    <x v="3303"/>
    <n v="0"/>
  </r>
  <r>
    <x v="3304"/>
    <n v="0"/>
  </r>
  <r>
    <x v="3305"/>
    <n v="0"/>
  </r>
  <r>
    <x v="3306"/>
    <n v="0"/>
  </r>
  <r>
    <x v="3307"/>
    <n v="0"/>
  </r>
  <r>
    <x v="3308"/>
    <n v="0"/>
  </r>
  <r>
    <x v="3309"/>
    <n v="0"/>
  </r>
  <r>
    <x v="3310"/>
    <n v="0"/>
  </r>
  <r>
    <x v="3311"/>
    <n v="0"/>
  </r>
  <r>
    <x v="3312"/>
    <n v="0"/>
  </r>
  <r>
    <x v="3313"/>
    <n v="0"/>
  </r>
  <r>
    <x v="3314"/>
    <n v="0"/>
  </r>
  <r>
    <x v="3315"/>
    <n v="0"/>
  </r>
  <r>
    <x v="3316"/>
    <n v="0"/>
  </r>
  <r>
    <x v="3317"/>
    <n v="0"/>
  </r>
  <r>
    <x v="3318"/>
    <n v="0"/>
  </r>
  <r>
    <x v="3319"/>
    <n v="1"/>
  </r>
  <r>
    <x v="3320"/>
    <n v="0"/>
  </r>
  <r>
    <x v="3321"/>
    <n v="0"/>
  </r>
  <r>
    <x v="3322"/>
    <n v="0"/>
  </r>
  <r>
    <x v="3323"/>
    <n v="0"/>
  </r>
  <r>
    <x v="3324"/>
    <n v="0"/>
  </r>
  <r>
    <x v="3325"/>
    <n v="0"/>
  </r>
  <r>
    <x v="3326"/>
    <n v="0"/>
  </r>
  <r>
    <x v="3327"/>
    <n v="0"/>
  </r>
  <r>
    <x v="3328"/>
    <n v="1"/>
  </r>
  <r>
    <x v="3329"/>
    <n v="0"/>
  </r>
  <r>
    <x v="3330"/>
    <n v="0"/>
  </r>
  <r>
    <x v="3331"/>
    <n v="2"/>
  </r>
  <r>
    <x v="3332"/>
    <n v="0"/>
  </r>
  <r>
    <x v="3333"/>
    <n v="0"/>
  </r>
  <r>
    <x v="3334"/>
    <n v="0"/>
  </r>
  <r>
    <x v="3335"/>
    <n v="1"/>
  </r>
  <r>
    <x v="3336"/>
    <n v="0"/>
  </r>
  <r>
    <x v="3337"/>
    <n v="0"/>
  </r>
  <r>
    <x v="3338"/>
    <n v="0"/>
  </r>
  <r>
    <x v="3339"/>
    <n v="0"/>
  </r>
  <r>
    <x v="3340"/>
    <n v="0"/>
  </r>
  <r>
    <x v="3341"/>
    <n v="0"/>
  </r>
  <r>
    <x v="3342"/>
    <n v="0"/>
  </r>
  <r>
    <x v="3343"/>
    <n v="0"/>
  </r>
  <r>
    <x v="3344"/>
    <n v="0"/>
  </r>
  <r>
    <x v="3345"/>
    <n v="0"/>
  </r>
  <r>
    <x v="3346"/>
    <n v="0"/>
  </r>
  <r>
    <x v="3347"/>
    <n v="0"/>
  </r>
  <r>
    <x v="3348"/>
    <n v="0"/>
  </r>
  <r>
    <x v="3349"/>
    <n v="0"/>
  </r>
  <r>
    <x v="3350"/>
    <n v="0"/>
  </r>
  <r>
    <x v="3351"/>
    <n v="0"/>
  </r>
  <r>
    <x v="3352"/>
    <n v="0"/>
  </r>
  <r>
    <x v="3353"/>
    <n v="0"/>
  </r>
  <r>
    <x v="3354"/>
    <n v="0"/>
  </r>
  <r>
    <x v="3355"/>
    <n v="0"/>
  </r>
  <r>
    <x v="3356"/>
    <n v="0"/>
  </r>
  <r>
    <x v="3357"/>
    <n v="0"/>
  </r>
  <r>
    <x v="3358"/>
    <n v="0"/>
  </r>
  <r>
    <x v="3359"/>
    <n v="0"/>
  </r>
  <r>
    <x v="3360"/>
    <n v="0"/>
  </r>
  <r>
    <x v="3361"/>
    <n v="0"/>
  </r>
  <r>
    <x v="3362"/>
    <n v="0"/>
  </r>
  <r>
    <x v="3363"/>
    <n v="0"/>
  </r>
  <r>
    <x v="3364"/>
    <n v="0"/>
  </r>
  <r>
    <x v="3365"/>
    <n v="0"/>
  </r>
  <r>
    <x v="3366"/>
    <n v="0"/>
  </r>
  <r>
    <x v="3367"/>
    <n v="0"/>
  </r>
  <r>
    <x v="3368"/>
    <n v="0"/>
  </r>
  <r>
    <x v="3369"/>
    <n v="0"/>
  </r>
  <r>
    <x v="3370"/>
    <n v="0"/>
  </r>
  <r>
    <x v="3371"/>
    <n v="1"/>
  </r>
  <r>
    <x v="3372"/>
    <n v="0"/>
  </r>
  <r>
    <x v="3373"/>
    <n v="0"/>
  </r>
  <r>
    <x v="3374"/>
    <n v="0"/>
  </r>
  <r>
    <x v="3375"/>
    <n v="0"/>
  </r>
  <r>
    <x v="3376"/>
    <n v="0"/>
  </r>
  <r>
    <x v="3377"/>
    <n v="0"/>
  </r>
  <r>
    <x v="3378"/>
    <n v="0"/>
  </r>
  <r>
    <x v="3379"/>
    <n v="0"/>
  </r>
  <r>
    <x v="3380"/>
    <n v="0"/>
  </r>
  <r>
    <x v="3381"/>
    <n v="1"/>
  </r>
  <r>
    <x v="3382"/>
    <n v="0"/>
  </r>
  <r>
    <x v="3383"/>
    <n v="1"/>
  </r>
  <r>
    <x v="3384"/>
    <n v="0"/>
  </r>
  <r>
    <x v="3385"/>
    <n v="0"/>
  </r>
  <r>
    <x v="3386"/>
    <n v="0"/>
  </r>
  <r>
    <x v="3387"/>
    <n v="0"/>
  </r>
  <r>
    <x v="3388"/>
    <n v="0"/>
  </r>
  <r>
    <x v="3389"/>
    <n v="0"/>
  </r>
  <r>
    <x v="3390"/>
    <n v="0"/>
  </r>
  <r>
    <x v="3391"/>
    <n v="0"/>
  </r>
  <r>
    <x v="3392"/>
    <n v="0"/>
  </r>
  <r>
    <x v="3393"/>
    <n v="0"/>
  </r>
  <r>
    <x v="3394"/>
    <n v="0"/>
  </r>
  <r>
    <x v="3395"/>
    <n v="0"/>
  </r>
  <r>
    <x v="3396"/>
    <n v="0"/>
  </r>
  <r>
    <x v="3397"/>
    <n v="0"/>
  </r>
  <r>
    <x v="3398"/>
    <n v="0"/>
  </r>
  <r>
    <x v="3399"/>
    <n v="0"/>
  </r>
  <r>
    <x v="3400"/>
    <n v="0"/>
  </r>
  <r>
    <x v="3401"/>
    <n v="1"/>
  </r>
  <r>
    <x v="3402"/>
    <n v="0"/>
  </r>
  <r>
    <x v="3403"/>
    <n v="0"/>
  </r>
  <r>
    <x v="3404"/>
    <n v="1"/>
  </r>
  <r>
    <x v="3405"/>
    <n v="1"/>
  </r>
  <r>
    <x v="3406"/>
    <n v="0"/>
  </r>
  <r>
    <x v="3407"/>
    <n v="1"/>
  </r>
  <r>
    <x v="3408"/>
    <n v="0"/>
  </r>
  <r>
    <x v="3409"/>
    <n v="0"/>
  </r>
  <r>
    <x v="3410"/>
    <n v="0"/>
  </r>
  <r>
    <x v="3411"/>
    <n v="0"/>
  </r>
  <r>
    <x v="3412"/>
    <n v="0"/>
  </r>
  <r>
    <x v="3413"/>
    <n v="0"/>
  </r>
  <r>
    <x v="3414"/>
    <n v="0"/>
  </r>
  <r>
    <x v="3415"/>
    <n v="0"/>
  </r>
  <r>
    <x v="3416"/>
    <n v="0"/>
  </r>
  <r>
    <x v="3417"/>
    <n v="0"/>
  </r>
  <r>
    <x v="3418"/>
    <n v="0"/>
  </r>
  <r>
    <x v="3419"/>
    <n v="0"/>
  </r>
  <r>
    <x v="3420"/>
    <n v="0"/>
  </r>
  <r>
    <x v="3421"/>
    <n v="0"/>
  </r>
  <r>
    <x v="3422"/>
    <n v="0"/>
  </r>
  <r>
    <x v="3423"/>
    <n v="0"/>
  </r>
  <r>
    <x v="3424"/>
    <n v="0"/>
  </r>
  <r>
    <x v="3425"/>
    <n v="0"/>
  </r>
  <r>
    <x v="3426"/>
    <n v="0"/>
  </r>
  <r>
    <x v="3427"/>
    <n v="0"/>
  </r>
  <r>
    <x v="3428"/>
    <n v="0"/>
  </r>
  <r>
    <x v="3429"/>
    <n v="0"/>
  </r>
  <r>
    <x v="3430"/>
    <n v="0"/>
  </r>
  <r>
    <x v="3431"/>
    <n v="0"/>
  </r>
  <r>
    <x v="3432"/>
    <n v="0"/>
  </r>
  <r>
    <x v="3433"/>
    <n v="0"/>
  </r>
  <r>
    <x v="3434"/>
    <n v="0"/>
  </r>
  <r>
    <x v="3435"/>
    <n v="0"/>
  </r>
  <r>
    <x v="3436"/>
    <n v="0"/>
  </r>
  <r>
    <x v="3437"/>
    <n v="0"/>
  </r>
  <r>
    <x v="3438"/>
    <n v="0"/>
  </r>
  <r>
    <x v="3439"/>
    <n v="0"/>
  </r>
  <r>
    <x v="3440"/>
    <n v="1"/>
  </r>
  <r>
    <x v="3441"/>
    <n v="0"/>
  </r>
  <r>
    <x v="3442"/>
    <n v="0"/>
  </r>
  <r>
    <x v="3443"/>
    <n v="0"/>
  </r>
  <r>
    <x v="3444"/>
    <n v="0"/>
  </r>
  <r>
    <x v="3445"/>
    <n v="0"/>
  </r>
  <r>
    <x v="3446"/>
    <n v="0"/>
  </r>
  <r>
    <x v="3447"/>
    <n v="0"/>
  </r>
  <r>
    <x v="3448"/>
    <n v="0"/>
  </r>
  <r>
    <x v="3449"/>
    <n v="0"/>
  </r>
  <r>
    <x v="3450"/>
    <n v="0"/>
  </r>
  <r>
    <x v="3451"/>
    <n v="0"/>
  </r>
  <r>
    <x v="3452"/>
    <n v="0"/>
  </r>
  <r>
    <x v="3453"/>
    <n v="0"/>
  </r>
  <r>
    <x v="3454"/>
    <n v="0"/>
  </r>
  <r>
    <x v="3455"/>
    <n v="0"/>
  </r>
  <r>
    <x v="3456"/>
    <n v="0"/>
  </r>
  <r>
    <x v="3457"/>
    <n v="0"/>
  </r>
  <r>
    <x v="3458"/>
    <n v="0"/>
  </r>
  <r>
    <x v="3459"/>
    <n v="0"/>
  </r>
  <r>
    <x v="3460"/>
    <n v="0"/>
  </r>
  <r>
    <x v="3461"/>
    <n v="0"/>
  </r>
  <r>
    <x v="3462"/>
    <n v="0"/>
  </r>
  <r>
    <x v="3463"/>
    <n v="0"/>
  </r>
  <r>
    <x v="3464"/>
    <n v="0"/>
  </r>
  <r>
    <x v="3465"/>
    <n v="0"/>
  </r>
  <r>
    <x v="3466"/>
    <n v="0"/>
  </r>
  <r>
    <x v="3467"/>
    <n v="0"/>
  </r>
  <r>
    <x v="3468"/>
    <n v="0"/>
  </r>
  <r>
    <x v="3469"/>
    <n v="0"/>
  </r>
  <r>
    <x v="3470"/>
    <n v="0"/>
  </r>
  <r>
    <x v="3471"/>
    <n v="0"/>
  </r>
  <r>
    <x v="3472"/>
    <n v="0"/>
  </r>
  <r>
    <x v="3473"/>
    <n v="0"/>
  </r>
  <r>
    <x v="3474"/>
    <n v="0"/>
  </r>
  <r>
    <x v="3475"/>
    <n v="0"/>
  </r>
  <r>
    <x v="3476"/>
    <n v="0"/>
  </r>
  <r>
    <x v="3477"/>
    <n v="0"/>
  </r>
  <r>
    <x v="3478"/>
    <n v="0"/>
  </r>
  <r>
    <x v="3479"/>
    <n v="0"/>
  </r>
  <r>
    <x v="3480"/>
    <n v="0"/>
  </r>
  <r>
    <x v="3481"/>
    <n v="0"/>
  </r>
  <r>
    <x v="3482"/>
    <n v="0"/>
  </r>
  <r>
    <x v="3483"/>
    <n v="0"/>
  </r>
  <r>
    <x v="3484"/>
    <n v="0"/>
  </r>
  <r>
    <x v="3485"/>
    <n v="0"/>
  </r>
  <r>
    <x v="3486"/>
    <n v="0"/>
  </r>
  <r>
    <x v="3487"/>
    <n v="0"/>
  </r>
  <r>
    <x v="3488"/>
    <n v="0"/>
  </r>
  <r>
    <x v="3489"/>
    <n v="0"/>
  </r>
  <r>
    <x v="3490"/>
    <n v="0"/>
  </r>
  <r>
    <x v="3491"/>
    <n v="0"/>
  </r>
  <r>
    <x v="3492"/>
    <n v="0"/>
  </r>
  <r>
    <x v="3493"/>
    <n v="0"/>
  </r>
  <r>
    <x v="3494"/>
    <n v="0"/>
  </r>
  <r>
    <x v="3495"/>
    <n v="0"/>
  </r>
  <r>
    <x v="3496"/>
    <n v="0"/>
  </r>
  <r>
    <x v="3497"/>
    <n v="0"/>
  </r>
  <r>
    <x v="3498"/>
    <n v="0"/>
  </r>
  <r>
    <x v="3499"/>
    <n v="0"/>
  </r>
  <r>
    <x v="3500"/>
    <n v="0"/>
  </r>
  <r>
    <x v="3501"/>
    <n v="23"/>
  </r>
  <r>
    <x v="3501"/>
    <n v="26"/>
  </r>
  <r>
    <x v="3502"/>
    <n v="51"/>
  </r>
  <r>
    <x v="3502"/>
    <n v="25"/>
  </r>
  <r>
    <x v="3503"/>
    <n v="21"/>
  </r>
  <r>
    <x v="3503"/>
    <n v="43"/>
  </r>
  <r>
    <x v="3504"/>
    <n v="95"/>
  </r>
  <r>
    <x v="3504"/>
    <n v="246"/>
  </r>
  <r>
    <x v="3505"/>
    <n v="65"/>
  </r>
  <r>
    <x v="3505"/>
    <n v="56"/>
  </r>
  <r>
    <x v="3506"/>
    <n v="56"/>
  </r>
  <r>
    <x v="3506"/>
    <n v="39"/>
  </r>
  <r>
    <x v="3507"/>
    <n v="64"/>
  </r>
  <r>
    <x v="3507"/>
    <n v="107"/>
  </r>
  <r>
    <x v="3508"/>
    <n v="49"/>
  </r>
  <r>
    <x v="3508"/>
    <n v="38"/>
  </r>
  <r>
    <x v="3509"/>
    <n v="75"/>
  </r>
  <r>
    <x v="3509"/>
    <n v="156"/>
  </r>
  <r>
    <x v="3510"/>
    <n v="114"/>
  </r>
  <r>
    <x v="3510"/>
    <n v="122"/>
  </r>
  <r>
    <x v="3511"/>
    <n v="49"/>
  </r>
  <r>
    <x v="3511"/>
    <n v="54"/>
  </r>
  <r>
    <x v="3512"/>
    <n v="10"/>
  </r>
  <r>
    <x v="3512"/>
    <n v="121"/>
  </r>
  <r>
    <x v="3513"/>
    <n v="53"/>
  </r>
  <r>
    <x v="3513"/>
    <n v="46"/>
  </r>
  <r>
    <x v="3514"/>
    <n v="15"/>
  </r>
  <r>
    <x v="3514"/>
    <n v="20"/>
  </r>
  <r>
    <x v="3515"/>
    <n v="34"/>
  </r>
  <r>
    <x v="3515"/>
    <n v="36"/>
  </r>
  <r>
    <x v="3516"/>
    <n v="34"/>
  </r>
  <r>
    <x v="3516"/>
    <n v="22"/>
  </r>
  <r>
    <x v="3517"/>
    <n v="77"/>
  </r>
  <r>
    <x v="3517"/>
    <n v="150"/>
  </r>
  <r>
    <x v="3518"/>
    <n v="72"/>
  </r>
  <r>
    <x v="3518"/>
    <n v="81"/>
  </r>
  <r>
    <x v="3519"/>
    <n v="59"/>
  </r>
  <r>
    <x v="3519"/>
    <n v="37"/>
  </r>
  <r>
    <x v="3520"/>
    <n v="68"/>
  </r>
  <r>
    <x v="3520"/>
    <n v="48"/>
  </r>
  <r>
    <x v="3521"/>
    <n v="38"/>
  </r>
  <r>
    <x v="3521"/>
    <n v="25"/>
  </r>
  <r>
    <x v="3522"/>
    <n v="68"/>
  </r>
  <r>
    <x v="3522"/>
    <n v="46"/>
  </r>
  <r>
    <x v="3523"/>
    <n v="26"/>
  </r>
  <r>
    <x v="3523"/>
    <n v="62"/>
  </r>
  <r>
    <x v="3524"/>
    <n v="42"/>
  </r>
  <r>
    <x v="3524"/>
    <n v="34"/>
  </r>
  <r>
    <x v="3525"/>
    <n v="64"/>
  </r>
  <r>
    <x v="3525"/>
    <n v="68"/>
  </r>
  <r>
    <x v="3526"/>
    <n v="64"/>
  </r>
  <r>
    <x v="3526"/>
    <n v="77"/>
  </r>
  <r>
    <x v="3527"/>
    <n v="82"/>
  </r>
  <r>
    <x v="3527"/>
    <n v="108"/>
  </r>
  <r>
    <x v="3528"/>
    <n v="115"/>
  </r>
  <r>
    <x v="3528"/>
    <n v="33"/>
  </r>
  <r>
    <x v="3529"/>
    <n v="19"/>
  </r>
  <r>
    <x v="3529"/>
    <n v="27"/>
  </r>
  <r>
    <x v="3530"/>
    <n v="119"/>
  </r>
  <r>
    <x v="3530"/>
    <n v="98"/>
  </r>
  <r>
    <x v="3531"/>
    <n v="27"/>
  </r>
  <r>
    <x v="3531"/>
    <n v="32"/>
  </r>
  <r>
    <x v="3532"/>
    <n v="82"/>
  </r>
  <r>
    <x v="3532"/>
    <n v="52"/>
  </r>
  <r>
    <x v="3533"/>
    <n v="149"/>
  </r>
  <r>
    <x v="3533"/>
    <n v="56"/>
  </r>
  <r>
    <x v="3534"/>
    <n v="36"/>
  </r>
  <r>
    <x v="3534"/>
    <n v="108"/>
  </r>
  <r>
    <x v="3535"/>
    <n v="53"/>
  </r>
  <r>
    <x v="3535"/>
    <n v="78"/>
  </r>
  <r>
    <x v="3536"/>
    <n v="99"/>
  </r>
  <r>
    <x v="3536"/>
    <n v="60"/>
  </r>
  <r>
    <x v="3537"/>
    <n v="60"/>
  </r>
  <r>
    <x v="3537"/>
    <n v="75"/>
  </r>
  <r>
    <x v="3538"/>
    <n v="46"/>
  </r>
  <r>
    <x v="3538"/>
    <n v="30"/>
  </r>
  <r>
    <x v="3539"/>
    <n v="28"/>
  </r>
  <r>
    <x v="3539"/>
    <n v="29"/>
  </r>
  <r>
    <x v="3540"/>
    <n v="39"/>
  </r>
  <r>
    <x v="3540"/>
    <n v="57"/>
  </r>
  <r>
    <x v="3541"/>
    <n v="195"/>
  </r>
  <r>
    <x v="3541"/>
    <n v="542"/>
  </r>
  <r>
    <x v="3542"/>
    <n v="115"/>
  </r>
  <r>
    <x v="3542"/>
    <n v="64"/>
  </r>
  <r>
    <x v="3543"/>
    <n v="42"/>
  </r>
  <r>
    <x v="3543"/>
    <n v="99"/>
  </r>
  <r>
    <x v="3544"/>
    <n v="126"/>
  </r>
  <r>
    <x v="3544"/>
    <n v="47"/>
  </r>
  <r>
    <x v="3545"/>
    <n v="42"/>
  </r>
  <r>
    <x v="3545"/>
    <n v="77"/>
  </r>
  <r>
    <x v="3546"/>
    <n v="160"/>
  </r>
  <r>
    <x v="3546"/>
    <n v="182"/>
  </r>
  <r>
    <x v="3547"/>
    <n v="147"/>
  </r>
  <r>
    <x v="3547"/>
    <n v="238"/>
  </r>
  <r>
    <x v="3548"/>
    <n v="85"/>
  </r>
  <r>
    <x v="3548"/>
    <n v="86"/>
  </r>
  <r>
    <x v="3549"/>
    <n v="5"/>
  </r>
  <r>
    <x v="3549"/>
    <n v="113"/>
  </r>
  <r>
    <x v="3550"/>
    <n v="38"/>
  </r>
  <r>
    <x v="3550"/>
    <n v="86"/>
  </r>
  <r>
    <x v="3551"/>
    <n v="32"/>
  </r>
  <r>
    <x v="3551"/>
    <n v="33"/>
  </r>
  <r>
    <x v="3552"/>
    <n v="14"/>
  </r>
  <r>
    <x v="3552"/>
    <n v="30"/>
  </r>
  <r>
    <x v="3553"/>
    <n v="20"/>
  </r>
  <r>
    <x v="3553"/>
    <n v="19"/>
  </r>
  <r>
    <x v="3554"/>
    <n v="43"/>
  </r>
  <r>
    <x v="3554"/>
    <n v="45"/>
  </r>
  <r>
    <x v="3555"/>
    <n v="105"/>
  </r>
  <r>
    <x v="3555"/>
    <n v="280"/>
  </r>
  <r>
    <x v="3556"/>
    <n v="44"/>
  </r>
  <r>
    <x v="3556"/>
    <n v="47"/>
  </r>
  <r>
    <x v="3557"/>
    <n v="66"/>
  </r>
  <r>
    <x v="3557"/>
    <n v="66"/>
  </r>
  <r>
    <x v="3558"/>
    <n v="46"/>
  </r>
  <r>
    <x v="3558"/>
    <n v="47"/>
  </r>
  <r>
    <x v="3559"/>
    <n v="48"/>
  </r>
  <r>
    <x v="3559"/>
    <n v="65"/>
  </r>
  <r>
    <x v="3560"/>
    <n v="32"/>
  </r>
  <r>
    <x v="3560"/>
    <n v="19"/>
  </r>
  <r>
    <x v="3561"/>
    <n v="65"/>
  </r>
  <r>
    <x v="3561"/>
    <n v="52"/>
  </r>
  <r>
    <x v="3562"/>
    <n v="110"/>
  </r>
  <r>
    <x v="3562"/>
    <n v="102"/>
  </r>
  <r>
    <x v="3563"/>
    <n v="92"/>
  </r>
  <r>
    <x v="3563"/>
    <n v="182"/>
  </r>
  <r>
    <x v="3564"/>
    <n v="53"/>
  </r>
  <r>
    <x v="3564"/>
    <n v="44"/>
  </r>
  <r>
    <x v="3565"/>
    <n v="58"/>
  </r>
  <r>
    <x v="3565"/>
    <n v="116"/>
  </r>
  <r>
    <x v="3566"/>
    <n v="18"/>
  </r>
  <r>
    <x v="3567"/>
    <n v="80"/>
  </r>
  <r>
    <x v="3567"/>
    <n v="146"/>
  </r>
  <r>
    <x v="3568"/>
    <n v="88"/>
  </r>
  <r>
    <x v="3568"/>
    <n v="73"/>
  </r>
  <r>
    <x v="3569"/>
    <n v="111"/>
  </r>
  <r>
    <x v="3569"/>
    <n v="114"/>
  </r>
  <r>
    <x v="3570"/>
    <n v="219"/>
  </r>
  <r>
    <x v="3570"/>
    <n v="266"/>
  </r>
  <r>
    <x v="3571"/>
    <n v="58"/>
  </r>
  <r>
    <x v="3572"/>
    <n v="16"/>
  </r>
  <r>
    <x v="3572"/>
    <n v="108"/>
  </r>
  <r>
    <x v="3573"/>
    <n v="113"/>
  </r>
  <r>
    <x v="3573"/>
    <n v="54"/>
  </r>
  <r>
    <x v="3574"/>
    <n v="75"/>
  </r>
  <r>
    <x v="3574"/>
    <n v="87"/>
  </r>
  <r>
    <x v="3575"/>
    <n v="83"/>
  </r>
  <r>
    <x v="3576"/>
    <n v="64"/>
  </r>
  <r>
    <x v="3577"/>
    <n v="78"/>
  </r>
  <r>
    <x v="3578"/>
    <n v="56"/>
  </r>
  <r>
    <x v="3579"/>
    <n v="53"/>
  </r>
  <r>
    <x v="3580"/>
    <n v="93"/>
  </r>
  <r>
    <x v="3581"/>
    <n v="0"/>
  </r>
  <r>
    <x v="3582"/>
    <n v="91"/>
  </r>
  <r>
    <x v="3583"/>
    <n v="71"/>
  </r>
  <r>
    <x v="3584"/>
    <n v="78"/>
  </r>
  <r>
    <x v="3585"/>
    <n v="75"/>
  </r>
  <r>
    <x v="3586"/>
    <n v="50"/>
  </r>
  <r>
    <x v="3587"/>
    <n v="45"/>
  </r>
  <r>
    <x v="3588"/>
    <n v="2"/>
  </r>
  <r>
    <x v="3589"/>
    <n v="35"/>
  </r>
  <r>
    <x v="3589"/>
    <n v="29"/>
  </r>
  <r>
    <x v="3590"/>
    <n v="0"/>
  </r>
  <r>
    <x v="3591"/>
    <n v="108"/>
  </r>
  <r>
    <x v="3591"/>
    <n v="64"/>
  </r>
  <r>
    <x v="3592"/>
    <n v="19"/>
  </r>
  <r>
    <x v="3592"/>
    <n v="65"/>
  </r>
  <r>
    <x v="3593"/>
    <n v="105"/>
  </r>
  <r>
    <x v="3594"/>
    <n v="83"/>
  </r>
  <r>
    <x v="3594"/>
    <n v="56"/>
  </r>
  <r>
    <x v="3595"/>
    <n v="209"/>
  </r>
  <r>
    <x v="3595"/>
    <n v="312"/>
  </r>
  <r>
    <x v="3596"/>
    <n v="53"/>
  </r>
  <r>
    <x v="3597"/>
    <n v="33"/>
  </r>
  <r>
    <x v="3598"/>
    <n v="40"/>
  </r>
  <r>
    <x v="3599"/>
    <n v="49"/>
  </r>
  <r>
    <x v="3599"/>
    <n v="29"/>
  </r>
  <r>
    <x v="3600"/>
    <n v="22"/>
  </r>
  <r>
    <x v="3600"/>
    <n v="70"/>
  </r>
  <r>
    <x v="3601"/>
    <n v="23"/>
  </r>
  <r>
    <x v="3601"/>
    <n v="64"/>
  </r>
  <r>
    <x v="3602"/>
    <n v="18"/>
  </r>
  <r>
    <x v="3602"/>
    <n v="28"/>
  </r>
  <r>
    <x v="3603"/>
    <n v="12"/>
  </r>
  <r>
    <x v="3603"/>
    <n v="47"/>
  </r>
  <r>
    <x v="3604"/>
    <n v="0"/>
  </r>
  <r>
    <x v="3605"/>
    <n v="132"/>
  </r>
  <r>
    <x v="3605"/>
    <n v="495"/>
  </r>
  <r>
    <x v="3606"/>
    <n v="22"/>
  </r>
  <r>
    <x v="3606"/>
    <n v="62"/>
  </r>
  <r>
    <x v="3607"/>
    <n v="93"/>
  </r>
  <r>
    <x v="3608"/>
    <n v="98"/>
  </r>
  <r>
    <x v="3609"/>
    <n v="5"/>
  </r>
  <r>
    <x v="3609"/>
    <n v="123"/>
  </r>
  <r>
    <x v="3610"/>
    <n v="7"/>
  </r>
  <r>
    <x v="3610"/>
    <n v="19"/>
  </r>
  <r>
    <x v="3611"/>
    <n v="51"/>
  </r>
  <r>
    <x v="3611"/>
    <n v="32"/>
  </r>
  <r>
    <x v="3612"/>
    <n v="25"/>
  </r>
  <r>
    <x v="3612"/>
    <n v="28"/>
  </r>
  <r>
    <x v="3613"/>
    <n v="16"/>
  </r>
  <r>
    <x v="3613"/>
    <n v="77"/>
  </r>
  <r>
    <x v="3614"/>
    <n v="4"/>
  </r>
  <r>
    <x v="3615"/>
    <n v="0"/>
  </r>
  <r>
    <x v="3616"/>
    <n v="133"/>
  </r>
  <r>
    <x v="3616"/>
    <n v="77"/>
  </r>
  <r>
    <x v="3617"/>
    <n v="307"/>
  </r>
  <r>
    <x v="3617"/>
    <n v="89"/>
  </r>
  <r>
    <x v="3618"/>
    <n v="48"/>
  </r>
  <r>
    <x v="3618"/>
    <n v="29"/>
  </r>
  <r>
    <x v="3619"/>
    <n v="104"/>
  </r>
  <r>
    <x v="3619"/>
    <n v="75"/>
  </r>
  <r>
    <x v="3620"/>
    <n v="4"/>
  </r>
  <r>
    <x v="3621"/>
    <n v="12"/>
  </r>
  <r>
    <x v="3622"/>
    <n v="20"/>
  </r>
  <r>
    <x v="3622"/>
    <n v="58"/>
  </r>
  <r>
    <x v="3623"/>
    <n v="111"/>
  </r>
  <r>
    <x v="3623"/>
    <n v="325"/>
  </r>
  <r>
    <x v="3624"/>
    <n v="15"/>
  </r>
  <r>
    <x v="3624"/>
    <n v="118"/>
  </r>
  <r>
    <x v="3625"/>
    <n v="73"/>
  </r>
  <r>
    <x v="3625"/>
    <n v="82"/>
  </r>
  <r>
    <x v="3626"/>
    <n v="38"/>
  </r>
  <r>
    <x v="3626"/>
    <n v="28"/>
  </r>
  <r>
    <x v="3627"/>
    <n v="61"/>
  </r>
  <r>
    <x v="3627"/>
    <n v="24"/>
  </r>
  <r>
    <x v="3628"/>
    <n v="83"/>
  </r>
  <r>
    <x v="3628"/>
    <n v="91"/>
  </r>
  <r>
    <x v="3629"/>
    <n v="71"/>
  </r>
  <r>
    <x v="3629"/>
    <n v="366"/>
  </r>
  <r>
    <x v="3630"/>
    <n v="127"/>
  </r>
  <r>
    <x v="3630"/>
    <n v="178"/>
  </r>
  <r>
    <x v="3631"/>
    <n v="61"/>
  </r>
  <r>
    <x v="3631"/>
    <n v="180"/>
  </r>
  <r>
    <x v="3632"/>
    <n v="20"/>
  </r>
  <r>
    <x v="3632"/>
    <n v="33"/>
  </r>
  <r>
    <x v="3633"/>
    <n v="93"/>
  </r>
  <r>
    <x v="3633"/>
    <n v="375"/>
  </r>
  <r>
    <x v="3634"/>
    <n v="48"/>
  </r>
  <r>
    <x v="3635"/>
    <n v="9"/>
  </r>
  <r>
    <x v="3635"/>
    <n v="16"/>
  </r>
  <r>
    <x v="3636"/>
    <n v="49"/>
  </r>
  <r>
    <x v="3636"/>
    <n v="26"/>
  </r>
  <r>
    <x v="3637"/>
    <n v="102"/>
  </r>
  <r>
    <x v="3637"/>
    <n v="264"/>
  </r>
  <r>
    <x v="3638"/>
    <n v="130"/>
  </r>
  <r>
    <x v="3638"/>
    <n v="108"/>
  </r>
  <r>
    <x v="3639"/>
    <n v="164"/>
  </r>
  <r>
    <x v="3639"/>
    <n v="116"/>
  </r>
  <r>
    <x v="3640"/>
    <n v="135"/>
  </r>
  <r>
    <x v="3640"/>
    <n v="164"/>
  </r>
  <r>
    <x v="3641"/>
    <n v="103"/>
  </r>
  <r>
    <x v="3641"/>
    <n v="271"/>
  </r>
  <r>
    <x v="3642"/>
    <n v="172"/>
  </r>
  <r>
    <x v="3643"/>
    <n v="196"/>
  </r>
  <r>
    <x v="3644"/>
    <n v="40"/>
  </r>
  <r>
    <x v="3644"/>
    <n v="28"/>
  </r>
  <r>
    <x v="3645"/>
    <n v="129"/>
  </r>
  <r>
    <x v="3645"/>
    <n v="60"/>
  </r>
  <r>
    <x v="3646"/>
    <n v="22"/>
  </r>
  <r>
    <x v="3646"/>
    <n v="73"/>
  </r>
  <r>
    <x v="3647"/>
    <n v="29"/>
  </r>
  <r>
    <x v="3647"/>
    <n v="68"/>
  </r>
  <r>
    <x v="3648"/>
    <n v="0"/>
  </r>
  <r>
    <x v="3649"/>
    <n v="0"/>
  </r>
  <r>
    <x v="3650"/>
    <n v="0"/>
  </r>
  <r>
    <x v="3651"/>
    <n v="0"/>
  </r>
  <r>
    <x v="3652"/>
    <n v="0"/>
  </r>
  <r>
    <x v="3653"/>
    <n v="0"/>
  </r>
  <r>
    <x v="3654"/>
    <n v="3"/>
  </r>
  <r>
    <x v="3655"/>
    <n v="0"/>
  </r>
  <r>
    <x v="3656"/>
    <n v="0"/>
  </r>
  <r>
    <x v="3657"/>
    <n v="1"/>
  </r>
  <r>
    <x v="3658"/>
    <n v="0"/>
  </r>
  <r>
    <x v="3659"/>
    <n v="0"/>
  </r>
  <r>
    <x v="3660"/>
    <n v="0"/>
  </r>
  <r>
    <x v="3661"/>
    <n v="3"/>
  </r>
  <r>
    <x v="3662"/>
    <n v="0"/>
  </r>
  <r>
    <x v="3663"/>
    <n v="0"/>
  </r>
  <r>
    <x v="3664"/>
    <n v="0"/>
  </r>
  <r>
    <x v="3665"/>
    <n v="0"/>
  </r>
  <r>
    <x v="3666"/>
    <n v="6"/>
  </r>
  <r>
    <x v="3667"/>
    <n v="0"/>
  </r>
  <r>
    <x v="3668"/>
    <n v="1"/>
  </r>
  <r>
    <x v="3669"/>
    <n v="0"/>
  </r>
  <r>
    <x v="3670"/>
    <n v="0"/>
  </r>
  <r>
    <x v="3671"/>
    <n v="0"/>
  </r>
  <r>
    <x v="3672"/>
    <n v="0"/>
  </r>
  <r>
    <x v="3673"/>
    <n v="0"/>
  </r>
  <r>
    <x v="3674"/>
    <n v="1"/>
  </r>
  <r>
    <x v="3675"/>
    <n v="0"/>
  </r>
  <r>
    <x v="3676"/>
    <n v="0"/>
  </r>
  <r>
    <x v="3677"/>
    <n v="0"/>
  </r>
  <r>
    <x v="3678"/>
    <n v="0"/>
  </r>
  <r>
    <x v="3679"/>
    <n v="0"/>
  </r>
  <r>
    <x v="3680"/>
    <n v="0"/>
  </r>
  <r>
    <x v="3681"/>
    <n v="0"/>
  </r>
  <r>
    <x v="3682"/>
    <n v="0"/>
  </r>
  <r>
    <x v="3683"/>
    <n v="0"/>
  </r>
  <r>
    <x v="3684"/>
    <n v="0"/>
  </r>
  <r>
    <x v="3685"/>
    <n v="1"/>
  </r>
  <r>
    <x v="3686"/>
    <n v="0"/>
  </r>
  <r>
    <x v="3687"/>
    <n v="0"/>
  </r>
  <r>
    <x v="3688"/>
    <n v="0"/>
  </r>
  <r>
    <x v="3689"/>
    <n v="1"/>
  </r>
  <r>
    <x v="3690"/>
    <n v="1"/>
  </r>
  <r>
    <x v="3691"/>
    <n v="0"/>
  </r>
  <r>
    <x v="3692"/>
    <n v="0"/>
  </r>
  <r>
    <x v="3693"/>
    <n v="0"/>
  </r>
  <r>
    <x v="3694"/>
    <n v="1"/>
  </r>
  <r>
    <x v="3695"/>
    <n v="0"/>
  </r>
  <r>
    <x v="3696"/>
    <n v="0"/>
  </r>
  <r>
    <x v="3697"/>
    <n v="0"/>
  </r>
  <r>
    <x v="3698"/>
    <n v="1"/>
  </r>
  <r>
    <x v="3699"/>
    <n v="1"/>
  </r>
  <r>
    <x v="3700"/>
    <n v="0"/>
  </r>
  <r>
    <x v="3701"/>
    <n v="0"/>
  </r>
  <r>
    <x v="3702"/>
    <n v="1"/>
  </r>
  <r>
    <x v="3703"/>
    <n v="1"/>
  </r>
  <r>
    <x v="3704"/>
    <n v="0"/>
  </r>
  <r>
    <x v="3705"/>
    <n v="0"/>
  </r>
  <r>
    <x v="3706"/>
    <n v="0"/>
  </r>
  <r>
    <x v="3707"/>
    <n v="0"/>
  </r>
  <r>
    <x v="3708"/>
    <n v="0"/>
  </r>
  <r>
    <x v="3709"/>
    <n v="0"/>
  </r>
  <r>
    <x v="3710"/>
    <n v="0"/>
  </r>
  <r>
    <x v="3711"/>
    <n v="0"/>
  </r>
  <r>
    <x v="3712"/>
    <n v="0"/>
  </r>
  <r>
    <x v="3713"/>
    <n v="0"/>
  </r>
  <r>
    <x v="3714"/>
    <n v="0"/>
  </r>
  <r>
    <x v="3715"/>
    <n v="0"/>
  </r>
  <r>
    <x v="3716"/>
    <n v="0"/>
  </r>
  <r>
    <x v="3717"/>
    <n v="0"/>
  </r>
  <r>
    <x v="3718"/>
    <n v="0"/>
  </r>
  <r>
    <x v="3719"/>
    <n v="0"/>
  </r>
  <r>
    <x v="3720"/>
    <n v="0"/>
  </r>
  <r>
    <x v="3721"/>
    <n v="0"/>
  </r>
  <r>
    <x v="3722"/>
    <n v="0"/>
  </r>
  <r>
    <x v="3723"/>
    <n v="0"/>
  </r>
  <r>
    <x v="3724"/>
    <n v="0"/>
  </r>
  <r>
    <x v="3725"/>
    <n v="0"/>
  </r>
  <r>
    <x v="3726"/>
    <n v="0"/>
  </r>
  <r>
    <x v="3727"/>
    <n v="2"/>
  </r>
  <r>
    <x v="3728"/>
    <n v="0"/>
  </r>
  <r>
    <x v="3729"/>
    <n v="0"/>
  </r>
  <r>
    <x v="3730"/>
    <n v="0"/>
  </r>
  <r>
    <x v="3731"/>
    <n v="0"/>
  </r>
  <r>
    <x v="3732"/>
    <n v="0"/>
  </r>
  <r>
    <x v="3733"/>
    <n v="0"/>
  </r>
  <r>
    <x v="3734"/>
    <n v="0"/>
  </r>
  <r>
    <x v="3735"/>
    <n v="0"/>
  </r>
  <r>
    <x v="3736"/>
    <n v="0"/>
  </r>
  <r>
    <x v="3737"/>
    <n v="0"/>
  </r>
  <r>
    <x v="3738"/>
    <n v="0"/>
  </r>
  <r>
    <x v="3739"/>
    <n v="0"/>
  </r>
  <r>
    <x v="3740"/>
    <n v="0"/>
  </r>
  <r>
    <x v="3741"/>
    <n v="0"/>
  </r>
  <r>
    <x v="3742"/>
    <n v="0"/>
  </r>
  <r>
    <x v="3743"/>
    <n v="0"/>
  </r>
  <r>
    <x v="3744"/>
    <n v="0"/>
  </r>
  <r>
    <x v="3745"/>
    <n v="0"/>
  </r>
  <r>
    <x v="3746"/>
    <n v="0"/>
  </r>
  <r>
    <x v="3747"/>
    <n v="0"/>
  </r>
  <r>
    <x v="3748"/>
    <n v="0"/>
  </r>
  <r>
    <x v="3749"/>
    <n v="0"/>
  </r>
  <r>
    <x v="3750"/>
    <n v="0"/>
  </r>
  <r>
    <x v="3751"/>
    <n v="0"/>
  </r>
  <r>
    <x v="3752"/>
    <n v="0"/>
  </r>
  <r>
    <x v="3753"/>
    <n v="0"/>
  </r>
  <r>
    <x v="3754"/>
    <n v="0"/>
  </r>
  <r>
    <x v="3755"/>
    <n v="0"/>
  </r>
  <r>
    <x v="3756"/>
    <n v="0"/>
  </r>
  <r>
    <x v="3757"/>
    <n v="0"/>
  </r>
  <r>
    <x v="3758"/>
    <n v="0"/>
  </r>
  <r>
    <x v="3759"/>
    <n v="0"/>
  </r>
  <r>
    <x v="3760"/>
    <n v="0"/>
  </r>
  <r>
    <x v="3761"/>
    <n v="0"/>
  </r>
  <r>
    <x v="3762"/>
    <n v="0"/>
  </r>
  <r>
    <x v="3763"/>
    <n v="0"/>
  </r>
  <r>
    <x v="3764"/>
    <n v="0"/>
  </r>
  <r>
    <x v="3765"/>
    <n v="0"/>
  </r>
  <r>
    <x v="3766"/>
    <n v="0"/>
  </r>
  <r>
    <x v="3767"/>
    <n v="0"/>
  </r>
  <r>
    <x v="3768"/>
    <n v="0"/>
  </r>
  <r>
    <x v="3769"/>
    <n v="0"/>
  </r>
  <r>
    <x v="3770"/>
    <n v="0"/>
  </r>
  <r>
    <x v="3771"/>
    <n v="0"/>
  </r>
  <r>
    <x v="3772"/>
    <n v="0"/>
  </r>
  <r>
    <x v="3773"/>
    <n v="0"/>
  </r>
  <r>
    <x v="3774"/>
    <n v="0"/>
  </r>
  <r>
    <x v="3775"/>
    <n v="0"/>
  </r>
  <r>
    <x v="3776"/>
    <n v="0"/>
  </r>
  <r>
    <x v="3777"/>
    <n v="0"/>
  </r>
  <r>
    <x v="3778"/>
    <n v="0"/>
  </r>
  <r>
    <x v="3779"/>
    <n v="0"/>
  </r>
  <r>
    <x v="3780"/>
    <n v="0"/>
  </r>
  <r>
    <x v="3781"/>
    <n v="0"/>
  </r>
  <r>
    <x v="3782"/>
    <n v="0"/>
  </r>
  <r>
    <x v="3783"/>
    <n v="0"/>
  </r>
  <r>
    <x v="3784"/>
    <n v="0"/>
  </r>
  <r>
    <x v="3785"/>
    <n v="0"/>
  </r>
  <r>
    <x v="3786"/>
    <n v="0"/>
  </r>
  <r>
    <x v="3787"/>
    <n v="0"/>
  </r>
  <r>
    <x v="3788"/>
    <n v="0"/>
  </r>
  <r>
    <x v="3789"/>
    <n v="0"/>
  </r>
  <r>
    <x v="3790"/>
    <n v="0"/>
  </r>
  <r>
    <x v="3791"/>
    <n v="0"/>
  </r>
  <r>
    <x v="3792"/>
    <n v="0"/>
  </r>
  <r>
    <x v="3793"/>
    <n v="0"/>
  </r>
  <r>
    <x v="3794"/>
    <n v="0"/>
  </r>
  <r>
    <x v="3795"/>
    <n v="2"/>
  </r>
  <r>
    <x v="3796"/>
    <n v="0"/>
  </r>
  <r>
    <x v="3797"/>
    <n v="0"/>
  </r>
  <r>
    <x v="3798"/>
    <n v="0"/>
  </r>
  <r>
    <x v="3799"/>
    <n v="0"/>
  </r>
  <r>
    <x v="3800"/>
    <n v="2"/>
  </r>
  <r>
    <x v="3801"/>
    <n v="0"/>
  </r>
  <r>
    <x v="3802"/>
    <n v="0"/>
  </r>
  <r>
    <x v="3803"/>
    <n v="1"/>
  </r>
  <r>
    <x v="3804"/>
    <n v="0"/>
  </r>
  <r>
    <x v="3805"/>
    <n v="0"/>
  </r>
  <r>
    <x v="3806"/>
    <n v="0"/>
  </r>
  <r>
    <x v="3807"/>
    <n v="0"/>
  </r>
  <r>
    <x v="3808"/>
    <n v="0"/>
  </r>
  <r>
    <x v="3809"/>
    <n v="0"/>
  </r>
  <r>
    <x v="3810"/>
    <n v="0"/>
  </r>
  <r>
    <x v="3811"/>
    <n v="0"/>
  </r>
  <r>
    <x v="3812"/>
    <n v="0"/>
  </r>
  <r>
    <x v="3813"/>
    <n v="0"/>
  </r>
  <r>
    <x v="3814"/>
    <n v="1"/>
  </r>
  <r>
    <x v="3815"/>
    <n v="0"/>
  </r>
  <r>
    <x v="3816"/>
    <n v="0"/>
  </r>
  <r>
    <x v="3817"/>
    <n v="0"/>
  </r>
  <r>
    <x v="3818"/>
    <n v="0"/>
  </r>
  <r>
    <x v="3819"/>
    <n v="0"/>
  </r>
  <r>
    <x v="3820"/>
    <n v="0"/>
  </r>
  <r>
    <x v="3821"/>
    <n v="0"/>
  </r>
  <r>
    <x v="3822"/>
    <n v="0"/>
  </r>
  <r>
    <x v="3823"/>
    <n v="0"/>
  </r>
  <r>
    <x v="3824"/>
    <n v="0"/>
  </r>
  <r>
    <x v="3825"/>
    <n v="2"/>
  </r>
  <r>
    <x v="3826"/>
    <n v="0"/>
  </r>
  <r>
    <x v="3827"/>
    <n v="0"/>
  </r>
  <r>
    <x v="3828"/>
    <n v="0"/>
  </r>
  <r>
    <x v="3829"/>
    <n v="0"/>
  </r>
  <r>
    <x v="3830"/>
    <n v="0"/>
  </r>
  <r>
    <x v="3831"/>
    <n v="0"/>
  </r>
  <r>
    <x v="3832"/>
    <n v="0"/>
  </r>
  <r>
    <x v="3833"/>
    <n v="0"/>
  </r>
  <r>
    <x v="3834"/>
    <n v="0"/>
  </r>
  <r>
    <x v="3835"/>
    <n v="0"/>
  </r>
  <r>
    <x v="3836"/>
    <n v="0"/>
  </r>
  <r>
    <x v="3837"/>
    <n v="0"/>
  </r>
  <r>
    <x v="3838"/>
    <n v="0"/>
  </r>
  <r>
    <x v="3839"/>
    <n v="0"/>
  </r>
  <r>
    <x v="3840"/>
    <n v="0"/>
  </r>
  <r>
    <x v="3841"/>
    <n v="0"/>
  </r>
  <r>
    <x v="3842"/>
    <n v="0"/>
  </r>
  <r>
    <x v="3843"/>
    <n v="0"/>
  </r>
  <r>
    <x v="3844"/>
    <n v="0"/>
  </r>
  <r>
    <x v="3845"/>
    <n v="1"/>
  </r>
  <r>
    <x v="3846"/>
    <n v="0"/>
  </r>
  <r>
    <x v="3847"/>
    <n v="0"/>
  </r>
  <r>
    <x v="3848"/>
    <n v="0"/>
  </r>
  <r>
    <x v="3849"/>
    <n v="0"/>
  </r>
  <r>
    <x v="3850"/>
    <n v="0"/>
  </r>
  <r>
    <x v="3851"/>
    <n v="0"/>
  </r>
  <r>
    <x v="3852"/>
    <n v="0"/>
  </r>
  <r>
    <x v="3853"/>
    <n v="0"/>
  </r>
  <r>
    <x v="3854"/>
    <n v="0"/>
  </r>
  <r>
    <x v="3855"/>
    <n v="0"/>
  </r>
  <r>
    <x v="3856"/>
    <n v="0"/>
  </r>
  <r>
    <x v="3857"/>
    <n v="0"/>
  </r>
  <r>
    <x v="3858"/>
    <n v="0"/>
  </r>
  <r>
    <x v="3859"/>
    <n v="1"/>
  </r>
  <r>
    <x v="3860"/>
    <n v="0"/>
  </r>
  <r>
    <x v="3861"/>
    <n v="0"/>
  </r>
  <r>
    <x v="3862"/>
    <n v="0"/>
  </r>
  <r>
    <x v="3863"/>
    <n v="0"/>
  </r>
  <r>
    <x v="3864"/>
    <n v="1"/>
  </r>
  <r>
    <x v="3865"/>
    <n v="0"/>
  </r>
  <r>
    <x v="3866"/>
    <n v="0"/>
  </r>
  <r>
    <x v="3867"/>
    <n v="0"/>
  </r>
  <r>
    <x v="3868"/>
    <n v="0"/>
  </r>
  <r>
    <x v="3869"/>
    <n v="0"/>
  </r>
  <r>
    <x v="3870"/>
    <n v="1"/>
  </r>
  <r>
    <x v="3871"/>
    <n v="0"/>
  </r>
  <r>
    <x v="3872"/>
    <n v="0"/>
  </r>
  <r>
    <x v="3873"/>
    <n v="0"/>
  </r>
  <r>
    <x v="3874"/>
    <n v="0"/>
  </r>
  <r>
    <x v="3875"/>
    <n v="0"/>
  </r>
  <r>
    <x v="3876"/>
    <n v="1"/>
  </r>
  <r>
    <x v="3877"/>
    <n v="0"/>
  </r>
  <r>
    <x v="3878"/>
    <n v="0"/>
  </r>
  <r>
    <x v="3879"/>
    <n v="0"/>
  </r>
  <r>
    <x v="3880"/>
    <n v="0"/>
  </r>
  <r>
    <x v="3881"/>
    <n v="0"/>
  </r>
  <r>
    <x v="3882"/>
    <n v="0"/>
  </r>
  <r>
    <x v="3883"/>
    <n v="0"/>
  </r>
  <r>
    <x v="3884"/>
    <n v="1"/>
  </r>
  <r>
    <x v="3885"/>
    <n v="0"/>
  </r>
  <r>
    <x v="3886"/>
    <n v="0"/>
  </r>
  <r>
    <x v="3887"/>
    <n v="0"/>
  </r>
  <r>
    <x v="3888"/>
    <n v="1"/>
  </r>
  <r>
    <x v="3889"/>
    <n v="2"/>
  </r>
  <r>
    <x v="3890"/>
    <n v="0"/>
  </r>
  <r>
    <x v="3891"/>
    <n v="0"/>
  </r>
  <r>
    <x v="3892"/>
    <n v="0"/>
  </r>
  <r>
    <x v="3893"/>
    <n v="1"/>
  </r>
  <r>
    <x v="3894"/>
    <n v="0"/>
  </r>
  <r>
    <x v="3895"/>
    <n v="0"/>
  </r>
  <r>
    <x v="3896"/>
    <n v="0"/>
  </r>
  <r>
    <x v="3897"/>
    <n v="1"/>
  </r>
  <r>
    <x v="3898"/>
    <n v="0"/>
  </r>
  <r>
    <x v="3899"/>
    <n v="0"/>
  </r>
  <r>
    <x v="3900"/>
    <n v="0"/>
  </r>
  <r>
    <x v="3901"/>
    <n v="0"/>
  </r>
  <r>
    <x v="3902"/>
    <n v="0"/>
  </r>
  <r>
    <x v="3903"/>
    <n v="0"/>
  </r>
  <r>
    <x v="3904"/>
    <n v="0"/>
  </r>
  <r>
    <x v="3905"/>
    <n v="0"/>
  </r>
  <r>
    <x v="3906"/>
    <n v="0"/>
  </r>
  <r>
    <x v="3907"/>
    <n v="0"/>
  </r>
  <r>
    <x v="3908"/>
    <n v="0"/>
  </r>
  <r>
    <x v="3909"/>
    <n v="0"/>
  </r>
  <r>
    <x v="3910"/>
    <n v="0"/>
  </r>
  <r>
    <x v="3911"/>
    <n v="0"/>
  </r>
  <r>
    <x v="3912"/>
    <n v="0"/>
  </r>
  <r>
    <x v="3913"/>
    <n v="0"/>
  </r>
  <r>
    <x v="3914"/>
    <n v="0"/>
  </r>
  <r>
    <x v="3915"/>
    <n v="0"/>
  </r>
  <r>
    <x v="3916"/>
    <n v="0"/>
  </r>
  <r>
    <x v="3917"/>
    <n v="0"/>
  </r>
  <r>
    <x v="3918"/>
    <n v="0"/>
  </r>
  <r>
    <x v="3919"/>
    <n v="0"/>
  </r>
  <r>
    <x v="3920"/>
    <n v="0"/>
  </r>
  <r>
    <x v="3921"/>
    <n v="0"/>
  </r>
  <r>
    <x v="3922"/>
    <n v="0"/>
  </r>
  <r>
    <x v="3923"/>
    <n v="0"/>
  </r>
  <r>
    <x v="3924"/>
    <n v="0"/>
  </r>
  <r>
    <x v="3925"/>
    <n v="0"/>
  </r>
  <r>
    <x v="3926"/>
    <n v="0"/>
  </r>
  <r>
    <x v="3927"/>
    <n v="0"/>
  </r>
  <r>
    <x v="3928"/>
    <n v="0"/>
  </r>
  <r>
    <x v="3929"/>
    <n v="1"/>
  </r>
  <r>
    <x v="3930"/>
    <n v="0"/>
  </r>
  <r>
    <x v="3931"/>
    <n v="0"/>
  </r>
  <r>
    <x v="3932"/>
    <n v="0"/>
  </r>
  <r>
    <x v="3933"/>
    <n v="0"/>
  </r>
  <r>
    <x v="3934"/>
    <n v="0"/>
  </r>
  <r>
    <x v="3935"/>
    <n v="0"/>
  </r>
  <r>
    <x v="3936"/>
    <n v="0"/>
  </r>
  <r>
    <x v="3937"/>
    <n v="0"/>
  </r>
  <r>
    <x v="3938"/>
    <n v="0"/>
  </r>
  <r>
    <x v="3939"/>
    <n v="0"/>
  </r>
  <r>
    <x v="3940"/>
    <n v="0"/>
  </r>
  <r>
    <x v="3941"/>
    <n v="0"/>
  </r>
  <r>
    <x v="3942"/>
    <n v="0"/>
  </r>
  <r>
    <x v="3943"/>
    <n v="0"/>
  </r>
  <r>
    <x v="3944"/>
    <n v="0"/>
  </r>
  <r>
    <x v="3945"/>
    <n v="0"/>
  </r>
  <r>
    <x v="3946"/>
    <n v="0"/>
  </r>
  <r>
    <x v="3947"/>
    <n v="0"/>
  </r>
  <r>
    <x v="3948"/>
    <n v="0"/>
  </r>
  <r>
    <x v="3949"/>
    <n v="0"/>
  </r>
  <r>
    <x v="3950"/>
    <n v="0"/>
  </r>
  <r>
    <x v="3951"/>
    <n v="0"/>
  </r>
  <r>
    <x v="3952"/>
    <n v="0"/>
  </r>
  <r>
    <x v="3953"/>
    <n v="0"/>
  </r>
  <r>
    <x v="3954"/>
    <n v="0"/>
  </r>
  <r>
    <x v="3955"/>
    <n v="0"/>
  </r>
  <r>
    <x v="3956"/>
    <n v="0"/>
  </r>
  <r>
    <x v="3957"/>
    <n v="0"/>
  </r>
  <r>
    <x v="3958"/>
    <n v="0"/>
  </r>
  <r>
    <x v="3959"/>
    <n v="0"/>
  </r>
  <r>
    <x v="3960"/>
    <n v="0"/>
  </r>
  <r>
    <x v="3961"/>
    <n v="0"/>
  </r>
  <r>
    <x v="3962"/>
    <n v="0"/>
  </r>
  <r>
    <x v="3963"/>
    <n v="0"/>
  </r>
  <r>
    <x v="3964"/>
    <n v="0"/>
  </r>
  <r>
    <x v="3965"/>
    <n v="0"/>
  </r>
  <r>
    <x v="3966"/>
    <n v="0"/>
  </r>
  <r>
    <x v="3967"/>
    <n v="0"/>
  </r>
  <r>
    <x v="3968"/>
    <n v="0"/>
  </r>
  <r>
    <x v="3969"/>
    <n v="0"/>
  </r>
  <r>
    <x v="3970"/>
    <n v="0"/>
  </r>
  <r>
    <x v="3971"/>
    <n v="0"/>
  </r>
  <r>
    <x v="3972"/>
    <n v="0"/>
  </r>
  <r>
    <x v="3973"/>
    <n v="0"/>
  </r>
  <r>
    <x v="3974"/>
    <n v="0"/>
  </r>
  <r>
    <x v="3975"/>
    <n v="0"/>
  </r>
  <r>
    <x v="3976"/>
    <n v="0"/>
  </r>
  <r>
    <x v="3977"/>
    <n v="0"/>
  </r>
  <r>
    <x v="3978"/>
    <n v="0"/>
  </r>
  <r>
    <x v="3979"/>
    <n v="0"/>
  </r>
  <r>
    <x v="3980"/>
    <n v="0"/>
  </r>
  <r>
    <x v="3981"/>
    <n v="1"/>
  </r>
  <r>
    <x v="3982"/>
    <n v="0"/>
  </r>
  <r>
    <x v="3983"/>
    <n v="0"/>
  </r>
  <r>
    <x v="3984"/>
    <n v="0"/>
  </r>
  <r>
    <x v="3985"/>
    <n v="0"/>
  </r>
  <r>
    <x v="3986"/>
    <n v="0"/>
  </r>
  <r>
    <x v="3987"/>
    <n v="0"/>
  </r>
  <r>
    <x v="3988"/>
    <n v="0"/>
  </r>
  <r>
    <x v="3989"/>
    <n v="0"/>
  </r>
  <r>
    <x v="3990"/>
    <n v="0"/>
  </r>
  <r>
    <x v="3991"/>
    <n v="0"/>
  </r>
  <r>
    <x v="3992"/>
    <n v="1"/>
  </r>
  <r>
    <x v="3993"/>
    <n v="0"/>
  </r>
  <r>
    <x v="3994"/>
    <n v="0"/>
  </r>
  <r>
    <x v="3995"/>
    <n v="0"/>
  </r>
  <r>
    <x v="3996"/>
    <n v="0"/>
  </r>
  <r>
    <x v="3997"/>
    <n v="0"/>
  </r>
  <r>
    <x v="3998"/>
    <n v="0"/>
  </r>
  <r>
    <x v="3999"/>
    <n v="0"/>
  </r>
  <r>
    <x v="4000"/>
    <n v="0"/>
  </r>
  <r>
    <x v="4001"/>
    <n v="0"/>
  </r>
  <r>
    <x v="4002"/>
    <n v="0"/>
  </r>
  <r>
    <x v="4003"/>
    <n v="0"/>
  </r>
  <r>
    <x v="4004"/>
    <n v="0"/>
  </r>
  <r>
    <x v="4005"/>
    <n v="0"/>
  </r>
  <r>
    <x v="4006"/>
    <n v="0"/>
  </r>
  <r>
    <x v="4007"/>
    <n v="0"/>
  </r>
  <r>
    <x v="4008"/>
    <n v="0"/>
  </r>
  <r>
    <x v="4009"/>
    <n v="0"/>
  </r>
  <r>
    <x v="4010"/>
    <n v="0"/>
  </r>
  <r>
    <x v="4011"/>
    <n v="0"/>
  </r>
  <r>
    <x v="4012"/>
    <n v="0"/>
  </r>
  <r>
    <x v="4013"/>
    <n v="0"/>
  </r>
  <r>
    <x v="4014"/>
    <n v="0"/>
  </r>
  <r>
    <x v="4015"/>
    <n v="0"/>
  </r>
  <r>
    <x v="4016"/>
    <n v="0"/>
  </r>
  <r>
    <x v="4017"/>
    <n v="0"/>
  </r>
  <r>
    <x v="4018"/>
    <n v="0"/>
  </r>
  <r>
    <x v="4019"/>
    <n v="0"/>
  </r>
  <r>
    <x v="4020"/>
    <n v="0"/>
  </r>
  <r>
    <x v="4021"/>
    <n v="0"/>
  </r>
  <r>
    <x v="4022"/>
    <n v="0"/>
  </r>
  <r>
    <x v="4023"/>
    <n v="0"/>
  </r>
  <r>
    <x v="4024"/>
    <n v="0"/>
  </r>
  <r>
    <x v="4025"/>
    <n v="0"/>
  </r>
  <r>
    <x v="4026"/>
    <n v="0"/>
  </r>
  <r>
    <x v="4027"/>
    <n v="0"/>
  </r>
  <r>
    <x v="4028"/>
    <n v="0"/>
  </r>
  <r>
    <x v="4029"/>
    <n v="41"/>
  </r>
  <r>
    <x v="4030"/>
    <n v="117"/>
  </r>
  <r>
    <x v="4031"/>
    <n v="30"/>
  </r>
  <r>
    <x v="4032"/>
    <n v="45"/>
  </r>
  <r>
    <x v="4033"/>
    <n v="34"/>
  </r>
  <r>
    <x v="4034"/>
    <n v="28"/>
  </r>
  <r>
    <x v="4035"/>
    <n v="39"/>
  </r>
  <r>
    <x v="4036"/>
    <n v="37"/>
  </r>
  <r>
    <x v="4037"/>
    <n v="126"/>
  </r>
  <r>
    <x v="4038"/>
    <n v="37"/>
  </r>
  <r>
    <x v="4039"/>
    <n v="0"/>
  </r>
  <r>
    <x v="4040"/>
    <n v="61"/>
  </r>
  <r>
    <x v="4041"/>
    <n v="113"/>
  </r>
  <r>
    <x v="4042"/>
    <n v="42"/>
  </r>
  <r>
    <x v="4043"/>
    <n v="8"/>
  </r>
  <r>
    <x v="4044"/>
    <n v="47"/>
  </r>
  <r>
    <x v="4045"/>
    <n v="21"/>
  </r>
  <r>
    <x v="4046"/>
    <n v="44"/>
  </r>
  <r>
    <x v="4047"/>
    <n v="0"/>
  </r>
  <r>
    <x v="4048"/>
    <n v="18"/>
  </r>
  <r>
    <x v="4049"/>
    <n v="25"/>
  </r>
  <r>
    <x v="4050"/>
    <n v="81"/>
  </r>
  <r>
    <x v="4051"/>
    <n v="25"/>
  </r>
  <r>
    <x v="4052"/>
    <n v="21"/>
  </r>
  <r>
    <x v="4053"/>
    <n v="51"/>
  </r>
  <r>
    <x v="4054"/>
    <n v="248"/>
  </r>
  <r>
    <x v="4055"/>
    <n v="15"/>
  </r>
  <r>
    <x v="4056"/>
    <n v="45"/>
  </r>
  <r>
    <x v="4057"/>
    <n v="33"/>
  </r>
  <r>
    <x v="4058"/>
    <n v="0"/>
  </r>
  <r>
    <x v="4059"/>
    <n v="57"/>
  </r>
  <r>
    <x v="4060"/>
    <n v="0"/>
  </r>
  <r>
    <x v="4061"/>
    <n v="85"/>
  </r>
  <r>
    <x v="4062"/>
    <n v="318"/>
  </r>
  <r>
    <x v="4063"/>
    <n v="21"/>
  </r>
  <r>
    <x v="4064"/>
    <n v="1"/>
  </r>
  <r>
    <x v="4065"/>
    <n v="26"/>
  </r>
  <r>
    <x v="4066"/>
    <n v="37"/>
  </r>
  <r>
    <x v="4067"/>
    <n v="67"/>
  </r>
  <r>
    <x v="4068"/>
    <n v="0"/>
  </r>
  <r>
    <x v="4069"/>
    <n v="0"/>
  </r>
  <r>
    <x v="4070"/>
    <n v="0"/>
  </r>
  <r>
    <x v="4071"/>
    <n v="0"/>
  </r>
  <r>
    <x v="4072"/>
    <n v="0"/>
  </r>
  <r>
    <x v="4073"/>
    <n v="0"/>
  </r>
  <r>
    <x v="4074"/>
    <n v="0"/>
  </r>
  <r>
    <x v="4075"/>
    <n v="117"/>
  </r>
  <r>
    <x v="4076"/>
    <n v="76"/>
  </r>
  <r>
    <x v="4077"/>
    <n v="167"/>
  </r>
  <r>
    <x v="4078"/>
    <n v="90"/>
  </r>
  <r>
    <x v="4079"/>
    <n v="97"/>
  </r>
  <r>
    <x v="4080"/>
    <n v="101"/>
  </r>
  <r>
    <x v="4081"/>
    <n v="107"/>
  </r>
  <r>
    <x v="4082"/>
    <n v="109"/>
  </r>
  <r>
    <x v="4083"/>
    <n v="78"/>
  </r>
  <r>
    <x v="4084"/>
    <n v="80"/>
  </r>
  <r>
    <x v="4085"/>
    <n v="102"/>
  </r>
  <r>
    <x v="4086"/>
    <n v="82"/>
  </r>
  <r>
    <x v="4087"/>
    <n v="0"/>
  </r>
  <r>
    <x v="4088"/>
    <n v="0"/>
  </r>
  <r>
    <x v="4089"/>
    <n v="0"/>
  </r>
  <r>
    <x v="4090"/>
    <n v="0"/>
  </r>
  <r>
    <x v="4091"/>
    <n v="0"/>
  </r>
  <r>
    <x v="4092"/>
    <n v="0"/>
  </r>
  <r>
    <x v="4093"/>
    <n v="1"/>
  </r>
  <r>
    <x v="4094"/>
    <n v="1"/>
  </r>
  <r>
    <x v="4095"/>
    <n v="0"/>
  </r>
  <r>
    <x v="4096"/>
    <n v="0"/>
  </r>
  <r>
    <x v="4097"/>
    <n v="0"/>
  </r>
  <r>
    <x v="4098"/>
    <n v="1"/>
  </r>
  <r>
    <x v="4099"/>
    <n v="3"/>
  </r>
  <r>
    <x v="4100"/>
    <n v="0"/>
  </r>
  <r>
    <x v="4101"/>
    <n v="9"/>
  </r>
  <r>
    <x v="4102"/>
    <n v="1"/>
  </r>
  <r>
    <x v="4103"/>
    <n v="0"/>
  </r>
  <r>
    <x v="4104"/>
    <n v="0"/>
  </r>
  <r>
    <x v="4105"/>
    <n v="0"/>
  </r>
  <r>
    <x v="4106"/>
    <n v="5"/>
  </r>
  <r>
    <x v="4107"/>
    <n v="0"/>
  </r>
  <r>
    <x v="4108"/>
    <n v="0"/>
  </r>
  <r>
    <x v="4109"/>
    <n v="0"/>
  </r>
  <r>
    <x v="4110"/>
    <n v="0"/>
  </r>
  <r>
    <x v="4111"/>
    <n v="0"/>
  </r>
  <r>
    <x v="4112"/>
    <n v="0"/>
  </r>
  <r>
    <x v="4113"/>
    <n v="0"/>
  </r>
  <r>
    <x v="4114"/>
    <n v="1"/>
  </r>
  <r>
    <x v="4115"/>
    <n v="0"/>
  </r>
  <r>
    <x v="4116"/>
    <n v="0"/>
  </r>
  <r>
    <x v="4117"/>
    <n v="0"/>
  </r>
  <r>
    <x v="4118"/>
    <n v="0"/>
  </r>
  <r>
    <x v="4119"/>
    <n v="0"/>
  </r>
  <r>
    <x v="4120"/>
    <n v="0"/>
  </r>
  <r>
    <x v="4121"/>
    <n v="0"/>
  </r>
  <r>
    <x v="4122"/>
    <n v="0"/>
  </r>
  <r>
    <x v="4123"/>
    <n v="0"/>
  </r>
  <r>
    <x v="4124"/>
    <n v="1"/>
  </r>
  <r>
    <x v="4125"/>
    <n v="0"/>
  </r>
  <r>
    <x v="4126"/>
    <n v="0"/>
  </r>
  <r>
    <x v="4127"/>
    <n v="0"/>
  </r>
  <r>
    <x v="4128"/>
    <n v="0"/>
  </r>
  <r>
    <x v="4129"/>
    <n v="2"/>
  </r>
  <r>
    <x v="4130"/>
    <n v="0"/>
  </r>
  <r>
    <x v="4131"/>
    <n v="0"/>
  </r>
  <r>
    <x v="4132"/>
    <n v="0"/>
  </r>
  <r>
    <x v="4133"/>
    <n v="0"/>
  </r>
  <r>
    <x v="4134"/>
    <n v="0"/>
  </r>
  <r>
    <x v="4135"/>
    <n v="15"/>
  </r>
  <r>
    <x v="4136"/>
    <n v="2"/>
  </r>
  <r>
    <x v="4137"/>
    <n v="0"/>
  </r>
  <r>
    <x v="4138"/>
    <n v="1"/>
  </r>
  <r>
    <x v="4139"/>
    <n v="0"/>
  </r>
  <r>
    <x v="4140"/>
    <n v="0"/>
  </r>
  <r>
    <x v="4141"/>
    <n v="0"/>
  </r>
  <r>
    <x v="4142"/>
    <n v="0"/>
  </r>
  <r>
    <x v="4143"/>
    <n v="0"/>
  </r>
  <r>
    <x v="4144"/>
    <n v="0"/>
  </r>
  <r>
    <x v="4145"/>
    <n v="0"/>
  </r>
  <r>
    <x v="4146"/>
    <n v="0"/>
  </r>
  <r>
    <x v="4147"/>
    <n v="0"/>
  </r>
  <r>
    <x v="4148"/>
    <n v="0"/>
  </r>
  <r>
    <x v="4149"/>
    <n v="0"/>
  </r>
  <r>
    <x v="4150"/>
    <n v="0"/>
  </r>
  <r>
    <x v="4151"/>
    <n v="0"/>
  </r>
  <r>
    <x v="4152"/>
    <n v="0"/>
  </r>
  <r>
    <x v="4153"/>
    <n v="0"/>
  </r>
  <r>
    <x v="4154"/>
    <n v="0"/>
  </r>
  <r>
    <x v="4155"/>
    <n v="0"/>
  </r>
  <r>
    <x v="4156"/>
    <n v="1"/>
  </r>
  <r>
    <x v="4157"/>
    <n v="0"/>
  </r>
  <r>
    <x v="4158"/>
    <n v="5"/>
  </r>
  <r>
    <x v="4159"/>
    <n v="0"/>
  </r>
  <r>
    <x v="4160"/>
    <n v="0"/>
  </r>
  <r>
    <x v="4161"/>
    <n v="0"/>
  </r>
  <r>
    <x v="4162"/>
    <n v="0"/>
  </r>
  <r>
    <x v="4163"/>
    <n v="4"/>
  </r>
  <r>
    <x v="4164"/>
    <n v="0"/>
  </r>
  <r>
    <x v="4165"/>
    <n v="11"/>
  </r>
  <r>
    <x v="4166"/>
    <n v="0"/>
  </r>
  <r>
    <x v="4167"/>
    <n v="0"/>
  </r>
  <r>
    <x v="4168"/>
    <n v="0"/>
  </r>
  <r>
    <x v="4169"/>
    <n v="0"/>
  </r>
  <r>
    <x v="4170"/>
    <n v="0"/>
  </r>
  <r>
    <x v="4171"/>
    <n v="0"/>
  </r>
  <r>
    <x v="4172"/>
    <n v="0"/>
  </r>
  <r>
    <x v="4173"/>
    <n v="0"/>
  </r>
  <r>
    <x v="4174"/>
    <n v="0"/>
  </r>
  <r>
    <x v="4175"/>
    <n v="0"/>
  </r>
  <r>
    <x v="4176"/>
    <n v="0"/>
  </r>
  <r>
    <x v="4177"/>
    <n v="0"/>
  </r>
  <r>
    <x v="4178"/>
    <n v="0"/>
  </r>
  <r>
    <x v="4179"/>
    <n v="0"/>
  </r>
  <r>
    <x v="4180"/>
    <n v="6"/>
  </r>
  <r>
    <x v="4181"/>
    <n v="0"/>
  </r>
  <r>
    <x v="4182"/>
    <n v="0"/>
  </r>
  <r>
    <x v="4183"/>
    <n v="0"/>
  </r>
  <r>
    <x v="4184"/>
    <n v="0"/>
  </r>
  <r>
    <x v="4185"/>
    <n v="0"/>
  </r>
  <r>
    <x v="4186"/>
    <n v="0"/>
  </r>
  <r>
    <x v="4187"/>
    <n v="0"/>
  </r>
  <r>
    <x v="4188"/>
    <n v="1"/>
  </r>
  <r>
    <x v="4189"/>
    <n v="0"/>
  </r>
  <r>
    <x v="4190"/>
    <n v="0"/>
  </r>
  <r>
    <x v="4191"/>
    <n v="0"/>
  </r>
  <r>
    <x v="4192"/>
    <n v="0"/>
  </r>
  <r>
    <x v="4193"/>
    <n v="0"/>
  </r>
  <r>
    <x v="4194"/>
    <n v="0"/>
  </r>
  <r>
    <x v="4195"/>
    <n v="0"/>
  </r>
  <r>
    <x v="4196"/>
    <n v="0"/>
  </r>
  <r>
    <x v="4197"/>
    <n v="0"/>
  </r>
  <r>
    <x v="4198"/>
    <n v="0"/>
  </r>
  <r>
    <x v="4199"/>
    <n v="0"/>
  </r>
  <r>
    <x v="4200"/>
    <n v="0"/>
  </r>
  <r>
    <x v="4201"/>
    <n v="0"/>
  </r>
  <r>
    <x v="4202"/>
    <n v="0"/>
  </r>
  <r>
    <x v="4203"/>
    <n v="0"/>
  </r>
  <r>
    <x v="4204"/>
    <n v="0"/>
  </r>
  <r>
    <x v="4205"/>
    <n v="0"/>
  </r>
  <r>
    <x v="4206"/>
    <n v="0"/>
  </r>
  <r>
    <x v="4207"/>
    <n v="0"/>
  </r>
  <r>
    <x v="4208"/>
    <n v="0"/>
  </r>
  <r>
    <x v="4209"/>
    <n v="0"/>
  </r>
  <r>
    <x v="4210"/>
    <n v="0"/>
  </r>
  <r>
    <x v="4211"/>
    <n v="0"/>
  </r>
  <r>
    <x v="4212"/>
    <n v="0"/>
  </r>
  <r>
    <x v="4213"/>
    <n v="0"/>
  </r>
  <r>
    <x v="4214"/>
    <n v="0"/>
  </r>
  <r>
    <x v="4215"/>
    <n v="0"/>
  </r>
  <r>
    <x v="4216"/>
    <n v="0"/>
  </r>
  <r>
    <x v="4217"/>
    <n v="0"/>
  </r>
  <r>
    <x v="4218"/>
    <n v="0"/>
  </r>
  <r>
    <x v="4219"/>
    <n v="0"/>
  </r>
  <r>
    <x v="4220"/>
    <n v="0"/>
  </r>
  <r>
    <x v="4221"/>
    <n v="0"/>
  </r>
  <r>
    <x v="4222"/>
    <n v="0"/>
  </r>
  <r>
    <x v="4223"/>
    <n v="0"/>
  </r>
  <r>
    <x v="4224"/>
    <n v="0"/>
  </r>
  <r>
    <x v="4225"/>
    <n v="0"/>
  </r>
  <r>
    <x v="4226"/>
    <n v="0"/>
  </r>
  <r>
    <x v="4227"/>
    <n v="0"/>
  </r>
  <r>
    <x v="4228"/>
    <n v="0"/>
  </r>
  <r>
    <x v="4229"/>
    <n v="0"/>
  </r>
  <r>
    <x v="4230"/>
    <n v="0"/>
  </r>
  <r>
    <x v="4231"/>
    <n v="0"/>
  </r>
  <r>
    <x v="4232"/>
    <n v="0"/>
  </r>
  <r>
    <x v="4233"/>
    <n v="0"/>
  </r>
  <r>
    <x v="4234"/>
    <n v="0"/>
  </r>
  <r>
    <x v="4235"/>
    <n v="0"/>
  </r>
  <r>
    <x v="4236"/>
    <n v="0"/>
  </r>
  <r>
    <x v="4237"/>
    <n v="0"/>
  </r>
  <r>
    <x v="4238"/>
    <n v="0"/>
  </r>
  <r>
    <x v="4239"/>
    <n v="0"/>
  </r>
  <r>
    <x v="4240"/>
    <n v="0"/>
  </r>
  <r>
    <x v="4241"/>
    <n v="0"/>
  </r>
  <r>
    <x v="4242"/>
    <n v="0"/>
  </r>
  <r>
    <x v="4243"/>
    <n v="0"/>
  </r>
  <r>
    <x v="4244"/>
    <n v="0"/>
  </r>
  <r>
    <x v="4245"/>
    <n v="0"/>
  </r>
  <r>
    <x v="4246"/>
    <n v="0"/>
  </r>
  <r>
    <x v="4247"/>
    <n v="0"/>
  </r>
  <r>
    <x v="4248"/>
    <n v="0"/>
  </r>
  <r>
    <x v="4249"/>
    <n v="0"/>
  </r>
  <r>
    <x v="4250"/>
    <n v="0"/>
  </r>
  <r>
    <x v="4251"/>
    <n v="0"/>
  </r>
  <r>
    <x v="4252"/>
    <n v="0"/>
  </r>
  <r>
    <x v="4253"/>
    <n v="0"/>
  </r>
  <r>
    <x v="4254"/>
    <n v="0"/>
  </r>
  <r>
    <x v="4255"/>
    <n v="0"/>
  </r>
  <r>
    <x v="4256"/>
    <n v="0"/>
  </r>
  <r>
    <x v="4257"/>
    <n v="0"/>
  </r>
  <r>
    <x v="4258"/>
    <n v="0"/>
  </r>
  <r>
    <x v="4259"/>
    <n v="0"/>
  </r>
  <r>
    <x v="4260"/>
    <n v="0"/>
  </r>
  <r>
    <x v="4261"/>
    <n v="0"/>
  </r>
  <r>
    <x v="4262"/>
    <n v="0"/>
  </r>
  <r>
    <x v="4263"/>
    <n v="0"/>
  </r>
  <r>
    <x v="4264"/>
    <n v="0"/>
  </r>
  <r>
    <x v="4265"/>
    <n v="0"/>
  </r>
  <r>
    <x v="4266"/>
    <n v="0"/>
  </r>
  <r>
    <x v="4267"/>
    <n v="0"/>
  </r>
  <r>
    <x v="4268"/>
    <n v="0"/>
  </r>
  <r>
    <x v="4269"/>
    <n v="0"/>
  </r>
  <r>
    <x v="4270"/>
    <n v="0"/>
  </r>
  <r>
    <x v="4271"/>
    <n v="0"/>
  </r>
  <r>
    <x v="4272"/>
    <n v="0"/>
  </r>
  <r>
    <x v="4273"/>
    <n v="0"/>
  </r>
  <r>
    <x v="4274"/>
    <n v="0"/>
  </r>
  <r>
    <x v="4275"/>
    <n v="0"/>
  </r>
  <r>
    <x v="4276"/>
    <n v="0"/>
  </r>
  <r>
    <x v="4277"/>
    <n v="0"/>
  </r>
  <r>
    <x v="4278"/>
    <n v="0"/>
  </r>
  <r>
    <x v="4279"/>
    <n v="0"/>
  </r>
  <r>
    <x v="4280"/>
    <n v="0"/>
  </r>
  <r>
    <x v="4281"/>
    <n v="0"/>
  </r>
  <r>
    <x v="4282"/>
    <n v="0"/>
  </r>
  <r>
    <x v="4283"/>
    <n v="0"/>
  </r>
  <r>
    <x v="4284"/>
    <n v="0"/>
  </r>
  <r>
    <x v="4285"/>
    <n v="0"/>
  </r>
  <r>
    <x v="4286"/>
    <n v="0"/>
  </r>
  <r>
    <x v="4287"/>
    <n v="0"/>
  </r>
  <r>
    <x v="4288"/>
    <n v="0"/>
  </r>
  <r>
    <x v="4289"/>
    <n v="0"/>
  </r>
  <r>
    <x v="4290"/>
    <n v="0"/>
  </r>
  <r>
    <x v="4291"/>
    <n v="0"/>
  </r>
  <r>
    <x v="4292"/>
    <n v="0"/>
  </r>
  <r>
    <x v="4293"/>
    <n v="0"/>
  </r>
  <r>
    <x v="4294"/>
    <n v="0"/>
  </r>
  <r>
    <x v="4295"/>
    <n v="0"/>
  </r>
  <r>
    <x v="4296"/>
    <n v="0"/>
  </r>
  <r>
    <x v="4297"/>
    <n v="0"/>
  </r>
  <r>
    <x v="4298"/>
    <n v="0"/>
  </r>
  <r>
    <x v="4299"/>
    <n v="0"/>
  </r>
  <r>
    <x v="4300"/>
    <n v="0"/>
  </r>
  <r>
    <x v="4301"/>
    <n v="0"/>
  </r>
  <r>
    <x v="4302"/>
    <n v="0"/>
  </r>
  <r>
    <x v="4303"/>
    <n v="0"/>
  </r>
  <r>
    <x v="4304"/>
    <n v="0"/>
  </r>
  <r>
    <x v="4305"/>
    <n v="0"/>
  </r>
  <r>
    <x v="4306"/>
    <n v="0"/>
  </r>
  <r>
    <x v="4307"/>
    <n v="0"/>
  </r>
  <r>
    <x v="4308"/>
    <n v="0"/>
  </r>
  <r>
    <x v="4309"/>
    <n v="0"/>
  </r>
  <r>
    <x v="4310"/>
    <n v="0"/>
  </r>
  <r>
    <x v="4311"/>
    <n v="0"/>
  </r>
  <r>
    <x v="4312"/>
    <n v="0"/>
  </r>
  <r>
    <x v="4313"/>
    <n v="0"/>
  </r>
  <r>
    <x v="4314"/>
    <n v="0"/>
  </r>
  <r>
    <x v="4315"/>
    <n v="0"/>
  </r>
  <r>
    <x v="4316"/>
    <n v="0"/>
  </r>
  <r>
    <x v="4317"/>
    <n v="0"/>
  </r>
  <r>
    <x v="4318"/>
    <n v="0"/>
  </r>
  <r>
    <x v="4319"/>
    <n v="0"/>
  </r>
  <r>
    <x v="4320"/>
    <n v="0"/>
  </r>
  <r>
    <x v="4321"/>
    <n v="0"/>
  </r>
  <r>
    <x v="4322"/>
    <n v="0"/>
  </r>
  <r>
    <x v="4323"/>
    <n v="0"/>
  </r>
  <r>
    <x v="4324"/>
    <n v="0"/>
  </r>
  <r>
    <x v="4325"/>
    <n v="0"/>
  </r>
  <r>
    <x v="4326"/>
    <n v="0"/>
  </r>
  <r>
    <x v="4327"/>
    <n v="0"/>
  </r>
  <r>
    <x v="4328"/>
    <n v="0"/>
  </r>
  <r>
    <x v="4329"/>
    <n v="0"/>
  </r>
  <r>
    <x v="4330"/>
    <n v="0"/>
  </r>
  <r>
    <x v="4331"/>
    <n v="0"/>
  </r>
  <r>
    <x v="4332"/>
    <n v="0"/>
  </r>
  <r>
    <x v="4333"/>
    <n v="0"/>
  </r>
  <r>
    <x v="4334"/>
    <n v="0"/>
  </r>
  <r>
    <x v="4335"/>
    <n v="0"/>
  </r>
  <r>
    <x v="4336"/>
    <n v="0"/>
  </r>
  <r>
    <x v="4337"/>
    <n v="0"/>
  </r>
  <r>
    <x v="4338"/>
    <n v="0"/>
  </r>
  <r>
    <x v="4339"/>
    <n v="0"/>
  </r>
  <r>
    <x v="4340"/>
    <n v="0"/>
  </r>
  <r>
    <x v="4341"/>
    <n v="0"/>
  </r>
  <r>
    <x v="4342"/>
    <n v="0"/>
  </r>
  <r>
    <x v="4343"/>
    <n v="0"/>
  </r>
  <r>
    <x v="4344"/>
    <n v="0"/>
  </r>
  <r>
    <x v="4345"/>
    <n v="0"/>
  </r>
  <r>
    <x v="4346"/>
    <n v="0"/>
  </r>
  <r>
    <x v="4347"/>
    <n v="0"/>
  </r>
  <r>
    <x v="4348"/>
    <n v="0"/>
  </r>
  <r>
    <x v="4349"/>
    <n v="0"/>
  </r>
  <r>
    <x v="4350"/>
    <n v="0"/>
  </r>
  <r>
    <x v="4351"/>
    <n v="0"/>
  </r>
  <r>
    <x v="4352"/>
    <n v="0"/>
  </r>
  <r>
    <x v="4353"/>
    <n v="0"/>
  </r>
  <r>
    <x v="4354"/>
    <n v="0"/>
  </r>
  <r>
    <x v="4355"/>
    <n v="0"/>
  </r>
  <r>
    <x v="4356"/>
    <n v="0"/>
  </r>
  <r>
    <x v="4357"/>
    <n v="0"/>
  </r>
  <r>
    <x v="4358"/>
    <n v="0"/>
  </r>
  <r>
    <x v="4359"/>
    <n v="0"/>
  </r>
  <r>
    <x v="4360"/>
    <n v="0"/>
  </r>
  <r>
    <x v="4361"/>
    <n v="0"/>
  </r>
  <r>
    <x v="4362"/>
    <n v="0"/>
  </r>
  <r>
    <x v="4363"/>
    <n v="0"/>
  </r>
  <r>
    <x v="4364"/>
    <n v="0"/>
  </r>
  <r>
    <x v="4365"/>
    <n v="0"/>
  </r>
  <r>
    <x v="4366"/>
    <n v="0"/>
  </r>
  <r>
    <x v="4367"/>
    <n v="0"/>
  </r>
  <r>
    <x v="4368"/>
    <n v="0"/>
  </r>
  <r>
    <x v="4369"/>
    <n v="0"/>
  </r>
  <r>
    <x v="4370"/>
    <n v="0"/>
  </r>
  <r>
    <x v="4371"/>
    <n v="0"/>
  </r>
  <r>
    <x v="4372"/>
    <n v="0"/>
  </r>
  <r>
    <x v="4373"/>
    <n v="0"/>
  </r>
  <r>
    <x v="4374"/>
    <n v="0"/>
  </r>
  <r>
    <x v="4375"/>
    <n v="0"/>
  </r>
  <r>
    <x v="4376"/>
    <n v="0"/>
  </r>
  <r>
    <x v="4377"/>
    <n v="0"/>
  </r>
  <r>
    <x v="4378"/>
    <n v="0"/>
  </r>
  <r>
    <x v="4379"/>
    <n v="0"/>
  </r>
  <r>
    <x v="4380"/>
    <n v="0"/>
  </r>
  <r>
    <x v="4381"/>
    <n v="0"/>
  </r>
  <r>
    <x v="4382"/>
    <n v="0"/>
  </r>
  <r>
    <x v="4383"/>
    <n v="0"/>
  </r>
  <r>
    <x v="4384"/>
    <n v="0"/>
  </r>
  <r>
    <x v="4385"/>
    <n v="0"/>
  </r>
  <r>
    <x v="4386"/>
    <n v="0"/>
  </r>
  <r>
    <x v="4387"/>
    <n v="0"/>
  </r>
  <r>
    <x v="4388"/>
    <n v="0"/>
  </r>
  <r>
    <x v="4389"/>
    <n v="0"/>
  </r>
  <r>
    <x v="4390"/>
    <n v="0"/>
  </r>
  <r>
    <x v="4391"/>
    <n v="0"/>
  </r>
  <r>
    <x v="4392"/>
    <n v="0"/>
  </r>
  <r>
    <x v="4393"/>
    <n v="0"/>
  </r>
  <r>
    <x v="4394"/>
    <n v="0"/>
  </r>
  <r>
    <x v="4395"/>
    <n v="0"/>
  </r>
  <r>
    <x v="4396"/>
    <n v="0"/>
  </r>
  <r>
    <x v="4397"/>
    <n v="0"/>
  </r>
  <r>
    <x v="4398"/>
    <n v="0"/>
  </r>
  <r>
    <x v="4399"/>
    <n v="0"/>
  </r>
  <r>
    <x v="4400"/>
    <n v="0"/>
  </r>
  <r>
    <x v="4401"/>
    <n v="0"/>
  </r>
  <r>
    <x v="4402"/>
    <n v="0"/>
  </r>
  <r>
    <x v="4403"/>
    <n v="0"/>
  </r>
  <r>
    <x v="4404"/>
    <n v="0"/>
  </r>
  <r>
    <x v="4405"/>
    <n v="0"/>
  </r>
  <r>
    <x v="4406"/>
    <n v="0"/>
  </r>
  <r>
    <x v="4407"/>
    <n v="0"/>
  </r>
  <r>
    <x v="4408"/>
    <n v="0"/>
  </r>
  <r>
    <x v="4409"/>
    <n v="0"/>
  </r>
  <r>
    <x v="4410"/>
    <n v="0"/>
  </r>
  <r>
    <x v="4411"/>
    <n v="0"/>
  </r>
  <r>
    <x v="4412"/>
    <n v="0"/>
  </r>
  <r>
    <x v="4413"/>
    <n v="0"/>
  </r>
  <r>
    <x v="4414"/>
    <n v="0"/>
  </r>
  <r>
    <x v="4415"/>
    <n v="0"/>
  </r>
  <r>
    <x v="4416"/>
    <n v="0"/>
  </r>
  <r>
    <x v="4417"/>
    <n v="1"/>
  </r>
  <r>
    <x v="4418"/>
    <n v="0"/>
  </r>
  <r>
    <x v="4419"/>
    <n v="0"/>
  </r>
  <r>
    <x v="4420"/>
    <n v="0"/>
  </r>
  <r>
    <x v="4421"/>
    <n v="0"/>
  </r>
  <r>
    <x v="4422"/>
    <n v="0"/>
  </r>
  <r>
    <x v="4423"/>
    <n v="0"/>
  </r>
  <r>
    <x v="4424"/>
    <n v="0"/>
  </r>
  <r>
    <x v="4425"/>
    <n v="0"/>
  </r>
  <r>
    <x v="4426"/>
    <n v="0"/>
  </r>
  <r>
    <x v="4427"/>
    <n v="0"/>
  </r>
  <r>
    <x v="4428"/>
    <n v="0"/>
  </r>
  <r>
    <x v="4429"/>
    <n v="0"/>
  </r>
  <r>
    <x v="4430"/>
    <n v="0"/>
  </r>
  <r>
    <x v="4431"/>
    <n v="0"/>
  </r>
  <r>
    <x v="4432"/>
    <n v="0"/>
  </r>
  <r>
    <x v="4433"/>
    <n v="0"/>
  </r>
  <r>
    <x v="4434"/>
    <n v="0"/>
  </r>
  <r>
    <x v="4435"/>
    <n v="0"/>
  </r>
  <r>
    <x v="4436"/>
    <n v="0"/>
  </r>
  <r>
    <x v="4437"/>
    <n v="0"/>
  </r>
  <r>
    <x v="4438"/>
    <n v="0"/>
  </r>
  <r>
    <x v="4439"/>
    <n v="0"/>
  </r>
  <r>
    <x v="4440"/>
    <n v="0"/>
  </r>
  <r>
    <x v="4441"/>
    <n v="0"/>
  </r>
  <r>
    <x v="4442"/>
    <n v="0"/>
  </r>
  <r>
    <x v="4443"/>
    <n v="0"/>
  </r>
  <r>
    <x v="4444"/>
    <n v="0"/>
  </r>
  <r>
    <x v="4445"/>
    <n v="0"/>
  </r>
  <r>
    <x v="4446"/>
    <n v="0"/>
  </r>
  <r>
    <x v="4447"/>
    <n v="0"/>
  </r>
  <r>
    <x v="4448"/>
    <n v="0"/>
  </r>
  <r>
    <x v="4449"/>
    <n v="0"/>
  </r>
  <r>
    <x v="4450"/>
    <n v="0"/>
  </r>
  <r>
    <x v="4451"/>
    <n v="0"/>
  </r>
  <r>
    <x v="4452"/>
    <n v="0"/>
  </r>
  <r>
    <x v="4453"/>
    <n v="0"/>
  </r>
  <r>
    <x v="4454"/>
    <n v="0"/>
  </r>
  <r>
    <x v="4455"/>
    <n v="0"/>
  </r>
  <r>
    <x v="4456"/>
    <n v="0"/>
  </r>
  <r>
    <x v="4457"/>
    <n v="0"/>
  </r>
  <r>
    <x v="4458"/>
    <n v="0"/>
  </r>
  <r>
    <x v="4459"/>
    <n v="0"/>
  </r>
  <r>
    <x v="4460"/>
    <n v="0"/>
  </r>
  <r>
    <x v="4461"/>
    <n v="0"/>
  </r>
  <r>
    <x v="4462"/>
    <n v="0"/>
  </r>
  <r>
    <x v="4463"/>
    <n v="0"/>
  </r>
  <r>
    <x v="4464"/>
    <n v="0"/>
  </r>
  <r>
    <x v="4465"/>
    <n v="0"/>
  </r>
  <r>
    <x v="4466"/>
    <n v="0"/>
  </r>
  <r>
    <x v="4467"/>
    <n v="0"/>
  </r>
  <r>
    <x v="4468"/>
    <n v="0"/>
  </r>
  <r>
    <x v="4469"/>
    <n v="0"/>
  </r>
  <r>
    <x v="4470"/>
    <n v="0"/>
  </r>
  <r>
    <x v="4471"/>
    <n v="0"/>
  </r>
  <r>
    <x v="4472"/>
    <n v="7"/>
  </r>
  <r>
    <x v="4473"/>
    <n v="61"/>
  </r>
  <r>
    <x v="4474"/>
    <n v="0"/>
  </r>
  <r>
    <x v="4475"/>
    <n v="12"/>
  </r>
  <r>
    <x v="4476"/>
    <n v="26"/>
  </r>
  <r>
    <x v="4477"/>
    <n v="37"/>
  </r>
  <r>
    <x v="4478"/>
    <n v="0"/>
  </r>
  <r>
    <x v="4479"/>
    <n v="27"/>
  </r>
  <r>
    <x v="4480"/>
    <n v="20"/>
  </r>
  <r>
    <x v="4481"/>
    <n v="31"/>
  </r>
  <r>
    <x v="4482"/>
    <n v="12"/>
  </r>
  <r>
    <x v="4483"/>
    <n v="50"/>
  </r>
  <r>
    <x v="4484"/>
    <n v="52"/>
  </r>
  <r>
    <x v="4485"/>
    <n v="52"/>
  </r>
  <r>
    <x v="4486"/>
    <n v="56"/>
  </r>
  <r>
    <x v="4487"/>
    <n v="42"/>
  </r>
  <r>
    <x v="4488"/>
    <n v="56"/>
  </r>
  <r>
    <x v="4489"/>
    <n v="28"/>
  </r>
  <r>
    <x v="4490"/>
    <n v="36"/>
  </r>
  <r>
    <x v="4491"/>
    <n v="69"/>
  </r>
  <r>
    <x v="4492"/>
    <n v="21"/>
  </r>
  <r>
    <x v="4493"/>
    <n v="26"/>
  </r>
  <r>
    <x v="4494"/>
    <n v="8"/>
  </r>
  <r>
    <x v="4495"/>
    <n v="0"/>
  </r>
  <r>
    <x v="4496"/>
    <n v="0"/>
  </r>
  <r>
    <x v="4497"/>
    <n v="9"/>
  </r>
  <r>
    <x v="4498"/>
    <n v="0"/>
  </r>
  <r>
    <x v="4499"/>
    <n v="0"/>
  </r>
  <r>
    <x v="4500"/>
    <n v="0"/>
  </r>
  <r>
    <x v="4501"/>
    <n v="0"/>
  </r>
  <r>
    <x v="4502"/>
    <n v="0"/>
  </r>
  <r>
    <x v="4503"/>
    <n v="0"/>
  </r>
  <r>
    <x v="4504"/>
    <n v="0"/>
  </r>
  <r>
    <x v="4505"/>
    <n v="0"/>
  </r>
  <r>
    <x v="4506"/>
    <n v="0"/>
  </r>
  <r>
    <x v="4507"/>
    <n v="0"/>
  </r>
  <r>
    <x v="4508"/>
    <n v="1"/>
  </r>
  <r>
    <x v="4509"/>
    <n v="0"/>
  </r>
  <r>
    <x v="4510"/>
    <n v="0"/>
  </r>
  <r>
    <x v="4511"/>
    <n v="0"/>
  </r>
  <r>
    <x v="4512"/>
    <n v="0"/>
  </r>
  <r>
    <x v="4513"/>
    <n v="0"/>
  </r>
  <r>
    <x v="4514"/>
    <n v="0"/>
  </r>
  <r>
    <x v="4515"/>
    <n v="0"/>
  </r>
  <r>
    <x v="4516"/>
    <n v="0"/>
  </r>
  <r>
    <x v="4517"/>
    <n v="0"/>
  </r>
  <r>
    <x v="4518"/>
    <n v="0"/>
  </r>
  <r>
    <x v="4519"/>
    <n v="1"/>
  </r>
  <r>
    <x v="4520"/>
    <n v="0"/>
  </r>
  <r>
    <x v="4521"/>
    <n v="0"/>
  </r>
  <r>
    <x v="4522"/>
    <n v="0"/>
  </r>
  <r>
    <x v="4523"/>
    <n v="0"/>
  </r>
  <r>
    <x v="4524"/>
    <n v="0"/>
  </r>
  <r>
    <x v="4525"/>
    <n v="0"/>
  </r>
  <r>
    <x v="4526"/>
    <n v="0"/>
  </r>
  <r>
    <x v="4527"/>
    <n v="0"/>
  </r>
  <r>
    <x v="4528"/>
    <n v="0"/>
  </r>
  <r>
    <x v="4529"/>
    <n v="0"/>
  </r>
  <r>
    <x v="4530"/>
    <n v="0"/>
  </r>
  <r>
    <x v="4531"/>
    <n v="0"/>
  </r>
  <r>
    <x v="4532"/>
    <n v="1"/>
  </r>
  <r>
    <x v="4533"/>
    <n v="0"/>
  </r>
  <r>
    <x v="4534"/>
    <n v="0"/>
  </r>
  <r>
    <x v="4535"/>
    <n v="0"/>
  </r>
  <r>
    <x v="4536"/>
    <n v="0"/>
  </r>
  <r>
    <x v="4537"/>
    <n v="0"/>
  </r>
  <r>
    <x v="4538"/>
    <n v="1"/>
  </r>
  <r>
    <x v="4539"/>
    <n v="0"/>
  </r>
  <r>
    <x v="4540"/>
    <n v="0"/>
  </r>
  <r>
    <x v="4541"/>
    <n v="0"/>
  </r>
  <r>
    <x v="4542"/>
    <n v="0"/>
  </r>
  <r>
    <x v="4543"/>
    <n v="0"/>
  </r>
  <r>
    <x v="4544"/>
    <n v="0"/>
  </r>
  <r>
    <x v="4545"/>
    <n v="0"/>
  </r>
  <r>
    <x v="4546"/>
    <n v="0"/>
  </r>
  <r>
    <x v="4547"/>
    <n v="0"/>
  </r>
  <r>
    <x v="4548"/>
    <n v="0"/>
  </r>
  <r>
    <x v="4549"/>
    <n v="0"/>
  </r>
  <r>
    <x v="4550"/>
    <n v="0"/>
  </r>
  <r>
    <x v="4551"/>
    <n v="0"/>
  </r>
  <r>
    <x v="4552"/>
    <n v="0"/>
  </r>
  <r>
    <x v="4553"/>
    <n v="0"/>
  </r>
  <r>
    <x v="4554"/>
    <n v="0"/>
  </r>
  <r>
    <x v="4555"/>
    <n v="0"/>
  </r>
  <r>
    <x v="4556"/>
    <n v="0"/>
  </r>
  <r>
    <x v="4557"/>
    <n v="0"/>
  </r>
  <r>
    <x v="4558"/>
    <n v="0"/>
  </r>
  <r>
    <x v="4559"/>
    <n v="0"/>
  </r>
  <r>
    <x v="4560"/>
    <n v="0"/>
  </r>
  <r>
    <x v="4561"/>
    <n v="0"/>
  </r>
  <r>
    <x v="4562"/>
    <n v="0"/>
  </r>
  <r>
    <x v="4563"/>
    <n v="0"/>
  </r>
  <r>
    <x v="4564"/>
    <n v="0"/>
  </r>
  <r>
    <x v="4565"/>
    <n v="0"/>
  </r>
  <r>
    <x v="4566"/>
    <n v="0"/>
  </r>
  <r>
    <x v="4567"/>
    <n v="0"/>
  </r>
  <r>
    <x v="4568"/>
    <n v="0"/>
  </r>
  <r>
    <x v="4569"/>
    <n v="0"/>
  </r>
  <r>
    <x v="4570"/>
    <n v="1"/>
  </r>
  <r>
    <x v="4571"/>
    <n v="0"/>
  </r>
  <r>
    <x v="4572"/>
    <n v="0"/>
  </r>
  <r>
    <x v="4573"/>
    <n v="0"/>
  </r>
  <r>
    <x v="4574"/>
    <n v="0"/>
  </r>
  <r>
    <x v="4575"/>
    <n v="2"/>
  </r>
  <r>
    <x v="4576"/>
    <n v="0"/>
  </r>
  <r>
    <x v="4577"/>
    <n v="0"/>
  </r>
  <r>
    <x v="4578"/>
    <n v="0"/>
  </r>
  <r>
    <x v="4579"/>
    <n v="0"/>
  </r>
  <r>
    <x v="4580"/>
    <n v="0"/>
  </r>
  <r>
    <x v="4581"/>
    <n v="0"/>
  </r>
  <r>
    <x v="4582"/>
    <n v="0"/>
  </r>
  <r>
    <x v="4583"/>
    <n v="0"/>
  </r>
  <r>
    <x v="4584"/>
    <n v="0"/>
  </r>
  <r>
    <x v="4585"/>
    <n v="0"/>
  </r>
  <r>
    <x v="4586"/>
    <n v="0"/>
  </r>
  <r>
    <x v="4587"/>
    <n v="0"/>
  </r>
  <r>
    <x v="4588"/>
    <n v="0"/>
  </r>
  <r>
    <x v="4589"/>
    <n v="0"/>
  </r>
  <r>
    <x v="4590"/>
    <n v="0"/>
  </r>
  <r>
    <x v="4591"/>
    <n v="0"/>
  </r>
  <r>
    <x v="4592"/>
    <n v="0"/>
  </r>
  <r>
    <x v="4593"/>
    <n v="0"/>
  </r>
  <r>
    <x v="4594"/>
    <n v="0"/>
  </r>
  <r>
    <x v="4595"/>
    <n v="0"/>
  </r>
  <r>
    <x v="4596"/>
    <n v="0"/>
  </r>
  <r>
    <x v="4597"/>
    <n v="0"/>
  </r>
  <r>
    <x v="4598"/>
    <n v="0"/>
  </r>
  <r>
    <x v="4599"/>
    <n v="0"/>
  </r>
  <r>
    <x v="4600"/>
    <n v="0"/>
  </r>
  <r>
    <x v="4601"/>
    <n v="0"/>
  </r>
  <r>
    <x v="4602"/>
    <n v="0"/>
  </r>
  <r>
    <x v="4603"/>
    <n v="0"/>
  </r>
  <r>
    <x v="4604"/>
    <n v="0"/>
  </r>
  <r>
    <x v="4605"/>
    <n v="0"/>
  </r>
  <r>
    <x v="4606"/>
    <n v="0"/>
  </r>
  <r>
    <x v="4607"/>
    <n v="0"/>
  </r>
  <r>
    <x v="4608"/>
    <n v="0"/>
  </r>
  <r>
    <x v="4609"/>
    <n v="0"/>
  </r>
  <r>
    <x v="4610"/>
    <n v="0"/>
  </r>
  <r>
    <x v="4611"/>
    <n v="0"/>
  </r>
  <r>
    <x v="4612"/>
    <n v="0"/>
  </r>
  <r>
    <x v="4613"/>
    <n v="0"/>
  </r>
  <r>
    <x v="4614"/>
    <n v="0"/>
  </r>
  <r>
    <x v="4615"/>
    <n v="0"/>
  </r>
  <r>
    <x v="4616"/>
    <n v="0"/>
  </r>
  <r>
    <x v="4617"/>
    <n v="0"/>
  </r>
  <r>
    <x v="4618"/>
    <n v="0"/>
  </r>
  <r>
    <x v="4619"/>
    <n v="0"/>
  </r>
  <r>
    <x v="4620"/>
    <n v="0"/>
  </r>
  <r>
    <x v="4621"/>
    <n v="0"/>
  </r>
  <r>
    <x v="4622"/>
    <n v="0"/>
  </r>
  <r>
    <x v="4623"/>
    <n v="0"/>
  </r>
  <r>
    <x v="4624"/>
    <n v="0"/>
  </r>
  <r>
    <x v="4625"/>
    <n v="0"/>
  </r>
  <r>
    <x v="4626"/>
    <n v="0"/>
  </r>
  <r>
    <x v="4627"/>
    <n v="0"/>
  </r>
  <r>
    <x v="4628"/>
    <n v="0"/>
  </r>
  <r>
    <x v="4629"/>
    <n v="0"/>
  </r>
  <r>
    <x v="4630"/>
    <n v="0"/>
  </r>
  <r>
    <x v="4631"/>
    <n v="0"/>
  </r>
  <r>
    <x v="4632"/>
    <n v="0"/>
  </r>
  <r>
    <x v="4633"/>
    <n v="0"/>
  </r>
  <r>
    <x v="4634"/>
    <n v="0"/>
  </r>
  <r>
    <x v="4635"/>
    <n v="0"/>
  </r>
  <r>
    <x v="4636"/>
    <n v="0"/>
  </r>
  <r>
    <x v="4637"/>
    <n v="0"/>
  </r>
  <r>
    <x v="4638"/>
    <n v="0"/>
  </r>
  <r>
    <x v="4639"/>
    <n v="0"/>
  </r>
  <r>
    <x v="4640"/>
    <n v="0"/>
  </r>
  <r>
    <x v="4641"/>
    <n v="0"/>
  </r>
  <r>
    <x v="4642"/>
    <n v="0"/>
  </r>
  <r>
    <x v="4643"/>
    <n v="0"/>
  </r>
  <r>
    <x v="4644"/>
    <n v="0"/>
  </r>
  <r>
    <x v="4645"/>
    <n v="0"/>
  </r>
  <r>
    <x v="4646"/>
    <n v="0"/>
  </r>
  <r>
    <x v="4647"/>
    <n v="0"/>
  </r>
  <r>
    <x v="4648"/>
    <n v="0"/>
  </r>
  <r>
    <x v="4649"/>
    <n v="0"/>
  </r>
  <r>
    <x v="4650"/>
    <n v="0"/>
  </r>
  <r>
    <x v="4651"/>
    <n v="0"/>
  </r>
  <r>
    <x v="4652"/>
    <n v="0"/>
  </r>
  <r>
    <x v="4653"/>
    <n v="0"/>
  </r>
  <r>
    <x v="4654"/>
    <n v="0"/>
  </r>
  <r>
    <x v="4655"/>
    <n v="0"/>
  </r>
  <r>
    <x v="4656"/>
    <n v="0"/>
  </r>
  <r>
    <x v="4657"/>
    <n v="0"/>
  </r>
  <r>
    <x v="4658"/>
    <n v="0"/>
  </r>
  <r>
    <x v="4659"/>
    <n v="0"/>
  </r>
  <r>
    <x v="4660"/>
    <n v="0"/>
  </r>
  <r>
    <x v="4661"/>
    <n v="0"/>
  </r>
  <r>
    <x v="4662"/>
    <n v="0"/>
  </r>
  <r>
    <x v="4663"/>
    <n v="0"/>
  </r>
  <r>
    <x v="4664"/>
    <n v="0"/>
  </r>
  <r>
    <x v="4665"/>
    <n v="0"/>
  </r>
  <r>
    <x v="4666"/>
    <n v="0"/>
  </r>
  <r>
    <x v="4667"/>
    <n v="0"/>
  </r>
  <r>
    <x v="4668"/>
    <n v="0"/>
  </r>
  <r>
    <x v="4669"/>
    <n v="0"/>
  </r>
  <r>
    <x v="4670"/>
    <n v="0"/>
  </r>
  <r>
    <x v="4671"/>
    <n v="0"/>
  </r>
  <r>
    <x v="4672"/>
    <n v="0"/>
  </r>
  <r>
    <x v="4673"/>
    <n v="0"/>
  </r>
  <r>
    <x v="4674"/>
    <n v="0"/>
  </r>
  <r>
    <x v="4675"/>
    <n v="0"/>
  </r>
  <r>
    <x v="4676"/>
    <n v="0"/>
  </r>
  <r>
    <x v="4677"/>
    <n v="0"/>
  </r>
  <r>
    <x v="4678"/>
    <n v="0"/>
  </r>
  <r>
    <x v="4679"/>
    <n v="0"/>
  </r>
  <r>
    <x v="4680"/>
    <n v="0"/>
  </r>
  <r>
    <x v="4681"/>
    <n v="0"/>
  </r>
  <r>
    <x v="4682"/>
    <n v="0"/>
  </r>
  <r>
    <x v="4683"/>
    <n v="0"/>
  </r>
  <r>
    <x v="4684"/>
    <n v="0"/>
  </r>
  <r>
    <x v="4685"/>
    <n v="0"/>
  </r>
  <r>
    <x v="4686"/>
    <n v="0"/>
  </r>
  <r>
    <x v="4687"/>
    <n v="0"/>
  </r>
  <r>
    <x v="4688"/>
    <n v="0"/>
  </r>
  <r>
    <x v="4689"/>
    <n v="0"/>
  </r>
  <r>
    <x v="4690"/>
    <n v="0"/>
  </r>
  <r>
    <x v="4691"/>
    <n v="0"/>
  </r>
  <r>
    <x v="4692"/>
    <n v="0"/>
  </r>
  <r>
    <x v="4693"/>
    <n v="0"/>
  </r>
  <r>
    <x v="4694"/>
    <n v="0"/>
  </r>
  <r>
    <x v="4695"/>
    <n v="0"/>
  </r>
  <r>
    <x v="4696"/>
    <n v="0"/>
  </r>
  <r>
    <x v="4697"/>
    <n v="0"/>
  </r>
  <r>
    <x v="4698"/>
    <n v="0"/>
  </r>
  <r>
    <x v="4699"/>
    <n v="0"/>
  </r>
  <r>
    <x v="4700"/>
    <n v="0"/>
  </r>
  <r>
    <x v="4701"/>
    <n v="0"/>
  </r>
  <r>
    <x v="4702"/>
    <n v="0"/>
  </r>
  <r>
    <x v="4703"/>
    <n v="0"/>
  </r>
  <r>
    <x v="4704"/>
    <n v="0"/>
  </r>
  <r>
    <x v="4705"/>
    <n v="0"/>
  </r>
  <r>
    <x v="4706"/>
    <n v="0"/>
  </r>
  <r>
    <x v="4707"/>
    <n v="1"/>
  </r>
  <r>
    <x v="4708"/>
    <n v="0"/>
  </r>
  <r>
    <x v="4709"/>
    <n v="0"/>
  </r>
  <r>
    <x v="4710"/>
    <n v="0"/>
  </r>
  <r>
    <x v="4711"/>
    <n v="0"/>
  </r>
  <r>
    <x v="4712"/>
    <n v="0"/>
  </r>
  <r>
    <x v="4713"/>
    <n v="0"/>
  </r>
  <r>
    <x v="4714"/>
    <n v="0"/>
  </r>
  <r>
    <x v="4715"/>
    <n v="0"/>
  </r>
  <r>
    <x v="4716"/>
    <n v="0"/>
  </r>
  <r>
    <x v="4717"/>
    <n v="0"/>
  </r>
  <r>
    <x v="4718"/>
    <n v="0"/>
  </r>
  <r>
    <x v="4719"/>
    <n v="0"/>
  </r>
  <r>
    <x v="4720"/>
    <n v="0"/>
  </r>
  <r>
    <x v="4721"/>
    <n v="0"/>
  </r>
  <r>
    <x v="4722"/>
    <n v="0"/>
  </r>
  <r>
    <x v="4723"/>
    <n v="0"/>
  </r>
  <r>
    <x v="4724"/>
    <n v="0"/>
  </r>
  <r>
    <x v="4725"/>
    <n v="0"/>
  </r>
  <r>
    <x v="4726"/>
    <n v="0"/>
  </r>
  <r>
    <x v="4727"/>
    <n v="0"/>
  </r>
  <r>
    <x v="4728"/>
    <n v="0"/>
  </r>
  <r>
    <x v="4729"/>
    <n v="0"/>
  </r>
  <r>
    <x v="4730"/>
    <n v="0"/>
  </r>
  <r>
    <x v="4731"/>
    <n v="0"/>
  </r>
  <r>
    <x v="4732"/>
    <n v="0"/>
  </r>
  <r>
    <x v="4733"/>
    <n v="0"/>
  </r>
  <r>
    <x v="4734"/>
    <n v="1"/>
  </r>
  <r>
    <x v="4735"/>
    <n v="0"/>
  </r>
  <r>
    <x v="4736"/>
    <n v="0"/>
  </r>
  <r>
    <x v="4737"/>
    <n v="0"/>
  </r>
  <r>
    <x v="4738"/>
    <n v="0"/>
  </r>
  <r>
    <x v="4739"/>
    <n v="0"/>
  </r>
  <r>
    <x v="4740"/>
    <n v="0"/>
  </r>
  <r>
    <x v="4741"/>
    <n v="0"/>
  </r>
  <r>
    <x v="4742"/>
    <n v="0"/>
  </r>
  <r>
    <x v="4743"/>
    <n v="0"/>
  </r>
  <r>
    <x v="4744"/>
    <n v="0"/>
  </r>
  <r>
    <x v="4745"/>
    <n v="0"/>
  </r>
  <r>
    <x v="4746"/>
    <n v="0"/>
  </r>
  <r>
    <x v="4747"/>
    <n v="0"/>
  </r>
  <r>
    <x v="4748"/>
    <n v="0"/>
  </r>
  <r>
    <x v="4749"/>
    <n v="0"/>
  </r>
  <r>
    <x v="4750"/>
    <n v="0"/>
  </r>
  <r>
    <x v="4751"/>
    <n v="0"/>
  </r>
  <r>
    <x v="4752"/>
    <n v="0"/>
  </r>
  <r>
    <x v="4753"/>
    <n v="0"/>
  </r>
  <r>
    <x v="4754"/>
    <n v="0"/>
  </r>
  <r>
    <x v="4755"/>
    <n v="0"/>
  </r>
  <r>
    <x v="4756"/>
    <n v="0"/>
  </r>
  <r>
    <x v="4757"/>
    <n v="1"/>
  </r>
  <r>
    <x v="4758"/>
    <n v="0"/>
  </r>
  <r>
    <x v="4759"/>
    <n v="0"/>
  </r>
  <r>
    <x v="4760"/>
    <n v="0"/>
  </r>
  <r>
    <x v="4761"/>
    <n v="0"/>
  </r>
  <r>
    <x v="4762"/>
    <n v="0"/>
  </r>
  <r>
    <x v="4763"/>
    <n v="0"/>
  </r>
  <r>
    <x v="4764"/>
    <n v="0"/>
  </r>
  <r>
    <x v="4765"/>
    <n v="0"/>
  </r>
  <r>
    <x v="4766"/>
    <n v="0"/>
  </r>
  <r>
    <x v="4767"/>
    <n v="0"/>
  </r>
  <r>
    <x v="4768"/>
    <n v="0"/>
  </r>
  <r>
    <x v="4769"/>
    <n v="0"/>
  </r>
  <r>
    <x v="4770"/>
    <n v="0"/>
  </r>
  <r>
    <x v="4771"/>
    <n v="0"/>
  </r>
  <r>
    <x v="4772"/>
    <n v="0"/>
  </r>
  <r>
    <x v="4773"/>
    <n v="0"/>
  </r>
  <r>
    <x v="4774"/>
    <n v="0"/>
  </r>
  <r>
    <x v="4775"/>
    <n v="0"/>
  </r>
  <r>
    <x v="4776"/>
    <n v="0"/>
  </r>
  <r>
    <x v="4777"/>
    <n v="0"/>
  </r>
  <r>
    <x v="4778"/>
    <n v="0"/>
  </r>
  <r>
    <x v="4779"/>
    <n v="0"/>
  </r>
  <r>
    <x v="4780"/>
    <n v="0"/>
  </r>
  <r>
    <x v="4781"/>
    <n v="0"/>
  </r>
  <r>
    <x v="4782"/>
    <n v="0"/>
  </r>
  <r>
    <x v="4783"/>
    <n v="0"/>
  </r>
  <r>
    <x v="4784"/>
    <n v="0"/>
  </r>
  <r>
    <x v="4785"/>
    <n v="0"/>
  </r>
  <r>
    <x v="4786"/>
    <n v="0"/>
  </r>
  <r>
    <x v="4787"/>
    <n v="0"/>
  </r>
  <r>
    <x v="4788"/>
    <n v="0"/>
  </r>
  <r>
    <x v="4789"/>
    <n v="0"/>
  </r>
  <r>
    <x v="4790"/>
    <n v="0"/>
  </r>
  <r>
    <x v="4791"/>
    <n v="0"/>
  </r>
  <r>
    <x v="4792"/>
    <n v="0"/>
  </r>
  <r>
    <x v="4793"/>
    <n v="0"/>
  </r>
  <r>
    <x v="4794"/>
    <n v="0"/>
  </r>
  <r>
    <x v="4795"/>
    <n v="0"/>
  </r>
  <r>
    <x v="4796"/>
    <n v="0"/>
  </r>
  <r>
    <x v="4797"/>
    <n v="0"/>
  </r>
  <r>
    <x v="4798"/>
    <n v="0"/>
  </r>
  <r>
    <x v="4799"/>
    <n v="0"/>
  </r>
  <r>
    <x v="4800"/>
    <n v="0"/>
  </r>
  <r>
    <x v="4801"/>
    <n v="0"/>
  </r>
  <r>
    <x v="4802"/>
    <n v="0"/>
  </r>
  <r>
    <x v="4803"/>
    <n v="0"/>
  </r>
  <r>
    <x v="4804"/>
    <n v="0"/>
  </r>
  <r>
    <x v="4805"/>
    <n v="0"/>
  </r>
  <r>
    <x v="4806"/>
    <n v="0"/>
  </r>
  <r>
    <x v="4807"/>
    <n v="0"/>
  </r>
  <r>
    <x v="4808"/>
    <n v="0"/>
  </r>
  <r>
    <x v="4809"/>
    <n v="0"/>
  </r>
  <r>
    <x v="4810"/>
    <n v="0"/>
  </r>
  <r>
    <x v="4811"/>
    <n v="0"/>
  </r>
  <r>
    <x v="4812"/>
    <n v="0"/>
  </r>
  <r>
    <x v="4813"/>
    <n v="0"/>
  </r>
  <r>
    <x v="4814"/>
    <n v="0"/>
  </r>
  <r>
    <x v="4815"/>
    <n v="0"/>
  </r>
  <r>
    <x v="4816"/>
    <n v="0"/>
  </r>
  <r>
    <x v="4817"/>
    <n v="0"/>
  </r>
  <r>
    <x v="4818"/>
    <n v="0"/>
  </r>
  <r>
    <x v="4819"/>
    <n v="0"/>
  </r>
  <r>
    <x v="4820"/>
    <n v="0"/>
  </r>
  <r>
    <x v="4821"/>
    <n v="0"/>
  </r>
  <r>
    <x v="4822"/>
    <n v="0"/>
  </r>
  <r>
    <x v="4823"/>
    <n v="0"/>
  </r>
  <r>
    <x v="4824"/>
    <n v="0"/>
  </r>
  <r>
    <x v="4825"/>
    <n v="0"/>
  </r>
  <r>
    <x v="4826"/>
    <n v="0"/>
  </r>
  <r>
    <x v="4827"/>
    <n v="0"/>
  </r>
  <r>
    <x v="4828"/>
    <n v="0"/>
  </r>
  <r>
    <x v="4829"/>
    <n v="0"/>
  </r>
  <r>
    <x v="4830"/>
    <n v="0"/>
  </r>
  <r>
    <x v="4831"/>
    <n v="0"/>
  </r>
  <r>
    <x v="4832"/>
    <n v="0"/>
  </r>
  <r>
    <x v="4833"/>
    <n v="0"/>
  </r>
  <r>
    <x v="4834"/>
    <n v="0"/>
  </r>
  <r>
    <x v="4835"/>
    <n v="0"/>
  </r>
  <r>
    <x v="4836"/>
    <n v="0"/>
  </r>
  <r>
    <x v="4837"/>
    <n v="0"/>
  </r>
  <r>
    <x v="4838"/>
    <n v="0"/>
  </r>
  <r>
    <x v="4839"/>
    <n v="0"/>
  </r>
  <r>
    <x v="4840"/>
    <n v="0"/>
  </r>
  <r>
    <x v="4841"/>
    <n v="0"/>
  </r>
  <r>
    <x v="4842"/>
    <n v="0"/>
  </r>
  <r>
    <x v="4843"/>
    <n v="0"/>
  </r>
  <r>
    <x v="4844"/>
    <n v="0"/>
  </r>
  <r>
    <x v="4845"/>
    <n v="0"/>
  </r>
  <r>
    <x v="4846"/>
    <n v="0"/>
  </r>
  <r>
    <x v="4847"/>
    <n v="0"/>
  </r>
  <r>
    <x v="4848"/>
    <n v="0"/>
  </r>
  <r>
    <x v="4849"/>
    <n v="0"/>
  </r>
  <r>
    <x v="4850"/>
    <n v="0"/>
  </r>
  <r>
    <x v="4851"/>
    <n v="0"/>
  </r>
  <r>
    <x v="4852"/>
    <n v="0"/>
  </r>
  <r>
    <x v="4853"/>
    <n v="0"/>
  </r>
  <r>
    <x v="4854"/>
    <n v="0"/>
  </r>
  <r>
    <x v="4855"/>
    <n v="0"/>
  </r>
  <r>
    <x v="4856"/>
    <n v="0"/>
  </r>
  <r>
    <x v="4857"/>
    <n v="0"/>
  </r>
  <r>
    <x v="4858"/>
    <n v="0"/>
  </r>
  <r>
    <x v="4859"/>
    <n v="0"/>
  </r>
  <r>
    <x v="4860"/>
    <n v="0"/>
  </r>
  <r>
    <x v="4861"/>
    <n v="0"/>
  </r>
  <r>
    <x v="4862"/>
    <n v="0"/>
  </r>
  <r>
    <x v="4863"/>
    <n v="0"/>
  </r>
  <r>
    <x v="4864"/>
    <n v="0"/>
  </r>
  <r>
    <x v="4865"/>
    <n v="0"/>
  </r>
  <r>
    <x v="4866"/>
    <n v="0"/>
  </r>
  <r>
    <x v="4867"/>
    <n v="0"/>
  </r>
  <r>
    <x v="4868"/>
    <n v="0"/>
  </r>
  <r>
    <x v="4869"/>
    <n v="0"/>
  </r>
  <r>
    <x v="4870"/>
    <n v="0"/>
  </r>
  <r>
    <x v="4871"/>
    <n v="0"/>
  </r>
  <r>
    <x v="4872"/>
    <n v="0"/>
  </r>
  <r>
    <x v="4873"/>
    <n v="0"/>
  </r>
  <r>
    <x v="4874"/>
    <n v="0"/>
  </r>
  <r>
    <x v="4875"/>
    <n v="0"/>
  </r>
  <r>
    <x v="4876"/>
    <n v="0"/>
  </r>
  <r>
    <x v="4877"/>
    <n v="0"/>
  </r>
  <r>
    <x v="4878"/>
    <n v="0"/>
  </r>
  <r>
    <x v="4879"/>
    <n v="0"/>
  </r>
  <r>
    <x v="4880"/>
    <n v="0"/>
  </r>
  <r>
    <x v="4881"/>
    <n v="0"/>
  </r>
  <r>
    <x v="4882"/>
    <n v="0"/>
  </r>
  <r>
    <x v="4883"/>
    <n v="0"/>
  </r>
  <r>
    <x v="4884"/>
    <n v="0"/>
  </r>
  <r>
    <x v="4885"/>
    <n v="0"/>
  </r>
  <r>
    <x v="4886"/>
    <n v="0"/>
  </r>
  <r>
    <x v="4887"/>
    <n v="0"/>
  </r>
  <r>
    <x v="4888"/>
    <n v="0"/>
  </r>
  <r>
    <x v="4889"/>
    <n v="0"/>
  </r>
  <r>
    <x v="4890"/>
    <n v="0"/>
  </r>
  <r>
    <x v="4891"/>
    <n v="0"/>
  </r>
  <r>
    <x v="4892"/>
    <n v="0"/>
  </r>
  <r>
    <x v="4893"/>
    <n v="0"/>
  </r>
  <r>
    <x v="4894"/>
    <n v="0"/>
  </r>
  <r>
    <x v="4895"/>
    <n v="0"/>
  </r>
  <r>
    <x v="4896"/>
    <n v="0"/>
  </r>
  <r>
    <x v="4897"/>
    <n v="0"/>
  </r>
  <r>
    <x v="4898"/>
    <n v="0"/>
  </r>
  <r>
    <x v="4899"/>
    <n v="0"/>
  </r>
  <r>
    <x v="4900"/>
    <n v="0"/>
  </r>
  <r>
    <x v="4901"/>
    <n v="0"/>
  </r>
  <r>
    <x v="4902"/>
    <n v="0"/>
  </r>
  <r>
    <x v="4903"/>
    <n v="0"/>
  </r>
  <r>
    <x v="4904"/>
    <n v="0"/>
  </r>
  <r>
    <x v="4905"/>
    <n v="0"/>
  </r>
  <r>
    <x v="4906"/>
    <n v="0"/>
  </r>
  <r>
    <x v="4907"/>
    <n v="0"/>
  </r>
  <r>
    <x v="4908"/>
    <n v="0"/>
  </r>
  <r>
    <x v="4909"/>
    <n v="0"/>
  </r>
  <r>
    <x v="4910"/>
    <n v="0"/>
  </r>
  <r>
    <x v="4911"/>
    <n v="0"/>
  </r>
  <r>
    <x v="4912"/>
    <n v="0"/>
  </r>
  <r>
    <x v="4913"/>
    <n v="0"/>
  </r>
  <r>
    <x v="4914"/>
    <n v="0"/>
  </r>
  <r>
    <x v="4915"/>
    <n v="0"/>
  </r>
  <r>
    <x v="4916"/>
    <n v="0"/>
  </r>
  <r>
    <x v="4917"/>
    <n v="0"/>
  </r>
  <r>
    <x v="4918"/>
    <n v="0"/>
  </r>
  <r>
    <x v="4919"/>
    <n v="0"/>
  </r>
  <r>
    <x v="4920"/>
    <n v="0"/>
  </r>
  <r>
    <x v="4921"/>
    <n v="0"/>
  </r>
  <r>
    <x v="4922"/>
    <n v="0"/>
  </r>
  <r>
    <x v="4923"/>
    <n v="0"/>
  </r>
  <r>
    <x v="4924"/>
    <n v="0"/>
  </r>
  <r>
    <x v="4925"/>
    <n v="0"/>
  </r>
  <r>
    <x v="4926"/>
    <n v="0"/>
  </r>
  <r>
    <x v="4927"/>
    <n v="0"/>
  </r>
  <r>
    <x v="4928"/>
    <n v="0"/>
  </r>
  <r>
    <x v="4929"/>
    <n v="0"/>
  </r>
  <r>
    <x v="4930"/>
    <n v="0"/>
  </r>
  <r>
    <x v="4931"/>
    <n v="0"/>
  </r>
  <r>
    <x v="4932"/>
    <n v="0"/>
  </r>
  <r>
    <x v="4933"/>
    <n v="0"/>
  </r>
  <r>
    <x v="4934"/>
    <n v="0"/>
  </r>
  <r>
    <x v="4935"/>
    <n v="0"/>
  </r>
  <r>
    <x v="4936"/>
    <n v="0"/>
  </r>
  <r>
    <x v="4937"/>
    <n v="0"/>
  </r>
  <r>
    <x v="4938"/>
    <n v="0"/>
  </r>
  <r>
    <x v="4939"/>
    <n v="0"/>
  </r>
  <r>
    <x v="4940"/>
    <n v="0"/>
  </r>
  <r>
    <x v="4941"/>
    <n v="0"/>
  </r>
  <r>
    <x v="4942"/>
    <n v="0"/>
  </r>
  <r>
    <x v="4943"/>
    <n v="0"/>
  </r>
  <r>
    <x v="4944"/>
    <n v="0"/>
  </r>
  <r>
    <x v="4945"/>
    <n v="0"/>
  </r>
  <r>
    <x v="4946"/>
    <n v="0"/>
  </r>
  <r>
    <x v="4947"/>
    <n v="0"/>
  </r>
  <r>
    <x v="4948"/>
    <n v="0"/>
  </r>
  <r>
    <x v="4949"/>
    <n v="0"/>
  </r>
  <r>
    <x v="4950"/>
    <n v="0"/>
  </r>
  <r>
    <x v="4951"/>
    <n v="0"/>
  </r>
  <r>
    <x v="4952"/>
    <n v="0"/>
  </r>
  <r>
    <x v="4953"/>
    <n v="0"/>
  </r>
  <r>
    <x v="4954"/>
    <n v="0"/>
  </r>
  <r>
    <x v="4955"/>
    <n v="0"/>
  </r>
  <r>
    <x v="4956"/>
    <n v="15"/>
  </r>
  <r>
    <x v="4957"/>
    <n v="0"/>
  </r>
  <r>
    <x v="4958"/>
    <n v="0"/>
  </r>
  <r>
    <x v="4959"/>
    <n v="0"/>
  </r>
  <r>
    <x v="4960"/>
    <n v="0"/>
  </r>
  <r>
    <x v="4961"/>
    <n v="0"/>
  </r>
  <r>
    <x v="4962"/>
    <n v="0"/>
  </r>
  <r>
    <x v="4963"/>
    <n v="0"/>
  </r>
  <r>
    <x v="4964"/>
    <n v="0"/>
  </r>
  <r>
    <x v="4965"/>
    <n v="0"/>
  </r>
  <r>
    <x v="4966"/>
    <n v="0"/>
  </r>
  <r>
    <x v="4967"/>
    <n v="0"/>
  </r>
  <r>
    <x v="4968"/>
    <n v="0"/>
  </r>
  <r>
    <x v="4969"/>
    <n v="0"/>
  </r>
  <r>
    <x v="4970"/>
    <n v="0"/>
  </r>
  <r>
    <x v="4971"/>
    <n v="0"/>
  </r>
  <r>
    <x v="4972"/>
    <n v="0"/>
  </r>
  <r>
    <x v="4973"/>
    <n v="0"/>
  </r>
  <r>
    <x v="4974"/>
    <n v="0"/>
  </r>
  <r>
    <x v="4975"/>
    <n v="0"/>
  </r>
  <r>
    <x v="4976"/>
    <n v="0"/>
  </r>
  <r>
    <x v="4977"/>
    <n v="0"/>
  </r>
  <r>
    <x v="4978"/>
    <n v="0"/>
  </r>
  <r>
    <x v="4979"/>
    <n v="0"/>
  </r>
  <r>
    <x v="4980"/>
    <n v="1"/>
  </r>
  <r>
    <x v="4981"/>
    <n v="0"/>
  </r>
  <r>
    <x v="4982"/>
    <n v="0"/>
  </r>
  <r>
    <x v="4983"/>
    <n v="0"/>
  </r>
  <r>
    <x v="4984"/>
    <n v="0"/>
  </r>
  <r>
    <x v="4985"/>
    <n v="0"/>
  </r>
  <r>
    <x v="4986"/>
    <n v="0"/>
  </r>
  <r>
    <x v="4987"/>
    <n v="0"/>
  </r>
  <r>
    <x v="4988"/>
    <n v="0"/>
  </r>
  <r>
    <x v="4989"/>
    <n v="0"/>
  </r>
  <r>
    <x v="4990"/>
    <n v="0"/>
  </r>
  <r>
    <x v="4991"/>
    <n v="0"/>
  </r>
  <r>
    <x v="4992"/>
    <n v="0"/>
  </r>
  <r>
    <x v="4993"/>
    <n v="0"/>
  </r>
  <r>
    <x v="4994"/>
    <n v="0"/>
  </r>
  <r>
    <x v="4995"/>
    <n v="0"/>
  </r>
  <r>
    <x v="4996"/>
    <n v="0"/>
  </r>
  <r>
    <x v="4997"/>
    <n v="0"/>
  </r>
  <r>
    <x v="4998"/>
    <n v="0"/>
  </r>
  <r>
    <x v="4999"/>
    <n v="0"/>
  </r>
  <r>
    <x v="5000"/>
    <n v="0"/>
  </r>
  <r>
    <x v="5001"/>
    <n v="0"/>
  </r>
  <r>
    <x v="5002"/>
    <n v="0"/>
  </r>
  <r>
    <x v="5003"/>
    <n v="0"/>
  </r>
  <r>
    <x v="5004"/>
    <n v="0"/>
  </r>
  <r>
    <x v="5005"/>
    <n v="0"/>
  </r>
  <r>
    <x v="5006"/>
    <n v="0"/>
  </r>
  <r>
    <x v="5007"/>
    <n v="0"/>
  </r>
  <r>
    <x v="5008"/>
    <n v="0"/>
  </r>
  <r>
    <x v="5009"/>
    <n v="0"/>
  </r>
  <r>
    <x v="5010"/>
    <n v="0"/>
  </r>
  <r>
    <x v="5011"/>
    <n v="0"/>
  </r>
  <r>
    <x v="5012"/>
    <n v="0"/>
  </r>
  <r>
    <x v="5013"/>
    <n v="0"/>
  </r>
  <r>
    <x v="5014"/>
    <n v="0"/>
  </r>
  <r>
    <x v="5015"/>
    <n v="0"/>
  </r>
  <r>
    <x v="5016"/>
    <n v="0"/>
  </r>
  <r>
    <x v="5017"/>
    <n v="0"/>
  </r>
  <r>
    <x v="5018"/>
    <n v="0"/>
  </r>
  <r>
    <x v="5019"/>
    <n v="0"/>
  </r>
  <r>
    <x v="5020"/>
    <n v="0"/>
  </r>
  <r>
    <x v="5021"/>
    <n v="0"/>
  </r>
  <r>
    <x v="5022"/>
    <n v="0"/>
  </r>
  <r>
    <x v="5023"/>
    <n v="0"/>
  </r>
  <r>
    <x v="5024"/>
    <n v="0"/>
  </r>
  <r>
    <x v="5025"/>
    <n v="0"/>
  </r>
  <r>
    <x v="5026"/>
    <n v="0"/>
  </r>
  <r>
    <x v="5027"/>
    <n v="0"/>
  </r>
  <r>
    <x v="5028"/>
    <n v="0"/>
  </r>
  <r>
    <x v="5029"/>
    <n v="0"/>
  </r>
  <r>
    <x v="5030"/>
    <n v="0"/>
  </r>
  <r>
    <x v="5031"/>
    <n v="0"/>
  </r>
  <r>
    <x v="5032"/>
    <n v="0"/>
  </r>
  <r>
    <x v="5033"/>
    <n v="0"/>
  </r>
  <r>
    <x v="5034"/>
    <n v="0"/>
  </r>
  <r>
    <x v="5035"/>
    <n v="0"/>
  </r>
  <r>
    <x v="5036"/>
    <n v="0"/>
  </r>
  <r>
    <x v="5037"/>
    <n v="0"/>
  </r>
  <r>
    <x v="5038"/>
    <n v="0"/>
  </r>
  <r>
    <x v="5039"/>
    <n v="0"/>
  </r>
  <r>
    <x v="5040"/>
    <n v="0"/>
  </r>
  <r>
    <x v="5041"/>
    <n v="0"/>
  </r>
  <r>
    <x v="5042"/>
    <n v="0"/>
  </r>
  <r>
    <x v="5043"/>
    <n v="0"/>
  </r>
  <r>
    <x v="5044"/>
    <n v="0"/>
  </r>
  <r>
    <x v="5045"/>
    <n v="0"/>
  </r>
  <r>
    <x v="5046"/>
    <n v="0"/>
  </r>
  <r>
    <x v="5047"/>
    <n v="0"/>
  </r>
  <r>
    <x v="5048"/>
    <n v="0"/>
  </r>
  <r>
    <x v="5049"/>
    <n v="0"/>
  </r>
  <r>
    <x v="5050"/>
    <n v="0"/>
  </r>
  <r>
    <x v="5051"/>
    <n v="0"/>
  </r>
  <r>
    <x v="5052"/>
    <n v="0"/>
  </r>
  <r>
    <x v="5053"/>
    <n v="0"/>
  </r>
  <r>
    <x v="5054"/>
    <n v="0"/>
  </r>
  <r>
    <x v="5055"/>
    <n v="0"/>
  </r>
  <r>
    <x v="5056"/>
    <n v="0"/>
  </r>
  <r>
    <x v="5057"/>
    <n v="0"/>
  </r>
  <r>
    <x v="5058"/>
    <n v="0"/>
  </r>
  <r>
    <x v="5059"/>
    <n v="0"/>
  </r>
  <r>
    <x v="5060"/>
    <n v="0"/>
  </r>
  <r>
    <x v="5061"/>
    <n v="0"/>
  </r>
  <r>
    <x v="5062"/>
    <n v="0"/>
  </r>
  <r>
    <x v="5063"/>
    <n v="0"/>
  </r>
  <r>
    <x v="5064"/>
    <n v="0"/>
  </r>
  <r>
    <x v="5065"/>
    <n v="0"/>
  </r>
  <r>
    <x v="5066"/>
    <n v="0"/>
  </r>
  <r>
    <x v="5067"/>
    <n v="0"/>
  </r>
  <r>
    <x v="5068"/>
    <n v="0"/>
  </r>
  <r>
    <x v="5069"/>
    <n v="0"/>
  </r>
  <r>
    <x v="5070"/>
    <n v="0"/>
  </r>
  <r>
    <x v="5071"/>
    <n v="0"/>
  </r>
  <r>
    <x v="5072"/>
    <n v="0"/>
  </r>
  <r>
    <x v="5073"/>
    <n v="0"/>
  </r>
  <r>
    <x v="5074"/>
    <n v="0"/>
  </r>
  <r>
    <x v="5075"/>
    <n v="0"/>
  </r>
  <r>
    <x v="5076"/>
    <n v="0"/>
  </r>
  <r>
    <x v="5077"/>
    <n v="0"/>
  </r>
  <r>
    <x v="5078"/>
    <n v="0"/>
  </r>
  <r>
    <x v="5079"/>
    <n v="0"/>
  </r>
  <r>
    <x v="5080"/>
    <n v="0"/>
  </r>
  <r>
    <x v="5081"/>
    <n v="0"/>
  </r>
  <r>
    <x v="5082"/>
    <n v="0"/>
  </r>
  <r>
    <x v="5083"/>
    <n v="0"/>
  </r>
  <r>
    <x v="5084"/>
    <n v="0"/>
  </r>
  <r>
    <x v="5085"/>
    <n v="0"/>
  </r>
  <r>
    <x v="5086"/>
    <n v="0"/>
  </r>
  <r>
    <x v="5087"/>
    <n v="0"/>
  </r>
  <r>
    <x v="5088"/>
    <n v="0"/>
  </r>
  <r>
    <x v="5089"/>
    <n v="0"/>
  </r>
  <r>
    <x v="5090"/>
    <n v="0"/>
  </r>
  <r>
    <x v="5091"/>
    <n v="1"/>
  </r>
  <r>
    <x v="5092"/>
    <n v="0"/>
  </r>
  <r>
    <x v="5093"/>
    <n v="0"/>
  </r>
  <r>
    <x v="5094"/>
    <n v="0"/>
  </r>
  <r>
    <x v="5095"/>
    <n v="0"/>
  </r>
  <r>
    <x v="5096"/>
    <n v="0"/>
  </r>
  <r>
    <x v="5097"/>
    <n v="0"/>
  </r>
  <r>
    <x v="5098"/>
    <n v="2"/>
  </r>
  <r>
    <x v="5099"/>
    <n v="0"/>
  </r>
  <r>
    <x v="5100"/>
    <n v="0"/>
  </r>
  <r>
    <x v="5101"/>
    <n v="0"/>
  </r>
  <r>
    <x v="5102"/>
    <n v="0"/>
  </r>
  <r>
    <x v="5103"/>
    <n v="0"/>
  </r>
  <r>
    <x v="5104"/>
    <n v="0"/>
  </r>
  <r>
    <x v="5105"/>
    <n v="0"/>
  </r>
  <r>
    <x v="5106"/>
    <n v="0"/>
  </r>
  <r>
    <x v="5107"/>
    <n v="0"/>
  </r>
  <r>
    <x v="5108"/>
    <n v="0"/>
  </r>
  <r>
    <x v="5109"/>
    <n v="0"/>
  </r>
  <r>
    <x v="5110"/>
    <n v="0"/>
  </r>
  <r>
    <x v="5111"/>
    <n v="0"/>
  </r>
  <r>
    <x v="5112"/>
    <n v="0"/>
  </r>
  <r>
    <x v="5113"/>
    <n v="0"/>
  </r>
  <r>
    <x v="5114"/>
    <n v="0"/>
  </r>
  <r>
    <x v="5115"/>
    <n v="0"/>
  </r>
  <r>
    <x v="5116"/>
    <n v="0"/>
  </r>
  <r>
    <x v="5117"/>
    <n v="0"/>
  </r>
  <r>
    <x v="5118"/>
    <n v="0"/>
  </r>
  <r>
    <x v="5119"/>
    <n v="0"/>
  </r>
  <r>
    <x v="5120"/>
    <n v="0"/>
  </r>
  <r>
    <x v="5121"/>
    <n v="0"/>
  </r>
  <r>
    <x v="5122"/>
    <n v="0"/>
  </r>
  <r>
    <x v="5123"/>
    <n v="0"/>
  </r>
  <r>
    <x v="5124"/>
    <n v="0"/>
  </r>
  <r>
    <x v="5125"/>
    <n v="0"/>
  </r>
  <r>
    <x v="5126"/>
    <n v="0"/>
  </r>
  <r>
    <x v="5127"/>
    <n v="0"/>
  </r>
  <r>
    <x v="5128"/>
    <n v="0"/>
  </r>
  <r>
    <x v="5129"/>
    <n v="0"/>
  </r>
  <r>
    <x v="5130"/>
    <n v="0"/>
  </r>
  <r>
    <x v="5131"/>
    <n v="0"/>
  </r>
  <r>
    <x v="5132"/>
    <n v="0"/>
  </r>
  <r>
    <x v="5133"/>
    <n v="0"/>
  </r>
  <r>
    <x v="5134"/>
    <n v="0"/>
  </r>
  <r>
    <x v="5135"/>
    <n v="0"/>
  </r>
  <r>
    <x v="5136"/>
    <n v="0"/>
  </r>
  <r>
    <x v="5137"/>
    <n v="0"/>
  </r>
  <r>
    <x v="5138"/>
    <n v="0"/>
  </r>
  <r>
    <x v="5139"/>
    <n v="0"/>
  </r>
  <r>
    <x v="5140"/>
    <n v="0"/>
  </r>
  <r>
    <x v="5141"/>
    <n v="0"/>
  </r>
  <r>
    <x v="5142"/>
    <n v="0"/>
  </r>
  <r>
    <x v="5143"/>
    <n v="0"/>
  </r>
  <r>
    <x v="5144"/>
    <n v="0"/>
  </r>
  <r>
    <x v="5145"/>
    <n v="0"/>
  </r>
  <r>
    <x v="5146"/>
    <n v="0"/>
  </r>
  <r>
    <x v="5147"/>
    <n v="0"/>
  </r>
  <r>
    <x v="5148"/>
    <n v="0"/>
  </r>
  <r>
    <x v="5149"/>
    <n v="0"/>
  </r>
  <r>
    <x v="5150"/>
    <n v="0"/>
  </r>
  <r>
    <x v="5151"/>
    <n v="0"/>
  </r>
  <r>
    <x v="5152"/>
    <n v="0"/>
  </r>
  <r>
    <x v="5153"/>
    <n v="0"/>
  </r>
  <r>
    <x v="5154"/>
    <n v="0"/>
  </r>
  <r>
    <x v="5155"/>
    <n v="467"/>
  </r>
  <r>
    <x v="5156"/>
    <n v="27"/>
  </r>
  <r>
    <x v="5157"/>
    <n v="107"/>
  </r>
  <r>
    <x v="5158"/>
    <n v="92"/>
  </r>
  <r>
    <x v="5159"/>
    <n v="43"/>
  </r>
  <r>
    <x v="5160"/>
    <n v="87"/>
  </r>
  <r>
    <x v="5161"/>
    <n v="119"/>
  </r>
  <r>
    <x v="5162"/>
    <n v="4"/>
  </r>
  <r>
    <x v="5163"/>
    <n v="26"/>
  </r>
  <r>
    <x v="5164"/>
    <n v="0"/>
  </r>
  <r>
    <x v="5165"/>
    <n v="0"/>
  </r>
  <r>
    <x v="5166"/>
    <n v="0"/>
  </r>
  <r>
    <x v="5167"/>
    <n v="0"/>
  </r>
  <r>
    <x v="5168"/>
    <n v="0"/>
  </r>
  <r>
    <x v="5169"/>
    <n v="0"/>
  </r>
  <r>
    <x v="5170"/>
    <n v="0"/>
  </r>
  <r>
    <x v="5171"/>
    <n v="0"/>
  </r>
  <r>
    <x v="5172"/>
    <n v="0"/>
  </r>
  <r>
    <x v="5173"/>
    <n v="0"/>
  </r>
  <r>
    <x v="5174"/>
    <n v="0"/>
  </r>
  <r>
    <x v="5175"/>
    <n v="0"/>
  </r>
  <r>
    <x v="5176"/>
    <n v="0"/>
  </r>
  <r>
    <x v="5177"/>
    <n v="0"/>
  </r>
  <r>
    <x v="5178"/>
    <n v="0"/>
  </r>
  <r>
    <x v="5179"/>
    <n v="0"/>
  </r>
  <r>
    <x v="5180"/>
    <n v="0"/>
  </r>
  <r>
    <x v="5181"/>
    <n v="0"/>
  </r>
  <r>
    <x v="5182"/>
    <n v="0"/>
  </r>
  <r>
    <x v="5183"/>
    <n v="0"/>
  </r>
  <r>
    <x v="5184"/>
    <n v="0"/>
  </r>
  <r>
    <x v="5185"/>
    <n v="0"/>
  </r>
  <r>
    <x v="5186"/>
    <n v="0"/>
  </r>
  <r>
    <x v="5187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>
  <location ref="D1:E5190" firstHeaderRow="1" firstDataRow="1" firstDataCol="1"/>
  <pivotFields count="2">
    <pivotField axis="axisRow" showAll="0">
      <items count="5236">
        <item m="1" x="5209"/>
        <item x="3"/>
        <item x="4"/>
        <item x="6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856"/>
        <item x="860"/>
        <item x="861"/>
        <item x="872"/>
        <item x="879"/>
        <item x="881"/>
        <item x="893"/>
        <item x="895"/>
        <item x="898"/>
        <item x="901"/>
        <item x="904"/>
        <item x="924"/>
        <item x="925"/>
        <item x="931"/>
        <item x="932"/>
        <item x="936"/>
        <item x="938"/>
        <item x="942"/>
        <item x="943"/>
        <item x="948"/>
        <item x="950"/>
        <item x="953"/>
        <item x="954"/>
        <item x="962"/>
        <item x="965"/>
        <item x="974"/>
        <item x="982"/>
        <item x="992"/>
        <item x="994"/>
        <item x="1010"/>
        <item x="1016"/>
        <item x="1019"/>
        <item x="1024"/>
        <item x="1029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61"/>
        <item x="2165"/>
        <item x="2166"/>
        <item x="2174"/>
        <item x="2176"/>
        <item x="2182"/>
        <item x="2204"/>
        <item x="2206"/>
        <item x="2233"/>
        <item x="2236"/>
        <item x="2242"/>
        <item x="2244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1483"/>
        <item x="1484"/>
        <item x="1485"/>
        <item x="1486"/>
        <item x="1487"/>
        <item x="1488"/>
        <item x="1489"/>
        <item x="1491"/>
        <item x="1492"/>
        <item x="1493"/>
        <item x="1494"/>
        <item x="1495"/>
        <item x="1496"/>
        <item x="1497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260"/>
        <item x="2312"/>
        <item x="2313"/>
        <item x="2314"/>
        <item x="2315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3"/>
        <item x="2334"/>
        <item x="2335"/>
        <item x="2336"/>
        <item x="2337"/>
        <item x="2338"/>
        <item x="2339"/>
        <item x="2340"/>
        <item x="2341"/>
        <item x="2342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5"/>
        <item x="2751"/>
        <item x="2757"/>
        <item x="2758"/>
        <item x="2759"/>
        <item x="2761"/>
        <item x="2764"/>
        <item x="2765"/>
        <item x="2767"/>
        <item x="2770"/>
        <item x="2776"/>
        <item x="2777"/>
        <item x="2781"/>
        <item x="2785"/>
        <item x="2788"/>
        <item x="2789"/>
        <item x="2795"/>
        <item x="2799"/>
        <item x="2804"/>
        <item x="2806"/>
        <item x="2808"/>
        <item x="2809"/>
        <item x="2810"/>
        <item x="2812"/>
        <item x="2818"/>
        <item x="2820"/>
        <item x="2821"/>
        <item x="2824"/>
        <item x="2825"/>
        <item x="2835"/>
        <item x="2836"/>
        <item x="2838"/>
        <item x="2843"/>
        <item x="2845"/>
        <item x="2849"/>
        <item x="2853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5"/>
        <item x="3116"/>
        <item x="3117"/>
        <item x="3118"/>
        <item x="3119"/>
        <item x="3120"/>
        <item x="3121"/>
        <item x="3123"/>
        <item x="3127"/>
        <item x="3130"/>
        <item x="3132"/>
        <item x="3139"/>
        <item x="3144"/>
        <item x="3146"/>
        <item x="3149"/>
        <item x="3155"/>
        <item x="3156"/>
        <item x="3158"/>
        <item x="3160"/>
        <item x="3167"/>
        <item x="3168"/>
        <item x="3170"/>
        <item x="3181"/>
        <item x="3182"/>
        <item x="3183"/>
        <item x="3184"/>
        <item x="3185"/>
        <item x="3186"/>
        <item x="3187"/>
        <item x="3188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3"/>
        <item x="3214"/>
        <item x="3216"/>
        <item x="3218"/>
        <item x="3220"/>
        <item x="3221"/>
        <item x="3228"/>
        <item x="3249"/>
        <item x="3254"/>
        <item x="3256"/>
        <item x="3258"/>
        <item x="3263"/>
        <item x="3274"/>
        <item x="3275"/>
        <item x="3278"/>
        <item x="3279"/>
        <item x="3280"/>
        <item x="3281"/>
        <item x="3282"/>
        <item x="3285"/>
        <item x="3294"/>
        <item x="3302"/>
        <item x="3303"/>
        <item x="3314"/>
        <item x="3324"/>
        <item x="3331"/>
        <item x="3335"/>
        <item x="3338"/>
        <item x="3344"/>
        <item x="3352"/>
        <item x="3359"/>
        <item x="3361"/>
        <item x="3363"/>
        <item x="3366"/>
        <item x="3422"/>
        <item x="3423"/>
        <item x="3427"/>
        <item x="3454"/>
        <item x="3460"/>
        <item x="3463"/>
        <item x="3470"/>
        <item x="3479"/>
        <item x="3481"/>
        <item x="3483"/>
        <item x="348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93"/>
        <item x="4099"/>
        <item x="4102"/>
        <item x="4104"/>
        <item x="4105"/>
        <item x="4110"/>
        <item x="4111"/>
        <item x="4115"/>
        <item x="4121"/>
        <item x="4124"/>
        <item x="4125"/>
        <item x="4127"/>
        <item x="4130"/>
        <item x="4131"/>
        <item x="4134"/>
        <item x="4135"/>
        <item x="4139"/>
        <item x="4141"/>
        <item x="4145"/>
        <item x="4147"/>
        <item x="4148"/>
        <item x="4154"/>
        <item x="4167"/>
        <item x="4169"/>
        <item x="4171"/>
        <item x="4173"/>
        <item x="4174"/>
        <item x="4175"/>
        <item x="4182"/>
        <item x="4189"/>
        <item x="4195"/>
        <item x="4197"/>
        <item x="4199"/>
        <item x="4204"/>
        <item x="4205"/>
        <item x="4207"/>
        <item x="4209"/>
        <item x="4472"/>
        <item x="4473"/>
        <item x="4474"/>
        <item x="4475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504"/>
        <item x="4507"/>
        <item x="4509"/>
        <item x="4517"/>
        <item x="4520"/>
        <item x="4521"/>
        <item x="4528"/>
        <item x="4529"/>
        <item x="4530"/>
        <item x="4539"/>
        <item x="4541"/>
        <item x="4543"/>
        <item x="4545"/>
        <item x="4551"/>
        <item x="4553"/>
        <item x="4554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5187"/>
        <item m="1" x="5231"/>
        <item x="3800"/>
        <item x="3774"/>
        <item x="3810"/>
        <item x="3796"/>
        <item x="3790"/>
        <item x="3828"/>
        <item x="3820"/>
        <item x="3784"/>
        <item x="3812"/>
        <item x="3788"/>
        <item x="3789"/>
        <item x="3813"/>
        <item x="3833"/>
        <item x="4211"/>
        <item x="3779"/>
        <item x="3785"/>
        <item x="4123"/>
        <item x="3777"/>
        <item x="3791"/>
        <item x="3821"/>
        <item x="3782"/>
        <item x="4120"/>
        <item x="3154"/>
        <item x="3447"/>
        <item x="3823"/>
        <item x="3783"/>
        <item x="3778"/>
        <item x="946"/>
        <item x="3822"/>
        <item x="3271"/>
        <item x="1014"/>
        <item x="2240"/>
        <item x="3811"/>
        <item x="3219"/>
        <item x="3775"/>
        <item x="3787"/>
        <item x="4143"/>
        <item x="922"/>
        <item x="3212"/>
        <item x="996"/>
        <item x="2805"/>
        <item x="3826"/>
        <item x="3831"/>
        <item x="988"/>
        <item x="873"/>
        <item x="3163"/>
        <item x="1015"/>
        <item x="1000"/>
        <item x="3808"/>
        <item x="4095"/>
        <item x="3459"/>
        <item x="3802"/>
        <item x="3169"/>
        <item x="2790"/>
        <item x="4144"/>
        <item x="4192"/>
        <item x="3829"/>
        <item x="4505"/>
        <item x="934"/>
        <item x="3269"/>
        <item x="2750"/>
        <item x="3807"/>
        <item x="3819"/>
        <item x="968"/>
        <item x="2234"/>
        <item x="2791"/>
        <item x="4512"/>
        <item x="926"/>
        <item x="3457"/>
        <item x="3444"/>
        <item x="4514"/>
        <item x="2230"/>
        <item x="4108"/>
        <item x="1030"/>
        <item x="3364"/>
        <item x="4213"/>
        <item x="3143"/>
        <item x="854"/>
        <item x="2205"/>
        <item x="4191"/>
        <item x="3786"/>
        <item x="3797"/>
        <item x="3801"/>
        <item x="2157"/>
        <item x="4128"/>
        <item x="2224"/>
        <item x="3792"/>
        <item x="4203"/>
        <item x="970"/>
        <item x="3426"/>
        <item x="2232"/>
        <item x="3588"/>
        <item x="3591"/>
        <item x="3592"/>
        <item x="3593"/>
        <item x="3594"/>
        <item x="3595"/>
        <item x="3596"/>
        <item x="3598"/>
        <item x="3599"/>
        <item x="3600"/>
        <item x="3601"/>
        <item x="3602"/>
        <item x="3603"/>
        <item x="3605"/>
        <item x="3606"/>
        <item x="3607"/>
        <item x="3608"/>
        <item x="3609"/>
        <item x="3610"/>
        <item x="3611"/>
        <item x="3612"/>
        <item x="3613"/>
        <item x="3616"/>
        <item x="3617"/>
        <item x="3618"/>
        <item x="3619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2811"/>
        <item x="2275"/>
        <item x="3114"/>
        <item x="3189"/>
        <item x="3215"/>
        <item x="3217"/>
        <item x="3776"/>
        <item x="3780"/>
        <item x="3781"/>
        <item x="3793"/>
        <item x="3794"/>
        <item x="3795"/>
        <item x="3798"/>
        <item x="3799"/>
        <item x="3803"/>
        <item x="3804"/>
        <item x="3805"/>
        <item x="3806"/>
        <item x="3809"/>
        <item x="3814"/>
        <item x="3815"/>
        <item x="3816"/>
        <item x="3817"/>
        <item x="3818"/>
        <item x="3824"/>
        <item x="3825"/>
        <item x="3827"/>
        <item x="3830"/>
        <item x="3832"/>
        <item x="3834"/>
        <item x="3835"/>
        <item x="4476"/>
        <item x="2749"/>
        <item x="911"/>
        <item x="886"/>
        <item x="4140"/>
        <item x="916"/>
        <item x="2210"/>
        <item x="3124"/>
        <item x="863"/>
        <item x="2748"/>
        <item x="980"/>
        <item x="3232"/>
        <item x="4524"/>
        <item x="4208"/>
        <item x="3128"/>
        <item x="4193"/>
        <item x="859"/>
        <item x="2162"/>
        <item x="2228"/>
        <item x="939"/>
        <item x="971"/>
        <item x="3421"/>
        <item x="2177"/>
        <item x="4550"/>
        <item x="3456"/>
        <item x="976"/>
        <item x="2188"/>
        <item x="4122"/>
        <item x="4161"/>
        <item x="3140"/>
        <item x="4109"/>
        <item x="3236"/>
        <item x="3222"/>
        <item x="4103"/>
        <item x="4091"/>
        <item x="4155"/>
        <item x="972"/>
        <item x="4126"/>
        <item x="4170"/>
        <item x="4119"/>
        <item x="4537"/>
        <item x="4557"/>
        <item x="2227"/>
        <item x="4101"/>
        <item x="979"/>
        <item x="2226"/>
        <item x="855"/>
        <item x="2190"/>
        <item x="2212"/>
        <item x="2159"/>
        <item x="1012"/>
        <item x="2760"/>
        <item x="3262"/>
        <item x="1023"/>
        <item x="1003"/>
        <item x="3137"/>
        <item x="4132"/>
        <item x="2774"/>
        <item x="882"/>
        <item x="2844"/>
        <item x="4164"/>
        <item x="940"/>
        <item x="4094"/>
        <item x="4531"/>
        <item x="4097"/>
        <item x="4133"/>
        <item x="4152"/>
        <item x="4088"/>
        <item x="4089"/>
        <item x="4138"/>
        <item x="3248"/>
        <item x="3336"/>
        <item x="2186"/>
        <item x="3339"/>
        <item x="3247"/>
        <item x="2211"/>
        <item x="2775"/>
        <item x="4149"/>
        <item x="5156"/>
        <item x="5157"/>
        <item x="5158"/>
        <item x="5159"/>
        <item x="5160"/>
        <item x="5161"/>
        <item x="5162"/>
        <item x="5163"/>
        <item x="4092"/>
        <item x="889"/>
        <item x="4166"/>
        <item x="4113"/>
        <item x="4107"/>
        <item x="2766"/>
        <item x="2837"/>
        <item x="871"/>
        <item x="878"/>
        <item x="918"/>
        <item x="4183"/>
        <item x="913"/>
        <item x="2225"/>
        <item x="4118"/>
        <item x="3462"/>
        <item x="3255"/>
        <item x="4159"/>
        <item x="944"/>
        <item x="4158"/>
        <item x="3251"/>
        <item x="3273"/>
        <item x="4157"/>
        <item x="2794"/>
        <item x="3174"/>
        <item x="4142"/>
        <item x="4129"/>
        <item x="4523"/>
        <item x="3424"/>
        <item x="4136"/>
        <item x="2178"/>
        <item x="2807"/>
        <item x="4117"/>
        <item x="4156"/>
        <item x="949"/>
        <item x="4153"/>
        <item x="920"/>
        <item x="983"/>
        <item x="2221"/>
        <item x="4146"/>
        <item x="4163"/>
        <item x="984"/>
        <item x="3478"/>
        <item x="4176"/>
        <item x="4549"/>
        <item x="3153"/>
        <item x="1034"/>
        <item x="3245"/>
        <item x="4185"/>
        <item x="4172"/>
        <item x="4100"/>
        <item x="2826"/>
        <item x="2241"/>
        <item x="2246"/>
        <item x="4525"/>
        <item x="897"/>
        <item x="2851"/>
        <item x="4162"/>
        <item x="2160"/>
        <item x="4168"/>
        <item x="2220"/>
        <item x="875"/>
        <item x="2191"/>
        <item x="933"/>
        <item x="4106"/>
        <item x="883"/>
        <item x="2787"/>
        <item x="880"/>
        <item x="4206"/>
        <item x="3270"/>
        <item x="4178"/>
        <item x="3310"/>
        <item x="4202"/>
        <item x="3131"/>
        <item x="3367"/>
        <item x="4160"/>
        <item x="4137"/>
        <item x="3227"/>
        <item x="995"/>
        <item x="4177"/>
        <item x="961"/>
        <item x="4510"/>
        <item x="2184"/>
        <item x="3349"/>
        <item x="985"/>
        <item x="3309"/>
        <item x="2839"/>
        <item x="4165"/>
        <item x="3261"/>
        <item x="4532"/>
        <item x="4552"/>
        <item x="4186"/>
        <item x="4544"/>
        <item x="4535"/>
        <item x="4212"/>
        <item x="4556"/>
        <item x="4511"/>
        <item x="4555"/>
        <item x="4533"/>
        <item x="4534"/>
        <item x="4187"/>
        <item x="4503"/>
        <item x="4513"/>
        <item x="990"/>
        <item x="1005"/>
        <item x="3250"/>
        <item x="2852"/>
        <item x="4538"/>
        <item x="4548"/>
        <item x="3589"/>
        <item x="2827"/>
        <item x="1093"/>
        <item x="1095"/>
        <item x="1097"/>
        <item x="1099"/>
        <item x="1101"/>
        <item x="1103"/>
        <item x="1109"/>
        <item x="1111"/>
        <item x="1117"/>
        <item x="1119"/>
        <item x="1121"/>
        <item x="1123"/>
        <item x="1125"/>
        <item x="1127"/>
        <item x="1137"/>
        <item x="1139"/>
        <item x="1145"/>
        <item x="1147"/>
        <item x="1149"/>
        <item x="1151"/>
        <item x="1157"/>
        <item x="1159"/>
        <item x="1161"/>
        <item x="1163"/>
        <item x="1165"/>
        <item x="1167"/>
        <item x="1169"/>
        <item x="1171"/>
        <item x="1177"/>
        <item x="1179"/>
        <item x="1181"/>
        <item x="1183"/>
        <item x="1185"/>
        <item x="1187"/>
        <item x="1193"/>
        <item x="1195"/>
        <item x="1197"/>
        <item x="1199"/>
        <item x="1201"/>
        <item x="1203"/>
        <item x="1209"/>
        <item x="1211"/>
        <item x="1213"/>
        <item x="1215"/>
        <item x="1225"/>
        <item x="1226"/>
        <item x="1231"/>
        <item x="1233"/>
        <item x="1235"/>
        <item x="1237"/>
        <item x="1243"/>
        <item x="1245"/>
        <item x="1247"/>
        <item x="1249"/>
        <item x="1251"/>
        <item x="1253"/>
        <item x="1255"/>
        <item x="1257"/>
        <item x="1267"/>
        <item x="1269"/>
        <item x="1271"/>
        <item x="1273"/>
        <item x="1275"/>
        <item x="1277"/>
        <item x="1279"/>
        <item x="1281"/>
        <item x="1283"/>
        <item x="1285"/>
        <item x="1291"/>
        <item x="1293"/>
        <item x="1303"/>
        <item x="1305"/>
        <item x="1307"/>
        <item x="1309"/>
        <item x="1311"/>
        <item x="1313"/>
        <item x="1323"/>
        <item x="1325"/>
        <item x="1094"/>
        <item x="1096"/>
        <item x="1098"/>
        <item x="1100"/>
        <item x="1102"/>
        <item x="1104"/>
        <item x="1110"/>
        <item x="1112"/>
        <item x="1118"/>
        <item x="1120"/>
        <item x="1122"/>
        <item x="1124"/>
        <item x="1126"/>
        <item x="1128"/>
        <item x="1138"/>
        <item x="1140"/>
        <item x="1146"/>
        <item x="1148"/>
        <item x="1150"/>
        <item x="1152"/>
        <item x="1158"/>
        <item x="1160"/>
        <item x="1162"/>
        <item x="1164"/>
        <item x="1166"/>
        <item x="1168"/>
        <item x="1170"/>
        <item x="1172"/>
        <item x="1178"/>
        <item x="1180"/>
        <item x="1182"/>
        <item x="1184"/>
        <item x="1186"/>
        <item x="1188"/>
        <item x="1194"/>
        <item x="1196"/>
        <item x="1198"/>
        <item x="1200"/>
        <item x="1202"/>
        <item x="1204"/>
        <item x="1210"/>
        <item x="1212"/>
        <item x="1214"/>
        <item x="1216"/>
        <item x="1232"/>
        <item x="1234"/>
        <item x="1236"/>
        <item x="1238"/>
        <item x="1244"/>
        <item x="1246"/>
        <item x="1248"/>
        <item x="1250"/>
        <item x="1252"/>
        <item x="1254"/>
        <item x="1256"/>
        <item x="1258"/>
        <item x="1268"/>
        <item x="1270"/>
        <item x="1272"/>
        <item x="1274"/>
        <item x="1276"/>
        <item x="1278"/>
        <item x="1280"/>
        <item x="1282"/>
        <item x="1284"/>
        <item x="1286"/>
        <item x="1292"/>
        <item x="1294"/>
        <item x="1304"/>
        <item x="1306"/>
        <item x="1308"/>
        <item x="1310"/>
        <item x="1312"/>
        <item x="1314"/>
        <item x="1324"/>
        <item x="1326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998"/>
        <item x="2779"/>
        <item x="2223"/>
        <item x="917"/>
        <item x="3134"/>
        <item x="2753"/>
        <item x="2814"/>
        <item x="2816"/>
        <item x="2198"/>
        <item x="2756"/>
        <item x="956"/>
        <item x="894"/>
        <item x="2164"/>
        <item x="2752"/>
        <item x="2819"/>
        <item x="2762"/>
        <item x="3180"/>
        <item x="945"/>
        <item x="3164"/>
        <item x="2823"/>
        <item x="910"/>
        <item x="2754"/>
        <item x="2755"/>
        <item x="2815"/>
        <item x="3133"/>
        <item x="3332"/>
        <item x="947"/>
        <item x="3429"/>
        <item x="963"/>
        <item x="899"/>
        <item x="857"/>
        <item x="2192"/>
        <item x="2199"/>
        <item x="2841"/>
        <item x="3136"/>
        <item x="2202"/>
        <item x="1022"/>
        <item x="2175"/>
        <item x="2200"/>
        <item x="1028"/>
        <item x="2158"/>
        <item x="903"/>
        <item x="2196"/>
        <item x="902"/>
        <item x="1261"/>
        <item x="3225"/>
        <item x="3138"/>
        <item x="3268"/>
        <item x="3150"/>
        <item x="874"/>
        <item x="969"/>
        <item x="2744"/>
        <item x="3179"/>
        <item x="1006"/>
        <item x="1259"/>
        <item x="1260"/>
        <item x="1262"/>
        <item x="2183"/>
        <item x="915"/>
        <item x="2797"/>
        <item x="2747"/>
        <item x="3362"/>
        <item x="2362"/>
        <item x="2363"/>
        <item x="2364"/>
        <item x="2365"/>
        <item x="2366"/>
        <item x="3575"/>
        <item x="3576"/>
        <item x="3577"/>
        <item x="3578"/>
        <item x="3579"/>
        <item x="3580"/>
        <item x="3581"/>
        <item x="3582"/>
        <item x="3583"/>
        <item x="3584"/>
        <item x="837"/>
        <item x="4064"/>
        <item x="4065"/>
        <item x="4066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4070"/>
        <item x="4071"/>
        <item x="4072"/>
        <item x="4073"/>
        <item x="4074"/>
        <item x="2670"/>
        <item x="2671"/>
        <item x="2672"/>
        <item x="2673"/>
        <item x="2674"/>
        <item x="2675"/>
        <item x="397"/>
        <item x="398"/>
        <item x="399"/>
        <item x="393"/>
        <item x="394"/>
        <item x="1299"/>
        <item x="4506"/>
        <item x="1009"/>
        <item x="905"/>
        <item x="867"/>
        <item x="1004"/>
        <item x="1265"/>
        <item x="967"/>
        <item x="2834"/>
        <item x="865"/>
        <item x="966"/>
        <item x="2830"/>
        <item x="3152"/>
        <item x="2209"/>
        <item x="2222"/>
        <item x="1032"/>
        <item x="1289"/>
        <item x="3355"/>
        <item x="1241"/>
        <item x="2840"/>
        <item x="396"/>
        <item x="400"/>
        <item x="401"/>
        <item x="2367"/>
        <item x="2800"/>
        <item x="864"/>
        <item x="941"/>
        <item x="4501"/>
        <item x="2858"/>
        <item x="3484"/>
        <item x="1027"/>
        <item x="2170"/>
        <item x="884"/>
        <item x="4114"/>
        <item x="4196"/>
        <item x="2801"/>
        <item x="937"/>
        <item x="2854"/>
        <item x="2784"/>
        <item x="975"/>
        <item x="1297"/>
        <item x="4508"/>
        <item x="2195"/>
        <item x="2181"/>
        <item x="2167"/>
        <item x="1033"/>
        <item x="1239"/>
        <item x="912"/>
        <item x="869"/>
        <item x="862"/>
        <item x="1131"/>
        <item x="868"/>
        <item x="2859"/>
        <item x="3178"/>
        <item x="1321"/>
        <item x="3159"/>
        <item x="4519"/>
        <item x="4188"/>
        <item x="2769"/>
        <item x="3458"/>
        <item x="887"/>
        <item x="3135"/>
        <item x="2861"/>
        <item x="4547"/>
        <item x="4499"/>
        <item x="2847"/>
        <item x="1301"/>
        <item x="2235"/>
        <item x="2763"/>
        <item x="2783"/>
        <item x="3162"/>
        <item x="1026"/>
        <item x="3425"/>
        <item x="2172"/>
        <item x="2216"/>
        <item x="4500"/>
        <item x="2792"/>
        <item x="2173"/>
        <item x="896"/>
        <item x="987"/>
        <item x="2239"/>
        <item x="2848"/>
        <item x="4180"/>
        <item x="2772"/>
        <item x="921"/>
        <item x="3126"/>
        <item x="2793"/>
        <item x="2169"/>
        <item x="4540"/>
        <item x="2813"/>
        <item x="2773"/>
        <item x="870"/>
        <item x="4560"/>
        <item x="3253"/>
        <item x="2831"/>
        <item x="2203"/>
        <item x="2768"/>
        <item x="935"/>
        <item x="1315"/>
        <item x="3142"/>
        <item x="2197"/>
        <item x="2215"/>
        <item x="4210"/>
        <item x="1021"/>
        <item x="3145"/>
        <item x="2207"/>
        <item x="2208"/>
        <item x="1317"/>
        <item m="1" x="5233"/>
        <item x="1013"/>
        <item x="3461"/>
        <item x="2194"/>
        <item x="2846"/>
        <item x="2218"/>
        <item x="3308"/>
        <item x="4179"/>
        <item x="4498"/>
        <item x="3455"/>
        <item x="4215"/>
        <item x="978"/>
        <item x="4561"/>
        <item x="3172"/>
        <item x="3129"/>
        <item x="3171"/>
        <item x="1295"/>
        <item x="4150"/>
        <item x="3475"/>
        <item x="2822"/>
        <item x="2179"/>
        <item x="3157"/>
        <item x="3604"/>
        <item x="3614"/>
        <item x="3620"/>
        <item x="3597"/>
        <item x="3615"/>
        <item x="2238"/>
        <item x="3141"/>
        <item x="4200"/>
        <item x="2855"/>
        <item x="3166"/>
        <item m="1" x="5211"/>
        <item m="1" x="5201"/>
        <item m="1" x="5212"/>
        <item m="1" x="5225"/>
        <item m="1" x="5213"/>
        <item m="1" x="5226"/>
        <item m="1" x="5214"/>
        <item m="1" x="5227"/>
        <item m="1" x="5228"/>
        <item m="1" x="5215"/>
        <item m="1" x="5229"/>
        <item m="1" x="5188"/>
        <item m="1" x="5189"/>
        <item m="1" x="5203"/>
        <item m="1" x="5190"/>
        <item m="1" x="5196"/>
        <item m="1" x="5192"/>
        <item m="1" x="5221"/>
        <item m="1" x="5205"/>
        <item m="1" x="5220"/>
        <item m="1" x="5208"/>
        <item m="1" x="5195"/>
        <item m="1" x="5198"/>
        <item m="1" x="5232"/>
        <item m="1" x="5218"/>
        <item m="1" x="5219"/>
        <item m="1" x="5230"/>
        <item m="1" x="5202"/>
        <item m="1" x="5200"/>
        <item m="1" x="5224"/>
        <item m="1" x="5204"/>
        <item m="1" x="5193"/>
        <item m="1" x="5194"/>
        <item m="1" x="5210"/>
        <item m="1" x="5223"/>
        <item m="1" x="5199"/>
        <item m="1" x="5217"/>
        <item m="1" x="5197"/>
        <item x="4516"/>
        <item m="1" x="5222"/>
        <item m="1" x="5191"/>
        <item m="1" x="5234"/>
        <item m="1" x="5216"/>
        <item x="0"/>
        <item x="1"/>
        <item x="2"/>
        <item x="7"/>
        <item x="851"/>
        <item x="853"/>
        <item x="858"/>
        <item x="866"/>
        <item x="876"/>
        <item x="877"/>
        <item x="885"/>
        <item x="888"/>
        <item x="891"/>
        <item x="892"/>
        <item x="900"/>
        <item x="906"/>
        <item x="907"/>
        <item x="908"/>
        <item x="909"/>
        <item x="914"/>
        <item x="919"/>
        <item x="923"/>
        <item x="928"/>
        <item x="929"/>
        <item x="930"/>
        <item x="951"/>
        <item x="952"/>
        <item x="955"/>
        <item x="958"/>
        <item x="959"/>
        <item x="960"/>
        <item x="964"/>
        <item x="973"/>
        <item x="977"/>
        <item x="981"/>
        <item x="986"/>
        <item x="989"/>
        <item x="991"/>
        <item x="993"/>
        <item x="997"/>
        <item x="999"/>
        <item x="1001"/>
        <item x="1002"/>
        <item x="1007"/>
        <item x="1008"/>
        <item x="1011"/>
        <item x="1020"/>
        <item x="1025"/>
        <item x="1031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129"/>
        <item x="1141"/>
        <item x="1143"/>
        <item x="1263"/>
        <item x="1287"/>
        <item x="1319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2163"/>
        <item x="2168"/>
        <item x="2171"/>
        <item x="2180"/>
        <item x="2185"/>
        <item x="2187"/>
        <item x="2193"/>
        <item x="2201"/>
        <item x="2213"/>
        <item x="2219"/>
        <item x="2231"/>
        <item x="2237"/>
        <item x="2243"/>
        <item x="2245"/>
        <item x="2247"/>
        <item x="2248"/>
        <item x="2249"/>
        <item x="2250"/>
        <item x="2251"/>
        <item x="2252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1"/>
        <item x="2292"/>
        <item x="2295"/>
        <item x="2296"/>
        <item x="2297"/>
        <item x="2298"/>
        <item x="2299"/>
        <item x="2300"/>
        <item x="2301"/>
        <item x="2302"/>
        <item x="2303"/>
        <item x="2305"/>
        <item x="2307"/>
        <item x="2308"/>
        <item x="2309"/>
        <item x="2343"/>
        <item x="2344"/>
        <item x="2345"/>
        <item x="2346"/>
        <item x="2347"/>
        <item x="2348"/>
        <item x="2349"/>
        <item x="2351"/>
        <item x="2352"/>
        <item x="2353"/>
        <item x="2354"/>
        <item x="2355"/>
        <item x="2358"/>
        <item x="2359"/>
        <item x="2360"/>
        <item x="2361"/>
        <item x="2368"/>
        <item x="2369"/>
        <item x="2669"/>
        <item x="2742"/>
        <item x="2743"/>
        <item x="2746"/>
        <item x="2771"/>
        <item x="2778"/>
        <item x="2780"/>
        <item x="2782"/>
        <item x="2786"/>
        <item x="2798"/>
        <item x="2802"/>
        <item x="2817"/>
        <item x="2833"/>
        <item x="2842"/>
        <item x="2850"/>
        <item x="2856"/>
        <item x="2857"/>
        <item x="2860"/>
        <item x="2863"/>
        <item x="2864"/>
        <item x="2865"/>
        <item x="2869"/>
        <item x="2871"/>
        <item x="2875"/>
        <item x="2876"/>
        <item x="2877"/>
        <item x="2879"/>
        <item x="2880"/>
        <item x="2881"/>
        <item x="2882"/>
        <item x="2884"/>
        <item x="2885"/>
        <item x="2886"/>
        <item x="2888"/>
        <item x="2889"/>
        <item x="2890"/>
        <item x="2891"/>
        <item x="2893"/>
        <item x="2895"/>
        <item x="2899"/>
        <item x="2905"/>
        <item x="2907"/>
        <item x="2909"/>
        <item x="2913"/>
        <item x="2915"/>
        <item x="2919"/>
        <item x="2921"/>
        <item x="2923"/>
        <item x="2925"/>
        <item x="2927"/>
        <item x="2929"/>
        <item x="2931"/>
        <item x="2933"/>
        <item x="2935"/>
        <item x="2937"/>
        <item x="2943"/>
        <item x="2947"/>
        <item x="2949"/>
        <item x="2951"/>
        <item x="2953"/>
        <item x="2955"/>
        <item x="2957"/>
        <item x="2959"/>
        <item x="2961"/>
        <item x="2963"/>
        <item x="2965"/>
        <item x="2967"/>
        <item x="2969"/>
        <item x="2971"/>
        <item x="2973"/>
        <item x="2975"/>
        <item x="2977"/>
        <item x="2979"/>
        <item x="2981"/>
        <item x="2983"/>
        <item x="2985"/>
        <item x="2987"/>
        <item x="2989"/>
        <item x="2991"/>
        <item x="2993"/>
        <item x="2995"/>
        <item x="2997"/>
        <item x="2999"/>
        <item x="3001"/>
        <item x="3005"/>
        <item x="3007"/>
        <item x="3009"/>
        <item x="3014"/>
        <item x="3015"/>
        <item x="3018"/>
        <item x="3020"/>
        <item x="3022"/>
        <item x="3026"/>
        <item x="3027"/>
        <item x="3028"/>
        <item x="3029"/>
        <item x="3030"/>
        <item x="3032"/>
        <item x="3035"/>
        <item x="3040"/>
        <item x="3122"/>
        <item x="3125"/>
        <item x="3148"/>
        <item x="3161"/>
        <item x="3165"/>
        <item x="3175"/>
        <item x="3176"/>
        <item x="3229"/>
        <item x="3233"/>
        <item x="3240"/>
        <item x="3241"/>
        <item x="3252"/>
        <item x="3257"/>
        <item x="3259"/>
        <item x="3276"/>
        <item x="3286"/>
        <item x="3321"/>
        <item x="3328"/>
        <item x="3333"/>
        <item x="3337"/>
        <item x="3340"/>
        <item x="3343"/>
        <item x="3350"/>
        <item x="3351"/>
        <item x="3353"/>
        <item x="3356"/>
        <item x="3357"/>
        <item x="3430"/>
        <item x="3436"/>
        <item x="3440"/>
        <item x="3442"/>
        <item x="3448"/>
        <item x="3449"/>
        <item x="3450"/>
        <item x="3471"/>
        <item x="3485"/>
        <item x="3487"/>
        <item x="3590"/>
        <item x="4063"/>
        <item x="4067"/>
        <item x="4068"/>
        <item x="4069"/>
        <item x="4090"/>
        <item x="4096"/>
        <item x="4112"/>
        <item x="4151"/>
        <item x="4181"/>
        <item x="4184"/>
        <item x="4190"/>
        <item x="4194"/>
        <item x="4198"/>
        <item x="4201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502"/>
        <item x="4522"/>
        <item x="4526"/>
        <item x="4527"/>
        <item x="4536"/>
        <item x="4542"/>
        <item x="4546"/>
        <item x="4696"/>
        <item x="4705"/>
        <item x="4706"/>
        <item x="4707"/>
        <item x="4715"/>
        <item x="4716"/>
        <item x="4723"/>
        <item x="4724"/>
        <item x="4732"/>
        <item x="4733"/>
        <item x="4742"/>
        <item x="474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5146"/>
        <item x="5147"/>
        <item x="5148"/>
        <item x="5149"/>
        <item x="5150"/>
        <item x="5151"/>
        <item x="5152"/>
        <item x="5153"/>
        <item x="5154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7"/>
        <item x="5178"/>
        <item x="5179"/>
        <item x="5180"/>
        <item x="3012"/>
        <item x="4518"/>
        <item x="4698"/>
        <item x="4702"/>
        <item x="4704"/>
        <item x="4708"/>
        <item x="4709"/>
        <item x="2350"/>
        <item x="3013"/>
        <item x="4712"/>
        <item x="4717"/>
        <item x="5176"/>
        <item x="2306"/>
        <item x="4691"/>
        <item x="4719"/>
        <item x="4725"/>
        <item x="2897"/>
        <item x="2911"/>
        <item x="4690"/>
        <item x="4699"/>
        <item x="4722"/>
        <item x="4727"/>
        <item x="2903"/>
        <item x="4695"/>
        <item x="4720"/>
        <item x="4730"/>
        <item x="4731"/>
        <item x="4745"/>
        <item x="4738"/>
        <item x="2316"/>
        <item x="2873"/>
        <item x="4694"/>
        <item x="4718"/>
        <item x="4741"/>
        <item x="2214"/>
        <item x="2317"/>
        <item x="2872"/>
        <item x="3023"/>
        <item x="2356"/>
        <item x="3432"/>
        <item x="4692"/>
        <item x="4736"/>
        <item x="4714"/>
        <item x="4214"/>
        <item x="4739"/>
        <item x="4721"/>
        <item x="4116"/>
        <item x="2357"/>
        <item x="3235"/>
        <item x="4713"/>
        <item x="2901"/>
        <item x="4701"/>
        <item x="4728"/>
        <item x="3315"/>
        <item x="4693"/>
        <item x="4700"/>
        <item x="4737"/>
        <item x="2945"/>
        <item x="3319"/>
        <item x="3033"/>
        <item x="4726"/>
        <item x="4735"/>
        <item m="1" x="5207"/>
        <item m="1" x="5206"/>
        <item x="5155"/>
        <item x="2928"/>
        <item x="3177"/>
        <item x="2956"/>
        <item x="4729"/>
        <item x="5182"/>
        <item x="5183"/>
        <item x="5184"/>
        <item x="5185"/>
        <item x="1142"/>
        <item x="2972"/>
        <item x="4703"/>
        <item x="5181"/>
        <item x="5186"/>
        <item x="4711"/>
        <item x="4004"/>
        <item x="3961"/>
        <item x="3962"/>
        <item x="2602"/>
        <item x="452"/>
        <item x="453"/>
        <item x="483"/>
        <item x="464"/>
        <item x="3957"/>
        <item x="3979"/>
        <item x="2626"/>
        <item x="4002"/>
        <item x="3733"/>
        <item x="3922"/>
        <item x="3721"/>
        <item x="2892"/>
        <item x="2530"/>
        <item x="834"/>
        <item x="3726"/>
        <item x="719"/>
        <item x="3907"/>
        <item x="4015"/>
        <item x="3681"/>
        <item x="2611"/>
        <item x="3972"/>
        <item x="608"/>
        <item x="3770"/>
        <item x="3243"/>
        <item x="3667"/>
        <item x="3698"/>
        <item x="3958"/>
        <item x="479"/>
        <item x="4023"/>
        <item x="593"/>
        <item x="448"/>
        <item x="2485"/>
        <item x="3912"/>
        <item x="449"/>
        <item x="739"/>
        <item x="2483"/>
        <item x="4019"/>
        <item x="2618"/>
        <item x="408"/>
        <item x="409"/>
        <item x="430"/>
        <item x="4003"/>
        <item x="3964"/>
        <item x="687"/>
        <item x="4001"/>
        <item x="651"/>
        <item x="3752"/>
        <item x="421"/>
        <item x="461"/>
        <item x="480"/>
        <item x="482"/>
        <item x="498"/>
        <item x="544"/>
        <item x="552"/>
        <item x="553"/>
        <item x="560"/>
        <item x="581"/>
        <item x="588"/>
        <item x="613"/>
        <item x="731"/>
        <item x="740"/>
        <item x="805"/>
        <item x="826"/>
        <item x="2385"/>
        <item x="2427"/>
        <item x="2471"/>
        <item x="2484"/>
        <item x="2517"/>
        <item x="2533"/>
        <item x="2534"/>
        <item x="2563"/>
        <item x="2620"/>
        <item x="2883"/>
        <item x="3042"/>
        <item x="3654"/>
        <item x="3663"/>
        <item x="3665"/>
        <item x="3668"/>
        <item x="3683"/>
        <item x="3684"/>
        <item x="3687"/>
        <item x="3688"/>
        <item x="3714"/>
        <item x="3719"/>
        <item x="3731"/>
        <item x="3732"/>
        <item x="3749"/>
        <item x="3862"/>
        <item x="3865"/>
        <item x="3866"/>
        <item x="3872"/>
        <item x="3915"/>
        <item x="3917"/>
        <item x="3923"/>
        <item x="3931"/>
        <item x="3932"/>
        <item x="3933"/>
        <item x="3935"/>
        <item x="3939"/>
        <item x="3940"/>
        <item x="3952"/>
        <item x="3960"/>
        <item x="3963"/>
        <item x="3977"/>
        <item x="3978"/>
        <item x="3982"/>
        <item x="3995"/>
        <item x="3999"/>
        <item x="4007"/>
        <item x="4016"/>
        <item x="4024"/>
        <item x="4026"/>
        <item x="466"/>
        <item x="491"/>
        <item x="492"/>
        <item x="502"/>
        <item x="634"/>
        <item x="650"/>
        <item x="724"/>
        <item x="738"/>
        <item x="765"/>
        <item x="806"/>
        <item x="808"/>
        <item x="2457"/>
        <item x="2479"/>
        <item x="2486"/>
        <item x="2536"/>
        <item x="2601"/>
        <item x="3661"/>
        <item x="3662"/>
        <item x="3673"/>
        <item x="3713"/>
        <item x="3717"/>
        <item x="3740"/>
        <item x="3746"/>
        <item x="3897"/>
        <item x="3908"/>
        <item x="3913"/>
        <item x="3925"/>
        <item x="3926"/>
        <item x="3927"/>
        <item x="3967"/>
        <item x="3980"/>
        <item x="3992"/>
        <item x="3993"/>
        <item x="4009"/>
        <item x="4014"/>
        <item x="402"/>
        <item x="404"/>
        <item x="405"/>
        <item x="410"/>
        <item x="416"/>
        <item x="423"/>
        <item x="425"/>
        <item x="426"/>
        <item x="427"/>
        <item x="431"/>
        <item x="433"/>
        <item x="437"/>
        <item x="441"/>
        <item x="442"/>
        <item x="443"/>
        <item x="454"/>
        <item x="462"/>
        <item x="463"/>
        <item x="467"/>
        <item x="472"/>
        <item x="475"/>
        <item x="478"/>
        <item x="487"/>
        <item x="493"/>
        <item x="494"/>
        <item x="495"/>
        <item x="500"/>
        <item x="510"/>
        <item x="521"/>
        <item x="526"/>
        <item x="531"/>
        <item x="535"/>
        <item x="541"/>
        <item x="543"/>
        <item x="545"/>
        <item x="558"/>
        <item x="562"/>
        <item x="563"/>
        <item x="566"/>
        <item x="571"/>
        <item x="577"/>
        <item x="580"/>
        <item x="584"/>
        <item x="592"/>
        <item x="594"/>
        <item x="627"/>
        <item x="629"/>
        <item x="639"/>
        <item x="649"/>
        <item x="653"/>
        <item x="655"/>
        <item x="658"/>
        <item x="662"/>
        <item x="664"/>
        <item x="673"/>
        <item x="677"/>
        <item x="678"/>
        <item x="679"/>
        <item x="685"/>
        <item x="688"/>
        <item x="690"/>
        <item x="691"/>
        <item x="703"/>
        <item x="706"/>
        <item x="717"/>
        <item x="720"/>
        <item x="732"/>
        <item x="737"/>
        <item x="742"/>
        <item x="763"/>
        <item x="767"/>
        <item x="768"/>
        <item x="774"/>
        <item x="776"/>
        <item x="779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6"/>
        <item x="803"/>
        <item x="807"/>
        <item x="810"/>
        <item x="811"/>
        <item x="813"/>
        <item x="814"/>
        <item x="815"/>
        <item x="816"/>
        <item x="827"/>
        <item x="828"/>
        <item x="829"/>
        <item x="830"/>
        <item x="831"/>
        <item x="832"/>
        <item x="2370"/>
        <item x="2390"/>
        <item x="2416"/>
        <item x="2422"/>
        <item x="2425"/>
        <item x="2433"/>
        <item x="2434"/>
        <item x="2448"/>
        <item x="2465"/>
        <item x="2470"/>
        <item x="2510"/>
        <item x="2526"/>
        <item x="2528"/>
        <item x="2560"/>
        <item x="2561"/>
        <item x="2562"/>
        <item x="2569"/>
        <item x="2571"/>
        <item x="2603"/>
        <item x="2896"/>
        <item x="2936"/>
        <item x="3650"/>
        <item x="3658"/>
        <item x="3669"/>
        <item x="3671"/>
        <item x="3672"/>
        <item x="3686"/>
        <item x="3690"/>
        <item x="3695"/>
        <item x="3697"/>
        <item x="3703"/>
        <item x="3705"/>
        <item x="3706"/>
        <item x="3712"/>
        <item x="3718"/>
        <item x="3722"/>
        <item x="3724"/>
        <item x="3725"/>
        <item x="3728"/>
        <item x="3730"/>
        <item x="3738"/>
        <item x="3739"/>
        <item x="3741"/>
        <item x="3759"/>
        <item x="3841"/>
        <item x="3857"/>
        <item x="3860"/>
        <item x="3873"/>
        <item x="3882"/>
        <item x="3884"/>
        <item x="3905"/>
        <item x="3911"/>
        <item x="3914"/>
        <item x="3928"/>
        <item x="3934"/>
        <item x="3936"/>
        <item x="3941"/>
        <item x="3951"/>
        <item x="3955"/>
        <item x="3956"/>
        <item x="3973"/>
        <item x="3975"/>
        <item x="3976"/>
        <item x="3983"/>
        <item x="3986"/>
        <item x="3996"/>
        <item x="3998"/>
        <item x="4005"/>
        <item x="4010"/>
        <item x="4013"/>
        <item x="4020"/>
        <item x="4027"/>
        <item x="4028"/>
        <item x="4859"/>
        <item x="4919"/>
        <item x="5007"/>
        <item x="5017"/>
        <item x="5027"/>
        <item x="5037"/>
        <item x="414"/>
        <item x="422"/>
        <item x="455"/>
        <item x="488"/>
        <item x="499"/>
        <item x="514"/>
        <item x="524"/>
        <item x="561"/>
        <item x="667"/>
        <item x="675"/>
        <item x="689"/>
        <item x="744"/>
        <item x="745"/>
        <item x="756"/>
        <item x="757"/>
        <item x="773"/>
        <item x="798"/>
        <item x="799"/>
        <item x="804"/>
        <item x="819"/>
        <item x="833"/>
        <item x="835"/>
        <item x="836"/>
        <item x="2380"/>
        <item x="2588"/>
        <item x="2622"/>
        <item x="2629"/>
        <item x="2630"/>
        <item x="3656"/>
        <item x="3659"/>
        <item x="3666"/>
        <item x="3676"/>
        <item x="3737"/>
        <item x="3751"/>
        <item x="3755"/>
        <item x="3760"/>
        <item x="3861"/>
        <item x="3863"/>
        <item x="3909"/>
        <item x="3943"/>
        <item x="3945"/>
        <item x="3966"/>
        <item x="3968"/>
        <item x="3971"/>
        <item x="3985"/>
        <item x="3990"/>
        <item x="3994"/>
        <item x="4008"/>
        <item x="4811"/>
        <item x="406"/>
        <item x="424"/>
        <item x="434"/>
        <item x="447"/>
        <item x="456"/>
        <item x="471"/>
        <item x="485"/>
        <item x="486"/>
        <item x="489"/>
        <item x="539"/>
        <item x="568"/>
        <item x="591"/>
        <item x="654"/>
        <item x="666"/>
        <item x="682"/>
        <item x="686"/>
        <item x="692"/>
        <item x="709"/>
        <item x="722"/>
        <item x="735"/>
        <item x="759"/>
        <item x="760"/>
        <item x="2387"/>
        <item x="2400"/>
        <item x="2430"/>
        <item x="2449"/>
        <item x="2455"/>
        <item x="2464"/>
        <item x="2480"/>
        <item x="2481"/>
        <item x="2523"/>
        <item x="2525"/>
        <item x="2545"/>
        <item x="2546"/>
        <item x="2590"/>
        <item x="2606"/>
        <item x="2628"/>
        <item x="2631"/>
        <item x="2803"/>
        <item x="3707"/>
        <item x="3729"/>
        <item x="3750"/>
        <item x="3764"/>
        <item x="3916"/>
        <item x="3947"/>
        <item x="3959"/>
        <item x="4000"/>
        <item x="4837"/>
        <item x="4841"/>
        <item x="4925"/>
        <item x="407"/>
        <item x="411"/>
        <item x="415"/>
        <item x="419"/>
        <item x="420"/>
        <item x="429"/>
        <item x="457"/>
        <item x="458"/>
        <item x="469"/>
        <item x="470"/>
        <item x="476"/>
        <item x="497"/>
        <item x="501"/>
        <item x="506"/>
        <item x="511"/>
        <item x="512"/>
        <item x="515"/>
        <item x="522"/>
        <item x="523"/>
        <item x="537"/>
        <item x="551"/>
        <item x="589"/>
        <item x="657"/>
        <item x="659"/>
        <item x="660"/>
        <item x="694"/>
        <item x="701"/>
        <item x="730"/>
        <item x="747"/>
        <item x="752"/>
        <item x="775"/>
        <item x="818"/>
        <item x="2382"/>
        <item x="2397"/>
        <item x="2402"/>
        <item x="2439"/>
        <item x="2445"/>
        <item x="2456"/>
        <item x="2477"/>
        <item x="2492"/>
        <item x="2499"/>
        <item x="2502"/>
        <item x="2521"/>
        <item x="2522"/>
        <item x="2547"/>
        <item x="2570"/>
        <item x="2619"/>
        <item x="2930"/>
        <item x="2996"/>
        <item x="2998"/>
        <item x="3173"/>
        <item x="3655"/>
        <item x="3677"/>
        <item x="3678"/>
        <item x="3694"/>
        <item x="3734"/>
        <item x="3735"/>
        <item x="3748"/>
        <item x="3757"/>
        <item x="3761"/>
        <item x="3856"/>
        <item x="3885"/>
        <item x="3895"/>
        <item x="3910"/>
        <item x="3944"/>
        <item x="3953"/>
        <item x="3981"/>
        <item x="4006"/>
        <item x="4011"/>
        <item x="4824"/>
        <item x="4854"/>
        <item x="4867"/>
        <item x="4887"/>
        <item x="4922"/>
        <item x="4923"/>
        <item x="5002"/>
        <item x="5003"/>
        <item x="5010"/>
        <item x="5048"/>
        <item x="5057"/>
        <item x="428"/>
        <item x="548"/>
        <item x="549"/>
        <item x="711"/>
        <item x="726"/>
        <item x="727"/>
        <item x="2405"/>
        <item x="2474"/>
        <item x="2591"/>
        <item x="2613"/>
        <item x="3846"/>
        <item x="3848"/>
        <item x="3854"/>
        <item x="3888"/>
        <item x="3942"/>
        <item x="4025"/>
        <item x="4710"/>
        <item x="793"/>
        <item x="2627"/>
        <item x="3766"/>
        <item x="3929"/>
        <item x="432"/>
        <item x="508"/>
        <item x="509"/>
        <item x="513"/>
        <item x="527"/>
        <item x="528"/>
        <item x="542"/>
        <item x="547"/>
        <item x="582"/>
        <item x="652"/>
        <item x="663"/>
        <item x="695"/>
        <item x="705"/>
        <item x="712"/>
        <item x="746"/>
        <item x="751"/>
        <item x="753"/>
        <item x="1144"/>
        <item x="2379"/>
        <item x="2395"/>
        <item x="2452"/>
        <item x="2467"/>
        <item x="2550"/>
        <item x="2578"/>
        <item x="2586"/>
        <item x="2587"/>
        <item x="2612"/>
        <item x="2894"/>
        <item x="3288"/>
        <item x="3649"/>
        <item x="3674"/>
        <item x="3753"/>
        <item x="3754"/>
        <item x="3758"/>
        <item x="3769"/>
        <item x="3844"/>
        <item x="3894"/>
        <item x="3896"/>
        <item x="3906"/>
        <item x="3919"/>
        <item x="3948"/>
        <item x="3969"/>
        <item x="3987"/>
        <item x="4022"/>
        <item x="4864"/>
        <item x="5034"/>
        <item x="459"/>
        <item x="460"/>
        <item x="517"/>
        <item x="533"/>
        <item x="572"/>
        <item x="575"/>
        <item x="578"/>
        <item x="586"/>
        <item x="587"/>
        <item x="590"/>
        <item x="656"/>
        <item x="661"/>
        <item x="734"/>
        <item x="769"/>
        <item x="1130"/>
        <item x="2374"/>
        <item x="2375"/>
        <item x="2404"/>
        <item x="2540"/>
        <item x="2542"/>
        <item x="2600"/>
        <item x="3702"/>
        <item x="3736"/>
        <item x="3768"/>
        <item x="3847"/>
        <item x="3855"/>
        <item x="3876"/>
        <item x="3887"/>
        <item x="3891"/>
        <item x="3920"/>
        <item x="3991"/>
        <item x="4810"/>
        <item x="4843"/>
        <item x="4865"/>
        <item x="4877"/>
        <item x="4920"/>
        <item x="4921"/>
        <item x="450"/>
        <item x="550"/>
        <item x="676"/>
        <item x="702"/>
        <item x="2392"/>
        <item x="2417"/>
        <item x="2520"/>
        <item x="2527"/>
        <item x="2552"/>
        <item x="2594"/>
        <item x="3670"/>
        <item x="3685"/>
        <item x="3699"/>
        <item x="3723"/>
        <item x="3875"/>
        <item x="3900"/>
        <item x="3930"/>
        <item x="3946"/>
        <item x="4833"/>
        <item x="4855"/>
        <item x="4907"/>
        <item x="5043"/>
        <item x="438"/>
        <item x="538"/>
        <item x="665"/>
        <item x="680"/>
        <item x="693"/>
        <item x="718"/>
        <item x="725"/>
        <item x="733"/>
        <item x="817"/>
        <item x="822"/>
        <item x="2371"/>
        <item x="2372"/>
        <item x="2394"/>
        <item x="2412"/>
        <item x="2454"/>
        <item x="2529"/>
        <item x="3682"/>
        <item x="3691"/>
        <item x="3845"/>
        <item x="3867"/>
        <item x="3997"/>
        <item x="468"/>
        <item x="474"/>
        <item x="556"/>
        <item x="574"/>
        <item x="583"/>
        <item x="2498"/>
        <item x="403"/>
        <item x="504"/>
        <item x="505"/>
        <item x="519"/>
        <item x="520"/>
        <item x="525"/>
        <item x="540"/>
        <item x="554"/>
        <item x="557"/>
        <item x="699"/>
        <item x="729"/>
        <item x="743"/>
        <item x="758"/>
        <item x="781"/>
        <item x="2373"/>
        <item x="2388"/>
        <item x="2389"/>
        <item x="2408"/>
        <item x="2409"/>
        <item x="2418"/>
        <item x="2444"/>
        <item x="2538"/>
        <item x="2555"/>
        <item x="2568"/>
        <item x="2634"/>
        <item x="3230"/>
        <item x="3853"/>
        <item x="3878"/>
        <item x="3949"/>
        <item x="4835"/>
        <item x="4876"/>
        <item x="5025"/>
        <item x="496"/>
        <item x="534"/>
        <item x="646"/>
        <item x="2537"/>
        <item x="2585"/>
        <item x="2924"/>
        <item x="3711"/>
        <item x="3868"/>
        <item x="3921"/>
        <item x="3970"/>
        <item x="4909"/>
        <item x="2904"/>
        <item x="4821"/>
        <item x="4017"/>
        <item x="503"/>
        <item x="490"/>
        <item x="484"/>
        <item x="532"/>
        <item x="4850"/>
        <item x="4845"/>
        <item x="2494"/>
        <item x="741"/>
        <item x="2432"/>
        <item x="2491"/>
        <item x="4849"/>
        <item x="417"/>
        <item x="436"/>
        <item x="473"/>
        <item x="481"/>
        <item x="507"/>
        <item x="530"/>
        <item x="536"/>
        <item x="555"/>
        <item x="559"/>
        <item x="564"/>
        <item x="569"/>
        <item x="573"/>
        <item x="736"/>
        <item x="778"/>
        <item x="2378"/>
        <item x="2396"/>
        <item x="2450"/>
        <item x="2451"/>
        <item x="2475"/>
        <item x="2544"/>
        <item x="2554"/>
        <item x="2566"/>
        <item x="2573"/>
        <item x="2581"/>
        <item x="2621"/>
        <item x="2832"/>
        <item x="2958"/>
        <item x="2976"/>
        <item x="3011"/>
        <item x="3327"/>
        <item x="3651"/>
        <item x="3664"/>
        <item x="3675"/>
        <item x="3710"/>
        <item x="3747"/>
        <item x="3858"/>
        <item x="3879"/>
        <item x="3899"/>
        <item x="3984"/>
        <item x="3989"/>
        <item x="4813"/>
        <item x="4870"/>
        <item x="4899"/>
        <item x="4905"/>
        <item x="5013"/>
        <item x="5049"/>
        <item x="439"/>
        <item x="516"/>
        <item x="671"/>
        <item x="697"/>
        <item x="714"/>
        <item x="715"/>
        <item x="750"/>
        <item x="795"/>
        <item x="801"/>
        <item x="825"/>
        <item x="1296"/>
        <item x="1316"/>
        <item x="2413"/>
        <item x="2463"/>
        <item x="2490"/>
        <item x="2543"/>
        <item x="2580"/>
        <item x="2582"/>
        <item x="2589"/>
        <item x="3037"/>
        <item x="3716"/>
        <item x="3727"/>
        <item x="3767"/>
        <item x="3842"/>
        <item x="4744"/>
        <item x="4832"/>
        <item x="4840"/>
        <item x="4842"/>
        <item x="4851"/>
        <item x="5006"/>
        <item x="529"/>
        <item x="546"/>
        <item x="684"/>
        <item x="766"/>
        <item x="770"/>
        <item x="820"/>
        <item x="1266"/>
        <item x="2437"/>
        <item x="2458"/>
        <item x="3704"/>
        <item x="3745"/>
        <item x="3902"/>
        <item x="4820"/>
        <item x="4822"/>
        <item x="4866"/>
        <item x="435"/>
        <item x="440"/>
        <item x="451"/>
        <item x="477"/>
        <item x="710"/>
        <item x="755"/>
        <item x="2992"/>
        <item x="3653"/>
        <item x="3679"/>
        <item x="3877"/>
        <item x="4825"/>
        <item x="4844"/>
        <item x="4857"/>
        <item x="4895"/>
        <item x="5012"/>
        <item x="412"/>
        <item x="446"/>
        <item x="579"/>
        <item x="823"/>
        <item x="1298"/>
        <item x="2468"/>
        <item x="2515"/>
        <item x="2524"/>
        <item x="2583"/>
        <item x="2597"/>
        <item x="2614"/>
        <item x="2902"/>
        <item x="3652"/>
        <item x="3657"/>
        <item x="3692"/>
        <item x="3937"/>
        <item x="3988"/>
        <item x="4021"/>
        <item x="4734"/>
        <item x="4817"/>
        <item x="4863"/>
        <item x="5011"/>
        <item x="5015"/>
        <item x="413"/>
        <item x="465"/>
        <item x="518"/>
        <item x="595"/>
        <item x="669"/>
        <item x="670"/>
        <item x="672"/>
        <item x="674"/>
        <item x="683"/>
        <item x="748"/>
        <item x="824"/>
        <item x="890"/>
        <item x="1017"/>
        <item x="1240"/>
        <item x="1300"/>
        <item x="1318"/>
        <item x="2383"/>
        <item x="2401"/>
        <item x="2403"/>
        <item x="2415"/>
        <item x="2436"/>
        <item x="2441"/>
        <item x="2443"/>
        <item x="2447"/>
        <item x="2461"/>
        <item x="2466"/>
        <item x="2473"/>
        <item x="2482"/>
        <item x="2535"/>
        <item x="2549"/>
        <item x="2564"/>
        <item x="2567"/>
        <item x="2572"/>
        <item x="2609"/>
        <item x="2615"/>
        <item x="2623"/>
        <item x="2898"/>
        <item x="2900"/>
        <item x="2920"/>
        <item x="2984"/>
        <item x="2988"/>
        <item x="3715"/>
        <item x="3720"/>
        <item x="3742"/>
        <item x="3744"/>
        <item x="3771"/>
        <item x="3870"/>
        <item x="3874"/>
        <item x="3881"/>
        <item x="3903"/>
        <item x="3954"/>
        <item x="4807"/>
        <item x="4816"/>
        <item x="4827"/>
        <item x="4862"/>
        <item x="4903"/>
        <item x="4929"/>
        <item x="4931"/>
        <item x="5021"/>
        <item x="5032"/>
        <item x="812"/>
        <item x="2411"/>
        <item x="2420"/>
        <item x="2507"/>
        <item x="2565"/>
        <item x="2593"/>
        <item x="2639"/>
        <item x="2968"/>
        <item x="3689"/>
        <item x="3918"/>
        <item x="3965"/>
        <item x="4861"/>
        <item x="5031"/>
        <item x="418"/>
        <item x="444"/>
        <item x="645"/>
        <item x="647"/>
        <item x="700"/>
        <item x="704"/>
        <item x="794"/>
        <item x="821"/>
        <item x="1018"/>
        <item x="2399"/>
        <item x="2406"/>
        <item x="2410"/>
        <item x="2503"/>
        <item x="2541"/>
        <item x="2577"/>
        <item x="2625"/>
        <item x="2637"/>
        <item x="2912"/>
        <item x="3696"/>
        <item x="3840"/>
        <item x="3889"/>
        <item x="3924"/>
        <item x="4012"/>
        <item x="4740"/>
        <item x="4747"/>
        <item x="4889"/>
        <item x="5054"/>
        <item x="567"/>
        <item x="696"/>
        <item x="716"/>
        <item x="797"/>
        <item x="800"/>
        <item x="2438"/>
        <item x="2462"/>
        <item x="2493"/>
        <item x="2516"/>
        <item x="2553"/>
        <item x="2616"/>
        <item x="3838"/>
        <item x="3869"/>
        <item x="3938"/>
        <item x="4823"/>
        <item x="5020"/>
        <item x="681"/>
        <item x="2376"/>
        <item x="2384"/>
        <item x="2393"/>
        <item x="2414"/>
        <item x="2435"/>
        <item x="2446"/>
        <item x="2539"/>
        <item x="2608"/>
        <item x="2868"/>
        <item x="3756"/>
        <item x="3772"/>
        <item x="3849"/>
        <item x="3851"/>
        <item x="3974"/>
        <item x="4018"/>
        <item x="4809"/>
        <item x="4858"/>
        <item x="5016"/>
        <item x="5059"/>
        <item x="754"/>
        <item x="1302"/>
        <item x="2217"/>
        <item x="2311"/>
        <item x="2508"/>
        <item x="2574"/>
        <item x="3700"/>
        <item x="3880"/>
        <item x="5033"/>
        <item x="570"/>
        <item x="713"/>
        <item x="2532"/>
        <item x="3709"/>
        <item x="576"/>
        <item x="2575"/>
        <item x="2595"/>
        <item x="2960"/>
        <item x="2970"/>
        <item x="2978"/>
        <item x="3693"/>
        <item x="3852"/>
        <item x="5028"/>
        <item x="565"/>
        <item x="707"/>
        <item x="957"/>
        <item x="2453"/>
        <item x="2512"/>
        <item x="2862"/>
        <item x="3435"/>
        <item x="3850"/>
        <item x="4818"/>
        <item x="4819"/>
        <item x="4932"/>
        <item x="585"/>
        <item x="2980"/>
        <item x="3284"/>
        <item x="4890"/>
        <item x="5070"/>
        <item x="5074"/>
        <item x="5090"/>
        <item x="5127"/>
        <item x="728"/>
        <item x="749"/>
        <item x="777"/>
        <item x="2381"/>
        <item x="2829"/>
        <item x="2948"/>
        <item x="3370"/>
        <item x="3648"/>
        <item x="4815"/>
        <item x="4894"/>
        <item x="5041"/>
        <item x="5095"/>
        <item x="809"/>
        <item x="2419"/>
        <item x="2592"/>
        <item x="2598"/>
        <item x="2633"/>
        <item x="2938"/>
        <item x="3039"/>
        <item x="5030"/>
        <item x="3151"/>
        <item x="3300"/>
        <item x="3904"/>
        <item x="4891"/>
        <item x="5079"/>
        <item x="5089"/>
        <item x="5091"/>
        <item x="2429"/>
        <item x="2500"/>
        <item x="2531"/>
        <item x="3041"/>
        <item x="3901"/>
        <item x="698"/>
        <item x="2917"/>
        <item x="4917"/>
        <item x="1815"/>
        <item x="2049"/>
        <item x="2514"/>
        <item x="4838"/>
        <item x="5094"/>
        <item x="2866"/>
        <item x="3000"/>
        <item x="5123"/>
        <item x="3892"/>
        <item x="4812"/>
        <item x="5100"/>
        <item x="3765"/>
        <item x="5077"/>
        <item x="5085"/>
        <item x="5111"/>
        <item x="4831"/>
        <item x="4913"/>
        <item x="57"/>
        <item x="2332"/>
        <item x="2558"/>
        <item x="3038"/>
        <item x="2495"/>
        <item x="5067"/>
        <item x="5088"/>
        <item x="5093"/>
        <item x="1264"/>
        <item x="3464"/>
        <item x="5039"/>
        <item x="5086"/>
        <item x="3323"/>
        <item x="3763"/>
        <item x="2519"/>
        <item x="3883"/>
        <item x="4875"/>
        <item x="5023"/>
        <item x="5076"/>
        <item x="5105"/>
        <item x="3890"/>
        <item x="3950"/>
        <item x="2607"/>
        <item x="2636"/>
        <item x="4856"/>
        <item x="5082"/>
        <item x="2442"/>
        <item x="2610"/>
        <item x="5084"/>
        <item x="5092"/>
        <item x="2460"/>
        <item x="5038"/>
        <item x="5120"/>
        <item x="723"/>
        <item x="2556"/>
        <item x="3893"/>
        <item x="3313"/>
        <item x="5078"/>
        <item x="2391"/>
        <item x="5066"/>
        <item x="607"/>
        <item x="640"/>
        <item x="648"/>
        <item x="2254"/>
        <item x="2255"/>
        <item x="2478"/>
        <item x="2617"/>
        <item x="2635"/>
        <item x="3837"/>
        <item x="5069"/>
        <item x="2256"/>
        <item x="2257"/>
        <item x="3836"/>
        <item x="609"/>
        <item x="2576"/>
        <item x="3371"/>
        <item x="141"/>
        <item x="620"/>
        <item x="2604"/>
        <item x="4886"/>
        <item x="5101"/>
        <item x="2487"/>
        <item x="5071"/>
        <item x="5080"/>
        <item x="5083"/>
        <item x="637"/>
        <item x="3859"/>
        <item x="5065"/>
        <item x="3431"/>
        <item x="5098"/>
        <item x="771"/>
        <item x="2584"/>
        <item x="2990"/>
        <item x="3443"/>
        <item x="3372"/>
        <item x="5075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44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10"/>
        <item x="611"/>
        <item x="612"/>
        <item x="614"/>
        <item x="615"/>
        <item x="616"/>
        <item x="617"/>
        <item x="618"/>
        <item x="619"/>
        <item x="621"/>
        <item x="622"/>
        <item x="623"/>
        <item x="624"/>
        <item x="625"/>
        <item x="626"/>
        <item x="628"/>
        <item x="630"/>
        <item x="631"/>
        <item x="632"/>
        <item x="633"/>
        <item x="635"/>
        <item x="636"/>
        <item x="638"/>
        <item x="641"/>
        <item x="642"/>
        <item x="643"/>
        <item x="644"/>
        <item x="668"/>
        <item x="708"/>
        <item x="721"/>
        <item x="761"/>
        <item x="762"/>
        <item x="764"/>
        <item x="772"/>
        <item x="780"/>
        <item x="802"/>
        <item x="927"/>
        <item x="1132"/>
        <item x="1242"/>
        <item x="1288"/>
        <item x="1290"/>
        <item x="1320"/>
        <item x="1322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89"/>
        <item x="2229"/>
        <item x="2290"/>
        <item x="2293"/>
        <item x="2294"/>
        <item x="2304"/>
        <item x="2310"/>
        <item x="2377"/>
        <item x="2386"/>
        <item x="2398"/>
        <item x="2407"/>
        <item x="2421"/>
        <item x="2423"/>
        <item x="2424"/>
        <item x="2426"/>
        <item x="2428"/>
        <item x="2431"/>
        <item x="2440"/>
        <item x="2459"/>
        <item x="2469"/>
        <item x="2472"/>
        <item x="2476"/>
        <item x="2488"/>
        <item x="2489"/>
        <item x="2496"/>
        <item x="2497"/>
        <item x="2501"/>
        <item x="2504"/>
        <item x="2505"/>
        <item x="2506"/>
        <item x="2509"/>
        <item x="2511"/>
        <item x="2513"/>
        <item x="2518"/>
        <item x="2548"/>
        <item x="2551"/>
        <item x="2557"/>
        <item x="2559"/>
        <item x="2579"/>
        <item x="2596"/>
        <item x="2599"/>
        <item x="2605"/>
        <item x="2624"/>
        <item x="2632"/>
        <item x="2638"/>
        <item x="2828"/>
        <item x="2867"/>
        <item x="2870"/>
        <item x="2874"/>
        <item x="2878"/>
        <item x="2887"/>
        <item x="2906"/>
        <item x="2908"/>
        <item x="2910"/>
        <item x="2914"/>
        <item x="2916"/>
        <item x="2918"/>
        <item x="2922"/>
        <item x="2926"/>
        <item x="2932"/>
        <item x="2934"/>
        <item x="2939"/>
        <item x="2940"/>
        <item x="2941"/>
        <item x="2942"/>
        <item x="2944"/>
        <item x="2946"/>
        <item x="2950"/>
        <item x="2952"/>
        <item x="2954"/>
        <item x="2962"/>
        <item x="2964"/>
        <item x="2966"/>
        <item x="2974"/>
        <item x="2982"/>
        <item x="2986"/>
        <item x="2994"/>
        <item x="3002"/>
        <item x="3003"/>
        <item x="3004"/>
        <item x="3006"/>
        <item x="3008"/>
        <item x="3010"/>
        <item x="3016"/>
        <item x="3017"/>
        <item x="3019"/>
        <item x="3021"/>
        <item x="3024"/>
        <item x="3025"/>
        <item x="3031"/>
        <item x="3034"/>
        <item x="3036"/>
        <item x="3147"/>
        <item x="3223"/>
        <item x="3224"/>
        <item x="3226"/>
        <item x="3231"/>
        <item x="3234"/>
        <item x="3237"/>
        <item x="3238"/>
        <item x="3239"/>
        <item x="3242"/>
        <item x="3244"/>
        <item x="3246"/>
        <item x="3260"/>
        <item x="3272"/>
        <item x="3277"/>
        <item x="3283"/>
        <item x="3287"/>
        <item x="3289"/>
        <item x="3290"/>
        <item x="3291"/>
        <item x="3292"/>
        <item x="3293"/>
        <item x="3295"/>
        <item x="3296"/>
        <item x="3297"/>
        <item x="3298"/>
        <item x="3299"/>
        <item x="3301"/>
        <item x="3304"/>
        <item x="3305"/>
        <item x="3306"/>
        <item x="3307"/>
        <item x="3311"/>
        <item x="3312"/>
        <item x="3316"/>
        <item x="3317"/>
        <item x="3318"/>
        <item x="3320"/>
        <item x="3322"/>
        <item x="3325"/>
        <item x="3326"/>
        <item x="3329"/>
        <item x="3330"/>
        <item x="3334"/>
        <item x="3341"/>
        <item x="3342"/>
        <item x="3354"/>
        <item x="3358"/>
        <item x="3360"/>
        <item x="3365"/>
        <item x="3368"/>
        <item x="3369"/>
        <item x="3373"/>
        <item x="3374"/>
        <item x="3375"/>
        <item x="3376"/>
        <item x="3377"/>
        <item x="3378"/>
        <item x="3379"/>
        <item x="3380"/>
        <item x="3428"/>
        <item x="3433"/>
        <item x="3434"/>
        <item x="3437"/>
        <item x="3438"/>
        <item x="3441"/>
        <item x="3445"/>
        <item x="3446"/>
        <item x="3451"/>
        <item x="3452"/>
        <item x="3453"/>
        <item x="3469"/>
        <item x="3472"/>
        <item x="3473"/>
        <item x="3474"/>
        <item x="3476"/>
        <item x="3477"/>
        <item x="3480"/>
        <item x="3482"/>
        <item x="3486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660"/>
        <item x="3680"/>
        <item x="3701"/>
        <item x="3708"/>
        <item x="3743"/>
        <item x="3762"/>
        <item x="3773"/>
        <item x="3839"/>
        <item x="3843"/>
        <item x="3864"/>
        <item x="3871"/>
        <item x="3886"/>
        <item x="3898"/>
        <item x="4558"/>
        <item x="4559"/>
        <item x="4697"/>
        <item x="4746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8"/>
        <item x="4814"/>
        <item x="4826"/>
        <item x="4828"/>
        <item x="4829"/>
        <item x="4830"/>
        <item x="4834"/>
        <item x="4836"/>
        <item x="4839"/>
        <item x="4846"/>
        <item x="4847"/>
        <item x="4848"/>
        <item x="4852"/>
        <item x="4853"/>
        <item x="4860"/>
        <item x="4868"/>
        <item x="4869"/>
        <item x="4871"/>
        <item x="4872"/>
        <item x="4873"/>
        <item x="4874"/>
        <item x="4878"/>
        <item x="4879"/>
        <item x="4880"/>
        <item x="4881"/>
        <item x="4882"/>
        <item x="4883"/>
        <item x="4884"/>
        <item x="4885"/>
        <item x="4888"/>
        <item x="4892"/>
        <item x="4893"/>
        <item x="4896"/>
        <item x="4897"/>
        <item x="4898"/>
        <item x="4900"/>
        <item x="4901"/>
        <item x="4902"/>
        <item x="4904"/>
        <item x="4906"/>
        <item x="4908"/>
        <item x="4910"/>
        <item x="4911"/>
        <item x="4912"/>
        <item x="4914"/>
        <item x="4915"/>
        <item x="4916"/>
        <item x="4918"/>
        <item x="4924"/>
        <item x="4926"/>
        <item x="4927"/>
        <item x="4928"/>
        <item x="4930"/>
        <item x="4933"/>
        <item x="4998"/>
        <item x="4999"/>
        <item x="5000"/>
        <item x="5001"/>
        <item x="5004"/>
        <item x="5005"/>
        <item x="5008"/>
        <item x="5009"/>
        <item x="5014"/>
        <item x="5018"/>
        <item x="5019"/>
        <item x="5022"/>
        <item x="5024"/>
        <item x="5026"/>
        <item x="5029"/>
        <item x="5035"/>
        <item x="5036"/>
        <item x="5040"/>
        <item x="5042"/>
        <item x="5044"/>
        <item x="5045"/>
        <item x="5046"/>
        <item x="5047"/>
        <item x="5050"/>
        <item x="5051"/>
        <item x="5052"/>
        <item x="5053"/>
        <item x="5055"/>
        <item x="5056"/>
        <item x="5058"/>
        <item x="5060"/>
        <item x="5061"/>
        <item x="5062"/>
        <item x="5063"/>
        <item x="5064"/>
        <item x="5068"/>
        <item x="5072"/>
        <item x="5073"/>
        <item x="5081"/>
        <item x="5087"/>
        <item x="5096"/>
        <item x="5097"/>
        <item x="5099"/>
        <item x="5102"/>
        <item x="5103"/>
        <item x="5104"/>
        <item x="5106"/>
        <item x="5107"/>
        <item x="5108"/>
        <item x="5109"/>
        <item x="5110"/>
        <item x="5112"/>
        <item x="5113"/>
        <item x="5114"/>
        <item x="5115"/>
        <item x="5116"/>
        <item x="5117"/>
        <item x="5118"/>
        <item x="5119"/>
        <item x="5121"/>
        <item x="5122"/>
        <item x="5124"/>
        <item x="5125"/>
        <item x="5126"/>
        <item x="5128"/>
        <item x="395"/>
        <item x="3585"/>
        <item x="3586"/>
        <item x="3587"/>
        <item x="4956"/>
        <item x="4957"/>
        <item x="185"/>
        <item x="3264"/>
        <item x="3265"/>
        <item x="3266"/>
        <item x="3267"/>
        <item x="3345"/>
        <item x="3346"/>
        <item x="3347"/>
        <item x="3348"/>
        <item x="3381"/>
        <item x="3382"/>
        <item x="3384"/>
        <item x="3385"/>
        <item x="3386"/>
        <item x="3387"/>
        <item x="3388"/>
        <item x="3389"/>
        <item x="3390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7"/>
        <item x="3408"/>
        <item x="3409"/>
        <item x="3410"/>
        <item x="3412"/>
        <item x="3413"/>
        <item x="3414"/>
        <item x="3415"/>
        <item x="3416"/>
        <item x="3417"/>
        <item x="3418"/>
        <item x="3420"/>
        <item x="3439"/>
        <item x="3465"/>
        <item x="3466"/>
        <item x="3467"/>
        <item x="3468"/>
        <item x="4515"/>
        <item x="5"/>
        <item x="1490"/>
        <item x="3383"/>
        <item x="3391"/>
        <item x="838"/>
        <item x="1105"/>
        <item x="1106"/>
        <item x="1107"/>
        <item x="1108"/>
        <item x="1113"/>
        <item x="1114"/>
        <item x="1115"/>
        <item x="1116"/>
        <item x="1133"/>
        <item x="1134"/>
        <item x="1135"/>
        <item x="1136"/>
        <item x="1153"/>
        <item x="1154"/>
        <item x="1155"/>
        <item x="1156"/>
        <item x="1173"/>
        <item x="1174"/>
        <item x="1175"/>
        <item x="1176"/>
        <item x="1189"/>
        <item x="1190"/>
        <item x="1191"/>
        <item x="1192"/>
        <item x="1205"/>
        <item x="1206"/>
        <item x="1207"/>
        <item x="1208"/>
        <item x="1217"/>
        <item x="1218"/>
        <item x="1219"/>
        <item x="1220"/>
        <item x="1221"/>
        <item x="1222"/>
        <item x="1223"/>
        <item x="1224"/>
        <item x="1227"/>
        <item x="1228"/>
        <item x="1229"/>
        <item x="1230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2253"/>
        <item x="2258"/>
        <item x="2259"/>
        <item x="2272"/>
        <item x="2273"/>
        <item x="2796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406"/>
        <item x="3411"/>
        <item x="3419"/>
        <item x="4098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852"/>
        <item x="2274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t="default"/>
      </items>
    </pivotField>
    <pivotField dataField="1" showAll="0"/>
  </pivotFields>
  <rowFields count="1">
    <field x="0"/>
  </rowFields>
  <rowItems count="518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50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 t="grand">
      <x/>
    </i>
  </rowItems>
  <colItems count="1">
    <i/>
  </colItems>
  <dataFields count="1">
    <dataField name="Sum of OnHand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0626"/>
  <sheetViews>
    <sheetView zoomScaleNormal="100" workbookViewId="0">
      <pane ySplit="4" topLeftCell="A5" activePane="bottomLeft" state="frozen"/>
      <selection activeCell="G9" sqref="G9"/>
      <selection pane="bottomLeft" activeCell="J22" sqref="J22"/>
    </sheetView>
  </sheetViews>
  <sheetFormatPr defaultColWidth="11" defaultRowHeight="15.75"/>
  <cols>
    <col min="1" max="1" width="31.375" style="64" customWidth="1"/>
    <col min="2" max="7" width="11" style="64"/>
    <col min="8" max="8" width="17.375" style="20" customWidth="1"/>
    <col min="9" max="9" width="11" style="20"/>
    <col min="10" max="18" width="11" style="64"/>
    <col min="19" max="20" width="25" style="64" customWidth="1"/>
    <col min="21" max="16384" width="11" style="64"/>
  </cols>
  <sheetData>
    <row r="1" spans="1:20">
      <c r="A1" s="64" t="s">
        <v>0</v>
      </c>
      <c r="D1" s="64">
        <v>60</v>
      </c>
      <c r="E1" s="64">
        <v>30</v>
      </c>
      <c r="F1" s="64">
        <v>0</v>
      </c>
      <c r="G1" s="64">
        <v>10</v>
      </c>
      <c r="S1" s="64" t="s">
        <v>10968</v>
      </c>
      <c r="T1" s="64" t="s">
        <v>10967</v>
      </c>
    </row>
    <row r="2" spans="1:20">
      <c r="A2" s="64" t="s">
        <v>1</v>
      </c>
      <c r="D2" s="64">
        <v>2</v>
      </c>
      <c r="E2" s="64">
        <v>2</v>
      </c>
      <c r="F2" s="64">
        <v>2</v>
      </c>
      <c r="G2" s="64">
        <v>3</v>
      </c>
      <c r="S2" s="64" t="s">
        <v>5490</v>
      </c>
      <c r="T2" s="64" t="s">
        <v>2750</v>
      </c>
    </row>
    <row r="3" spans="1:20">
      <c r="A3" s="64" t="s">
        <v>2</v>
      </c>
      <c r="D3" s="20">
        <v>50000</v>
      </c>
      <c r="E3" s="20">
        <v>50000</v>
      </c>
      <c r="F3" s="20">
        <v>2</v>
      </c>
      <c r="G3" s="64">
        <v>557</v>
      </c>
      <c r="S3" s="64" t="s">
        <v>2619</v>
      </c>
    </row>
    <row r="4" spans="1:20">
      <c r="A4" t="s">
        <v>3</v>
      </c>
      <c r="B4" s="64" t="s">
        <v>4</v>
      </c>
      <c r="D4" s="64" t="s">
        <v>5</v>
      </c>
      <c r="E4" s="64" t="s">
        <v>6</v>
      </c>
      <c r="F4" s="64" t="s">
        <v>7</v>
      </c>
      <c r="G4" s="64" t="s">
        <v>8</v>
      </c>
      <c r="H4" s="20" t="s">
        <v>9</v>
      </c>
      <c r="S4" s="64" t="s">
        <v>2668</v>
      </c>
    </row>
    <row r="5" spans="1:20">
      <c r="A5" t="s">
        <v>10</v>
      </c>
      <c r="B5" s="64">
        <f>VLOOKUP($A5,Pivot!$D:$E,2,FALSE)</f>
        <v>0</v>
      </c>
      <c r="D5" s="64">
        <v>0</v>
      </c>
      <c r="E5" s="64">
        <v>0</v>
      </c>
      <c r="F5" s="64">
        <v>0</v>
      </c>
      <c r="G5" s="64">
        <v>0</v>
      </c>
      <c r="H5" s="20">
        <f>IFERROR(VLOOKUP(A5,'[3]Allocation Thresholds'!A:B,2,FALSE),10)</f>
        <v>10</v>
      </c>
      <c r="S5" s="64" t="s">
        <v>1600</v>
      </c>
    </row>
    <row r="6" spans="1:20">
      <c r="A6" t="s">
        <v>11</v>
      </c>
      <c r="B6" s="64">
        <f>VLOOKUP($A6,Pivot!$D:$E,2,FALSE)</f>
        <v>0</v>
      </c>
      <c r="D6" s="64">
        <v>0</v>
      </c>
      <c r="E6" s="64">
        <v>0</v>
      </c>
      <c r="F6" s="64">
        <v>0</v>
      </c>
      <c r="G6" s="64">
        <v>0</v>
      </c>
      <c r="H6" s="20">
        <f>IFERROR(VLOOKUP(A6,'[3]Allocation Thresholds'!A:B,2,FALSE),10)</f>
        <v>10</v>
      </c>
      <c r="S6" s="64" t="s">
        <v>1628</v>
      </c>
    </row>
    <row r="7" spans="1:20">
      <c r="A7" t="s">
        <v>12</v>
      </c>
      <c r="B7" s="64">
        <f>VLOOKUP($A7,Pivot!$D:$E,2,FALSE)</f>
        <v>0</v>
      </c>
      <c r="D7" s="64">
        <v>0</v>
      </c>
      <c r="E7" s="64">
        <v>0</v>
      </c>
      <c r="F7" s="64">
        <v>0</v>
      </c>
      <c r="G7" s="64">
        <v>0</v>
      </c>
      <c r="H7" s="20">
        <f>IFERROR(VLOOKUP(A7,'[3]Allocation Thresholds'!A:B,2,FALSE),10)</f>
        <v>10</v>
      </c>
    </row>
    <row r="8" spans="1:20">
      <c r="A8" t="s">
        <v>13</v>
      </c>
      <c r="B8" s="64">
        <f>VLOOKUP($A8,Pivot!$D:$E,2,FALSE)</f>
        <v>88</v>
      </c>
      <c r="D8" s="64">
        <v>88</v>
      </c>
      <c r="E8" s="64">
        <v>0</v>
      </c>
      <c r="F8" s="64">
        <v>0</v>
      </c>
      <c r="G8" s="64">
        <v>0</v>
      </c>
      <c r="H8" s="20">
        <f>IFERROR(VLOOKUP(A8,'[3]Allocation Thresholds'!A:B,2,FALSE),10)</f>
        <v>10</v>
      </c>
    </row>
    <row r="9" spans="1:20">
      <c r="A9" t="s">
        <v>17</v>
      </c>
      <c r="B9" s="64">
        <f>VLOOKUP($A9,Pivot!$D:$E,2,FALSE)</f>
        <v>18</v>
      </c>
      <c r="D9" s="64">
        <v>18</v>
      </c>
      <c r="E9" s="64">
        <v>0</v>
      </c>
      <c r="F9" s="64">
        <v>0</v>
      </c>
      <c r="G9" s="64">
        <v>0</v>
      </c>
      <c r="H9" s="20">
        <f>IFERROR(VLOOKUP(A9,'[3]Allocation Thresholds'!A:B,2,FALSE),10)</f>
        <v>10</v>
      </c>
    </row>
    <row r="10" spans="1:20">
      <c r="A10" t="s">
        <v>24</v>
      </c>
      <c r="B10" s="64">
        <f>VLOOKUP($A10,Pivot!$D:$E,2,FALSE)</f>
        <v>1</v>
      </c>
      <c r="D10" s="64">
        <v>0</v>
      </c>
      <c r="E10" s="64">
        <v>0</v>
      </c>
      <c r="F10" s="64">
        <v>0</v>
      </c>
      <c r="G10" s="64">
        <v>0</v>
      </c>
      <c r="H10" s="20">
        <f>IFERROR(VLOOKUP(A10,'[3]Allocation Thresholds'!A:B,2,FALSE),10)</f>
        <v>10</v>
      </c>
    </row>
    <row r="11" spans="1:20">
      <c r="A11" t="s">
        <v>25</v>
      </c>
      <c r="B11" s="64">
        <f>VLOOKUP($A11,Pivot!$D:$E,2,FALSE)</f>
        <v>14</v>
      </c>
      <c r="D11" s="64">
        <v>14</v>
      </c>
      <c r="E11" s="64">
        <v>0</v>
      </c>
      <c r="F11" s="64">
        <v>0</v>
      </c>
      <c r="G11" s="64">
        <v>0</v>
      </c>
      <c r="H11" s="20">
        <f>IFERROR(VLOOKUP(A11,'[3]Allocation Thresholds'!A:B,2,FALSE),10)</f>
        <v>10</v>
      </c>
    </row>
    <row r="12" spans="1:20">
      <c r="A12" t="s">
        <v>26</v>
      </c>
      <c r="B12" s="64">
        <f>VLOOKUP($A12,Pivot!$D:$E,2,FALSE)</f>
        <v>0</v>
      </c>
      <c r="D12" s="64">
        <v>0</v>
      </c>
      <c r="E12" s="64">
        <v>0</v>
      </c>
      <c r="F12" s="64">
        <v>0</v>
      </c>
      <c r="G12" s="64">
        <v>0</v>
      </c>
      <c r="H12" s="20">
        <f>IFERROR(VLOOKUP(A12,'[3]Allocation Thresholds'!A:B,2,FALSE),10)</f>
        <v>10</v>
      </c>
    </row>
    <row r="13" spans="1:20">
      <c r="A13" t="s">
        <v>4214</v>
      </c>
      <c r="B13" s="64">
        <f>VLOOKUP($A13,Pivot!$D:$E,2,FALSE)</f>
        <v>0</v>
      </c>
      <c r="D13" s="64">
        <v>0</v>
      </c>
      <c r="E13" s="64">
        <v>0</v>
      </c>
      <c r="F13" s="64">
        <v>0</v>
      </c>
      <c r="G13" s="64">
        <v>0</v>
      </c>
      <c r="H13" s="20">
        <f>IFERROR(VLOOKUP(A13,'[3]Allocation Thresholds'!A:B,2,FALSE),10)</f>
        <v>10</v>
      </c>
    </row>
    <row r="14" spans="1:20">
      <c r="A14" t="s">
        <v>4215</v>
      </c>
      <c r="B14" s="64">
        <f>VLOOKUP($A14,Pivot!$D:$E,2,FALSE)</f>
        <v>0</v>
      </c>
      <c r="D14" s="64">
        <v>50</v>
      </c>
      <c r="E14" s="64">
        <v>50</v>
      </c>
      <c r="F14" s="64">
        <v>0</v>
      </c>
      <c r="G14" s="64">
        <v>0</v>
      </c>
      <c r="H14" s="20">
        <f>IFERROR(VLOOKUP(A14,'[3]Allocation Thresholds'!A:B,2,FALSE),10)</f>
        <v>10</v>
      </c>
    </row>
    <row r="15" spans="1:20">
      <c r="A15" t="s">
        <v>4216</v>
      </c>
      <c r="B15" s="64">
        <f>VLOOKUP($A15,Pivot!$D:$E,2,FALSE)</f>
        <v>0</v>
      </c>
      <c r="D15" s="64">
        <v>0</v>
      </c>
      <c r="E15" s="64">
        <v>0</v>
      </c>
      <c r="F15" s="64">
        <v>0</v>
      </c>
      <c r="G15" s="64">
        <v>0</v>
      </c>
      <c r="H15" s="20">
        <f>IFERROR(VLOOKUP(A15,'[3]Allocation Thresholds'!A:B,2,FALSE),10)</f>
        <v>10</v>
      </c>
    </row>
    <row r="16" spans="1:20">
      <c r="A16" t="s">
        <v>4217</v>
      </c>
      <c r="B16" s="64">
        <f>VLOOKUP($A16,Pivot!$D:$E,2,FALSE)</f>
        <v>0</v>
      </c>
      <c r="D16" s="64">
        <v>50</v>
      </c>
      <c r="E16" s="64">
        <v>50</v>
      </c>
      <c r="F16" s="64">
        <v>0</v>
      </c>
      <c r="G16" s="64">
        <v>0</v>
      </c>
      <c r="H16" s="20">
        <f>IFERROR(VLOOKUP(A16,'[3]Allocation Thresholds'!A:B,2,FALSE),10)</f>
        <v>10</v>
      </c>
    </row>
    <row r="17" spans="1:8">
      <c r="A17" t="s">
        <v>4218</v>
      </c>
      <c r="B17" s="64">
        <f>VLOOKUP($A17,Pivot!$D:$E,2,FALSE)</f>
        <v>0</v>
      </c>
      <c r="D17" s="64">
        <v>50</v>
      </c>
      <c r="E17" s="64">
        <v>50</v>
      </c>
      <c r="F17" s="64">
        <v>0</v>
      </c>
      <c r="G17" s="64">
        <v>0</v>
      </c>
      <c r="H17" s="20">
        <f>IFERROR(VLOOKUP(A17,'[3]Allocation Thresholds'!A:B,2,FALSE),10)</f>
        <v>10</v>
      </c>
    </row>
    <row r="18" spans="1:8">
      <c r="A18" t="s">
        <v>4219</v>
      </c>
      <c r="B18" s="64">
        <f>VLOOKUP($A18,Pivot!$D:$E,2,FALSE)</f>
        <v>0</v>
      </c>
      <c r="D18" s="64">
        <v>50</v>
      </c>
      <c r="E18" s="64">
        <v>50</v>
      </c>
      <c r="F18" s="64">
        <v>0</v>
      </c>
      <c r="G18" s="64">
        <v>0</v>
      </c>
      <c r="H18" s="20">
        <f>IFERROR(VLOOKUP(A18,'[3]Allocation Thresholds'!A:B,2,FALSE),10)</f>
        <v>10</v>
      </c>
    </row>
    <row r="19" spans="1:8">
      <c r="A19" t="s">
        <v>4220</v>
      </c>
      <c r="B19" s="64">
        <f>VLOOKUP($A19,Pivot!$D:$E,2,FALSE)</f>
        <v>0</v>
      </c>
      <c r="D19" s="64">
        <v>50</v>
      </c>
      <c r="E19" s="64">
        <v>50</v>
      </c>
      <c r="F19" s="64">
        <v>0</v>
      </c>
      <c r="G19" s="64">
        <v>0</v>
      </c>
      <c r="H19" s="20">
        <f>IFERROR(VLOOKUP(A19,'[3]Allocation Thresholds'!A:B,2,FALSE),10)</f>
        <v>10</v>
      </c>
    </row>
    <row r="20" spans="1:8">
      <c r="A20" t="s">
        <v>4221</v>
      </c>
      <c r="B20" s="64">
        <f>VLOOKUP($A20,Pivot!$D:$E,2,FALSE)</f>
        <v>0</v>
      </c>
      <c r="D20" s="64">
        <v>50</v>
      </c>
      <c r="E20" s="64">
        <v>50</v>
      </c>
      <c r="F20" s="64">
        <v>0</v>
      </c>
      <c r="G20" s="64">
        <v>0</v>
      </c>
      <c r="H20" s="20">
        <f>IFERROR(VLOOKUP(A20,'[3]Allocation Thresholds'!A:B,2,FALSE),10)</f>
        <v>10</v>
      </c>
    </row>
    <row r="21" spans="1:8">
      <c r="A21" t="s">
        <v>4222</v>
      </c>
      <c r="B21" s="64">
        <f>VLOOKUP($A21,Pivot!$D:$E,2,FALSE)</f>
        <v>0</v>
      </c>
      <c r="D21" s="64">
        <v>50</v>
      </c>
      <c r="E21" s="64">
        <v>50</v>
      </c>
      <c r="F21" s="64">
        <v>0</v>
      </c>
      <c r="G21" s="64">
        <v>0</v>
      </c>
      <c r="H21" s="20">
        <f>IFERROR(VLOOKUP(A21,'[3]Allocation Thresholds'!A:B,2,FALSE),10)</f>
        <v>10</v>
      </c>
    </row>
    <row r="22" spans="1:8">
      <c r="A22" t="s">
        <v>4223</v>
      </c>
      <c r="B22" s="64">
        <f>VLOOKUP($A22,Pivot!$D:$E,2,FALSE)</f>
        <v>0</v>
      </c>
      <c r="D22" s="64">
        <v>50</v>
      </c>
      <c r="E22" s="64">
        <v>50</v>
      </c>
      <c r="F22" s="64">
        <v>0</v>
      </c>
      <c r="G22" s="64">
        <v>0</v>
      </c>
      <c r="H22" s="20">
        <f>IFERROR(VLOOKUP(A22,'[3]Allocation Thresholds'!A:B,2,FALSE),10)</f>
        <v>10</v>
      </c>
    </row>
    <row r="23" spans="1:8">
      <c r="A23" t="s">
        <v>4224</v>
      </c>
      <c r="B23" s="64">
        <f>VLOOKUP($A23,Pivot!$D:$E,2,FALSE)</f>
        <v>0</v>
      </c>
      <c r="D23" s="64">
        <v>50</v>
      </c>
      <c r="E23" s="64">
        <v>50</v>
      </c>
      <c r="F23" s="64">
        <v>0</v>
      </c>
      <c r="G23" s="64">
        <v>0</v>
      </c>
      <c r="H23" s="20">
        <f>IFERROR(VLOOKUP(A23,'[3]Allocation Thresholds'!A:B,2,FALSE),10)</f>
        <v>10</v>
      </c>
    </row>
    <row r="24" spans="1:8">
      <c r="A24" t="s">
        <v>4225</v>
      </c>
      <c r="B24" s="64">
        <f>VLOOKUP($A24,Pivot!$D:$E,2,FALSE)</f>
        <v>0</v>
      </c>
      <c r="D24" s="64">
        <v>50</v>
      </c>
      <c r="E24" s="64">
        <v>50</v>
      </c>
      <c r="F24" s="64">
        <v>0</v>
      </c>
      <c r="G24" s="64">
        <v>0</v>
      </c>
      <c r="H24" s="20">
        <f>IFERROR(VLOOKUP(A24,'[3]Allocation Thresholds'!A:B,2,FALSE),10)</f>
        <v>10</v>
      </c>
    </row>
    <row r="25" spans="1:8">
      <c r="A25" t="s">
        <v>4226</v>
      </c>
      <c r="B25" s="64">
        <f>VLOOKUP($A25,Pivot!$D:$E,2,FALSE)</f>
        <v>0</v>
      </c>
      <c r="D25" s="64">
        <v>50</v>
      </c>
      <c r="E25" s="64">
        <v>50</v>
      </c>
      <c r="F25" s="64">
        <v>0</v>
      </c>
      <c r="G25" s="64">
        <v>0</v>
      </c>
      <c r="H25" s="20">
        <f>IFERROR(VLOOKUP(A25,'[3]Allocation Thresholds'!A:B,2,FALSE),10)</f>
        <v>10</v>
      </c>
    </row>
    <row r="26" spans="1:8">
      <c r="A26" t="s">
        <v>4227</v>
      </c>
      <c r="B26" s="64">
        <f>VLOOKUP($A26,Pivot!$D:$E,2,FALSE)</f>
        <v>0</v>
      </c>
      <c r="D26" s="64">
        <v>50</v>
      </c>
      <c r="E26" s="64">
        <v>50</v>
      </c>
      <c r="F26" s="64">
        <v>0</v>
      </c>
      <c r="G26" s="64">
        <v>0</v>
      </c>
      <c r="H26" s="20">
        <f>IFERROR(VLOOKUP(A26,'[3]Allocation Thresholds'!A:B,2,FALSE),10)</f>
        <v>10</v>
      </c>
    </row>
    <row r="27" spans="1:8">
      <c r="A27" t="s">
        <v>4228</v>
      </c>
      <c r="B27" s="64">
        <f>VLOOKUP($A27,Pivot!$D:$E,2,FALSE)</f>
        <v>0</v>
      </c>
      <c r="D27" s="64">
        <v>50</v>
      </c>
      <c r="E27" s="66">
        <v>50</v>
      </c>
      <c r="F27" s="64">
        <v>0</v>
      </c>
      <c r="G27" s="64">
        <v>0</v>
      </c>
      <c r="H27" s="20">
        <f>IFERROR(VLOOKUP(A27,'[3]Allocation Thresholds'!A:B,2,FALSE),10)</f>
        <v>10</v>
      </c>
    </row>
    <row r="28" spans="1:8">
      <c r="A28" t="s">
        <v>4229</v>
      </c>
      <c r="B28" s="64">
        <f>VLOOKUP($A28,Pivot!$D:$E,2,FALSE)</f>
        <v>0</v>
      </c>
      <c r="D28" s="64">
        <v>50</v>
      </c>
      <c r="E28" s="64">
        <v>50</v>
      </c>
      <c r="F28" s="64">
        <v>0</v>
      </c>
      <c r="G28" s="64">
        <v>0</v>
      </c>
      <c r="H28" s="20">
        <f>IFERROR(VLOOKUP(A28,'[3]Allocation Thresholds'!A:B,2,FALSE),10)</f>
        <v>10</v>
      </c>
    </row>
    <row r="29" spans="1:8">
      <c r="A29" t="s">
        <v>4230</v>
      </c>
      <c r="B29" s="64">
        <f>VLOOKUP($A29,Pivot!$D:$E,2,FALSE)</f>
        <v>0</v>
      </c>
      <c r="D29" s="66">
        <v>50</v>
      </c>
      <c r="E29" s="64">
        <v>50</v>
      </c>
      <c r="F29" s="64">
        <v>0</v>
      </c>
      <c r="G29" s="64">
        <v>0</v>
      </c>
      <c r="H29" s="20">
        <f>IFERROR(VLOOKUP(A29,'[3]Allocation Thresholds'!A:B,2,FALSE),10)</f>
        <v>10</v>
      </c>
    </row>
    <row r="30" spans="1:8">
      <c r="A30" t="s">
        <v>4231</v>
      </c>
      <c r="B30" s="64">
        <f>VLOOKUP($A30,Pivot!$D:$E,2,FALSE)</f>
        <v>0</v>
      </c>
      <c r="D30" s="64">
        <v>0</v>
      </c>
      <c r="E30" s="64">
        <v>0</v>
      </c>
      <c r="F30" s="64">
        <v>0</v>
      </c>
      <c r="G30" s="64">
        <v>0</v>
      </c>
      <c r="H30" s="20">
        <f>IFERROR(VLOOKUP(A30,'[3]Allocation Thresholds'!A:B,2,FALSE),10)</f>
        <v>10</v>
      </c>
    </row>
    <row r="31" spans="1:8">
      <c r="A31" t="s">
        <v>4232</v>
      </c>
      <c r="B31" s="64">
        <f>VLOOKUP($A31,Pivot!$D:$E,2,FALSE)</f>
        <v>0</v>
      </c>
      <c r="D31" s="66">
        <v>50</v>
      </c>
      <c r="E31" s="64">
        <v>50</v>
      </c>
      <c r="F31" s="64">
        <v>0</v>
      </c>
      <c r="G31" s="64">
        <v>0</v>
      </c>
      <c r="H31" s="20">
        <f>IFERROR(VLOOKUP(A31,'[3]Allocation Thresholds'!A:B,2,FALSE),10)</f>
        <v>10</v>
      </c>
    </row>
    <row r="32" spans="1:8">
      <c r="A32" t="s">
        <v>4233</v>
      </c>
      <c r="B32" s="64">
        <f>VLOOKUP($A32,Pivot!$D:$E,2,FALSE)</f>
        <v>0</v>
      </c>
      <c r="D32" s="64">
        <v>50</v>
      </c>
      <c r="E32" s="64">
        <v>50</v>
      </c>
      <c r="F32" s="64">
        <v>0</v>
      </c>
      <c r="G32" s="64">
        <v>0</v>
      </c>
      <c r="H32" s="20">
        <f>IFERROR(VLOOKUP(A32,'[3]Allocation Thresholds'!A:B,2,FALSE),10)</f>
        <v>10</v>
      </c>
    </row>
    <row r="33" spans="1:8">
      <c r="A33" t="s">
        <v>4234</v>
      </c>
      <c r="B33" s="64">
        <f>VLOOKUP($A33,Pivot!$D:$E,2,FALSE)</f>
        <v>0</v>
      </c>
      <c r="D33" s="64">
        <v>50</v>
      </c>
      <c r="E33" s="64">
        <v>50</v>
      </c>
      <c r="F33" s="64">
        <v>0</v>
      </c>
      <c r="G33" s="64">
        <v>0</v>
      </c>
      <c r="H33" s="20">
        <f>IFERROR(VLOOKUP(A33,'[3]Allocation Thresholds'!A:B,2,FALSE),10)</f>
        <v>10</v>
      </c>
    </row>
    <row r="34" spans="1:8">
      <c r="A34" t="s">
        <v>4235</v>
      </c>
      <c r="B34" s="64">
        <f>VLOOKUP($A34,Pivot!$D:$E,2,FALSE)</f>
        <v>0</v>
      </c>
      <c r="D34" s="64">
        <v>50</v>
      </c>
      <c r="E34" s="64">
        <v>50</v>
      </c>
      <c r="F34" s="64">
        <v>0</v>
      </c>
      <c r="G34" s="64">
        <v>0</v>
      </c>
      <c r="H34" s="20">
        <f>IFERROR(VLOOKUP(A34,'[3]Allocation Thresholds'!A:B,2,FALSE),10)</f>
        <v>10</v>
      </c>
    </row>
    <row r="35" spans="1:8">
      <c r="A35" t="s">
        <v>4236</v>
      </c>
      <c r="B35" s="64">
        <f>VLOOKUP($A35,Pivot!$D:$E,2,FALSE)</f>
        <v>0</v>
      </c>
      <c r="D35" s="64">
        <v>50</v>
      </c>
      <c r="E35" s="64">
        <v>50</v>
      </c>
      <c r="F35" s="64">
        <v>0</v>
      </c>
      <c r="G35" s="64">
        <v>0</v>
      </c>
      <c r="H35" s="20">
        <f>IFERROR(VLOOKUP(A35,'[3]Allocation Thresholds'!A:B,2,FALSE),10)</f>
        <v>10</v>
      </c>
    </row>
    <row r="36" spans="1:8">
      <c r="A36" t="s">
        <v>4237</v>
      </c>
      <c r="B36" s="64">
        <f>VLOOKUP($A36,Pivot!$D:$E,2,FALSE)</f>
        <v>0</v>
      </c>
      <c r="D36" s="64">
        <v>50</v>
      </c>
      <c r="E36" s="64">
        <v>50</v>
      </c>
      <c r="F36" s="64">
        <v>0</v>
      </c>
      <c r="G36" s="64">
        <v>0</v>
      </c>
      <c r="H36" s="20">
        <f>IFERROR(VLOOKUP(A36,'[3]Allocation Thresholds'!A:B,2,FALSE),10)</f>
        <v>10</v>
      </c>
    </row>
    <row r="37" spans="1:8">
      <c r="A37" t="s">
        <v>4238</v>
      </c>
      <c r="B37" s="64">
        <f>VLOOKUP($A37,Pivot!$D:$E,2,FALSE)</f>
        <v>0</v>
      </c>
      <c r="D37" s="64">
        <v>50</v>
      </c>
      <c r="E37" s="64">
        <v>50</v>
      </c>
      <c r="F37" s="64">
        <v>0</v>
      </c>
      <c r="G37" s="64">
        <v>0</v>
      </c>
      <c r="H37" s="20">
        <f>IFERROR(VLOOKUP(A37,'[3]Allocation Thresholds'!A:B,2,FALSE),10)</f>
        <v>10</v>
      </c>
    </row>
    <row r="38" spans="1:8">
      <c r="A38" t="s">
        <v>4239</v>
      </c>
      <c r="B38" s="64">
        <f>VLOOKUP($A38,Pivot!$D:$E,2,FALSE)</f>
        <v>0</v>
      </c>
      <c r="D38" s="64">
        <v>50</v>
      </c>
      <c r="E38" s="64">
        <v>50</v>
      </c>
      <c r="F38" s="64">
        <v>0</v>
      </c>
      <c r="G38" s="64">
        <v>0</v>
      </c>
      <c r="H38" s="20">
        <f>IFERROR(VLOOKUP(A38,'[3]Allocation Thresholds'!A:B,2,FALSE),10)</f>
        <v>10</v>
      </c>
    </row>
    <row r="39" spans="1:8">
      <c r="A39" t="s">
        <v>4240</v>
      </c>
      <c r="B39" s="64">
        <f>VLOOKUP($A39,Pivot!$D:$E,2,FALSE)</f>
        <v>0</v>
      </c>
      <c r="D39" s="64">
        <v>50</v>
      </c>
      <c r="E39" s="64">
        <v>50</v>
      </c>
      <c r="F39" s="64">
        <v>0</v>
      </c>
      <c r="G39" s="64">
        <v>0</v>
      </c>
      <c r="H39" s="20">
        <f>IFERROR(VLOOKUP(A39,'[3]Allocation Thresholds'!A:B,2,FALSE),10)</f>
        <v>10</v>
      </c>
    </row>
    <row r="40" spans="1:8">
      <c r="A40" t="s">
        <v>4241</v>
      </c>
      <c r="B40" s="64">
        <f>VLOOKUP($A40,Pivot!$D:$E,2,FALSE)</f>
        <v>0</v>
      </c>
      <c r="D40" s="64">
        <v>50</v>
      </c>
      <c r="E40" s="64">
        <v>50</v>
      </c>
      <c r="F40" s="64">
        <v>0</v>
      </c>
      <c r="G40" s="64">
        <v>0</v>
      </c>
      <c r="H40" s="20">
        <f>IFERROR(VLOOKUP(A40,'[3]Allocation Thresholds'!A:B,2,FALSE),10)</f>
        <v>10</v>
      </c>
    </row>
    <row r="41" spans="1:8">
      <c r="A41" t="s">
        <v>4242</v>
      </c>
      <c r="B41" s="64">
        <f>VLOOKUP($A41,Pivot!$D:$E,2,FALSE)</f>
        <v>0</v>
      </c>
      <c r="D41" s="64">
        <v>50</v>
      </c>
      <c r="E41" s="64">
        <v>50</v>
      </c>
      <c r="F41" s="64">
        <v>0</v>
      </c>
      <c r="G41" s="64">
        <v>0</v>
      </c>
      <c r="H41" s="20">
        <f>IFERROR(VLOOKUP(A41,'[3]Allocation Thresholds'!A:B,2,FALSE),10)</f>
        <v>10</v>
      </c>
    </row>
    <row r="42" spans="1:8">
      <c r="A42" t="s">
        <v>4243</v>
      </c>
      <c r="B42" s="64">
        <f>VLOOKUP($A42,Pivot!$D:$E,2,FALSE)</f>
        <v>0</v>
      </c>
      <c r="D42" s="64">
        <v>50</v>
      </c>
      <c r="E42" s="64">
        <v>50</v>
      </c>
      <c r="F42" s="64">
        <v>0</v>
      </c>
      <c r="G42" s="64">
        <v>0</v>
      </c>
      <c r="H42" s="20">
        <f>IFERROR(VLOOKUP(A42,'[3]Allocation Thresholds'!A:B,2,FALSE),10)</f>
        <v>10</v>
      </c>
    </row>
    <row r="43" spans="1:8">
      <c r="A43" t="s">
        <v>4244</v>
      </c>
      <c r="B43" s="64">
        <f>VLOOKUP($A43,Pivot!$D:$E,2,FALSE)</f>
        <v>0</v>
      </c>
      <c r="D43" s="64">
        <v>50</v>
      </c>
      <c r="E43" s="64">
        <v>50</v>
      </c>
      <c r="F43" s="64">
        <v>0</v>
      </c>
      <c r="G43" s="64">
        <v>0</v>
      </c>
      <c r="H43" s="20">
        <f>IFERROR(VLOOKUP(A43,'[3]Allocation Thresholds'!A:B,2,FALSE),10)</f>
        <v>10</v>
      </c>
    </row>
    <row r="44" spans="1:8">
      <c r="A44" t="s">
        <v>4245</v>
      </c>
      <c r="B44" s="64">
        <f>VLOOKUP($A44,Pivot!$D:$E,2,FALSE)</f>
        <v>0</v>
      </c>
      <c r="D44" s="64">
        <v>50</v>
      </c>
      <c r="E44" s="64">
        <v>50</v>
      </c>
      <c r="F44" s="64">
        <v>0</v>
      </c>
      <c r="G44" s="64">
        <v>0</v>
      </c>
      <c r="H44" s="20">
        <f>IFERROR(VLOOKUP(A44,'[3]Allocation Thresholds'!A:B,2,FALSE),10)</f>
        <v>10</v>
      </c>
    </row>
    <row r="45" spans="1:8">
      <c r="A45" t="s">
        <v>4246</v>
      </c>
      <c r="B45" s="64">
        <f>VLOOKUP($A45,Pivot!$D:$E,2,FALSE)</f>
        <v>0</v>
      </c>
      <c r="D45" s="64">
        <v>50</v>
      </c>
      <c r="E45" s="64">
        <v>50</v>
      </c>
      <c r="F45" s="64">
        <v>0</v>
      </c>
      <c r="G45" s="64">
        <v>0</v>
      </c>
      <c r="H45" s="20">
        <f>IFERROR(VLOOKUP(A45,'[3]Allocation Thresholds'!A:B,2,FALSE),10)</f>
        <v>10</v>
      </c>
    </row>
    <row r="46" spans="1:8">
      <c r="A46" t="s">
        <v>4247</v>
      </c>
      <c r="B46" s="64">
        <f>VLOOKUP($A46,Pivot!$D:$E,2,FALSE)</f>
        <v>0</v>
      </c>
      <c r="D46" s="64">
        <v>50</v>
      </c>
      <c r="E46" s="64">
        <v>50</v>
      </c>
      <c r="F46" s="64">
        <v>0</v>
      </c>
      <c r="G46" s="64">
        <v>0</v>
      </c>
      <c r="H46" s="20">
        <f>IFERROR(VLOOKUP(A46,'[3]Allocation Thresholds'!A:B,2,FALSE),10)</f>
        <v>10</v>
      </c>
    </row>
    <row r="47" spans="1:8">
      <c r="A47" t="s">
        <v>4248</v>
      </c>
      <c r="B47" s="64">
        <f>VLOOKUP($A47,Pivot!$D:$E,2,FALSE)</f>
        <v>0</v>
      </c>
      <c r="D47" s="64">
        <v>0</v>
      </c>
      <c r="E47" s="64">
        <v>0</v>
      </c>
      <c r="F47" s="64">
        <v>0</v>
      </c>
      <c r="G47" s="64">
        <v>0</v>
      </c>
      <c r="H47" s="20">
        <f>IFERROR(VLOOKUP(A47,'[3]Allocation Thresholds'!A:B,2,FALSE),10)</f>
        <v>10</v>
      </c>
    </row>
    <row r="48" spans="1:8">
      <c r="A48" t="s">
        <v>4249</v>
      </c>
      <c r="B48" s="64">
        <f>VLOOKUP($A48,Pivot!$D:$E,2,FALSE)</f>
        <v>0</v>
      </c>
      <c r="D48" s="64">
        <v>50</v>
      </c>
      <c r="E48" s="64">
        <v>50</v>
      </c>
      <c r="F48" s="64">
        <v>0</v>
      </c>
      <c r="G48" s="64">
        <v>0</v>
      </c>
      <c r="H48" s="20">
        <f>IFERROR(VLOOKUP(A48,'[3]Allocation Thresholds'!A:B,2,FALSE),10)</f>
        <v>10</v>
      </c>
    </row>
    <row r="49" spans="1:8">
      <c r="A49" t="s">
        <v>27</v>
      </c>
      <c r="B49" s="64">
        <f>VLOOKUP($A49,Pivot!$D:$E,2,FALSE)</f>
        <v>0</v>
      </c>
      <c r="D49" s="64">
        <v>50</v>
      </c>
      <c r="E49" s="64">
        <v>50</v>
      </c>
      <c r="F49" s="64">
        <v>0</v>
      </c>
      <c r="G49" s="64">
        <v>0</v>
      </c>
      <c r="H49" s="20">
        <f>IFERROR(VLOOKUP(A49,'[3]Allocation Thresholds'!A:B,2,FALSE),10)</f>
        <v>10</v>
      </c>
    </row>
    <row r="50" spans="1:8">
      <c r="A50" t="s">
        <v>4250</v>
      </c>
      <c r="B50" s="64">
        <f>VLOOKUP($A50,Pivot!$D:$E,2,FALSE)</f>
        <v>0</v>
      </c>
      <c r="D50" s="64">
        <v>50</v>
      </c>
      <c r="E50" s="64">
        <v>50</v>
      </c>
      <c r="F50" s="64">
        <v>0</v>
      </c>
      <c r="G50" s="64">
        <v>0</v>
      </c>
      <c r="H50" s="20">
        <f>IFERROR(VLOOKUP(A50,'[3]Allocation Thresholds'!A:B,2,FALSE),10)</f>
        <v>10</v>
      </c>
    </row>
    <row r="51" spans="1:8">
      <c r="A51" t="s">
        <v>4251</v>
      </c>
      <c r="B51" s="64">
        <f>VLOOKUP($A51,Pivot!$D:$E,2,FALSE)</f>
        <v>0</v>
      </c>
      <c r="D51" s="64">
        <v>50</v>
      </c>
      <c r="E51" s="64">
        <v>50</v>
      </c>
      <c r="F51" s="64">
        <v>0</v>
      </c>
      <c r="G51" s="64">
        <v>0</v>
      </c>
      <c r="H51" s="20">
        <f>IFERROR(VLOOKUP(A51,'[3]Allocation Thresholds'!A:B,2,FALSE),10)</f>
        <v>10</v>
      </c>
    </row>
    <row r="52" spans="1:8">
      <c r="A52" t="s">
        <v>4252</v>
      </c>
      <c r="B52" s="64">
        <f>VLOOKUP($A52,Pivot!$D:$E,2,FALSE)</f>
        <v>0</v>
      </c>
      <c r="D52" s="64">
        <v>50</v>
      </c>
      <c r="E52" s="64">
        <v>50</v>
      </c>
      <c r="F52" s="64">
        <v>0</v>
      </c>
      <c r="G52" s="64">
        <v>0</v>
      </c>
      <c r="H52" s="20">
        <f>IFERROR(VLOOKUP(A52,'[3]Allocation Thresholds'!A:B,2,FALSE),10)</f>
        <v>10</v>
      </c>
    </row>
    <row r="53" spans="1:8">
      <c r="A53" t="s">
        <v>4253</v>
      </c>
      <c r="B53" s="64">
        <f>VLOOKUP($A53,Pivot!$D:$E,2,FALSE)</f>
        <v>0</v>
      </c>
      <c r="D53" s="64">
        <v>50</v>
      </c>
      <c r="E53" s="64">
        <v>50</v>
      </c>
      <c r="F53" s="64">
        <v>0</v>
      </c>
      <c r="G53" s="64">
        <v>0</v>
      </c>
      <c r="H53" s="20">
        <f>IFERROR(VLOOKUP(A53,'[3]Allocation Thresholds'!A:B,2,FALSE),10)</f>
        <v>10</v>
      </c>
    </row>
    <row r="54" spans="1:8">
      <c r="A54" t="s">
        <v>4254</v>
      </c>
      <c r="B54" s="64">
        <f>VLOOKUP($A54,Pivot!$D:$E,2,FALSE)</f>
        <v>0</v>
      </c>
      <c r="D54" s="64">
        <v>50</v>
      </c>
      <c r="E54" s="64">
        <v>50</v>
      </c>
      <c r="F54" s="64">
        <v>0</v>
      </c>
      <c r="G54" s="64">
        <v>0</v>
      </c>
      <c r="H54" s="20">
        <f>IFERROR(VLOOKUP(A54,'[3]Allocation Thresholds'!A:B,2,FALSE),10)</f>
        <v>10</v>
      </c>
    </row>
    <row r="55" spans="1:8">
      <c r="A55" t="s">
        <v>4255</v>
      </c>
      <c r="B55" s="64">
        <f>VLOOKUP($A55,Pivot!$D:$E,2,FALSE)</f>
        <v>0</v>
      </c>
      <c r="D55" s="64">
        <v>50</v>
      </c>
      <c r="E55" s="66">
        <v>50</v>
      </c>
      <c r="F55" s="64">
        <v>0</v>
      </c>
      <c r="G55" s="64">
        <v>0</v>
      </c>
      <c r="H55" s="20">
        <f>IFERROR(VLOOKUP(A55,'[3]Allocation Thresholds'!A:B,2,FALSE),10)</f>
        <v>10</v>
      </c>
    </row>
    <row r="56" spans="1:8">
      <c r="A56" t="s">
        <v>4256</v>
      </c>
      <c r="B56" s="64">
        <f>VLOOKUP($A56,Pivot!$D:$E,2,FALSE)</f>
        <v>0</v>
      </c>
      <c r="D56" s="64">
        <v>50</v>
      </c>
      <c r="E56" s="64">
        <v>50</v>
      </c>
      <c r="F56" s="64">
        <v>0</v>
      </c>
      <c r="G56" s="64">
        <v>0</v>
      </c>
      <c r="H56" s="20">
        <f>IFERROR(VLOOKUP(A56,'[3]Allocation Thresholds'!A:B,2,FALSE),10)</f>
        <v>10</v>
      </c>
    </row>
    <row r="57" spans="1:8">
      <c r="A57" t="s">
        <v>4257</v>
      </c>
      <c r="B57" s="64">
        <f>VLOOKUP($A57,Pivot!$D:$E,2,FALSE)</f>
        <v>0</v>
      </c>
      <c r="D57" s="64">
        <v>50</v>
      </c>
      <c r="E57" s="64">
        <v>50</v>
      </c>
      <c r="F57" s="64">
        <v>0</v>
      </c>
      <c r="G57" s="64">
        <v>0</v>
      </c>
      <c r="H57" s="20">
        <f>IFERROR(VLOOKUP(A57,'[3]Allocation Thresholds'!A:B,2,FALSE),10)</f>
        <v>10</v>
      </c>
    </row>
    <row r="58" spans="1:8">
      <c r="A58" t="s">
        <v>4258</v>
      </c>
      <c r="B58" s="64">
        <f>VLOOKUP($A58,Pivot!$D:$E,2,FALSE)</f>
        <v>0</v>
      </c>
      <c r="D58" s="64">
        <v>50</v>
      </c>
      <c r="E58" s="64">
        <v>50</v>
      </c>
      <c r="F58" s="64">
        <v>0</v>
      </c>
      <c r="G58" s="64">
        <v>0</v>
      </c>
      <c r="H58" s="20">
        <f>IFERROR(VLOOKUP(A58,'[3]Allocation Thresholds'!A:B,2,FALSE),10)</f>
        <v>10</v>
      </c>
    </row>
    <row r="59" spans="1:8">
      <c r="A59" t="s">
        <v>4259</v>
      </c>
      <c r="B59" s="64">
        <f>VLOOKUP($A59,Pivot!$D:$E,2,FALSE)</f>
        <v>0</v>
      </c>
      <c r="D59" s="64">
        <v>50</v>
      </c>
      <c r="E59" s="64">
        <v>50</v>
      </c>
      <c r="F59" s="64">
        <v>0</v>
      </c>
      <c r="G59" s="64">
        <v>0</v>
      </c>
      <c r="H59" s="20">
        <f>IFERROR(VLOOKUP(A59,'[3]Allocation Thresholds'!A:B,2,FALSE),10)</f>
        <v>10</v>
      </c>
    </row>
    <row r="60" spans="1:8">
      <c r="A60" t="s">
        <v>4260</v>
      </c>
      <c r="B60" s="64">
        <f>VLOOKUP($A60,Pivot!$D:$E,2,FALSE)</f>
        <v>0</v>
      </c>
      <c r="D60" s="64">
        <v>50</v>
      </c>
      <c r="E60" s="64">
        <v>50</v>
      </c>
      <c r="F60" s="64">
        <v>0</v>
      </c>
      <c r="G60" s="64">
        <v>0</v>
      </c>
      <c r="H60" s="20">
        <f>IFERROR(VLOOKUP(A60,'[3]Allocation Thresholds'!A:B,2,FALSE),10)</f>
        <v>10</v>
      </c>
    </row>
    <row r="61" spans="1:8">
      <c r="A61" t="s">
        <v>4261</v>
      </c>
      <c r="B61" s="64">
        <f>VLOOKUP($A61,Pivot!$D:$E,2,FALSE)</f>
        <v>0</v>
      </c>
      <c r="D61" s="64">
        <v>50</v>
      </c>
      <c r="E61" s="64">
        <v>50</v>
      </c>
      <c r="F61" s="64">
        <v>0</v>
      </c>
      <c r="G61" s="64">
        <v>0</v>
      </c>
      <c r="H61" s="20">
        <f>IFERROR(VLOOKUP(A61,'[3]Allocation Thresholds'!A:B,2,FALSE),10)</f>
        <v>10</v>
      </c>
    </row>
    <row r="62" spans="1:8">
      <c r="A62" t="s">
        <v>4262</v>
      </c>
      <c r="B62" s="64">
        <f>VLOOKUP($A62,Pivot!$D:$E,2,FALSE)</f>
        <v>0</v>
      </c>
      <c r="D62" s="64">
        <v>50</v>
      </c>
      <c r="E62" s="64">
        <v>50</v>
      </c>
      <c r="F62" s="64">
        <v>0</v>
      </c>
      <c r="G62" s="64">
        <v>0</v>
      </c>
      <c r="H62" s="20">
        <f>IFERROR(VLOOKUP(A62,'[3]Allocation Thresholds'!A:B,2,FALSE),10)</f>
        <v>10</v>
      </c>
    </row>
    <row r="63" spans="1:8">
      <c r="A63" t="s">
        <v>4263</v>
      </c>
      <c r="B63" s="64">
        <f>VLOOKUP($A63,Pivot!$D:$E,2,FALSE)</f>
        <v>0</v>
      </c>
      <c r="D63" s="64">
        <v>50</v>
      </c>
      <c r="E63" s="64">
        <v>50</v>
      </c>
      <c r="F63" s="64">
        <v>0</v>
      </c>
      <c r="G63" s="64">
        <v>0</v>
      </c>
      <c r="H63" s="20">
        <f>IFERROR(VLOOKUP(A63,'[3]Allocation Thresholds'!A:B,2,FALSE),10)</f>
        <v>10</v>
      </c>
    </row>
    <row r="64" spans="1:8">
      <c r="A64" t="s">
        <v>4264</v>
      </c>
      <c r="B64" s="64">
        <f>VLOOKUP($A64,Pivot!$D:$E,2,FALSE)</f>
        <v>0</v>
      </c>
      <c r="D64" s="64">
        <v>0</v>
      </c>
      <c r="E64" s="64">
        <v>0</v>
      </c>
      <c r="F64" s="64">
        <v>0</v>
      </c>
      <c r="G64" s="64">
        <v>0</v>
      </c>
      <c r="H64" s="20">
        <f>IFERROR(VLOOKUP(A64,'[3]Allocation Thresholds'!A:B,2,FALSE),10)</f>
        <v>10</v>
      </c>
    </row>
    <row r="65" spans="1:8">
      <c r="A65" t="s">
        <v>4265</v>
      </c>
      <c r="B65" s="64">
        <f>VLOOKUP($A65,Pivot!$D:$E,2,FALSE)</f>
        <v>0</v>
      </c>
      <c r="D65" s="64">
        <v>50</v>
      </c>
      <c r="E65" s="64">
        <v>50</v>
      </c>
      <c r="F65" s="64">
        <v>0</v>
      </c>
      <c r="G65" s="64">
        <v>0</v>
      </c>
      <c r="H65" s="20">
        <f>IFERROR(VLOOKUP(A65,'[3]Allocation Thresholds'!A:B,2,FALSE),10)</f>
        <v>10</v>
      </c>
    </row>
    <row r="66" spans="1:8">
      <c r="A66" t="s">
        <v>4266</v>
      </c>
      <c r="B66" s="64">
        <f>VLOOKUP($A66,Pivot!$D:$E,2,FALSE)</f>
        <v>0</v>
      </c>
      <c r="D66" s="64">
        <v>0</v>
      </c>
      <c r="E66" s="64">
        <v>0</v>
      </c>
      <c r="F66" s="64">
        <v>0</v>
      </c>
      <c r="G66" s="64">
        <v>0</v>
      </c>
      <c r="H66" s="20">
        <f>IFERROR(VLOOKUP(A66,'[3]Allocation Thresholds'!A:B,2,FALSE),10)</f>
        <v>10</v>
      </c>
    </row>
    <row r="67" spans="1:8">
      <c r="A67" t="s">
        <v>4267</v>
      </c>
      <c r="B67" s="64">
        <f>VLOOKUP($A67,Pivot!$D:$E,2,FALSE)</f>
        <v>0</v>
      </c>
      <c r="D67" s="64">
        <v>50</v>
      </c>
      <c r="E67" s="64">
        <v>50</v>
      </c>
      <c r="F67" s="64">
        <v>0</v>
      </c>
      <c r="G67" s="64">
        <v>0</v>
      </c>
      <c r="H67" s="20">
        <f>IFERROR(VLOOKUP(A67,'[3]Allocation Thresholds'!A:B,2,FALSE),10)</f>
        <v>10</v>
      </c>
    </row>
    <row r="68" spans="1:8">
      <c r="A68" t="s">
        <v>4268</v>
      </c>
      <c r="B68" s="64">
        <f>VLOOKUP($A68,Pivot!$D:$E,2,FALSE)</f>
        <v>0</v>
      </c>
      <c r="D68" s="64">
        <v>50</v>
      </c>
      <c r="E68" s="64">
        <v>50</v>
      </c>
      <c r="F68" s="64">
        <v>0</v>
      </c>
      <c r="G68" s="64">
        <v>0</v>
      </c>
      <c r="H68" s="20">
        <f>IFERROR(VLOOKUP(A68,'[3]Allocation Thresholds'!A:B,2,FALSE),10)</f>
        <v>10</v>
      </c>
    </row>
    <row r="69" spans="1:8">
      <c r="A69" t="s">
        <v>4269</v>
      </c>
      <c r="B69" s="64">
        <f>VLOOKUP($A69,Pivot!$D:$E,2,FALSE)</f>
        <v>0</v>
      </c>
      <c r="D69" s="64">
        <v>50</v>
      </c>
      <c r="E69" s="64">
        <v>50</v>
      </c>
      <c r="F69" s="64">
        <v>0</v>
      </c>
      <c r="G69" s="64">
        <v>0</v>
      </c>
      <c r="H69" s="20">
        <f>IFERROR(VLOOKUP(A69,'[3]Allocation Thresholds'!A:B,2,FALSE),10)</f>
        <v>10</v>
      </c>
    </row>
    <row r="70" spans="1:8">
      <c r="A70" t="s">
        <v>4270</v>
      </c>
      <c r="B70" s="64">
        <f>VLOOKUP($A70,Pivot!$D:$E,2,FALSE)</f>
        <v>0</v>
      </c>
      <c r="D70" s="64">
        <v>50</v>
      </c>
      <c r="E70" s="64">
        <v>50</v>
      </c>
      <c r="F70" s="64">
        <v>0</v>
      </c>
      <c r="G70" s="64">
        <v>0</v>
      </c>
      <c r="H70" s="20">
        <f>IFERROR(VLOOKUP(A70,'[3]Allocation Thresholds'!A:B,2,FALSE),10)</f>
        <v>10</v>
      </c>
    </row>
    <row r="71" spans="1:8">
      <c r="A71" t="s">
        <v>4271</v>
      </c>
      <c r="B71" s="64">
        <f>VLOOKUP($A71,Pivot!$D:$E,2,FALSE)</f>
        <v>0</v>
      </c>
      <c r="D71" s="64">
        <v>50</v>
      </c>
      <c r="E71" s="64">
        <v>50</v>
      </c>
      <c r="F71" s="64">
        <v>0</v>
      </c>
      <c r="G71" s="64">
        <v>0</v>
      </c>
      <c r="H71" s="20">
        <f>IFERROR(VLOOKUP(A71,'[3]Allocation Thresholds'!A:B,2,FALSE),10)</f>
        <v>10</v>
      </c>
    </row>
    <row r="72" spans="1:8">
      <c r="A72" t="s">
        <v>4272</v>
      </c>
      <c r="B72" s="64">
        <f>VLOOKUP($A72,Pivot!$D:$E,2,FALSE)</f>
        <v>0</v>
      </c>
      <c r="D72" s="64">
        <v>50</v>
      </c>
      <c r="E72" s="64">
        <v>50</v>
      </c>
      <c r="F72" s="64">
        <v>0</v>
      </c>
      <c r="G72" s="64">
        <v>0</v>
      </c>
      <c r="H72" s="20">
        <f>IFERROR(VLOOKUP(A72,'[3]Allocation Thresholds'!A:B,2,FALSE),10)</f>
        <v>10</v>
      </c>
    </row>
    <row r="73" spans="1:8">
      <c r="A73" t="s">
        <v>4273</v>
      </c>
      <c r="B73" s="64">
        <f>VLOOKUP($A73,Pivot!$D:$E,2,FALSE)</f>
        <v>0</v>
      </c>
      <c r="D73" s="64">
        <v>50</v>
      </c>
      <c r="E73" s="64">
        <v>50</v>
      </c>
      <c r="F73" s="64">
        <v>0</v>
      </c>
      <c r="G73" s="64">
        <v>0</v>
      </c>
      <c r="H73" s="20">
        <f>IFERROR(VLOOKUP(A73,'[3]Allocation Thresholds'!A:B,2,FALSE),10)</f>
        <v>10</v>
      </c>
    </row>
    <row r="74" spans="1:8">
      <c r="A74" t="s">
        <v>4274</v>
      </c>
      <c r="B74" s="64">
        <f>VLOOKUP($A74,Pivot!$D:$E,2,FALSE)</f>
        <v>0</v>
      </c>
      <c r="D74" s="64">
        <v>50</v>
      </c>
      <c r="E74" s="64">
        <v>50</v>
      </c>
      <c r="F74" s="64">
        <v>0</v>
      </c>
      <c r="G74" s="64">
        <v>0</v>
      </c>
      <c r="H74" s="20">
        <f>IFERROR(VLOOKUP(A74,'[3]Allocation Thresholds'!A:B,2,FALSE),10)</f>
        <v>10</v>
      </c>
    </row>
    <row r="75" spans="1:8">
      <c r="A75" t="s">
        <v>4275</v>
      </c>
      <c r="B75" s="64">
        <f>VLOOKUP($A75,Pivot!$D:$E,2,FALSE)</f>
        <v>0</v>
      </c>
      <c r="D75" s="64">
        <v>50</v>
      </c>
      <c r="E75" s="64">
        <v>50</v>
      </c>
      <c r="F75" s="64">
        <v>0</v>
      </c>
      <c r="G75" s="64">
        <v>0</v>
      </c>
      <c r="H75" s="20">
        <f>IFERROR(VLOOKUP(A75,'[3]Allocation Thresholds'!A:B,2,FALSE),10)</f>
        <v>10</v>
      </c>
    </row>
    <row r="76" spans="1:8">
      <c r="A76" t="s">
        <v>4276</v>
      </c>
      <c r="B76" s="64">
        <f>VLOOKUP($A76,Pivot!$D:$E,2,FALSE)</f>
        <v>0</v>
      </c>
      <c r="D76" s="64">
        <v>50</v>
      </c>
      <c r="E76" s="64">
        <v>50</v>
      </c>
      <c r="F76" s="64">
        <v>0</v>
      </c>
      <c r="G76" s="64">
        <v>0</v>
      </c>
      <c r="H76" s="20">
        <f>IFERROR(VLOOKUP(A76,'[3]Allocation Thresholds'!A:B,2,FALSE),10)</f>
        <v>10</v>
      </c>
    </row>
    <row r="77" spans="1:8">
      <c r="A77" t="s">
        <v>4277</v>
      </c>
      <c r="B77" s="64">
        <f>VLOOKUP($A77,Pivot!$D:$E,2,FALSE)</f>
        <v>0</v>
      </c>
      <c r="D77" s="64">
        <v>50</v>
      </c>
      <c r="E77" s="64">
        <v>50</v>
      </c>
      <c r="F77" s="64">
        <v>0</v>
      </c>
      <c r="G77" s="64">
        <v>0</v>
      </c>
      <c r="H77" s="20">
        <f>IFERROR(VLOOKUP(A77,'[3]Allocation Thresholds'!A:B,2,FALSE),10)</f>
        <v>10</v>
      </c>
    </row>
    <row r="78" spans="1:8">
      <c r="A78" t="s">
        <v>4278</v>
      </c>
      <c r="B78" s="64">
        <f>VLOOKUP($A78,Pivot!$D:$E,2,FALSE)</f>
        <v>0</v>
      </c>
      <c r="D78" s="64">
        <v>50</v>
      </c>
      <c r="E78" s="64">
        <v>50</v>
      </c>
      <c r="F78" s="64">
        <v>0</v>
      </c>
      <c r="G78" s="64">
        <v>0</v>
      </c>
      <c r="H78" s="20">
        <f>IFERROR(VLOOKUP(A78,'[3]Allocation Thresholds'!A:B,2,FALSE),10)</f>
        <v>10</v>
      </c>
    </row>
    <row r="79" spans="1:8">
      <c r="A79" t="s">
        <v>4279</v>
      </c>
      <c r="B79" s="64">
        <f>VLOOKUP($A79,Pivot!$D:$E,2,FALSE)</f>
        <v>0</v>
      </c>
      <c r="D79" s="64">
        <v>50</v>
      </c>
      <c r="E79" s="64">
        <v>50</v>
      </c>
      <c r="F79" s="64">
        <v>0</v>
      </c>
      <c r="G79" s="64">
        <v>0</v>
      </c>
      <c r="H79" s="20">
        <f>IFERROR(VLOOKUP(A79,'[3]Allocation Thresholds'!A:B,2,FALSE),10)</f>
        <v>10</v>
      </c>
    </row>
    <row r="80" spans="1:8">
      <c r="A80" t="s">
        <v>4280</v>
      </c>
      <c r="B80" s="64">
        <f>VLOOKUP($A80,Pivot!$D:$E,2,FALSE)</f>
        <v>0</v>
      </c>
      <c r="D80" s="64">
        <v>50</v>
      </c>
      <c r="E80" s="64">
        <v>50</v>
      </c>
      <c r="F80" s="64">
        <v>0</v>
      </c>
      <c r="G80" s="64">
        <v>0</v>
      </c>
      <c r="H80" s="20">
        <f>IFERROR(VLOOKUP(A80,'[3]Allocation Thresholds'!A:B,2,FALSE),10)</f>
        <v>10</v>
      </c>
    </row>
    <row r="81" spans="1:8">
      <c r="A81" t="s">
        <v>4281</v>
      </c>
      <c r="B81" s="64">
        <f>VLOOKUP($A81,Pivot!$D:$E,2,FALSE)</f>
        <v>0</v>
      </c>
      <c r="D81" s="64">
        <v>50</v>
      </c>
      <c r="E81" s="64">
        <v>50</v>
      </c>
      <c r="F81" s="64">
        <v>0</v>
      </c>
      <c r="G81" s="64">
        <v>0</v>
      </c>
      <c r="H81" s="20">
        <f>IFERROR(VLOOKUP(A81,'[3]Allocation Thresholds'!A:B,2,FALSE),10)</f>
        <v>10</v>
      </c>
    </row>
    <row r="82" spans="1:8">
      <c r="A82" t="s">
        <v>4282</v>
      </c>
      <c r="B82" s="64">
        <f>VLOOKUP($A82,Pivot!$D:$E,2,FALSE)</f>
        <v>0</v>
      </c>
      <c r="D82" s="64">
        <v>50</v>
      </c>
      <c r="E82" s="64">
        <v>50</v>
      </c>
      <c r="F82" s="64">
        <v>0</v>
      </c>
      <c r="G82" s="64">
        <v>0</v>
      </c>
      <c r="H82" s="20">
        <f>IFERROR(VLOOKUP(A82,'[3]Allocation Thresholds'!A:B,2,FALSE),10)</f>
        <v>10</v>
      </c>
    </row>
    <row r="83" spans="1:8">
      <c r="A83" t="s">
        <v>4283</v>
      </c>
      <c r="B83" s="64">
        <f>VLOOKUP($A83,Pivot!$D:$E,2,FALSE)</f>
        <v>0</v>
      </c>
      <c r="D83" s="64">
        <v>50</v>
      </c>
      <c r="E83" s="64">
        <v>50</v>
      </c>
      <c r="F83" s="64">
        <v>0</v>
      </c>
      <c r="G83" s="64">
        <v>0</v>
      </c>
      <c r="H83" s="20">
        <f>IFERROR(VLOOKUP(A83,'[3]Allocation Thresholds'!A:B,2,FALSE),10)</f>
        <v>10</v>
      </c>
    </row>
    <row r="84" spans="1:8">
      <c r="A84" t="s">
        <v>4284</v>
      </c>
      <c r="B84" s="64">
        <f>VLOOKUP($A84,Pivot!$D:$E,2,FALSE)</f>
        <v>0</v>
      </c>
      <c r="D84" s="64">
        <v>50</v>
      </c>
      <c r="E84" s="64">
        <v>50</v>
      </c>
      <c r="F84" s="64">
        <v>0</v>
      </c>
      <c r="G84" s="64">
        <v>0</v>
      </c>
      <c r="H84" s="20">
        <f>IFERROR(VLOOKUP(A84,'[3]Allocation Thresholds'!A:B,2,FALSE),10)</f>
        <v>10</v>
      </c>
    </row>
    <row r="85" spans="1:8">
      <c r="A85" t="s">
        <v>4285</v>
      </c>
      <c r="B85" s="64">
        <f>VLOOKUP($A85,Pivot!$D:$E,2,FALSE)</f>
        <v>0</v>
      </c>
      <c r="D85" s="64">
        <v>50</v>
      </c>
      <c r="E85" s="64">
        <v>50</v>
      </c>
      <c r="F85" s="64">
        <v>0</v>
      </c>
      <c r="G85" s="64">
        <v>0</v>
      </c>
      <c r="H85" s="20">
        <f>IFERROR(VLOOKUP(A85,'[3]Allocation Thresholds'!A:B,2,FALSE),10)</f>
        <v>10</v>
      </c>
    </row>
    <row r="86" spans="1:8">
      <c r="A86" t="s">
        <v>4286</v>
      </c>
      <c r="B86" s="64">
        <f>VLOOKUP($A86,Pivot!$D:$E,2,FALSE)</f>
        <v>0</v>
      </c>
      <c r="D86" s="64">
        <v>50</v>
      </c>
      <c r="E86" s="64">
        <v>50</v>
      </c>
      <c r="F86" s="64">
        <v>0</v>
      </c>
      <c r="G86" s="64">
        <v>0</v>
      </c>
      <c r="H86" s="20">
        <f>IFERROR(VLOOKUP(A86,'[3]Allocation Thresholds'!A:B,2,FALSE),10)</f>
        <v>10</v>
      </c>
    </row>
    <row r="87" spans="1:8">
      <c r="A87" t="s">
        <v>4287</v>
      </c>
      <c r="B87" s="64">
        <f>VLOOKUP($A87,Pivot!$D:$E,2,FALSE)</f>
        <v>0</v>
      </c>
      <c r="D87" s="64">
        <v>50</v>
      </c>
      <c r="E87" s="64">
        <v>50</v>
      </c>
      <c r="F87" s="64">
        <v>0</v>
      </c>
      <c r="G87" s="64">
        <v>0</v>
      </c>
      <c r="H87" s="20">
        <f>IFERROR(VLOOKUP(A87,'[3]Allocation Thresholds'!A:B,2,FALSE),10)</f>
        <v>10</v>
      </c>
    </row>
    <row r="88" spans="1:8">
      <c r="A88" t="s">
        <v>4288</v>
      </c>
      <c r="B88" s="64">
        <f>VLOOKUP($A88,Pivot!$D:$E,2,FALSE)</f>
        <v>0</v>
      </c>
      <c r="D88" s="64">
        <v>50</v>
      </c>
      <c r="E88" s="64">
        <v>50</v>
      </c>
      <c r="F88" s="64">
        <v>0</v>
      </c>
      <c r="G88" s="64">
        <v>0</v>
      </c>
      <c r="H88" s="20">
        <f>IFERROR(VLOOKUP(A88,'[3]Allocation Thresholds'!A:B,2,FALSE),10)</f>
        <v>10</v>
      </c>
    </row>
    <row r="89" spans="1:8">
      <c r="A89" t="s">
        <v>4289</v>
      </c>
      <c r="B89" s="64">
        <f>VLOOKUP($A89,Pivot!$D:$E,2,FALSE)</f>
        <v>0</v>
      </c>
      <c r="D89" s="64">
        <v>50</v>
      </c>
      <c r="E89" s="64">
        <v>50</v>
      </c>
      <c r="F89" s="64">
        <v>0</v>
      </c>
      <c r="G89" s="64">
        <v>0</v>
      </c>
      <c r="H89" s="20">
        <f>IFERROR(VLOOKUP(A89,'[3]Allocation Thresholds'!A:B,2,FALSE),10)</f>
        <v>10</v>
      </c>
    </row>
    <row r="90" spans="1:8">
      <c r="A90" t="s">
        <v>4290</v>
      </c>
      <c r="B90" s="64">
        <f>VLOOKUP($A90,Pivot!$D:$E,2,FALSE)</f>
        <v>0</v>
      </c>
      <c r="D90" s="64">
        <v>50</v>
      </c>
      <c r="E90" s="64">
        <v>50</v>
      </c>
      <c r="F90" s="64">
        <v>0</v>
      </c>
      <c r="G90" s="64">
        <v>0</v>
      </c>
      <c r="H90" s="20">
        <f>IFERROR(VLOOKUP(A90,'[3]Allocation Thresholds'!A:B,2,FALSE),10)</f>
        <v>10</v>
      </c>
    </row>
    <row r="91" spans="1:8">
      <c r="A91" t="s">
        <v>4291</v>
      </c>
      <c r="B91" s="64">
        <f>VLOOKUP($A91,Pivot!$D:$E,2,FALSE)</f>
        <v>0</v>
      </c>
      <c r="D91" s="64">
        <v>50</v>
      </c>
      <c r="E91" s="64">
        <v>50</v>
      </c>
      <c r="F91" s="64">
        <v>0</v>
      </c>
      <c r="G91" s="64">
        <v>0</v>
      </c>
      <c r="H91" s="20">
        <f>IFERROR(VLOOKUP(A91,'[3]Allocation Thresholds'!A:B,2,FALSE),10)</f>
        <v>10</v>
      </c>
    </row>
    <row r="92" spans="1:8">
      <c r="A92" t="s">
        <v>4292</v>
      </c>
      <c r="B92" s="64">
        <f>VLOOKUP($A92,Pivot!$D:$E,2,FALSE)</f>
        <v>0</v>
      </c>
      <c r="D92" s="64">
        <v>50</v>
      </c>
      <c r="E92" s="64">
        <v>50</v>
      </c>
      <c r="F92" s="64">
        <v>0</v>
      </c>
      <c r="G92" s="64">
        <v>0</v>
      </c>
      <c r="H92" s="20">
        <f>IFERROR(VLOOKUP(A92,'[3]Allocation Thresholds'!A:B,2,FALSE),10)</f>
        <v>10</v>
      </c>
    </row>
    <row r="93" spans="1:8">
      <c r="A93" t="s">
        <v>4293</v>
      </c>
      <c r="B93" s="64">
        <f>VLOOKUP($A93,Pivot!$D:$E,2,FALSE)</f>
        <v>0</v>
      </c>
      <c r="D93" s="64">
        <v>50</v>
      </c>
      <c r="E93" s="64">
        <v>50</v>
      </c>
      <c r="F93" s="64">
        <v>0</v>
      </c>
      <c r="G93" s="64">
        <v>0</v>
      </c>
      <c r="H93" s="20">
        <f>IFERROR(VLOOKUP(A93,'[3]Allocation Thresholds'!A:B,2,FALSE),10)</f>
        <v>10</v>
      </c>
    </row>
    <row r="94" spans="1:8">
      <c r="A94" t="s">
        <v>4294</v>
      </c>
      <c r="B94" s="64">
        <f>VLOOKUP($A94,Pivot!$D:$E,2,FALSE)</f>
        <v>0</v>
      </c>
      <c r="D94" s="64">
        <v>50</v>
      </c>
      <c r="E94" s="64">
        <v>50</v>
      </c>
      <c r="F94" s="64">
        <v>0</v>
      </c>
      <c r="G94" s="64">
        <v>0</v>
      </c>
      <c r="H94" s="20">
        <f>IFERROR(VLOOKUP(A94,'[3]Allocation Thresholds'!A:B,2,FALSE),10)</f>
        <v>10</v>
      </c>
    </row>
    <row r="95" spans="1:8">
      <c r="A95" t="s">
        <v>4295</v>
      </c>
      <c r="B95" s="64">
        <f>VLOOKUP($A95,Pivot!$D:$E,2,FALSE)</f>
        <v>0</v>
      </c>
      <c r="D95" s="64">
        <v>50</v>
      </c>
      <c r="E95" s="64">
        <v>50</v>
      </c>
      <c r="F95" s="64">
        <v>0</v>
      </c>
      <c r="G95" s="64">
        <v>0</v>
      </c>
      <c r="H95" s="20">
        <f>IFERROR(VLOOKUP(A95,'[3]Allocation Thresholds'!A:B,2,FALSE),10)</f>
        <v>10</v>
      </c>
    </row>
    <row r="96" spans="1:8">
      <c r="A96" t="s">
        <v>4296</v>
      </c>
      <c r="B96" s="64">
        <f>VLOOKUP($A96,Pivot!$D:$E,2,FALSE)</f>
        <v>0</v>
      </c>
      <c r="D96" s="64">
        <v>50</v>
      </c>
      <c r="E96" s="66">
        <v>50</v>
      </c>
      <c r="F96" s="67">
        <v>0</v>
      </c>
      <c r="G96" s="64">
        <v>0</v>
      </c>
      <c r="H96" s="20">
        <f>IFERROR(VLOOKUP(A96,'[3]Allocation Thresholds'!A:B,2,FALSE),10)</f>
        <v>10</v>
      </c>
    </row>
    <row r="97" spans="1:8">
      <c r="A97" t="s">
        <v>4297</v>
      </c>
      <c r="B97" s="64">
        <f>VLOOKUP($A97,Pivot!$D:$E,2,FALSE)</f>
        <v>0</v>
      </c>
      <c r="D97" s="64">
        <v>50</v>
      </c>
      <c r="E97" s="64">
        <v>50</v>
      </c>
      <c r="F97" s="64">
        <v>0</v>
      </c>
      <c r="G97" s="64">
        <v>0</v>
      </c>
      <c r="H97" s="20">
        <f>IFERROR(VLOOKUP(A97,'[3]Allocation Thresholds'!A:B,2,FALSE),10)</f>
        <v>10</v>
      </c>
    </row>
    <row r="98" spans="1:8">
      <c r="A98" t="s">
        <v>4298</v>
      </c>
      <c r="B98" s="64">
        <f>VLOOKUP($A98,Pivot!$D:$E,2,FALSE)</f>
        <v>0</v>
      </c>
      <c r="D98" s="64">
        <v>50</v>
      </c>
      <c r="E98" s="64">
        <v>50</v>
      </c>
      <c r="F98" s="64">
        <v>0</v>
      </c>
      <c r="G98" s="64">
        <v>0</v>
      </c>
      <c r="H98" s="20">
        <f>IFERROR(VLOOKUP(A98,'[3]Allocation Thresholds'!A:B,2,FALSE),10)</f>
        <v>10</v>
      </c>
    </row>
    <row r="99" spans="1:8">
      <c r="A99" t="s">
        <v>4299</v>
      </c>
      <c r="B99" s="64">
        <f>VLOOKUP($A99,Pivot!$D:$E,2,FALSE)</f>
        <v>0</v>
      </c>
      <c r="D99" s="64">
        <v>50</v>
      </c>
      <c r="E99" s="64">
        <v>50</v>
      </c>
      <c r="F99" s="64">
        <v>0</v>
      </c>
      <c r="G99" s="64">
        <v>0</v>
      </c>
      <c r="H99" s="20">
        <f>IFERROR(VLOOKUP(A99,'[3]Allocation Thresholds'!A:B,2,FALSE),10)</f>
        <v>10</v>
      </c>
    </row>
    <row r="100" spans="1:8">
      <c r="A100" t="s">
        <v>4300</v>
      </c>
      <c r="B100" s="64">
        <f>VLOOKUP($A100,Pivot!$D:$E,2,FALSE)</f>
        <v>0</v>
      </c>
      <c r="D100" s="64">
        <v>50</v>
      </c>
      <c r="E100" s="64">
        <v>50</v>
      </c>
      <c r="F100" s="64">
        <v>0</v>
      </c>
      <c r="G100" s="64">
        <v>0</v>
      </c>
      <c r="H100" s="20">
        <f>IFERROR(VLOOKUP(A100,'[3]Allocation Thresholds'!A:B,2,FALSE),10)</f>
        <v>10</v>
      </c>
    </row>
    <row r="101" spans="1:8">
      <c r="A101" t="s">
        <v>4301</v>
      </c>
      <c r="B101" s="64">
        <f>VLOOKUP($A101,Pivot!$D:$E,2,FALSE)</f>
        <v>0</v>
      </c>
      <c r="D101" s="64">
        <v>50</v>
      </c>
      <c r="E101" s="64">
        <v>50</v>
      </c>
      <c r="F101" s="64">
        <v>0</v>
      </c>
      <c r="G101" s="64">
        <v>0</v>
      </c>
      <c r="H101" s="20">
        <f>IFERROR(VLOOKUP(A101,'[3]Allocation Thresholds'!A:B,2,FALSE),10)</f>
        <v>10</v>
      </c>
    </row>
    <row r="102" spans="1:8">
      <c r="A102" t="s">
        <v>4302</v>
      </c>
      <c r="B102" s="64">
        <f>VLOOKUP($A102,Pivot!$D:$E,2,FALSE)</f>
        <v>0</v>
      </c>
      <c r="D102" s="64">
        <v>50</v>
      </c>
      <c r="E102" s="64">
        <v>50</v>
      </c>
      <c r="F102" s="64">
        <v>0</v>
      </c>
      <c r="G102" s="64">
        <v>0</v>
      </c>
      <c r="H102" s="20">
        <f>IFERROR(VLOOKUP(A102,'[3]Allocation Thresholds'!A:B,2,FALSE),10)</f>
        <v>10</v>
      </c>
    </row>
    <row r="103" spans="1:8">
      <c r="A103" t="s">
        <v>4303</v>
      </c>
      <c r="B103" s="64">
        <f>VLOOKUP($A103,Pivot!$D:$E,2,FALSE)</f>
        <v>0</v>
      </c>
      <c r="D103" s="64">
        <v>50</v>
      </c>
      <c r="E103" s="64">
        <v>50</v>
      </c>
      <c r="F103" s="64">
        <v>0</v>
      </c>
      <c r="G103" s="64">
        <v>0</v>
      </c>
      <c r="H103" s="20">
        <f>IFERROR(VLOOKUP(A103,'[3]Allocation Thresholds'!A:B,2,FALSE),10)</f>
        <v>10</v>
      </c>
    </row>
    <row r="104" spans="1:8">
      <c r="A104" t="s">
        <v>4304</v>
      </c>
      <c r="B104" s="64">
        <f>VLOOKUP($A104,Pivot!$D:$E,2,FALSE)</f>
        <v>0</v>
      </c>
      <c r="D104" s="64">
        <v>50</v>
      </c>
      <c r="E104" s="66">
        <v>50</v>
      </c>
      <c r="F104" s="64">
        <v>0</v>
      </c>
      <c r="G104" s="64">
        <v>0</v>
      </c>
      <c r="H104" s="20">
        <f>IFERROR(VLOOKUP(A104,'[3]Allocation Thresholds'!A:B,2,FALSE),10)</f>
        <v>10</v>
      </c>
    </row>
    <row r="105" spans="1:8">
      <c r="A105" t="s">
        <v>4305</v>
      </c>
      <c r="B105" s="64">
        <f>VLOOKUP($A105,Pivot!$D:$E,2,FALSE)</f>
        <v>0</v>
      </c>
      <c r="D105" s="64">
        <v>50</v>
      </c>
      <c r="E105" s="64">
        <v>50</v>
      </c>
      <c r="F105" s="64">
        <v>0</v>
      </c>
      <c r="G105" s="64">
        <v>0</v>
      </c>
      <c r="H105" s="20">
        <f>IFERROR(VLOOKUP(A105,'[3]Allocation Thresholds'!A:B,2,FALSE),10)</f>
        <v>10</v>
      </c>
    </row>
    <row r="106" spans="1:8">
      <c r="A106" t="s">
        <v>4306</v>
      </c>
      <c r="B106" s="64">
        <f>VLOOKUP($A106,Pivot!$D:$E,2,FALSE)</f>
        <v>0</v>
      </c>
      <c r="D106" s="64">
        <v>50</v>
      </c>
      <c r="E106" s="64">
        <v>50</v>
      </c>
      <c r="F106" s="64">
        <v>0</v>
      </c>
      <c r="G106" s="64">
        <v>0</v>
      </c>
      <c r="H106" s="20">
        <f>IFERROR(VLOOKUP(A106,'[3]Allocation Thresholds'!A:B,2,FALSE),10)</f>
        <v>10</v>
      </c>
    </row>
    <row r="107" spans="1:8">
      <c r="A107" t="s">
        <v>4307</v>
      </c>
      <c r="B107" s="64">
        <f>VLOOKUP($A107,Pivot!$D:$E,2,FALSE)</f>
        <v>0</v>
      </c>
      <c r="D107" s="64">
        <v>50</v>
      </c>
      <c r="E107" s="64">
        <v>50</v>
      </c>
      <c r="F107" s="64">
        <v>0</v>
      </c>
      <c r="G107" s="64">
        <v>0</v>
      </c>
      <c r="H107" s="20">
        <f>IFERROR(VLOOKUP(A107,'[3]Allocation Thresholds'!A:B,2,FALSE),10)</f>
        <v>10</v>
      </c>
    </row>
    <row r="108" spans="1:8">
      <c r="A108" t="s">
        <v>4308</v>
      </c>
      <c r="B108" s="64">
        <f>VLOOKUP($A108,Pivot!$D:$E,2,FALSE)</f>
        <v>0</v>
      </c>
      <c r="D108" s="64">
        <v>50</v>
      </c>
      <c r="E108" s="64">
        <v>50</v>
      </c>
      <c r="F108" s="64">
        <v>0</v>
      </c>
      <c r="G108" s="64">
        <v>0</v>
      </c>
      <c r="H108" s="20">
        <f>IFERROR(VLOOKUP(A108,'[3]Allocation Thresholds'!A:B,2,FALSE),10)</f>
        <v>10</v>
      </c>
    </row>
    <row r="109" spans="1:8">
      <c r="A109" t="s">
        <v>4309</v>
      </c>
      <c r="B109" s="64">
        <f>VLOOKUP($A109,Pivot!$D:$E,2,FALSE)</f>
        <v>0</v>
      </c>
      <c r="D109" s="64">
        <v>50</v>
      </c>
      <c r="E109" s="64">
        <v>50</v>
      </c>
      <c r="F109" s="64">
        <v>0</v>
      </c>
      <c r="G109" s="64">
        <v>0</v>
      </c>
      <c r="H109" s="20">
        <f>IFERROR(VLOOKUP(A109,'[3]Allocation Thresholds'!A:B,2,FALSE),10)</f>
        <v>10</v>
      </c>
    </row>
    <row r="110" spans="1:8">
      <c r="A110" t="s">
        <v>4310</v>
      </c>
      <c r="B110" s="64">
        <f>VLOOKUP($A110,Pivot!$D:$E,2,FALSE)</f>
        <v>0</v>
      </c>
      <c r="D110" s="64">
        <v>50</v>
      </c>
      <c r="E110" s="64">
        <v>50</v>
      </c>
      <c r="F110" s="64">
        <v>0</v>
      </c>
      <c r="G110" s="64">
        <v>0</v>
      </c>
      <c r="H110" s="20">
        <f>IFERROR(VLOOKUP(A110,'[3]Allocation Thresholds'!A:B,2,FALSE),10)</f>
        <v>10</v>
      </c>
    </row>
    <row r="111" spans="1:8">
      <c r="A111" t="s">
        <v>4311</v>
      </c>
      <c r="B111" s="64">
        <f>VLOOKUP($A111,Pivot!$D:$E,2,FALSE)</f>
        <v>0</v>
      </c>
      <c r="D111" s="64">
        <v>50</v>
      </c>
      <c r="E111" s="64">
        <v>50</v>
      </c>
      <c r="F111" s="64">
        <v>0</v>
      </c>
      <c r="G111" s="64">
        <v>0</v>
      </c>
      <c r="H111" s="20">
        <f>IFERROR(VLOOKUP(A111,'[3]Allocation Thresholds'!A:B,2,FALSE),10)</f>
        <v>10</v>
      </c>
    </row>
    <row r="112" spans="1:8">
      <c r="A112" t="s">
        <v>4312</v>
      </c>
      <c r="B112" s="64">
        <f>VLOOKUP($A112,Pivot!$D:$E,2,FALSE)</f>
        <v>0</v>
      </c>
      <c r="D112" s="64">
        <v>50</v>
      </c>
      <c r="E112" s="64">
        <v>50</v>
      </c>
      <c r="F112" s="64">
        <v>0</v>
      </c>
      <c r="G112" s="64">
        <v>0</v>
      </c>
      <c r="H112" s="20">
        <f>IFERROR(VLOOKUP(A112,'[3]Allocation Thresholds'!A:B,2,FALSE),10)</f>
        <v>10</v>
      </c>
    </row>
    <row r="113" spans="1:8">
      <c r="A113" t="s">
        <v>4313</v>
      </c>
      <c r="B113" s="64">
        <f>VLOOKUP($A113,Pivot!$D:$E,2,FALSE)</f>
        <v>0</v>
      </c>
      <c r="D113" s="64">
        <v>50</v>
      </c>
      <c r="E113" s="64">
        <v>50</v>
      </c>
      <c r="F113" s="64">
        <v>0</v>
      </c>
      <c r="G113" s="64">
        <v>0</v>
      </c>
      <c r="H113" s="20">
        <f>IFERROR(VLOOKUP(A113,'[3]Allocation Thresholds'!A:B,2,FALSE),10)</f>
        <v>10</v>
      </c>
    </row>
    <row r="114" spans="1:8">
      <c r="A114" t="s">
        <v>4314</v>
      </c>
      <c r="B114" s="64">
        <f>VLOOKUP($A114,Pivot!$D:$E,2,FALSE)</f>
        <v>0</v>
      </c>
      <c r="D114" s="64">
        <v>50</v>
      </c>
      <c r="E114" s="64">
        <v>50</v>
      </c>
      <c r="F114" s="64">
        <v>0</v>
      </c>
      <c r="G114" s="64">
        <v>0</v>
      </c>
      <c r="H114" s="20">
        <f>IFERROR(VLOOKUP(A114,'[3]Allocation Thresholds'!A:B,2,FALSE),10)</f>
        <v>10</v>
      </c>
    </row>
    <row r="115" spans="1:8">
      <c r="A115" t="s">
        <v>4315</v>
      </c>
      <c r="B115" s="64">
        <f>VLOOKUP($A115,Pivot!$D:$E,2,FALSE)</f>
        <v>0</v>
      </c>
      <c r="D115" s="64">
        <v>0</v>
      </c>
      <c r="E115" s="64">
        <v>0</v>
      </c>
      <c r="F115" s="64">
        <v>0</v>
      </c>
      <c r="G115" s="64">
        <v>0</v>
      </c>
      <c r="H115" s="20">
        <f>IFERROR(VLOOKUP(A115,'[3]Allocation Thresholds'!A:B,2,FALSE),10)</f>
        <v>10</v>
      </c>
    </row>
    <row r="116" spans="1:8">
      <c r="A116" t="s">
        <v>4316</v>
      </c>
      <c r="B116" s="64">
        <f>VLOOKUP($A116,Pivot!$D:$E,2,FALSE)</f>
        <v>0</v>
      </c>
      <c r="D116" s="64">
        <v>50</v>
      </c>
      <c r="E116" s="64">
        <v>50</v>
      </c>
      <c r="F116" s="64">
        <v>0</v>
      </c>
      <c r="G116" s="64">
        <v>0</v>
      </c>
      <c r="H116" s="20">
        <f>IFERROR(VLOOKUP(A116,'[3]Allocation Thresholds'!A:B,2,FALSE),10)</f>
        <v>10</v>
      </c>
    </row>
    <row r="117" spans="1:8">
      <c r="A117" t="s">
        <v>4317</v>
      </c>
      <c r="B117" s="64">
        <f>VLOOKUP($A117,Pivot!$D:$E,2,FALSE)</f>
        <v>0</v>
      </c>
      <c r="D117" s="64">
        <v>50</v>
      </c>
      <c r="E117" s="64">
        <v>50</v>
      </c>
      <c r="F117" s="64">
        <v>0</v>
      </c>
      <c r="G117" s="64">
        <v>0</v>
      </c>
      <c r="H117" s="20">
        <f>IFERROR(VLOOKUP(A117,'[3]Allocation Thresholds'!A:B,2,FALSE),10)</f>
        <v>10</v>
      </c>
    </row>
    <row r="118" spans="1:8">
      <c r="A118" t="s">
        <v>4318</v>
      </c>
      <c r="B118" s="64">
        <f>VLOOKUP($A118,Pivot!$D:$E,2,FALSE)</f>
        <v>0</v>
      </c>
      <c r="D118" s="64">
        <v>50</v>
      </c>
      <c r="E118" s="64">
        <v>50</v>
      </c>
      <c r="F118" s="64">
        <v>0</v>
      </c>
      <c r="G118" s="64">
        <v>0</v>
      </c>
      <c r="H118" s="20">
        <f>IFERROR(VLOOKUP(A118,'[3]Allocation Thresholds'!A:B,2,FALSE),10)</f>
        <v>10</v>
      </c>
    </row>
    <row r="119" spans="1:8">
      <c r="A119" t="s">
        <v>4319</v>
      </c>
      <c r="B119" s="64">
        <f>VLOOKUP($A119,Pivot!$D:$E,2,FALSE)</f>
        <v>0</v>
      </c>
      <c r="D119" s="64">
        <v>50</v>
      </c>
      <c r="E119" s="64">
        <v>50</v>
      </c>
      <c r="F119" s="64">
        <v>0</v>
      </c>
      <c r="G119" s="64">
        <v>0</v>
      </c>
      <c r="H119" s="20">
        <f>IFERROR(VLOOKUP(A119,'[3]Allocation Thresholds'!A:B,2,FALSE),10)</f>
        <v>10</v>
      </c>
    </row>
    <row r="120" spans="1:8">
      <c r="A120" t="s">
        <v>4320</v>
      </c>
      <c r="B120" s="64">
        <f>VLOOKUP($A120,Pivot!$D:$E,2,FALSE)</f>
        <v>0</v>
      </c>
      <c r="D120" s="64">
        <v>50</v>
      </c>
      <c r="E120" s="64">
        <v>50</v>
      </c>
      <c r="F120" s="64">
        <v>0</v>
      </c>
      <c r="G120" s="64">
        <v>0</v>
      </c>
      <c r="H120" s="20">
        <f>IFERROR(VLOOKUP(A120,'[3]Allocation Thresholds'!A:B,2,FALSE),10)</f>
        <v>10</v>
      </c>
    </row>
    <row r="121" spans="1:8">
      <c r="A121" t="s">
        <v>4321</v>
      </c>
      <c r="B121" s="64">
        <f>VLOOKUP($A121,Pivot!$D:$E,2,FALSE)</f>
        <v>0</v>
      </c>
      <c r="D121" s="64">
        <v>50</v>
      </c>
      <c r="E121" s="64">
        <v>50</v>
      </c>
      <c r="F121" s="64">
        <v>0</v>
      </c>
      <c r="G121" s="64">
        <v>0</v>
      </c>
      <c r="H121" s="20">
        <f>IFERROR(VLOOKUP(A121,'[3]Allocation Thresholds'!A:B,2,FALSE),10)</f>
        <v>10</v>
      </c>
    </row>
    <row r="122" spans="1:8">
      <c r="A122" t="s">
        <v>4322</v>
      </c>
      <c r="B122" s="64">
        <f>VLOOKUP($A122,Pivot!$D:$E,2,FALSE)</f>
        <v>0</v>
      </c>
      <c r="D122" s="64">
        <v>50</v>
      </c>
      <c r="E122" s="64">
        <v>50</v>
      </c>
      <c r="F122" s="64">
        <v>0</v>
      </c>
      <c r="G122" s="64">
        <v>0</v>
      </c>
      <c r="H122" s="20">
        <f>IFERROR(VLOOKUP(A122,'[3]Allocation Thresholds'!A:B,2,FALSE),10)</f>
        <v>10</v>
      </c>
    </row>
    <row r="123" spans="1:8">
      <c r="A123" t="s">
        <v>4323</v>
      </c>
      <c r="B123" s="64">
        <f>VLOOKUP($A123,Pivot!$D:$E,2,FALSE)</f>
        <v>0</v>
      </c>
      <c r="D123" s="64">
        <v>50</v>
      </c>
      <c r="E123" s="64">
        <v>50</v>
      </c>
      <c r="F123" s="64">
        <v>0</v>
      </c>
      <c r="G123" s="64">
        <v>0</v>
      </c>
      <c r="H123" s="20">
        <f>IFERROR(VLOOKUP(A123,'[3]Allocation Thresholds'!A:B,2,FALSE),10)</f>
        <v>10</v>
      </c>
    </row>
    <row r="124" spans="1:8">
      <c r="A124" t="s">
        <v>4324</v>
      </c>
      <c r="B124" s="64">
        <f>VLOOKUP($A124,Pivot!$D:$E,2,FALSE)</f>
        <v>0</v>
      </c>
      <c r="D124" s="64">
        <v>50</v>
      </c>
      <c r="E124" s="64">
        <v>50</v>
      </c>
      <c r="F124" s="64">
        <v>0</v>
      </c>
      <c r="G124" s="64">
        <v>0</v>
      </c>
      <c r="H124" s="20">
        <f>IFERROR(VLOOKUP(A124,'[3]Allocation Thresholds'!A:B,2,FALSE),10)</f>
        <v>10</v>
      </c>
    </row>
    <row r="125" spans="1:8">
      <c r="A125" t="s">
        <v>4325</v>
      </c>
      <c r="B125" s="64">
        <f>VLOOKUP($A125,Pivot!$D:$E,2,FALSE)</f>
        <v>0</v>
      </c>
      <c r="D125" s="64">
        <v>50</v>
      </c>
      <c r="E125" s="64">
        <v>50</v>
      </c>
      <c r="F125" s="64">
        <v>0</v>
      </c>
      <c r="G125" s="64">
        <v>0</v>
      </c>
      <c r="H125" s="20">
        <f>IFERROR(VLOOKUP(A125,'[3]Allocation Thresholds'!A:B,2,FALSE),10)</f>
        <v>10</v>
      </c>
    </row>
    <row r="126" spans="1:8">
      <c r="A126" t="s">
        <v>4326</v>
      </c>
      <c r="B126" s="64">
        <f>VLOOKUP($A126,Pivot!$D:$E,2,FALSE)</f>
        <v>0</v>
      </c>
      <c r="D126" s="64">
        <v>50</v>
      </c>
      <c r="E126" s="64">
        <v>50</v>
      </c>
      <c r="F126" s="64">
        <v>0</v>
      </c>
      <c r="G126" s="64">
        <v>0</v>
      </c>
      <c r="H126" s="20">
        <f>IFERROR(VLOOKUP(A126,'[3]Allocation Thresholds'!A:B,2,FALSE),10)</f>
        <v>10</v>
      </c>
    </row>
    <row r="127" spans="1:8">
      <c r="A127" t="s">
        <v>4327</v>
      </c>
      <c r="B127" s="64">
        <f>VLOOKUP($A127,Pivot!$D:$E,2,FALSE)</f>
        <v>0</v>
      </c>
      <c r="D127" s="64">
        <v>50</v>
      </c>
      <c r="E127" s="66">
        <v>50</v>
      </c>
      <c r="F127" s="64">
        <v>0</v>
      </c>
      <c r="G127" s="64">
        <v>0</v>
      </c>
      <c r="H127" s="20">
        <f>IFERROR(VLOOKUP(A127,'[3]Allocation Thresholds'!A:B,2,FALSE),10)</f>
        <v>10</v>
      </c>
    </row>
    <row r="128" spans="1:8">
      <c r="A128" t="s">
        <v>4328</v>
      </c>
      <c r="B128" s="64">
        <f>VLOOKUP($A128,Pivot!$D:$E,2,FALSE)</f>
        <v>0</v>
      </c>
      <c r="D128" s="64">
        <v>50</v>
      </c>
      <c r="E128" s="64">
        <v>50</v>
      </c>
      <c r="F128" s="64">
        <v>0</v>
      </c>
      <c r="G128" s="64">
        <v>0</v>
      </c>
      <c r="H128" s="20">
        <f>IFERROR(VLOOKUP(A128,'[3]Allocation Thresholds'!A:B,2,FALSE),10)</f>
        <v>10</v>
      </c>
    </row>
    <row r="129" spans="1:11">
      <c r="A129" t="s">
        <v>4329</v>
      </c>
      <c r="B129" s="64">
        <f>VLOOKUP($A129,Pivot!$D:$E,2,FALSE)</f>
        <v>0</v>
      </c>
      <c r="D129" s="64">
        <v>50</v>
      </c>
      <c r="E129" s="64">
        <v>50</v>
      </c>
      <c r="F129" s="64">
        <v>0</v>
      </c>
      <c r="G129" s="64">
        <v>0</v>
      </c>
      <c r="H129" s="20">
        <f>IFERROR(VLOOKUP(A129,'[3]Allocation Thresholds'!A:B,2,FALSE),10)</f>
        <v>10</v>
      </c>
    </row>
    <row r="130" spans="1:11">
      <c r="A130" t="s">
        <v>4330</v>
      </c>
      <c r="B130" s="64">
        <f>VLOOKUP($A130,Pivot!$D:$E,2,FALSE)</f>
        <v>0</v>
      </c>
      <c r="D130" s="64">
        <v>50</v>
      </c>
      <c r="E130" s="64">
        <v>50</v>
      </c>
      <c r="F130" s="64">
        <v>0</v>
      </c>
      <c r="G130" s="64">
        <v>0</v>
      </c>
      <c r="H130" s="20">
        <f>IFERROR(VLOOKUP(A130,'[3]Allocation Thresholds'!A:B,2,FALSE),10)</f>
        <v>10</v>
      </c>
    </row>
    <row r="131" spans="1:11">
      <c r="A131" t="s">
        <v>4331</v>
      </c>
      <c r="B131" s="64">
        <f>VLOOKUP($A131,Pivot!$D:$E,2,FALSE)</f>
        <v>0</v>
      </c>
      <c r="D131" s="64">
        <v>50</v>
      </c>
      <c r="E131" s="64">
        <v>50</v>
      </c>
      <c r="F131" s="64">
        <v>0</v>
      </c>
      <c r="G131" s="64">
        <v>0</v>
      </c>
      <c r="H131" s="20">
        <f>IFERROR(VLOOKUP(A131,'[3]Allocation Thresholds'!A:B,2,FALSE),10)</f>
        <v>10</v>
      </c>
    </row>
    <row r="132" spans="1:11">
      <c r="A132" t="s">
        <v>4332</v>
      </c>
      <c r="B132" s="64">
        <f>VLOOKUP($A132,Pivot!$D:$E,2,FALSE)</f>
        <v>0</v>
      </c>
      <c r="D132" s="64">
        <v>0</v>
      </c>
      <c r="E132" s="64">
        <v>0</v>
      </c>
      <c r="F132" s="64">
        <v>0</v>
      </c>
      <c r="G132" s="64">
        <v>0</v>
      </c>
      <c r="H132" s="20">
        <f>IFERROR(VLOOKUP(A132,'[3]Allocation Thresholds'!A:B,2,FALSE),10)</f>
        <v>10</v>
      </c>
    </row>
    <row r="133" spans="1:11">
      <c r="A133" t="s">
        <v>28</v>
      </c>
      <c r="B133" s="64">
        <f>VLOOKUP($A133,Pivot!$D:$E,2,FALSE)</f>
        <v>0</v>
      </c>
      <c r="D133" s="66">
        <v>50</v>
      </c>
      <c r="E133" s="64">
        <v>50</v>
      </c>
      <c r="F133" s="67">
        <v>0</v>
      </c>
      <c r="G133" s="64">
        <v>0</v>
      </c>
      <c r="H133" s="20">
        <f>IFERROR(VLOOKUP(A133,'[3]Allocation Thresholds'!A:B,2,FALSE),10)</f>
        <v>10</v>
      </c>
    </row>
    <row r="134" spans="1:11">
      <c r="A134" t="s">
        <v>4333</v>
      </c>
      <c r="B134" s="64">
        <f>VLOOKUP($A134,Pivot!$D:$E,2,FALSE)</f>
        <v>0</v>
      </c>
      <c r="D134" s="64">
        <v>50</v>
      </c>
      <c r="E134" s="64">
        <v>50</v>
      </c>
      <c r="F134" s="64">
        <v>0</v>
      </c>
      <c r="G134" s="64">
        <v>0</v>
      </c>
      <c r="H134" s="20">
        <f>IFERROR(VLOOKUP(A134,'[3]Allocation Thresholds'!A:B,2,FALSE),10)</f>
        <v>10</v>
      </c>
    </row>
    <row r="135" spans="1:11">
      <c r="A135" t="s">
        <v>4334</v>
      </c>
      <c r="B135" s="64">
        <f>VLOOKUP($A135,Pivot!$D:$E,2,FALSE)</f>
        <v>0</v>
      </c>
      <c r="D135" s="64">
        <v>50</v>
      </c>
      <c r="E135" s="64">
        <v>50</v>
      </c>
      <c r="F135" s="64">
        <v>0</v>
      </c>
      <c r="G135" s="64">
        <v>0</v>
      </c>
      <c r="H135" s="20">
        <f>IFERROR(VLOOKUP(A135,'[3]Allocation Thresholds'!A:B,2,FALSE),10)</f>
        <v>10</v>
      </c>
    </row>
    <row r="136" spans="1:11">
      <c r="A136" t="s">
        <v>4335</v>
      </c>
      <c r="B136" s="64">
        <f>VLOOKUP($A136,Pivot!$D:$E,2,FALSE)</f>
        <v>0</v>
      </c>
      <c r="D136" s="64">
        <v>50</v>
      </c>
      <c r="E136" s="64">
        <v>50</v>
      </c>
      <c r="F136" s="64">
        <v>0</v>
      </c>
      <c r="G136" s="64">
        <v>0</v>
      </c>
      <c r="H136" s="20">
        <f>IFERROR(VLOOKUP(A136,'[3]Allocation Thresholds'!A:B,2,FALSE),10)</f>
        <v>10</v>
      </c>
    </row>
    <row r="137" spans="1:11">
      <c r="A137" t="s">
        <v>4336</v>
      </c>
      <c r="B137" s="64">
        <f>VLOOKUP($A137,Pivot!$D:$E,2,FALSE)</f>
        <v>0</v>
      </c>
      <c r="D137" s="64">
        <v>50</v>
      </c>
      <c r="E137" s="64">
        <v>50</v>
      </c>
      <c r="F137" s="64">
        <v>0</v>
      </c>
      <c r="G137" s="64">
        <v>0</v>
      </c>
      <c r="H137" s="20">
        <f>IFERROR(VLOOKUP(A137,'[3]Allocation Thresholds'!A:B,2,FALSE),10)</f>
        <v>10</v>
      </c>
    </row>
    <row r="138" spans="1:11">
      <c r="A138" t="s">
        <v>4337</v>
      </c>
      <c r="B138" s="64">
        <f>VLOOKUP($A138,Pivot!$D:$E,2,FALSE)</f>
        <v>0</v>
      </c>
      <c r="D138" s="64">
        <v>50</v>
      </c>
      <c r="E138" s="64">
        <v>50</v>
      </c>
      <c r="F138" s="64">
        <v>0</v>
      </c>
      <c r="G138" s="64">
        <v>0</v>
      </c>
      <c r="H138" s="20">
        <f>IFERROR(VLOOKUP(A138,'[3]Allocation Thresholds'!A:B,2,FALSE),10)</f>
        <v>10</v>
      </c>
    </row>
    <row r="139" spans="1:11">
      <c r="A139" t="s">
        <v>4338</v>
      </c>
      <c r="B139" s="64">
        <f>VLOOKUP($A139,Pivot!$D:$E,2,FALSE)</f>
        <v>0</v>
      </c>
      <c r="D139" s="64">
        <v>50</v>
      </c>
      <c r="E139" s="64">
        <v>50</v>
      </c>
      <c r="F139" s="64">
        <v>0</v>
      </c>
      <c r="G139" s="64">
        <v>0</v>
      </c>
      <c r="H139" s="20">
        <f>IFERROR(VLOOKUP(A139,'[3]Allocation Thresholds'!A:B,2,FALSE),10)</f>
        <v>10</v>
      </c>
      <c r="I139" s="58"/>
      <c r="J139" s="68"/>
      <c r="K139" s="68"/>
    </row>
    <row r="140" spans="1:11">
      <c r="A140" t="s">
        <v>4339</v>
      </c>
      <c r="B140" s="64">
        <f>VLOOKUP($A140,Pivot!$D:$E,2,FALSE)</f>
        <v>0</v>
      </c>
      <c r="D140" s="64">
        <v>50</v>
      </c>
      <c r="E140" s="64">
        <v>50</v>
      </c>
      <c r="F140" s="64">
        <v>0</v>
      </c>
      <c r="G140" s="64">
        <v>0</v>
      </c>
      <c r="H140" s="20">
        <f>IFERROR(VLOOKUP(A140,'[3]Allocation Thresholds'!A:B,2,FALSE),10)</f>
        <v>10</v>
      </c>
    </row>
    <row r="141" spans="1:11">
      <c r="A141" t="s">
        <v>4340</v>
      </c>
      <c r="B141" s="64">
        <f>VLOOKUP($A141,Pivot!$D:$E,2,FALSE)</f>
        <v>0</v>
      </c>
      <c r="D141" s="64">
        <v>50</v>
      </c>
      <c r="E141" s="66">
        <v>50</v>
      </c>
      <c r="F141" s="64">
        <v>0</v>
      </c>
      <c r="G141" s="64">
        <v>0</v>
      </c>
      <c r="H141" s="20">
        <f>IFERROR(VLOOKUP(A141,'[3]Allocation Thresholds'!A:B,2,FALSE),10)</f>
        <v>10</v>
      </c>
    </row>
    <row r="142" spans="1:11">
      <c r="A142" t="s">
        <v>4341</v>
      </c>
      <c r="B142" s="64">
        <f>VLOOKUP($A142,Pivot!$D:$E,2,FALSE)</f>
        <v>0</v>
      </c>
      <c r="D142" s="64">
        <v>50</v>
      </c>
      <c r="E142" s="64">
        <v>50</v>
      </c>
      <c r="F142" s="64">
        <v>0</v>
      </c>
      <c r="G142" s="64">
        <v>0</v>
      </c>
      <c r="H142" s="20">
        <f>IFERROR(VLOOKUP(A142,'[3]Allocation Thresholds'!A:B,2,FALSE),10)</f>
        <v>10</v>
      </c>
    </row>
    <row r="143" spans="1:11">
      <c r="A143" t="s">
        <v>4342</v>
      </c>
      <c r="B143" s="64">
        <f>VLOOKUP($A143,Pivot!$D:$E,2,FALSE)</f>
        <v>0</v>
      </c>
      <c r="D143" s="64">
        <v>50</v>
      </c>
      <c r="E143" s="64">
        <v>50</v>
      </c>
      <c r="F143" s="64">
        <v>0</v>
      </c>
      <c r="G143" s="64">
        <v>0</v>
      </c>
      <c r="H143" s="20">
        <f>IFERROR(VLOOKUP(A143,'[3]Allocation Thresholds'!A:B,2,FALSE),10)</f>
        <v>10</v>
      </c>
    </row>
    <row r="144" spans="1:11">
      <c r="A144" t="s">
        <v>4343</v>
      </c>
      <c r="B144" s="64">
        <f>VLOOKUP($A144,Pivot!$D:$E,2,FALSE)</f>
        <v>0</v>
      </c>
      <c r="D144" s="64">
        <v>50</v>
      </c>
      <c r="E144" s="64">
        <v>50</v>
      </c>
      <c r="F144" s="64">
        <v>0</v>
      </c>
      <c r="G144" s="64">
        <v>0</v>
      </c>
      <c r="H144" s="20">
        <f>IFERROR(VLOOKUP(A144,'[3]Allocation Thresholds'!A:B,2,FALSE),10)</f>
        <v>10</v>
      </c>
    </row>
    <row r="145" spans="1:8">
      <c r="A145" t="s">
        <v>4344</v>
      </c>
      <c r="B145" s="64">
        <f>VLOOKUP($A145,Pivot!$D:$E,2,FALSE)</f>
        <v>0</v>
      </c>
      <c r="D145" s="64">
        <v>50</v>
      </c>
      <c r="E145" s="64">
        <v>50</v>
      </c>
      <c r="F145" s="64">
        <v>0</v>
      </c>
      <c r="G145" s="64">
        <v>0</v>
      </c>
      <c r="H145" s="20">
        <f>IFERROR(VLOOKUP(A145,'[3]Allocation Thresholds'!A:B,2,FALSE),10)</f>
        <v>10</v>
      </c>
    </row>
    <row r="146" spans="1:8">
      <c r="A146" t="s">
        <v>4345</v>
      </c>
      <c r="B146" s="64">
        <f>VLOOKUP($A146,Pivot!$D:$E,2,FALSE)</f>
        <v>0</v>
      </c>
      <c r="D146" s="64">
        <v>50</v>
      </c>
      <c r="E146" s="66">
        <v>50</v>
      </c>
      <c r="F146" s="64">
        <v>0</v>
      </c>
      <c r="G146" s="64">
        <v>0</v>
      </c>
      <c r="H146" s="20">
        <f>IFERROR(VLOOKUP(A146,'[3]Allocation Thresholds'!A:B,2,FALSE),10)</f>
        <v>10</v>
      </c>
    </row>
    <row r="147" spans="1:8">
      <c r="A147" t="s">
        <v>4346</v>
      </c>
      <c r="B147" s="64">
        <f>VLOOKUP($A147,Pivot!$D:$E,2,FALSE)</f>
        <v>0</v>
      </c>
      <c r="D147" s="64">
        <v>50</v>
      </c>
      <c r="E147" s="64">
        <v>50</v>
      </c>
      <c r="F147" s="64">
        <v>0</v>
      </c>
      <c r="G147" s="64">
        <v>0</v>
      </c>
      <c r="H147" s="20">
        <f>IFERROR(VLOOKUP(A147,'[3]Allocation Thresholds'!A:B,2,FALSE),10)</f>
        <v>10</v>
      </c>
    </row>
    <row r="148" spans="1:8">
      <c r="A148" t="s">
        <v>4347</v>
      </c>
      <c r="B148" s="64">
        <f>VLOOKUP($A148,Pivot!$D:$E,2,FALSE)</f>
        <v>0</v>
      </c>
      <c r="D148" s="64">
        <v>50</v>
      </c>
      <c r="E148" s="64">
        <v>50</v>
      </c>
      <c r="F148" s="64">
        <v>0</v>
      </c>
      <c r="G148" s="64">
        <v>0</v>
      </c>
      <c r="H148" s="20">
        <f>IFERROR(VLOOKUP(A148,'[3]Allocation Thresholds'!A:B,2,FALSE),10)</f>
        <v>10</v>
      </c>
    </row>
    <row r="149" spans="1:8">
      <c r="A149" t="s">
        <v>4348</v>
      </c>
      <c r="B149" s="64">
        <f>VLOOKUP($A149,Pivot!$D:$E,2,FALSE)</f>
        <v>0</v>
      </c>
      <c r="D149" s="64">
        <v>50</v>
      </c>
      <c r="E149" s="64">
        <v>50</v>
      </c>
      <c r="F149" s="64">
        <v>0</v>
      </c>
      <c r="G149" s="64">
        <v>0</v>
      </c>
      <c r="H149" s="20">
        <f>IFERROR(VLOOKUP(A149,'[3]Allocation Thresholds'!A:B,2,FALSE),10)</f>
        <v>10</v>
      </c>
    </row>
    <row r="150" spans="1:8">
      <c r="A150" t="s">
        <v>4349</v>
      </c>
      <c r="B150" s="64">
        <f>VLOOKUP($A150,Pivot!$D:$E,2,FALSE)</f>
        <v>0</v>
      </c>
      <c r="D150" s="64">
        <v>50</v>
      </c>
      <c r="E150" s="64">
        <v>50</v>
      </c>
      <c r="F150" s="64">
        <v>0</v>
      </c>
      <c r="G150" s="64">
        <v>0</v>
      </c>
      <c r="H150" s="20">
        <f>IFERROR(VLOOKUP(A150,'[3]Allocation Thresholds'!A:B,2,FALSE),10)</f>
        <v>10</v>
      </c>
    </row>
    <row r="151" spans="1:8">
      <c r="A151" t="s">
        <v>4350</v>
      </c>
      <c r="B151" s="64">
        <f>VLOOKUP($A151,Pivot!$D:$E,2,FALSE)</f>
        <v>0</v>
      </c>
      <c r="D151" s="64">
        <v>50</v>
      </c>
      <c r="E151" s="64">
        <v>50</v>
      </c>
      <c r="F151" s="64">
        <v>0</v>
      </c>
      <c r="G151" s="64">
        <v>0</v>
      </c>
      <c r="H151" s="20">
        <f>IFERROR(VLOOKUP(A151,'[3]Allocation Thresholds'!A:B,2,FALSE),10)</f>
        <v>10</v>
      </c>
    </row>
    <row r="152" spans="1:8">
      <c r="A152" t="s">
        <v>4351</v>
      </c>
      <c r="B152" s="64">
        <f>VLOOKUP($A152,Pivot!$D:$E,2,FALSE)</f>
        <v>0</v>
      </c>
      <c r="D152" s="64">
        <v>50</v>
      </c>
      <c r="E152" s="64">
        <v>50</v>
      </c>
      <c r="F152" s="64">
        <v>0</v>
      </c>
      <c r="G152" s="64">
        <v>0</v>
      </c>
      <c r="H152" s="20">
        <f>IFERROR(VLOOKUP(A152,'[3]Allocation Thresholds'!A:B,2,FALSE),10)</f>
        <v>10</v>
      </c>
    </row>
    <row r="153" spans="1:8">
      <c r="A153" t="s">
        <v>4352</v>
      </c>
      <c r="B153" s="64">
        <f>VLOOKUP($A153,Pivot!$D:$E,2,FALSE)</f>
        <v>0</v>
      </c>
      <c r="D153" s="64">
        <v>50</v>
      </c>
      <c r="E153" s="64">
        <v>50</v>
      </c>
      <c r="F153" s="64">
        <v>0</v>
      </c>
      <c r="G153" s="64">
        <v>0</v>
      </c>
      <c r="H153" s="20">
        <f>IFERROR(VLOOKUP(A153,'[3]Allocation Thresholds'!A:B,2,FALSE),10)</f>
        <v>10</v>
      </c>
    </row>
    <row r="154" spans="1:8">
      <c r="A154" t="s">
        <v>4353</v>
      </c>
      <c r="B154" s="64">
        <f>VLOOKUP($A154,Pivot!$D:$E,2,FALSE)</f>
        <v>0</v>
      </c>
      <c r="D154" s="64">
        <v>50</v>
      </c>
      <c r="E154" s="64">
        <v>50</v>
      </c>
      <c r="F154" s="64">
        <v>0</v>
      </c>
      <c r="G154" s="64">
        <v>0</v>
      </c>
      <c r="H154" s="20">
        <f>IFERROR(VLOOKUP(A154,'[3]Allocation Thresholds'!A:B,2,FALSE),10)</f>
        <v>10</v>
      </c>
    </row>
    <row r="155" spans="1:8">
      <c r="A155" t="s">
        <v>4354</v>
      </c>
      <c r="B155" s="64">
        <f>VLOOKUP($A155,Pivot!$D:$E,2,FALSE)</f>
        <v>0</v>
      </c>
      <c r="D155" s="64">
        <v>0</v>
      </c>
      <c r="E155" s="64">
        <v>0</v>
      </c>
      <c r="F155" s="64">
        <v>0</v>
      </c>
      <c r="G155" s="64">
        <v>0</v>
      </c>
      <c r="H155" s="20">
        <f>IFERROR(VLOOKUP(A155,'[3]Allocation Thresholds'!A:B,2,FALSE),10)</f>
        <v>10</v>
      </c>
    </row>
    <row r="156" spans="1:8">
      <c r="A156" t="s">
        <v>4355</v>
      </c>
      <c r="B156" s="64">
        <f>VLOOKUP($A156,Pivot!$D:$E,2,FALSE)</f>
        <v>0</v>
      </c>
      <c r="D156" s="64">
        <v>50</v>
      </c>
      <c r="E156" s="64">
        <v>50</v>
      </c>
      <c r="F156" s="64">
        <v>0</v>
      </c>
      <c r="G156" s="64">
        <v>0</v>
      </c>
      <c r="H156" s="20">
        <f>IFERROR(VLOOKUP(A156,'[3]Allocation Thresholds'!A:B,2,FALSE),10)</f>
        <v>10</v>
      </c>
    </row>
    <row r="157" spans="1:8">
      <c r="A157" t="s">
        <v>4356</v>
      </c>
      <c r="B157" s="64">
        <f>VLOOKUP($A157,Pivot!$D:$E,2,FALSE)</f>
        <v>0</v>
      </c>
      <c r="D157" s="64">
        <v>50</v>
      </c>
      <c r="E157" s="64">
        <v>50</v>
      </c>
      <c r="F157" s="64">
        <v>0</v>
      </c>
      <c r="G157" s="64">
        <v>0</v>
      </c>
      <c r="H157" s="20">
        <f>IFERROR(VLOOKUP(A157,'[3]Allocation Thresholds'!A:B,2,FALSE),10)</f>
        <v>10</v>
      </c>
    </row>
    <row r="158" spans="1:8">
      <c r="A158" t="s">
        <v>4357</v>
      </c>
      <c r="B158" s="64">
        <f>VLOOKUP($A158,Pivot!$D:$E,2,FALSE)</f>
        <v>0</v>
      </c>
      <c r="D158" s="64">
        <v>50</v>
      </c>
      <c r="E158" s="64">
        <v>50</v>
      </c>
      <c r="F158" s="64">
        <v>0</v>
      </c>
      <c r="G158" s="64">
        <v>0</v>
      </c>
      <c r="H158" s="20">
        <f>IFERROR(VLOOKUP(A158,'[3]Allocation Thresholds'!A:B,2,FALSE),10)</f>
        <v>10</v>
      </c>
    </row>
    <row r="159" spans="1:8">
      <c r="A159" t="s">
        <v>4358</v>
      </c>
      <c r="B159" s="64">
        <f>VLOOKUP($A159,Pivot!$D:$E,2,FALSE)</f>
        <v>0</v>
      </c>
      <c r="D159" s="64">
        <v>50</v>
      </c>
      <c r="E159" s="64">
        <v>50</v>
      </c>
      <c r="F159" s="64">
        <v>0</v>
      </c>
      <c r="G159" s="64">
        <v>0</v>
      </c>
      <c r="H159" s="20">
        <f>IFERROR(VLOOKUP(A159,'[3]Allocation Thresholds'!A:B,2,FALSE),10)</f>
        <v>10</v>
      </c>
    </row>
    <row r="160" spans="1:8">
      <c r="A160" t="s">
        <v>4359</v>
      </c>
      <c r="B160" s="64">
        <f>VLOOKUP($A160,Pivot!$D:$E,2,FALSE)</f>
        <v>0</v>
      </c>
      <c r="D160" s="64">
        <v>50</v>
      </c>
      <c r="E160" s="64">
        <v>50</v>
      </c>
      <c r="F160" s="64">
        <v>0</v>
      </c>
      <c r="G160" s="64">
        <v>0</v>
      </c>
      <c r="H160" s="20">
        <f>IFERROR(VLOOKUP(A160,'[3]Allocation Thresholds'!A:B,2,FALSE),10)</f>
        <v>10</v>
      </c>
    </row>
    <row r="161" spans="1:8">
      <c r="A161" t="s">
        <v>4360</v>
      </c>
      <c r="B161" s="64">
        <f>VLOOKUP($A161,Pivot!$D:$E,2,FALSE)</f>
        <v>0</v>
      </c>
      <c r="D161" s="64">
        <v>50</v>
      </c>
      <c r="E161" s="64">
        <v>50</v>
      </c>
      <c r="F161" s="64">
        <v>0</v>
      </c>
      <c r="G161" s="64">
        <v>0</v>
      </c>
      <c r="H161" s="20">
        <f>IFERROR(VLOOKUP(A161,'[3]Allocation Thresholds'!A:B,2,FALSE),10)</f>
        <v>10</v>
      </c>
    </row>
    <row r="162" spans="1:8">
      <c r="A162" t="s">
        <v>4361</v>
      </c>
      <c r="B162" s="64">
        <f>VLOOKUP($A162,Pivot!$D:$E,2,FALSE)</f>
        <v>0</v>
      </c>
      <c r="D162" s="64">
        <v>50</v>
      </c>
      <c r="E162" s="64">
        <v>50</v>
      </c>
      <c r="F162" s="64">
        <v>0</v>
      </c>
      <c r="G162" s="64">
        <v>0</v>
      </c>
      <c r="H162" s="20">
        <f>IFERROR(VLOOKUP(A162,'[3]Allocation Thresholds'!A:B,2,FALSE),10)</f>
        <v>10</v>
      </c>
    </row>
    <row r="163" spans="1:8">
      <c r="A163" t="s">
        <v>4362</v>
      </c>
      <c r="B163" s="64">
        <f>VLOOKUP($A163,Pivot!$D:$E,2,FALSE)</f>
        <v>0</v>
      </c>
      <c r="D163" s="64">
        <v>50</v>
      </c>
      <c r="E163" s="64">
        <v>50</v>
      </c>
      <c r="F163" s="64">
        <v>0</v>
      </c>
      <c r="G163" s="64">
        <v>0</v>
      </c>
      <c r="H163" s="20">
        <f>IFERROR(VLOOKUP(A163,'[3]Allocation Thresholds'!A:B,2,FALSE),10)</f>
        <v>10</v>
      </c>
    </row>
    <row r="164" spans="1:8">
      <c r="A164" t="s">
        <v>4363</v>
      </c>
      <c r="B164" s="64">
        <f>VLOOKUP($A164,Pivot!$D:$E,2,FALSE)</f>
        <v>0</v>
      </c>
      <c r="D164" s="64">
        <v>50</v>
      </c>
      <c r="E164" s="64">
        <v>50</v>
      </c>
      <c r="F164" s="64">
        <v>0</v>
      </c>
      <c r="G164" s="64">
        <v>0</v>
      </c>
      <c r="H164" s="20">
        <f>IFERROR(VLOOKUP(A164,'[3]Allocation Thresholds'!A:B,2,FALSE),10)</f>
        <v>10</v>
      </c>
    </row>
    <row r="165" spans="1:8">
      <c r="A165" t="s">
        <v>4364</v>
      </c>
      <c r="B165" s="64">
        <f>VLOOKUP($A165,Pivot!$D:$E,2,FALSE)</f>
        <v>0</v>
      </c>
      <c r="D165" s="64">
        <v>50</v>
      </c>
      <c r="E165" s="64">
        <v>50</v>
      </c>
      <c r="F165" s="64">
        <v>0</v>
      </c>
      <c r="G165" s="64">
        <v>0</v>
      </c>
      <c r="H165" s="20">
        <f>IFERROR(VLOOKUP(A165,'[3]Allocation Thresholds'!A:B,2,FALSE),10)</f>
        <v>10</v>
      </c>
    </row>
    <row r="166" spans="1:8">
      <c r="A166" t="s">
        <v>4365</v>
      </c>
      <c r="B166" s="64">
        <f>VLOOKUP($A166,Pivot!$D:$E,2,FALSE)</f>
        <v>0</v>
      </c>
      <c r="D166" s="64">
        <v>50</v>
      </c>
      <c r="E166" s="64">
        <v>50</v>
      </c>
      <c r="F166" s="64">
        <v>0</v>
      </c>
      <c r="G166" s="64">
        <v>0</v>
      </c>
      <c r="H166" s="20">
        <f>IFERROR(VLOOKUP(A166,'[3]Allocation Thresholds'!A:B,2,FALSE),10)</f>
        <v>10</v>
      </c>
    </row>
    <row r="167" spans="1:8">
      <c r="A167" t="s">
        <v>4366</v>
      </c>
      <c r="B167" s="64">
        <f>VLOOKUP($A167,Pivot!$D:$E,2,FALSE)</f>
        <v>0</v>
      </c>
      <c r="D167" s="64">
        <v>0</v>
      </c>
      <c r="E167" s="64">
        <v>0</v>
      </c>
      <c r="F167" s="64">
        <v>0</v>
      </c>
      <c r="G167" s="64">
        <v>0</v>
      </c>
      <c r="H167" s="20">
        <f>IFERROR(VLOOKUP(A167,'[3]Allocation Thresholds'!A:B,2,FALSE),10)</f>
        <v>10</v>
      </c>
    </row>
    <row r="168" spans="1:8">
      <c r="A168" t="s">
        <v>4367</v>
      </c>
      <c r="B168" s="64">
        <f>VLOOKUP($A168,Pivot!$D:$E,2,FALSE)</f>
        <v>0</v>
      </c>
      <c r="D168" s="64">
        <v>50</v>
      </c>
      <c r="E168" s="64">
        <v>50</v>
      </c>
      <c r="F168" s="64">
        <v>0</v>
      </c>
      <c r="G168" s="64">
        <v>0</v>
      </c>
      <c r="H168" s="20">
        <f>IFERROR(VLOOKUP(A168,'[3]Allocation Thresholds'!A:B,2,FALSE),10)</f>
        <v>10</v>
      </c>
    </row>
    <row r="169" spans="1:8">
      <c r="A169" t="s">
        <v>4368</v>
      </c>
      <c r="B169" s="64">
        <f>VLOOKUP($A169,Pivot!$D:$E,2,FALSE)</f>
        <v>0</v>
      </c>
      <c r="D169" s="64">
        <v>50</v>
      </c>
      <c r="E169" s="64">
        <v>50</v>
      </c>
      <c r="F169" s="64">
        <v>0</v>
      </c>
      <c r="G169" s="64">
        <v>0</v>
      </c>
      <c r="H169" s="20">
        <f>IFERROR(VLOOKUP(A169,'[3]Allocation Thresholds'!A:B,2,FALSE),10)</f>
        <v>10</v>
      </c>
    </row>
    <row r="170" spans="1:8">
      <c r="A170" t="s">
        <v>4369</v>
      </c>
      <c r="B170" s="64">
        <f>VLOOKUP($A170,Pivot!$D:$E,2,FALSE)</f>
        <v>0</v>
      </c>
      <c r="D170" s="64">
        <v>0</v>
      </c>
      <c r="E170" s="64">
        <v>0</v>
      </c>
      <c r="F170" s="64">
        <v>0</v>
      </c>
      <c r="G170" s="64">
        <v>0</v>
      </c>
      <c r="H170" s="20">
        <f>IFERROR(VLOOKUP(A170,'[3]Allocation Thresholds'!A:B,2,FALSE),10)</f>
        <v>10</v>
      </c>
    </row>
    <row r="171" spans="1:8">
      <c r="A171" t="s">
        <v>4370</v>
      </c>
      <c r="B171" s="64">
        <f>VLOOKUP($A171,Pivot!$D:$E,2,FALSE)</f>
        <v>0</v>
      </c>
      <c r="D171" s="64">
        <v>0</v>
      </c>
      <c r="E171" s="64">
        <v>0</v>
      </c>
      <c r="F171" s="64">
        <v>0</v>
      </c>
      <c r="G171" s="64">
        <v>0</v>
      </c>
      <c r="H171" s="20">
        <f>IFERROR(VLOOKUP(A171,'[3]Allocation Thresholds'!A:B,2,FALSE),10)</f>
        <v>10</v>
      </c>
    </row>
    <row r="172" spans="1:8">
      <c r="A172" t="s">
        <v>4371</v>
      </c>
      <c r="B172" s="64">
        <f>VLOOKUP($A172,Pivot!$D:$E,2,FALSE)</f>
        <v>0</v>
      </c>
      <c r="D172" s="64">
        <v>50</v>
      </c>
      <c r="E172" s="64">
        <v>50</v>
      </c>
      <c r="F172" s="64">
        <v>0</v>
      </c>
      <c r="G172" s="64">
        <v>0</v>
      </c>
      <c r="H172" s="20">
        <f>IFERROR(VLOOKUP(A172,'[3]Allocation Thresholds'!A:B,2,FALSE),10)</f>
        <v>10</v>
      </c>
    </row>
    <row r="173" spans="1:8">
      <c r="A173" t="s">
        <v>29</v>
      </c>
      <c r="B173" s="64">
        <f>VLOOKUP($A173,Pivot!$D:$E,2,FALSE)</f>
        <v>60</v>
      </c>
      <c r="D173" s="64">
        <v>60</v>
      </c>
      <c r="E173" s="64">
        <v>60</v>
      </c>
      <c r="F173" s="64">
        <v>0</v>
      </c>
      <c r="G173" s="64">
        <v>60</v>
      </c>
      <c r="H173" s="20">
        <f>IFERROR(VLOOKUP(A173,'[3]Allocation Thresholds'!A:B,2,FALSE),10)</f>
        <v>10</v>
      </c>
    </row>
    <row r="174" spans="1:8">
      <c r="A174" t="s">
        <v>32</v>
      </c>
      <c r="B174" s="64">
        <f>VLOOKUP($A174,Pivot!$D:$E,2,FALSE)</f>
        <v>70</v>
      </c>
      <c r="D174" s="64">
        <v>70</v>
      </c>
      <c r="E174" s="64">
        <v>70</v>
      </c>
      <c r="F174" s="64">
        <v>0</v>
      </c>
      <c r="G174" s="64">
        <v>70</v>
      </c>
      <c r="H174" s="20">
        <f>IFERROR(VLOOKUP(A174,'[3]Allocation Thresholds'!A:B,2,FALSE),10)</f>
        <v>10</v>
      </c>
    </row>
    <row r="175" spans="1:8">
      <c r="A175" t="s">
        <v>35</v>
      </c>
      <c r="B175" s="64">
        <f>VLOOKUP($A175,Pivot!$D:$E,2,FALSE)</f>
        <v>28</v>
      </c>
      <c r="D175" s="64">
        <v>28</v>
      </c>
      <c r="E175" s="64">
        <v>28</v>
      </c>
      <c r="F175" s="64">
        <v>0</v>
      </c>
      <c r="G175" s="64">
        <v>28</v>
      </c>
      <c r="H175" s="20">
        <f>IFERROR(VLOOKUP(A175,'[3]Allocation Thresholds'!A:B,2,FALSE),10)</f>
        <v>10</v>
      </c>
    </row>
    <row r="176" spans="1:8">
      <c r="A176" t="s">
        <v>38</v>
      </c>
      <c r="B176" s="64">
        <f>VLOOKUP($A176,Pivot!$D:$E,2,FALSE)</f>
        <v>44</v>
      </c>
      <c r="D176" s="64">
        <v>44</v>
      </c>
      <c r="E176" s="64">
        <v>44</v>
      </c>
      <c r="F176" s="64">
        <v>0</v>
      </c>
      <c r="G176" s="64">
        <v>44</v>
      </c>
      <c r="H176" s="20">
        <f>IFERROR(VLOOKUP(A176,'[3]Allocation Thresholds'!A:B,2,FALSE),10)</f>
        <v>10</v>
      </c>
    </row>
    <row r="177" spans="1:8">
      <c r="A177" t="s">
        <v>40</v>
      </c>
      <c r="B177" s="64">
        <f>VLOOKUP($A177,Pivot!$D:$E,2,FALSE)</f>
        <v>42</v>
      </c>
      <c r="D177" s="64">
        <v>42</v>
      </c>
      <c r="E177" s="64">
        <v>42</v>
      </c>
      <c r="F177" s="64">
        <v>0</v>
      </c>
      <c r="G177" s="64">
        <v>42</v>
      </c>
      <c r="H177" s="20">
        <f>IFERROR(VLOOKUP(A177,'[3]Allocation Thresholds'!A:B,2,FALSE),10)</f>
        <v>10</v>
      </c>
    </row>
    <row r="178" spans="1:8">
      <c r="A178" t="s">
        <v>43</v>
      </c>
      <c r="B178" s="64">
        <f>VLOOKUP($A178,Pivot!$D:$E,2,FALSE)</f>
        <v>25</v>
      </c>
      <c r="D178" s="64">
        <v>25</v>
      </c>
      <c r="E178" s="64">
        <v>25</v>
      </c>
      <c r="F178" s="64">
        <v>0</v>
      </c>
      <c r="G178" s="64">
        <v>25</v>
      </c>
      <c r="H178" s="20">
        <f>IFERROR(VLOOKUP(A178,'[3]Allocation Thresholds'!A:B,2,FALSE),10)</f>
        <v>10</v>
      </c>
    </row>
    <row r="179" spans="1:8">
      <c r="A179" t="s">
        <v>45</v>
      </c>
      <c r="B179" s="64">
        <f>VLOOKUP($A179,Pivot!$D:$E,2,FALSE)</f>
        <v>55</v>
      </c>
      <c r="D179" s="64">
        <v>55</v>
      </c>
      <c r="E179" s="64">
        <v>55</v>
      </c>
      <c r="F179" s="64">
        <v>0</v>
      </c>
      <c r="G179" s="64">
        <v>55</v>
      </c>
      <c r="H179" s="20">
        <f>IFERROR(VLOOKUP(A179,'[3]Allocation Thresholds'!A:B,2,FALSE),10)</f>
        <v>10</v>
      </c>
    </row>
    <row r="180" spans="1:8">
      <c r="A180" t="s">
        <v>49</v>
      </c>
      <c r="B180" s="64">
        <f>VLOOKUP($A180,Pivot!$D:$E,2,FALSE)</f>
        <v>397</v>
      </c>
      <c r="D180" s="64">
        <v>397</v>
      </c>
      <c r="E180" s="64">
        <v>397</v>
      </c>
      <c r="F180" s="64">
        <v>0</v>
      </c>
      <c r="G180" s="64">
        <v>397</v>
      </c>
      <c r="H180" s="20">
        <f>IFERROR(VLOOKUP(A180,'[3]Allocation Thresholds'!A:B,2,FALSE),10)</f>
        <v>10</v>
      </c>
    </row>
    <row r="181" spans="1:8">
      <c r="A181" t="s">
        <v>51</v>
      </c>
      <c r="B181" s="64">
        <f>VLOOKUP($A181,Pivot!$D:$E,2,FALSE)</f>
        <v>64</v>
      </c>
      <c r="D181" s="64">
        <v>64</v>
      </c>
      <c r="E181" s="64">
        <v>64</v>
      </c>
      <c r="F181" s="64">
        <v>0</v>
      </c>
      <c r="G181" s="64">
        <v>64</v>
      </c>
      <c r="H181" s="20">
        <f>IFERROR(VLOOKUP(A181,'[3]Allocation Thresholds'!A:B,2,FALSE),10)</f>
        <v>10</v>
      </c>
    </row>
    <row r="182" spans="1:8">
      <c r="A182" t="s">
        <v>53</v>
      </c>
      <c r="B182" s="64">
        <f>VLOOKUP($A182,Pivot!$D:$E,2,FALSE)</f>
        <v>1</v>
      </c>
      <c r="D182" s="64">
        <v>1</v>
      </c>
      <c r="E182" s="64">
        <v>0</v>
      </c>
      <c r="F182" s="64">
        <v>0</v>
      </c>
      <c r="G182" s="64">
        <v>0</v>
      </c>
      <c r="H182" s="20">
        <f>IFERROR(VLOOKUP(A182,'[3]Allocation Thresholds'!A:B,2,FALSE),10)</f>
        <v>10</v>
      </c>
    </row>
    <row r="183" spans="1:8">
      <c r="A183" t="s">
        <v>58</v>
      </c>
      <c r="B183" s="64">
        <f>VLOOKUP($A183,Pivot!$D:$E,2,FALSE)</f>
        <v>184</v>
      </c>
      <c r="D183" s="64">
        <v>184</v>
      </c>
      <c r="E183" s="64">
        <v>184</v>
      </c>
      <c r="F183" s="64">
        <v>0</v>
      </c>
      <c r="G183" s="64">
        <v>184</v>
      </c>
      <c r="H183" s="20">
        <f>IFERROR(VLOOKUP(A183,'[3]Allocation Thresholds'!A:B,2,FALSE),10)</f>
        <v>10</v>
      </c>
    </row>
    <row r="184" spans="1:8">
      <c r="A184" t="s">
        <v>60</v>
      </c>
      <c r="B184" s="64">
        <f>VLOOKUP($A184,Pivot!$D:$E,2,FALSE)</f>
        <v>24</v>
      </c>
      <c r="D184" s="64">
        <v>24</v>
      </c>
      <c r="E184" s="64">
        <v>24</v>
      </c>
      <c r="F184" s="64">
        <v>0</v>
      </c>
      <c r="G184" s="64">
        <v>24</v>
      </c>
      <c r="H184" s="20">
        <f>IFERROR(VLOOKUP(A184,'[3]Allocation Thresholds'!A:B,2,FALSE),10)</f>
        <v>10</v>
      </c>
    </row>
    <row r="185" spans="1:8">
      <c r="A185" t="s">
        <v>62</v>
      </c>
      <c r="B185" s="64">
        <f>VLOOKUP($A185,Pivot!$D:$E,2,FALSE)</f>
        <v>47</v>
      </c>
      <c r="D185" s="64">
        <v>47</v>
      </c>
      <c r="E185" s="64">
        <v>47</v>
      </c>
      <c r="F185" s="64">
        <v>0</v>
      </c>
      <c r="G185" s="64">
        <v>47</v>
      </c>
      <c r="H185" s="20">
        <f>IFERROR(VLOOKUP(A185,'[3]Allocation Thresholds'!A:B,2,FALSE),10)</f>
        <v>10</v>
      </c>
    </row>
    <row r="186" spans="1:8">
      <c r="A186" t="s">
        <v>64</v>
      </c>
      <c r="B186" s="64">
        <f>VLOOKUP($A186,Pivot!$D:$E,2,FALSE)</f>
        <v>28</v>
      </c>
      <c r="D186" s="64">
        <v>28</v>
      </c>
      <c r="E186" s="64">
        <v>28</v>
      </c>
      <c r="F186" s="64">
        <v>0</v>
      </c>
      <c r="G186" s="64">
        <v>28</v>
      </c>
      <c r="H186" s="20">
        <f>IFERROR(VLOOKUP(A186,'[3]Allocation Thresholds'!A:B,2,FALSE),10)</f>
        <v>10</v>
      </c>
    </row>
    <row r="187" spans="1:8">
      <c r="A187" t="s">
        <v>66</v>
      </c>
      <c r="B187" s="64">
        <f>VLOOKUP($A187,Pivot!$D:$E,2,FALSE)</f>
        <v>26</v>
      </c>
      <c r="D187" s="64">
        <v>26</v>
      </c>
      <c r="E187" s="64">
        <v>26</v>
      </c>
      <c r="F187" s="64">
        <v>0</v>
      </c>
      <c r="G187" s="64">
        <v>26</v>
      </c>
      <c r="H187" s="20">
        <f>IFERROR(VLOOKUP(A187,'[3]Allocation Thresholds'!A:B,2,FALSE),10)</f>
        <v>10</v>
      </c>
    </row>
    <row r="188" spans="1:8">
      <c r="A188" t="s">
        <v>69</v>
      </c>
      <c r="B188" s="64">
        <f>VLOOKUP($A188,Pivot!$D:$E,2,FALSE)</f>
        <v>71</v>
      </c>
      <c r="D188" s="64">
        <v>71</v>
      </c>
      <c r="E188" s="64">
        <v>71</v>
      </c>
      <c r="F188" s="64">
        <v>0</v>
      </c>
      <c r="G188" s="64">
        <v>71</v>
      </c>
      <c r="H188" s="20">
        <f>IFERROR(VLOOKUP(A188,'[3]Allocation Thresholds'!A:B,2,FALSE),10)</f>
        <v>10</v>
      </c>
    </row>
    <row r="189" spans="1:8">
      <c r="A189" t="s">
        <v>71</v>
      </c>
      <c r="B189" s="64">
        <f>VLOOKUP($A189,Pivot!$D:$E,2,FALSE)</f>
        <v>127</v>
      </c>
      <c r="D189" s="64">
        <v>127</v>
      </c>
      <c r="E189" s="64">
        <v>127</v>
      </c>
      <c r="F189" s="64">
        <v>0</v>
      </c>
      <c r="G189" s="64">
        <v>127</v>
      </c>
      <c r="H189" s="20">
        <f>IFERROR(VLOOKUP(A189,'[3]Allocation Thresholds'!A:B,2,FALSE),10)</f>
        <v>10</v>
      </c>
    </row>
    <row r="190" spans="1:8">
      <c r="A190" t="s">
        <v>73</v>
      </c>
      <c r="B190" s="64">
        <f>VLOOKUP($A190,Pivot!$D:$E,2,FALSE)</f>
        <v>28</v>
      </c>
      <c r="D190" s="64">
        <v>28</v>
      </c>
      <c r="E190" s="64">
        <v>28</v>
      </c>
      <c r="F190" s="64">
        <v>0</v>
      </c>
      <c r="G190" s="64">
        <v>28</v>
      </c>
      <c r="H190" s="20">
        <f>IFERROR(VLOOKUP(A190,'[3]Allocation Thresholds'!A:B,2,FALSE),10)</f>
        <v>10</v>
      </c>
    </row>
    <row r="191" spans="1:8">
      <c r="A191" t="s">
        <v>75</v>
      </c>
      <c r="B191" s="64">
        <f>VLOOKUP($A191,Pivot!$D:$E,2,FALSE)</f>
        <v>388</v>
      </c>
      <c r="D191" s="64">
        <v>388</v>
      </c>
      <c r="E191" s="64">
        <v>388</v>
      </c>
      <c r="F191" s="64">
        <v>0</v>
      </c>
      <c r="G191" s="64">
        <v>388</v>
      </c>
      <c r="H191" s="20">
        <f>IFERROR(VLOOKUP(A191,'[3]Allocation Thresholds'!A:B,2,FALSE),10)</f>
        <v>10</v>
      </c>
    </row>
    <row r="192" spans="1:8">
      <c r="A192" t="s">
        <v>78</v>
      </c>
      <c r="B192" s="64">
        <f>VLOOKUP($A192,Pivot!$D:$E,2,FALSE)</f>
        <v>56</v>
      </c>
      <c r="D192" s="64">
        <v>56</v>
      </c>
      <c r="E192" s="64">
        <v>56</v>
      </c>
      <c r="F192" s="64">
        <v>0</v>
      </c>
      <c r="G192" s="64">
        <v>56</v>
      </c>
      <c r="H192" s="20">
        <f>IFERROR(VLOOKUP(A192,'[3]Allocation Thresholds'!A:B,2,FALSE),10)</f>
        <v>10</v>
      </c>
    </row>
    <row r="193" spans="1:8">
      <c r="A193" t="s">
        <v>80</v>
      </c>
      <c r="B193" s="64">
        <f>VLOOKUP($A193,Pivot!$D:$E,2,FALSE)</f>
        <v>23</v>
      </c>
      <c r="D193" s="64">
        <v>23</v>
      </c>
      <c r="E193" s="64">
        <v>23</v>
      </c>
      <c r="F193" s="64">
        <v>0</v>
      </c>
      <c r="G193" s="64">
        <v>23</v>
      </c>
      <c r="H193" s="20">
        <f>IFERROR(VLOOKUP(A193,'[3]Allocation Thresholds'!A:B,2,FALSE),10)</f>
        <v>10</v>
      </c>
    </row>
    <row r="194" spans="1:8">
      <c r="A194" t="s">
        <v>83</v>
      </c>
      <c r="B194" s="64">
        <f>VLOOKUP($A194,Pivot!$D:$E,2,FALSE)</f>
        <v>104</v>
      </c>
      <c r="D194" s="64">
        <v>104</v>
      </c>
      <c r="E194" s="64">
        <v>104</v>
      </c>
      <c r="F194" s="64">
        <v>0</v>
      </c>
      <c r="G194" s="64">
        <v>104</v>
      </c>
      <c r="H194" s="20">
        <f>IFERROR(VLOOKUP(A194,'[3]Allocation Thresholds'!A:B,2,FALSE),10)</f>
        <v>10</v>
      </c>
    </row>
    <row r="195" spans="1:8">
      <c r="A195" t="s">
        <v>86</v>
      </c>
      <c r="B195" s="64">
        <f>VLOOKUP($A195,Pivot!$D:$E,2,FALSE)</f>
        <v>50</v>
      </c>
      <c r="D195" s="64">
        <v>50</v>
      </c>
      <c r="E195" s="64">
        <v>50</v>
      </c>
      <c r="F195" s="64">
        <v>0</v>
      </c>
      <c r="G195" s="64">
        <v>50</v>
      </c>
      <c r="H195" s="20">
        <f>IFERROR(VLOOKUP(A195,'[3]Allocation Thresholds'!A:B,2,FALSE),10)</f>
        <v>10</v>
      </c>
    </row>
    <row r="196" spans="1:8">
      <c r="A196" t="s">
        <v>88</v>
      </c>
      <c r="B196" s="64">
        <f>VLOOKUP($A196,Pivot!$D:$E,2,FALSE)</f>
        <v>30</v>
      </c>
      <c r="D196" s="64">
        <v>30</v>
      </c>
      <c r="E196" s="64">
        <v>30</v>
      </c>
      <c r="F196" s="64">
        <v>0</v>
      </c>
      <c r="G196" s="64">
        <v>30</v>
      </c>
      <c r="H196" s="20">
        <f>IFERROR(VLOOKUP(A196,'[3]Allocation Thresholds'!A:B,2,FALSE),10)</f>
        <v>10</v>
      </c>
    </row>
    <row r="197" spans="1:8">
      <c r="A197" t="s">
        <v>91</v>
      </c>
      <c r="B197" s="64">
        <f>VLOOKUP($A197,Pivot!$D:$E,2,FALSE)</f>
        <v>71</v>
      </c>
      <c r="D197" s="64">
        <v>71</v>
      </c>
      <c r="E197" s="64">
        <v>71</v>
      </c>
      <c r="F197" s="64">
        <v>0</v>
      </c>
      <c r="G197" s="64">
        <v>71</v>
      </c>
      <c r="H197" s="20">
        <f>IFERROR(VLOOKUP(A197,'[3]Allocation Thresholds'!A:B,2,FALSE),10)</f>
        <v>10</v>
      </c>
    </row>
    <row r="198" spans="1:8">
      <c r="A198" t="s">
        <v>94</v>
      </c>
      <c r="B198" s="64">
        <f>VLOOKUP($A198,Pivot!$D:$E,2,FALSE)</f>
        <v>49</v>
      </c>
      <c r="D198" s="64">
        <v>49</v>
      </c>
      <c r="E198" s="64">
        <v>49</v>
      </c>
      <c r="F198" s="64">
        <v>0</v>
      </c>
      <c r="G198" s="64">
        <v>49</v>
      </c>
      <c r="H198" s="20">
        <f>IFERROR(VLOOKUP(A198,'[3]Allocation Thresholds'!A:B,2,FALSE),10)</f>
        <v>10</v>
      </c>
    </row>
    <row r="199" spans="1:8">
      <c r="A199" t="s">
        <v>97</v>
      </c>
      <c r="B199" s="64">
        <f>VLOOKUP($A199,Pivot!$D:$E,2,FALSE)</f>
        <v>51</v>
      </c>
      <c r="D199" s="64">
        <v>51</v>
      </c>
      <c r="E199" s="64">
        <v>51</v>
      </c>
      <c r="F199" s="64">
        <v>0</v>
      </c>
      <c r="G199" s="64">
        <v>51</v>
      </c>
      <c r="H199" s="20">
        <f>IFERROR(VLOOKUP(A199,'[3]Allocation Thresholds'!A:B,2,FALSE),10)</f>
        <v>10</v>
      </c>
    </row>
    <row r="200" spans="1:8">
      <c r="A200" t="s">
        <v>99</v>
      </c>
      <c r="B200" s="64">
        <f>VLOOKUP($A200,Pivot!$D:$E,2,FALSE)</f>
        <v>48</v>
      </c>
      <c r="D200" s="64">
        <v>48</v>
      </c>
      <c r="E200" s="64">
        <v>48</v>
      </c>
      <c r="F200" s="64">
        <v>0</v>
      </c>
      <c r="G200" s="64">
        <v>48</v>
      </c>
      <c r="H200" s="20">
        <f>IFERROR(VLOOKUP(A200,'[3]Allocation Thresholds'!A:B,2,FALSE),10)</f>
        <v>10</v>
      </c>
    </row>
    <row r="201" spans="1:8">
      <c r="A201" t="s">
        <v>101</v>
      </c>
      <c r="B201" s="64">
        <f>VLOOKUP($A201,Pivot!$D:$E,2,FALSE)</f>
        <v>39</v>
      </c>
      <c r="D201" s="64">
        <v>39</v>
      </c>
      <c r="E201" s="64">
        <v>39</v>
      </c>
      <c r="F201" s="64">
        <v>0</v>
      </c>
      <c r="G201" s="64">
        <v>39</v>
      </c>
      <c r="H201" s="20">
        <f>IFERROR(VLOOKUP(A201,'[3]Allocation Thresholds'!A:B,2,FALSE),10)</f>
        <v>10</v>
      </c>
    </row>
    <row r="202" spans="1:8">
      <c r="A202" t="s">
        <v>104</v>
      </c>
      <c r="B202" s="64">
        <f>VLOOKUP($A202,Pivot!$D:$E,2,FALSE)</f>
        <v>51</v>
      </c>
      <c r="D202" s="64">
        <v>51</v>
      </c>
      <c r="E202" s="64">
        <v>0</v>
      </c>
      <c r="F202" s="64">
        <v>0</v>
      </c>
      <c r="G202" s="64">
        <v>51</v>
      </c>
      <c r="H202" s="20">
        <f>IFERROR(VLOOKUP(A202,'[3]Allocation Thresholds'!A:B,2,FALSE),10)</f>
        <v>10</v>
      </c>
    </row>
    <row r="203" spans="1:8">
      <c r="A203" t="s">
        <v>108</v>
      </c>
      <c r="B203" s="64">
        <f>VLOOKUP($A203,Pivot!$D:$E,2,FALSE)</f>
        <v>43</v>
      </c>
      <c r="D203" s="64">
        <v>43</v>
      </c>
      <c r="E203" s="64">
        <v>43</v>
      </c>
      <c r="F203" s="64">
        <v>0</v>
      </c>
      <c r="G203" s="64">
        <v>43</v>
      </c>
      <c r="H203" s="20">
        <f>IFERROR(VLOOKUP(A203,'[3]Allocation Thresholds'!A:B,2,FALSE),10)</f>
        <v>10</v>
      </c>
    </row>
    <row r="204" spans="1:8">
      <c r="A204" t="s">
        <v>111</v>
      </c>
      <c r="B204" s="64">
        <f>VLOOKUP($A204,Pivot!$D:$E,2,FALSE)</f>
        <v>83</v>
      </c>
      <c r="D204" s="64">
        <v>83</v>
      </c>
      <c r="E204" s="64">
        <v>83</v>
      </c>
      <c r="F204" s="64">
        <v>0</v>
      </c>
      <c r="G204" s="64">
        <v>83</v>
      </c>
      <c r="H204" s="20">
        <f>IFERROR(VLOOKUP(A204,'[3]Allocation Thresholds'!A:B,2,FALSE),10)</f>
        <v>10</v>
      </c>
    </row>
    <row r="205" spans="1:8">
      <c r="A205" t="s">
        <v>114</v>
      </c>
      <c r="B205" s="64">
        <f>VLOOKUP($A205,Pivot!$D:$E,2,FALSE)</f>
        <v>109</v>
      </c>
      <c r="D205" s="64">
        <v>109</v>
      </c>
      <c r="E205" s="64">
        <v>109</v>
      </c>
      <c r="F205" s="64">
        <v>0</v>
      </c>
      <c r="G205" s="64">
        <v>109</v>
      </c>
      <c r="H205" s="20">
        <f>IFERROR(VLOOKUP(A205,'[3]Allocation Thresholds'!A:B,2,FALSE),10)</f>
        <v>10</v>
      </c>
    </row>
    <row r="206" spans="1:8">
      <c r="A206" t="s">
        <v>116</v>
      </c>
      <c r="B206" s="64">
        <f>VLOOKUP($A206,Pivot!$D:$E,2,FALSE)</f>
        <v>41</v>
      </c>
      <c r="D206" s="64">
        <v>41</v>
      </c>
      <c r="E206" s="64">
        <v>41</v>
      </c>
      <c r="F206" s="64">
        <v>0</v>
      </c>
      <c r="G206" s="64">
        <v>41</v>
      </c>
      <c r="H206" s="20">
        <f>IFERROR(VLOOKUP(A206,'[3]Allocation Thresholds'!A:B,2,FALSE),10)</f>
        <v>10</v>
      </c>
    </row>
    <row r="207" spans="1:8">
      <c r="A207" t="s">
        <v>119</v>
      </c>
      <c r="B207" s="64">
        <f>VLOOKUP($A207,Pivot!$D:$E,2,FALSE)</f>
        <v>69</v>
      </c>
      <c r="D207" s="64">
        <v>69</v>
      </c>
      <c r="E207" s="64">
        <v>69</v>
      </c>
      <c r="F207" s="64">
        <v>0</v>
      </c>
      <c r="G207" s="64">
        <v>69</v>
      </c>
      <c r="H207" s="20">
        <f>IFERROR(VLOOKUP(A207,'[3]Allocation Thresholds'!A:B,2,FALSE),10)</f>
        <v>10</v>
      </c>
    </row>
    <row r="208" spans="1:8">
      <c r="A208" t="s">
        <v>123</v>
      </c>
      <c r="B208" s="64">
        <f>VLOOKUP($A208,Pivot!$D:$E,2,FALSE)</f>
        <v>19</v>
      </c>
      <c r="D208" s="64">
        <v>19</v>
      </c>
      <c r="E208" s="64">
        <v>19</v>
      </c>
      <c r="F208" s="64">
        <v>0</v>
      </c>
      <c r="G208" s="64">
        <v>19</v>
      </c>
      <c r="H208" s="20">
        <f>IFERROR(VLOOKUP(A208,'[3]Allocation Thresholds'!A:B,2,FALSE),10)</f>
        <v>10</v>
      </c>
    </row>
    <row r="209" spans="1:8">
      <c r="A209" t="s">
        <v>126</v>
      </c>
      <c r="B209" s="64">
        <f>VLOOKUP($A209,Pivot!$D:$E,2,FALSE)</f>
        <v>20</v>
      </c>
      <c r="D209" s="64">
        <v>20</v>
      </c>
      <c r="E209" s="64">
        <v>20</v>
      </c>
      <c r="F209" s="64">
        <v>0</v>
      </c>
      <c r="G209" s="64">
        <v>20</v>
      </c>
      <c r="H209" s="20">
        <f>IFERROR(VLOOKUP(A209,'[3]Allocation Thresholds'!A:B,2,FALSE),10)</f>
        <v>10</v>
      </c>
    </row>
    <row r="210" spans="1:8">
      <c r="A210" t="s">
        <v>132</v>
      </c>
      <c r="B210" s="64">
        <f>VLOOKUP($A210,Pivot!$D:$E,2,FALSE)</f>
        <v>79</v>
      </c>
      <c r="D210" s="64">
        <v>79</v>
      </c>
      <c r="E210" s="64">
        <v>79</v>
      </c>
      <c r="F210" s="64">
        <v>0</v>
      </c>
      <c r="G210" s="64">
        <v>79</v>
      </c>
      <c r="H210" s="20">
        <f>IFERROR(VLOOKUP(A210,'[3]Allocation Thresholds'!A:B,2,FALSE),10)</f>
        <v>10</v>
      </c>
    </row>
    <row r="211" spans="1:8">
      <c r="A211" t="s">
        <v>135</v>
      </c>
      <c r="B211" s="64">
        <f>VLOOKUP($A211,Pivot!$D:$E,2,FALSE)</f>
        <v>67</v>
      </c>
      <c r="D211" s="64">
        <v>67</v>
      </c>
      <c r="E211" s="64">
        <v>67</v>
      </c>
      <c r="F211" s="64">
        <v>0</v>
      </c>
      <c r="G211" s="64">
        <v>67</v>
      </c>
      <c r="H211" s="20">
        <f>IFERROR(VLOOKUP(A211,'[3]Allocation Thresholds'!A:B,2,FALSE),10)</f>
        <v>10</v>
      </c>
    </row>
    <row r="212" spans="1:8">
      <c r="A212" t="s">
        <v>136</v>
      </c>
      <c r="B212" s="64">
        <f>VLOOKUP($A212,Pivot!$D:$E,2,FALSE)</f>
        <v>51</v>
      </c>
      <c r="D212" s="64">
        <v>51</v>
      </c>
      <c r="E212" s="64">
        <v>0</v>
      </c>
      <c r="F212" s="64">
        <v>0</v>
      </c>
      <c r="G212" s="64">
        <v>51</v>
      </c>
      <c r="H212" s="20">
        <f>IFERROR(VLOOKUP(A212,'[3]Allocation Thresholds'!A:B,2,FALSE),10)</f>
        <v>10</v>
      </c>
    </row>
    <row r="213" spans="1:8">
      <c r="A213" t="s">
        <v>138</v>
      </c>
      <c r="B213" s="64">
        <f>VLOOKUP($A213,Pivot!$D:$E,2,FALSE)</f>
        <v>68</v>
      </c>
      <c r="D213" s="64">
        <v>68</v>
      </c>
      <c r="E213" s="64">
        <v>68</v>
      </c>
      <c r="F213" s="64">
        <v>0</v>
      </c>
      <c r="G213" s="64">
        <v>68</v>
      </c>
      <c r="H213" s="20">
        <f>IFERROR(VLOOKUP(A213,'[3]Allocation Thresholds'!A:B,2,FALSE),10)</f>
        <v>10</v>
      </c>
    </row>
    <row r="214" spans="1:8">
      <c r="A214" t="s">
        <v>140</v>
      </c>
      <c r="B214" s="64">
        <f>VLOOKUP($A214,Pivot!$D:$E,2,FALSE)</f>
        <v>93</v>
      </c>
      <c r="D214" s="64">
        <v>93</v>
      </c>
      <c r="E214" s="64">
        <v>93</v>
      </c>
      <c r="F214" s="64">
        <v>0</v>
      </c>
      <c r="G214" s="64">
        <v>93</v>
      </c>
      <c r="H214" s="20">
        <f>IFERROR(VLOOKUP(A214,'[3]Allocation Thresholds'!A:B,2,FALSE),10)</f>
        <v>10</v>
      </c>
    </row>
    <row r="215" spans="1:8">
      <c r="A215" t="s">
        <v>143</v>
      </c>
      <c r="B215" s="64">
        <f>VLOOKUP($A215,Pivot!$D:$E,2,FALSE)</f>
        <v>62</v>
      </c>
      <c r="D215" s="64">
        <v>62</v>
      </c>
      <c r="E215" s="64">
        <v>62</v>
      </c>
      <c r="F215" s="64">
        <v>0</v>
      </c>
      <c r="G215" s="64">
        <v>62</v>
      </c>
      <c r="H215" s="20">
        <f>IFERROR(VLOOKUP(A215,'[3]Allocation Thresholds'!A:B,2,FALSE),10)</f>
        <v>10</v>
      </c>
    </row>
    <row r="216" spans="1:8">
      <c r="A216" t="s">
        <v>145</v>
      </c>
      <c r="B216" s="64">
        <f>VLOOKUP($A216,Pivot!$D:$E,2,FALSE)</f>
        <v>222</v>
      </c>
      <c r="D216" s="64">
        <v>222</v>
      </c>
      <c r="E216" s="64">
        <v>222</v>
      </c>
      <c r="F216" s="64">
        <v>0</v>
      </c>
      <c r="G216" s="64">
        <v>222</v>
      </c>
      <c r="H216" s="20">
        <f>IFERROR(VLOOKUP(A216,'[3]Allocation Thresholds'!A:B,2,FALSE),10)</f>
        <v>10</v>
      </c>
    </row>
    <row r="217" spans="1:8">
      <c r="A217" t="s">
        <v>147</v>
      </c>
      <c r="B217" s="64">
        <f>VLOOKUP($A217,Pivot!$D:$E,2,FALSE)</f>
        <v>63</v>
      </c>
      <c r="D217" s="64">
        <v>63</v>
      </c>
      <c r="E217" s="64">
        <v>63</v>
      </c>
      <c r="F217" s="64">
        <v>0</v>
      </c>
      <c r="G217" s="64">
        <v>63</v>
      </c>
      <c r="H217" s="20">
        <f>IFERROR(VLOOKUP(A217,'[3]Allocation Thresholds'!A:B,2,FALSE),10)</f>
        <v>10</v>
      </c>
    </row>
    <row r="218" spans="1:8">
      <c r="A218" t="s">
        <v>153</v>
      </c>
      <c r="B218" s="64">
        <f>VLOOKUP($A218,Pivot!$D:$E,2,FALSE)</f>
        <v>107</v>
      </c>
      <c r="D218" s="64">
        <v>107</v>
      </c>
      <c r="E218" s="64">
        <v>107</v>
      </c>
      <c r="F218" s="64">
        <v>0</v>
      </c>
      <c r="G218" s="64">
        <v>107</v>
      </c>
      <c r="H218" s="20">
        <f>IFERROR(VLOOKUP(A218,'[3]Allocation Thresholds'!A:B,2,FALSE),10)</f>
        <v>10</v>
      </c>
    </row>
    <row r="219" spans="1:8">
      <c r="A219" t="s">
        <v>155</v>
      </c>
      <c r="B219" s="64">
        <f>VLOOKUP($A219,Pivot!$D:$E,2,FALSE)</f>
        <v>47</v>
      </c>
      <c r="D219" s="64">
        <v>47</v>
      </c>
      <c r="E219" s="64">
        <v>47</v>
      </c>
      <c r="F219" s="64">
        <v>0</v>
      </c>
      <c r="G219" s="64">
        <v>47</v>
      </c>
      <c r="H219" s="20">
        <f>IFERROR(VLOOKUP(A219,'[3]Allocation Thresholds'!A:B,2,FALSE),10)</f>
        <v>10</v>
      </c>
    </row>
    <row r="220" spans="1:8">
      <c r="A220" t="s">
        <v>157</v>
      </c>
      <c r="B220" s="64">
        <f>VLOOKUP($A220,Pivot!$D:$E,2,FALSE)</f>
        <v>100</v>
      </c>
      <c r="D220" s="64">
        <v>100</v>
      </c>
      <c r="E220" s="64">
        <v>100</v>
      </c>
      <c r="F220" s="64">
        <v>0</v>
      </c>
      <c r="G220" s="64">
        <v>100</v>
      </c>
      <c r="H220" s="20">
        <f>IFERROR(VLOOKUP(A220,'[3]Allocation Thresholds'!A:B,2,FALSE),10)</f>
        <v>10</v>
      </c>
    </row>
    <row r="221" spans="1:8">
      <c r="A221" t="s">
        <v>160</v>
      </c>
      <c r="B221" s="64">
        <f>VLOOKUP($A221,Pivot!$D:$E,2,FALSE)</f>
        <v>205</v>
      </c>
      <c r="D221" s="64">
        <v>205</v>
      </c>
      <c r="E221" s="64">
        <v>205</v>
      </c>
      <c r="F221" s="64">
        <v>0</v>
      </c>
      <c r="G221" s="64">
        <v>205</v>
      </c>
      <c r="H221" s="20">
        <f>IFERROR(VLOOKUP(A221,'[3]Allocation Thresholds'!A:B,2,FALSE),10)</f>
        <v>10</v>
      </c>
    </row>
    <row r="222" spans="1:8">
      <c r="A222" t="s">
        <v>164</v>
      </c>
      <c r="B222" s="64">
        <f>VLOOKUP($A222,Pivot!$D:$E,2,FALSE)</f>
        <v>70</v>
      </c>
      <c r="D222" s="64">
        <v>70</v>
      </c>
      <c r="E222" s="64">
        <v>70</v>
      </c>
      <c r="F222" s="64">
        <v>0</v>
      </c>
      <c r="G222" s="64">
        <v>70</v>
      </c>
      <c r="H222" s="20">
        <f>IFERROR(VLOOKUP(A222,'[3]Allocation Thresholds'!A:B,2,FALSE),10)</f>
        <v>10</v>
      </c>
    </row>
    <row r="223" spans="1:8">
      <c r="A223" t="s">
        <v>166</v>
      </c>
      <c r="B223" s="64">
        <f>VLOOKUP($A223,Pivot!$D:$E,2,FALSE)</f>
        <v>39</v>
      </c>
      <c r="D223" s="64">
        <v>39</v>
      </c>
      <c r="E223" s="64">
        <v>39</v>
      </c>
      <c r="F223" s="64">
        <v>0</v>
      </c>
      <c r="G223" s="64">
        <v>39</v>
      </c>
      <c r="H223" s="20">
        <f>IFERROR(VLOOKUP(A223,'[3]Allocation Thresholds'!A:B,2,FALSE),10)</f>
        <v>10</v>
      </c>
    </row>
    <row r="224" spans="1:8">
      <c r="A224" t="s">
        <v>168</v>
      </c>
      <c r="B224" s="64">
        <f>VLOOKUP($A224,Pivot!$D:$E,2,FALSE)</f>
        <v>91</v>
      </c>
      <c r="D224" s="64">
        <v>91</v>
      </c>
      <c r="E224" s="64">
        <v>91</v>
      </c>
      <c r="F224" s="64">
        <v>0</v>
      </c>
      <c r="G224" s="64">
        <v>91</v>
      </c>
      <c r="H224" s="20">
        <f>IFERROR(VLOOKUP(A224,'[3]Allocation Thresholds'!A:B,2,FALSE),10)</f>
        <v>10</v>
      </c>
    </row>
    <row r="225" spans="1:8">
      <c r="A225" t="s">
        <v>170</v>
      </c>
      <c r="B225" s="64">
        <f>VLOOKUP($A225,Pivot!$D:$E,2,FALSE)</f>
        <v>28</v>
      </c>
      <c r="D225" s="64">
        <v>28</v>
      </c>
      <c r="E225" s="64">
        <v>28</v>
      </c>
      <c r="F225" s="64">
        <v>0</v>
      </c>
      <c r="G225" s="64">
        <v>28</v>
      </c>
      <c r="H225" s="20">
        <f>IFERROR(VLOOKUP(A225,'[3]Allocation Thresholds'!A:B,2,FALSE),10)</f>
        <v>10</v>
      </c>
    </row>
    <row r="226" spans="1:8">
      <c r="A226" t="s">
        <v>172</v>
      </c>
      <c r="B226" s="64">
        <f>VLOOKUP($A226,Pivot!$D:$E,2,FALSE)</f>
        <v>2</v>
      </c>
      <c r="D226" s="64">
        <v>1</v>
      </c>
      <c r="E226" s="64">
        <v>1</v>
      </c>
      <c r="F226" s="64">
        <v>0</v>
      </c>
      <c r="G226" s="64">
        <v>0</v>
      </c>
      <c r="H226" s="20">
        <f>IFERROR(VLOOKUP(A226,'[3]Allocation Thresholds'!A:B,2,FALSE),10)</f>
        <v>10</v>
      </c>
    </row>
    <row r="227" spans="1:8">
      <c r="A227" t="s">
        <v>179</v>
      </c>
      <c r="B227" s="64">
        <f>VLOOKUP($A227,Pivot!$D:$E,2,FALSE)</f>
        <v>148</v>
      </c>
      <c r="D227" s="64">
        <v>148</v>
      </c>
      <c r="E227" s="64">
        <v>148</v>
      </c>
      <c r="F227" s="64">
        <v>0</v>
      </c>
      <c r="G227" s="64">
        <v>148</v>
      </c>
      <c r="H227" s="20">
        <f>IFERROR(VLOOKUP(A227,'[3]Allocation Thresholds'!A:B,2,FALSE),10)</f>
        <v>10</v>
      </c>
    </row>
    <row r="228" spans="1:8">
      <c r="A228" t="s">
        <v>181</v>
      </c>
      <c r="B228" s="64">
        <f>VLOOKUP($A228,Pivot!$D:$E,2,FALSE)</f>
        <v>50</v>
      </c>
      <c r="D228" s="64">
        <v>50</v>
      </c>
      <c r="E228" s="64">
        <v>50</v>
      </c>
      <c r="F228" s="64">
        <v>0</v>
      </c>
      <c r="G228" s="64">
        <v>50</v>
      </c>
      <c r="H228" s="20">
        <f>IFERROR(VLOOKUP(A228,'[3]Allocation Thresholds'!A:B,2,FALSE),10)</f>
        <v>10</v>
      </c>
    </row>
    <row r="229" spans="1:8">
      <c r="A229" t="s">
        <v>186</v>
      </c>
      <c r="B229" s="64">
        <f>VLOOKUP($A229,Pivot!$D:$E,2,FALSE)</f>
        <v>0</v>
      </c>
      <c r="D229" s="64">
        <v>0</v>
      </c>
      <c r="E229" s="64">
        <v>0</v>
      </c>
      <c r="F229" s="64">
        <v>0</v>
      </c>
      <c r="G229" s="64">
        <v>0</v>
      </c>
      <c r="H229" s="20">
        <f>IFERROR(VLOOKUP(A229,'[3]Allocation Thresholds'!A:B,2,FALSE),10)</f>
        <v>10</v>
      </c>
    </row>
    <row r="230" spans="1:8">
      <c r="A230" t="s">
        <v>189</v>
      </c>
      <c r="B230" s="64">
        <f>VLOOKUP($A230,Pivot!$D:$E,2,FALSE)</f>
        <v>6</v>
      </c>
      <c r="D230" s="64">
        <v>4</v>
      </c>
      <c r="E230" s="64">
        <v>1</v>
      </c>
      <c r="F230" s="64">
        <v>0</v>
      </c>
      <c r="G230" s="64">
        <v>1</v>
      </c>
      <c r="H230" s="20">
        <f>IFERROR(VLOOKUP(A230,'[3]Allocation Thresholds'!A:B,2,FALSE),10)</f>
        <v>10</v>
      </c>
    </row>
    <row r="231" spans="1:8">
      <c r="A231" t="s">
        <v>194</v>
      </c>
      <c r="B231" s="64">
        <f>VLOOKUP($A231,Pivot!$D:$E,2,FALSE)</f>
        <v>38</v>
      </c>
      <c r="D231" s="64">
        <v>38</v>
      </c>
      <c r="E231" s="64">
        <v>38</v>
      </c>
      <c r="F231" s="64">
        <v>0</v>
      </c>
      <c r="G231" s="64">
        <v>38</v>
      </c>
      <c r="H231" s="20">
        <f>IFERROR(VLOOKUP(A231,'[3]Allocation Thresholds'!A:B,2,FALSE),10)</f>
        <v>10</v>
      </c>
    </row>
    <row r="232" spans="1:8">
      <c r="A232" t="s">
        <v>197</v>
      </c>
      <c r="B232" s="64">
        <f>VLOOKUP($A232,Pivot!$D:$E,2,FALSE)</f>
        <v>20</v>
      </c>
      <c r="D232" s="64">
        <v>20</v>
      </c>
      <c r="E232" s="64">
        <v>20</v>
      </c>
      <c r="F232" s="64">
        <v>0</v>
      </c>
      <c r="G232" s="64">
        <v>20</v>
      </c>
      <c r="H232" s="20">
        <f>IFERROR(VLOOKUP(A232,'[3]Allocation Thresholds'!A:B,2,FALSE),10)</f>
        <v>10</v>
      </c>
    </row>
    <row r="233" spans="1:8">
      <c r="A233" t="s">
        <v>199</v>
      </c>
      <c r="B233" s="64">
        <f>VLOOKUP($A233,Pivot!$D:$E,2,FALSE)</f>
        <v>55</v>
      </c>
      <c r="D233" s="64">
        <v>55</v>
      </c>
      <c r="E233" s="64">
        <v>55</v>
      </c>
      <c r="F233" s="64">
        <v>0</v>
      </c>
      <c r="G233" s="64">
        <v>55</v>
      </c>
      <c r="H233" s="20">
        <f>IFERROR(VLOOKUP(A233,'[3]Allocation Thresholds'!A:B,2,FALSE),10)</f>
        <v>10</v>
      </c>
    </row>
    <row r="234" spans="1:8">
      <c r="A234" t="s">
        <v>201</v>
      </c>
      <c r="B234" s="64">
        <f>VLOOKUP($A234,Pivot!$D:$E,2,FALSE)</f>
        <v>35</v>
      </c>
      <c r="D234" s="64">
        <v>35</v>
      </c>
      <c r="E234" s="64">
        <v>35</v>
      </c>
      <c r="F234" s="64">
        <v>0</v>
      </c>
      <c r="G234" s="64">
        <v>35</v>
      </c>
      <c r="H234" s="20">
        <f>IFERROR(VLOOKUP(A234,'[3]Allocation Thresholds'!A:B,2,FALSE),10)</f>
        <v>10</v>
      </c>
    </row>
    <row r="235" spans="1:8">
      <c r="A235" t="s">
        <v>202</v>
      </c>
      <c r="B235" s="64">
        <f>VLOOKUP($A235,Pivot!$D:$E,2,FALSE)</f>
        <v>39</v>
      </c>
      <c r="D235" s="64">
        <v>39</v>
      </c>
      <c r="E235" s="66">
        <v>0</v>
      </c>
      <c r="F235" s="64">
        <v>0</v>
      </c>
      <c r="G235" s="64">
        <v>39</v>
      </c>
      <c r="H235" s="20">
        <f>IFERROR(VLOOKUP(A235,'[3]Allocation Thresholds'!A:B,2,FALSE),10)</f>
        <v>10</v>
      </c>
    </row>
    <row r="236" spans="1:8">
      <c r="A236" t="s">
        <v>204</v>
      </c>
      <c r="B236" s="64">
        <f>VLOOKUP($A236,Pivot!$D:$E,2,FALSE)</f>
        <v>140</v>
      </c>
      <c r="D236" s="64">
        <v>140</v>
      </c>
      <c r="E236" s="64">
        <v>140</v>
      </c>
      <c r="F236" s="64">
        <v>0</v>
      </c>
      <c r="G236" s="64">
        <v>140</v>
      </c>
      <c r="H236" s="20">
        <f>IFERROR(VLOOKUP(A236,'[3]Allocation Thresholds'!A:B,2,FALSE),10)</f>
        <v>10</v>
      </c>
    </row>
    <row r="237" spans="1:8">
      <c r="A237" t="s">
        <v>206</v>
      </c>
      <c r="B237" s="64">
        <f>VLOOKUP($A237,Pivot!$D:$E,2,FALSE)</f>
        <v>228</v>
      </c>
      <c r="D237" s="64">
        <v>228</v>
      </c>
      <c r="E237" s="64">
        <v>228</v>
      </c>
      <c r="F237" s="64">
        <v>0</v>
      </c>
      <c r="G237" s="64">
        <v>228</v>
      </c>
      <c r="H237" s="20">
        <f>IFERROR(VLOOKUP(A237,'[3]Allocation Thresholds'!A:B,2,FALSE),10)</f>
        <v>10</v>
      </c>
    </row>
    <row r="238" spans="1:8">
      <c r="A238" t="s">
        <v>208</v>
      </c>
      <c r="B238" s="64">
        <f>VLOOKUP($A238,Pivot!$D:$E,2,FALSE)</f>
        <v>69</v>
      </c>
      <c r="D238" s="64">
        <v>69</v>
      </c>
      <c r="E238" s="64">
        <v>69</v>
      </c>
      <c r="F238" s="64">
        <v>0</v>
      </c>
      <c r="G238" s="64">
        <v>69</v>
      </c>
      <c r="H238" s="20">
        <f>IFERROR(VLOOKUP(A238,'[3]Allocation Thresholds'!A:B,2,FALSE),10)</f>
        <v>10</v>
      </c>
    </row>
    <row r="239" spans="1:8">
      <c r="A239" t="s">
        <v>213</v>
      </c>
      <c r="B239" s="64">
        <f>VLOOKUP($A239,Pivot!$D:$E,2,FALSE)</f>
        <v>50</v>
      </c>
      <c r="D239" s="64">
        <v>50</v>
      </c>
      <c r="E239" s="64">
        <v>50</v>
      </c>
      <c r="F239" s="64">
        <v>0</v>
      </c>
      <c r="G239" s="64">
        <v>0</v>
      </c>
      <c r="H239" s="20">
        <f>IFERROR(VLOOKUP(A239,'[3]Allocation Thresholds'!A:B,2,FALSE),10)</f>
        <v>10</v>
      </c>
    </row>
    <row r="240" spans="1:8">
      <c r="A240" t="s">
        <v>217</v>
      </c>
      <c r="B240" s="64">
        <f>VLOOKUP($A240,Pivot!$D:$E,2,FALSE)</f>
        <v>51</v>
      </c>
      <c r="D240" s="64">
        <v>51</v>
      </c>
      <c r="E240" s="64">
        <v>0</v>
      </c>
      <c r="F240" s="64">
        <v>0</v>
      </c>
      <c r="G240" s="64">
        <v>51</v>
      </c>
      <c r="H240" s="20">
        <f>IFERROR(VLOOKUP(A240,'[3]Allocation Thresholds'!A:B,2,FALSE),10)</f>
        <v>10</v>
      </c>
    </row>
    <row r="241" spans="1:8">
      <c r="A241" t="s">
        <v>219</v>
      </c>
      <c r="B241" s="64">
        <f>VLOOKUP($A241,Pivot!$D:$E,2,FALSE)</f>
        <v>48</v>
      </c>
      <c r="D241" s="64">
        <v>48</v>
      </c>
      <c r="E241" s="64">
        <v>48</v>
      </c>
      <c r="F241" s="64">
        <v>0</v>
      </c>
      <c r="G241" s="64">
        <v>48</v>
      </c>
      <c r="H241" s="20">
        <f>IFERROR(VLOOKUP(A241,'[3]Allocation Thresholds'!A:B,2,FALSE),10)</f>
        <v>10</v>
      </c>
    </row>
    <row r="242" spans="1:8">
      <c r="A242" t="s">
        <v>223</v>
      </c>
      <c r="B242" s="64">
        <f>VLOOKUP($A242,Pivot!$D:$E,2,FALSE)</f>
        <v>85</v>
      </c>
      <c r="D242" s="64">
        <v>85</v>
      </c>
      <c r="E242" s="64">
        <v>85</v>
      </c>
      <c r="F242" s="64">
        <v>0</v>
      </c>
      <c r="G242" s="64">
        <v>85</v>
      </c>
      <c r="H242" s="20">
        <f>IFERROR(VLOOKUP(A242,'[3]Allocation Thresholds'!A:B,2,FALSE),10)</f>
        <v>10</v>
      </c>
    </row>
    <row r="243" spans="1:8">
      <c r="A243" t="s">
        <v>226</v>
      </c>
      <c r="B243" s="64">
        <f>VLOOKUP($A243,Pivot!$D:$E,2,FALSE)</f>
        <v>91</v>
      </c>
      <c r="D243" s="64">
        <v>91</v>
      </c>
      <c r="E243" s="64">
        <v>91</v>
      </c>
      <c r="F243" s="64">
        <v>0</v>
      </c>
      <c r="G243" s="64">
        <v>91</v>
      </c>
      <c r="H243" s="20">
        <f>IFERROR(VLOOKUP(A243,'[3]Allocation Thresholds'!A:B,2,FALSE),10)</f>
        <v>10</v>
      </c>
    </row>
    <row r="244" spans="1:8">
      <c r="A244" t="s">
        <v>228</v>
      </c>
      <c r="B244" s="64">
        <f>VLOOKUP($A244,Pivot!$D:$E,2,FALSE)</f>
        <v>30</v>
      </c>
      <c r="D244" s="64">
        <v>30</v>
      </c>
      <c r="E244" s="64">
        <v>30</v>
      </c>
      <c r="F244" s="64">
        <v>0</v>
      </c>
      <c r="G244" s="64">
        <v>30</v>
      </c>
      <c r="H244" s="20">
        <f>IFERROR(VLOOKUP(A244,'[3]Allocation Thresholds'!A:B,2,FALSE),10)</f>
        <v>10</v>
      </c>
    </row>
    <row r="245" spans="1:8">
      <c r="A245" t="s">
        <v>230</v>
      </c>
      <c r="B245" s="64">
        <f>VLOOKUP($A245,Pivot!$D:$E,2,FALSE)</f>
        <v>62</v>
      </c>
      <c r="D245" s="64">
        <v>62</v>
      </c>
      <c r="E245" s="64">
        <v>62</v>
      </c>
      <c r="F245" s="64">
        <v>0</v>
      </c>
      <c r="G245" s="64">
        <v>62</v>
      </c>
      <c r="H245" s="20">
        <f>IFERROR(VLOOKUP(A245,'[3]Allocation Thresholds'!A:B,2,FALSE),10)</f>
        <v>10</v>
      </c>
    </row>
    <row r="246" spans="1:8">
      <c r="A246" t="s">
        <v>232</v>
      </c>
      <c r="B246" s="64">
        <f>VLOOKUP($A246,Pivot!$D:$E,2,FALSE)</f>
        <v>52</v>
      </c>
      <c r="D246" s="64">
        <v>52</v>
      </c>
      <c r="E246" s="64">
        <v>52</v>
      </c>
      <c r="F246" s="64">
        <v>0</v>
      </c>
      <c r="G246" s="64">
        <v>52</v>
      </c>
      <c r="H246" s="20">
        <f>IFERROR(VLOOKUP(A246,'[3]Allocation Thresholds'!A:B,2,FALSE),10)</f>
        <v>10</v>
      </c>
    </row>
    <row r="247" spans="1:8">
      <c r="A247" t="s">
        <v>251</v>
      </c>
      <c r="B247" s="64">
        <f>VLOOKUP($A247,Pivot!$D:$E,2,FALSE)</f>
        <v>205</v>
      </c>
      <c r="D247" s="64">
        <v>205</v>
      </c>
      <c r="E247" s="64">
        <v>205</v>
      </c>
      <c r="F247" s="64">
        <v>0</v>
      </c>
      <c r="G247" s="64">
        <v>205</v>
      </c>
      <c r="H247" s="20">
        <f>IFERROR(VLOOKUP(A247,'[3]Allocation Thresholds'!A:B,2,FALSE),10)</f>
        <v>10</v>
      </c>
    </row>
    <row r="248" spans="1:8">
      <c r="A248" t="s">
        <v>255</v>
      </c>
      <c r="B248" s="64">
        <f>VLOOKUP($A248,Pivot!$D:$E,2,FALSE)</f>
        <v>200</v>
      </c>
      <c r="D248" s="64">
        <v>200</v>
      </c>
      <c r="E248" s="64">
        <v>200</v>
      </c>
      <c r="F248" s="64">
        <v>0</v>
      </c>
      <c r="G248" s="64">
        <v>200</v>
      </c>
      <c r="H248" s="20">
        <f>IFERROR(VLOOKUP(A248,'[3]Allocation Thresholds'!A:B,2,FALSE),10)</f>
        <v>10</v>
      </c>
    </row>
    <row r="249" spans="1:8">
      <c r="A249" t="s">
        <v>258</v>
      </c>
      <c r="B249" s="64">
        <f>VLOOKUP($A249,Pivot!$D:$E,2,FALSE)</f>
        <v>84</v>
      </c>
      <c r="D249" s="64">
        <v>84</v>
      </c>
      <c r="E249" s="64">
        <v>84</v>
      </c>
      <c r="F249" s="64">
        <v>0</v>
      </c>
      <c r="G249" s="64">
        <v>84</v>
      </c>
      <c r="H249" s="20">
        <f>IFERROR(VLOOKUP(A249,'[3]Allocation Thresholds'!A:B,2,FALSE),10)</f>
        <v>10</v>
      </c>
    </row>
    <row r="250" spans="1:8">
      <c r="A250" t="s">
        <v>264</v>
      </c>
      <c r="B250" s="64">
        <f>VLOOKUP($A250,Pivot!$D:$E,2,FALSE)</f>
        <v>81</v>
      </c>
      <c r="D250" s="64">
        <v>81</v>
      </c>
      <c r="E250" s="64">
        <v>81</v>
      </c>
      <c r="F250" s="64">
        <v>0</v>
      </c>
      <c r="G250" s="64">
        <v>81</v>
      </c>
      <c r="H250" s="20">
        <f>IFERROR(VLOOKUP(A250,'[3]Allocation Thresholds'!A:B,2,FALSE),10)</f>
        <v>10</v>
      </c>
    </row>
    <row r="251" spans="1:8">
      <c r="A251" t="s">
        <v>266</v>
      </c>
      <c r="B251" s="64">
        <f>VLOOKUP($A251,Pivot!$D:$E,2,FALSE)</f>
        <v>81</v>
      </c>
      <c r="D251" s="64">
        <v>81</v>
      </c>
      <c r="E251" s="64">
        <v>81</v>
      </c>
      <c r="F251" s="64">
        <v>0</v>
      </c>
      <c r="G251" s="64">
        <v>81</v>
      </c>
      <c r="H251" s="20">
        <f>IFERROR(VLOOKUP(A251,'[3]Allocation Thresholds'!A:B,2,FALSE),10)</f>
        <v>10</v>
      </c>
    </row>
    <row r="252" spans="1:8">
      <c r="A252" t="s">
        <v>268</v>
      </c>
      <c r="B252" s="64">
        <f>VLOOKUP($A252,Pivot!$D:$E,2,FALSE)</f>
        <v>283</v>
      </c>
      <c r="D252" s="64">
        <v>283</v>
      </c>
      <c r="E252" s="64">
        <v>283</v>
      </c>
      <c r="F252" s="64">
        <v>0</v>
      </c>
      <c r="G252" s="64">
        <v>283</v>
      </c>
      <c r="H252" s="20">
        <f>IFERROR(VLOOKUP(A252,'[3]Allocation Thresholds'!A:B,2,FALSE),10)</f>
        <v>10</v>
      </c>
    </row>
    <row r="253" spans="1:8">
      <c r="A253" t="s">
        <v>271</v>
      </c>
      <c r="B253" s="64">
        <f>VLOOKUP($A253,Pivot!$D:$E,2,FALSE)</f>
        <v>10</v>
      </c>
      <c r="D253" s="64">
        <v>10</v>
      </c>
      <c r="E253" s="64">
        <v>0</v>
      </c>
      <c r="F253" s="64">
        <v>0</v>
      </c>
      <c r="G253" s="64">
        <v>10</v>
      </c>
      <c r="H253" s="20">
        <f>IFERROR(VLOOKUP(A253,'[3]Allocation Thresholds'!A:B,2,FALSE),10)</f>
        <v>10</v>
      </c>
    </row>
    <row r="254" spans="1:8">
      <c r="A254" t="s">
        <v>272</v>
      </c>
      <c r="B254" s="64">
        <f>VLOOKUP($A254,Pivot!$D:$E,2,FALSE)</f>
        <v>64</v>
      </c>
      <c r="D254" s="64">
        <v>64</v>
      </c>
      <c r="E254" s="64">
        <v>64</v>
      </c>
      <c r="F254" s="64">
        <v>0</v>
      </c>
      <c r="G254" s="64">
        <v>0</v>
      </c>
      <c r="H254" s="20">
        <f>IFERROR(VLOOKUP(A254,'[3]Allocation Thresholds'!A:B,2,FALSE),10)</f>
        <v>10</v>
      </c>
    </row>
    <row r="255" spans="1:8">
      <c r="A255" t="s">
        <v>273</v>
      </c>
      <c r="B255" s="64">
        <f>VLOOKUP($A255,Pivot!$D:$E,2,FALSE)</f>
        <v>30</v>
      </c>
      <c r="D255" s="64">
        <v>30</v>
      </c>
      <c r="E255" s="64">
        <v>30</v>
      </c>
      <c r="F255" s="64">
        <v>0</v>
      </c>
      <c r="G255" s="64">
        <v>0</v>
      </c>
      <c r="H255" s="20">
        <f>IFERROR(VLOOKUP(A255,'[3]Allocation Thresholds'!A:B,2,FALSE),10)</f>
        <v>10</v>
      </c>
    </row>
    <row r="256" spans="1:8">
      <c r="A256" t="s">
        <v>274</v>
      </c>
      <c r="B256" s="64">
        <f>VLOOKUP($A256,Pivot!$D:$E,2,FALSE)</f>
        <v>49</v>
      </c>
      <c r="D256" s="64">
        <v>49</v>
      </c>
      <c r="E256" s="64">
        <v>0</v>
      </c>
      <c r="F256" s="64">
        <v>0</v>
      </c>
      <c r="G256" s="64">
        <v>0</v>
      </c>
      <c r="H256" s="20">
        <f>IFERROR(VLOOKUP(A256,'[3]Allocation Thresholds'!A:B,2,FALSE),10)</f>
        <v>10</v>
      </c>
    </row>
    <row r="257" spans="1:8">
      <c r="A257" t="s">
        <v>275</v>
      </c>
      <c r="B257" s="64">
        <f>VLOOKUP($A257,Pivot!$D:$E,2,FALSE)</f>
        <v>0</v>
      </c>
      <c r="D257" s="64">
        <v>0</v>
      </c>
      <c r="E257" s="64">
        <v>0</v>
      </c>
      <c r="F257" s="64">
        <v>0</v>
      </c>
      <c r="G257" s="64">
        <v>0</v>
      </c>
      <c r="H257" s="20">
        <f>IFERROR(VLOOKUP(A257,'[3]Allocation Thresholds'!A:B,2,FALSE),10)</f>
        <v>10</v>
      </c>
    </row>
    <row r="258" spans="1:8">
      <c r="A258" t="s">
        <v>276</v>
      </c>
      <c r="B258" s="64">
        <f>VLOOKUP($A258,Pivot!$D:$E,2,FALSE)</f>
        <v>48</v>
      </c>
      <c r="D258" s="64">
        <v>48</v>
      </c>
      <c r="E258" s="64">
        <v>48</v>
      </c>
      <c r="F258" s="64">
        <v>0</v>
      </c>
      <c r="G258" s="64">
        <v>0</v>
      </c>
      <c r="H258" s="20">
        <f>IFERROR(VLOOKUP(A258,'[3]Allocation Thresholds'!A:B,2,FALSE),10)</f>
        <v>10</v>
      </c>
    </row>
    <row r="259" spans="1:8">
      <c r="A259" t="s">
        <v>277</v>
      </c>
      <c r="B259" s="64">
        <f>VLOOKUP($A259,Pivot!$D:$E,2,FALSE)</f>
        <v>92</v>
      </c>
      <c r="D259" s="64">
        <v>92</v>
      </c>
      <c r="E259" s="64">
        <v>92</v>
      </c>
      <c r="F259" s="64">
        <v>0</v>
      </c>
      <c r="G259" s="64">
        <v>0</v>
      </c>
      <c r="H259" s="20">
        <f>IFERROR(VLOOKUP(A259,'[3]Allocation Thresholds'!A:B,2,FALSE),10)</f>
        <v>10</v>
      </c>
    </row>
    <row r="260" spans="1:8">
      <c r="A260" t="s">
        <v>278</v>
      </c>
      <c r="B260" s="64">
        <f>VLOOKUP($A260,Pivot!$D:$E,2,FALSE)</f>
        <v>50</v>
      </c>
      <c r="D260" s="64">
        <v>50</v>
      </c>
      <c r="E260" s="64">
        <v>50</v>
      </c>
      <c r="F260" s="64">
        <v>0</v>
      </c>
      <c r="G260" s="64">
        <v>0</v>
      </c>
      <c r="H260" s="20">
        <f>IFERROR(VLOOKUP(A260,'[3]Allocation Thresholds'!A:B,2,FALSE),10)</f>
        <v>10</v>
      </c>
    </row>
    <row r="261" spans="1:8">
      <c r="A261" t="s">
        <v>279</v>
      </c>
      <c r="B261" s="64">
        <f>VLOOKUP($A261,Pivot!$D:$E,2,FALSE)</f>
        <v>131</v>
      </c>
      <c r="D261" s="66">
        <v>131</v>
      </c>
      <c r="E261" s="64">
        <v>131</v>
      </c>
      <c r="F261" s="64">
        <v>0</v>
      </c>
      <c r="G261" s="64">
        <v>0</v>
      </c>
      <c r="H261" s="20">
        <f>IFERROR(VLOOKUP(A261,'[3]Allocation Thresholds'!A:B,2,FALSE),10)</f>
        <v>10</v>
      </c>
    </row>
    <row r="262" spans="1:8">
      <c r="A262" t="s">
        <v>280</v>
      </c>
      <c r="B262" s="64">
        <f>VLOOKUP($A262,Pivot!$D:$E,2,FALSE)</f>
        <v>180</v>
      </c>
      <c r="D262" s="64">
        <v>180</v>
      </c>
      <c r="E262" s="64">
        <v>180</v>
      </c>
      <c r="F262" s="64">
        <v>0</v>
      </c>
      <c r="G262" s="64">
        <v>0</v>
      </c>
      <c r="H262" s="20">
        <f>IFERROR(VLOOKUP(A262,'[3]Allocation Thresholds'!A:B,2,FALSE),10)</f>
        <v>10</v>
      </c>
    </row>
    <row r="263" spans="1:8">
      <c r="A263" t="s">
        <v>281</v>
      </c>
      <c r="B263" s="64">
        <f>VLOOKUP($A263,Pivot!$D:$E,2,FALSE)</f>
        <v>0</v>
      </c>
      <c r="D263" s="64">
        <v>0</v>
      </c>
      <c r="E263" s="64">
        <v>0</v>
      </c>
      <c r="F263" s="64">
        <v>0</v>
      </c>
      <c r="G263" s="64">
        <v>0</v>
      </c>
      <c r="H263" s="20">
        <f>IFERROR(VLOOKUP(A263,'[3]Allocation Thresholds'!A:B,2,FALSE),10)</f>
        <v>10</v>
      </c>
    </row>
    <row r="264" spans="1:8">
      <c r="A264" t="s">
        <v>282</v>
      </c>
      <c r="B264" s="64">
        <f>VLOOKUP($A264,Pivot!$D:$E,2,FALSE)</f>
        <v>0</v>
      </c>
      <c r="D264" s="64">
        <v>50</v>
      </c>
      <c r="E264" s="64">
        <v>50</v>
      </c>
      <c r="F264" s="64">
        <v>0</v>
      </c>
      <c r="G264" s="64">
        <v>0</v>
      </c>
      <c r="H264" s="20">
        <f>IFERROR(VLOOKUP(A264,'[3]Allocation Thresholds'!A:B,2,FALSE),10)</f>
        <v>10</v>
      </c>
    </row>
    <row r="265" spans="1:8">
      <c r="A265" t="s">
        <v>283</v>
      </c>
      <c r="B265" s="64">
        <f>VLOOKUP($A265,Pivot!$D:$E,2,FALSE)</f>
        <v>0</v>
      </c>
      <c r="D265" s="64">
        <v>50</v>
      </c>
      <c r="E265" s="64">
        <v>50</v>
      </c>
      <c r="F265" s="64">
        <v>0</v>
      </c>
      <c r="G265" s="64">
        <v>0</v>
      </c>
      <c r="H265" s="20">
        <f>IFERROR(VLOOKUP(A265,'[3]Allocation Thresholds'!A:B,2,FALSE),10)</f>
        <v>10</v>
      </c>
    </row>
    <row r="266" spans="1:8">
      <c r="A266" t="s">
        <v>284</v>
      </c>
      <c r="B266" s="64">
        <f>VLOOKUP($A266,Pivot!$D:$E,2,FALSE)</f>
        <v>0</v>
      </c>
      <c r="D266" s="64">
        <v>50</v>
      </c>
      <c r="E266" s="64">
        <v>50</v>
      </c>
      <c r="F266" s="64">
        <v>0</v>
      </c>
      <c r="G266" s="64">
        <v>0</v>
      </c>
      <c r="H266" s="20">
        <f>IFERROR(VLOOKUP(A266,'[3]Allocation Thresholds'!A:B,2,FALSE),10)</f>
        <v>10</v>
      </c>
    </row>
    <row r="267" spans="1:8">
      <c r="A267" t="s">
        <v>285</v>
      </c>
      <c r="B267" s="64">
        <f>VLOOKUP($A267,Pivot!$D:$E,2,FALSE)</f>
        <v>0</v>
      </c>
      <c r="D267" s="64">
        <v>50</v>
      </c>
      <c r="E267" s="64">
        <v>50</v>
      </c>
      <c r="F267" s="64">
        <v>0</v>
      </c>
      <c r="G267" s="64">
        <v>0</v>
      </c>
      <c r="H267" s="20">
        <f>IFERROR(VLOOKUP(A267,'[3]Allocation Thresholds'!A:B,2,FALSE),10)</f>
        <v>10</v>
      </c>
    </row>
    <row r="268" spans="1:8">
      <c r="A268" t="s">
        <v>286</v>
      </c>
      <c r="B268" s="64">
        <f>VLOOKUP($A268,Pivot!$D:$E,2,FALSE)</f>
        <v>0</v>
      </c>
      <c r="D268" s="64">
        <v>50</v>
      </c>
      <c r="E268" s="66">
        <v>50</v>
      </c>
      <c r="F268" s="64">
        <v>0</v>
      </c>
      <c r="G268" s="64">
        <v>0</v>
      </c>
      <c r="H268" s="20">
        <f>IFERROR(VLOOKUP(A268,'[3]Allocation Thresholds'!A:B,2,FALSE),10)</f>
        <v>10</v>
      </c>
    </row>
    <row r="269" spans="1:8">
      <c r="A269" t="s">
        <v>287</v>
      </c>
      <c r="B269" s="64">
        <f>VLOOKUP($A269,Pivot!$D:$E,2,FALSE)</f>
        <v>0</v>
      </c>
      <c r="D269" s="64">
        <v>50</v>
      </c>
      <c r="E269" s="64">
        <v>50</v>
      </c>
      <c r="F269" s="64">
        <v>0</v>
      </c>
      <c r="G269" s="64">
        <v>0</v>
      </c>
      <c r="H269" s="20">
        <f>IFERROR(VLOOKUP(A269,'[3]Allocation Thresholds'!A:B,2,FALSE),10)</f>
        <v>10</v>
      </c>
    </row>
    <row r="270" spans="1:8">
      <c r="A270" t="s">
        <v>288</v>
      </c>
      <c r="B270" s="64">
        <f>VLOOKUP($A270,Pivot!$D:$E,2,FALSE)</f>
        <v>0</v>
      </c>
      <c r="D270" s="64">
        <v>50</v>
      </c>
      <c r="E270" s="64">
        <v>50</v>
      </c>
      <c r="F270" s="64">
        <v>0</v>
      </c>
      <c r="G270" s="64">
        <v>0</v>
      </c>
      <c r="H270" s="20">
        <f>IFERROR(VLOOKUP(A270,'[3]Allocation Thresholds'!A:B,2,FALSE),10)</f>
        <v>10</v>
      </c>
    </row>
    <row r="271" spans="1:8">
      <c r="A271" t="s">
        <v>289</v>
      </c>
      <c r="B271" s="64">
        <f>VLOOKUP($A271,Pivot!$D:$E,2,FALSE)</f>
        <v>0</v>
      </c>
      <c r="D271" s="64">
        <v>50</v>
      </c>
      <c r="E271" s="64">
        <v>50</v>
      </c>
      <c r="F271" s="64">
        <v>0</v>
      </c>
      <c r="G271" s="64">
        <v>0</v>
      </c>
      <c r="H271" s="20">
        <f>IFERROR(VLOOKUP(A271,'[3]Allocation Thresholds'!A:B,2,FALSE),10)</f>
        <v>10</v>
      </c>
    </row>
    <row r="272" spans="1:8">
      <c r="A272" t="s">
        <v>290</v>
      </c>
      <c r="B272" s="64">
        <f>VLOOKUP($A272,Pivot!$D:$E,2,FALSE)</f>
        <v>0</v>
      </c>
      <c r="D272" s="64">
        <v>50</v>
      </c>
      <c r="E272" s="64">
        <v>50</v>
      </c>
      <c r="F272" s="64">
        <v>0</v>
      </c>
      <c r="G272" s="64">
        <v>0</v>
      </c>
      <c r="H272" s="20">
        <f>IFERROR(VLOOKUP(A272,'[3]Allocation Thresholds'!A:B,2,FALSE),10)</f>
        <v>10</v>
      </c>
    </row>
    <row r="273" spans="1:8">
      <c r="A273" t="s">
        <v>291</v>
      </c>
      <c r="B273" s="64">
        <f>VLOOKUP($A273,Pivot!$D:$E,2,FALSE)</f>
        <v>0</v>
      </c>
      <c r="D273" s="64">
        <v>50</v>
      </c>
      <c r="E273" s="64">
        <v>50</v>
      </c>
      <c r="F273" s="64">
        <v>0</v>
      </c>
      <c r="G273" s="64">
        <v>0</v>
      </c>
      <c r="H273" s="20">
        <f>IFERROR(VLOOKUP(A273,'[3]Allocation Thresholds'!A:B,2,FALSE),10)</f>
        <v>10</v>
      </c>
    </row>
    <row r="274" spans="1:8">
      <c r="A274" t="s">
        <v>292</v>
      </c>
      <c r="B274" s="64">
        <f>VLOOKUP($A274,Pivot!$D:$E,2,FALSE)</f>
        <v>0</v>
      </c>
      <c r="D274" s="64">
        <v>50</v>
      </c>
      <c r="E274" s="64">
        <v>50</v>
      </c>
      <c r="F274" s="64">
        <v>0</v>
      </c>
      <c r="G274" s="64">
        <v>0</v>
      </c>
      <c r="H274" s="20">
        <f>IFERROR(VLOOKUP(A274,'[3]Allocation Thresholds'!A:B,2,FALSE),10)</f>
        <v>10</v>
      </c>
    </row>
    <row r="275" spans="1:8">
      <c r="A275" t="s">
        <v>293</v>
      </c>
      <c r="B275" s="64">
        <f>VLOOKUP($A275,Pivot!$D:$E,2,FALSE)</f>
        <v>0</v>
      </c>
      <c r="D275" s="64">
        <v>50</v>
      </c>
      <c r="E275" s="64">
        <v>50</v>
      </c>
      <c r="F275" s="64">
        <v>0</v>
      </c>
      <c r="G275" s="64">
        <v>0</v>
      </c>
      <c r="H275" s="20">
        <f>IFERROR(VLOOKUP(A275,'[3]Allocation Thresholds'!A:B,2,FALSE),10)</f>
        <v>10</v>
      </c>
    </row>
    <row r="276" spans="1:8">
      <c r="A276" t="s">
        <v>294</v>
      </c>
      <c r="B276" s="64">
        <f>VLOOKUP($A276,Pivot!$D:$E,2,FALSE)</f>
        <v>0</v>
      </c>
      <c r="D276" s="64">
        <v>0</v>
      </c>
      <c r="E276" s="64">
        <v>0</v>
      </c>
      <c r="F276" s="64">
        <v>0</v>
      </c>
      <c r="G276" s="64">
        <v>0</v>
      </c>
      <c r="H276" s="20">
        <f>IFERROR(VLOOKUP(A276,'[3]Allocation Thresholds'!A:B,2,FALSE),10)</f>
        <v>10</v>
      </c>
    </row>
    <row r="277" spans="1:8">
      <c r="A277" t="s">
        <v>295</v>
      </c>
      <c r="B277" s="64">
        <f>VLOOKUP($A277,Pivot!$D:$E,2,FALSE)</f>
        <v>0</v>
      </c>
      <c r="D277" s="64">
        <v>0</v>
      </c>
      <c r="E277" s="64">
        <v>0</v>
      </c>
      <c r="F277" s="64">
        <v>0</v>
      </c>
      <c r="G277" s="64">
        <v>0</v>
      </c>
      <c r="H277" s="20">
        <f>IFERROR(VLOOKUP(A277,'[3]Allocation Thresholds'!A:B,2,FALSE),10)</f>
        <v>10</v>
      </c>
    </row>
    <row r="278" spans="1:8">
      <c r="A278" t="s">
        <v>296</v>
      </c>
      <c r="B278" s="64">
        <f>VLOOKUP($A278,Pivot!$D:$E,2,FALSE)</f>
        <v>0</v>
      </c>
      <c r="D278" s="64">
        <v>50</v>
      </c>
      <c r="E278" s="64">
        <v>50</v>
      </c>
      <c r="F278" s="64">
        <v>0</v>
      </c>
      <c r="G278" s="64">
        <v>0</v>
      </c>
      <c r="H278" s="20">
        <f>IFERROR(VLOOKUP(A278,'[3]Allocation Thresholds'!A:B,2,FALSE),10)</f>
        <v>10</v>
      </c>
    </row>
    <row r="279" spans="1:8">
      <c r="A279" t="s">
        <v>297</v>
      </c>
      <c r="B279" s="64">
        <f>VLOOKUP($A279,Pivot!$D:$E,2,FALSE)</f>
        <v>0</v>
      </c>
      <c r="D279" s="64">
        <v>0</v>
      </c>
      <c r="E279" s="64">
        <v>0</v>
      </c>
      <c r="F279" s="64">
        <v>0</v>
      </c>
      <c r="G279" s="64">
        <v>0</v>
      </c>
      <c r="H279" s="20">
        <f>IFERROR(VLOOKUP(A279,'[3]Allocation Thresholds'!A:B,2,FALSE),10)</f>
        <v>10</v>
      </c>
    </row>
    <row r="280" spans="1:8">
      <c r="A280" t="s">
        <v>298</v>
      </c>
      <c r="B280" s="64">
        <f>VLOOKUP($A280,Pivot!$D:$E,2,FALSE)</f>
        <v>0</v>
      </c>
      <c r="D280" s="64">
        <v>50</v>
      </c>
      <c r="E280" s="64">
        <v>50</v>
      </c>
      <c r="F280" s="64">
        <v>0</v>
      </c>
      <c r="G280" s="64">
        <v>0</v>
      </c>
      <c r="H280" s="20">
        <f>IFERROR(VLOOKUP(A280,'[3]Allocation Thresholds'!A:B,2,FALSE),10)</f>
        <v>10</v>
      </c>
    </row>
    <row r="281" spans="1:8">
      <c r="A281" t="s">
        <v>299</v>
      </c>
      <c r="B281" s="64">
        <f>VLOOKUP($A281,Pivot!$D:$E,2,FALSE)</f>
        <v>0</v>
      </c>
      <c r="D281" s="64">
        <v>50</v>
      </c>
      <c r="E281" s="64">
        <v>50</v>
      </c>
      <c r="F281" s="64">
        <v>0</v>
      </c>
      <c r="G281" s="64">
        <v>0</v>
      </c>
      <c r="H281" s="20">
        <f>IFERROR(VLOOKUP(A281,'[3]Allocation Thresholds'!A:B,2,FALSE),10)</f>
        <v>10</v>
      </c>
    </row>
    <row r="282" spans="1:8">
      <c r="A282" t="s">
        <v>300</v>
      </c>
      <c r="B282" s="64">
        <f>VLOOKUP($A282,Pivot!$D:$E,2,FALSE)</f>
        <v>0</v>
      </c>
      <c r="D282" s="64">
        <v>50</v>
      </c>
      <c r="E282" s="64">
        <v>50</v>
      </c>
      <c r="F282" s="64">
        <v>0</v>
      </c>
      <c r="G282" s="64">
        <v>0</v>
      </c>
      <c r="H282" s="20">
        <f>IFERROR(VLOOKUP(A282,'[3]Allocation Thresholds'!A:B,2,FALSE),10)</f>
        <v>10</v>
      </c>
    </row>
    <row r="283" spans="1:8">
      <c r="A283" t="s">
        <v>301</v>
      </c>
      <c r="B283" s="64">
        <f>VLOOKUP($A283,Pivot!$D:$E,2,FALSE)</f>
        <v>0</v>
      </c>
      <c r="D283" s="64">
        <v>0</v>
      </c>
      <c r="E283" s="64">
        <v>0</v>
      </c>
      <c r="F283" s="64">
        <v>0</v>
      </c>
      <c r="G283" s="64">
        <v>0</v>
      </c>
      <c r="H283" s="20">
        <f>IFERROR(VLOOKUP(A283,'[3]Allocation Thresholds'!A:B,2,FALSE),10)</f>
        <v>10</v>
      </c>
    </row>
    <row r="284" spans="1:8">
      <c r="A284" t="s">
        <v>302</v>
      </c>
      <c r="B284" s="64">
        <f>VLOOKUP($A284,Pivot!$D:$E,2,FALSE)</f>
        <v>0</v>
      </c>
      <c r="D284" s="64">
        <v>50</v>
      </c>
      <c r="E284" s="64">
        <v>50</v>
      </c>
      <c r="F284" s="64">
        <v>0</v>
      </c>
      <c r="G284" s="64">
        <v>0</v>
      </c>
      <c r="H284" s="20">
        <f>IFERROR(VLOOKUP(A284,'[3]Allocation Thresholds'!A:B,2,FALSE),10)</f>
        <v>10</v>
      </c>
    </row>
    <row r="285" spans="1:8">
      <c r="A285" t="s">
        <v>303</v>
      </c>
      <c r="B285" s="64">
        <f>VLOOKUP($A285,Pivot!$D:$E,2,FALSE)</f>
        <v>0</v>
      </c>
      <c r="D285" s="64">
        <v>50</v>
      </c>
      <c r="E285" s="64">
        <v>50</v>
      </c>
      <c r="F285" s="64">
        <v>0</v>
      </c>
      <c r="G285" s="64">
        <v>0</v>
      </c>
      <c r="H285" s="20">
        <f>IFERROR(VLOOKUP(A285,'[3]Allocation Thresholds'!A:B,2,FALSE),10)</f>
        <v>10</v>
      </c>
    </row>
    <row r="286" spans="1:8">
      <c r="A286" t="s">
        <v>304</v>
      </c>
      <c r="B286" s="64">
        <f>VLOOKUP($A286,Pivot!$D:$E,2,FALSE)</f>
        <v>0</v>
      </c>
      <c r="D286" s="64">
        <v>50</v>
      </c>
      <c r="E286" s="64">
        <v>50</v>
      </c>
      <c r="F286" s="64">
        <v>0</v>
      </c>
      <c r="G286" s="64">
        <v>0</v>
      </c>
      <c r="H286" s="20">
        <f>IFERROR(VLOOKUP(A286,'[3]Allocation Thresholds'!A:B,2,FALSE),10)</f>
        <v>10</v>
      </c>
    </row>
    <row r="287" spans="1:8">
      <c r="A287" t="s">
        <v>305</v>
      </c>
      <c r="B287" s="64">
        <f>VLOOKUP($A287,Pivot!$D:$E,2,FALSE)</f>
        <v>0</v>
      </c>
      <c r="D287" s="64">
        <v>0</v>
      </c>
      <c r="E287" s="64">
        <v>0</v>
      </c>
      <c r="F287" s="64">
        <v>0</v>
      </c>
      <c r="G287" s="64">
        <v>0</v>
      </c>
      <c r="H287" s="20">
        <f>IFERROR(VLOOKUP(A287,'[3]Allocation Thresholds'!A:B,2,FALSE),10)</f>
        <v>10</v>
      </c>
    </row>
    <row r="288" spans="1:8">
      <c r="A288" t="s">
        <v>306</v>
      </c>
      <c r="B288" s="64">
        <f>VLOOKUP($A288,Pivot!$D:$E,2,FALSE)</f>
        <v>0</v>
      </c>
      <c r="D288" s="64">
        <v>0</v>
      </c>
      <c r="E288" s="64">
        <v>0</v>
      </c>
      <c r="F288" s="64">
        <v>0</v>
      </c>
      <c r="G288" s="64">
        <v>0</v>
      </c>
      <c r="H288" s="20">
        <f>IFERROR(VLOOKUP(A288,'[3]Allocation Thresholds'!A:B,2,FALSE),10)</f>
        <v>10</v>
      </c>
    </row>
    <row r="289" spans="1:8">
      <c r="A289" t="s">
        <v>307</v>
      </c>
      <c r="B289" s="64">
        <f>VLOOKUP($A289,Pivot!$D:$E,2,FALSE)</f>
        <v>0</v>
      </c>
      <c r="D289" s="64">
        <v>50</v>
      </c>
      <c r="E289" s="64">
        <v>50</v>
      </c>
      <c r="F289" s="64">
        <v>0</v>
      </c>
      <c r="G289" s="64">
        <v>0</v>
      </c>
      <c r="H289" s="20">
        <f>IFERROR(VLOOKUP(A289,'[3]Allocation Thresholds'!A:B,2,FALSE),10)</f>
        <v>10</v>
      </c>
    </row>
    <row r="290" spans="1:8">
      <c r="A290" t="s">
        <v>308</v>
      </c>
      <c r="B290" s="64">
        <f>VLOOKUP($A290,Pivot!$D:$E,2,FALSE)</f>
        <v>0</v>
      </c>
      <c r="D290" s="64">
        <v>50</v>
      </c>
      <c r="E290" s="64">
        <v>50</v>
      </c>
      <c r="F290" s="64">
        <v>0</v>
      </c>
      <c r="G290" s="64">
        <v>0</v>
      </c>
      <c r="H290" s="20">
        <f>IFERROR(VLOOKUP(A290,'[3]Allocation Thresholds'!A:B,2,FALSE),10)</f>
        <v>10</v>
      </c>
    </row>
    <row r="291" spans="1:8">
      <c r="A291" t="s">
        <v>309</v>
      </c>
      <c r="B291" s="64">
        <f>VLOOKUP($A291,Pivot!$D:$E,2,FALSE)</f>
        <v>0</v>
      </c>
      <c r="D291" s="64">
        <v>50</v>
      </c>
      <c r="E291" s="64">
        <v>50</v>
      </c>
      <c r="F291" s="64">
        <v>0</v>
      </c>
      <c r="G291" s="64">
        <v>0</v>
      </c>
      <c r="H291" s="20">
        <f>IFERROR(VLOOKUP(A291,'[3]Allocation Thresholds'!A:B,2,FALSE),10)</f>
        <v>10</v>
      </c>
    </row>
    <row r="292" spans="1:8">
      <c r="A292" t="s">
        <v>310</v>
      </c>
      <c r="B292" s="64">
        <f>VLOOKUP($A292,Pivot!$D:$E,2,FALSE)</f>
        <v>0</v>
      </c>
      <c r="D292" s="64">
        <v>0</v>
      </c>
      <c r="E292" s="64">
        <v>0</v>
      </c>
      <c r="F292" s="64">
        <v>0</v>
      </c>
      <c r="G292" s="64">
        <v>0</v>
      </c>
      <c r="H292" s="20">
        <f>IFERROR(VLOOKUP(A292,'[3]Allocation Thresholds'!A:B,2,FALSE),10)</f>
        <v>10</v>
      </c>
    </row>
    <row r="293" spans="1:8">
      <c r="A293" t="s">
        <v>311</v>
      </c>
      <c r="B293" s="64">
        <f>VLOOKUP($A293,Pivot!$D:$E,2,FALSE)</f>
        <v>0</v>
      </c>
      <c r="D293" s="64">
        <v>50</v>
      </c>
      <c r="E293" s="64">
        <v>50</v>
      </c>
      <c r="F293" s="64">
        <v>0</v>
      </c>
      <c r="G293" s="64">
        <v>0</v>
      </c>
      <c r="H293" s="20">
        <f>IFERROR(VLOOKUP(A293,'[3]Allocation Thresholds'!A:B,2,FALSE),10)</f>
        <v>10</v>
      </c>
    </row>
    <row r="294" spans="1:8">
      <c r="A294" t="s">
        <v>312</v>
      </c>
      <c r="B294" s="64">
        <f>VLOOKUP($A294,Pivot!$D:$E,2,FALSE)</f>
        <v>0</v>
      </c>
      <c r="D294" s="64">
        <v>0</v>
      </c>
      <c r="E294" s="64">
        <v>0</v>
      </c>
      <c r="F294" s="64">
        <v>0</v>
      </c>
      <c r="G294" s="64">
        <v>0</v>
      </c>
      <c r="H294" s="20">
        <f>IFERROR(VLOOKUP(A294,'[3]Allocation Thresholds'!A:B,2,FALSE),10)</f>
        <v>10</v>
      </c>
    </row>
    <row r="295" spans="1:8">
      <c r="A295" t="s">
        <v>313</v>
      </c>
      <c r="B295" s="64">
        <f>VLOOKUP($A295,Pivot!$D:$E,2,FALSE)</f>
        <v>0</v>
      </c>
      <c r="D295" s="64">
        <v>0</v>
      </c>
      <c r="E295" s="64">
        <v>0</v>
      </c>
      <c r="F295" s="64">
        <v>0</v>
      </c>
      <c r="G295" s="64">
        <v>0</v>
      </c>
      <c r="H295" s="20">
        <f>IFERROR(VLOOKUP(A295,'[3]Allocation Thresholds'!A:B,2,FALSE),10)</f>
        <v>10</v>
      </c>
    </row>
    <row r="296" spans="1:8">
      <c r="A296" t="s">
        <v>314</v>
      </c>
      <c r="B296" s="64">
        <f>VLOOKUP($A296,Pivot!$D:$E,2,FALSE)</f>
        <v>0</v>
      </c>
      <c r="D296" s="64">
        <v>50</v>
      </c>
      <c r="E296" s="64">
        <v>50</v>
      </c>
      <c r="F296" s="64">
        <v>0</v>
      </c>
      <c r="G296" s="64">
        <v>0</v>
      </c>
      <c r="H296" s="20">
        <f>IFERROR(VLOOKUP(A296,'[3]Allocation Thresholds'!A:B,2,FALSE),10)</f>
        <v>10</v>
      </c>
    </row>
    <row r="297" spans="1:8">
      <c r="A297" t="s">
        <v>315</v>
      </c>
      <c r="B297" s="64">
        <f>VLOOKUP($A297,Pivot!$D:$E,2,FALSE)</f>
        <v>0</v>
      </c>
      <c r="D297" s="64">
        <v>50</v>
      </c>
      <c r="E297" s="64">
        <v>50</v>
      </c>
      <c r="F297" s="64">
        <v>0</v>
      </c>
      <c r="G297" s="64">
        <v>0</v>
      </c>
      <c r="H297" s="20">
        <f>IFERROR(VLOOKUP(A297,'[3]Allocation Thresholds'!A:B,2,FALSE),10)</f>
        <v>10</v>
      </c>
    </row>
    <row r="298" spans="1:8">
      <c r="A298" t="s">
        <v>316</v>
      </c>
      <c r="B298" s="64">
        <f>VLOOKUP($A298,Pivot!$D:$E,2,FALSE)</f>
        <v>0</v>
      </c>
      <c r="D298" s="64">
        <v>0</v>
      </c>
      <c r="E298" s="64">
        <v>0</v>
      </c>
      <c r="F298" s="64">
        <v>0</v>
      </c>
      <c r="G298" s="64">
        <v>0</v>
      </c>
      <c r="H298" s="20">
        <f>IFERROR(VLOOKUP(A298,'[3]Allocation Thresholds'!A:B,2,FALSE),10)</f>
        <v>10</v>
      </c>
    </row>
    <row r="299" spans="1:8">
      <c r="A299" t="s">
        <v>317</v>
      </c>
      <c r="B299" s="64">
        <f>VLOOKUP($A299,Pivot!$D:$E,2,FALSE)</f>
        <v>0</v>
      </c>
      <c r="D299" s="64">
        <v>0</v>
      </c>
      <c r="E299" s="64">
        <v>0</v>
      </c>
      <c r="F299" s="64">
        <v>0</v>
      </c>
      <c r="G299" s="64">
        <v>0</v>
      </c>
      <c r="H299" s="20">
        <f>IFERROR(VLOOKUP(A299,'[3]Allocation Thresholds'!A:B,2,FALSE),10)</f>
        <v>10</v>
      </c>
    </row>
    <row r="300" spans="1:8">
      <c r="A300" t="s">
        <v>318</v>
      </c>
      <c r="B300" s="64">
        <f>VLOOKUP($A300,Pivot!$D:$E,2,FALSE)</f>
        <v>0</v>
      </c>
      <c r="D300" s="64">
        <v>50</v>
      </c>
      <c r="E300" s="64">
        <v>50</v>
      </c>
      <c r="F300" s="64">
        <v>0</v>
      </c>
      <c r="G300" s="64">
        <v>0</v>
      </c>
      <c r="H300" s="20">
        <f>IFERROR(VLOOKUP(A300,'[3]Allocation Thresholds'!A:B,2,FALSE),10)</f>
        <v>10</v>
      </c>
    </row>
    <row r="301" spans="1:8">
      <c r="A301" t="s">
        <v>319</v>
      </c>
      <c r="B301" s="64">
        <f>VLOOKUP($A301,Pivot!$D:$E,2,FALSE)</f>
        <v>0</v>
      </c>
      <c r="D301" s="64">
        <v>50</v>
      </c>
      <c r="E301" s="64">
        <v>50</v>
      </c>
      <c r="F301" s="64">
        <v>0</v>
      </c>
      <c r="G301" s="64">
        <v>0</v>
      </c>
      <c r="H301" s="20">
        <f>IFERROR(VLOOKUP(A301,'[3]Allocation Thresholds'!A:B,2,FALSE),10)</f>
        <v>10</v>
      </c>
    </row>
    <row r="302" spans="1:8">
      <c r="A302" t="s">
        <v>320</v>
      </c>
      <c r="B302" s="64">
        <f>VLOOKUP($A302,Pivot!$D:$E,2,FALSE)</f>
        <v>0</v>
      </c>
      <c r="D302" s="64">
        <v>0</v>
      </c>
      <c r="E302" s="64">
        <v>0</v>
      </c>
      <c r="F302" s="64">
        <v>0</v>
      </c>
      <c r="G302" s="64">
        <v>0</v>
      </c>
      <c r="H302" s="20">
        <f>IFERROR(VLOOKUP(A302,'[3]Allocation Thresholds'!A:B,2,FALSE),10)</f>
        <v>10</v>
      </c>
    </row>
    <row r="303" spans="1:8">
      <c r="A303" t="s">
        <v>321</v>
      </c>
      <c r="B303" s="64">
        <f>VLOOKUP($A303,Pivot!$D:$E,2,FALSE)</f>
        <v>0</v>
      </c>
      <c r="D303" s="64">
        <v>50</v>
      </c>
      <c r="E303" s="64">
        <v>50</v>
      </c>
      <c r="F303" s="64">
        <v>0</v>
      </c>
      <c r="G303" s="64">
        <v>0</v>
      </c>
      <c r="H303" s="20">
        <f>IFERROR(VLOOKUP(A303,'[3]Allocation Thresholds'!A:B,2,FALSE),10)</f>
        <v>10</v>
      </c>
    </row>
    <row r="304" spans="1:8">
      <c r="A304" t="s">
        <v>322</v>
      </c>
      <c r="B304" s="64">
        <f>VLOOKUP($A304,Pivot!$D:$E,2,FALSE)</f>
        <v>0</v>
      </c>
      <c r="D304" s="64">
        <v>50</v>
      </c>
      <c r="E304" s="64">
        <v>50</v>
      </c>
      <c r="F304" s="64">
        <v>0</v>
      </c>
      <c r="G304" s="64">
        <v>0</v>
      </c>
      <c r="H304" s="20">
        <f>IFERROR(VLOOKUP(A304,'[3]Allocation Thresholds'!A:B,2,FALSE),10)</f>
        <v>10</v>
      </c>
    </row>
    <row r="305" spans="1:8">
      <c r="A305" t="s">
        <v>323</v>
      </c>
      <c r="B305" s="64">
        <f>VLOOKUP($A305,Pivot!$D:$E,2,FALSE)</f>
        <v>0</v>
      </c>
      <c r="D305" s="64">
        <v>0</v>
      </c>
      <c r="E305" s="64">
        <v>0</v>
      </c>
      <c r="F305" s="64">
        <v>0</v>
      </c>
      <c r="G305" s="64">
        <v>0</v>
      </c>
      <c r="H305" s="20">
        <f>IFERROR(VLOOKUP(A305,'[3]Allocation Thresholds'!A:B,2,FALSE),10)</f>
        <v>10</v>
      </c>
    </row>
    <row r="306" spans="1:8">
      <c r="A306" t="s">
        <v>4372</v>
      </c>
      <c r="B306" s="64">
        <f>VLOOKUP($A306,Pivot!$D:$E,2,FALSE)</f>
        <v>0</v>
      </c>
      <c r="D306" s="64">
        <v>0</v>
      </c>
      <c r="E306" s="64">
        <v>0</v>
      </c>
      <c r="F306" s="64">
        <v>0</v>
      </c>
      <c r="G306" s="64">
        <v>0</v>
      </c>
      <c r="H306" s="20">
        <f>IFERROR(VLOOKUP(A306,'[3]Allocation Thresholds'!A:B,2,FALSE),10)</f>
        <v>10</v>
      </c>
    </row>
    <row r="307" spans="1:8">
      <c r="A307" t="s">
        <v>324</v>
      </c>
      <c r="B307" s="64">
        <f>VLOOKUP($A307,Pivot!$D:$E,2,FALSE)</f>
        <v>0</v>
      </c>
      <c r="D307" s="64">
        <v>50</v>
      </c>
      <c r="E307" s="64">
        <v>50</v>
      </c>
      <c r="F307" s="64">
        <v>0</v>
      </c>
      <c r="G307" s="64">
        <v>0</v>
      </c>
      <c r="H307" s="20">
        <f>IFERROR(VLOOKUP(A307,'[3]Allocation Thresholds'!A:B,2,FALSE),10)</f>
        <v>10</v>
      </c>
    </row>
    <row r="308" spans="1:8">
      <c r="A308" t="s">
        <v>325</v>
      </c>
      <c r="B308" s="64">
        <f>VLOOKUP($A308,Pivot!$D:$E,2,FALSE)</f>
        <v>0</v>
      </c>
      <c r="D308" s="64">
        <v>0</v>
      </c>
      <c r="E308" s="64">
        <v>0</v>
      </c>
      <c r="F308" s="64">
        <v>0</v>
      </c>
      <c r="G308" s="64">
        <v>0</v>
      </c>
      <c r="H308" s="20">
        <f>IFERROR(VLOOKUP(A308,'[3]Allocation Thresholds'!A:B,2,FALSE),10)</f>
        <v>10</v>
      </c>
    </row>
    <row r="309" spans="1:8">
      <c r="A309" t="s">
        <v>326</v>
      </c>
      <c r="B309" s="64">
        <f>VLOOKUP($A309,Pivot!$D:$E,2,FALSE)</f>
        <v>1</v>
      </c>
      <c r="D309" s="64">
        <v>50</v>
      </c>
      <c r="E309" s="64">
        <v>50</v>
      </c>
      <c r="F309" s="64">
        <v>0</v>
      </c>
      <c r="G309" s="64">
        <v>0</v>
      </c>
      <c r="H309" s="20">
        <f>IFERROR(VLOOKUP(A309,'[3]Allocation Thresholds'!A:B,2,FALSE),10)</f>
        <v>10</v>
      </c>
    </row>
    <row r="310" spans="1:8">
      <c r="A310" t="s">
        <v>327</v>
      </c>
      <c r="B310" s="64">
        <f>VLOOKUP($A310,Pivot!$D:$E,2,FALSE)</f>
        <v>0</v>
      </c>
      <c r="D310" s="64">
        <v>50</v>
      </c>
      <c r="E310" s="64">
        <v>50</v>
      </c>
      <c r="F310" s="64">
        <v>0</v>
      </c>
      <c r="G310" s="64">
        <v>0</v>
      </c>
      <c r="H310" s="20">
        <f>IFERROR(VLOOKUP(A310,'[3]Allocation Thresholds'!A:B,2,FALSE),10)</f>
        <v>10</v>
      </c>
    </row>
    <row r="311" spans="1:8">
      <c r="A311" t="s">
        <v>328</v>
      </c>
      <c r="B311" s="64">
        <f>VLOOKUP($A311,Pivot!$D:$E,2,FALSE)</f>
        <v>0</v>
      </c>
      <c r="D311" s="64">
        <v>0</v>
      </c>
      <c r="E311" s="64">
        <v>0</v>
      </c>
      <c r="F311" s="64">
        <v>0</v>
      </c>
      <c r="G311" s="64">
        <v>0</v>
      </c>
      <c r="H311" s="20">
        <f>IFERROR(VLOOKUP(A311,'[3]Allocation Thresholds'!A:B,2,FALSE),10)</f>
        <v>10</v>
      </c>
    </row>
    <row r="312" spans="1:8">
      <c r="A312" t="s">
        <v>329</v>
      </c>
      <c r="B312" s="64">
        <f>VLOOKUP($A312,Pivot!$D:$E,2,FALSE)</f>
        <v>0</v>
      </c>
      <c r="D312" s="64">
        <v>0</v>
      </c>
      <c r="E312" s="64">
        <v>0</v>
      </c>
      <c r="F312" s="64">
        <v>0</v>
      </c>
      <c r="G312" s="64">
        <v>0</v>
      </c>
      <c r="H312" s="20">
        <f>IFERROR(VLOOKUP(A312,'[3]Allocation Thresholds'!A:B,2,FALSE),10)</f>
        <v>10</v>
      </c>
    </row>
    <row r="313" spans="1:8">
      <c r="A313" t="s">
        <v>330</v>
      </c>
      <c r="B313" s="64">
        <f>VLOOKUP($A313,Pivot!$D:$E,2,FALSE)</f>
        <v>0</v>
      </c>
      <c r="D313" s="64">
        <v>50</v>
      </c>
      <c r="E313" s="64">
        <v>50</v>
      </c>
      <c r="F313" s="64">
        <v>0</v>
      </c>
      <c r="G313" s="64">
        <v>0</v>
      </c>
      <c r="H313" s="20">
        <f>IFERROR(VLOOKUP(A313,'[3]Allocation Thresholds'!A:B,2,FALSE),10)</f>
        <v>10</v>
      </c>
    </row>
    <row r="314" spans="1:8">
      <c r="A314" t="s">
        <v>331</v>
      </c>
      <c r="B314" s="64">
        <f>VLOOKUP($A314,Pivot!$D:$E,2,FALSE)</f>
        <v>0</v>
      </c>
      <c r="D314" s="64">
        <v>0</v>
      </c>
      <c r="E314" s="64">
        <v>0</v>
      </c>
      <c r="F314" s="64">
        <v>0</v>
      </c>
      <c r="G314" s="64">
        <v>0</v>
      </c>
      <c r="H314" s="20">
        <f>IFERROR(VLOOKUP(A314,'[3]Allocation Thresholds'!A:B,2,FALSE),10)</f>
        <v>10</v>
      </c>
    </row>
    <row r="315" spans="1:8">
      <c r="A315" t="s">
        <v>332</v>
      </c>
      <c r="B315" s="64">
        <f>VLOOKUP($A315,Pivot!$D:$E,2,FALSE)</f>
        <v>0</v>
      </c>
      <c r="D315" s="64">
        <v>50</v>
      </c>
      <c r="E315" s="64">
        <v>50</v>
      </c>
      <c r="F315" s="64">
        <v>0</v>
      </c>
      <c r="G315" s="64">
        <v>0</v>
      </c>
      <c r="H315" s="20">
        <f>IFERROR(VLOOKUP(A315,'[3]Allocation Thresholds'!A:B,2,FALSE),10)</f>
        <v>10</v>
      </c>
    </row>
    <row r="316" spans="1:8">
      <c r="A316" t="s">
        <v>333</v>
      </c>
      <c r="B316" s="64">
        <f>VLOOKUP($A316,Pivot!$D:$E,2,FALSE)</f>
        <v>0</v>
      </c>
      <c r="D316" s="64">
        <v>50</v>
      </c>
      <c r="E316" s="64">
        <v>50</v>
      </c>
      <c r="F316" s="64">
        <v>0</v>
      </c>
      <c r="G316" s="64">
        <v>0</v>
      </c>
      <c r="H316" s="20">
        <f>IFERROR(VLOOKUP(A316,'[3]Allocation Thresholds'!A:B,2,FALSE),10)</f>
        <v>10</v>
      </c>
    </row>
    <row r="317" spans="1:8">
      <c r="A317" t="s">
        <v>334</v>
      </c>
      <c r="B317" s="64">
        <f>VLOOKUP($A317,Pivot!$D:$E,2,FALSE)</f>
        <v>0</v>
      </c>
      <c r="D317" s="64">
        <v>50</v>
      </c>
      <c r="E317" s="64">
        <v>50</v>
      </c>
      <c r="F317" s="64">
        <v>0</v>
      </c>
      <c r="G317" s="64">
        <v>0</v>
      </c>
      <c r="H317" s="20">
        <f>IFERROR(VLOOKUP(A317,'[3]Allocation Thresholds'!A:B,2,FALSE),10)</f>
        <v>10</v>
      </c>
    </row>
    <row r="318" spans="1:8">
      <c r="A318" t="s">
        <v>335</v>
      </c>
      <c r="B318" s="64">
        <f>VLOOKUP($A318,Pivot!$D:$E,2,FALSE)</f>
        <v>0</v>
      </c>
      <c r="D318" s="64">
        <v>0</v>
      </c>
      <c r="E318" s="64">
        <v>0</v>
      </c>
      <c r="F318" s="64">
        <v>0</v>
      </c>
      <c r="G318" s="64">
        <v>0</v>
      </c>
      <c r="H318" s="20">
        <f>IFERROR(VLOOKUP(A318,'[3]Allocation Thresholds'!A:B,2,FALSE),10)</f>
        <v>10</v>
      </c>
    </row>
    <row r="319" spans="1:8">
      <c r="A319" t="s">
        <v>336</v>
      </c>
      <c r="B319" s="64">
        <f>VLOOKUP($A319,Pivot!$D:$E,2,FALSE)</f>
        <v>0</v>
      </c>
      <c r="D319" s="64">
        <v>50</v>
      </c>
      <c r="E319" s="64">
        <v>50</v>
      </c>
      <c r="F319" s="64">
        <v>0</v>
      </c>
      <c r="G319" s="64">
        <v>0</v>
      </c>
      <c r="H319" s="20">
        <f>IFERROR(VLOOKUP(A319,'[3]Allocation Thresholds'!A:B,2,FALSE),10)</f>
        <v>10</v>
      </c>
    </row>
    <row r="320" spans="1:8">
      <c r="A320" t="s">
        <v>337</v>
      </c>
      <c r="B320" s="64">
        <f>VLOOKUP($A320,Pivot!$D:$E,2,FALSE)</f>
        <v>0</v>
      </c>
      <c r="D320" s="64">
        <v>50</v>
      </c>
      <c r="E320" s="64">
        <v>50</v>
      </c>
      <c r="F320" s="64">
        <v>0</v>
      </c>
      <c r="G320" s="64">
        <v>0</v>
      </c>
      <c r="H320" s="20">
        <f>IFERROR(VLOOKUP(A320,'[3]Allocation Thresholds'!A:B,2,FALSE),10)</f>
        <v>10</v>
      </c>
    </row>
    <row r="321" spans="1:8">
      <c r="A321" t="s">
        <v>338</v>
      </c>
      <c r="B321" s="64">
        <f>VLOOKUP($A321,Pivot!$D:$E,2,FALSE)</f>
        <v>0</v>
      </c>
      <c r="D321" s="64">
        <v>50</v>
      </c>
      <c r="E321" s="64">
        <v>50</v>
      </c>
      <c r="F321" s="64">
        <v>0</v>
      </c>
      <c r="G321" s="64">
        <v>0</v>
      </c>
      <c r="H321" s="20">
        <f>IFERROR(VLOOKUP(A321,'[3]Allocation Thresholds'!A:B,2,FALSE),10)</f>
        <v>10</v>
      </c>
    </row>
    <row r="322" spans="1:8">
      <c r="A322" t="s">
        <v>339</v>
      </c>
      <c r="B322" s="64">
        <f>VLOOKUP($A322,Pivot!$D:$E,2,FALSE)</f>
        <v>0</v>
      </c>
      <c r="D322" s="64">
        <v>0</v>
      </c>
      <c r="E322" s="64">
        <v>0</v>
      </c>
      <c r="F322" s="64">
        <v>0</v>
      </c>
      <c r="G322" s="64">
        <v>0</v>
      </c>
      <c r="H322" s="20">
        <f>IFERROR(VLOOKUP(A322,'[3]Allocation Thresholds'!A:B,2,FALSE),10)</f>
        <v>10</v>
      </c>
    </row>
    <row r="323" spans="1:8">
      <c r="A323" t="s">
        <v>340</v>
      </c>
      <c r="B323" s="64">
        <f>VLOOKUP($A323,Pivot!$D:$E,2,FALSE)</f>
        <v>0</v>
      </c>
      <c r="D323" s="64">
        <v>50</v>
      </c>
      <c r="E323" s="64">
        <v>50</v>
      </c>
      <c r="F323" s="64">
        <v>0</v>
      </c>
      <c r="G323" s="64">
        <v>0</v>
      </c>
      <c r="H323" s="20">
        <f>IFERROR(VLOOKUP(A323,'[3]Allocation Thresholds'!A:B,2,FALSE),10)</f>
        <v>10</v>
      </c>
    </row>
    <row r="324" spans="1:8">
      <c r="A324" t="s">
        <v>341</v>
      </c>
      <c r="B324" s="64">
        <f>VLOOKUP($A324,Pivot!$D:$E,2,FALSE)</f>
        <v>0</v>
      </c>
      <c r="D324" s="64">
        <v>0</v>
      </c>
      <c r="E324" s="64">
        <v>0</v>
      </c>
      <c r="F324" s="64">
        <v>0</v>
      </c>
      <c r="G324" s="64">
        <v>0</v>
      </c>
      <c r="H324" s="20">
        <f>IFERROR(VLOOKUP(A324,'[3]Allocation Thresholds'!A:B,2,FALSE),10)</f>
        <v>10</v>
      </c>
    </row>
    <row r="325" spans="1:8">
      <c r="A325" t="s">
        <v>342</v>
      </c>
      <c r="B325" s="64">
        <f>VLOOKUP($A325,Pivot!$D:$E,2,FALSE)</f>
        <v>0</v>
      </c>
      <c r="D325" s="64">
        <v>0</v>
      </c>
      <c r="E325" s="64">
        <v>0</v>
      </c>
      <c r="F325" s="64">
        <v>0</v>
      </c>
      <c r="G325" s="64">
        <v>0</v>
      </c>
      <c r="H325" s="20">
        <f>IFERROR(VLOOKUP(A325,'[3]Allocation Thresholds'!A:B,2,FALSE),10)</f>
        <v>10</v>
      </c>
    </row>
    <row r="326" spans="1:8">
      <c r="A326" t="s">
        <v>343</v>
      </c>
      <c r="B326" s="64">
        <f>VLOOKUP($A326,Pivot!$D:$E,2,FALSE)</f>
        <v>0</v>
      </c>
      <c r="D326" s="64">
        <v>50</v>
      </c>
      <c r="E326" s="64">
        <v>50</v>
      </c>
      <c r="F326" s="64">
        <v>0</v>
      </c>
      <c r="G326" s="64">
        <v>0</v>
      </c>
      <c r="H326" s="20">
        <f>IFERROR(VLOOKUP(A326,'[3]Allocation Thresholds'!A:B,2,FALSE),10)</f>
        <v>10</v>
      </c>
    </row>
    <row r="327" spans="1:8">
      <c r="A327" t="s">
        <v>344</v>
      </c>
      <c r="B327" s="64">
        <f>VLOOKUP($A327,Pivot!$D:$E,2,FALSE)</f>
        <v>0</v>
      </c>
      <c r="D327" s="64">
        <v>0</v>
      </c>
      <c r="E327" s="64">
        <v>0</v>
      </c>
      <c r="F327" s="64">
        <v>0</v>
      </c>
      <c r="G327" s="64">
        <v>0</v>
      </c>
      <c r="H327" s="20">
        <f>IFERROR(VLOOKUP(A327,'[3]Allocation Thresholds'!A:B,2,FALSE),10)</f>
        <v>10</v>
      </c>
    </row>
    <row r="328" spans="1:8">
      <c r="A328" t="s">
        <v>345</v>
      </c>
      <c r="B328" s="64">
        <f>VLOOKUP($A328,Pivot!$D:$E,2,FALSE)</f>
        <v>0</v>
      </c>
      <c r="D328" s="64">
        <v>50</v>
      </c>
      <c r="E328" s="64">
        <v>50</v>
      </c>
      <c r="F328" s="64">
        <v>0</v>
      </c>
      <c r="G328" s="64">
        <v>0</v>
      </c>
      <c r="H328" s="20">
        <f>IFERROR(VLOOKUP(A328,'[3]Allocation Thresholds'!A:B,2,FALSE),10)</f>
        <v>10</v>
      </c>
    </row>
    <row r="329" spans="1:8">
      <c r="A329" t="s">
        <v>346</v>
      </c>
      <c r="B329" s="64">
        <f>VLOOKUP($A329,Pivot!$D:$E,2,FALSE)</f>
        <v>0</v>
      </c>
      <c r="D329" s="64">
        <v>50</v>
      </c>
      <c r="E329" s="64">
        <v>50</v>
      </c>
      <c r="F329" s="64">
        <v>0</v>
      </c>
      <c r="G329" s="64">
        <v>0</v>
      </c>
      <c r="H329" s="20">
        <f>IFERROR(VLOOKUP(A329,'[3]Allocation Thresholds'!A:B,2,FALSE),10)</f>
        <v>10</v>
      </c>
    </row>
    <row r="330" spans="1:8">
      <c r="A330" t="s">
        <v>347</v>
      </c>
      <c r="B330" s="64">
        <f>VLOOKUP($A330,Pivot!$D:$E,2,FALSE)</f>
        <v>0</v>
      </c>
      <c r="D330" s="64">
        <v>50</v>
      </c>
      <c r="E330" s="64">
        <v>50</v>
      </c>
      <c r="F330" s="64">
        <v>0</v>
      </c>
      <c r="G330" s="64">
        <v>0</v>
      </c>
      <c r="H330" s="20">
        <f>IFERROR(VLOOKUP(A330,'[3]Allocation Thresholds'!A:B,2,FALSE),10)</f>
        <v>10</v>
      </c>
    </row>
    <row r="331" spans="1:8">
      <c r="A331" t="s">
        <v>348</v>
      </c>
      <c r="B331" s="64">
        <f>VLOOKUP($A331,Pivot!$D:$E,2,FALSE)</f>
        <v>0</v>
      </c>
      <c r="D331" s="64">
        <v>50</v>
      </c>
      <c r="E331" s="66">
        <v>50</v>
      </c>
      <c r="F331" s="67">
        <v>0</v>
      </c>
      <c r="G331" s="64">
        <v>0</v>
      </c>
      <c r="H331" s="20">
        <f>IFERROR(VLOOKUP(A331,'[3]Allocation Thresholds'!A:B,2,FALSE),10)</f>
        <v>10</v>
      </c>
    </row>
    <row r="332" spans="1:8">
      <c r="A332" t="s">
        <v>349</v>
      </c>
      <c r="B332" s="64">
        <f>VLOOKUP($A332,Pivot!$D:$E,2,FALSE)</f>
        <v>0</v>
      </c>
      <c r="D332" s="64">
        <v>50</v>
      </c>
      <c r="E332" s="64">
        <v>50</v>
      </c>
      <c r="F332" s="64">
        <v>0</v>
      </c>
      <c r="G332" s="64">
        <v>0</v>
      </c>
      <c r="H332" s="20">
        <f>IFERROR(VLOOKUP(A332,'[3]Allocation Thresholds'!A:B,2,FALSE),10)</f>
        <v>10</v>
      </c>
    </row>
    <row r="333" spans="1:8">
      <c r="A333" t="s">
        <v>350</v>
      </c>
      <c r="B333" s="64">
        <f>VLOOKUP($A333,Pivot!$D:$E,2,FALSE)</f>
        <v>0</v>
      </c>
      <c r="D333" s="64">
        <v>0</v>
      </c>
      <c r="E333" s="64">
        <v>0</v>
      </c>
      <c r="F333" s="64">
        <v>0</v>
      </c>
      <c r="G333" s="64">
        <v>0</v>
      </c>
      <c r="H333" s="20">
        <f>IFERROR(VLOOKUP(A333,'[3]Allocation Thresholds'!A:B,2,FALSE),10)</f>
        <v>10</v>
      </c>
    </row>
    <row r="334" spans="1:8">
      <c r="A334" t="s">
        <v>351</v>
      </c>
      <c r="B334" s="64">
        <f>VLOOKUP($A334,Pivot!$D:$E,2,FALSE)</f>
        <v>0</v>
      </c>
      <c r="D334" s="64">
        <v>50</v>
      </c>
      <c r="E334" s="64">
        <v>50</v>
      </c>
      <c r="F334" s="64">
        <v>0</v>
      </c>
      <c r="G334" s="64">
        <v>0</v>
      </c>
      <c r="H334" s="20">
        <f>IFERROR(VLOOKUP(A334,'[3]Allocation Thresholds'!A:B,2,FALSE),10)</f>
        <v>10</v>
      </c>
    </row>
    <row r="335" spans="1:8">
      <c r="A335" t="s">
        <v>352</v>
      </c>
      <c r="B335" s="64">
        <f>VLOOKUP($A335,Pivot!$D:$E,2,FALSE)</f>
        <v>0</v>
      </c>
      <c r="D335" s="64">
        <v>50</v>
      </c>
      <c r="E335" s="64">
        <v>50</v>
      </c>
      <c r="F335" s="64">
        <v>0</v>
      </c>
      <c r="G335" s="64">
        <v>0</v>
      </c>
      <c r="H335" s="20">
        <f>IFERROR(VLOOKUP(A335,'[3]Allocation Thresholds'!A:B,2,FALSE),10)</f>
        <v>10</v>
      </c>
    </row>
    <row r="336" spans="1:8">
      <c r="A336" t="s">
        <v>353</v>
      </c>
      <c r="B336" s="64">
        <f>VLOOKUP($A336,Pivot!$D:$E,2,FALSE)</f>
        <v>0</v>
      </c>
      <c r="D336" s="64">
        <v>50</v>
      </c>
      <c r="E336" s="64">
        <v>50</v>
      </c>
      <c r="F336" s="64">
        <v>0</v>
      </c>
      <c r="G336" s="64">
        <v>0</v>
      </c>
      <c r="H336" s="20">
        <f>IFERROR(VLOOKUP(A336,'[3]Allocation Thresholds'!A:B,2,FALSE),10)</f>
        <v>10</v>
      </c>
    </row>
    <row r="337" spans="1:8">
      <c r="A337" t="s">
        <v>354</v>
      </c>
      <c r="B337" s="64">
        <f>VLOOKUP($A337,Pivot!$D:$E,2,FALSE)</f>
        <v>0</v>
      </c>
      <c r="D337" s="64">
        <v>50</v>
      </c>
      <c r="E337" s="64">
        <v>50</v>
      </c>
      <c r="F337" s="64">
        <v>0</v>
      </c>
      <c r="G337" s="64">
        <v>0</v>
      </c>
      <c r="H337" s="20">
        <f>IFERROR(VLOOKUP(A337,'[3]Allocation Thresholds'!A:B,2,FALSE),10)</f>
        <v>10</v>
      </c>
    </row>
    <row r="338" spans="1:8">
      <c r="A338" t="s">
        <v>355</v>
      </c>
      <c r="B338" s="64">
        <f>VLOOKUP($A338,Pivot!$D:$E,2,FALSE)</f>
        <v>0</v>
      </c>
      <c r="D338" s="64">
        <v>50</v>
      </c>
      <c r="E338" s="64">
        <v>50</v>
      </c>
      <c r="F338" s="64">
        <v>0</v>
      </c>
      <c r="G338" s="64">
        <v>0</v>
      </c>
      <c r="H338" s="20">
        <f>IFERROR(VLOOKUP(A338,'[3]Allocation Thresholds'!A:B,2,FALSE),10)</f>
        <v>10</v>
      </c>
    </row>
    <row r="339" spans="1:8">
      <c r="A339" t="s">
        <v>356</v>
      </c>
      <c r="B339" s="64">
        <f>VLOOKUP($A339,Pivot!$D:$E,2,FALSE)</f>
        <v>0</v>
      </c>
      <c r="D339" s="64">
        <v>0</v>
      </c>
      <c r="E339" s="64">
        <v>0</v>
      </c>
      <c r="F339" s="64">
        <v>0</v>
      </c>
      <c r="G339" s="64">
        <v>0</v>
      </c>
      <c r="H339" s="20">
        <f>IFERROR(VLOOKUP(A339,'[3]Allocation Thresholds'!A:B,2,FALSE),10)</f>
        <v>10</v>
      </c>
    </row>
    <row r="340" spans="1:8">
      <c r="A340" t="s">
        <v>357</v>
      </c>
      <c r="B340" s="64">
        <f>VLOOKUP($A340,Pivot!$D:$E,2,FALSE)</f>
        <v>0</v>
      </c>
      <c r="D340" s="64">
        <v>50</v>
      </c>
      <c r="E340" s="64">
        <v>50</v>
      </c>
      <c r="F340" s="64">
        <v>0</v>
      </c>
      <c r="G340" s="64">
        <v>0</v>
      </c>
      <c r="H340" s="20">
        <f>IFERROR(VLOOKUP(A340,'[3]Allocation Thresholds'!A:B,2,FALSE),10)</f>
        <v>10</v>
      </c>
    </row>
    <row r="341" spans="1:8">
      <c r="A341" t="s">
        <v>358</v>
      </c>
      <c r="B341" s="64">
        <f>VLOOKUP($A341,Pivot!$D:$E,2,FALSE)</f>
        <v>0</v>
      </c>
      <c r="D341" s="64">
        <v>0</v>
      </c>
      <c r="E341" s="64">
        <v>0</v>
      </c>
      <c r="F341" s="64">
        <v>0</v>
      </c>
      <c r="G341" s="64">
        <v>0</v>
      </c>
      <c r="H341" s="20">
        <f>IFERROR(VLOOKUP(A341,'[3]Allocation Thresholds'!A:B,2,FALSE),10)</f>
        <v>10</v>
      </c>
    </row>
    <row r="342" spans="1:8">
      <c r="A342" t="s">
        <v>359</v>
      </c>
      <c r="B342" s="64">
        <f>VLOOKUP($A342,Pivot!$D:$E,2,FALSE)</f>
        <v>0</v>
      </c>
      <c r="D342" s="64">
        <v>50</v>
      </c>
      <c r="E342" s="64">
        <v>50</v>
      </c>
      <c r="F342" s="64">
        <v>0</v>
      </c>
      <c r="G342" s="64">
        <v>0</v>
      </c>
      <c r="H342" s="20">
        <f>IFERROR(VLOOKUP(A342,'[3]Allocation Thresholds'!A:B,2,FALSE),10)</f>
        <v>10</v>
      </c>
    </row>
    <row r="343" spans="1:8">
      <c r="A343" t="s">
        <v>360</v>
      </c>
      <c r="B343" s="64">
        <f>VLOOKUP($A343,Pivot!$D:$E,2,FALSE)</f>
        <v>0</v>
      </c>
      <c r="D343" s="64">
        <v>50</v>
      </c>
      <c r="E343" s="64">
        <v>50</v>
      </c>
      <c r="F343" s="64">
        <v>0</v>
      </c>
      <c r="G343" s="64">
        <v>0</v>
      </c>
      <c r="H343" s="20">
        <f>IFERROR(VLOOKUP(A343,'[3]Allocation Thresholds'!A:B,2,FALSE),10)</f>
        <v>10</v>
      </c>
    </row>
    <row r="344" spans="1:8">
      <c r="A344" t="s">
        <v>361</v>
      </c>
      <c r="B344" s="64">
        <f>VLOOKUP($A344,Pivot!$D:$E,2,FALSE)</f>
        <v>0</v>
      </c>
      <c r="D344" s="64">
        <v>50</v>
      </c>
      <c r="E344" s="64">
        <v>50</v>
      </c>
      <c r="F344" s="64">
        <v>0</v>
      </c>
      <c r="G344" s="64">
        <v>0</v>
      </c>
      <c r="H344" s="20">
        <f>IFERROR(VLOOKUP(A344,'[3]Allocation Thresholds'!A:B,2,FALSE),10)</f>
        <v>10</v>
      </c>
    </row>
    <row r="345" spans="1:8">
      <c r="A345" t="s">
        <v>362</v>
      </c>
      <c r="B345" s="64">
        <f>VLOOKUP($A345,Pivot!$D:$E,2,FALSE)</f>
        <v>1</v>
      </c>
      <c r="D345" s="64">
        <v>1</v>
      </c>
      <c r="E345" s="66">
        <v>0</v>
      </c>
      <c r="F345" s="64">
        <v>0</v>
      </c>
      <c r="G345" s="64">
        <v>0</v>
      </c>
      <c r="H345" s="20">
        <f>IFERROR(VLOOKUP(A345,'[3]Allocation Thresholds'!A:B,2,FALSE),10)</f>
        <v>10</v>
      </c>
    </row>
    <row r="346" spans="1:8">
      <c r="A346" t="s">
        <v>363</v>
      </c>
      <c r="B346" s="64">
        <f>VLOOKUP($A346,Pivot!$D:$E,2,FALSE)</f>
        <v>0</v>
      </c>
      <c r="D346" s="64">
        <v>50</v>
      </c>
      <c r="E346" s="64">
        <v>50</v>
      </c>
      <c r="F346" s="64">
        <v>0</v>
      </c>
      <c r="G346" s="64">
        <v>0</v>
      </c>
      <c r="H346" s="20">
        <f>IFERROR(VLOOKUP(A346,'[3]Allocation Thresholds'!A:B,2,FALSE),10)</f>
        <v>10</v>
      </c>
    </row>
    <row r="347" spans="1:8">
      <c r="A347" t="s">
        <v>364</v>
      </c>
      <c r="B347" s="64">
        <f>VLOOKUP($A347,Pivot!$D:$E,2,FALSE)</f>
        <v>0</v>
      </c>
      <c r="D347" s="64">
        <v>50</v>
      </c>
      <c r="E347" s="64">
        <v>50</v>
      </c>
      <c r="F347" s="64">
        <v>0</v>
      </c>
      <c r="G347" s="64">
        <v>0</v>
      </c>
      <c r="H347" s="20">
        <f>IFERROR(VLOOKUP(A347,'[3]Allocation Thresholds'!A:B,2,FALSE),10)</f>
        <v>10</v>
      </c>
    </row>
    <row r="348" spans="1:8">
      <c r="A348" t="s">
        <v>365</v>
      </c>
      <c r="B348" s="64">
        <f>VLOOKUP($A348,Pivot!$D:$E,2,FALSE)</f>
        <v>0</v>
      </c>
      <c r="D348" s="64">
        <v>0</v>
      </c>
      <c r="E348" s="64">
        <v>0</v>
      </c>
      <c r="F348" s="64">
        <v>0</v>
      </c>
      <c r="G348" s="64">
        <v>0</v>
      </c>
      <c r="H348" s="20">
        <f>IFERROR(VLOOKUP(A348,'[3]Allocation Thresholds'!A:B,2,FALSE),10)</f>
        <v>10</v>
      </c>
    </row>
    <row r="349" spans="1:8">
      <c r="A349" t="s">
        <v>366</v>
      </c>
      <c r="B349" s="64">
        <f>VLOOKUP($A349,Pivot!$D:$E,2,FALSE)</f>
        <v>0</v>
      </c>
      <c r="D349" s="64">
        <v>50</v>
      </c>
      <c r="E349" s="64">
        <v>50</v>
      </c>
      <c r="F349" s="64">
        <v>0</v>
      </c>
      <c r="G349" s="64">
        <v>0</v>
      </c>
      <c r="H349" s="20">
        <f>IFERROR(VLOOKUP(A349,'[3]Allocation Thresholds'!A:B,2,FALSE),10)</f>
        <v>10</v>
      </c>
    </row>
    <row r="350" spans="1:8">
      <c r="A350" t="s">
        <v>367</v>
      </c>
      <c r="B350" s="64">
        <f>VLOOKUP($A350,Pivot!$D:$E,2,FALSE)</f>
        <v>0</v>
      </c>
      <c r="D350" s="64">
        <v>50</v>
      </c>
      <c r="E350" s="64">
        <v>50</v>
      </c>
      <c r="F350" s="64">
        <v>0</v>
      </c>
      <c r="G350" s="64">
        <v>0</v>
      </c>
      <c r="H350" s="20">
        <f>IFERROR(VLOOKUP(A350,'[3]Allocation Thresholds'!A:B,2,FALSE),10)</f>
        <v>10</v>
      </c>
    </row>
    <row r="351" spans="1:8">
      <c r="A351" t="s">
        <v>368</v>
      </c>
      <c r="B351" s="64">
        <f>VLOOKUP($A351,Pivot!$D:$E,2,FALSE)</f>
        <v>0</v>
      </c>
      <c r="D351" s="64">
        <v>50</v>
      </c>
      <c r="E351" s="64">
        <v>50</v>
      </c>
      <c r="F351" s="64">
        <v>0</v>
      </c>
      <c r="G351" s="64">
        <v>0</v>
      </c>
      <c r="H351" s="20">
        <f>IFERROR(VLOOKUP(A351,'[3]Allocation Thresholds'!A:B,2,FALSE),10)</f>
        <v>10</v>
      </c>
    </row>
    <row r="352" spans="1:8">
      <c r="A352" t="s">
        <v>369</v>
      </c>
      <c r="B352" s="64">
        <f>VLOOKUP($A352,Pivot!$D:$E,2,FALSE)</f>
        <v>0</v>
      </c>
      <c r="D352" s="64">
        <v>50</v>
      </c>
      <c r="E352" s="64">
        <v>50</v>
      </c>
      <c r="F352" s="64">
        <v>0</v>
      </c>
      <c r="G352" s="64">
        <v>0</v>
      </c>
      <c r="H352" s="20">
        <f>IFERROR(VLOOKUP(A352,'[3]Allocation Thresholds'!A:B,2,FALSE),10)</f>
        <v>10</v>
      </c>
    </row>
    <row r="353" spans="1:8">
      <c r="A353" t="s">
        <v>370</v>
      </c>
      <c r="B353" s="64">
        <f>VLOOKUP($A353,Pivot!$D:$E,2,FALSE)</f>
        <v>0</v>
      </c>
      <c r="D353" s="64">
        <v>50</v>
      </c>
      <c r="E353" s="64">
        <v>50</v>
      </c>
      <c r="F353" s="64">
        <v>0</v>
      </c>
      <c r="G353" s="64">
        <v>0</v>
      </c>
      <c r="H353" s="20">
        <f>IFERROR(VLOOKUP(A353,'[3]Allocation Thresholds'!A:B,2,FALSE),10)</f>
        <v>10</v>
      </c>
    </row>
    <row r="354" spans="1:8">
      <c r="A354" t="s">
        <v>371</v>
      </c>
      <c r="B354" s="64">
        <f>VLOOKUP($A354,Pivot!$D:$E,2,FALSE)</f>
        <v>0</v>
      </c>
      <c r="D354" s="64">
        <v>50</v>
      </c>
      <c r="E354" s="64">
        <v>50</v>
      </c>
      <c r="F354" s="64">
        <v>0</v>
      </c>
      <c r="G354" s="64">
        <v>0</v>
      </c>
      <c r="H354" s="20">
        <f>IFERROR(VLOOKUP(A354,'[3]Allocation Thresholds'!A:B,2,FALSE),10)</f>
        <v>10</v>
      </c>
    </row>
    <row r="355" spans="1:8">
      <c r="A355" t="s">
        <v>372</v>
      </c>
      <c r="B355" s="64">
        <f>VLOOKUP($A355,Pivot!$D:$E,2,FALSE)</f>
        <v>0</v>
      </c>
      <c r="D355" s="64">
        <v>50</v>
      </c>
      <c r="E355" s="64">
        <v>50</v>
      </c>
      <c r="F355" s="64">
        <v>0</v>
      </c>
      <c r="G355" s="64">
        <v>0</v>
      </c>
      <c r="H355" s="20">
        <f>IFERROR(VLOOKUP(A355,'[3]Allocation Thresholds'!A:B,2,FALSE),10)</f>
        <v>10</v>
      </c>
    </row>
    <row r="356" spans="1:8">
      <c r="A356" t="s">
        <v>373</v>
      </c>
      <c r="B356" s="64">
        <f>VLOOKUP($A356,Pivot!$D:$E,2,FALSE)</f>
        <v>0</v>
      </c>
      <c r="D356" s="64">
        <v>50</v>
      </c>
      <c r="E356" s="64">
        <v>50</v>
      </c>
      <c r="F356" s="64">
        <v>0</v>
      </c>
      <c r="G356" s="64">
        <v>0</v>
      </c>
      <c r="H356" s="20">
        <f>IFERROR(VLOOKUP(A356,'[3]Allocation Thresholds'!A:B,2,FALSE),10)</f>
        <v>10</v>
      </c>
    </row>
    <row r="357" spans="1:8">
      <c r="A357" t="s">
        <v>374</v>
      </c>
      <c r="B357" s="64">
        <f>VLOOKUP($A357,Pivot!$D:$E,2,FALSE)</f>
        <v>0</v>
      </c>
      <c r="D357" s="64">
        <v>50</v>
      </c>
      <c r="E357" s="64">
        <v>50</v>
      </c>
      <c r="F357" s="64">
        <v>0</v>
      </c>
      <c r="G357" s="64">
        <v>0</v>
      </c>
      <c r="H357" s="20">
        <f>IFERROR(VLOOKUP(A357,'[3]Allocation Thresholds'!A:B,2,FALSE),10)</f>
        <v>10</v>
      </c>
    </row>
    <row r="358" spans="1:8">
      <c r="A358" t="s">
        <v>375</v>
      </c>
      <c r="B358" s="64">
        <f>VLOOKUP($A358,Pivot!$D:$E,2,FALSE)</f>
        <v>0</v>
      </c>
      <c r="D358" s="64">
        <v>50</v>
      </c>
      <c r="E358" s="64">
        <v>50</v>
      </c>
      <c r="F358" s="64">
        <v>0</v>
      </c>
      <c r="G358" s="64">
        <v>0</v>
      </c>
      <c r="H358" s="20">
        <f>IFERROR(VLOOKUP(A358,'[3]Allocation Thresholds'!A:B,2,FALSE),10)</f>
        <v>10</v>
      </c>
    </row>
    <row r="359" spans="1:8">
      <c r="A359" t="s">
        <v>376</v>
      </c>
      <c r="B359" s="64">
        <f>VLOOKUP($A359,Pivot!$D:$E,2,FALSE)</f>
        <v>1</v>
      </c>
      <c r="D359" s="64">
        <v>50</v>
      </c>
      <c r="E359" s="64">
        <v>50</v>
      </c>
      <c r="F359" s="64">
        <v>0</v>
      </c>
      <c r="G359" s="64">
        <v>0</v>
      </c>
      <c r="H359" s="20">
        <f>IFERROR(VLOOKUP(A359,'[3]Allocation Thresholds'!A:B,2,FALSE),10)</f>
        <v>10</v>
      </c>
    </row>
    <row r="360" spans="1:8">
      <c r="A360" t="s">
        <v>377</v>
      </c>
      <c r="B360" s="64">
        <f>VLOOKUP($A360,Pivot!$D:$E,2,FALSE)</f>
        <v>0</v>
      </c>
      <c r="D360" s="64">
        <v>50</v>
      </c>
      <c r="E360" s="64">
        <v>50</v>
      </c>
      <c r="F360" s="64">
        <v>0</v>
      </c>
      <c r="G360" s="64">
        <v>0</v>
      </c>
      <c r="H360" s="20">
        <f>IFERROR(VLOOKUP(A360,'[3]Allocation Thresholds'!A:B,2,FALSE),10)</f>
        <v>10</v>
      </c>
    </row>
    <row r="361" spans="1:8">
      <c r="A361" t="s">
        <v>378</v>
      </c>
      <c r="B361" s="64">
        <f>VLOOKUP($A361,Pivot!$D:$E,2,FALSE)</f>
        <v>0</v>
      </c>
      <c r="D361" s="64">
        <v>50</v>
      </c>
      <c r="E361" s="64">
        <v>50</v>
      </c>
      <c r="F361" s="64">
        <v>0</v>
      </c>
      <c r="G361" s="64">
        <v>0</v>
      </c>
      <c r="H361" s="20">
        <f>IFERROR(VLOOKUP(A361,'[3]Allocation Thresholds'!A:B,2,FALSE),10)</f>
        <v>10</v>
      </c>
    </row>
    <row r="362" spans="1:8">
      <c r="A362" t="s">
        <v>379</v>
      </c>
      <c r="B362" s="64">
        <f>VLOOKUP($A362,Pivot!$D:$E,2,FALSE)</f>
        <v>3</v>
      </c>
      <c r="D362" s="64">
        <v>50</v>
      </c>
      <c r="E362" s="64">
        <v>50</v>
      </c>
      <c r="F362" s="64">
        <v>0</v>
      </c>
      <c r="G362" s="64">
        <v>0</v>
      </c>
      <c r="H362" s="20">
        <f>IFERROR(VLOOKUP(A362,'[3]Allocation Thresholds'!A:B,2,FALSE),10)</f>
        <v>10</v>
      </c>
    </row>
    <row r="363" spans="1:8">
      <c r="A363" t="s">
        <v>380</v>
      </c>
      <c r="B363" s="64">
        <f>VLOOKUP($A363,Pivot!$D:$E,2,FALSE)</f>
        <v>1</v>
      </c>
      <c r="D363" s="64">
        <v>50</v>
      </c>
      <c r="E363" s="64">
        <v>50</v>
      </c>
      <c r="F363" s="64">
        <v>0</v>
      </c>
      <c r="G363" s="64">
        <v>0</v>
      </c>
      <c r="H363" s="20">
        <f>IFERROR(VLOOKUP(A363,'[3]Allocation Thresholds'!A:B,2,FALSE),10)</f>
        <v>10</v>
      </c>
    </row>
    <row r="364" spans="1:8">
      <c r="A364" t="s">
        <v>381</v>
      </c>
      <c r="B364" s="64">
        <f>VLOOKUP($A364,Pivot!$D:$E,2,FALSE)</f>
        <v>0</v>
      </c>
      <c r="D364" s="64">
        <v>50</v>
      </c>
      <c r="E364" s="64">
        <v>50</v>
      </c>
      <c r="F364" s="64">
        <v>0</v>
      </c>
      <c r="G364" s="64">
        <v>0</v>
      </c>
      <c r="H364" s="20">
        <f>IFERROR(VLOOKUP(A364,'[3]Allocation Thresholds'!A:B,2,FALSE),10)</f>
        <v>10</v>
      </c>
    </row>
    <row r="365" spans="1:8">
      <c r="A365" t="s">
        <v>382</v>
      </c>
      <c r="B365" s="64">
        <f>VLOOKUP($A365,Pivot!$D:$E,2,FALSE)</f>
        <v>0</v>
      </c>
      <c r="D365" s="64">
        <v>50</v>
      </c>
      <c r="E365" s="64">
        <v>50</v>
      </c>
      <c r="F365" s="64">
        <v>0</v>
      </c>
      <c r="G365" s="64">
        <v>0</v>
      </c>
      <c r="H365" s="20">
        <f>IFERROR(VLOOKUP(A365,'[3]Allocation Thresholds'!A:B,2,FALSE),10)</f>
        <v>10</v>
      </c>
    </row>
    <row r="366" spans="1:8">
      <c r="A366" t="s">
        <v>383</v>
      </c>
      <c r="B366" s="64">
        <f>VLOOKUP($A366,Pivot!$D:$E,2,FALSE)</f>
        <v>0</v>
      </c>
      <c r="D366" s="64">
        <v>50</v>
      </c>
      <c r="E366" s="64">
        <v>50</v>
      </c>
      <c r="F366" s="64">
        <v>0</v>
      </c>
      <c r="G366" s="64">
        <v>0</v>
      </c>
      <c r="H366" s="20">
        <f>IFERROR(VLOOKUP(A366,'[3]Allocation Thresholds'!A:B,2,FALSE),10)</f>
        <v>10</v>
      </c>
    </row>
    <row r="367" spans="1:8">
      <c r="A367" t="s">
        <v>384</v>
      </c>
      <c r="B367" s="64">
        <f>VLOOKUP($A367,Pivot!$D:$E,2,FALSE)</f>
        <v>0</v>
      </c>
      <c r="D367" s="64">
        <v>50</v>
      </c>
      <c r="E367" s="64">
        <v>50</v>
      </c>
      <c r="F367" s="64">
        <v>0</v>
      </c>
      <c r="G367" s="64">
        <v>0</v>
      </c>
      <c r="H367" s="20">
        <f>IFERROR(VLOOKUP(A367,'[3]Allocation Thresholds'!A:B,2,FALSE),10)</f>
        <v>10</v>
      </c>
    </row>
    <row r="368" spans="1:8">
      <c r="A368" t="s">
        <v>385</v>
      </c>
      <c r="B368" s="64">
        <f>VLOOKUP($A368,Pivot!$D:$E,2,FALSE)</f>
        <v>0</v>
      </c>
      <c r="D368" s="64">
        <v>50</v>
      </c>
      <c r="E368" s="64">
        <v>50</v>
      </c>
      <c r="F368" s="64">
        <v>0</v>
      </c>
      <c r="G368" s="64">
        <v>0</v>
      </c>
      <c r="H368" s="20">
        <f>IFERROR(VLOOKUP(A368,'[3]Allocation Thresholds'!A:B,2,FALSE),10)</f>
        <v>10</v>
      </c>
    </row>
    <row r="369" spans="1:8">
      <c r="A369" t="s">
        <v>386</v>
      </c>
      <c r="B369" s="64">
        <f>VLOOKUP($A369,Pivot!$D:$E,2,FALSE)</f>
        <v>3</v>
      </c>
      <c r="D369" s="64">
        <v>50</v>
      </c>
      <c r="E369" s="64">
        <v>50</v>
      </c>
      <c r="F369" s="64">
        <v>0</v>
      </c>
      <c r="G369" s="64">
        <v>0</v>
      </c>
      <c r="H369" s="20">
        <f>IFERROR(VLOOKUP(A369,'[3]Allocation Thresholds'!A:B,2,FALSE),10)</f>
        <v>10</v>
      </c>
    </row>
    <row r="370" spans="1:8">
      <c r="A370" t="s">
        <v>387</v>
      </c>
      <c r="B370" s="64">
        <f>VLOOKUP($A370,Pivot!$D:$E,2,FALSE)</f>
        <v>0</v>
      </c>
      <c r="D370" s="64">
        <v>50</v>
      </c>
      <c r="E370" s="64">
        <v>50</v>
      </c>
      <c r="F370" s="64">
        <v>0</v>
      </c>
      <c r="G370" s="64">
        <v>0</v>
      </c>
      <c r="H370" s="20">
        <f>IFERROR(VLOOKUP(A370,'[3]Allocation Thresholds'!A:B,2,FALSE),10)</f>
        <v>10</v>
      </c>
    </row>
    <row r="371" spans="1:8">
      <c r="A371" t="s">
        <v>388</v>
      </c>
      <c r="B371" s="64">
        <f>VLOOKUP($A371,Pivot!$D:$E,2,FALSE)</f>
        <v>1</v>
      </c>
      <c r="D371" s="64">
        <v>50</v>
      </c>
      <c r="E371" s="64">
        <v>50</v>
      </c>
      <c r="F371" s="64">
        <v>0</v>
      </c>
      <c r="G371" s="64">
        <v>0</v>
      </c>
      <c r="H371" s="20">
        <f>IFERROR(VLOOKUP(A371,'[3]Allocation Thresholds'!A:B,2,FALSE),10)</f>
        <v>10</v>
      </c>
    </row>
    <row r="372" spans="1:8">
      <c r="A372" t="s">
        <v>389</v>
      </c>
      <c r="B372" s="64">
        <f>VLOOKUP($A372,Pivot!$D:$E,2,FALSE)</f>
        <v>0</v>
      </c>
      <c r="D372" s="64">
        <v>50</v>
      </c>
      <c r="E372" s="64">
        <v>50</v>
      </c>
      <c r="F372" s="64">
        <v>0</v>
      </c>
      <c r="G372" s="64">
        <v>0</v>
      </c>
      <c r="H372" s="20">
        <f>IFERROR(VLOOKUP(A372,'[3]Allocation Thresholds'!A:B,2,FALSE),10)</f>
        <v>10</v>
      </c>
    </row>
    <row r="373" spans="1:8">
      <c r="A373" t="s">
        <v>390</v>
      </c>
      <c r="B373" s="64">
        <f>VLOOKUP($A373,Pivot!$D:$E,2,FALSE)</f>
        <v>0</v>
      </c>
      <c r="D373" s="64">
        <v>50</v>
      </c>
      <c r="E373" s="64">
        <v>50</v>
      </c>
      <c r="F373" s="64">
        <v>0</v>
      </c>
      <c r="G373" s="64">
        <v>0</v>
      </c>
      <c r="H373" s="20">
        <f>IFERROR(VLOOKUP(A373,'[3]Allocation Thresholds'!A:B,2,FALSE),10)</f>
        <v>10</v>
      </c>
    </row>
    <row r="374" spans="1:8">
      <c r="A374" t="s">
        <v>391</v>
      </c>
      <c r="B374" s="64">
        <f>VLOOKUP($A374,Pivot!$D:$E,2,FALSE)</f>
        <v>0</v>
      </c>
      <c r="D374" s="64">
        <v>50</v>
      </c>
      <c r="E374" s="64">
        <v>50</v>
      </c>
      <c r="F374" s="64">
        <v>0</v>
      </c>
      <c r="G374" s="64">
        <v>0</v>
      </c>
      <c r="H374" s="20">
        <f>IFERROR(VLOOKUP(A374,'[3]Allocation Thresholds'!A:B,2,FALSE),10)</f>
        <v>10</v>
      </c>
    </row>
    <row r="375" spans="1:8">
      <c r="A375" t="s">
        <v>392</v>
      </c>
      <c r="B375" s="64">
        <f>VLOOKUP($A375,Pivot!$D:$E,2,FALSE)</f>
        <v>0</v>
      </c>
      <c r="D375" s="64">
        <v>50</v>
      </c>
      <c r="E375" s="64">
        <v>50</v>
      </c>
      <c r="F375" s="64">
        <v>0</v>
      </c>
      <c r="G375" s="64">
        <v>0</v>
      </c>
      <c r="H375" s="20">
        <f>IFERROR(VLOOKUP(A375,'[3]Allocation Thresholds'!A:B,2,FALSE),10)</f>
        <v>10</v>
      </c>
    </row>
    <row r="376" spans="1:8">
      <c r="A376" t="s">
        <v>393</v>
      </c>
      <c r="B376" s="64">
        <f>VLOOKUP($A376,Pivot!$D:$E,2,FALSE)</f>
        <v>0</v>
      </c>
      <c r="D376" s="64">
        <v>50</v>
      </c>
      <c r="E376" s="64">
        <v>50</v>
      </c>
      <c r="F376" s="64">
        <v>0</v>
      </c>
      <c r="G376" s="64">
        <v>0</v>
      </c>
      <c r="H376" s="20">
        <f>IFERROR(VLOOKUP(A376,'[3]Allocation Thresholds'!A:B,2,FALSE),10)</f>
        <v>10</v>
      </c>
    </row>
    <row r="377" spans="1:8">
      <c r="A377" t="s">
        <v>394</v>
      </c>
      <c r="B377" s="64">
        <f>VLOOKUP($A377,Pivot!$D:$E,2,FALSE)</f>
        <v>0</v>
      </c>
      <c r="D377" s="64">
        <v>50</v>
      </c>
      <c r="E377" s="64">
        <v>50</v>
      </c>
      <c r="F377" s="64">
        <v>0</v>
      </c>
      <c r="G377" s="64">
        <v>0</v>
      </c>
      <c r="H377" s="20">
        <f>IFERROR(VLOOKUP(A377,'[3]Allocation Thresholds'!A:B,2,FALSE),10)</f>
        <v>10</v>
      </c>
    </row>
    <row r="378" spans="1:8">
      <c r="A378" t="s">
        <v>395</v>
      </c>
      <c r="B378" s="64">
        <f>VLOOKUP($A378,Pivot!$D:$E,2,FALSE)</f>
        <v>0</v>
      </c>
      <c r="D378" s="64">
        <v>50</v>
      </c>
      <c r="E378" s="64">
        <v>50</v>
      </c>
      <c r="F378" s="64">
        <v>0</v>
      </c>
      <c r="G378" s="64">
        <v>0</v>
      </c>
      <c r="H378" s="20">
        <f>IFERROR(VLOOKUP(A378,'[3]Allocation Thresholds'!A:B,2,FALSE),10)</f>
        <v>10</v>
      </c>
    </row>
    <row r="379" spans="1:8">
      <c r="A379" t="s">
        <v>396</v>
      </c>
      <c r="B379" s="64">
        <f>VLOOKUP($A379,Pivot!$D:$E,2,FALSE)</f>
        <v>0</v>
      </c>
      <c r="D379" s="64">
        <v>50</v>
      </c>
      <c r="E379" s="64">
        <v>50</v>
      </c>
      <c r="F379" s="64">
        <v>0</v>
      </c>
      <c r="G379" s="64">
        <v>0</v>
      </c>
      <c r="H379" s="20">
        <f>IFERROR(VLOOKUP(A379,'[3]Allocation Thresholds'!A:B,2,FALSE),10)</f>
        <v>10</v>
      </c>
    </row>
    <row r="380" spans="1:8">
      <c r="A380" t="s">
        <v>397</v>
      </c>
      <c r="B380" s="64">
        <f>VLOOKUP($A380,Pivot!$D:$E,2,FALSE)</f>
        <v>0</v>
      </c>
      <c r="D380" s="64">
        <v>50</v>
      </c>
      <c r="E380" s="64">
        <v>50</v>
      </c>
      <c r="F380" s="64">
        <v>0</v>
      </c>
      <c r="G380" s="64">
        <v>0</v>
      </c>
      <c r="H380" s="20">
        <f>IFERROR(VLOOKUP(A380,'[3]Allocation Thresholds'!A:B,2,FALSE),10)</f>
        <v>10</v>
      </c>
    </row>
    <row r="381" spans="1:8">
      <c r="A381" t="s">
        <v>398</v>
      </c>
      <c r="B381" s="64">
        <f>VLOOKUP($A381,Pivot!$D:$E,2,FALSE)</f>
        <v>0</v>
      </c>
      <c r="D381" s="64">
        <v>50</v>
      </c>
      <c r="E381" s="64">
        <v>50</v>
      </c>
      <c r="F381" s="64">
        <v>0</v>
      </c>
      <c r="G381" s="64">
        <v>0</v>
      </c>
      <c r="H381" s="20">
        <f>IFERROR(VLOOKUP(A381,'[3]Allocation Thresholds'!A:B,2,FALSE),10)</f>
        <v>10</v>
      </c>
    </row>
    <row r="382" spans="1:8">
      <c r="A382" t="s">
        <v>399</v>
      </c>
      <c r="B382" s="64">
        <f>VLOOKUP($A382,Pivot!$D:$E,2,FALSE)</f>
        <v>0</v>
      </c>
      <c r="D382" s="64">
        <v>50</v>
      </c>
      <c r="E382" s="64">
        <v>50</v>
      </c>
      <c r="F382" s="64">
        <v>0</v>
      </c>
      <c r="G382" s="64">
        <v>0</v>
      </c>
      <c r="H382" s="20">
        <f>IFERROR(VLOOKUP(A382,'[3]Allocation Thresholds'!A:B,2,FALSE),10)</f>
        <v>10</v>
      </c>
    </row>
    <row r="383" spans="1:8">
      <c r="A383" t="s">
        <v>400</v>
      </c>
      <c r="B383" s="64">
        <f>VLOOKUP($A383,Pivot!$D:$E,2,FALSE)</f>
        <v>0</v>
      </c>
      <c r="D383" s="64">
        <v>50</v>
      </c>
      <c r="E383" s="64">
        <v>50</v>
      </c>
      <c r="F383" s="64">
        <v>0</v>
      </c>
      <c r="G383" s="64">
        <v>0</v>
      </c>
      <c r="H383" s="20">
        <f>IFERROR(VLOOKUP(A383,'[3]Allocation Thresholds'!A:B,2,FALSE),10)</f>
        <v>10</v>
      </c>
    </row>
    <row r="384" spans="1:8">
      <c r="A384" t="s">
        <v>401</v>
      </c>
      <c r="B384" s="64">
        <f>VLOOKUP($A384,Pivot!$D:$E,2,FALSE)</f>
        <v>2</v>
      </c>
      <c r="D384" s="64">
        <v>50</v>
      </c>
      <c r="E384" s="64">
        <v>50</v>
      </c>
      <c r="F384" s="64">
        <v>0</v>
      </c>
      <c r="G384" s="64">
        <v>0</v>
      </c>
      <c r="H384" s="20">
        <f>IFERROR(VLOOKUP(A384,'[3]Allocation Thresholds'!A:B,2,FALSE),10)</f>
        <v>10</v>
      </c>
    </row>
    <row r="385" spans="1:8">
      <c r="A385" t="s">
        <v>402</v>
      </c>
      <c r="B385" s="64">
        <f>VLOOKUP($A385,Pivot!$D:$E,2,FALSE)</f>
        <v>2</v>
      </c>
      <c r="D385" s="64">
        <v>50</v>
      </c>
      <c r="E385" s="64">
        <v>50</v>
      </c>
      <c r="F385" s="64">
        <v>0</v>
      </c>
      <c r="G385" s="64">
        <v>0</v>
      </c>
      <c r="H385" s="20">
        <f>IFERROR(VLOOKUP(A385,'[3]Allocation Thresholds'!A:B,2,FALSE),10)</f>
        <v>10</v>
      </c>
    </row>
    <row r="386" spans="1:8">
      <c r="A386" t="s">
        <v>403</v>
      </c>
      <c r="B386" s="64">
        <f>VLOOKUP($A386,Pivot!$D:$E,2,FALSE)</f>
        <v>0</v>
      </c>
      <c r="D386" s="64">
        <v>50</v>
      </c>
      <c r="E386" s="64">
        <v>50</v>
      </c>
      <c r="F386" s="64">
        <v>0</v>
      </c>
      <c r="G386" s="64">
        <v>0</v>
      </c>
      <c r="H386" s="20">
        <f>IFERROR(VLOOKUP(A386,'[3]Allocation Thresholds'!A:B,2,FALSE),10)</f>
        <v>10</v>
      </c>
    </row>
    <row r="387" spans="1:8">
      <c r="A387" t="s">
        <v>404</v>
      </c>
      <c r="B387" s="64">
        <f>VLOOKUP($A387,Pivot!$D:$E,2,FALSE)</f>
        <v>3</v>
      </c>
      <c r="D387" s="64">
        <v>50</v>
      </c>
      <c r="E387" s="64">
        <v>50</v>
      </c>
      <c r="F387" s="64">
        <v>0</v>
      </c>
      <c r="G387" s="64">
        <v>0</v>
      </c>
      <c r="H387" s="20">
        <f>IFERROR(VLOOKUP(A387,'[3]Allocation Thresholds'!A:B,2,FALSE),10)</f>
        <v>10</v>
      </c>
    </row>
    <row r="388" spans="1:8">
      <c r="A388" t="s">
        <v>405</v>
      </c>
      <c r="B388" s="64">
        <f>VLOOKUP($A388,Pivot!$D:$E,2,FALSE)</f>
        <v>0</v>
      </c>
      <c r="D388" s="64">
        <v>50</v>
      </c>
      <c r="E388" s="64">
        <v>50</v>
      </c>
      <c r="F388" s="64">
        <v>0</v>
      </c>
      <c r="G388" s="64">
        <v>0</v>
      </c>
      <c r="H388" s="20">
        <f>IFERROR(VLOOKUP(A388,'[3]Allocation Thresholds'!A:B,2,FALSE),10)</f>
        <v>10</v>
      </c>
    </row>
    <row r="389" spans="1:8">
      <c r="A389" t="s">
        <v>406</v>
      </c>
      <c r="B389" s="64">
        <f>VLOOKUP($A389,Pivot!$D:$E,2,FALSE)</f>
        <v>0</v>
      </c>
      <c r="D389" s="64">
        <v>50</v>
      </c>
      <c r="E389" s="64">
        <v>50</v>
      </c>
      <c r="F389" s="64">
        <v>0</v>
      </c>
      <c r="G389" s="64">
        <v>0</v>
      </c>
      <c r="H389" s="20">
        <f>IFERROR(VLOOKUP(A389,'[3]Allocation Thresholds'!A:B,2,FALSE),10)</f>
        <v>10</v>
      </c>
    </row>
    <row r="390" spans="1:8">
      <c r="A390" t="s">
        <v>407</v>
      </c>
      <c r="B390" s="64">
        <f>VLOOKUP($A390,Pivot!$D:$E,2,FALSE)</f>
        <v>0</v>
      </c>
      <c r="D390" s="64">
        <v>50</v>
      </c>
      <c r="E390" s="64">
        <v>50</v>
      </c>
      <c r="F390" s="64">
        <v>0</v>
      </c>
      <c r="G390" s="64">
        <v>0</v>
      </c>
      <c r="H390" s="20">
        <f>IFERROR(VLOOKUP(A390,'[3]Allocation Thresholds'!A:B,2,FALSE),10)</f>
        <v>10</v>
      </c>
    </row>
    <row r="391" spans="1:8">
      <c r="A391" t="s">
        <v>408</v>
      </c>
      <c r="B391" s="64">
        <f>VLOOKUP($A391,Pivot!$D:$E,2,FALSE)</f>
        <v>0</v>
      </c>
      <c r="D391" s="64">
        <v>50</v>
      </c>
      <c r="E391" s="64">
        <v>50</v>
      </c>
      <c r="F391" s="64">
        <v>0</v>
      </c>
      <c r="G391" s="64">
        <v>0</v>
      </c>
      <c r="H391" s="20">
        <f>IFERROR(VLOOKUP(A391,'[3]Allocation Thresholds'!A:B,2,FALSE),10)</f>
        <v>10</v>
      </c>
    </row>
    <row r="392" spans="1:8">
      <c r="A392" t="s">
        <v>409</v>
      </c>
      <c r="B392" s="64">
        <f>VLOOKUP($A392,Pivot!$D:$E,2,FALSE)</f>
        <v>0</v>
      </c>
      <c r="D392" s="64">
        <v>50</v>
      </c>
      <c r="E392" s="64">
        <v>50</v>
      </c>
      <c r="F392" s="64">
        <v>0</v>
      </c>
      <c r="G392" s="64">
        <v>0</v>
      </c>
      <c r="H392" s="20">
        <f>IFERROR(VLOOKUP(A392,'[3]Allocation Thresholds'!A:B,2,FALSE),10)</f>
        <v>10</v>
      </c>
    </row>
    <row r="393" spans="1:8">
      <c r="A393" t="s">
        <v>410</v>
      </c>
      <c r="B393" s="64">
        <f>VLOOKUP($A393,Pivot!$D:$E,2,FALSE)</f>
        <v>0</v>
      </c>
      <c r="D393" s="64">
        <v>50</v>
      </c>
      <c r="E393" s="64">
        <v>50</v>
      </c>
      <c r="F393" s="64">
        <v>0</v>
      </c>
      <c r="G393" s="64">
        <v>0</v>
      </c>
      <c r="H393" s="20">
        <f>IFERROR(VLOOKUP(A393,'[3]Allocation Thresholds'!A:B,2,FALSE),10)</f>
        <v>10</v>
      </c>
    </row>
    <row r="394" spans="1:8">
      <c r="A394" t="s">
        <v>411</v>
      </c>
      <c r="B394" s="64">
        <f>VLOOKUP($A394,Pivot!$D:$E,2,FALSE)</f>
        <v>0</v>
      </c>
      <c r="D394" s="64">
        <v>50</v>
      </c>
      <c r="E394" s="64">
        <v>50</v>
      </c>
      <c r="F394" s="64">
        <v>0</v>
      </c>
      <c r="G394" s="64">
        <v>0</v>
      </c>
      <c r="H394" s="20">
        <f>IFERROR(VLOOKUP(A394,'[3]Allocation Thresholds'!A:B,2,FALSE),10)</f>
        <v>10</v>
      </c>
    </row>
    <row r="395" spans="1:8">
      <c r="A395" t="s">
        <v>412</v>
      </c>
      <c r="B395" s="64">
        <f>VLOOKUP($A395,Pivot!$D:$E,2,FALSE)</f>
        <v>0</v>
      </c>
      <c r="D395" s="64">
        <v>50</v>
      </c>
      <c r="E395" s="64">
        <v>50</v>
      </c>
      <c r="F395" s="64">
        <v>0</v>
      </c>
      <c r="G395" s="64">
        <v>0</v>
      </c>
      <c r="H395" s="20">
        <f>IFERROR(VLOOKUP(A395,'[3]Allocation Thresholds'!A:B,2,FALSE),10)</f>
        <v>10</v>
      </c>
    </row>
    <row r="396" spans="1:8">
      <c r="A396" t="s">
        <v>413</v>
      </c>
      <c r="B396" s="64">
        <f>VLOOKUP($A396,Pivot!$D:$E,2,FALSE)</f>
        <v>0</v>
      </c>
      <c r="D396" s="64">
        <v>50</v>
      </c>
      <c r="E396" s="64">
        <v>50</v>
      </c>
      <c r="F396" s="64">
        <v>0</v>
      </c>
      <c r="G396" s="64">
        <v>0</v>
      </c>
      <c r="H396" s="20">
        <f>IFERROR(VLOOKUP(A396,'[3]Allocation Thresholds'!A:B,2,FALSE),10)</f>
        <v>10</v>
      </c>
    </row>
    <row r="397" spans="1:8">
      <c r="A397" t="s">
        <v>414</v>
      </c>
      <c r="B397" s="64">
        <f>VLOOKUP($A397,Pivot!$D:$E,2,FALSE)</f>
        <v>1</v>
      </c>
      <c r="D397" s="64">
        <v>50</v>
      </c>
      <c r="E397" s="64">
        <v>50</v>
      </c>
      <c r="F397" s="64">
        <v>0</v>
      </c>
      <c r="G397" s="64">
        <v>0</v>
      </c>
      <c r="H397" s="20">
        <f>IFERROR(VLOOKUP(A397,'[3]Allocation Thresholds'!A:B,2,FALSE),10)</f>
        <v>10</v>
      </c>
    </row>
    <row r="398" spans="1:8">
      <c r="A398" t="s">
        <v>415</v>
      </c>
      <c r="B398" s="64">
        <f>VLOOKUP($A398,Pivot!$D:$E,2,FALSE)</f>
        <v>1</v>
      </c>
      <c r="D398" s="64">
        <v>50</v>
      </c>
      <c r="E398" s="64">
        <v>50</v>
      </c>
      <c r="F398" s="64">
        <v>0</v>
      </c>
      <c r="G398" s="64">
        <v>0</v>
      </c>
      <c r="H398" s="20">
        <f>IFERROR(VLOOKUP(A398,'[3]Allocation Thresholds'!A:B,2,FALSE),10)</f>
        <v>10</v>
      </c>
    </row>
    <row r="399" spans="1:8">
      <c r="A399" t="s">
        <v>416</v>
      </c>
      <c r="B399" s="64">
        <f>VLOOKUP($A399,Pivot!$D:$E,2,FALSE)</f>
        <v>0</v>
      </c>
      <c r="D399" s="64">
        <v>50</v>
      </c>
      <c r="E399" s="64">
        <v>50</v>
      </c>
      <c r="F399" s="64">
        <v>0</v>
      </c>
      <c r="G399" s="64">
        <v>0</v>
      </c>
      <c r="H399" s="20">
        <f>IFERROR(VLOOKUP(A399,'[3]Allocation Thresholds'!A:B,2,FALSE),10)</f>
        <v>10</v>
      </c>
    </row>
    <row r="400" spans="1:8">
      <c r="A400" t="s">
        <v>417</v>
      </c>
      <c r="B400" s="64">
        <f>VLOOKUP($A400,Pivot!$D:$E,2,FALSE)</f>
        <v>0</v>
      </c>
      <c r="D400" s="64">
        <v>50</v>
      </c>
      <c r="E400" s="64">
        <v>50</v>
      </c>
      <c r="F400" s="64">
        <v>0</v>
      </c>
      <c r="G400" s="64">
        <v>0</v>
      </c>
      <c r="H400" s="20">
        <f>IFERROR(VLOOKUP(A400,'[3]Allocation Thresholds'!A:B,2,FALSE),10)</f>
        <v>10</v>
      </c>
    </row>
    <row r="401" spans="1:8">
      <c r="A401" t="s">
        <v>418</v>
      </c>
      <c r="B401" s="64">
        <f>VLOOKUP($A401,Pivot!$D:$E,2,FALSE)</f>
        <v>0</v>
      </c>
      <c r="D401" s="64">
        <v>50</v>
      </c>
      <c r="E401" s="64">
        <v>50</v>
      </c>
      <c r="F401" s="64">
        <v>0</v>
      </c>
      <c r="G401" s="64">
        <v>0</v>
      </c>
      <c r="H401" s="20">
        <f>IFERROR(VLOOKUP(A401,'[3]Allocation Thresholds'!A:B,2,FALSE),10)</f>
        <v>10</v>
      </c>
    </row>
    <row r="402" spans="1:8">
      <c r="A402" t="s">
        <v>419</v>
      </c>
      <c r="B402" s="64">
        <f>VLOOKUP($A402,Pivot!$D:$E,2,FALSE)</f>
        <v>0</v>
      </c>
      <c r="D402" s="64">
        <v>50</v>
      </c>
      <c r="E402" s="64">
        <v>50</v>
      </c>
      <c r="F402" s="64">
        <v>0</v>
      </c>
      <c r="G402" s="64">
        <v>0</v>
      </c>
      <c r="H402" s="20">
        <f>IFERROR(VLOOKUP(A402,'[3]Allocation Thresholds'!A:B,2,FALSE),10)</f>
        <v>10</v>
      </c>
    </row>
    <row r="403" spans="1:8">
      <c r="A403" t="s">
        <v>420</v>
      </c>
      <c r="B403" s="64">
        <f>VLOOKUP($A403,Pivot!$D:$E,2,FALSE)</f>
        <v>0</v>
      </c>
      <c r="D403" s="64">
        <v>50</v>
      </c>
      <c r="E403" s="64">
        <v>50</v>
      </c>
      <c r="F403" s="64">
        <v>0</v>
      </c>
      <c r="G403" s="64">
        <v>0</v>
      </c>
      <c r="H403" s="20">
        <f>IFERROR(VLOOKUP(A403,'[3]Allocation Thresholds'!A:B,2,FALSE),10)</f>
        <v>10</v>
      </c>
    </row>
    <row r="404" spans="1:8">
      <c r="A404" t="s">
        <v>421</v>
      </c>
      <c r="B404" s="64">
        <f>VLOOKUP($A404,Pivot!$D:$E,2,FALSE)</f>
        <v>0</v>
      </c>
      <c r="D404" s="64">
        <v>50</v>
      </c>
      <c r="E404" s="64">
        <v>50</v>
      </c>
      <c r="F404" s="64">
        <v>0</v>
      </c>
      <c r="G404" s="64">
        <v>0</v>
      </c>
      <c r="H404" s="20">
        <f>IFERROR(VLOOKUP(A404,'[3]Allocation Thresholds'!A:B,2,FALSE),10)</f>
        <v>10</v>
      </c>
    </row>
    <row r="405" spans="1:8">
      <c r="A405" t="s">
        <v>422</v>
      </c>
      <c r="B405" s="64">
        <f>VLOOKUP($A405,Pivot!$D:$E,2,FALSE)</f>
        <v>0</v>
      </c>
      <c r="D405" s="64">
        <v>50</v>
      </c>
      <c r="E405" s="64">
        <v>50</v>
      </c>
      <c r="F405" s="64">
        <v>0</v>
      </c>
      <c r="G405" s="64">
        <v>0</v>
      </c>
      <c r="H405" s="20">
        <f>IFERROR(VLOOKUP(A405,'[3]Allocation Thresholds'!A:B,2,FALSE),10)</f>
        <v>10</v>
      </c>
    </row>
    <row r="406" spans="1:8">
      <c r="A406" t="s">
        <v>423</v>
      </c>
      <c r="B406" s="64">
        <f>VLOOKUP($A406,Pivot!$D:$E,2,FALSE)</f>
        <v>1</v>
      </c>
      <c r="D406" s="64">
        <v>50</v>
      </c>
      <c r="E406" s="66">
        <v>50</v>
      </c>
      <c r="F406" s="64">
        <v>0</v>
      </c>
      <c r="G406" s="64">
        <v>0</v>
      </c>
      <c r="H406" s="20">
        <f>IFERROR(VLOOKUP(A406,'[3]Allocation Thresholds'!A:B,2,FALSE),10)</f>
        <v>10</v>
      </c>
    </row>
    <row r="407" spans="1:8">
      <c r="A407" t="s">
        <v>424</v>
      </c>
      <c r="B407" s="64">
        <f>VLOOKUP($A407,Pivot!$D:$E,2,FALSE)</f>
        <v>0</v>
      </c>
      <c r="D407" s="64">
        <v>50</v>
      </c>
      <c r="E407" s="64">
        <v>50</v>
      </c>
      <c r="F407" s="64">
        <v>0</v>
      </c>
      <c r="G407" s="64">
        <v>0</v>
      </c>
      <c r="H407" s="20">
        <f>IFERROR(VLOOKUP(A407,'[3]Allocation Thresholds'!A:B,2,FALSE),10)</f>
        <v>10</v>
      </c>
    </row>
    <row r="408" spans="1:8">
      <c r="A408" t="s">
        <v>425</v>
      </c>
      <c r="B408" s="64">
        <f>VLOOKUP($A408,Pivot!$D:$E,2,FALSE)</f>
        <v>0</v>
      </c>
      <c r="D408" s="64">
        <v>50</v>
      </c>
      <c r="E408" s="64">
        <v>50</v>
      </c>
      <c r="F408" s="64">
        <v>0</v>
      </c>
      <c r="G408" s="64">
        <v>0</v>
      </c>
      <c r="H408" s="20">
        <f>IFERROR(VLOOKUP(A408,'[3]Allocation Thresholds'!A:B,2,FALSE),10)</f>
        <v>10</v>
      </c>
    </row>
    <row r="409" spans="1:8">
      <c r="A409" t="s">
        <v>426</v>
      </c>
      <c r="B409" s="64">
        <f>VLOOKUP($A409,Pivot!$D:$E,2,FALSE)</f>
        <v>0</v>
      </c>
      <c r="D409" s="64">
        <v>50</v>
      </c>
      <c r="E409" s="64">
        <v>50</v>
      </c>
      <c r="F409" s="64">
        <v>0</v>
      </c>
      <c r="G409" s="64">
        <v>0</v>
      </c>
      <c r="H409" s="20">
        <f>IFERROR(VLOOKUP(A409,'[3]Allocation Thresholds'!A:B,2,FALSE),10)</f>
        <v>10</v>
      </c>
    </row>
    <row r="410" spans="1:8">
      <c r="A410" t="s">
        <v>427</v>
      </c>
      <c r="B410" s="64">
        <f>VLOOKUP($A410,Pivot!$D:$E,2,FALSE)</f>
        <v>0</v>
      </c>
      <c r="D410" s="64">
        <v>50</v>
      </c>
      <c r="E410" s="64">
        <v>50</v>
      </c>
      <c r="F410" s="64">
        <v>0</v>
      </c>
      <c r="G410" s="64">
        <v>0</v>
      </c>
      <c r="H410" s="20">
        <f>IFERROR(VLOOKUP(A410,'[3]Allocation Thresholds'!A:B,2,FALSE),10)</f>
        <v>10</v>
      </c>
    </row>
    <row r="411" spans="1:8">
      <c r="A411" t="s">
        <v>428</v>
      </c>
      <c r="B411" s="64">
        <f>VLOOKUP($A411,Pivot!$D:$E,2,FALSE)</f>
        <v>0</v>
      </c>
      <c r="D411" s="64">
        <v>50</v>
      </c>
      <c r="E411" s="64">
        <v>50</v>
      </c>
      <c r="F411" s="64">
        <v>0</v>
      </c>
      <c r="G411" s="64">
        <v>0</v>
      </c>
      <c r="H411" s="20">
        <f>IFERROR(VLOOKUP(A411,'[3]Allocation Thresholds'!A:B,2,FALSE),10)</f>
        <v>10</v>
      </c>
    </row>
    <row r="412" spans="1:8">
      <c r="A412" t="s">
        <v>429</v>
      </c>
      <c r="B412" s="64">
        <f>VLOOKUP($A412,Pivot!$D:$E,2,FALSE)</f>
        <v>0</v>
      </c>
      <c r="D412" s="64">
        <v>50</v>
      </c>
      <c r="E412" s="64">
        <v>50</v>
      </c>
      <c r="F412" s="64">
        <v>0</v>
      </c>
      <c r="G412" s="64">
        <v>0</v>
      </c>
      <c r="H412" s="20">
        <f>IFERROR(VLOOKUP(A412,'[3]Allocation Thresholds'!A:B,2,FALSE),10)</f>
        <v>10</v>
      </c>
    </row>
    <row r="413" spans="1:8">
      <c r="A413" t="s">
        <v>430</v>
      </c>
      <c r="B413" s="64">
        <f>VLOOKUP($A413,Pivot!$D:$E,2,FALSE)</f>
        <v>0</v>
      </c>
      <c r="D413" s="64">
        <v>50</v>
      </c>
      <c r="E413" s="64">
        <v>50</v>
      </c>
      <c r="F413" s="64">
        <v>0</v>
      </c>
      <c r="G413" s="64">
        <v>0</v>
      </c>
      <c r="H413" s="20">
        <f>IFERROR(VLOOKUP(A413,'[3]Allocation Thresholds'!A:B,2,FALSE),10)</f>
        <v>10</v>
      </c>
    </row>
    <row r="414" spans="1:8">
      <c r="A414" t="s">
        <v>431</v>
      </c>
      <c r="B414" s="64">
        <f>VLOOKUP($A414,Pivot!$D:$E,2,FALSE)</f>
        <v>0</v>
      </c>
      <c r="D414" s="64">
        <v>50</v>
      </c>
      <c r="E414" s="64">
        <v>50</v>
      </c>
      <c r="F414" s="64">
        <v>0</v>
      </c>
      <c r="G414" s="64">
        <v>0</v>
      </c>
      <c r="H414" s="20">
        <f>IFERROR(VLOOKUP(A414,'[3]Allocation Thresholds'!A:B,2,FALSE),10)</f>
        <v>10</v>
      </c>
    </row>
    <row r="415" spans="1:8">
      <c r="A415" t="s">
        <v>432</v>
      </c>
      <c r="B415" s="64">
        <f>VLOOKUP($A415,Pivot!$D:$E,2,FALSE)</f>
        <v>0</v>
      </c>
      <c r="D415" s="64">
        <v>50</v>
      </c>
      <c r="E415" s="64">
        <v>50</v>
      </c>
      <c r="F415" s="64">
        <v>0</v>
      </c>
      <c r="G415" s="64">
        <v>0</v>
      </c>
      <c r="H415" s="20">
        <f>IFERROR(VLOOKUP(A415,'[3]Allocation Thresholds'!A:B,2,FALSE),10)</f>
        <v>10</v>
      </c>
    </row>
    <row r="416" spans="1:8">
      <c r="A416" t="s">
        <v>433</v>
      </c>
      <c r="B416" s="64">
        <f>VLOOKUP($A416,Pivot!$D:$E,2,FALSE)</f>
        <v>0</v>
      </c>
      <c r="D416" s="64">
        <v>50</v>
      </c>
      <c r="E416" s="64">
        <v>50</v>
      </c>
      <c r="F416" s="64">
        <v>0</v>
      </c>
      <c r="G416" s="64">
        <v>0</v>
      </c>
      <c r="H416" s="20">
        <f>IFERROR(VLOOKUP(A416,'[3]Allocation Thresholds'!A:B,2,FALSE),10)</f>
        <v>10</v>
      </c>
    </row>
    <row r="417" spans="1:8">
      <c r="A417" t="s">
        <v>434</v>
      </c>
      <c r="B417" s="64">
        <f>VLOOKUP($A417,Pivot!$D:$E,2,FALSE)</f>
        <v>0</v>
      </c>
      <c r="D417" s="64">
        <v>50</v>
      </c>
      <c r="E417" s="64">
        <v>50</v>
      </c>
      <c r="F417" s="64">
        <v>0</v>
      </c>
      <c r="G417" s="64">
        <v>0</v>
      </c>
      <c r="H417" s="20">
        <f>IFERROR(VLOOKUP(A417,'[3]Allocation Thresholds'!A:B,2,FALSE),10)</f>
        <v>10</v>
      </c>
    </row>
    <row r="418" spans="1:8">
      <c r="A418" t="s">
        <v>435</v>
      </c>
      <c r="B418" s="64">
        <f>VLOOKUP($A418,Pivot!$D:$E,2,FALSE)</f>
        <v>0</v>
      </c>
      <c r="D418" s="64">
        <v>50</v>
      </c>
      <c r="E418" s="64">
        <v>50</v>
      </c>
      <c r="F418" s="64">
        <v>0</v>
      </c>
      <c r="G418" s="64">
        <v>0</v>
      </c>
      <c r="H418" s="20">
        <f>IFERROR(VLOOKUP(A418,'[3]Allocation Thresholds'!A:B,2,FALSE),10)</f>
        <v>10</v>
      </c>
    </row>
    <row r="419" spans="1:8">
      <c r="A419" t="s">
        <v>436</v>
      </c>
      <c r="B419" s="64">
        <f>VLOOKUP($A419,Pivot!$D:$E,2,FALSE)</f>
        <v>0</v>
      </c>
      <c r="D419" s="64">
        <v>50</v>
      </c>
      <c r="E419" s="64">
        <v>50</v>
      </c>
      <c r="F419" s="64">
        <v>0</v>
      </c>
      <c r="G419" s="64">
        <v>0</v>
      </c>
      <c r="H419" s="20">
        <f>IFERROR(VLOOKUP(A419,'[3]Allocation Thresholds'!A:B,2,FALSE),10)</f>
        <v>10</v>
      </c>
    </row>
    <row r="420" spans="1:8">
      <c r="A420" t="s">
        <v>437</v>
      </c>
      <c r="B420" s="64">
        <f>VLOOKUP($A420,Pivot!$D:$E,2,FALSE)</f>
        <v>0</v>
      </c>
      <c r="D420" s="64">
        <v>50</v>
      </c>
      <c r="E420" s="64">
        <v>50</v>
      </c>
      <c r="F420" s="64">
        <v>0</v>
      </c>
      <c r="G420" s="64">
        <v>0</v>
      </c>
      <c r="H420" s="20">
        <f>IFERROR(VLOOKUP(A420,'[3]Allocation Thresholds'!A:B,2,FALSE),10)</f>
        <v>10</v>
      </c>
    </row>
    <row r="421" spans="1:8">
      <c r="A421" t="s">
        <v>438</v>
      </c>
      <c r="B421" s="64">
        <f>VLOOKUP($A421,Pivot!$D:$E,2,FALSE)</f>
        <v>0</v>
      </c>
      <c r="D421" s="64">
        <v>50</v>
      </c>
      <c r="E421" s="64">
        <v>50</v>
      </c>
      <c r="F421" s="64">
        <v>0</v>
      </c>
      <c r="G421" s="64">
        <v>0</v>
      </c>
      <c r="H421" s="20">
        <f>IFERROR(VLOOKUP(A421,'[3]Allocation Thresholds'!A:B,2,FALSE),10)</f>
        <v>10</v>
      </c>
    </row>
    <row r="422" spans="1:8">
      <c r="A422" t="s">
        <v>439</v>
      </c>
      <c r="B422" s="64">
        <f>VLOOKUP($A422,Pivot!$D:$E,2,FALSE)</f>
        <v>0</v>
      </c>
      <c r="D422" s="64">
        <v>50</v>
      </c>
      <c r="E422" s="64">
        <v>50</v>
      </c>
      <c r="F422" s="64">
        <v>0</v>
      </c>
      <c r="G422" s="64">
        <v>0</v>
      </c>
      <c r="H422" s="20">
        <f>IFERROR(VLOOKUP(A422,'[3]Allocation Thresholds'!A:B,2,FALSE),10)</f>
        <v>10</v>
      </c>
    </row>
    <row r="423" spans="1:8">
      <c r="A423" t="s">
        <v>440</v>
      </c>
      <c r="B423" s="64">
        <f>VLOOKUP($A423,Pivot!$D:$E,2,FALSE)</f>
        <v>0</v>
      </c>
      <c r="D423" s="64">
        <v>50</v>
      </c>
      <c r="E423" s="64">
        <v>50</v>
      </c>
      <c r="F423" s="64">
        <v>0</v>
      </c>
      <c r="G423" s="64">
        <v>0</v>
      </c>
      <c r="H423" s="20">
        <f>IFERROR(VLOOKUP(A423,'[3]Allocation Thresholds'!A:B,2,FALSE),10)</f>
        <v>10</v>
      </c>
    </row>
    <row r="424" spans="1:8">
      <c r="A424" t="s">
        <v>441</v>
      </c>
      <c r="B424" s="64">
        <f>VLOOKUP($A424,Pivot!$D:$E,2,FALSE)</f>
        <v>0</v>
      </c>
      <c r="D424" s="64">
        <v>50</v>
      </c>
      <c r="E424" s="64">
        <v>50</v>
      </c>
      <c r="F424" s="64">
        <v>0</v>
      </c>
      <c r="G424" s="64">
        <v>0</v>
      </c>
      <c r="H424" s="20">
        <f>IFERROR(VLOOKUP(A424,'[3]Allocation Thresholds'!A:B,2,FALSE),10)</f>
        <v>10</v>
      </c>
    </row>
    <row r="425" spans="1:8">
      <c r="A425" t="s">
        <v>442</v>
      </c>
      <c r="B425" s="64">
        <f>VLOOKUP($A425,Pivot!$D:$E,2,FALSE)</f>
        <v>1</v>
      </c>
      <c r="D425" s="64">
        <v>50</v>
      </c>
      <c r="E425" s="64">
        <v>50</v>
      </c>
      <c r="F425" s="64">
        <v>0</v>
      </c>
      <c r="G425" s="64">
        <v>0</v>
      </c>
      <c r="H425" s="20">
        <f>IFERROR(VLOOKUP(A425,'[3]Allocation Thresholds'!A:B,2,FALSE),10)</f>
        <v>10</v>
      </c>
    </row>
    <row r="426" spans="1:8">
      <c r="A426" t="s">
        <v>443</v>
      </c>
      <c r="B426" s="64">
        <f>VLOOKUP($A426,Pivot!$D:$E,2,FALSE)</f>
        <v>0</v>
      </c>
      <c r="D426" s="64">
        <v>50</v>
      </c>
      <c r="E426" s="64">
        <v>50</v>
      </c>
      <c r="F426" s="64">
        <v>0</v>
      </c>
      <c r="G426" s="64">
        <v>0</v>
      </c>
      <c r="H426" s="20">
        <f>IFERROR(VLOOKUP(A426,'[3]Allocation Thresholds'!A:B,2,FALSE),10)</f>
        <v>10</v>
      </c>
    </row>
    <row r="427" spans="1:8">
      <c r="A427" t="s">
        <v>444</v>
      </c>
      <c r="B427" s="64">
        <f>VLOOKUP($A427,Pivot!$D:$E,2,FALSE)</f>
        <v>0</v>
      </c>
      <c r="D427" s="64">
        <v>50</v>
      </c>
      <c r="E427" s="64">
        <v>50</v>
      </c>
      <c r="F427" s="64">
        <v>0</v>
      </c>
      <c r="G427" s="64">
        <v>0</v>
      </c>
      <c r="H427" s="20">
        <f>IFERROR(VLOOKUP(A427,'[3]Allocation Thresholds'!A:B,2,FALSE),10)</f>
        <v>10</v>
      </c>
    </row>
    <row r="428" spans="1:8">
      <c r="A428" t="s">
        <v>445</v>
      </c>
      <c r="B428" s="64">
        <f>VLOOKUP($A428,Pivot!$D:$E,2,FALSE)</f>
        <v>0</v>
      </c>
      <c r="D428" s="64">
        <v>50</v>
      </c>
      <c r="E428" s="64">
        <v>50</v>
      </c>
      <c r="F428" s="64">
        <v>0</v>
      </c>
      <c r="G428" s="64">
        <v>0</v>
      </c>
      <c r="H428" s="20">
        <f>IFERROR(VLOOKUP(A428,'[3]Allocation Thresholds'!A:B,2,FALSE),10)</f>
        <v>10</v>
      </c>
    </row>
    <row r="429" spans="1:8">
      <c r="A429" t="s">
        <v>446</v>
      </c>
      <c r="B429" s="64">
        <f>VLOOKUP($A429,Pivot!$D:$E,2,FALSE)</f>
        <v>0</v>
      </c>
      <c r="D429" s="64">
        <v>50</v>
      </c>
      <c r="E429" s="64">
        <v>50</v>
      </c>
      <c r="F429" s="64">
        <v>0</v>
      </c>
      <c r="G429" s="64">
        <v>0</v>
      </c>
      <c r="H429" s="20">
        <f>IFERROR(VLOOKUP(A429,'[3]Allocation Thresholds'!A:B,2,FALSE),10)</f>
        <v>10</v>
      </c>
    </row>
    <row r="430" spans="1:8">
      <c r="A430" t="s">
        <v>447</v>
      </c>
      <c r="B430" s="64">
        <f>VLOOKUP($A430,Pivot!$D:$E,2,FALSE)</f>
        <v>0</v>
      </c>
      <c r="D430" s="64">
        <v>50</v>
      </c>
      <c r="E430" s="64">
        <v>50</v>
      </c>
      <c r="F430" s="64">
        <v>0</v>
      </c>
      <c r="G430" s="64">
        <v>0</v>
      </c>
      <c r="H430" s="20">
        <f>IFERROR(VLOOKUP(A430,'[3]Allocation Thresholds'!A:B,2,FALSE),10)</f>
        <v>10</v>
      </c>
    </row>
    <row r="431" spans="1:8">
      <c r="A431" t="s">
        <v>448</v>
      </c>
      <c r="B431" s="64">
        <f>VLOOKUP($A431,Pivot!$D:$E,2,FALSE)</f>
        <v>0</v>
      </c>
      <c r="D431" s="64">
        <v>50</v>
      </c>
      <c r="E431" s="64">
        <v>50</v>
      </c>
      <c r="F431" s="64">
        <v>0</v>
      </c>
      <c r="G431" s="64">
        <v>0</v>
      </c>
      <c r="H431" s="20">
        <f>IFERROR(VLOOKUP(A431,'[3]Allocation Thresholds'!A:B,2,FALSE),10)</f>
        <v>10</v>
      </c>
    </row>
    <row r="432" spans="1:8">
      <c r="A432" t="s">
        <v>449</v>
      </c>
      <c r="B432" s="64">
        <f>VLOOKUP($A432,Pivot!$D:$E,2,FALSE)</f>
        <v>0</v>
      </c>
      <c r="D432" s="64">
        <v>50</v>
      </c>
      <c r="E432" s="64">
        <v>50</v>
      </c>
      <c r="F432" s="64">
        <v>0</v>
      </c>
      <c r="G432" s="64">
        <v>0</v>
      </c>
      <c r="H432" s="20">
        <f>IFERROR(VLOOKUP(A432,'[3]Allocation Thresholds'!A:B,2,FALSE),10)</f>
        <v>10</v>
      </c>
    </row>
    <row r="433" spans="1:8">
      <c r="A433" t="s">
        <v>450</v>
      </c>
      <c r="B433" s="64">
        <f>VLOOKUP($A433,Pivot!$D:$E,2,FALSE)</f>
        <v>0</v>
      </c>
      <c r="D433" s="64">
        <v>50</v>
      </c>
      <c r="E433" s="64">
        <v>50</v>
      </c>
      <c r="F433" s="64">
        <v>0</v>
      </c>
      <c r="G433" s="64">
        <v>0</v>
      </c>
      <c r="H433" s="20">
        <f>IFERROR(VLOOKUP(A433,'[3]Allocation Thresholds'!A:B,2,FALSE),10)</f>
        <v>10</v>
      </c>
    </row>
    <row r="434" spans="1:8">
      <c r="A434" t="s">
        <v>451</v>
      </c>
      <c r="B434" s="64">
        <f>VLOOKUP($A434,Pivot!$D:$E,2,FALSE)</f>
        <v>0</v>
      </c>
      <c r="D434" s="64">
        <v>50</v>
      </c>
      <c r="E434" s="64">
        <v>50</v>
      </c>
      <c r="F434" s="64">
        <v>0</v>
      </c>
      <c r="G434" s="64">
        <v>0</v>
      </c>
      <c r="H434" s="20">
        <f>IFERROR(VLOOKUP(A434,'[3]Allocation Thresholds'!A:B,2,FALSE),10)</f>
        <v>10</v>
      </c>
    </row>
    <row r="435" spans="1:8">
      <c r="A435" t="s">
        <v>452</v>
      </c>
      <c r="B435" s="64">
        <f>VLOOKUP($A435,Pivot!$D:$E,2,FALSE)</f>
        <v>0</v>
      </c>
      <c r="D435" s="64">
        <v>50</v>
      </c>
      <c r="E435" s="64">
        <v>50</v>
      </c>
      <c r="F435" s="64">
        <v>0</v>
      </c>
      <c r="G435" s="64">
        <v>0</v>
      </c>
      <c r="H435" s="20">
        <f>IFERROR(VLOOKUP(A435,'[3]Allocation Thresholds'!A:B,2,FALSE),10)</f>
        <v>10</v>
      </c>
    </row>
    <row r="436" spans="1:8">
      <c r="A436" t="s">
        <v>453</v>
      </c>
      <c r="B436" s="64">
        <f>VLOOKUP($A436,Pivot!$D:$E,2,FALSE)</f>
        <v>0</v>
      </c>
      <c r="D436" s="64">
        <v>50</v>
      </c>
      <c r="E436" s="64">
        <v>50</v>
      </c>
      <c r="F436" s="64">
        <v>0</v>
      </c>
      <c r="G436" s="64">
        <v>0</v>
      </c>
      <c r="H436" s="20">
        <f>IFERROR(VLOOKUP(A436,'[3]Allocation Thresholds'!A:B,2,FALSE),10)</f>
        <v>10</v>
      </c>
    </row>
    <row r="437" spans="1:8">
      <c r="A437" t="s">
        <v>454</v>
      </c>
      <c r="B437" s="64">
        <f>VLOOKUP($A437,Pivot!$D:$E,2,FALSE)</f>
        <v>0</v>
      </c>
      <c r="D437" s="64">
        <v>50</v>
      </c>
      <c r="E437" s="64">
        <v>50</v>
      </c>
      <c r="F437" s="64">
        <v>0</v>
      </c>
      <c r="G437" s="64">
        <v>0</v>
      </c>
      <c r="H437" s="20">
        <f>IFERROR(VLOOKUP(A437,'[3]Allocation Thresholds'!A:B,2,FALSE),10)</f>
        <v>10</v>
      </c>
    </row>
    <row r="438" spans="1:8">
      <c r="A438" t="s">
        <v>455</v>
      </c>
      <c r="B438" s="64">
        <f>VLOOKUP($A438,Pivot!$D:$E,2,FALSE)</f>
        <v>0</v>
      </c>
      <c r="D438" s="64">
        <v>50</v>
      </c>
      <c r="E438" s="64">
        <v>50</v>
      </c>
      <c r="F438" s="64">
        <v>0</v>
      </c>
      <c r="G438" s="64">
        <v>0</v>
      </c>
      <c r="H438" s="20">
        <f>IFERROR(VLOOKUP(A438,'[3]Allocation Thresholds'!A:B,2,FALSE),10)</f>
        <v>10</v>
      </c>
    </row>
    <row r="439" spans="1:8">
      <c r="A439" t="s">
        <v>456</v>
      </c>
      <c r="B439" s="64">
        <f>VLOOKUP($A439,Pivot!$D:$E,2,FALSE)</f>
        <v>0</v>
      </c>
      <c r="D439" s="64">
        <v>50</v>
      </c>
      <c r="E439" s="64">
        <v>50</v>
      </c>
      <c r="F439" s="64">
        <v>0</v>
      </c>
      <c r="G439" s="64">
        <v>0</v>
      </c>
      <c r="H439" s="20">
        <f>IFERROR(VLOOKUP(A439,'[3]Allocation Thresholds'!A:B,2,FALSE),10)</f>
        <v>10</v>
      </c>
    </row>
    <row r="440" spans="1:8">
      <c r="A440" t="s">
        <v>457</v>
      </c>
      <c r="B440" s="64">
        <f>VLOOKUP($A440,Pivot!$D:$E,2,FALSE)</f>
        <v>0</v>
      </c>
      <c r="D440" s="64">
        <v>50</v>
      </c>
      <c r="E440" s="64">
        <v>50</v>
      </c>
      <c r="F440" s="64">
        <v>0</v>
      </c>
      <c r="G440" s="64">
        <v>0</v>
      </c>
      <c r="H440" s="20">
        <f>IFERROR(VLOOKUP(A440,'[3]Allocation Thresholds'!A:B,2,FALSE),10)</f>
        <v>10</v>
      </c>
    </row>
    <row r="441" spans="1:8">
      <c r="A441" t="s">
        <v>458</v>
      </c>
      <c r="B441" s="64">
        <f>VLOOKUP($A441,Pivot!$D:$E,2,FALSE)</f>
        <v>0</v>
      </c>
      <c r="D441" s="64">
        <v>50</v>
      </c>
      <c r="E441" s="64">
        <v>50</v>
      </c>
      <c r="F441" s="64">
        <v>0</v>
      </c>
      <c r="G441" s="64">
        <v>0</v>
      </c>
      <c r="H441" s="20">
        <f>IFERROR(VLOOKUP(A441,'[3]Allocation Thresholds'!A:B,2,FALSE),10)</f>
        <v>10</v>
      </c>
    </row>
    <row r="442" spans="1:8">
      <c r="A442" t="s">
        <v>459</v>
      </c>
      <c r="B442" s="64">
        <f>VLOOKUP($A442,Pivot!$D:$E,2,FALSE)</f>
        <v>0</v>
      </c>
      <c r="D442" s="64">
        <v>50</v>
      </c>
      <c r="E442" s="64">
        <v>50</v>
      </c>
      <c r="F442" s="64">
        <v>0</v>
      </c>
      <c r="G442" s="64">
        <v>0</v>
      </c>
      <c r="H442" s="20">
        <f>IFERROR(VLOOKUP(A442,'[3]Allocation Thresholds'!A:B,2,FALSE),10)</f>
        <v>10</v>
      </c>
    </row>
    <row r="443" spans="1:8">
      <c r="A443" t="s">
        <v>460</v>
      </c>
      <c r="B443" s="64">
        <f>VLOOKUP($A443,Pivot!$D:$E,2,FALSE)</f>
        <v>0</v>
      </c>
      <c r="D443" s="64">
        <v>50</v>
      </c>
      <c r="E443" s="64">
        <v>50</v>
      </c>
      <c r="F443" s="64">
        <v>0</v>
      </c>
      <c r="G443" s="64">
        <v>0</v>
      </c>
      <c r="H443" s="20">
        <f>IFERROR(VLOOKUP(A443,'[3]Allocation Thresholds'!A:B,2,FALSE),10)</f>
        <v>10</v>
      </c>
    </row>
    <row r="444" spans="1:8">
      <c r="A444" t="s">
        <v>461</v>
      </c>
      <c r="B444" s="64">
        <f>VLOOKUP($A444,Pivot!$D:$E,2,FALSE)</f>
        <v>1</v>
      </c>
      <c r="D444" s="64">
        <v>50</v>
      </c>
      <c r="E444" s="64">
        <v>50</v>
      </c>
      <c r="F444" s="64">
        <v>0</v>
      </c>
      <c r="G444" s="64">
        <v>0</v>
      </c>
      <c r="H444" s="20">
        <f>IFERROR(VLOOKUP(A444,'[3]Allocation Thresholds'!A:B,2,FALSE),10)</f>
        <v>10</v>
      </c>
    </row>
    <row r="445" spans="1:8">
      <c r="A445" t="s">
        <v>462</v>
      </c>
      <c r="B445" s="64">
        <f>VLOOKUP($A445,Pivot!$D:$E,2,FALSE)</f>
        <v>0</v>
      </c>
      <c r="D445" s="64">
        <v>50</v>
      </c>
      <c r="E445" s="64">
        <v>50</v>
      </c>
      <c r="F445" s="64">
        <v>0</v>
      </c>
      <c r="G445" s="64">
        <v>0</v>
      </c>
      <c r="H445" s="20">
        <f>IFERROR(VLOOKUP(A445,'[3]Allocation Thresholds'!A:B,2,FALSE),10)</f>
        <v>10</v>
      </c>
    </row>
    <row r="446" spans="1:8">
      <c r="A446" t="s">
        <v>463</v>
      </c>
      <c r="B446" s="64">
        <f>VLOOKUP($A446,Pivot!$D:$E,2,FALSE)</f>
        <v>0</v>
      </c>
      <c r="D446" s="64">
        <v>50</v>
      </c>
      <c r="E446" s="64">
        <v>50</v>
      </c>
      <c r="F446" s="64">
        <v>0</v>
      </c>
      <c r="G446" s="64">
        <v>0</v>
      </c>
      <c r="H446" s="20">
        <f>IFERROR(VLOOKUP(A446,'[3]Allocation Thresholds'!A:B,2,FALSE),10)</f>
        <v>10</v>
      </c>
    </row>
    <row r="447" spans="1:8">
      <c r="A447" t="s">
        <v>464</v>
      </c>
      <c r="B447" s="64">
        <f>VLOOKUP($A447,Pivot!$D:$E,2,FALSE)</f>
        <v>0</v>
      </c>
      <c r="D447" s="64">
        <v>50</v>
      </c>
      <c r="E447" s="64">
        <v>50</v>
      </c>
      <c r="F447" s="64">
        <v>0</v>
      </c>
      <c r="G447" s="64">
        <v>0</v>
      </c>
      <c r="H447" s="20">
        <f>IFERROR(VLOOKUP(A447,'[3]Allocation Thresholds'!A:B,2,FALSE),10)</f>
        <v>10</v>
      </c>
    </row>
    <row r="448" spans="1:8">
      <c r="A448" t="s">
        <v>465</v>
      </c>
      <c r="B448" s="64">
        <f>VLOOKUP($A448,Pivot!$D:$E,2,FALSE)</f>
        <v>0</v>
      </c>
      <c r="C448" s="68"/>
      <c r="D448" s="68">
        <v>50</v>
      </c>
      <c r="E448" s="68">
        <v>50</v>
      </c>
      <c r="F448" s="68">
        <v>0</v>
      </c>
      <c r="G448" s="68">
        <v>0</v>
      </c>
      <c r="H448" s="20">
        <f>IFERROR(VLOOKUP(A448,'[3]Allocation Thresholds'!A:B,2,FALSE),10)</f>
        <v>10</v>
      </c>
    </row>
    <row r="449" spans="1:13">
      <c r="A449" t="s">
        <v>466</v>
      </c>
      <c r="B449" s="64">
        <f>VLOOKUP($A449,Pivot!$D:$E,2,FALSE)</f>
        <v>0</v>
      </c>
      <c r="D449" s="64">
        <v>50</v>
      </c>
      <c r="E449" s="64">
        <v>50</v>
      </c>
      <c r="F449" s="64">
        <v>0</v>
      </c>
      <c r="G449" s="64">
        <v>0</v>
      </c>
      <c r="H449" s="20">
        <f>IFERROR(VLOOKUP(A449,'[3]Allocation Thresholds'!A:B,2,FALSE),10)</f>
        <v>10</v>
      </c>
    </row>
    <row r="450" spans="1:13">
      <c r="A450" t="s">
        <v>467</v>
      </c>
      <c r="B450" s="64">
        <f>VLOOKUP($A450,Pivot!$D:$E,2,FALSE)</f>
        <v>0</v>
      </c>
      <c r="D450" s="64">
        <v>50</v>
      </c>
      <c r="E450" s="64">
        <v>50</v>
      </c>
      <c r="F450" s="64">
        <v>0</v>
      </c>
      <c r="G450" s="64">
        <v>0</v>
      </c>
      <c r="H450" s="20">
        <f>IFERROR(VLOOKUP(A450,'[3]Allocation Thresholds'!A:B,2,FALSE),10)</f>
        <v>10</v>
      </c>
    </row>
    <row r="451" spans="1:13">
      <c r="A451" t="s">
        <v>468</v>
      </c>
      <c r="B451" s="64">
        <f>VLOOKUP($A451,Pivot!$D:$E,2,FALSE)</f>
        <v>1</v>
      </c>
      <c r="D451" s="64">
        <v>50</v>
      </c>
      <c r="E451" s="64">
        <v>50</v>
      </c>
      <c r="F451" s="64">
        <v>0</v>
      </c>
      <c r="G451" s="64">
        <v>0</v>
      </c>
      <c r="H451" s="20">
        <f>IFERROR(VLOOKUP(A451,'[3]Allocation Thresholds'!A:B,2,FALSE),10)</f>
        <v>10</v>
      </c>
    </row>
    <row r="452" spans="1:13">
      <c r="A452" t="s">
        <v>469</v>
      </c>
      <c r="B452" s="64">
        <f>VLOOKUP($A452,Pivot!$D:$E,2,FALSE)</f>
        <v>0</v>
      </c>
      <c r="D452" s="64">
        <v>50</v>
      </c>
      <c r="E452" s="66">
        <v>50</v>
      </c>
      <c r="F452" s="64">
        <v>0</v>
      </c>
      <c r="G452" s="64">
        <v>0</v>
      </c>
      <c r="H452" s="20">
        <f>IFERROR(VLOOKUP(A452,'[3]Allocation Thresholds'!A:B,2,FALSE),10)</f>
        <v>10</v>
      </c>
    </row>
    <row r="453" spans="1:13">
      <c r="A453" t="s">
        <v>470</v>
      </c>
      <c r="B453" s="64">
        <f>VLOOKUP($A453,Pivot!$D:$E,2,FALSE)</f>
        <v>0</v>
      </c>
      <c r="D453" s="64">
        <v>50</v>
      </c>
      <c r="E453" s="64">
        <v>50</v>
      </c>
      <c r="F453" s="64">
        <v>0</v>
      </c>
      <c r="G453" s="64">
        <v>0</v>
      </c>
      <c r="H453" s="20">
        <f>IFERROR(VLOOKUP(A453,'[3]Allocation Thresholds'!A:B,2,FALSE),10)</f>
        <v>10</v>
      </c>
    </row>
    <row r="454" spans="1:13">
      <c r="A454" t="s">
        <v>471</v>
      </c>
      <c r="B454" s="64">
        <f>VLOOKUP($A454,Pivot!$D:$E,2,FALSE)</f>
        <v>0</v>
      </c>
      <c r="D454" s="64">
        <v>50</v>
      </c>
      <c r="E454" s="64">
        <v>50</v>
      </c>
      <c r="F454" s="64">
        <v>0</v>
      </c>
      <c r="G454" s="64">
        <v>0</v>
      </c>
      <c r="H454" s="20">
        <f>IFERROR(VLOOKUP(A454,'[3]Allocation Thresholds'!A:B,2,FALSE),10)</f>
        <v>10</v>
      </c>
    </row>
    <row r="455" spans="1:13">
      <c r="A455" t="s">
        <v>472</v>
      </c>
      <c r="B455" s="64">
        <f>VLOOKUP($A455,Pivot!$D:$E,2,FALSE)</f>
        <v>1</v>
      </c>
      <c r="D455" s="64">
        <v>50</v>
      </c>
      <c r="E455" s="64">
        <v>50</v>
      </c>
      <c r="F455" s="64">
        <v>0</v>
      </c>
      <c r="G455" s="64">
        <v>0</v>
      </c>
      <c r="H455" s="20">
        <f>IFERROR(VLOOKUP(A455,'[3]Allocation Thresholds'!A:B,2,FALSE),10)</f>
        <v>10</v>
      </c>
    </row>
    <row r="456" spans="1:13">
      <c r="A456" t="s">
        <v>473</v>
      </c>
      <c r="B456" s="64">
        <f>VLOOKUP($A456,Pivot!$D:$E,2,FALSE)</f>
        <v>0</v>
      </c>
      <c r="D456" s="64">
        <v>50</v>
      </c>
      <c r="E456" s="64">
        <v>50</v>
      </c>
      <c r="F456" s="64">
        <v>0</v>
      </c>
      <c r="G456" s="64">
        <v>0</v>
      </c>
      <c r="H456" s="20">
        <f>IFERROR(VLOOKUP(A456,'[3]Allocation Thresholds'!A:B,2,FALSE),10)</f>
        <v>10</v>
      </c>
      <c r="L456" s="68"/>
      <c r="M456" s="68"/>
    </row>
    <row r="457" spans="1:13">
      <c r="A457" t="s">
        <v>4373</v>
      </c>
      <c r="B457" s="64">
        <f>VLOOKUP($A457,Pivot!$D:$E,2,FALSE)</f>
        <v>0</v>
      </c>
      <c r="D457" s="64">
        <v>50</v>
      </c>
      <c r="E457" s="64">
        <v>50</v>
      </c>
      <c r="F457" s="64">
        <v>0</v>
      </c>
      <c r="G457" s="64">
        <v>0</v>
      </c>
      <c r="H457" s="20">
        <f>IFERROR(VLOOKUP(A457,'[3]Allocation Thresholds'!A:B,2,FALSE),10)</f>
        <v>10</v>
      </c>
    </row>
    <row r="458" spans="1:13">
      <c r="A458" t="s">
        <v>4374</v>
      </c>
      <c r="B458" s="64">
        <f>VLOOKUP($A458,Pivot!$D:$E,2,FALSE)</f>
        <v>0</v>
      </c>
      <c r="D458" s="64">
        <v>0</v>
      </c>
      <c r="E458" s="64">
        <v>0</v>
      </c>
      <c r="F458" s="64">
        <v>0</v>
      </c>
      <c r="G458" s="64">
        <v>0</v>
      </c>
      <c r="H458" s="20">
        <f>IFERROR(VLOOKUP(A458,'[3]Allocation Thresholds'!A:B,2,FALSE),10)</f>
        <v>10</v>
      </c>
    </row>
    <row r="459" spans="1:13">
      <c r="A459" t="s">
        <v>4375</v>
      </c>
      <c r="B459" s="64">
        <f>VLOOKUP($A459,Pivot!$D:$E,2,FALSE)</f>
        <v>0</v>
      </c>
      <c r="D459" s="64">
        <v>50</v>
      </c>
      <c r="E459" s="64">
        <v>50</v>
      </c>
      <c r="F459" s="64">
        <v>0</v>
      </c>
      <c r="G459" s="64">
        <v>0</v>
      </c>
      <c r="H459" s="20">
        <f>IFERROR(VLOOKUP(A459,'[3]Allocation Thresholds'!A:B,2,FALSE),10)</f>
        <v>10</v>
      </c>
    </row>
    <row r="460" spans="1:13">
      <c r="A460" t="s">
        <v>4376</v>
      </c>
      <c r="B460" s="64">
        <f>VLOOKUP($A460,Pivot!$D:$E,2,FALSE)</f>
        <v>0</v>
      </c>
      <c r="D460" s="64">
        <v>50</v>
      </c>
      <c r="E460" s="64">
        <v>50</v>
      </c>
      <c r="F460" s="64">
        <v>0</v>
      </c>
      <c r="G460" s="64">
        <v>0</v>
      </c>
      <c r="H460" s="20">
        <f>IFERROR(VLOOKUP(A460,'[3]Allocation Thresholds'!A:B,2,FALSE),10)</f>
        <v>10</v>
      </c>
    </row>
    <row r="461" spans="1:13">
      <c r="A461" t="s">
        <v>4377</v>
      </c>
      <c r="B461" s="64">
        <f>VLOOKUP($A461,Pivot!$D:$E,2,FALSE)</f>
        <v>0</v>
      </c>
      <c r="D461" s="64">
        <v>0</v>
      </c>
      <c r="E461" s="64">
        <v>0</v>
      </c>
      <c r="F461" s="64">
        <v>0</v>
      </c>
      <c r="G461" s="64">
        <v>0</v>
      </c>
      <c r="H461" s="20">
        <f>IFERROR(VLOOKUP(A461,'[3]Allocation Thresholds'!A:B,2,FALSE),10)</f>
        <v>10</v>
      </c>
    </row>
    <row r="462" spans="1:13">
      <c r="A462" t="s">
        <v>4378</v>
      </c>
      <c r="B462" s="64">
        <f>VLOOKUP($A462,Pivot!$D:$E,2,FALSE)</f>
        <v>0</v>
      </c>
      <c r="D462" s="64">
        <v>0</v>
      </c>
      <c r="E462" s="64">
        <v>0</v>
      </c>
      <c r="F462" s="64">
        <v>0</v>
      </c>
      <c r="G462" s="64">
        <v>0</v>
      </c>
      <c r="H462" s="20">
        <f>IFERROR(VLOOKUP(A462,'[3]Allocation Thresholds'!A:B,2,FALSE),10)</f>
        <v>10</v>
      </c>
    </row>
    <row r="463" spans="1:13">
      <c r="A463" t="s">
        <v>4379</v>
      </c>
      <c r="B463" s="64">
        <f>VLOOKUP($A463,Pivot!$D:$E,2,FALSE)</f>
        <v>0</v>
      </c>
      <c r="D463" s="64">
        <v>0</v>
      </c>
      <c r="E463" s="64">
        <v>0</v>
      </c>
      <c r="F463" s="64">
        <v>0</v>
      </c>
      <c r="G463" s="64">
        <v>0</v>
      </c>
      <c r="H463" s="20">
        <f>IFERROR(VLOOKUP(A463,'[3]Allocation Thresholds'!A:B,2,FALSE),10)</f>
        <v>10</v>
      </c>
    </row>
    <row r="464" spans="1:13">
      <c r="A464" t="s">
        <v>4380</v>
      </c>
      <c r="B464" s="64">
        <f>VLOOKUP($A464,Pivot!$D:$E,2,FALSE)</f>
        <v>0</v>
      </c>
      <c r="D464" s="64">
        <v>50</v>
      </c>
      <c r="E464" s="64">
        <v>50</v>
      </c>
      <c r="F464" s="64">
        <v>0</v>
      </c>
      <c r="G464" s="64">
        <v>0</v>
      </c>
      <c r="H464" s="20">
        <f>IFERROR(VLOOKUP(A464,'[3]Allocation Thresholds'!A:B,2,FALSE),10)</f>
        <v>10</v>
      </c>
    </row>
    <row r="465" spans="1:8">
      <c r="A465" t="s">
        <v>4381</v>
      </c>
      <c r="B465" s="64">
        <f>VLOOKUP($A465,Pivot!$D:$E,2,FALSE)</f>
        <v>0</v>
      </c>
      <c r="D465" s="64">
        <v>50</v>
      </c>
      <c r="E465" s="64">
        <v>50</v>
      </c>
      <c r="F465" s="64">
        <v>0</v>
      </c>
      <c r="G465" s="64">
        <v>0</v>
      </c>
      <c r="H465" s="20">
        <f>IFERROR(VLOOKUP(A465,'[3]Allocation Thresholds'!A:B,2,FALSE),10)</f>
        <v>10</v>
      </c>
    </row>
    <row r="466" spans="1:8">
      <c r="A466" t="s">
        <v>4382</v>
      </c>
      <c r="B466" s="64">
        <f>VLOOKUP($A466,Pivot!$D:$E,2,FALSE)</f>
        <v>0</v>
      </c>
      <c r="D466" s="64">
        <v>50</v>
      </c>
      <c r="E466" s="64">
        <v>50</v>
      </c>
      <c r="F466" s="64">
        <v>0</v>
      </c>
      <c r="G466" s="64">
        <v>0</v>
      </c>
      <c r="H466" s="20">
        <f>IFERROR(VLOOKUP(A466,'[3]Allocation Thresholds'!A:B,2,FALSE),10)</f>
        <v>10</v>
      </c>
    </row>
    <row r="467" spans="1:8">
      <c r="A467" t="s">
        <v>4383</v>
      </c>
      <c r="B467" s="64">
        <f>VLOOKUP($A467,Pivot!$D:$E,2,FALSE)</f>
        <v>0</v>
      </c>
      <c r="D467" s="64">
        <v>50</v>
      </c>
      <c r="E467" s="64">
        <v>50</v>
      </c>
      <c r="F467" s="64">
        <v>0</v>
      </c>
      <c r="G467" s="64">
        <v>0</v>
      </c>
      <c r="H467" s="20">
        <f>IFERROR(VLOOKUP(A467,'[3]Allocation Thresholds'!A:B,2,FALSE),10)</f>
        <v>10</v>
      </c>
    </row>
    <row r="468" spans="1:8">
      <c r="A468" t="s">
        <v>475</v>
      </c>
      <c r="B468" s="64">
        <f>VLOOKUP($A468,Pivot!$D:$E,2,FALSE)</f>
        <v>0</v>
      </c>
      <c r="D468" s="64">
        <v>50</v>
      </c>
      <c r="E468" s="64">
        <v>50</v>
      </c>
      <c r="F468" s="64">
        <v>0</v>
      </c>
      <c r="G468" s="64">
        <v>0</v>
      </c>
      <c r="H468" s="20">
        <f>IFERROR(VLOOKUP(A468,'[3]Allocation Thresholds'!A:B,2,FALSE),10)</f>
        <v>10</v>
      </c>
    </row>
    <row r="469" spans="1:8">
      <c r="A469" t="s">
        <v>476</v>
      </c>
      <c r="B469" s="64">
        <f>VLOOKUP($A469,Pivot!$D:$E,2,FALSE)</f>
        <v>0</v>
      </c>
      <c r="D469" s="64">
        <v>50</v>
      </c>
      <c r="E469" s="64">
        <v>50</v>
      </c>
      <c r="F469" s="64">
        <v>0</v>
      </c>
      <c r="G469" s="64">
        <v>0</v>
      </c>
      <c r="H469" s="20">
        <f>IFERROR(VLOOKUP(A469,'[3]Allocation Thresholds'!A:B,2,FALSE),10)</f>
        <v>10</v>
      </c>
    </row>
    <row r="470" spans="1:8">
      <c r="A470" t="s">
        <v>477</v>
      </c>
      <c r="B470" s="64">
        <f>VLOOKUP($A470,Pivot!$D:$E,2,FALSE)</f>
        <v>0</v>
      </c>
      <c r="D470" s="64">
        <v>50</v>
      </c>
      <c r="E470" s="64">
        <v>50</v>
      </c>
      <c r="F470" s="64">
        <v>0</v>
      </c>
      <c r="G470" s="64">
        <v>0</v>
      </c>
      <c r="H470" s="20">
        <f>IFERROR(VLOOKUP(A470,'[3]Allocation Thresholds'!A:B,2,FALSE),10)</f>
        <v>10</v>
      </c>
    </row>
    <row r="471" spans="1:8">
      <c r="A471" t="s">
        <v>4384</v>
      </c>
      <c r="B471" s="64">
        <f>VLOOKUP($A471,Pivot!$D:$E,2,FALSE)</f>
        <v>0</v>
      </c>
      <c r="D471" s="64">
        <v>0</v>
      </c>
      <c r="E471" s="64">
        <v>0</v>
      </c>
      <c r="F471" s="64">
        <v>0</v>
      </c>
      <c r="G471" s="64">
        <v>0</v>
      </c>
      <c r="H471" s="20">
        <f>IFERROR(VLOOKUP(A471,'[3]Allocation Thresholds'!A:B,2,FALSE),10)</f>
        <v>10</v>
      </c>
    </row>
    <row r="472" spans="1:8">
      <c r="A472" t="s">
        <v>4385</v>
      </c>
      <c r="B472" s="64">
        <f>VLOOKUP($A472,Pivot!$D:$E,2,FALSE)</f>
        <v>0</v>
      </c>
      <c r="D472" s="64">
        <v>50</v>
      </c>
      <c r="E472" s="64">
        <v>50</v>
      </c>
      <c r="F472" s="64">
        <v>0</v>
      </c>
      <c r="G472" s="64">
        <v>0</v>
      </c>
      <c r="H472" s="20">
        <f>IFERROR(VLOOKUP(A472,'[3]Allocation Thresholds'!A:B,2,FALSE),10)</f>
        <v>10</v>
      </c>
    </row>
    <row r="473" spans="1:8">
      <c r="A473" t="s">
        <v>4386</v>
      </c>
      <c r="B473" s="64">
        <f>VLOOKUP($A473,Pivot!$D:$E,2,FALSE)</f>
        <v>0</v>
      </c>
      <c r="D473" s="64">
        <v>50</v>
      </c>
      <c r="E473" s="64">
        <v>50</v>
      </c>
      <c r="F473" s="64">
        <v>0</v>
      </c>
      <c r="G473" s="64">
        <v>0</v>
      </c>
      <c r="H473" s="20">
        <f>IFERROR(VLOOKUP(A473,'[3]Allocation Thresholds'!A:B,2,FALSE),10)</f>
        <v>10</v>
      </c>
    </row>
    <row r="474" spans="1:8">
      <c r="A474" t="s">
        <v>478</v>
      </c>
      <c r="B474" s="64">
        <f>VLOOKUP($A474,Pivot!$D:$E,2,FALSE)</f>
        <v>0</v>
      </c>
      <c r="D474" s="64">
        <v>50</v>
      </c>
      <c r="E474" s="64">
        <v>50</v>
      </c>
      <c r="F474" s="64">
        <v>0</v>
      </c>
      <c r="G474" s="64">
        <v>0</v>
      </c>
      <c r="H474" s="20">
        <f>IFERROR(VLOOKUP(A474,'[3]Allocation Thresholds'!A:B,2,FALSE),10)</f>
        <v>10</v>
      </c>
    </row>
    <row r="475" spans="1:8">
      <c r="A475" t="s">
        <v>4387</v>
      </c>
      <c r="B475" s="64">
        <f>VLOOKUP($A475,Pivot!$D:$E,2,FALSE)</f>
        <v>0</v>
      </c>
      <c r="D475" s="64">
        <v>50</v>
      </c>
      <c r="E475" s="64">
        <v>50</v>
      </c>
      <c r="F475" s="64">
        <v>0</v>
      </c>
      <c r="G475" s="64">
        <v>0</v>
      </c>
      <c r="H475" s="20">
        <f>IFERROR(VLOOKUP(A475,'[3]Allocation Thresholds'!A:B,2,FALSE),10)</f>
        <v>10</v>
      </c>
    </row>
    <row r="476" spans="1:8">
      <c r="A476" t="s">
        <v>4388</v>
      </c>
      <c r="B476" s="64">
        <f>VLOOKUP($A476,Pivot!$D:$E,2,FALSE)</f>
        <v>0</v>
      </c>
      <c r="D476" s="64">
        <v>50</v>
      </c>
      <c r="E476" s="64">
        <v>50</v>
      </c>
      <c r="F476" s="64">
        <v>0</v>
      </c>
      <c r="G476" s="64">
        <v>0</v>
      </c>
      <c r="H476" s="20">
        <f>IFERROR(VLOOKUP(A476,'[3]Allocation Thresholds'!A:B,2,FALSE),10)</f>
        <v>10</v>
      </c>
    </row>
    <row r="477" spans="1:8">
      <c r="A477" t="s">
        <v>4389</v>
      </c>
      <c r="B477" s="64">
        <f>VLOOKUP($A477,Pivot!$D:$E,2,FALSE)</f>
        <v>0</v>
      </c>
      <c r="D477" s="64">
        <v>50</v>
      </c>
      <c r="E477" s="64">
        <v>50</v>
      </c>
      <c r="F477" s="64">
        <v>0</v>
      </c>
      <c r="G477" s="64">
        <v>0</v>
      </c>
      <c r="H477" s="20">
        <f>IFERROR(VLOOKUP(A477,'[3]Allocation Thresholds'!A:B,2,FALSE),10)</f>
        <v>10</v>
      </c>
    </row>
    <row r="478" spans="1:8">
      <c r="A478" t="s">
        <v>4390</v>
      </c>
      <c r="B478" s="64">
        <f>VLOOKUP($A478,Pivot!$D:$E,2,FALSE)</f>
        <v>0</v>
      </c>
      <c r="D478" s="64">
        <v>0</v>
      </c>
      <c r="E478" s="64">
        <v>0</v>
      </c>
      <c r="F478" s="64">
        <v>0</v>
      </c>
      <c r="G478" s="64">
        <v>0</v>
      </c>
      <c r="H478" s="20">
        <f>IFERROR(VLOOKUP(A478,'[3]Allocation Thresholds'!A:B,2,FALSE),10)</f>
        <v>10</v>
      </c>
    </row>
    <row r="479" spans="1:8">
      <c r="A479" t="s">
        <v>4391</v>
      </c>
      <c r="B479" s="64">
        <f>VLOOKUP($A479,Pivot!$D:$E,2,FALSE)</f>
        <v>0</v>
      </c>
      <c r="D479" s="64">
        <v>50</v>
      </c>
      <c r="E479" s="64">
        <v>50</v>
      </c>
      <c r="F479" s="64">
        <v>0</v>
      </c>
      <c r="G479" s="64">
        <v>0</v>
      </c>
      <c r="H479" s="20">
        <f>IFERROR(VLOOKUP(A479,'[3]Allocation Thresholds'!A:B,2,FALSE),10)</f>
        <v>10</v>
      </c>
    </row>
    <row r="480" spans="1:8">
      <c r="A480" t="s">
        <v>4392</v>
      </c>
      <c r="B480" s="64">
        <f>VLOOKUP($A480,Pivot!$D:$E,2,FALSE)</f>
        <v>0</v>
      </c>
      <c r="D480" s="64">
        <v>50</v>
      </c>
      <c r="E480" s="64">
        <v>50</v>
      </c>
      <c r="F480" s="64">
        <v>0</v>
      </c>
      <c r="G480" s="64">
        <v>0</v>
      </c>
      <c r="H480" s="20">
        <f>IFERROR(VLOOKUP(A480,'[3]Allocation Thresholds'!A:B,2,FALSE),10)</f>
        <v>10</v>
      </c>
    </row>
    <row r="481" spans="1:8">
      <c r="A481" t="s">
        <v>479</v>
      </c>
      <c r="B481" s="64">
        <f>VLOOKUP($A481,Pivot!$D:$E,2,FALSE)</f>
        <v>0</v>
      </c>
      <c r="D481" s="64">
        <v>50</v>
      </c>
      <c r="E481" s="64">
        <v>50</v>
      </c>
      <c r="F481" s="64">
        <v>0</v>
      </c>
      <c r="G481" s="64">
        <v>0</v>
      </c>
      <c r="H481" s="20">
        <f>IFERROR(VLOOKUP(A481,'[3]Allocation Thresholds'!A:B,2,FALSE),10)</f>
        <v>10</v>
      </c>
    </row>
    <row r="482" spans="1:8">
      <c r="A482" t="s">
        <v>4393</v>
      </c>
      <c r="B482" s="64">
        <f>VLOOKUP($A482,Pivot!$D:$E,2,FALSE)</f>
        <v>0</v>
      </c>
      <c r="D482" s="64">
        <v>50</v>
      </c>
      <c r="E482" s="64">
        <v>50</v>
      </c>
      <c r="F482" s="64">
        <v>0</v>
      </c>
      <c r="G482" s="64">
        <v>0</v>
      </c>
      <c r="H482" s="20">
        <f>IFERROR(VLOOKUP(A482,'[3]Allocation Thresholds'!A:B,2,FALSE),10)</f>
        <v>10</v>
      </c>
    </row>
    <row r="483" spans="1:8">
      <c r="A483" t="s">
        <v>4394</v>
      </c>
      <c r="B483" s="64">
        <f>VLOOKUP($A483,Pivot!$D:$E,2,FALSE)</f>
        <v>0</v>
      </c>
      <c r="D483" s="64">
        <v>50</v>
      </c>
      <c r="E483" s="64">
        <v>50</v>
      </c>
      <c r="F483" s="64">
        <v>0</v>
      </c>
      <c r="G483" s="64">
        <v>0</v>
      </c>
      <c r="H483" s="20">
        <f>IFERROR(VLOOKUP(A483,'[3]Allocation Thresholds'!A:B,2,FALSE),10)</f>
        <v>10</v>
      </c>
    </row>
    <row r="484" spans="1:8">
      <c r="A484" t="s">
        <v>4395</v>
      </c>
      <c r="B484" s="64">
        <f>VLOOKUP($A484,Pivot!$D:$E,2,FALSE)</f>
        <v>0</v>
      </c>
      <c r="D484" s="64">
        <v>0</v>
      </c>
      <c r="E484" s="64">
        <v>0</v>
      </c>
      <c r="F484" s="64">
        <v>0</v>
      </c>
      <c r="G484" s="64">
        <v>0</v>
      </c>
      <c r="H484" s="20">
        <f>IFERROR(VLOOKUP(A484,'[3]Allocation Thresholds'!A:B,2,FALSE),10)</f>
        <v>10</v>
      </c>
    </row>
    <row r="485" spans="1:8">
      <c r="A485" t="s">
        <v>4396</v>
      </c>
      <c r="B485" s="64">
        <f>VLOOKUP($A485,Pivot!$D:$E,2,FALSE)</f>
        <v>0</v>
      </c>
      <c r="D485" s="64">
        <v>50</v>
      </c>
      <c r="E485" s="64">
        <v>50</v>
      </c>
      <c r="F485" s="64">
        <v>0</v>
      </c>
      <c r="G485" s="64">
        <v>0</v>
      </c>
      <c r="H485" s="20">
        <f>IFERROR(VLOOKUP(A485,'[3]Allocation Thresholds'!A:B,2,FALSE),10)</f>
        <v>10</v>
      </c>
    </row>
    <row r="486" spans="1:8">
      <c r="A486" t="s">
        <v>4397</v>
      </c>
      <c r="B486" s="64">
        <f>VLOOKUP($A486,Pivot!$D:$E,2,FALSE)</f>
        <v>0</v>
      </c>
      <c r="D486" s="64">
        <v>0</v>
      </c>
      <c r="E486" s="64">
        <v>0</v>
      </c>
      <c r="F486" s="64">
        <v>0</v>
      </c>
      <c r="G486" s="64">
        <v>0</v>
      </c>
      <c r="H486" s="20">
        <f>IFERROR(VLOOKUP(A486,'[3]Allocation Thresholds'!A:B,2,FALSE),10)</f>
        <v>10</v>
      </c>
    </row>
    <row r="487" spans="1:8">
      <c r="A487" t="s">
        <v>4398</v>
      </c>
      <c r="B487" s="64">
        <f>VLOOKUP($A487,Pivot!$D:$E,2,FALSE)</f>
        <v>0</v>
      </c>
      <c r="D487" s="64">
        <v>50</v>
      </c>
      <c r="E487" s="64">
        <v>50</v>
      </c>
      <c r="F487" s="64">
        <v>0</v>
      </c>
      <c r="G487" s="64">
        <v>0</v>
      </c>
      <c r="H487" s="20">
        <f>IFERROR(VLOOKUP(A487,'[3]Allocation Thresholds'!A:B,2,FALSE),10)</f>
        <v>10</v>
      </c>
    </row>
    <row r="488" spans="1:8">
      <c r="A488" t="s">
        <v>480</v>
      </c>
      <c r="B488" s="64">
        <f>VLOOKUP($A488,Pivot!$D:$E,2,FALSE)</f>
        <v>0</v>
      </c>
      <c r="D488" s="64">
        <v>50</v>
      </c>
      <c r="E488" s="64">
        <v>50</v>
      </c>
      <c r="F488" s="64">
        <v>0</v>
      </c>
      <c r="G488" s="64">
        <v>0</v>
      </c>
      <c r="H488" s="20">
        <f>IFERROR(VLOOKUP(A488,'[3]Allocation Thresholds'!A:B,2,FALSE),10)</f>
        <v>10</v>
      </c>
    </row>
    <row r="489" spans="1:8">
      <c r="A489" t="s">
        <v>4399</v>
      </c>
      <c r="B489" s="64">
        <f>VLOOKUP($A489,Pivot!$D:$E,2,FALSE)</f>
        <v>0</v>
      </c>
      <c r="D489" s="64">
        <v>50</v>
      </c>
      <c r="E489" s="64">
        <v>50</v>
      </c>
      <c r="F489" s="64">
        <v>0</v>
      </c>
      <c r="G489" s="64">
        <v>0</v>
      </c>
      <c r="H489" s="20">
        <f>IFERROR(VLOOKUP(A489,'[3]Allocation Thresholds'!A:B,2,FALSE),10)</f>
        <v>10</v>
      </c>
    </row>
    <row r="490" spans="1:8">
      <c r="A490" t="s">
        <v>481</v>
      </c>
      <c r="B490" s="64">
        <f>VLOOKUP($A490,Pivot!$D:$E,2,FALSE)</f>
        <v>0</v>
      </c>
      <c r="D490" s="64">
        <v>50</v>
      </c>
      <c r="E490" s="64">
        <v>50</v>
      </c>
      <c r="F490" s="64">
        <v>0</v>
      </c>
      <c r="G490" s="64">
        <v>0</v>
      </c>
      <c r="H490" s="20">
        <f>IFERROR(VLOOKUP(A490,'[3]Allocation Thresholds'!A:B,2,FALSE),10)</f>
        <v>10</v>
      </c>
    </row>
    <row r="491" spans="1:8">
      <c r="A491" t="s">
        <v>4400</v>
      </c>
      <c r="B491" s="64">
        <f>VLOOKUP($A491,Pivot!$D:$E,2,FALSE)</f>
        <v>0</v>
      </c>
      <c r="D491" s="64">
        <v>50</v>
      </c>
      <c r="E491" s="64">
        <v>50</v>
      </c>
      <c r="F491" s="64">
        <v>0</v>
      </c>
      <c r="G491" s="64">
        <v>0</v>
      </c>
      <c r="H491" s="20">
        <f>IFERROR(VLOOKUP(A491,'[3]Allocation Thresholds'!A:B,2,FALSE),10)</f>
        <v>10</v>
      </c>
    </row>
    <row r="492" spans="1:8">
      <c r="A492" t="s">
        <v>4401</v>
      </c>
      <c r="B492" s="64">
        <f>VLOOKUP($A492,Pivot!$D:$E,2,FALSE)</f>
        <v>0</v>
      </c>
      <c r="D492" s="64">
        <v>50</v>
      </c>
      <c r="E492" s="64">
        <v>50</v>
      </c>
      <c r="F492" s="64">
        <v>0</v>
      </c>
      <c r="G492" s="64">
        <v>0</v>
      </c>
      <c r="H492" s="20">
        <f>IFERROR(VLOOKUP(A492,'[3]Allocation Thresholds'!A:B,2,FALSE),10)</f>
        <v>10</v>
      </c>
    </row>
    <row r="493" spans="1:8">
      <c r="A493" t="s">
        <v>4402</v>
      </c>
      <c r="B493" s="64">
        <f>VLOOKUP($A493,Pivot!$D:$E,2,FALSE)</f>
        <v>0</v>
      </c>
      <c r="D493" s="64">
        <v>50</v>
      </c>
      <c r="E493" s="64">
        <v>50</v>
      </c>
      <c r="F493" s="64">
        <v>0</v>
      </c>
      <c r="G493" s="64">
        <v>0</v>
      </c>
      <c r="H493" s="20">
        <f>IFERROR(VLOOKUP(A493,'[3]Allocation Thresholds'!A:B,2,FALSE),10)</f>
        <v>10</v>
      </c>
    </row>
    <row r="494" spans="1:8">
      <c r="A494" t="s">
        <v>4403</v>
      </c>
      <c r="B494" s="64">
        <f>VLOOKUP($A494,Pivot!$D:$E,2,FALSE)</f>
        <v>0</v>
      </c>
      <c r="D494" s="64">
        <v>0</v>
      </c>
      <c r="E494" s="64">
        <v>0</v>
      </c>
      <c r="F494" s="64">
        <v>0</v>
      </c>
      <c r="G494" s="64">
        <v>0</v>
      </c>
      <c r="H494" s="20">
        <f>IFERROR(VLOOKUP(A494,'[3]Allocation Thresholds'!A:B,2,FALSE),10)</f>
        <v>10</v>
      </c>
    </row>
    <row r="495" spans="1:8">
      <c r="A495" t="s">
        <v>482</v>
      </c>
      <c r="B495" s="64">
        <f>VLOOKUP($A495,Pivot!$D:$E,2,FALSE)</f>
        <v>0</v>
      </c>
      <c r="D495" s="64">
        <v>50</v>
      </c>
      <c r="E495" s="64">
        <v>50</v>
      </c>
      <c r="F495" s="64">
        <v>0</v>
      </c>
      <c r="G495" s="64">
        <v>0</v>
      </c>
      <c r="H495" s="20">
        <f>IFERROR(VLOOKUP(A495,'[3]Allocation Thresholds'!A:B,2,FALSE),10)</f>
        <v>10</v>
      </c>
    </row>
    <row r="496" spans="1:8">
      <c r="A496" t="s">
        <v>4404</v>
      </c>
      <c r="B496" s="64">
        <f>VLOOKUP($A496,Pivot!$D:$E,2,FALSE)</f>
        <v>0</v>
      </c>
      <c r="D496" s="64">
        <v>50</v>
      </c>
      <c r="E496" s="64">
        <v>50</v>
      </c>
      <c r="F496" s="64">
        <v>0</v>
      </c>
      <c r="G496" s="64">
        <v>0</v>
      </c>
      <c r="H496" s="20">
        <f>IFERROR(VLOOKUP(A496,'[3]Allocation Thresholds'!A:B,2,FALSE),10)</f>
        <v>10</v>
      </c>
    </row>
    <row r="497" spans="1:8">
      <c r="A497" t="s">
        <v>4405</v>
      </c>
      <c r="B497" s="64">
        <f>VLOOKUP($A497,Pivot!$D:$E,2,FALSE)</f>
        <v>0</v>
      </c>
      <c r="D497" s="64">
        <v>50</v>
      </c>
      <c r="E497" s="64">
        <v>50</v>
      </c>
      <c r="F497" s="64">
        <v>0</v>
      </c>
      <c r="G497" s="64">
        <v>0</v>
      </c>
      <c r="H497" s="20">
        <f>IFERROR(VLOOKUP(A497,'[3]Allocation Thresholds'!A:B,2,FALSE),10)</f>
        <v>10</v>
      </c>
    </row>
    <row r="498" spans="1:8">
      <c r="A498" t="s">
        <v>483</v>
      </c>
      <c r="B498" s="64">
        <f>VLOOKUP($A498,Pivot!$D:$E,2,FALSE)</f>
        <v>0</v>
      </c>
      <c r="D498" s="64">
        <v>50</v>
      </c>
      <c r="E498" s="64">
        <v>50</v>
      </c>
      <c r="F498" s="64">
        <v>0</v>
      </c>
      <c r="G498" s="64">
        <v>0</v>
      </c>
      <c r="H498" s="20">
        <f>IFERROR(VLOOKUP(A498,'[3]Allocation Thresholds'!A:B,2,FALSE),10)</f>
        <v>10</v>
      </c>
    </row>
    <row r="499" spans="1:8">
      <c r="A499" t="s">
        <v>4406</v>
      </c>
      <c r="B499" s="64">
        <f>VLOOKUP($A499,Pivot!$D:$E,2,FALSE)</f>
        <v>0</v>
      </c>
      <c r="D499" s="64">
        <v>50</v>
      </c>
      <c r="E499" s="64">
        <v>50</v>
      </c>
      <c r="F499" s="64">
        <v>0</v>
      </c>
      <c r="G499" s="64">
        <v>0</v>
      </c>
      <c r="H499" s="20">
        <f>IFERROR(VLOOKUP(A499,'[3]Allocation Thresholds'!A:B,2,FALSE),10)</f>
        <v>10</v>
      </c>
    </row>
    <row r="500" spans="1:8">
      <c r="A500" t="s">
        <v>484</v>
      </c>
      <c r="B500" s="64">
        <f>VLOOKUP($A500,Pivot!$D:$E,2,FALSE)</f>
        <v>0</v>
      </c>
      <c r="D500" s="64">
        <v>50</v>
      </c>
      <c r="E500" s="64">
        <v>50</v>
      </c>
      <c r="F500" s="64">
        <v>0</v>
      </c>
      <c r="G500" s="64">
        <v>0</v>
      </c>
      <c r="H500" s="20">
        <f>IFERROR(VLOOKUP(A500,'[3]Allocation Thresholds'!A:B,2,FALSE),10)</f>
        <v>10</v>
      </c>
    </row>
    <row r="501" spans="1:8">
      <c r="A501" t="s">
        <v>485</v>
      </c>
      <c r="B501" s="64">
        <f>VLOOKUP($A501,Pivot!$D:$E,2,FALSE)</f>
        <v>0</v>
      </c>
      <c r="D501" s="64">
        <v>50</v>
      </c>
      <c r="E501" s="64">
        <v>50</v>
      </c>
      <c r="F501" s="64">
        <v>0</v>
      </c>
      <c r="G501" s="64">
        <v>0</v>
      </c>
      <c r="H501" s="20">
        <f>IFERROR(VLOOKUP(A501,'[3]Allocation Thresholds'!A:B,2,FALSE),10)</f>
        <v>10</v>
      </c>
    </row>
    <row r="502" spans="1:8">
      <c r="A502" t="s">
        <v>4407</v>
      </c>
      <c r="B502" s="64">
        <f>VLOOKUP($A502,Pivot!$D:$E,2,FALSE)</f>
        <v>0</v>
      </c>
      <c r="D502" s="64">
        <v>50</v>
      </c>
      <c r="E502" s="64">
        <v>50</v>
      </c>
      <c r="F502" s="64">
        <v>0</v>
      </c>
      <c r="G502" s="64">
        <v>0</v>
      </c>
      <c r="H502" s="20">
        <f>IFERROR(VLOOKUP(A502,'[3]Allocation Thresholds'!A:B,2,FALSE),10)</f>
        <v>10</v>
      </c>
    </row>
    <row r="503" spans="1:8">
      <c r="A503" t="s">
        <v>4408</v>
      </c>
      <c r="B503" s="64">
        <f>VLOOKUP($A503,Pivot!$D:$E,2,FALSE)</f>
        <v>0</v>
      </c>
      <c r="D503" s="64">
        <v>0</v>
      </c>
      <c r="E503" s="64">
        <v>0</v>
      </c>
      <c r="F503" s="64">
        <v>0</v>
      </c>
      <c r="G503" s="64">
        <v>0</v>
      </c>
      <c r="H503" s="20">
        <f>IFERROR(VLOOKUP(A503,'[3]Allocation Thresholds'!A:B,2,FALSE),10)</f>
        <v>10</v>
      </c>
    </row>
    <row r="504" spans="1:8">
      <c r="A504" t="s">
        <v>4409</v>
      </c>
      <c r="B504" s="64">
        <f>VLOOKUP($A504,Pivot!$D:$E,2,FALSE)</f>
        <v>0</v>
      </c>
      <c r="D504" s="64">
        <v>50</v>
      </c>
      <c r="E504" s="64">
        <v>50</v>
      </c>
      <c r="F504" s="64">
        <v>0</v>
      </c>
      <c r="G504" s="64">
        <v>0</v>
      </c>
      <c r="H504" s="20">
        <f>IFERROR(VLOOKUP(A504,'[3]Allocation Thresholds'!A:B,2,FALSE),10)</f>
        <v>10</v>
      </c>
    </row>
    <row r="505" spans="1:8">
      <c r="A505" t="s">
        <v>4410</v>
      </c>
      <c r="B505" s="64">
        <f>VLOOKUP($A505,Pivot!$D:$E,2,FALSE)</f>
        <v>0</v>
      </c>
      <c r="D505" s="64">
        <v>50</v>
      </c>
      <c r="E505" s="66">
        <v>50</v>
      </c>
      <c r="F505" s="64">
        <v>0</v>
      </c>
      <c r="G505" s="64">
        <v>0</v>
      </c>
      <c r="H505" s="20">
        <f>IFERROR(VLOOKUP(A505,'[3]Allocation Thresholds'!A:B,2,FALSE),10)</f>
        <v>10</v>
      </c>
    </row>
    <row r="506" spans="1:8">
      <c r="A506" t="s">
        <v>486</v>
      </c>
      <c r="B506" s="64">
        <f>VLOOKUP($A506,Pivot!$D:$E,2,FALSE)</f>
        <v>0</v>
      </c>
      <c r="D506" s="64">
        <v>50</v>
      </c>
      <c r="E506" s="64">
        <v>50</v>
      </c>
      <c r="F506" s="64">
        <v>0</v>
      </c>
      <c r="G506" s="64">
        <v>0</v>
      </c>
      <c r="H506" s="20">
        <f>IFERROR(VLOOKUP(A506,'[3]Allocation Thresholds'!A:B,2,FALSE),10)</f>
        <v>10</v>
      </c>
    </row>
    <row r="507" spans="1:8">
      <c r="A507" t="s">
        <v>487</v>
      </c>
      <c r="B507" s="64">
        <f>VLOOKUP($A507,Pivot!$D:$E,2,FALSE)</f>
        <v>0</v>
      </c>
      <c r="D507" s="64">
        <v>0</v>
      </c>
      <c r="E507" s="64">
        <v>0</v>
      </c>
      <c r="F507" s="64">
        <v>0</v>
      </c>
      <c r="G507" s="64">
        <v>0</v>
      </c>
      <c r="H507" s="20">
        <f>IFERROR(VLOOKUP(A507,'[3]Allocation Thresholds'!A:B,2,FALSE),10)</f>
        <v>10</v>
      </c>
    </row>
    <row r="508" spans="1:8">
      <c r="A508" t="s">
        <v>488</v>
      </c>
      <c r="B508" s="64">
        <f>VLOOKUP($A508,Pivot!$D:$E,2,FALSE)</f>
        <v>0</v>
      </c>
      <c r="D508" s="64">
        <v>50</v>
      </c>
      <c r="E508" s="64">
        <v>50</v>
      </c>
      <c r="F508" s="64">
        <v>0</v>
      </c>
      <c r="G508" s="64">
        <v>0</v>
      </c>
      <c r="H508" s="20">
        <f>IFERROR(VLOOKUP(A508,'[3]Allocation Thresholds'!A:B,2,FALSE),10)</f>
        <v>10</v>
      </c>
    </row>
    <row r="509" spans="1:8">
      <c r="A509" t="s">
        <v>489</v>
      </c>
      <c r="B509" s="64">
        <f>VLOOKUP($A509,Pivot!$D:$E,2,FALSE)</f>
        <v>0</v>
      </c>
      <c r="D509" s="64">
        <v>50</v>
      </c>
      <c r="E509" s="64">
        <v>50</v>
      </c>
      <c r="F509" s="64">
        <v>0</v>
      </c>
      <c r="G509" s="64">
        <v>0</v>
      </c>
      <c r="H509" s="20">
        <f>IFERROR(VLOOKUP(A509,'[3]Allocation Thresholds'!A:B,2,FALSE),10)</f>
        <v>10</v>
      </c>
    </row>
    <row r="510" spans="1:8">
      <c r="A510" t="s">
        <v>490</v>
      </c>
      <c r="B510" s="64">
        <f>VLOOKUP($A510,Pivot!$D:$E,2,FALSE)</f>
        <v>0</v>
      </c>
      <c r="D510" s="64">
        <v>0</v>
      </c>
      <c r="E510" s="64">
        <v>0</v>
      </c>
      <c r="F510" s="64">
        <v>0</v>
      </c>
      <c r="G510" s="64">
        <v>0</v>
      </c>
      <c r="H510" s="20">
        <f>IFERROR(VLOOKUP(A510,'[3]Allocation Thresholds'!A:B,2,FALSE),10)</f>
        <v>10</v>
      </c>
    </row>
    <row r="511" spans="1:8">
      <c r="A511" t="s">
        <v>491</v>
      </c>
      <c r="B511" s="64">
        <f>VLOOKUP($A511,Pivot!$D:$E,2,FALSE)</f>
        <v>0</v>
      </c>
      <c r="D511" s="64">
        <v>0</v>
      </c>
      <c r="E511" s="64">
        <v>0</v>
      </c>
      <c r="F511" s="64">
        <v>0</v>
      </c>
      <c r="G511" s="64">
        <v>0</v>
      </c>
      <c r="H511" s="20">
        <f>IFERROR(VLOOKUP(A511,'[3]Allocation Thresholds'!A:B,2,FALSE),10)</f>
        <v>10</v>
      </c>
    </row>
    <row r="512" spans="1:8">
      <c r="A512" t="s">
        <v>492</v>
      </c>
      <c r="B512" s="64">
        <f>VLOOKUP($A512,Pivot!$D:$E,2,FALSE)</f>
        <v>0</v>
      </c>
      <c r="D512" s="64">
        <v>50</v>
      </c>
      <c r="E512" s="64">
        <v>50</v>
      </c>
      <c r="F512" s="64">
        <v>0</v>
      </c>
      <c r="G512" s="64">
        <v>0</v>
      </c>
      <c r="H512" s="20">
        <f>IFERROR(VLOOKUP(A512,'[3]Allocation Thresholds'!A:B,2,FALSE),10)</f>
        <v>10</v>
      </c>
    </row>
    <row r="513" spans="1:8">
      <c r="A513" t="s">
        <v>493</v>
      </c>
      <c r="B513" s="64">
        <f>VLOOKUP($A513,Pivot!$D:$E,2,FALSE)</f>
        <v>0</v>
      </c>
      <c r="D513" s="66">
        <v>50</v>
      </c>
      <c r="E513" s="64">
        <v>50</v>
      </c>
      <c r="F513" s="64">
        <v>0</v>
      </c>
      <c r="G513" s="64">
        <v>0</v>
      </c>
      <c r="H513" s="20">
        <f>IFERROR(VLOOKUP(A513,'[3]Allocation Thresholds'!A:B,2,FALSE),10)</f>
        <v>10</v>
      </c>
    </row>
    <row r="514" spans="1:8">
      <c r="A514" t="s">
        <v>494</v>
      </c>
      <c r="B514" s="64">
        <f>VLOOKUP($A514,Pivot!$D:$E,2,FALSE)</f>
        <v>1</v>
      </c>
      <c r="D514" s="66">
        <v>50</v>
      </c>
      <c r="E514" s="64">
        <v>50</v>
      </c>
      <c r="F514" s="64">
        <v>0</v>
      </c>
      <c r="G514" s="64">
        <v>0</v>
      </c>
      <c r="H514" s="20">
        <f>IFERROR(VLOOKUP(A514,'[3]Allocation Thresholds'!A:B,2,FALSE),10)</f>
        <v>10</v>
      </c>
    </row>
    <row r="515" spans="1:8">
      <c r="A515" t="s">
        <v>495</v>
      </c>
      <c r="B515" s="64">
        <f>VLOOKUP($A515,Pivot!$D:$E,2,FALSE)</f>
        <v>0</v>
      </c>
      <c r="D515" s="64">
        <v>50</v>
      </c>
      <c r="E515" s="64">
        <v>50</v>
      </c>
      <c r="F515" s="64">
        <v>0</v>
      </c>
      <c r="G515" s="64">
        <v>0</v>
      </c>
      <c r="H515" s="20">
        <f>IFERROR(VLOOKUP(A515,'[3]Allocation Thresholds'!A:B,2,FALSE),10)</f>
        <v>10</v>
      </c>
    </row>
    <row r="516" spans="1:8">
      <c r="A516" t="s">
        <v>496</v>
      </c>
      <c r="B516" s="64">
        <f>VLOOKUP($A516,Pivot!$D:$E,2,FALSE)</f>
        <v>0</v>
      </c>
      <c r="D516" s="64">
        <v>50</v>
      </c>
      <c r="E516" s="64">
        <v>50</v>
      </c>
      <c r="F516" s="64">
        <v>0</v>
      </c>
      <c r="G516" s="64">
        <v>0</v>
      </c>
      <c r="H516" s="20">
        <f>IFERROR(VLOOKUP(A516,'[3]Allocation Thresholds'!A:B,2,FALSE),10)</f>
        <v>10</v>
      </c>
    </row>
    <row r="517" spans="1:8">
      <c r="A517" t="s">
        <v>497</v>
      </c>
      <c r="B517" s="64">
        <f>VLOOKUP($A517,Pivot!$D:$E,2,FALSE)</f>
        <v>0</v>
      </c>
      <c r="D517" s="64">
        <v>50</v>
      </c>
      <c r="E517" s="64">
        <v>50</v>
      </c>
      <c r="F517" s="64">
        <v>0</v>
      </c>
      <c r="G517" s="64">
        <v>0</v>
      </c>
      <c r="H517" s="20">
        <f>IFERROR(VLOOKUP(A517,'[3]Allocation Thresholds'!A:B,2,FALSE),10)</f>
        <v>10</v>
      </c>
    </row>
    <row r="518" spans="1:8">
      <c r="A518" t="s">
        <v>498</v>
      </c>
      <c r="B518" s="64">
        <f>VLOOKUP($A518,Pivot!$D:$E,2,FALSE)</f>
        <v>0</v>
      </c>
      <c r="D518" s="64">
        <v>0</v>
      </c>
      <c r="E518" s="64">
        <v>0</v>
      </c>
      <c r="F518" s="64">
        <v>0</v>
      </c>
      <c r="G518" s="64">
        <v>0</v>
      </c>
      <c r="H518" s="20">
        <f>IFERROR(VLOOKUP(A518,'[3]Allocation Thresholds'!A:B,2,FALSE),10)</f>
        <v>10</v>
      </c>
    </row>
    <row r="519" spans="1:8">
      <c r="A519" t="s">
        <v>499</v>
      </c>
      <c r="B519" s="64">
        <f>VLOOKUP($A519,Pivot!$D:$E,2,FALSE)</f>
        <v>0</v>
      </c>
      <c r="D519" s="64">
        <v>0</v>
      </c>
      <c r="E519" s="64">
        <v>0</v>
      </c>
      <c r="F519" s="64">
        <v>0</v>
      </c>
      <c r="G519" s="64">
        <v>0</v>
      </c>
      <c r="H519" s="20">
        <f>IFERROR(VLOOKUP(A519,'[3]Allocation Thresholds'!A:B,2,FALSE),10)</f>
        <v>10</v>
      </c>
    </row>
    <row r="520" spans="1:8">
      <c r="A520" t="s">
        <v>500</v>
      </c>
      <c r="B520" s="64">
        <f>VLOOKUP($A520,Pivot!$D:$E,2,FALSE)</f>
        <v>0</v>
      </c>
      <c r="D520" s="64">
        <v>50</v>
      </c>
      <c r="E520" s="64">
        <v>50</v>
      </c>
      <c r="F520" s="64">
        <v>0</v>
      </c>
      <c r="G520" s="64">
        <v>0</v>
      </c>
      <c r="H520" s="20">
        <f>IFERROR(VLOOKUP(A520,'[3]Allocation Thresholds'!A:B,2,FALSE),10)</f>
        <v>10</v>
      </c>
    </row>
    <row r="521" spans="1:8">
      <c r="A521" t="s">
        <v>501</v>
      </c>
      <c r="B521" s="64">
        <f>VLOOKUP($A521,Pivot!$D:$E,2,FALSE)</f>
        <v>0</v>
      </c>
      <c r="D521" s="64">
        <v>50</v>
      </c>
      <c r="E521" s="64">
        <v>50</v>
      </c>
      <c r="F521" s="64">
        <v>0</v>
      </c>
      <c r="G521" s="64">
        <v>0</v>
      </c>
      <c r="H521" s="20">
        <f>IFERROR(VLOOKUP(A521,'[3]Allocation Thresholds'!A:B,2,FALSE),10)</f>
        <v>10</v>
      </c>
    </row>
    <row r="522" spans="1:8">
      <c r="A522" t="s">
        <v>502</v>
      </c>
      <c r="B522" s="64">
        <f>VLOOKUP($A522,Pivot!$D:$E,2,FALSE)</f>
        <v>0</v>
      </c>
      <c r="D522" s="64">
        <v>0</v>
      </c>
      <c r="E522" s="64">
        <v>0</v>
      </c>
      <c r="F522" s="64">
        <v>0</v>
      </c>
      <c r="G522" s="64">
        <v>0</v>
      </c>
      <c r="H522" s="20">
        <f>IFERROR(VLOOKUP(A522,'[3]Allocation Thresholds'!A:B,2,FALSE),10)</f>
        <v>10</v>
      </c>
    </row>
    <row r="523" spans="1:8">
      <c r="A523" t="s">
        <v>503</v>
      </c>
      <c r="B523" s="64">
        <f>VLOOKUP($A523,Pivot!$D:$E,2,FALSE)</f>
        <v>0</v>
      </c>
      <c r="D523" s="64">
        <v>0</v>
      </c>
      <c r="E523" s="64">
        <v>0</v>
      </c>
      <c r="F523" s="64">
        <v>0</v>
      </c>
      <c r="G523" s="64">
        <v>0</v>
      </c>
      <c r="H523" s="20">
        <f>IFERROR(VLOOKUP(A523,'[3]Allocation Thresholds'!A:B,2,FALSE),10)</f>
        <v>10</v>
      </c>
    </row>
    <row r="524" spans="1:8">
      <c r="A524" t="s">
        <v>504</v>
      </c>
      <c r="B524" s="64">
        <f>VLOOKUP($A524,Pivot!$D:$E,2,FALSE)</f>
        <v>0</v>
      </c>
      <c r="D524" s="64">
        <v>50</v>
      </c>
      <c r="E524" s="64">
        <v>50</v>
      </c>
      <c r="F524" s="64">
        <v>0</v>
      </c>
      <c r="G524" s="64">
        <v>0</v>
      </c>
      <c r="H524" s="20">
        <f>IFERROR(VLOOKUP(A524,'[3]Allocation Thresholds'!A:B,2,FALSE),10)</f>
        <v>10</v>
      </c>
    </row>
    <row r="525" spans="1:8">
      <c r="A525" t="s">
        <v>505</v>
      </c>
      <c r="B525" s="64">
        <f>VLOOKUP($A525,Pivot!$D:$E,2,FALSE)</f>
        <v>0</v>
      </c>
      <c r="D525" s="64">
        <v>50</v>
      </c>
      <c r="E525" s="64">
        <v>50</v>
      </c>
      <c r="F525" s="64">
        <v>0</v>
      </c>
      <c r="G525" s="64">
        <v>0</v>
      </c>
      <c r="H525" s="20">
        <f>IFERROR(VLOOKUP(A525,'[3]Allocation Thresholds'!A:B,2,FALSE),10)</f>
        <v>10</v>
      </c>
    </row>
    <row r="526" spans="1:8">
      <c r="A526" t="s">
        <v>506</v>
      </c>
      <c r="B526" s="64">
        <f>VLOOKUP($A526,Pivot!$D:$E,2,FALSE)</f>
        <v>0</v>
      </c>
      <c r="D526" s="64">
        <v>0</v>
      </c>
      <c r="E526" s="64">
        <v>0</v>
      </c>
      <c r="F526" s="64">
        <v>0</v>
      </c>
      <c r="G526" s="64">
        <v>0</v>
      </c>
      <c r="H526" s="20">
        <f>IFERROR(VLOOKUP(A526,'[3]Allocation Thresholds'!A:B,2,FALSE),10)</f>
        <v>10</v>
      </c>
    </row>
    <row r="527" spans="1:8">
      <c r="A527" t="s">
        <v>507</v>
      </c>
      <c r="B527" s="64">
        <f>VLOOKUP($A527,Pivot!$D:$E,2,FALSE)</f>
        <v>0</v>
      </c>
      <c r="D527" s="64">
        <v>0</v>
      </c>
      <c r="E527" s="64">
        <v>0</v>
      </c>
      <c r="F527" s="64">
        <v>0</v>
      </c>
      <c r="G527" s="64">
        <v>0</v>
      </c>
      <c r="H527" s="20">
        <f>IFERROR(VLOOKUP(A527,'[3]Allocation Thresholds'!A:B,2,FALSE),10)</f>
        <v>10</v>
      </c>
    </row>
    <row r="528" spans="1:8">
      <c r="A528" t="s">
        <v>508</v>
      </c>
      <c r="B528" s="64">
        <f>VLOOKUP($A528,Pivot!$D:$E,2,FALSE)</f>
        <v>0</v>
      </c>
      <c r="D528" s="64">
        <v>50</v>
      </c>
      <c r="E528" s="64">
        <v>50</v>
      </c>
      <c r="F528" s="64">
        <v>0</v>
      </c>
      <c r="G528" s="64">
        <v>0</v>
      </c>
      <c r="H528" s="20">
        <f>IFERROR(VLOOKUP(A528,'[3]Allocation Thresholds'!A:B,2,FALSE),10)</f>
        <v>10</v>
      </c>
    </row>
    <row r="529" spans="1:8">
      <c r="A529" t="s">
        <v>4411</v>
      </c>
      <c r="B529" s="64">
        <f>VLOOKUP($A529,Pivot!$D:$E,2,FALSE)</f>
        <v>0</v>
      </c>
      <c r="D529" s="64">
        <v>50</v>
      </c>
      <c r="E529" s="64">
        <v>50</v>
      </c>
      <c r="F529" s="64">
        <v>0</v>
      </c>
      <c r="G529" s="64">
        <v>0</v>
      </c>
      <c r="H529" s="20">
        <f>IFERROR(VLOOKUP(A529,'[3]Allocation Thresholds'!A:B,2,FALSE),10)</f>
        <v>10</v>
      </c>
    </row>
    <row r="530" spans="1:8">
      <c r="A530" t="s">
        <v>509</v>
      </c>
      <c r="B530" s="64">
        <f>VLOOKUP($A530,Pivot!$D:$E,2,FALSE)</f>
        <v>0</v>
      </c>
      <c r="D530" s="64">
        <v>50</v>
      </c>
      <c r="E530" s="64">
        <v>50</v>
      </c>
      <c r="F530" s="64">
        <v>0</v>
      </c>
      <c r="G530" s="64">
        <v>0</v>
      </c>
      <c r="H530" s="20">
        <f>IFERROR(VLOOKUP(A530,'[3]Allocation Thresholds'!A:B,2,FALSE),10)</f>
        <v>10</v>
      </c>
    </row>
    <row r="531" spans="1:8">
      <c r="A531" t="s">
        <v>510</v>
      </c>
      <c r="B531" s="64">
        <f>VLOOKUP($A531,Pivot!$D:$E,2,FALSE)</f>
        <v>0</v>
      </c>
      <c r="D531" s="64">
        <v>50</v>
      </c>
      <c r="E531" s="64">
        <v>50</v>
      </c>
      <c r="F531" s="64">
        <v>0</v>
      </c>
      <c r="G531" s="64">
        <v>0</v>
      </c>
      <c r="H531" s="20">
        <f>IFERROR(VLOOKUP(A531,'[3]Allocation Thresholds'!A:B,2,FALSE),10)</f>
        <v>10</v>
      </c>
    </row>
    <row r="532" spans="1:8">
      <c r="A532" t="s">
        <v>511</v>
      </c>
      <c r="B532" s="64">
        <f>VLOOKUP($A532,Pivot!$D:$E,2,FALSE)</f>
        <v>0</v>
      </c>
      <c r="D532" s="64">
        <v>50</v>
      </c>
      <c r="E532" s="64">
        <v>50</v>
      </c>
      <c r="F532" s="64">
        <v>0</v>
      </c>
      <c r="G532" s="64">
        <v>0</v>
      </c>
      <c r="H532" s="20">
        <f>IFERROR(VLOOKUP(A532,'[3]Allocation Thresholds'!A:B,2,FALSE),10)</f>
        <v>10</v>
      </c>
    </row>
    <row r="533" spans="1:8">
      <c r="A533" t="s">
        <v>512</v>
      </c>
      <c r="B533" s="64">
        <f>VLOOKUP($A533,Pivot!$D:$E,2,FALSE)</f>
        <v>0</v>
      </c>
      <c r="D533" s="64">
        <v>50</v>
      </c>
      <c r="E533" s="64">
        <v>50</v>
      </c>
      <c r="F533" s="64">
        <v>0</v>
      </c>
      <c r="G533" s="64">
        <v>0</v>
      </c>
      <c r="H533" s="20">
        <f>IFERROR(VLOOKUP(A533,'[3]Allocation Thresholds'!A:B,2,FALSE),10)</f>
        <v>10</v>
      </c>
    </row>
    <row r="534" spans="1:8">
      <c r="A534" t="s">
        <v>513</v>
      </c>
      <c r="B534" s="64">
        <f>VLOOKUP($A534,Pivot!$D:$E,2,FALSE)</f>
        <v>0</v>
      </c>
      <c r="D534" s="64">
        <v>0</v>
      </c>
      <c r="E534" s="64">
        <v>0</v>
      </c>
      <c r="F534" s="64">
        <v>0</v>
      </c>
      <c r="G534" s="64">
        <v>0</v>
      </c>
      <c r="H534" s="20">
        <f>IFERROR(VLOOKUP(A534,'[3]Allocation Thresholds'!A:B,2,FALSE),10)</f>
        <v>10</v>
      </c>
    </row>
    <row r="535" spans="1:8">
      <c r="A535" t="s">
        <v>514</v>
      </c>
      <c r="B535" s="64">
        <f>VLOOKUP($A535,Pivot!$D:$E,2,FALSE)</f>
        <v>0</v>
      </c>
      <c r="D535" s="64">
        <v>50</v>
      </c>
      <c r="E535" s="64">
        <v>50</v>
      </c>
      <c r="F535" s="64">
        <v>0</v>
      </c>
      <c r="G535" s="64">
        <v>0</v>
      </c>
      <c r="H535" s="20">
        <f>IFERROR(VLOOKUP(A535,'[3]Allocation Thresholds'!A:B,2,FALSE),10)</f>
        <v>10</v>
      </c>
    </row>
    <row r="536" spans="1:8">
      <c r="A536" t="s">
        <v>515</v>
      </c>
      <c r="B536" s="64">
        <f>VLOOKUP($A536,Pivot!$D:$E,2,FALSE)</f>
        <v>0</v>
      </c>
      <c r="D536" s="64">
        <v>0</v>
      </c>
      <c r="E536" s="66">
        <v>0</v>
      </c>
      <c r="F536" s="64">
        <v>0</v>
      </c>
      <c r="G536" s="64">
        <v>0</v>
      </c>
      <c r="H536" s="20">
        <f>IFERROR(VLOOKUP(A536,'[3]Allocation Thresholds'!A:B,2,FALSE),10)</f>
        <v>10</v>
      </c>
    </row>
    <row r="537" spans="1:8">
      <c r="A537" t="s">
        <v>516</v>
      </c>
      <c r="B537" s="64">
        <f>VLOOKUP($A537,Pivot!$D:$E,2,FALSE)</f>
        <v>0</v>
      </c>
      <c r="D537" s="64">
        <v>50</v>
      </c>
      <c r="E537" s="64">
        <v>50</v>
      </c>
      <c r="F537" s="64">
        <v>0</v>
      </c>
      <c r="G537" s="64">
        <v>0</v>
      </c>
      <c r="H537" s="20">
        <f>IFERROR(VLOOKUP(A537,'[3]Allocation Thresholds'!A:B,2,FALSE),10)</f>
        <v>10</v>
      </c>
    </row>
    <row r="538" spans="1:8">
      <c r="A538" t="s">
        <v>517</v>
      </c>
      <c r="B538" s="64">
        <f>VLOOKUP($A538,Pivot!$D:$E,2,FALSE)</f>
        <v>0</v>
      </c>
      <c r="D538" s="64">
        <v>50</v>
      </c>
      <c r="E538" s="64">
        <v>50</v>
      </c>
      <c r="F538" s="64">
        <v>0</v>
      </c>
      <c r="G538" s="64">
        <v>0</v>
      </c>
      <c r="H538" s="20">
        <f>IFERROR(VLOOKUP(A538,'[3]Allocation Thresholds'!A:B,2,FALSE),10)</f>
        <v>10</v>
      </c>
    </row>
    <row r="539" spans="1:8">
      <c r="A539" t="s">
        <v>518</v>
      </c>
      <c r="B539" s="64">
        <f>VLOOKUP($A539,Pivot!$D:$E,2,FALSE)</f>
        <v>0</v>
      </c>
      <c r="D539" s="64">
        <v>50</v>
      </c>
      <c r="E539" s="64">
        <v>50</v>
      </c>
      <c r="F539" s="64">
        <v>0</v>
      </c>
      <c r="G539" s="64">
        <v>0</v>
      </c>
      <c r="H539" s="20">
        <f>IFERROR(VLOOKUP(A539,'[3]Allocation Thresholds'!A:B,2,FALSE),10)</f>
        <v>10</v>
      </c>
    </row>
    <row r="540" spans="1:8">
      <c r="A540" t="s">
        <v>519</v>
      </c>
      <c r="B540" s="64">
        <f>VLOOKUP($A540,Pivot!$D:$E,2,FALSE)</f>
        <v>0</v>
      </c>
      <c r="D540" s="64">
        <v>50</v>
      </c>
      <c r="E540" s="64">
        <v>50</v>
      </c>
      <c r="F540" s="64">
        <v>0</v>
      </c>
      <c r="G540" s="64">
        <v>0</v>
      </c>
      <c r="H540" s="20">
        <f>IFERROR(VLOOKUP(A540,'[3]Allocation Thresholds'!A:B,2,FALSE),10)</f>
        <v>10</v>
      </c>
    </row>
    <row r="541" spans="1:8">
      <c r="A541" t="s">
        <v>520</v>
      </c>
      <c r="B541" s="64">
        <f>VLOOKUP($A541,Pivot!$D:$E,2,FALSE)</f>
        <v>0</v>
      </c>
      <c r="D541" s="64">
        <v>50</v>
      </c>
      <c r="E541" s="64">
        <v>50</v>
      </c>
      <c r="F541" s="64">
        <v>0</v>
      </c>
      <c r="G541" s="64">
        <v>0</v>
      </c>
      <c r="H541" s="20">
        <f>IFERROR(VLOOKUP(A541,'[3]Allocation Thresholds'!A:B,2,FALSE),10)</f>
        <v>10</v>
      </c>
    </row>
    <row r="542" spans="1:8">
      <c r="A542" t="s">
        <v>521</v>
      </c>
      <c r="B542" s="64">
        <f>VLOOKUP($A542,Pivot!$D:$E,2,FALSE)</f>
        <v>0</v>
      </c>
      <c r="D542" s="64">
        <v>50</v>
      </c>
      <c r="E542" s="64">
        <v>50</v>
      </c>
      <c r="F542" s="64">
        <v>0</v>
      </c>
      <c r="G542" s="64">
        <v>0</v>
      </c>
      <c r="H542" s="20">
        <f>IFERROR(VLOOKUP(A542,'[3]Allocation Thresholds'!A:B,2,FALSE),10)</f>
        <v>10</v>
      </c>
    </row>
    <row r="543" spans="1:8">
      <c r="A543" t="s">
        <v>522</v>
      </c>
      <c r="B543" s="64">
        <f>VLOOKUP($A543,Pivot!$D:$E,2,FALSE)</f>
        <v>0</v>
      </c>
      <c r="D543" s="64">
        <v>50</v>
      </c>
      <c r="E543" s="64">
        <v>50</v>
      </c>
      <c r="F543" s="64">
        <v>0</v>
      </c>
      <c r="G543" s="64">
        <v>0</v>
      </c>
      <c r="H543" s="20">
        <f>IFERROR(VLOOKUP(A543,'[3]Allocation Thresholds'!A:B,2,FALSE),10)</f>
        <v>10</v>
      </c>
    </row>
    <row r="544" spans="1:8">
      <c r="A544" t="s">
        <v>523</v>
      </c>
      <c r="B544" s="64">
        <f>VLOOKUP($A544,Pivot!$D:$E,2,FALSE)</f>
        <v>0</v>
      </c>
      <c r="D544" s="64">
        <v>50</v>
      </c>
      <c r="E544" s="64">
        <v>50</v>
      </c>
      <c r="F544" s="64">
        <v>0</v>
      </c>
      <c r="G544" s="64">
        <v>0</v>
      </c>
      <c r="H544" s="20">
        <f>IFERROR(VLOOKUP(A544,'[3]Allocation Thresholds'!A:B,2,FALSE),10)</f>
        <v>10</v>
      </c>
    </row>
    <row r="545" spans="1:8">
      <c r="A545" t="s">
        <v>524</v>
      </c>
      <c r="B545" s="64">
        <f>VLOOKUP($A545,Pivot!$D:$E,2,FALSE)</f>
        <v>0</v>
      </c>
      <c r="D545" s="64">
        <v>50</v>
      </c>
      <c r="E545" s="64">
        <v>50</v>
      </c>
      <c r="F545" s="64">
        <v>0</v>
      </c>
      <c r="G545" s="64">
        <v>0</v>
      </c>
      <c r="H545" s="20">
        <f>IFERROR(VLOOKUP(A545,'[3]Allocation Thresholds'!A:B,2,FALSE),10)</f>
        <v>10</v>
      </c>
    </row>
    <row r="546" spans="1:8">
      <c r="A546" t="s">
        <v>525</v>
      </c>
      <c r="B546" s="64">
        <f>VLOOKUP($A546,Pivot!$D:$E,2,FALSE)</f>
        <v>0</v>
      </c>
      <c r="D546" s="64">
        <v>50</v>
      </c>
      <c r="E546" s="64">
        <v>50</v>
      </c>
      <c r="F546" s="64">
        <v>0</v>
      </c>
      <c r="G546" s="64">
        <v>0</v>
      </c>
      <c r="H546" s="20">
        <f>IFERROR(VLOOKUP(A546,'[3]Allocation Thresholds'!A:B,2,FALSE),10)</f>
        <v>10</v>
      </c>
    </row>
    <row r="547" spans="1:8">
      <c r="A547" t="s">
        <v>526</v>
      </c>
      <c r="B547" s="64">
        <f>VLOOKUP($A547,Pivot!$D:$E,2,FALSE)</f>
        <v>0</v>
      </c>
      <c r="D547" s="64">
        <v>50</v>
      </c>
      <c r="E547" s="64">
        <v>50</v>
      </c>
      <c r="F547" s="64">
        <v>0</v>
      </c>
      <c r="G547" s="64">
        <v>0</v>
      </c>
      <c r="H547" s="20">
        <f>IFERROR(VLOOKUP(A547,'[3]Allocation Thresholds'!A:B,2,FALSE),10)</f>
        <v>10</v>
      </c>
    </row>
    <row r="548" spans="1:8">
      <c r="A548" t="s">
        <v>527</v>
      </c>
      <c r="B548" s="64">
        <f>VLOOKUP($A548,Pivot!$D:$E,2,FALSE)</f>
        <v>0</v>
      </c>
      <c r="D548" s="64">
        <v>50</v>
      </c>
      <c r="E548" s="64">
        <v>50</v>
      </c>
      <c r="F548" s="64">
        <v>0</v>
      </c>
      <c r="G548" s="64">
        <v>0</v>
      </c>
      <c r="H548" s="20">
        <f>IFERROR(VLOOKUP(A548,'[3]Allocation Thresholds'!A:B,2,FALSE),10)</f>
        <v>10</v>
      </c>
    </row>
    <row r="549" spans="1:8">
      <c r="A549" t="s">
        <v>528</v>
      </c>
      <c r="B549" s="64">
        <f>VLOOKUP($A549,Pivot!$D:$E,2,FALSE)</f>
        <v>0</v>
      </c>
      <c r="D549" s="64">
        <v>50</v>
      </c>
      <c r="E549" s="64">
        <v>50</v>
      </c>
      <c r="F549" s="64">
        <v>0</v>
      </c>
      <c r="G549" s="64">
        <v>0</v>
      </c>
      <c r="H549" s="20">
        <f>IFERROR(VLOOKUP(A549,'[3]Allocation Thresholds'!A:B,2,FALSE),10)</f>
        <v>10</v>
      </c>
    </row>
    <row r="550" spans="1:8">
      <c r="A550" t="s">
        <v>529</v>
      </c>
      <c r="B550" s="64">
        <f>VLOOKUP($A550,Pivot!$D:$E,2,FALSE)</f>
        <v>0</v>
      </c>
      <c r="D550" s="64">
        <v>0</v>
      </c>
      <c r="E550" s="64">
        <v>0</v>
      </c>
      <c r="F550" s="64">
        <v>0</v>
      </c>
      <c r="G550" s="64">
        <v>0</v>
      </c>
      <c r="H550" s="20">
        <f>IFERROR(VLOOKUP(A550,'[3]Allocation Thresholds'!A:B,2,FALSE),10)</f>
        <v>10</v>
      </c>
    </row>
    <row r="551" spans="1:8">
      <c r="A551" t="s">
        <v>530</v>
      </c>
      <c r="B551" s="64">
        <f>VLOOKUP($A551,Pivot!$D:$E,2,FALSE)</f>
        <v>0</v>
      </c>
      <c r="D551" s="64">
        <v>50</v>
      </c>
      <c r="E551" s="64">
        <v>50</v>
      </c>
      <c r="F551" s="64">
        <v>0</v>
      </c>
      <c r="G551" s="64">
        <v>0</v>
      </c>
      <c r="H551" s="20">
        <f>IFERROR(VLOOKUP(A551,'[3]Allocation Thresholds'!A:B,2,FALSE),10)</f>
        <v>10</v>
      </c>
    </row>
    <row r="552" spans="1:8">
      <c r="A552" t="s">
        <v>531</v>
      </c>
      <c r="B552" s="64">
        <f>VLOOKUP($A552,Pivot!$D:$E,2,FALSE)</f>
        <v>0</v>
      </c>
      <c r="D552" s="64">
        <v>50</v>
      </c>
      <c r="E552" s="64">
        <v>50</v>
      </c>
      <c r="F552" s="64">
        <v>0</v>
      </c>
      <c r="G552" s="64">
        <v>0</v>
      </c>
      <c r="H552" s="20">
        <f>IFERROR(VLOOKUP(A552,'[3]Allocation Thresholds'!A:B,2,FALSE),10)</f>
        <v>10</v>
      </c>
    </row>
    <row r="553" spans="1:8">
      <c r="A553" t="s">
        <v>532</v>
      </c>
      <c r="B553" s="64">
        <f>VLOOKUP($A553,Pivot!$D:$E,2,FALSE)</f>
        <v>0</v>
      </c>
      <c r="D553" s="64">
        <v>50</v>
      </c>
      <c r="E553" s="64">
        <v>50</v>
      </c>
      <c r="F553" s="64">
        <v>0</v>
      </c>
      <c r="G553" s="64">
        <v>0</v>
      </c>
      <c r="H553" s="20">
        <f>IFERROR(VLOOKUP(A553,'[3]Allocation Thresholds'!A:B,2,FALSE),10)</f>
        <v>10</v>
      </c>
    </row>
    <row r="554" spans="1:8">
      <c r="A554" t="s">
        <v>533</v>
      </c>
      <c r="B554" s="64">
        <f>VLOOKUP($A554,Pivot!$D:$E,2,FALSE)</f>
        <v>0</v>
      </c>
      <c r="D554" s="64">
        <v>50</v>
      </c>
      <c r="E554" s="64">
        <v>50</v>
      </c>
      <c r="F554" s="64">
        <v>0</v>
      </c>
      <c r="G554" s="64">
        <v>0</v>
      </c>
      <c r="H554" s="20">
        <f>IFERROR(VLOOKUP(A554,'[3]Allocation Thresholds'!A:B,2,FALSE),10)</f>
        <v>10</v>
      </c>
    </row>
    <row r="555" spans="1:8">
      <c r="A555" t="s">
        <v>534</v>
      </c>
      <c r="B555" s="64">
        <f>VLOOKUP($A555,Pivot!$D:$E,2,FALSE)</f>
        <v>0</v>
      </c>
      <c r="D555" s="64">
        <v>50</v>
      </c>
      <c r="E555" s="64">
        <v>50</v>
      </c>
      <c r="F555" s="64">
        <v>0</v>
      </c>
      <c r="G555" s="64">
        <v>0</v>
      </c>
      <c r="H555" s="20">
        <f>IFERROR(VLOOKUP(A555,'[3]Allocation Thresholds'!A:B,2,FALSE),10)</f>
        <v>10</v>
      </c>
    </row>
    <row r="556" spans="1:8">
      <c r="A556" t="s">
        <v>535</v>
      </c>
      <c r="B556" s="64">
        <f>VLOOKUP($A556,Pivot!$D:$E,2,FALSE)</f>
        <v>0</v>
      </c>
      <c r="D556" s="64">
        <v>50</v>
      </c>
      <c r="E556" s="64">
        <v>50</v>
      </c>
      <c r="F556" s="64">
        <v>0</v>
      </c>
      <c r="G556" s="64">
        <v>0</v>
      </c>
      <c r="H556" s="20">
        <f>IFERROR(VLOOKUP(A556,'[3]Allocation Thresholds'!A:B,2,FALSE),10)</f>
        <v>10</v>
      </c>
    </row>
    <row r="557" spans="1:8">
      <c r="A557" t="s">
        <v>536</v>
      </c>
      <c r="B557" s="64">
        <f>VLOOKUP($A557,Pivot!$D:$E,2,FALSE)</f>
        <v>0</v>
      </c>
      <c r="D557" s="64">
        <v>50</v>
      </c>
      <c r="E557" s="64">
        <v>50</v>
      </c>
      <c r="F557" s="64">
        <v>0</v>
      </c>
      <c r="G557" s="64">
        <v>0</v>
      </c>
      <c r="H557" s="20">
        <f>IFERROR(VLOOKUP(A557,'[3]Allocation Thresholds'!A:B,2,FALSE),10)</f>
        <v>10</v>
      </c>
    </row>
    <row r="558" spans="1:8">
      <c r="A558" t="s">
        <v>537</v>
      </c>
      <c r="B558" s="64">
        <f>VLOOKUP($A558,Pivot!$D:$E,2,FALSE)</f>
        <v>0</v>
      </c>
      <c r="D558" s="64">
        <v>50</v>
      </c>
      <c r="E558" s="64">
        <v>50</v>
      </c>
      <c r="F558" s="64">
        <v>0</v>
      </c>
      <c r="G558" s="64">
        <v>0</v>
      </c>
      <c r="H558" s="20">
        <f>IFERROR(VLOOKUP(A558,'[3]Allocation Thresholds'!A:B,2,FALSE),10)</f>
        <v>10</v>
      </c>
    </row>
    <row r="559" spans="1:8">
      <c r="A559" t="s">
        <v>538</v>
      </c>
      <c r="B559" s="64">
        <f>VLOOKUP($A559,Pivot!$D:$E,2,FALSE)</f>
        <v>0</v>
      </c>
      <c r="D559" s="64">
        <v>50</v>
      </c>
      <c r="E559" s="64">
        <v>50</v>
      </c>
      <c r="F559" s="64">
        <v>0</v>
      </c>
      <c r="G559" s="64">
        <v>0</v>
      </c>
      <c r="H559" s="20">
        <f>IFERROR(VLOOKUP(A559,'[3]Allocation Thresholds'!A:B,2,FALSE),10)</f>
        <v>10</v>
      </c>
    </row>
    <row r="560" spans="1:8">
      <c r="A560" t="s">
        <v>539</v>
      </c>
      <c r="B560" s="64">
        <f>VLOOKUP($A560,Pivot!$D:$E,2,FALSE)</f>
        <v>0</v>
      </c>
      <c r="D560" s="64">
        <v>50</v>
      </c>
      <c r="E560" s="64">
        <v>50</v>
      </c>
      <c r="F560" s="64">
        <v>0</v>
      </c>
      <c r="G560" s="64">
        <v>0</v>
      </c>
      <c r="H560" s="20">
        <f>IFERROR(VLOOKUP(A560,'[3]Allocation Thresholds'!A:B,2,FALSE),10)</f>
        <v>10</v>
      </c>
    </row>
    <row r="561" spans="1:8">
      <c r="A561" t="s">
        <v>540</v>
      </c>
      <c r="B561" s="64">
        <f>VLOOKUP($A561,Pivot!$D:$E,2,FALSE)</f>
        <v>0</v>
      </c>
      <c r="D561" s="64">
        <v>50</v>
      </c>
      <c r="E561" s="64">
        <v>50</v>
      </c>
      <c r="F561" s="64">
        <v>0</v>
      </c>
      <c r="G561" s="64">
        <v>0</v>
      </c>
      <c r="H561" s="20">
        <f>IFERROR(VLOOKUP(A561,'[3]Allocation Thresholds'!A:B,2,FALSE),10)</f>
        <v>10</v>
      </c>
    </row>
    <row r="562" spans="1:8">
      <c r="A562" t="s">
        <v>541</v>
      </c>
      <c r="B562" s="64">
        <f>VLOOKUP($A562,Pivot!$D:$E,2,FALSE)</f>
        <v>0</v>
      </c>
      <c r="D562" s="64">
        <v>50</v>
      </c>
      <c r="E562" s="64">
        <v>50</v>
      </c>
      <c r="F562" s="64">
        <v>0</v>
      </c>
      <c r="G562" s="64">
        <v>0</v>
      </c>
      <c r="H562" s="20">
        <f>IFERROR(VLOOKUP(A562,'[3]Allocation Thresholds'!A:B,2,FALSE),10)</f>
        <v>10</v>
      </c>
    </row>
    <row r="563" spans="1:8">
      <c r="A563" t="s">
        <v>542</v>
      </c>
      <c r="B563" s="64">
        <f>VLOOKUP($A563,Pivot!$D:$E,2,FALSE)</f>
        <v>0</v>
      </c>
      <c r="D563" s="64">
        <v>50</v>
      </c>
      <c r="E563" s="64">
        <v>50</v>
      </c>
      <c r="F563" s="64">
        <v>0</v>
      </c>
      <c r="G563" s="64">
        <v>0</v>
      </c>
      <c r="H563" s="20">
        <f>IFERROR(VLOOKUP(A563,'[3]Allocation Thresholds'!A:B,2,FALSE),10)</f>
        <v>10</v>
      </c>
    </row>
    <row r="564" spans="1:8">
      <c r="A564" t="s">
        <v>543</v>
      </c>
      <c r="B564" s="64">
        <f>VLOOKUP($A564,Pivot!$D:$E,2,FALSE)</f>
        <v>0</v>
      </c>
      <c r="D564" s="64">
        <v>50</v>
      </c>
      <c r="E564" s="64">
        <v>50</v>
      </c>
      <c r="F564" s="64">
        <v>0</v>
      </c>
      <c r="G564" s="64">
        <v>0</v>
      </c>
      <c r="H564" s="20">
        <f>IFERROR(VLOOKUP(A564,'[3]Allocation Thresholds'!A:B,2,FALSE),10)</f>
        <v>10</v>
      </c>
    </row>
    <row r="565" spans="1:8">
      <c r="A565" t="s">
        <v>544</v>
      </c>
      <c r="B565" s="64">
        <f>VLOOKUP($A565,Pivot!$D:$E,2,FALSE)</f>
        <v>0</v>
      </c>
      <c r="D565" s="64">
        <v>50</v>
      </c>
      <c r="E565" s="64">
        <v>50</v>
      </c>
      <c r="F565" s="64">
        <v>0</v>
      </c>
      <c r="G565" s="64">
        <v>0</v>
      </c>
      <c r="H565" s="20">
        <f>IFERROR(VLOOKUP(A565,'[3]Allocation Thresholds'!A:B,2,FALSE),10)</f>
        <v>10</v>
      </c>
    </row>
    <row r="566" spans="1:8">
      <c r="A566" t="s">
        <v>545</v>
      </c>
      <c r="B566" s="64">
        <f>VLOOKUP($A566,Pivot!$D:$E,2,FALSE)</f>
        <v>0</v>
      </c>
      <c r="D566" s="64">
        <v>50</v>
      </c>
      <c r="E566" s="64">
        <v>50</v>
      </c>
      <c r="F566" s="64">
        <v>0</v>
      </c>
      <c r="G566" s="64">
        <v>0</v>
      </c>
      <c r="H566" s="20">
        <f>IFERROR(VLOOKUP(A566,'[3]Allocation Thresholds'!A:B,2,FALSE),10)</f>
        <v>10</v>
      </c>
    </row>
    <row r="567" spans="1:8">
      <c r="A567" t="s">
        <v>546</v>
      </c>
      <c r="B567" s="64">
        <f>VLOOKUP($A567,Pivot!$D:$E,2,FALSE)</f>
        <v>0</v>
      </c>
      <c r="D567" s="64">
        <v>50</v>
      </c>
      <c r="E567" s="64">
        <v>50</v>
      </c>
      <c r="F567" s="64">
        <v>0</v>
      </c>
      <c r="G567" s="64">
        <v>0</v>
      </c>
      <c r="H567" s="20">
        <f>IFERROR(VLOOKUP(A567,'[3]Allocation Thresholds'!A:B,2,FALSE),10)</f>
        <v>10</v>
      </c>
    </row>
    <row r="568" spans="1:8">
      <c r="A568" t="s">
        <v>547</v>
      </c>
      <c r="B568" s="64">
        <f>VLOOKUP($A568,Pivot!$D:$E,2,FALSE)</f>
        <v>0</v>
      </c>
      <c r="D568" s="64">
        <v>50</v>
      </c>
      <c r="E568" s="64">
        <v>50</v>
      </c>
      <c r="F568" s="64">
        <v>0</v>
      </c>
      <c r="G568" s="64">
        <v>0</v>
      </c>
      <c r="H568" s="20">
        <f>IFERROR(VLOOKUP(A568,'[3]Allocation Thresholds'!A:B,2,FALSE),10)</f>
        <v>10</v>
      </c>
    </row>
    <row r="569" spans="1:8">
      <c r="A569" t="s">
        <v>4412</v>
      </c>
      <c r="B569" s="64">
        <f>VLOOKUP($A569,Pivot!$D:$E,2,FALSE)</f>
        <v>0</v>
      </c>
      <c r="D569" s="64">
        <v>50</v>
      </c>
      <c r="E569" s="64">
        <v>50</v>
      </c>
      <c r="F569" s="64">
        <v>0</v>
      </c>
      <c r="G569" s="64">
        <v>0</v>
      </c>
      <c r="H569" s="20">
        <f>IFERROR(VLOOKUP(A569,'[3]Allocation Thresholds'!A:B,2,FALSE),10)</f>
        <v>10</v>
      </c>
    </row>
    <row r="570" spans="1:8">
      <c r="A570" t="s">
        <v>548</v>
      </c>
      <c r="B570" s="64">
        <f>VLOOKUP($A570,Pivot!$D:$E,2,FALSE)</f>
        <v>0</v>
      </c>
      <c r="D570" s="64">
        <v>0</v>
      </c>
      <c r="E570" s="64">
        <v>0</v>
      </c>
      <c r="F570" s="64">
        <v>0</v>
      </c>
      <c r="G570" s="64">
        <v>0</v>
      </c>
      <c r="H570" s="20">
        <f>IFERROR(VLOOKUP(A570,'[3]Allocation Thresholds'!A:B,2,FALSE),10)</f>
        <v>10</v>
      </c>
    </row>
    <row r="571" spans="1:8">
      <c r="A571" t="s">
        <v>549</v>
      </c>
      <c r="B571" s="64">
        <f>VLOOKUP($A571,Pivot!$D:$E,2,FALSE)</f>
        <v>0</v>
      </c>
      <c r="D571" s="64">
        <v>50</v>
      </c>
      <c r="E571" s="64">
        <v>50</v>
      </c>
      <c r="F571" s="64">
        <v>0</v>
      </c>
      <c r="G571" s="64">
        <v>0</v>
      </c>
      <c r="H571" s="20">
        <f>IFERROR(VLOOKUP(A571,'[3]Allocation Thresholds'!A:B,2,FALSE),10)</f>
        <v>10</v>
      </c>
    </row>
    <row r="572" spans="1:8">
      <c r="A572" t="s">
        <v>550</v>
      </c>
      <c r="B572" s="64">
        <f>VLOOKUP($A572,Pivot!$D:$E,2,FALSE)</f>
        <v>0</v>
      </c>
      <c r="D572" s="64">
        <v>0</v>
      </c>
      <c r="E572" s="64">
        <v>0</v>
      </c>
      <c r="F572" s="64">
        <v>0</v>
      </c>
      <c r="G572" s="64">
        <v>0</v>
      </c>
      <c r="H572" s="20">
        <f>IFERROR(VLOOKUP(A572,'[3]Allocation Thresholds'!A:B,2,FALSE),10)</f>
        <v>10</v>
      </c>
    </row>
    <row r="573" spans="1:8">
      <c r="A573" t="s">
        <v>551</v>
      </c>
      <c r="B573" s="64">
        <f>VLOOKUP($A573,Pivot!$D:$E,2,FALSE)</f>
        <v>0</v>
      </c>
      <c r="D573" s="64">
        <v>50</v>
      </c>
      <c r="E573" s="64">
        <v>50</v>
      </c>
      <c r="F573" s="64">
        <v>0</v>
      </c>
      <c r="G573" s="64">
        <v>0</v>
      </c>
      <c r="H573" s="20">
        <f>IFERROR(VLOOKUP(A573,'[3]Allocation Thresholds'!A:B,2,FALSE),10)</f>
        <v>10</v>
      </c>
    </row>
    <row r="574" spans="1:8">
      <c r="A574" t="s">
        <v>552</v>
      </c>
      <c r="B574" s="64">
        <f>VLOOKUP($A574,Pivot!$D:$E,2,FALSE)</f>
        <v>0</v>
      </c>
      <c r="D574" s="64">
        <v>50</v>
      </c>
      <c r="E574" s="64">
        <v>50</v>
      </c>
      <c r="F574" s="64">
        <v>0</v>
      </c>
      <c r="G574" s="64">
        <v>0</v>
      </c>
      <c r="H574" s="20">
        <f>IFERROR(VLOOKUP(A574,'[3]Allocation Thresholds'!A:B,2,FALSE),10)</f>
        <v>10</v>
      </c>
    </row>
    <row r="575" spans="1:8">
      <c r="A575" t="s">
        <v>553</v>
      </c>
      <c r="B575" s="64">
        <f>VLOOKUP($A575,Pivot!$D:$E,2,FALSE)</f>
        <v>0</v>
      </c>
      <c r="D575" s="64">
        <v>50</v>
      </c>
      <c r="E575" s="64">
        <v>50</v>
      </c>
      <c r="F575" s="64">
        <v>0</v>
      </c>
      <c r="G575" s="64">
        <v>0</v>
      </c>
      <c r="H575" s="20">
        <f>IFERROR(VLOOKUP(A575,'[3]Allocation Thresholds'!A:B,2,FALSE),10)</f>
        <v>10</v>
      </c>
    </row>
    <row r="576" spans="1:8">
      <c r="A576" t="s">
        <v>554</v>
      </c>
      <c r="B576" s="64">
        <f>VLOOKUP($A576,Pivot!$D:$E,2,FALSE)</f>
        <v>0</v>
      </c>
      <c r="D576" s="64">
        <v>50</v>
      </c>
      <c r="E576" s="64">
        <v>50</v>
      </c>
      <c r="F576" s="64">
        <v>0</v>
      </c>
      <c r="G576" s="64">
        <v>0</v>
      </c>
      <c r="H576" s="20">
        <f>IFERROR(VLOOKUP(A576,'[3]Allocation Thresholds'!A:B,2,FALSE),10)</f>
        <v>10</v>
      </c>
    </row>
    <row r="577" spans="1:8">
      <c r="A577" t="s">
        <v>555</v>
      </c>
      <c r="B577" s="64">
        <f>VLOOKUP($A577,Pivot!$D:$E,2,FALSE)</f>
        <v>0</v>
      </c>
      <c r="D577" s="64">
        <v>50</v>
      </c>
      <c r="E577" s="64">
        <v>50</v>
      </c>
      <c r="F577" s="64">
        <v>0</v>
      </c>
      <c r="G577" s="64">
        <v>0</v>
      </c>
      <c r="H577" s="20">
        <f>IFERROR(VLOOKUP(A577,'[3]Allocation Thresholds'!A:B,2,FALSE),10)</f>
        <v>10</v>
      </c>
    </row>
    <row r="578" spans="1:8">
      <c r="A578" t="s">
        <v>556</v>
      </c>
      <c r="B578" s="64">
        <f>VLOOKUP($A578,Pivot!$D:$E,2,FALSE)</f>
        <v>0</v>
      </c>
      <c r="D578" s="64">
        <v>0</v>
      </c>
      <c r="E578" s="64">
        <v>0</v>
      </c>
      <c r="F578" s="64">
        <v>0</v>
      </c>
      <c r="G578" s="64">
        <v>0</v>
      </c>
      <c r="H578" s="20">
        <f>IFERROR(VLOOKUP(A578,'[3]Allocation Thresholds'!A:B,2,FALSE),10)</f>
        <v>10</v>
      </c>
    </row>
    <row r="579" spans="1:8">
      <c r="A579" t="s">
        <v>557</v>
      </c>
      <c r="B579" s="64">
        <f>VLOOKUP($A579,Pivot!$D:$E,2,FALSE)</f>
        <v>0</v>
      </c>
      <c r="D579" s="64">
        <v>50</v>
      </c>
      <c r="E579" s="64">
        <v>50</v>
      </c>
      <c r="F579" s="64">
        <v>0</v>
      </c>
      <c r="G579" s="64">
        <v>0</v>
      </c>
      <c r="H579" s="20">
        <f>IFERROR(VLOOKUP(A579,'[3]Allocation Thresholds'!A:B,2,FALSE),10)</f>
        <v>10</v>
      </c>
    </row>
    <row r="580" spans="1:8">
      <c r="A580" t="s">
        <v>558</v>
      </c>
      <c r="B580" s="64">
        <f>VLOOKUP($A580,Pivot!$D:$E,2,FALSE)</f>
        <v>0</v>
      </c>
      <c r="D580" s="64">
        <v>0</v>
      </c>
      <c r="E580" s="64">
        <v>0</v>
      </c>
      <c r="F580" s="64">
        <v>0</v>
      </c>
      <c r="G580" s="64">
        <v>0</v>
      </c>
      <c r="H580" s="20">
        <f>IFERROR(VLOOKUP(A580,'[3]Allocation Thresholds'!A:B,2,FALSE),10)</f>
        <v>10</v>
      </c>
    </row>
    <row r="581" spans="1:8">
      <c r="A581" t="s">
        <v>559</v>
      </c>
      <c r="B581" s="64">
        <f>VLOOKUP($A581,Pivot!$D:$E,2,FALSE)</f>
        <v>0</v>
      </c>
      <c r="D581" s="64">
        <v>50</v>
      </c>
      <c r="E581" s="64">
        <v>50</v>
      </c>
      <c r="F581" s="64">
        <v>0</v>
      </c>
      <c r="G581" s="64">
        <v>0</v>
      </c>
      <c r="H581" s="20">
        <f>IFERROR(VLOOKUP(A581,'[3]Allocation Thresholds'!A:B,2,FALSE),10)</f>
        <v>10</v>
      </c>
    </row>
    <row r="582" spans="1:8">
      <c r="A582" t="s">
        <v>4413</v>
      </c>
      <c r="B582" s="64">
        <f>VLOOKUP($A582,Pivot!$D:$E,2,FALSE)</f>
        <v>0</v>
      </c>
      <c r="D582" s="64">
        <v>50</v>
      </c>
      <c r="E582" s="64">
        <v>50</v>
      </c>
      <c r="F582" s="64">
        <v>0</v>
      </c>
      <c r="G582" s="64">
        <v>0</v>
      </c>
      <c r="H582" s="20">
        <f>IFERROR(VLOOKUP(A582,'[3]Allocation Thresholds'!A:B,2,FALSE),10)</f>
        <v>10</v>
      </c>
    </row>
    <row r="583" spans="1:8">
      <c r="A583" t="s">
        <v>560</v>
      </c>
      <c r="B583" s="64">
        <f>VLOOKUP($A583,Pivot!$D:$E,2,FALSE)</f>
        <v>0</v>
      </c>
      <c r="D583" s="64">
        <v>50</v>
      </c>
      <c r="E583" s="64">
        <v>50</v>
      </c>
      <c r="F583" s="64">
        <v>0</v>
      </c>
      <c r="G583" s="64">
        <v>0</v>
      </c>
      <c r="H583" s="20">
        <f>IFERROR(VLOOKUP(A583,'[3]Allocation Thresholds'!A:B,2,FALSE),10)</f>
        <v>10</v>
      </c>
    </row>
    <row r="584" spans="1:8">
      <c r="A584" t="s">
        <v>561</v>
      </c>
      <c r="B584" s="64">
        <f>VLOOKUP($A584,Pivot!$D:$E,2,FALSE)</f>
        <v>0</v>
      </c>
      <c r="D584" s="64">
        <v>50</v>
      </c>
      <c r="E584" s="64">
        <v>50</v>
      </c>
      <c r="F584" s="64">
        <v>0</v>
      </c>
      <c r="G584" s="64">
        <v>0</v>
      </c>
      <c r="H584" s="20">
        <f>IFERROR(VLOOKUP(A584,'[3]Allocation Thresholds'!A:B,2,FALSE),10)</f>
        <v>10</v>
      </c>
    </row>
    <row r="585" spans="1:8">
      <c r="A585" t="s">
        <v>562</v>
      </c>
      <c r="B585" s="64">
        <f>VLOOKUP($A585,Pivot!$D:$E,2,FALSE)</f>
        <v>0</v>
      </c>
      <c r="D585" s="64">
        <v>50</v>
      </c>
      <c r="E585" s="64">
        <v>50</v>
      </c>
      <c r="F585" s="64">
        <v>0</v>
      </c>
      <c r="G585" s="64">
        <v>0</v>
      </c>
      <c r="H585" s="20">
        <f>IFERROR(VLOOKUP(A585,'[3]Allocation Thresholds'!A:B,2,FALSE),10)</f>
        <v>10</v>
      </c>
    </row>
    <row r="586" spans="1:8">
      <c r="A586" t="s">
        <v>563</v>
      </c>
      <c r="B586" s="64">
        <f>VLOOKUP($A586,Pivot!$D:$E,2,FALSE)</f>
        <v>0</v>
      </c>
      <c r="D586" s="64">
        <v>0</v>
      </c>
      <c r="E586" s="64">
        <v>0</v>
      </c>
      <c r="F586" s="64">
        <v>0</v>
      </c>
      <c r="G586" s="64">
        <v>0</v>
      </c>
      <c r="H586" s="20">
        <f>IFERROR(VLOOKUP(A586,'[3]Allocation Thresholds'!A:B,2,FALSE),10)</f>
        <v>10</v>
      </c>
    </row>
    <row r="587" spans="1:8">
      <c r="A587" t="s">
        <v>564</v>
      </c>
      <c r="B587" s="64">
        <f>VLOOKUP($A587,Pivot!$D:$E,2,FALSE)</f>
        <v>0</v>
      </c>
      <c r="D587" s="64">
        <v>0</v>
      </c>
      <c r="E587" s="64">
        <v>0</v>
      </c>
      <c r="F587" s="64">
        <v>0</v>
      </c>
      <c r="G587" s="64">
        <v>0</v>
      </c>
      <c r="H587" s="20">
        <f>IFERROR(VLOOKUP(A587,'[3]Allocation Thresholds'!A:B,2,FALSE),10)</f>
        <v>10</v>
      </c>
    </row>
    <row r="588" spans="1:8">
      <c r="A588" t="s">
        <v>565</v>
      </c>
      <c r="B588" s="64">
        <f>VLOOKUP($A588,Pivot!$D:$E,2,FALSE)</f>
        <v>0</v>
      </c>
      <c r="D588" s="64">
        <v>50</v>
      </c>
      <c r="E588" s="64">
        <v>50</v>
      </c>
      <c r="F588" s="64">
        <v>0</v>
      </c>
      <c r="G588" s="64">
        <v>0</v>
      </c>
      <c r="H588" s="20">
        <f>IFERROR(VLOOKUP(A588,'[3]Allocation Thresholds'!A:B,2,FALSE),10)</f>
        <v>10</v>
      </c>
    </row>
    <row r="589" spans="1:8">
      <c r="A589" t="s">
        <v>566</v>
      </c>
      <c r="B589" s="64">
        <f>VLOOKUP($A589,Pivot!$D:$E,2,FALSE)</f>
        <v>0</v>
      </c>
      <c r="D589" s="64">
        <v>50</v>
      </c>
      <c r="E589" s="64">
        <v>50</v>
      </c>
      <c r="F589" s="64">
        <v>0</v>
      </c>
      <c r="G589" s="64">
        <v>0</v>
      </c>
      <c r="H589" s="20">
        <f>IFERROR(VLOOKUP(A589,'[3]Allocation Thresholds'!A:B,2,FALSE),10)</f>
        <v>10</v>
      </c>
    </row>
    <row r="590" spans="1:8">
      <c r="A590" t="s">
        <v>567</v>
      </c>
      <c r="B590" s="64">
        <f>VLOOKUP($A590,Pivot!$D:$E,2,FALSE)</f>
        <v>0</v>
      </c>
      <c r="D590" s="64">
        <v>0</v>
      </c>
      <c r="E590" s="64">
        <v>0</v>
      </c>
      <c r="F590" s="64">
        <v>0</v>
      </c>
      <c r="G590" s="64">
        <v>0</v>
      </c>
      <c r="H590" s="20">
        <f>IFERROR(VLOOKUP(A590,'[3]Allocation Thresholds'!A:B,2,FALSE),10)</f>
        <v>10</v>
      </c>
    </row>
    <row r="591" spans="1:8">
      <c r="A591" t="s">
        <v>568</v>
      </c>
      <c r="B591" s="64">
        <f>VLOOKUP($A591,Pivot!$D:$E,2,FALSE)</f>
        <v>0</v>
      </c>
      <c r="D591" s="64">
        <v>50</v>
      </c>
      <c r="E591" s="64">
        <v>50</v>
      </c>
      <c r="F591" s="64">
        <v>0</v>
      </c>
      <c r="G591" s="64">
        <v>0</v>
      </c>
      <c r="H591" s="20">
        <f>IFERROR(VLOOKUP(A591,'[3]Allocation Thresholds'!A:B,2,FALSE),10)</f>
        <v>10</v>
      </c>
    </row>
    <row r="592" spans="1:8">
      <c r="A592" t="s">
        <v>569</v>
      </c>
      <c r="B592" s="64">
        <f>VLOOKUP($A592,Pivot!$D:$E,2,FALSE)</f>
        <v>0</v>
      </c>
      <c r="D592" s="64">
        <v>50</v>
      </c>
      <c r="E592" s="64">
        <v>50</v>
      </c>
      <c r="F592" s="64">
        <v>0</v>
      </c>
      <c r="G592" s="64">
        <v>0</v>
      </c>
      <c r="H592" s="20">
        <f>IFERROR(VLOOKUP(A592,'[3]Allocation Thresholds'!A:B,2,FALSE),10)</f>
        <v>10</v>
      </c>
    </row>
    <row r="593" spans="1:8">
      <c r="A593" t="s">
        <v>570</v>
      </c>
      <c r="B593" s="64">
        <f>VLOOKUP($A593,Pivot!$D:$E,2,FALSE)</f>
        <v>0</v>
      </c>
      <c r="D593" s="64">
        <v>50</v>
      </c>
      <c r="E593" s="64">
        <v>50</v>
      </c>
      <c r="F593" s="64">
        <v>0</v>
      </c>
      <c r="G593" s="64">
        <v>0</v>
      </c>
      <c r="H593" s="20">
        <f>IFERROR(VLOOKUP(A593,'[3]Allocation Thresholds'!A:B,2,FALSE),10)</f>
        <v>10</v>
      </c>
    </row>
    <row r="594" spans="1:8">
      <c r="A594" t="s">
        <v>571</v>
      </c>
      <c r="B594" s="64">
        <f>VLOOKUP($A594,Pivot!$D:$E,2,FALSE)</f>
        <v>0</v>
      </c>
      <c r="D594" s="64">
        <v>50</v>
      </c>
      <c r="E594" s="64">
        <v>50</v>
      </c>
      <c r="F594" s="64">
        <v>0</v>
      </c>
      <c r="G594" s="64">
        <v>0</v>
      </c>
      <c r="H594" s="20">
        <f>IFERROR(VLOOKUP(A594,'[3]Allocation Thresholds'!A:B,2,FALSE),10)</f>
        <v>10</v>
      </c>
    </row>
    <row r="595" spans="1:8">
      <c r="A595" t="s">
        <v>572</v>
      </c>
      <c r="B595" s="64">
        <f>VLOOKUP($A595,Pivot!$D:$E,2,FALSE)</f>
        <v>0</v>
      </c>
      <c r="D595" s="64">
        <v>50</v>
      </c>
      <c r="E595" s="64">
        <v>50</v>
      </c>
      <c r="F595" s="64">
        <v>0</v>
      </c>
      <c r="G595" s="64">
        <v>0</v>
      </c>
      <c r="H595" s="20">
        <f>IFERROR(VLOOKUP(A595,'[3]Allocation Thresholds'!A:B,2,FALSE),10)</f>
        <v>10</v>
      </c>
    </row>
    <row r="596" spans="1:8">
      <c r="A596" t="s">
        <v>573</v>
      </c>
      <c r="B596" s="64">
        <f>VLOOKUP($A596,Pivot!$D:$E,2,FALSE)</f>
        <v>0</v>
      </c>
      <c r="D596" s="64">
        <v>50</v>
      </c>
      <c r="E596" s="64">
        <v>50</v>
      </c>
      <c r="F596" s="64">
        <v>0</v>
      </c>
      <c r="G596" s="64">
        <v>0</v>
      </c>
      <c r="H596" s="20">
        <f>IFERROR(VLOOKUP(A596,'[3]Allocation Thresholds'!A:B,2,FALSE),10)</f>
        <v>10</v>
      </c>
    </row>
    <row r="597" spans="1:8">
      <c r="A597" t="s">
        <v>574</v>
      </c>
      <c r="B597" s="64">
        <f>VLOOKUP($A597,Pivot!$D:$E,2,FALSE)</f>
        <v>0</v>
      </c>
      <c r="D597" s="64">
        <v>50</v>
      </c>
      <c r="E597" s="64">
        <v>50</v>
      </c>
      <c r="F597" s="64">
        <v>0</v>
      </c>
      <c r="G597" s="64">
        <v>0</v>
      </c>
      <c r="H597" s="20">
        <f>IFERROR(VLOOKUP(A597,'[3]Allocation Thresholds'!A:B,2,FALSE),10)</f>
        <v>10</v>
      </c>
    </row>
    <row r="598" spans="1:8">
      <c r="A598" t="s">
        <v>575</v>
      </c>
      <c r="B598" s="64">
        <f>VLOOKUP($A598,Pivot!$D:$E,2,FALSE)</f>
        <v>0</v>
      </c>
      <c r="D598" s="64">
        <v>50</v>
      </c>
      <c r="E598" s="64">
        <v>50</v>
      </c>
      <c r="F598" s="64">
        <v>0</v>
      </c>
      <c r="G598" s="64">
        <v>0</v>
      </c>
      <c r="H598" s="20">
        <f>IFERROR(VLOOKUP(A598,'[3]Allocation Thresholds'!A:B,2,FALSE),10)</f>
        <v>10</v>
      </c>
    </row>
    <row r="599" spans="1:8">
      <c r="A599" t="s">
        <v>576</v>
      </c>
      <c r="B599" s="64">
        <f>VLOOKUP($A599,Pivot!$D:$E,2,FALSE)</f>
        <v>0</v>
      </c>
      <c r="D599" s="64">
        <v>50</v>
      </c>
      <c r="E599" s="64">
        <v>50</v>
      </c>
      <c r="F599" s="64">
        <v>0</v>
      </c>
      <c r="G599" s="64">
        <v>0</v>
      </c>
      <c r="H599" s="20">
        <f>IFERROR(VLOOKUP(A599,'[3]Allocation Thresholds'!A:B,2,FALSE),10)</f>
        <v>10</v>
      </c>
    </row>
    <row r="600" spans="1:8">
      <c r="A600" t="s">
        <v>577</v>
      </c>
      <c r="B600" s="64">
        <f>VLOOKUP($A600,Pivot!$D:$E,2,FALSE)</f>
        <v>0</v>
      </c>
      <c r="D600" s="64">
        <v>50</v>
      </c>
      <c r="E600" s="64">
        <v>50</v>
      </c>
      <c r="F600" s="64">
        <v>0</v>
      </c>
      <c r="G600" s="64">
        <v>0</v>
      </c>
      <c r="H600" s="20">
        <f>IFERROR(VLOOKUP(A600,'[3]Allocation Thresholds'!A:B,2,FALSE),10)</f>
        <v>10</v>
      </c>
    </row>
    <row r="601" spans="1:8">
      <c r="A601" t="s">
        <v>578</v>
      </c>
      <c r="B601" s="64">
        <f>VLOOKUP($A601,Pivot!$D:$E,2,FALSE)</f>
        <v>0</v>
      </c>
      <c r="D601" s="64">
        <v>50</v>
      </c>
      <c r="E601" s="64">
        <v>50</v>
      </c>
      <c r="F601" s="64">
        <v>0</v>
      </c>
      <c r="G601" s="64">
        <v>0</v>
      </c>
      <c r="H601" s="20">
        <f>IFERROR(VLOOKUP(A601,'[3]Allocation Thresholds'!A:B,2,FALSE),10)</f>
        <v>10</v>
      </c>
    </row>
    <row r="602" spans="1:8">
      <c r="A602" t="s">
        <v>579</v>
      </c>
      <c r="B602" s="64">
        <f>VLOOKUP($A602,Pivot!$D:$E,2,FALSE)</f>
        <v>0</v>
      </c>
      <c r="D602" s="64">
        <v>50</v>
      </c>
      <c r="E602" s="64">
        <v>50</v>
      </c>
      <c r="F602" s="64">
        <v>0</v>
      </c>
      <c r="G602" s="64">
        <v>0</v>
      </c>
      <c r="H602" s="20">
        <f>IFERROR(VLOOKUP(A602,'[3]Allocation Thresholds'!A:B,2,FALSE),10)</f>
        <v>10</v>
      </c>
    </row>
    <row r="603" spans="1:8">
      <c r="A603" t="s">
        <v>580</v>
      </c>
      <c r="B603" s="64">
        <f>VLOOKUP($A603,Pivot!$D:$E,2,FALSE)</f>
        <v>0</v>
      </c>
      <c r="D603" s="64">
        <v>50</v>
      </c>
      <c r="E603" s="64">
        <v>50</v>
      </c>
      <c r="F603" s="64">
        <v>0</v>
      </c>
      <c r="G603" s="64">
        <v>0</v>
      </c>
      <c r="H603" s="20">
        <f>IFERROR(VLOOKUP(A603,'[3]Allocation Thresholds'!A:B,2,FALSE),10)</f>
        <v>10</v>
      </c>
    </row>
    <row r="604" spans="1:8">
      <c r="A604" t="s">
        <v>581</v>
      </c>
      <c r="B604" s="64">
        <f>VLOOKUP($A604,Pivot!$D:$E,2,FALSE)</f>
        <v>0</v>
      </c>
      <c r="D604" s="64">
        <v>50</v>
      </c>
      <c r="E604" s="64">
        <v>50</v>
      </c>
      <c r="F604" s="64">
        <v>0</v>
      </c>
      <c r="G604" s="64">
        <v>0</v>
      </c>
      <c r="H604" s="20">
        <f>IFERROR(VLOOKUP(A604,'[3]Allocation Thresholds'!A:B,2,FALSE),10)</f>
        <v>10</v>
      </c>
    </row>
    <row r="605" spans="1:8">
      <c r="A605" t="s">
        <v>582</v>
      </c>
      <c r="B605" s="64">
        <f>VLOOKUP($A605,Pivot!$D:$E,2,FALSE)</f>
        <v>0</v>
      </c>
      <c r="D605" s="64">
        <v>50</v>
      </c>
      <c r="E605" s="64">
        <v>50</v>
      </c>
      <c r="F605" s="64">
        <v>0</v>
      </c>
      <c r="G605" s="64">
        <v>0</v>
      </c>
      <c r="H605" s="20">
        <f>IFERROR(VLOOKUP(A605,'[3]Allocation Thresholds'!A:B,2,FALSE),10)</f>
        <v>10</v>
      </c>
    </row>
    <row r="606" spans="1:8">
      <c r="A606" t="s">
        <v>583</v>
      </c>
      <c r="B606" s="64">
        <f>VLOOKUP($A606,Pivot!$D:$E,2,FALSE)</f>
        <v>0</v>
      </c>
      <c r="D606" s="64">
        <v>50</v>
      </c>
      <c r="E606" s="64">
        <v>50</v>
      </c>
      <c r="F606" s="64">
        <v>0</v>
      </c>
      <c r="G606" s="64">
        <v>0</v>
      </c>
      <c r="H606" s="20">
        <f>IFERROR(VLOOKUP(A606,'[3]Allocation Thresholds'!A:B,2,FALSE),10)</f>
        <v>10</v>
      </c>
    </row>
    <row r="607" spans="1:8">
      <c r="A607" t="s">
        <v>584</v>
      </c>
      <c r="B607" s="64">
        <f>VLOOKUP($A607,Pivot!$D:$E,2,FALSE)</f>
        <v>0</v>
      </c>
      <c r="D607" s="64">
        <v>50</v>
      </c>
      <c r="E607" s="64">
        <v>50</v>
      </c>
      <c r="F607" s="64">
        <v>0</v>
      </c>
      <c r="G607" s="64">
        <v>0</v>
      </c>
      <c r="H607" s="20">
        <f>IFERROR(VLOOKUP(A607,'[3]Allocation Thresholds'!A:B,2,FALSE),10)</f>
        <v>10</v>
      </c>
    </row>
    <row r="608" spans="1:8">
      <c r="A608" t="s">
        <v>585</v>
      </c>
      <c r="B608" s="64">
        <f>VLOOKUP($A608,Pivot!$D:$E,2,FALSE)</f>
        <v>0</v>
      </c>
      <c r="D608" s="64">
        <v>50</v>
      </c>
      <c r="E608" s="64">
        <v>50</v>
      </c>
      <c r="F608" s="64">
        <v>0</v>
      </c>
      <c r="G608" s="64">
        <v>0</v>
      </c>
      <c r="H608" s="20">
        <f>IFERROR(VLOOKUP(A608,'[3]Allocation Thresholds'!A:B,2,FALSE),10)</f>
        <v>10</v>
      </c>
    </row>
    <row r="609" spans="1:8">
      <c r="A609" t="s">
        <v>586</v>
      </c>
      <c r="B609" s="64">
        <f>VLOOKUP($A609,Pivot!$D:$E,2,FALSE)</f>
        <v>0</v>
      </c>
      <c r="D609" s="64">
        <v>50</v>
      </c>
      <c r="E609" s="64">
        <v>50</v>
      </c>
      <c r="F609" s="64">
        <v>0</v>
      </c>
      <c r="G609" s="64">
        <v>0</v>
      </c>
      <c r="H609" s="20">
        <f>IFERROR(VLOOKUP(A609,'[3]Allocation Thresholds'!A:B,2,FALSE),10)</f>
        <v>10</v>
      </c>
    </row>
    <row r="610" spans="1:8">
      <c r="A610" t="s">
        <v>587</v>
      </c>
      <c r="B610" s="64">
        <f>VLOOKUP($A610,Pivot!$D:$E,2,FALSE)</f>
        <v>0</v>
      </c>
      <c r="D610" s="64">
        <v>0</v>
      </c>
      <c r="E610" s="64">
        <v>0</v>
      </c>
      <c r="F610" s="64">
        <v>0</v>
      </c>
      <c r="G610" s="64">
        <v>0</v>
      </c>
      <c r="H610" s="20">
        <f>IFERROR(VLOOKUP(A610,'[3]Allocation Thresholds'!A:B,2,FALSE),10)</f>
        <v>10</v>
      </c>
    </row>
    <row r="611" spans="1:8">
      <c r="A611" t="s">
        <v>588</v>
      </c>
      <c r="B611" s="64">
        <f>VLOOKUP($A611,Pivot!$D:$E,2,FALSE)</f>
        <v>0</v>
      </c>
      <c r="D611" s="64">
        <v>0</v>
      </c>
      <c r="E611" s="64">
        <v>0</v>
      </c>
      <c r="F611" s="64">
        <v>0</v>
      </c>
      <c r="G611" s="64">
        <v>0</v>
      </c>
      <c r="H611" s="20">
        <f>IFERROR(VLOOKUP(A611,'[3]Allocation Thresholds'!A:B,2,FALSE),10)</f>
        <v>10</v>
      </c>
    </row>
    <row r="612" spans="1:8">
      <c r="A612" t="s">
        <v>589</v>
      </c>
      <c r="B612" s="64">
        <f>VLOOKUP($A612,Pivot!$D:$E,2,FALSE)</f>
        <v>0</v>
      </c>
      <c r="D612" s="64">
        <v>50</v>
      </c>
      <c r="E612" s="64">
        <v>50</v>
      </c>
      <c r="F612" s="64">
        <v>0</v>
      </c>
      <c r="G612" s="64">
        <v>0</v>
      </c>
      <c r="H612" s="20">
        <f>IFERROR(VLOOKUP(A612,'[3]Allocation Thresholds'!A:B,2,FALSE),10)</f>
        <v>10</v>
      </c>
    </row>
    <row r="613" spans="1:8">
      <c r="A613" t="s">
        <v>590</v>
      </c>
      <c r="B613" s="64">
        <f>VLOOKUP($A613,Pivot!$D:$E,2,FALSE)</f>
        <v>0</v>
      </c>
      <c r="D613" s="64">
        <v>50</v>
      </c>
      <c r="E613" s="64">
        <v>50</v>
      </c>
      <c r="F613" s="64">
        <v>0</v>
      </c>
      <c r="G613" s="64">
        <v>0</v>
      </c>
      <c r="H613" s="20">
        <f>IFERROR(VLOOKUP(A613,'[3]Allocation Thresholds'!A:B,2,FALSE),10)</f>
        <v>10</v>
      </c>
    </row>
    <row r="614" spans="1:8">
      <c r="A614" t="s">
        <v>591</v>
      </c>
      <c r="B614" s="64">
        <f>VLOOKUP($A614,Pivot!$D:$E,2,FALSE)</f>
        <v>0</v>
      </c>
      <c r="D614" s="64">
        <v>50</v>
      </c>
      <c r="E614" s="64">
        <v>50</v>
      </c>
      <c r="F614" s="64">
        <v>0</v>
      </c>
      <c r="G614" s="64">
        <v>0</v>
      </c>
      <c r="H614" s="20">
        <f>IFERROR(VLOOKUP(A614,'[3]Allocation Thresholds'!A:B,2,FALSE),10)</f>
        <v>10</v>
      </c>
    </row>
    <row r="615" spans="1:8">
      <c r="A615" t="s">
        <v>592</v>
      </c>
      <c r="B615" s="64">
        <f>VLOOKUP($A615,Pivot!$D:$E,2,FALSE)</f>
        <v>0</v>
      </c>
      <c r="D615" s="64">
        <v>50</v>
      </c>
      <c r="E615" s="66">
        <v>50</v>
      </c>
      <c r="F615" s="64">
        <v>0</v>
      </c>
      <c r="G615" s="64">
        <v>0</v>
      </c>
      <c r="H615" s="20">
        <f>IFERROR(VLOOKUP(A615,'[3]Allocation Thresholds'!A:B,2,FALSE),10)</f>
        <v>10</v>
      </c>
    </row>
    <row r="616" spans="1:8">
      <c r="A616" t="s">
        <v>593</v>
      </c>
      <c r="B616" s="64">
        <f>VLOOKUP($A616,Pivot!$D:$E,2,FALSE)</f>
        <v>0</v>
      </c>
      <c r="D616" s="64">
        <v>50</v>
      </c>
      <c r="E616" s="64">
        <v>50</v>
      </c>
      <c r="F616" s="64">
        <v>0</v>
      </c>
      <c r="G616" s="64">
        <v>0</v>
      </c>
      <c r="H616" s="20">
        <f>IFERROR(VLOOKUP(A616,'[3]Allocation Thresholds'!A:B,2,FALSE),10)</f>
        <v>10</v>
      </c>
    </row>
    <row r="617" spans="1:8">
      <c r="A617" t="s">
        <v>594</v>
      </c>
      <c r="B617" s="64">
        <f>VLOOKUP($A617,Pivot!$D:$E,2,FALSE)</f>
        <v>0</v>
      </c>
      <c r="D617" s="64">
        <v>50</v>
      </c>
      <c r="E617" s="64">
        <v>50</v>
      </c>
      <c r="F617" s="64">
        <v>0</v>
      </c>
      <c r="G617" s="64">
        <v>0</v>
      </c>
      <c r="H617" s="20">
        <f>IFERROR(VLOOKUP(A617,'[3]Allocation Thresholds'!A:B,2,FALSE),10)</f>
        <v>10</v>
      </c>
    </row>
    <row r="618" spans="1:8">
      <c r="A618" t="s">
        <v>595</v>
      </c>
      <c r="B618" s="64">
        <f>VLOOKUP($A618,Pivot!$D:$E,2,FALSE)</f>
        <v>0</v>
      </c>
      <c r="D618" s="64">
        <v>0</v>
      </c>
      <c r="E618" s="64">
        <v>0</v>
      </c>
      <c r="F618" s="64">
        <v>0</v>
      </c>
      <c r="G618" s="64">
        <v>0</v>
      </c>
      <c r="H618" s="20">
        <f>IFERROR(VLOOKUP(A618,'[3]Allocation Thresholds'!A:B,2,FALSE),10)</f>
        <v>10</v>
      </c>
    </row>
    <row r="619" spans="1:8">
      <c r="A619" t="s">
        <v>596</v>
      </c>
      <c r="B619" s="64">
        <f>VLOOKUP($A619,Pivot!$D:$E,2,FALSE)</f>
        <v>0</v>
      </c>
      <c r="D619" s="64">
        <v>0</v>
      </c>
      <c r="E619" s="64">
        <v>0</v>
      </c>
      <c r="F619" s="64">
        <v>0</v>
      </c>
      <c r="G619" s="64">
        <v>0</v>
      </c>
      <c r="H619" s="20">
        <f>IFERROR(VLOOKUP(A619,'[3]Allocation Thresholds'!A:B,2,FALSE),10)</f>
        <v>10</v>
      </c>
    </row>
    <row r="620" spans="1:8">
      <c r="A620" t="s">
        <v>597</v>
      </c>
      <c r="B620" s="64">
        <f>VLOOKUP($A620,Pivot!$D:$E,2,FALSE)</f>
        <v>0</v>
      </c>
      <c r="D620" s="64">
        <v>50</v>
      </c>
      <c r="E620" s="64">
        <v>50</v>
      </c>
      <c r="F620" s="64">
        <v>0</v>
      </c>
      <c r="G620" s="64">
        <v>0</v>
      </c>
      <c r="H620" s="20">
        <f>IFERROR(VLOOKUP(A620,'[3]Allocation Thresholds'!A:B,2,FALSE),10)</f>
        <v>10</v>
      </c>
    </row>
    <row r="621" spans="1:8">
      <c r="A621" t="s">
        <v>598</v>
      </c>
      <c r="B621" s="64">
        <f>VLOOKUP($A621,Pivot!$D:$E,2,FALSE)</f>
        <v>0</v>
      </c>
      <c r="D621" s="64">
        <v>50</v>
      </c>
      <c r="E621" s="64">
        <v>50</v>
      </c>
      <c r="F621" s="64">
        <v>0</v>
      </c>
      <c r="G621" s="64">
        <v>0</v>
      </c>
      <c r="H621" s="20">
        <f>IFERROR(VLOOKUP(A621,'[3]Allocation Thresholds'!A:B,2,FALSE),10)</f>
        <v>10</v>
      </c>
    </row>
    <row r="622" spans="1:8">
      <c r="A622" t="s">
        <v>4414</v>
      </c>
      <c r="B622" s="64">
        <f>VLOOKUP($A622,Pivot!$D:$E,2,FALSE)</f>
        <v>0</v>
      </c>
      <c r="D622" s="64">
        <v>50</v>
      </c>
      <c r="E622" s="64">
        <v>50</v>
      </c>
      <c r="F622" s="64">
        <v>0</v>
      </c>
      <c r="G622" s="64">
        <v>0</v>
      </c>
      <c r="H622" s="20">
        <f>IFERROR(VLOOKUP(A622,'[3]Allocation Thresholds'!A:B,2,FALSE),10)</f>
        <v>10</v>
      </c>
    </row>
    <row r="623" spans="1:8">
      <c r="A623" t="s">
        <v>4415</v>
      </c>
      <c r="B623" s="64">
        <f>VLOOKUP($A623,Pivot!$D:$E,2,FALSE)</f>
        <v>0</v>
      </c>
      <c r="D623" s="64">
        <v>50</v>
      </c>
      <c r="E623" s="64">
        <v>50</v>
      </c>
      <c r="F623" s="64">
        <v>0</v>
      </c>
      <c r="G623" s="64">
        <v>0</v>
      </c>
      <c r="H623" s="20">
        <f>IFERROR(VLOOKUP(A623,'[3]Allocation Thresholds'!A:B,2,FALSE),10)</f>
        <v>10</v>
      </c>
    </row>
    <row r="624" spans="1:8">
      <c r="A624" t="s">
        <v>599</v>
      </c>
      <c r="B624" s="64">
        <f>VLOOKUP($A624,Pivot!$D:$E,2,FALSE)</f>
        <v>0</v>
      </c>
      <c r="D624" s="64">
        <v>50</v>
      </c>
      <c r="E624" s="66">
        <v>50</v>
      </c>
      <c r="F624" s="64">
        <v>0</v>
      </c>
      <c r="G624" s="64">
        <v>0</v>
      </c>
      <c r="H624" s="20">
        <f>IFERROR(VLOOKUP(A624,'[3]Allocation Thresholds'!A:B,2,FALSE),10)</f>
        <v>10</v>
      </c>
    </row>
    <row r="625" spans="1:8">
      <c r="A625" t="s">
        <v>4416</v>
      </c>
      <c r="B625" s="64">
        <f>VLOOKUP($A625,Pivot!$D:$E,2,FALSE)</f>
        <v>0</v>
      </c>
      <c r="D625" s="64">
        <v>50</v>
      </c>
      <c r="E625" s="64">
        <v>50</v>
      </c>
      <c r="F625" s="64">
        <v>0</v>
      </c>
      <c r="G625" s="64">
        <v>0</v>
      </c>
      <c r="H625" s="20">
        <f>IFERROR(VLOOKUP(A625,'[3]Allocation Thresholds'!A:B,2,FALSE),10)</f>
        <v>10</v>
      </c>
    </row>
    <row r="626" spans="1:8">
      <c r="A626" t="s">
        <v>600</v>
      </c>
      <c r="B626" s="64">
        <f>VLOOKUP($A626,Pivot!$D:$E,2,FALSE)</f>
        <v>0</v>
      </c>
      <c r="D626" s="64">
        <v>50</v>
      </c>
      <c r="E626" s="64">
        <v>50</v>
      </c>
      <c r="F626" s="64">
        <v>0</v>
      </c>
      <c r="G626" s="64">
        <v>0</v>
      </c>
      <c r="H626" s="20">
        <f>IFERROR(VLOOKUP(A626,'[3]Allocation Thresholds'!A:B,2,FALSE),10)</f>
        <v>10</v>
      </c>
    </row>
    <row r="627" spans="1:8">
      <c r="A627" t="s">
        <v>601</v>
      </c>
      <c r="B627" s="64">
        <f>VLOOKUP($A627,Pivot!$D:$E,2,FALSE)</f>
        <v>0</v>
      </c>
      <c r="D627" s="64">
        <v>50</v>
      </c>
      <c r="E627" s="64">
        <v>50</v>
      </c>
      <c r="F627" s="64">
        <v>0</v>
      </c>
      <c r="G627" s="64">
        <v>0</v>
      </c>
      <c r="H627" s="20">
        <f>IFERROR(VLOOKUP(A627,'[3]Allocation Thresholds'!A:B,2,FALSE),10)</f>
        <v>10</v>
      </c>
    </row>
    <row r="628" spans="1:8">
      <c r="A628" t="s">
        <v>602</v>
      </c>
      <c r="B628" s="64">
        <f>VLOOKUP($A628,Pivot!$D:$E,2,FALSE)</f>
        <v>0</v>
      </c>
      <c r="D628" s="64">
        <v>50</v>
      </c>
      <c r="E628" s="64">
        <v>50</v>
      </c>
      <c r="F628" s="64">
        <v>0</v>
      </c>
      <c r="G628" s="64">
        <v>0</v>
      </c>
      <c r="H628" s="20">
        <f>IFERROR(VLOOKUP(A628,'[3]Allocation Thresholds'!A:B,2,FALSE),10)</f>
        <v>10</v>
      </c>
    </row>
    <row r="629" spans="1:8">
      <c r="A629" t="s">
        <v>603</v>
      </c>
      <c r="B629" s="64">
        <f>VLOOKUP($A629,Pivot!$D:$E,2,FALSE)</f>
        <v>0</v>
      </c>
      <c r="D629" s="64">
        <v>50</v>
      </c>
      <c r="E629" s="64">
        <v>50</v>
      </c>
      <c r="F629" s="64">
        <v>0</v>
      </c>
      <c r="G629" s="64">
        <v>0</v>
      </c>
      <c r="H629" s="20">
        <f>IFERROR(VLOOKUP(A629,'[3]Allocation Thresholds'!A:B,2,FALSE),10)</f>
        <v>10</v>
      </c>
    </row>
    <row r="630" spans="1:8">
      <c r="A630" t="s">
        <v>604</v>
      </c>
      <c r="B630" s="64">
        <f>VLOOKUP($A630,Pivot!$D:$E,2,FALSE)</f>
        <v>0</v>
      </c>
      <c r="D630" s="64">
        <v>0</v>
      </c>
      <c r="E630" s="64">
        <v>0</v>
      </c>
      <c r="F630" s="64">
        <v>0</v>
      </c>
      <c r="G630" s="64">
        <v>0</v>
      </c>
      <c r="H630" s="20">
        <f>IFERROR(VLOOKUP(A630,'[3]Allocation Thresholds'!A:B,2,FALSE),10)</f>
        <v>10</v>
      </c>
    </row>
    <row r="631" spans="1:8">
      <c r="A631" t="s">
        <v>605</v>
      </c>
      <c r="B631" s="64">
        <f>VLOOKUP($A631,Pivot!$D:$E,2,FALSE)</f>
        <v>0</v>
      </c>
      <c r="D631" s="64">
        <v>50</v>
      </c>
      <c r="E631" s="64">
        <v>50</v>
      </c>
      <c r="F631" s="64">
        <v>0</v>
      </c>
      <c r="G631" s="64">
        <v>0</v>
      </c>
      <c r="H631" s="20">
        <f>IFERROR(VLOOKUP(A631,'[3]Allocation Thresholds'!A:B,2,FALSE),10)</f>
        <v>10</v>
      </c>
    </row>
    <row r="632" spans="1:8">
      <c r="A632" t="s">
        <v>4417</v>
      </c>
      <c r="B632" s="64">
        <f>VLOOKUP($A632,Pivot!$D:$E,2,FALSE)</f>
        <v>0</v>
      </c>
      <c r="D632" s="64">
        <v>0</v>
      </c>
      <c r="E632" s="64">
        <v>0</v>
      </c>
      <c r="F632" s="64">
        <v>0</v>
      </c>
      <c r="G632" s="64">
        <v>0</v>
      </c>
      <c r="H632" s="20">
        <f>IFERROR(VLOOKUP(A632,'[3]Allocation Thresholds'!A:B,2,FALSE),10)</f>
        <v>10</v>
      </c>
    </row>
    <row r="633" spans="1:8">
      <c r="A633" t="s">
        <v>4418</v>
      </c>
      <c r="B633" s="64">
        <f>VLOOKUP($A633,Pivot!$D:$E,2,FALSE)</f>
        <v>0</v>
      </c>
      <c r="D633" s="64">
        <v>50</v>
      </c>
      <c r="E633" s="64">
        <v>50</v>
      </c>
      <c r="F633" s="64">
        <v>0</v>
      </c>
      <c r="G633" s="64">
        <v>0</v>
      </c>
      <c r="H633" s="20">
        <f>IFERROR(VLOOKUP(A633,'[3]Allocation Thresholds'!A:B,2,FALSE),10)</f>
        <v>10</v>
      </c>
    </row>
    <row r="634" spans="1:8">
      <c r="A634" t="s">
        <v>606</v>
      </c>
      <c r="B634" s="64">
        <f>VLOOKUP($A634,Pivot!$D:$E,2,FALSE)</f>
        <v>0</v>
      </c>
      <c r="D634" s="64">
        <v>50</v>
      </c>
      <c r="E634" s="64">
        <v>50</v>
      </c>
      <c r="F634" s="64">
        <v>0</v>
      </c>
      <c r="G634" s="64">
        <v>0</v>
      </c>
      <c r="H634" s="20">
        <f>IFERROR(VLOOKUP(A634,'[3]Allocation Thresholds'!A:B,2,FALSE),10)</f>
        <v>10</v>
      </c>
    </row>
    <row r="635" spans="1:8">
      <c r="A635" t="s">
        <v>607</v>
      </c>
      <c r="B635" s="64">
        <f>VLOOKUP($A635,Pivot!$D:$E,2,FALSE)</f>
        <v>0</v>
      </c>
      <c r="D635" s="64">
        <v>50</v>
      </c>
      <c r="E635" s="64">
        <v>50</v>
      </c>
      <c r="F635" s="64">
        <v>0</v>
      </c>
      <c r="G635" s="64">
        <v>0</v>
      </c>
      <c r="H635" s="20">
        <f>IFERROR(VLOOKUP(A635,'[3]Allocation Thresholds'!A:B,2,FALSE),10)</f>
        <v>10</v>
      </c>
    </row>
    <row r="636" spans="1:8">
      <c r="A636" t="s">
        <v>608</v>
      </c>
      <c r="B636" s="64">
        <f>VLOOKUP($A636,Pivot!$D:$E,2,FALSE)</f>
        <v>0</v>
      </c>
      <c r="D636" s="64">
        <v>50</v>
      </c>
      <c r="E636" s="64">
        <v>50</v>
      </c>
      <c r="F636" s="64">
        <v>0</v>
      </c>
      <c r="G636" s="64">
        <v>0</v>
      </c>
      <c r="H636" s="20">
        <f>IFERROR(VLOOKUP(A636,'[3]Allocation Thresholds'!A:B,2,FALSE),10)</f>
        <v>10</v>
      </c>
    </row>
    <row r="637" spans="1:8">
      <c r="A637" t="s">
        <v>609</v>
      </c>
      <c r="B637" s="64">
        <f>VLOOKUP($A637,Pivot!$D:$E,2,FALSE)</f>
        <v>0</v>
      </c>
      <c r="D637" s="64">
        <v>50</v>
      </c>
      <c r="E637" s="64">
        <v>50</v>
      </c>
      <c r="F637" s="64">
        <v>0</v>
      </c>
      <c r="G637" s="64">
        <v>0</v>
      </c>
      <c r="H637" s="20">
        <f>IFERROR(VLOOKUP(A637,'[3]Allocation Thresholds'!A:B,2,FALSE),10)</f>
        <v>10</v>
      </c>
    </row>
    <row r="638" spans="1:8">
      <c r="A638" t="s">
        <v>610</v>
      </c>
      <c r="B638" s="64">
        <f>VLOOKUP($A638,Pivot!$D:$E,2,FALSE)</f>
        <v>0</v>
      </c>
      <c r="D638" s="64">
        <v>50</v>
      </c>
      <c r="E638" s="64">
        <v>50</v>
      </c>
      <c r="F638" s="64">
        <v>0</v>
      </c>
      <c r="G638" s="64">
        <v>0</v>
      </c>
      <c r="H638" s="20">
        <f>IFERROR(VLOOKUP(A638,'[3]Allocation Thresholds'!A:B,2,FALSE),10)</f>
        <v>10</v>
      </c>
    </row>
    <row r="639" spans="1:8">
      <c r="A639" t="s">
        <v>611</v>
      </c>
      <c r="B639" s="64">
        <f>VLOOKUP($A639,Pivot!$D:$E,2,FALSE)</f>
        <v>0</v>
      </c>
      <c r="D639" s="64">
        <v>50</v>
      </c>
      <c r="E639" s="64">
        <v>50</v>
      </c>
      <c r="F639" s="64">
        <v>0</v>
      </c>
      <c r="G639" s="64">
        <v>0</v>
      </c>
      <c r="H639" s="20">
        <f>IFERROR(VLOOKUP(A639,'[3]Allocation Thresholds'!A:B,2,FALSE),10)</f>
        <v>10</v>
      </c>
    </row>
    <row r="640" spans="1:8">
      <c r="A640" t="s">
        <v>612</v>
      </c>
      <c r="B640" s="64">
        <f>VLOOKUP($A640,Pivot!$D:$E,2,FALSE)</f>
        <v>0</v>
      </c>
      <c r="D640" s="64">
        <v>50</v>
      </c>
      <c r="E640" s="66">
        <v>50</v>
      </c>
      <c r="F640" s="64">
        <v>0</v>
      </c>
      <c r="G640" s="64">
        <v>0</v>
      </c>
      <c r="H640" s="20">
        <f>IFERROR(VLOOKUP(A640,'[3]Allocation Thresholds'!A:B,2,FALSE),10)</f>
        <v>10</v>
      </c>
    </row>
    <row r="641" spans="1:8">
      <c r="A641" t="s">
        <v>4419</v>
      </c>
      <c r="B641" s="64">
        <f>VLOOKUP($A641,Pivot!$D:$E,2,FALSE)</f>
        <v>0</v>
      </c>
      <c r="D641" s="64">
        <v>50</v>
      </c>
      <c r="E641" s="64">
        <v>50</v>
      </c>
      <c r="F641" s="64">
        <v>0</v>
      </c>
      <c r="G641" s="64">
        <v>0</v>
      </c>
      <c r="H641" s="20">
        <f>IFERROR(VLOOKUP(A641,'[3]Allocation Thresholds'!A:B,2,FALSE),10)</f>
        <v>10</v>
      </c>
    </row>
    <row r="642" spans="1:8">
      <c r="A642" t="s">
        <v>613</v>
      </c>
      <c r="B642" s="64">
        <f>VLOOKUP($A642,Pivot!$D:$E,2,FALSE)</f>
        <v>0</v>
      </c>
      <c r="D642" s="64">
        <v>0</v>
      </c>
      <c r="E642" s="64">
        <v>0</v>
      </c>
      <c r="F642" s="64">
        <v>0</v>
      </c>
      <c r="G642" s="64">
        <v>0</v>
      </c>
      <c r="H642" s="20">
        <f>IFERROR(VLOOKUP(A642,'[3]Allocation Thresholds'!A:B,2,FALSE),10)</f>
        <v>10</v>
      </c>
    </row>
    <row r="643" spans="1:8">
      <c r="A643" t="s">
        <v>614</v>
      </c>
      <c r="B643" s="64">
        <f>VLOOKUP($A643,Pivot!$D:$E,2,FALSE)</f>
        <v>0</v>
      </c>
      <c r="D643" s="64">
        <v>50</v>
      </c>
      <c r="E643" s="64">
        <v>50</v>
      </c>
      <c r="F643" s="64">
        <v>0</v>
      </c>
      <c r="G643" s="64">
        <v>0</v>
      </c>
      <c r="H643" s="20">
        <f>IFERROR(VLOOKUP(A643,'[3]Allocation Thresholds'!A:B,2,FALSE),10)</f>
        <v>10</v>
      </c>
    </row>
    <row r="644" spans="1:8">
      <c r="A644" t="s">
        <v>615</v>
      </c>
      <c r="B644" s="64">
        <f>VLOOKUP($A644,Pivot!$D:$E,2,FALSE)</f>
        <v>0</v>
      </c>
      <c r="D644" s="64">
        <v>50</v>
      </c>
      <c r="E644" s="64">
        <v>50</v>
      </c>
      <c r="F644" s="64">
        <v>0</v>
      </c>
      <c r="G644" s="64">
        <v>0</v>
      </c>
      <c r="H644" s="20">
        <f>IFERROR(VLOOKUP(A644,'[3]Allocation Thresholds'!A:B,2,FALSE),10)</f>
        <v>10</v>
      </c>
    </row>
    <row r="645" spans="1:8">
      <c r="A645" t="s">
        <v>616</v>
      </c>
      <c r="B645" s="64">
        <f>VLOOKUP($A645,Pivot!$D:$E,2,FALSE)</f>
        <v>0</v>
      </c>
      <c r="D645" s="64">
        <v>50</v>
      </c>
      <c r="E645" s="64">
        <v>50</v>
      </c>
      <c r="F645" s="64">
        <v>0</v>
      </c>
      <c r="G645" s="64">
        <v>0</v>
      </c>
      <c r="H645" s="20">
        <f>IFERROR(VLOOKUP(A645,'[3]Allocation Thresholds'!A:B,2,FALSE),10)</f>
        <v>10</v>
      </c>
    </row>
    <row r="646" spans="1:8">
      <c r="A646" t="s">
        <v>617</v>
      </c>
      <c r="B646" s="64">
        <f>VLOOKUP($A646,Pivot!$D:$E,2,FALSE)</f>
        <v>0</v>
      </c>
      <c r="D646" s="64">
        <v>0</v>
      </c>
      <c r="E646" s="64">
        <v>0</v>
      </c>
      <c r="F646" s="64">
        <v>0</v>
      </c>
      <c r="G646" s="64">
        <v>0</v>
      </c>
      <c r="H646" s="20">
        <f>IFERROR(VLOOKUP(A646,'[3]Allocation Thresholds'!A:B,2,FALSE),10)</f>
        <v>10</v>
      </c>
    </row>
    <row r="647" spans="1:8">
      <c r="A647" t="s">
        <v>618</v>
      </c>
      <c r="B647" s="64">
        <f>VLOOKUP($A647,Pivot!$D:$E,2,FALSE)</f>
        <v>0</v>
      </c>
      <c r="D647" s="64">
        <v>50</v>
      </c>
      <c r="E647" s="64">
        <v>50</v>
      </c>
      <c r="F647" s="64">
        <v>0</v>
      </c>
      <c r="G647" s="64">
        <v>0</v>
      </c>
      <c r="H647" s="20">
        <f>IFERROR(VLOOKUP(A647,'[3]Allocation Thresholds'!A:B,2,FALSE),10)</f>
        <v>10</v>
      </c>
    </row>
    <row r="648" spans="1:8">
      <c r="A648" t="s">
        <v>619</v>
      </c>
      <c r="B648" s="64">
        <f>VLOOKUP($A648,Pivot!$D:$E,2,FALSE)</f>
        <v>0</v>
      </c>
      <c r="D648" s="64">
        <v>0</v>
      </c>
      <c r="E648" s="64">
        <v>0</v>
      </c>
      <c r="F648" s="64">
        <v>0</v>
      </c>
      <c r="G648" s="64">
        <v>0</v>
      </c>
      <c r="H648" s="20">
        <f>IFERROR(VLOOKUP(A648,'[3]Allocation Thresholds'!A:B,2,FALSE),10)</f>
        <v>10</v>
      </c>
    </row>
    <row r="649" spans="1:8">
      <c r="A649" t="s">
        <v>620</v>
      </c>
      <c r="B649" s="64">
        <f>VLOOKUP($A649,Pivot!$D:$E,2,FALSE)</f>
        <v>0</v>
      </c>
      <c r="D649" s="64">
        <v>50</v>
      </c>
      <c r="E649" s="64">
        <v>50</v>
      </c>
      <c r="F649" s="64">
        <v>0</v>
      </c>
      <c r="G649" s="64">
        <v>0</v>
      </c>
      <c r="H649" s="20">
        <f>IFERROR(VLOOKUP(A649,'[3]Allocation Thresholds'!A:B,2,FALSE),10)</f>
        <v>10</v>
      </c>
    </row>
    <row r="650" spans="1:8">
      <c r="A650" t="s">
        <v>621</v>
      </c>
      <c r="B650" s="64">
        <f>VLOOKUP($A650,Pivot!$D:$E,2,FALSE)</f>
        <v>0</v>
      </c>
      <c r="D650" s="64">
        <v>50</v>
      </c>
      <c r="E650" s="64">
        <v>50</v>
      </c>
      <c r="F650" s="64">
        <v>0</v>
      </c>
      <c r="G650" s="64">
        <v>0</v>
      </c>
      <c r="H650" s="20">
        <f>IFERROR(VLOOKUP(A650,'[3]Allocation Thresholds'!A:B,2,FALSE),10)</f>
        <v>10</v>
      </c>
    </row>
    <row r="651" spans="1:8">
      <c r="A651" t="s">
        <v>622</v>
      </c>
      <c r="B651" s="64">
        <f>VLOOKUP($A651,Pivot!$D:$E,2,FALSE)</f>
        <v>0</v>
      </c>
      <c r="D651" s="64">
        <v>50</v>
      </c>
      <c r="E651" s="64">
        <v>50</v>
      </c>
      <c r="F651" s="64">
        <v>0</v>
      </c>
      <c r="G651" s="64">
        <v>0</v>
      </c>
      <c r="H651" s="20">
        <f>IFERROR(VLOOKUP(A651,'[3]Allocation Thresholds'!A:B,2,FALSE),10)</f>
        <v>10</v>
      </c>
    </row>
    <row r="652" spans="1:8">
      <c r="A652" t="s">
        <v>623</v>
      </c>
      <c r="B652" s="64">
        <f>VLOOKUP($A652,Pivot!$D:$E,2,FALSE)</f>
        <v>0</v>
      </c>
      <c r="D652" s="64">
        <v>50</v>
      </c>
      <c r="E652" s="64">
        <v>50</v>
      </c>
      <c r="F652" s="64">
        <v>0</v>
      </c>
      <c r="G652" s="64">
        <v>0</v>
      </c>
      <c r="H652" s="20">
        <f>IFERROR(VLOOKUP(A652,'[3]Allocation Thresholds'!A:B,2,FALSE),10)</f>
        <v>10</v>
      </c>
    </row>
    <row r="653" spans="1:8">
      <c r="A653" t="s">
        <v>624</v>
      </c>
      <c r="B653" s="64">
        <f>VLOOKUP($A653,Pivot!$D:$E,2,FALSE)</f>
        <v>0</v>
      </c>
      <c r="D653" s="64">
        <v>50</v>
      </c>
      <c r="E653" s="64">
        <v>50</v>
      </c>
      <c r="F653" s="64">
        <v>0</v>
      </c>
      <c r="G653" s="64">
        <v>0</v>
      </c>
      <c r="H653" s="20">
        <f>IFERROR(VLOOKUP(A653,'[3]Allocation Thresholds'!A:B,2,FALSE),10)</f>
        <v>10</v>
      </c>
    </row>
    <row r="654" spans="1:8">
      <c r="A654" t="s">
        <v>625</v>
      </c>
      <c r="B654" s="64">
        <f>VLOOKUP($A654,Pivot!$D:$E,2,FALSE)</f>
        <v>0</v>
      </c>
      <c r="D654" s="64">
        <v>0</v>
      </c>
      <c r="E654" s="64">
        <v>0</v>
      </c>
      <c r="F654" s="64">
        <v>0</v>
      </c>
      <c r="G654" s="64">
        <v>0</v>
      </c>
      <c r="H654" s="20">
        <f>IFERROR(VLOOKUP(A654,'[3]Allocation Thresholds'!A:B,2,FALSE),10)</f>
        <v>10</v>
      </c>
    </row>
    <row r="655" spans="1:8">
      <c r="A655" t="s">
        <v>626</v>
      </c>
      <c r="B655" s="64">
        <f>VLOOKUP($A655,Pivot!$D:$E,2,FALSE)</f>
        <v>0</v>
      </c>
      <c r="D655" s="64">
        <v>50</v>
      </c>
      <c r="E655" s="64">
        <v>50</v>
      </c>
      <c r="F655" s="64">
        <v>0</v>
      </c>
      <c r="G655" s="64">
        <v>0</v>
      </c>
      <c r="H655" s="20">
        <f>IFERROR(VLOOKUP(A655,'[3]Allocation Thresholds'!A:B,2,FALSE),10)</f>
        <v>10</v>
      </c>
    </row>
    <row r="656" spans="1:8">
      <c r="A656" t="s">
        <v>627</v>
      </c>
      <c r="B656" s="64">
        <f>VLOOKUP($A656,Pivot!$D:$E,2,FALSE)</f>
        <v>0</v>
      </c>
      <c r="D656" s="64">
        <v>0</v>
      </c>
      <c r="E656" s="64">
        <v>0</v>
      </c>
      <c r="F656" s="64">
        <v>0</v>
      </c>
      <c r="G656" s="64">
        <v>0</v>
      </c>
      <c r="H656" s="20">
        <f>IFERROR(VLOOKUP(A656,'[3]Allocation Thresholds'!A:B,2,FALSE),10)</f>
        <v>10</v>
      </c>
    </row>
    <row r="657" spans="1:8">
      <c r="A657" t="s">
        <v>628</v>
      </c>
      <c r="B657" s="64">
        <f>VLOOKUP($A657,Pivot!$D:$E,2,FALSE)</f>
        <v>0</v>
      </c>
      <c r="D657" s="64">
        <v>50</v>
      </c>
      <c r="E657" s="64">
        <v>50</v>
      </c>
      <c r="F657" s="64">
        <v>0</v>
      </c>
      <c r="G657" s="64">
        <v>0</v>
      </c>
      <c r="H657" s="20">
        <f>IFERROR(VLOOKUP(A657,'[3]Allocation Thresholds'!A:B,2,FALSE),10)</f>
        <v>10</v>
      </c>
    </row>
    <row r="658" spans="1:8">
      <c r="A658" t="s">
        <v>629</v>
      </c>
      <c r="B658" s="64">
        <f>VLOOKUP($A658,Pivot!$D:$E,2,FALSE)</f>
        <v>0</v>
      </c>
      <c r="D658" s="64">
        <v>50</v>
      </c>
      <c r="E658" s="64">
        <v>50</v>
      </c>
      <c r="F658" s="64">
        <v>0</v>
      </c>
      <c r="G658" s="64">
        <v>0</v>
      </c>
      <c r="H658" s="20">
        <f>IFERROR(VLOOKUP(A658,'[3]Allocation Thresholds'!A:B,2,FALSE),10)</f>
        <v>10</v>
      </c>
    </row>
    <row r="659" spans="1:8">
      <c r="A659" t="s">
        <v>630</v>
      </c>
      <c r="B659" s="64">
        <f>VLOOKUP($A659,Pivot!$D:$E,2,FALSE)</f>
        <v>0</v>
      </c>
      <c r="D659" s="64">
        <v>50</v>
      </c>
      <c r="E659" s="64">
        <v>50</v>
      </c>
      <c r="F659" s="64">
        <v>0</v>
      </c>
      <c r="G659" s="64">
        <v>0</v>
      </c>
      <c r="H659" s="20">
        <f>IFERROR(VLOOKUP(A659,'[3]Allocation Thresholds'!A:B,2,FALSE),10)</f>
        <v>10</v>
      </c>
    </row>
    <row r="660" spans="1:8">
      <c r="A660" t="s">
        <v>631</v>
      </c>
      <c r="B660" s="64">
        <f>VLOOKUP($A660,Pivot!$D:$E,2,FALSE)</f>
        <v>0</v>
      </c>
      <c r="D660" s="64">
        <v>50</v>
      </c>
      <c r="E660" s="64">
        <v>50</v>
      </c>
      <c r="F660" s="64">
        <v>0</v>
      </c>
      <c r="G660" s="64">
        <v>0</v>
      </c>
      <c r="H660" s="20">
        <f>IFERROR(VLOOKUP(A660,'[3]Allocation Thresholds'!A:B,2,FALSE),10)</f>
        <v>10</v>
      </c>
    </row>
    <row r="661" spans="1:8">
      <c r="A661" t="s">
        <v>632</v>
      </c>
      <c r="B661" s="64">
        <f>VLOOKUP($A661,Pivot!$D:$E,2,FALSE)</f>
        <v>0</v>
      </c>
      <c r="D661" s="64">
        <v>50</v>
      </c>
      <c r="E661" s="64">
        <v>50</v>
      </c>
      <c r="F661" s="64">
        <v>0</v>
      </c>
      <c r="G661" s="64">
        <v>0</v>
      </c>
      <c r="H661" s="20">
        <f>IFERROR(VLOOKUP(A661,'[3]Allocation Thresholds'!A:B,2,FALSE),10)</f>
        <v>10</v>
      </c>
    </row>
    <row r="662" spans="1:8">
      <c r="A662" t="s">
        <v>633</v>
      </c>
      <c r="B662" s="64">
        <f>VLOOKUP($A662,Pivot!$D:$E,2,FALSE)</f>
        <v>0</v>
      </c>
      <c r="D662" s="64">
        <v>0</v>
      </c>
      <c r="E662" s="64">
        <v>0</v>
      </c>
      <c r="F662" s="64">
        <v>0</v>
      </c>
      <c r="G662" s="64">
        <v>0</v>
      </c>
      <c r="H662" s="20">
        <f>IFERROR(VLOOKUP(A662,'[3]Allocation Thresholds'!A:B,2,FALSE),10)</f>
        <v>10</v>
      </c>
    </row>
    <row r="663" spans="1:8">
      <c r="A663" t="s">
        <v>4420</v>
      </c>
      <c r="B663" s="64">
        <f>VLOOKUP($A663,Pivot!$D:$E,2,FALSE)</f>
        <v>0</v>
      </c>
      <c r="D663" s="64">
        <v>50</v>
      </c>
      <c r="E663" s="66">
        <v>50</v>
      </c>
      <c r="F663" s="64">
        <v>0</v>
      </c>
      <c r="G663" s="64">
        <v>0</v>
      </c>
      <c r="H663" s="20">
        <f>IFERROR(VLOOKUP(A663,'[3]Allocation Thresholds'!A:B,2,FALSE),10)</f>
        <v>10</v>
      </c>
    </row>
    <row r="664" spans="1:8">
      <c r="A664" t="s">
        <v>634</v>
      </c>
      <c r="B664" s="64">
        <f>VLOOKUP($A664,Pivot!$D:$E,2,FALSE)</f>
        <v>0</v>
      </c>
      <c r="D664" s="64">
        <v>0</v>
      </c>
      <c r="E664" s="64">
        <v>0</v>
      </c>
      <c r="F664" s="64">
        <v>0</v>
      </c>
      <c r="G664" s="64">
        <v>0</v>
      </c>
      <c r="H664" s="20">
        <f>IFERROR(VLOOKUP(A664,'[3]Allocation Thresholds'!A:B,2,FALSE),10)</f>
        <v>10</v>
      </c>
    </row>
    <row r="665" spans="1:8">
      <c r="A665" t="s">
        <v>635</v>
      </c>
      <c r="B665" s="64">
        <f>VLOOKUP($A665,Pivot!$D:$E,2,FALSE)</f>
        <v>0</v>
      </c>
      <c r="D665" s="64">
        <v>50</v>
      </c>
      <c r="E665" s="64">
        <v>50</v>
      </c>
      <c r="F665" s="64">
        <v>0</v>
      </c>
      <c r="G665" s="64">
        <v>0</v>
      </c>
      <c r="H665" s="20">
        <f>IFERROR(VLOOKUP(A665,'[3]Allocation Thresholds'!A:B,2,FALSE),10)</f>
        <v>10</v>
      </c>
    </row>
    <row r="666" spans="1:8">
      <c r="A666" t="s">
        <v>636</v>
      </c>
      <c r="B666" s="64">
        <f>VLOOKUP($A666,Pivot!$D:$E,2,FALSE)</f>
        <v>1</v>
      </c>
      <c r="D666" s="64">
        <v>1</v>
      </c>
      <c r="E666" s="64">
        <v>0</v>
      </c>
      <c r="F666" s="64">
        <v>0</v>
      </c>
      <c r="G666" s="64">
        <v>0</v>
      </c>
      <c r="H666" s="20">
        <f>IFERROR(VLOOKUP(A666,'[3]Allocation Thresholds'!A:B,2,FALSE),10)</f>
        <v>10</v>
      </c>
    </row>
    <row r="667" spans="1:8">
      <c r="A667" t="s">
        <v>637</v>
      </c>
      <c r="B667" s="64">
        <f>VLOOKUP($A667,Pivot!$D:$E,2,FALSE)</f>
        <v>0</v>
      </c>
      <c r="D667" s="64">
        <v>0</v>
      </c>
      <c r="E667" s="64">
        <v>0</v>
      </c>
      <c r="F667" s="64">
        <v>0</v>
      </c>
      <c r="G667" s="64">
        <v>0</v>
      </c>
      <c r="H667" s="20">
        <f>IFERROR(VLOOKUP(A667,'[3]Allocation Thresholds'!A:B,2,FALSE),10)</f>
        <v>10</v>
      </c>
    </row>
    <row r="668" spans="1:8">
      <c r="A668" t="s">
        <v>638</v>
      </c>
      <c r="B668" s="64">
        <f>VLOOKUP($A668,Pivot!$D:$E,2,FALSE)</f>
        <v>0</v>
      </c>
      <c r="D668" s="64">
        <v>50</v>
      </c>
      <c r="E668" s="64">
        <v>50</v>
      </c>
      <c r="F668" s="64">
        <v>0</v>
      </c>
      <c r="G668" s="64">
        <v>0</v>
      </c>
      <c r="H668" s="20">
        <f>IFERROR(VLOOKUP(A668,'[3]Allocation Thresholds'!A:B,2,FALSE),10)</f>
        <v>10</v>
      </c>
    </row>
    <row r="669" spans="1:8">
      <c r="A669" t="s">
        <v>639</v>
      </c>
      <c r="B669" s="64">
        <f>VLOOKUP($A669,Pivot!$D:$E,2,FALSE)</f>
        <v>0</v>
      </c>
      <c r="D669" s="64">
        <v>50</v>
      </c>
      <c r="E669" s="64">
        <v>50</v>
      </c>
      <c r="F669" s="64">
        <v>0</v>
      </c>
      <c r="G669" s="64">
        <v>0</v>
      </c>
      <c r="H669" s="20">
        <f>IFERROR(VLOOKUP(A669,'[3]Allocation Thresholds'!A:B,2,FALSE),10)</f>
        <v>10</v>
      </c>
    </row>
    <row r="670" spans="1:8">
      <c r="A670" t="s">
        <v>640</v>
      </c>
      <c r="B670" s="64">
        <f>VLOOKUP($A670,Pivot!$D:$E,2,FALSE)</f>
        <v>0</v>
      </c>
      <c r="D670" s="64">
        <v>50</v>
      </c>
      <c r="E670" s="64">
        <v>50</v>
      </c>
      <c r="F670" s="64">
        <v>0</v>
      </c>
      <c r="G670" s="64">
        <v>0</v>
      </c>
      <c r="H670" s="20">
        <f>IFERROR(VLOOKUP(A670,'[3]Allocation Thresholds'!A:B,2,FALSE),10)</f>
        <v>10</v>
      </c>
    </row>
    <row r="671" spans="1:8">
      <c r="A671" t="s">
        <v>641</v>
      </c>
      <c r="B671" s="64">
        <f>VLOOKUP($A671,Pivot!$D:$E,2,FALSE)</f>
        <v>0</v>
      </c>
      <c r="D671" s="64">
        <v>0</v>
      </c>
      <c r="E671" s="64">
        <v>0</v>
      </c>
      <c r="F671" s="64">
        <v>0</v>
      </c>
      <c r="G671" s="64">
        <v>0</v>
      </c>
      <c r="H671" s="20">
        <f>IFERROR(VLOOKUP(A671,'[3]Allocation Thresholds'!A:B,2,FALSE),10)</f>
        <v>10</v>
      </c>
    </row>
    <row r="672" spans="1:8">
      <c r="A672" t="s">
        <v>642</v>
      </c>
      <c r="B672" s="64">
        <f>VLOOKUP($A672,Pivot!$D:$E,2,FALSE)</f>
        <v>0</v>
      </c>
      <c r="D672" s="64">
        <v>50</v>
      </c>
      <c r="E672" s="64">
        <v>50</v>
      </c>
      <c r="F672" s="64">
        <v>0</v>
      </c>
      <c r="G672" s="64">
        <v>0</v>
      </c>
      <c r="H672" s="20">
        <f>IFERROR(VLOOKUP(A672,'[3]Allocation Thresholds'!A:B,2,FALSE),10)</f>
        <v>10</v>
      </c>
    </row>
    <row r="673" spans="1:8">
      <c r="A673" t="s">
        <v>643</v>
      </c>
      <c r="B673" s="64">
        <f>VLOOKUP($A673,Pivot!$D:$E,2,FALSE)</f>
        <v>0</v>
      </c>
      <c r="D673" s="64">
        <v>50</v>
      </c>
      <c r="E673" s="64">
        <v>50</v>
      </c>
      <c r="F673" s="64">
        <v>0</v>
      </c>
      <c r="G673" s="64">
        <v>0</v>
      </c>
      <c r="H673" s="20">
        <f>IFERROR(VLOOKUP(A673,'[3]Allocation Thresholds'!A:B,2,FALSE),10)</f>
        <v>10</v>
      </c>
    </row>
    <row r="674" spans="1:8">
      <c r="A674" t="s">
        <v>644</v>
      </c>
      <c r="B674" s="64">
        <f>VLOOKUP($A674,Pivot!$D:$E,2,FALSE)</f>
        <v>0</v>
      </c>
      <c r="D674" s="64">
        <v>50</v>
      </c>
      <c r="E674" s="64">
        <v>50</v>
      </c>
      <c r="F674" s="64">
        <v>0</v>
      </c>
      <c r="G674" s="64">
        <v>0</v>
      </c>
      <c r="H674" s="20">
        <f>IFERROR(VLOOKUP(A674,'[3]Allocation Thresholds'!A:B,2,FALSE),10)</f>
        <v>10</v>
      </c>
    </row>
    <row r="675" spans="1:8">
      <c r="A675" t="s">
        <v>645</v>
      </c>
      <c r="B675" s="64">
        <f>VLOOKUP($A675,Pivot!$D:$E,2,FALSE)</f>
        <v>0</v>
      </c>
      <c r="D675" s="64">
        <v>50</v>
      </c>
      <c r="E675" s="64">
        <v>50</v>
      </c>
      <c r="F675" s="64">
        <v>0</v>
      </c>
      <c r="G675" s="64">
        <v>0</v>
      </c>
      <c r="H675" s="20">
        <f>IFERROR(VLOOKUP(A675,'[3]Allocation Thresholds'!A:B,2,FALSE),10)</f>
        <v>10</v>
      </c>
    </row>
    <row r="676" spans="1:8">
      <c r="A676" t="s">
        <v>646</v>
      </c>
      <c r="B676" s="64">
        <f>VLOOKUP($A676,Pivot!$D:$E,2,FALSE)</f>
        <v>0</v>
      </c>
      <c r="D676" s="64">
        <v>50</v>
      </c>
      <c r="E676" s="64">
        <v>50</v>
      </c>
      <c r="F676" s="64">
        <v>0</v>
      </c>
      <c r="G676" s="64">
        <v>0</v>
      </c>
      <c r="H676" s="20">
        <f>IFERROR(VLOOKUP(A676,'[3]Allocation Thresholds'!A:B,2,FALSE),10)</f>
        <v>10</v>
      </c>
    </row>
    <row r="677" spans="1:8">
      <c r="A677" t="s">
        <v>647</v>
      </c>
      <c r="B677" s="64">
        <f>VLOOKUP($A677,Pivot!$D:$E,2,FALSE)</f>
        <v>0</v>
      </c>
      <c r="D677" s="64">
        <v>50</v>
      </c>
      <c r="E677" s="64">
        <v>50</v>
      </c>
      <c r="F677" s="64">
        <v>0</v>
      </c>
      <c r="G677" s="64">
        <v>0</v>
      </c>
      <c r="H677" s="20">
        <f>IFERROR(VLOOKUP(A677,'[3]Allocation Thresholds'!A:B,2,FALSE),10)</f>
        <v>10</v>
      </c>
    </row>
    <row r="678" spans="1:8">
      <c r="A678" t="s">
        <v>648</v>
      </c>
      <c r="B678" s="64">
        <f>VLOOKUP($A678,Pivot!$D:$E,2,FALSE)</f>
        <v>0</v>
      </c>
      <c r="D678" s="64">
        <v>50</v>
      </c>
      <c r="E678" s="64">
        <v>50</v>
      </c>
      <c r="F678" s="64">
        <v>0</v>
      </c>
      <c r="G678" s="64">
        <v>0</v>
      </c>
      <c r="H678" s="20">
        <f>IFERROR(VLOOKUP(A678,'[3]Allocation Thresholds'!A:B,2,FALSE),10)</f>
        <v>10</v>
      </c>
    </row>
    <row r="679" spans="1:8">
      <c r="A679" t="s">
        <v>649</v>
      </c>
      <c r="B679" s="64">
        <f>VLOOKUP($A679,Pivot!$D:$E,2,FALSE)</f>
        <v>0</v>
      </c>
      <c r="D679" s="64">
        <v>50</v>
      </c>
      <c r="E679" s="64">
        <v>50</v>
      </c>
      <c r="F679" s="64">
        <v>0</v>
      </c>
      <c r="G679" s="64">
        <v>0</v>
      </c>
      <c r="H679" s="20">
        <f>IFERROR(VLOOKUP(A679,'[3]Allocation Thresholds'!A:B,2,FALSE),10)</f>
        <v>10</v>
      </c>
    </row>
    <row r="680" spans="1:8">
      <c r="A680" t="s">
        <v>650</v>
      </c>
      <c r="B680" s="64">
        <f>VLOOKUP($A680,Pivot!$D:$E,2,FALSE)</f>
        <v>0</v>
      </c>
      <c r="D680" s="64">
        <v>50</v>
      </c>
      <c r="E680" s="64">
        <v>50</v>
      </c>
      <c r="F680" s="64">
        <v>0</v>
      </c>
      <c r="G680" s="64">
        <v>0</v>
      </c>
      <c r="H680" s="20">
        <f>IFERROR(VLOOKUP(A680,'[3]Allocation Thresholds'!A:B,2,FALSE),10)</f>
        <v>10</v>
      </c>
    </row>
    <row r="681" spans="1:8">
      <c r="A681" t="s">
        <v>651</v>
      </c>
      <c r="B681" s="64">
        <f>VLOOKUP($A681,Pivot!$D:$E,2,FALSE)</f>
        <v>0</v>
      </c>
      <c r="D681" s="64">
        <v>50</v>
      </c>
      <c r="E681" s="64">
        <v>50</v>
      </c>
      <c r="F681" s="64">
        <v>0</v>
      </c>
      <c r="G681" s="64">
        <v>0</v>
      </c>
      <c r="H681" s="20">
        <f>IFERROR(VLOOKUP(A681,'[3]Allocation Thresholds'!A:B,2,FALSE),10)</f>
        <v>10</v>
      </c>
    </row>
    <row r="682" spans="1:8">
      <c r="A682" t="s">
        <v>652</v>
      </c>
      <c r="B682" s="64">
        <f>VLOOKUP($A682,Pivot!$D:$E,2,FALSE)</f>
        <v>0</v>
      </c>
      <c r="D682" s="64">
        <v>50</v>
      </c>
      <c r="E682" s="64">
        <v>50</v>
      </c>
      <c r="F682" s="64">
        <v>0</v>
      </c>
      <c r="G682" s="64">
        <v>0</v>
      </c>
      <c r="H682" s="20">
        <f>IFERROR(VLOOKUP(A682,'[3]Allocation Thresholds'!A:B,2,FALSE),10)</f>
        <v>10</v>
      </c>
    </row>
    <row r="683" spans="1:8">
      <c r="A683" t="s">
        <v>653</v>
      </c>
      <c r="B683" s="64">
        <f>VLOOKUP($A683,Pivot!$D:$E,2,FALSE)</f>
        <v>0</v>
      </c>
      <c r="D683" s="64">
        <v>50</v>
      </c>
      <c r="E683" s="64">
        <v>50</v>
      </c>
      <c r="F683" s="64">
        <v>0</v>
      </c>
      <c r="G683" s="64">
        <v>0</v>
      </c>
      <c r="H683" s="20">
        <f>IFERROR(VLOOKUP(A683,'[3]Allocation Thresholds'!A:B,2,FALSE),10)</f>
        <v>10</v>
      </c>
    </row>
    <row r="684" spans="1:8">
      <c r="A684" t="s">
        <v>654</v>
      </c>
      <c r="B684" s="64">
        <f>VLOOKUP($A684,Pivot!$D:$E,2,FALSE)</f>
        <v>0</v>
      </c>
      <c r="D684" s="64">
        <v>50</v>
      </c>
      <c r="E684" s="64">
        <v>50</v>
      </c>
      <c r="F684" s="64">
        <v>0</v>
      </c>
      <c r="G684" s="64">
        <v>0</v>
      </c>
      <c r="H684" s="20">
        <f>IFERROR(VLOOKUP(A684,'[3]Allocation Thresholds'!A:B,2,FALSE),10)</f>
        <v>10</v>
      </c>
    </row>
    <row r="685" spans="1:8">
      <c r="A685" t="s">
        <v>655</v>
      </c>
      <c r="B685" s="64">
        <f>VLOOKUP($A685,Pivot!$D:$E,2,FALSE)</f>
        <v>0</v>
      </c>
      <c r="D685" s="64">
        <v>50</v>
      </c>
      <c r="E685" s="64">
        <v>50</v>
      </c>
      <c r="F685" s="64">
        <v>0</v>
      </c>
      <c r="G685" s="64">
        <v>0</v>
      </c>
      <c r="H685" s="20">
        <f>IFERROR(VLOOKUP(A685,'[3]Allocation Thresholds'!A:B,2,FALSE),10)</f>
        <v>10</v>
      </c>
    </row>
    <row r="686" spans="1:8">
      <c r="A686" t="s">
        <v>656</v>
      </c>
      <c r="B686" s="64">
        <f>VLOOKUP($A686,Pivot!$D:$E,2,FALSE)</f>
        <v>0</v>
      </c>
      <c r="D686" s="64">
        <v>0</v>
      </c>
      <c r="E686" s="64">
        <v>0</v>
      </c>
      <c r="F686" s="64">
        <v>0</v>
      </c>
      <c r="G686" s="64">
        <v>0</v>
      </c>
      <c r="H686" s="20">
        <f>IFERROR(VLOOKUP(A686,'[3]Allocation Thresholds'!A:B,2,FALSE),10)</f>
        <v>10</v>
      </c>
    </row>
    <row r="687" spans="1:8">
      <c r="A687" t="s">
        <v>657</v>
      </c>
      <c r="B687" s="64">
        <f>VLOOKUP($A687,Pivot!$D:$E,2,FALSE)</f>
        <v>0</v>
      </c>
      <c r="D687" s="64">
        <v>0</v>
      </c>
      <c r="E687" s="64">
        <v>0</v>
      </c>
      <c r="F687" s="64">
        <v>0</v>
      </c>
      <c r="G687" s="64">
        <v>0</v>
      </c>
      <c r="H687" s="20">
        <f>IFERROR(VLOOKUP(A687,'[3]Allocation Thresholds'!A:B,2,FALSE),10)</f>
        <v>10</v>
      </c>
    </row>
    <row r="688" spans="1:8">
      <c r="A688" t="s">
        <v>658</v>
      </c>
      <c r="B688" s="64">
        <f>VLOOKUP($A688,Pivot!$D:$E,2,FALSE)</f>
        <v>0</v>
      </c>
      <c r="D688" s="64">
        <v>50</v>
      </c>
      <c r="E688" s="64">
        <v>50</v>
      </c>
      <c r="F688" s="64">
        <v>0</v>
      </c>
      <c r="G688" s="64">
        <v>0</v>
      </c>
      <c r="H688" s="20">
        <f>IFERROR(VLOOKUP(A688,'[3]Allocation Thresholds'!A:B,2,FALSE),10)</f>
        <v>10</v>
      </c>
    </row>
    <row r="689" spans="1:8">
      <c r="A689" t="s">
        <v>659</v>
      </c>
      <c r="B689" s="64">
        <f>VLOOKUP($A689,Pivot!$D:$E,2,FALSE)</f>
        <v>0</v>
      </c>
      <c r="D689" s="64">
        <v>50</v>
      </c>
      <c r="E689" s="64">
        <v>50</v>
      </c>
      <c r="F689" s="64">
        <v>0</v>
      </c>
      <c r="G689" s="64">
        <v>0</v>
      </c>
      <c r="H689" s="20">
        <f>IFERROR(VLOOKUP(A689,'[3]Allocation Thresholds'!A:B,2,FALSE),10)</f>
        <v>10</v>
      </c>
    </row>
    <row r="690" spans="1:8">
      <c r="A690" t="s">
        <v>660</v>
      </c>
      <c r="B690" s="64">
        <f>VLOOKUP($A690,Pivot!$D:$E,2,FALSE)</f>
        <v>0</v>
      </c>
      <c r="D690" s="64">
        <v>0</v>
      </c>
      <c r="E690" s="64">
        <v>0</v>
      </c>
      <c r="F690" s="64">
        <v>0</v>
      </c>
      <c r="G690" s="64">
        <v>0</v>
      </c>
      <c r="H690" s="20">
        <f>IFERROR(VLOOKUP(A690,'[3]Allocation Thresholds'!A:B,2,FALSE),10)</f>
        <v>10</v>
      </c>
    </row>
    <row r="691" spans="1:8">
      <c r="A691" t="s">
        <v>661</v>
      </c>
      <c r="B691" s="64">
        <f>VLOOKUP($A691,Pivot!$D:$E,2,FALSE)</f>
        <v>0</v>
      </c>
      <c r="D691" s="64">
        <v>50</v>
      </c>
      <c r="E691" s="64">
        <v>50</v>
      </c>
      <c r="F691" s="64">
        <v>0</v>
      </c>
      <c r="G691" s="64">
        <v>0</v>
      </c>
      <c r="H691" s="20">
        <f>IFERROR(VLOOKUP(A691,'[3]Allocation Thresholds'!A:B,2,FALSE),10)</f>
        <v>10</v>
      </c>
    </row>
    <row r="692" spans="1:8">
      <c r="A692" t="s">
        <v>662</v>
      </c>
      <c r="B692" s="64">
        <f>VLOOKUP($A692,Pivot!$D:$E,2,FALSE)</f>
        <v>0</v>
      </c>
      <c r="D692" s="64">
        <v>50</v>
      </c>
      <c r="E692" s="64">
        <v>50</v>
      </c>
      <c r="F692" s="64">
        <v>0</v>
      </c>
      <c r="G692" s="64">
        <v>0</v>
      </c>
      <c r="H692" s="20">
        <f>IFERROR(VLOOKUP(A692,'[3]Allocation Thresholds'!A:B,2,FALSE),10)</f>
        <v>10</v>
      </c>
    </row>
    <row r="693" spans="1:8">
      <c r="A693" t="s">
        <v>663</v>
      </c>
      <c r="B693" s="64">
        <f>VLOOKUP($A693,Pivot!$D:$E,2,FALSE)</f>
        <v>0</v>
      </c>
      <c r="D693" s="64">
        <v>50</v>
      </c>
      <c r="E693" s="64">
        <v>50</v>
      </c>
      <c r="F693" s="64">
        <v>0</v>
      </c>
      <c r="G693" s="64">
        <v>0</v>
      </c>
      <c r="H693" s="20">
        <f>IFERROR(VLOOKUP(A693,'[3]Allocation Thresholds'!A:B,2,FALSE),10)</f>
        <v>10</v>
      </c>
    </row>
    <row r="694" spans="1:8">
      <c r="A694" t="s">
        <v>664</v>
      </c>
      <c r="B694" s="64">
        <f>VLOOKUP($A694,Pivot!$D:$E,2,FALSE)</f>
        <v>0</v>
      </c>
      <c r="D694" s="64">
        <v>0</v>
      </c>
      <c r="E694" s="64">
        <v>0</v>
      </c>
      <c r="F694" s="64">
        <v>0</v>
      </c>
      <c r="G694" s="64">
        <v>0</v>
      </c>
      <c r="H694" s="20">
        <f>IFERROR(VLOOKUP(A694,'[3]Allocation Thresholds'!A:B,2,FALSE),10)</f>
        <v>10</v>
      </c>
    </row>
    <row r="695" spans="1:8">
      <c r="A695" t="s">
        <v>665</v>
      </c>
      <c r="B695" s="64">
        <f>VLOOKUP($A695,Pivot!$D:$E,2,FALSE)</f>
        <v>0</v>
      </c>
      <c r="D695" s="64">
        <v>50</v>
      </c>
      <c r="E695" s="64">
        <v>50</v>
      </c>
      <c r="F695" s="64">
        <v>0</v>
      </c>
      <c r="G695" s="64">
        <v>0</v>
      </c>
      <c r="H695" s="20">
        <f>IFERROR(VLOOKUP(A695,'[3]Allocation Thresholds'!A:B,2,FALSE),10)</f>
        <v>10</v>
      </c>
    </row>
    <row r="696" spans="1:8">
      <c r="A696" t="s">
        <v>666</v>
      </c>
      <c r="B696" s="64">
        <f>VLOOKUP($A696,Pivot!$D:$E,2,FALSE)</f>
        <v>0</v>
      </c>
      <c r="D696" s="64">
        <v>50</v>
      </c>
      <c r="E696" s="64">
        <v>50</v>
      </c>
      <c r="F696" s="64">
        <v>0</v>
      </c>
      <c r="G696" s="64">
        <v>0</v>
      </c>
      <c r="H696" s="20">
        <f>IFERROR(VLOOKUP(A696,'[3]Allocation Thresholds'!A:B,2,FALSE),10)</f>
        <v>10</v>
      </c>
    </row>
    <row r="697" spans="1:8">
      <c r="A697" t="s">
        <v>667</v>
      </c>
      <c r="B697" s="64">
        <f>VLOOKUP($A697,Pivot!$D:$E,2,FALSE)</f>
        <v>0</v>
      </c>
      <c r="D697" s="64">
        <v>50</v>
      </c>
      <c r="E697" s="66">
        <v>50</v>
      </c>
      <c r="F697" s="64">
        <v>0</v>
      </c>
      <c r="G697" s="64">
        <v>0</v>
      </c>
      <c r="H697" s="20">
        <f>IFERROR(VLOOKUP(A697,'[3]Allocation Thresholds'!A:B,2,FALSE),10)</f>
        <v>10</v>
      </c>
    </row>
    <row r="698" spans="1:8">
      <c r="A698" t="s">
        <v>668</v>
      </c>
      <c r="B698" s="64">
        <f>VLOOKUP($A698,Pivot!$D:$E,2,FALSE)</f>
        <v>29</v>
      </c>
      <c r="D698" s="64">
        <v>29</v>
      </c>
      <c r="E698" s="64">
        <v>29</v>
      </c>
      <c r="F698" s="64">
        <v>0</v>
      </c>
      <c r="G698" s="64">
        <v>0</v>
      </c>
      <c r="H698" s="20">
        <f>IFERROR(VLOOKUP(A698,'[3]Allocation Thresholds'!A:B,2,FALSE),10)</f>
        <v>10</v>
      </c>
    </row>
    <row r="699" spans="1:8">
      <c r="A699" t="s">
        <v>4213</v>
      </c>
      <c r="B699" s="64">
        <f>VLOOKUP($A699,Pivot!$D:$E,2,FALSE)</f>
        <v>0</v>
      </c>
      <c r="D699" s="64">
        <v>0</v>
      </c>
      <c r="E699" s="64">
        <v>0</v>
      </c>
      <c r="F699" s="64">
        <v>0</v>
      </c>
      <c r="G699" s="64">
        <v>0</v>
      </c>
      <c r="H699" s="20">
        <f>IFERROR(VLOOKUP(A699,'[3]Allocation Thresholds'!A:B,2,FALSE),10)</f>
        <v>10</v>
      </c>
    </row>
    <row r="700" spans="1:8">
      <c r="A700" t="s">
        <v>669</v>
      </c>
      <c r="B700" s="64">
        <f>VLOOKUP($A700,Pivot!$D:$E,2,FALSE)</f>
        <v>0</v>
      </c>
      <c r="D700" s="64">
        <v>0</v>
      </c>
      <c r="E700" s="64">
        <v>0</v>
      </c>
      <c r="F700" s="64">
        <v>0</v>
      </c>
      <c r="G700" s="64">
        <v>0</v>
      </c>
      <c r="H700" s="20">
        <f>IFERROR(VLOOKUP(A700,'[3]Allocation Thresholds'!A:B,2,FALSE),10)</f>
        <v>10</v>
      </c>
    </row>
    <row r="701" spans="1:8">
      <c r="A701" t="s">
        <v>670</v>
      </c>
      <c r="B701" s="64">
        <f>VLOOKUP($A701,Pivot!$D:$E,2,FALSE)</f>
        <v>0</v>
      </c>
      <c r="D701" s="64">
        <v>0</v>
      </c>
      <c r="E701" s="64">
        <v>0</v>
      </c>
      <c r="F701" s="64">
        <v>0</v>
      </c>
      <c r="G701" s="64">
        <v>0</v>
      </c>
      <c r="H701" s="20">
        <f>IFERROR(VLOOKUP(A701,'[3]Allocation Thresholds'!A:B,2,FALSE),10)</f>
        <v>10</v>
      </c>
    </row>
    <row r="702" spans="1:8">
      <c r="A702" t="s">
        <v>671</v>
      </c>
      <c r="B702" s="64">
        <f>VLOOKUP($A702,Pivot!$D:$E,2,FALSE)</f>
        <v>4</v>
      </c>
      <c r="D702" s="64">
        <v>4</v>
      </c>
      <c r="E702" s="64">
        <v>0</v>
      </c>
      <c r="F702" s="64">
        <v>0</v>
      </c>
      <c r="G702" s="64">
        <v>0</v>
      </c>
      <c r="H702" s="20">
        <f>IFERROR(VLOOKUP(A702,'[3]Allocation Thresholds'!A:B,2,FALSE),10)</f>
        <v>10</v>
      </c>
    </row>
    <row r="703" spans="1:8">
      <c r="A703" t="s">
        <v>672</v>
      </c>
      <c r="B703" s="64">
        <f>VLOOKUP($A703,Pivot!$D:$E,2,FALSE)</f>
        <v>0</v>
      </c>
      <c r="D703" s="64">
        <v>0</v>
      </c>
      <c r="E703" s="64">
        <v>0</v>
      </c>
      <c r="F703" s="64">
        <v>0</v>
      </c>
      <c r="G703" s="64">
        <v>0</v>
      </c>
      <c r="H703" s="20">
        <f>IFERROR(VLOOKUP(A703,'[3]Allocation Thresholds'!A:B,2,FALSE),10)</f>
        <v>10</v>
      </c>
    </row>
    <row r="704" spans="1:8">
      <c r="A704" t="s">
        <v>673</v>
      </c>
      <c r="B704" s="64">
        <f>VLOOKUP($A704,Pivot!$D:$E,2,FALSE)</f>
        <v>0</v>
      </c>
      <c r="D704" s="64">
        <v>0</v>
      </c>
      <c r="E704" s="64">
        <v>0</v>
      </c>
      <c r="F704" s="64">
        <v>0</v>
      </c>
      <c r="G704" s="64">
        <v>0</v>
      </c>
      <c r="H704" s="20">
        <f>IFERROR(VLOOKUP(A704,'[3]Allocation Thresholds'!A:B,2,FALSE),10)</f>
        <v>10</v>
      </c>
    </row>
    <row r="705" spans="1:8">
      <c r="A705" t="s">
        <v>674</v>
      </c>
      <c r="B705" s="64">
        <f>VLOOKUP($A705,Pivot!$D:$E,2,FALSE)</f>
        <v>0</v>
      </c>
      <c r="D705" s="64">
        <v>0</v>
      </c>
      <c r="E705" s="64">
        <v>0</v>
      </c>
      <c r="F705" s="64">
        <v>0</v>
      </c>
      <c r="G705" s="64">
        <v>0</v>
      </c>
      <c r="H705" s="20">
        <f>IFERROR(VLOOKUP(A705,'[3]Allocation Thresholds'!A:B,2,FALSE),10)</f>
        <v>10</v>
      </c>
    </row>
    <row r="706" spans="1:8">
      <c r="A706" t="s">
        <v>675</v>
      </c>
      <c r="B706" s="64">
        <f>VLOOKUP($A706,Pivot!$D:$E,2,FALSE)</f>
        <v>0</v>
      </c>
      <c r="D706" s="64">
        <v>0</v>
      </c>
      <c r="E706" s="64">
        <v>0</v>
      </c>
      <c r="F706" s="64">
        <v>0</v>
      </c>
      <c r="G706" s="64">
        <v>0</v>
      </c>
      <c r="H706" s="20">
        <f>IFERROR(VLOOKUP(A706,'[3]Allocation Thresholds'!A:B,2,FALSE),10)</f>
        <v>10</v>
      </c>
    </row>
    <row r="707" spans="1:8">
      <c r="A707" t="s">
        <v>676</v>
      </c>
      <c r="B707" s="64">
        <f>VLOOKUP($A707,Pivot!$D:$E,2,FALSE)</f>
        <v>0</v>
      </c>
      <c r="D707" s="64">
        <v>0</v>
      </c>
      <c r="E707" s="64">
        <v>0</v>
      </c>
      <c r="F707" s="64">
        <v>0</v>
      </c>
      <c r="G707" s="64">
        <v>0</v>
      </c>
      <c r="H707" s="20">
        <f>IFERROR(VLOOKUP(A707,'[3]Allocation Thresholds'!A:B,2,FALSE),10)</f>
        <v>10</v>
      </c>
    </row>
    <row r="708" spans="1:8">
      <c r="A708" t="s">
        <v>677</v>
      </c>
      <c r="B708" s="64">
        <f>VLOOKUP($A708,Pivot!$D:$E,2,FALSE)</f>
        <v>0</v>
      </c>
      <c r="D708" s="64">
        <v>0</v>
      </c>
      <c r="E708" s="64">
        <v>0</v>
      </c>
      <c r="F708" s="64">
        <v>0</v>
      </c>
      <c r="G708" s="64">
        <v>0</v>
      </c>
      <c r="H708" s="20">
        <f>IFERROR(VLOOKUP(A708,'[3]Allocation Thresholds'!A:B,2,FALSE),10)</f>
        <v>10</v>
      </c>
    </row>
    <row r="709" spans="1:8">
      <c r="A709" t="s">
        <v>678</v>
      </c>
      <c r="B709" s="64">
        <f>VLOOKUP($A709,Pivot!$D:$E,2,FALSE)</f>
        <v>0</v>
      </c>
      <c r="D709" s="64">
        <v>0</v>
      </c>
      <c r="E709" s="64">
        <v>0</v>
      </c>
      <c r="F709" s="64">
        <v>0</v>
      </c>
      <c r="G709" s="64">
        <v>0</v>
      </c>
      <c r="H709" s="20">
        <f>IFERROR(VLOOKUP(A709,'[3]Allocation Thresholds'!A:B,2,FALSE),10)</f>
        <v>10</v>
      </c>
    </row>
    <row r="710" spans="1:8">
      <c r="A710" t="s">
        <v>679</v>
      </c>
      <c r="B710" s="64">
        <f>VLOOKUP($A710,Pivot!$D:$E,2,FALSE)</f>
        <v>0</v>
      </c>
      <c r="D710" s="64">
        <v>0</v>
      </c>
      <c r="E710" s="64">
        <v>0</v>
      </c>
      <c r="F710" s="64">
        <v>0</v>
      </c>
      <c r="G710" s="64">
        <v>0</v>
      </c>
      <c r="H710" s="20">
        <f>IFERROR(VLOOKUP(A710,'[3]Allocation Thresholds'!A:B,2,FALSE),10)</f>
        <v>10</v>
      </c>
    </row>
    <row r="711" spans="1:8">
      <c r="A711" t="s">
        <v>680</v>
      </c>
      <c r="B711" s="64">
        <f>VLOOKUP($A711,Pivot!$D:$E,2,FALSE)</f>
        <v>0</v>
      </c>
      <c r="D711" s="64">
        <v>0</v>
      </c>
      <c r="E711" s="64">
        <v>0</v>
      </c>
      <c r="F711" s="64">
        <v>0</v>
      </c>
      <c r="G711" s="64">
        <v>0</v>
      </c>
      <c r="H711" s="20">
        <f>IFERROR(VLOOKUP(A711,'[3]Allocation Thresholds'!A:B,2,FALSE),10)</f>
        <v>10</v>
      </c>
    </row>
    <row r="712" spans="1:8">
      <c r="A712" t="s">
        <v>681</v>
      </c>
      <c r="B712" s="64">
        <f>VLOOKUP($A712,Pivot!$D:$E,2,FALSE)</f>
        <v>0</v>
      </c>
      <c r="D712" s="64">
        <v>50</v>
      </c>
      <c r="E712" s="64">
        <v>50</v>
      </c>
      <c r="F712" s="64">
        <v>0</v>
      </c>
      <c r="G712" s="64">
        <v>0</v>
      </c>
      <c r="H712" s="20">
        <f>IFERROR(VLOOKUP(A712,'[3]Allocation Thresholds'!A:B,2,FALSE),10)</f>
        <v>10</v>
      </c>
    </row>
    <row r="713" spans="1:8">
      <c r="A713" t="s">
        <v>682</v>
      </c>
      <c r="B713" s="64">
        <f>VLOOKUP($A713,Pivot!$D:$E,2,FALSE)</f>
        <v>0</v>
      </c>
      <c r="D713" s="64">
        <v>50</v>
      </c>
      <c r="E713" s="64">
        <v>50</v>
      </c>
      <c r="F713" s="64">
        <v>0</v>
      </c>
      <c r="G713" s="64">
        <v>0</v>
      </c>
      <c r="H713" s="20">
        <f>IFERROR(VLOOKUP(A713,'[3]Allocation Thresholds'!A:B,2,FALSE),10)</f>
        <v>10</v>
      </c>
    </row>
    <row r="714" spans="1:8">
      <c r="A714" t="s">
        <v>683</v>
      </c>
      <c r="B714" s="64">
        <f>VLOOKUP($A714,Pivot!$D:$E,2,FALSE)</f>
        <v>0</v>
      </c>
      <c r="D714" s="64">
        <v>50</v>
      </c>
      <c r="E714" s="64">
        <v>50</v>
      </c>
      <c r="F714" s="64">
        <v>0</v>
      </c>
      <c r="G714" s="64">
        <v>0</v>
      </c>
      <c r="H714" s="20">
        <f>IFERROR(VLOOKUP(A714,'[3]Allocation Thresholds'!A:B,2,FALSE),10)</f>
        <v>10</v>
      </c>
    </row>
    <row r="715" spans="1:8">
      <c r="A715" t="s">
        <v>684</v>
      </c>
      <c r="B715" s="64">
        <f>VLOOKUP($A715,Pivot!$D:$E,2,FALSE)</f>
        <v>5</v>
      </c>
      <c r="D715" s="64">
        <v>50</v>
      </c>
      <c r="E715" s="64">
        <v>50</v>
      </c>
      <c r="F715" s="64">
        <v>0</v>
      </c>
      <c r="G715" s="64">
        <v>0</v>
      </c>
      <c r="H715" s="20">
        <f>IFERROR(VLOOKUP(A715,'[3]Allocation Thresholds'!A:B,2,FALSE),10)</f>
        <v>10</v>
      </c>
    </row>
    <row r="716" spans="1:8">
      <c r="A716" t="s">
        <v>685</v>
      </c>
      <c r="B716" s="64">
        <f>VLOOKUP($A716,Pivot!$D:$E,2,FALSE)</f>
        <v>0</v>
      </c>
      <c r="D716" s="64">
        <v>50</v>
      </c>
      <c r="E716" s="64">
        <v>50</v>
      </c>
      <c r="F716" s="64">
        <v>0</v>
      </c>
      <c r="G716" s="64">
        <v>0</v>
      </c>
      <c r="H716" s="20">
        <f>IFERROR(VLOOKUP(A716,'[3]Allocation Thresholds'!A:B,2,FALSE),10)</f>
        <v>10</v>
      </c>
    </row>
    <row r="717" spans="1:8">
      <c r="A717" t="s">
        <v>686</v>
      </c>
      <c r="B717" s="64">
        <f>VLOOKUP($A717,Pivot!$D:$E,2,FALSE)</f>
        <v>0</v>
      </c>
      <c r="D717" s="64">
        <v>50</v>
      </c>
      <c r="E717" s="64">
        <v>50</v>
      </c>
      <c r="F717" s="64">
        <v>0</v>
      </c>
      <c r="G717" s="64">
        <v>0</v>
      </c>
      <c r="H717" s="20">
        <f>IFERROR(VLOOKUP(A717,'[3]Allocation Thresholds'!A:B,2,FALSE),10)</f>
        <v>10</v>
      </c>
    </row>
    <row r="718" spans="1:8">
      <c r="A718" t="s">
        <v>687</v>
      </c>
      <c r="B718" s="64">
        <f>VLOOKUP($A718,Pivot!$D:$E,2,FALSE)</f>
        <v>0</v>
      </c>
      <c r="D718" s="64">
        <v>50</v>
      </c>
      <c r="E718" s="64">
        <v>50</v>
      </c>
      <c r="F718" s="64">
        <v>0</v>
      </c>
      <c r="G718" s="64">
        <v>0</v>
      </c>
      <c r="H718" s="20">
        <f>IFERROR(VLOOKUP(A718,'[3]Allocation Thresholds'!A:B,2,FALSE),10)</f>
        <v>10</v>
      </c>
    </row>
    <row r="719" spans="1:8">
      <c r="A719" t="s">
        <v>688</v>
      </c>
      <c r="B719" s="64">
        <f>VLOOKUP($A719,Pivot!$D:$E,2,FALSE)</f>
        <v>0</v>
      </c>
      <c r="D719" s="64">
        <v>50</v>
      </c>
      <c r="E719" s="64">
        <v>50</v>
      </c>
      <c r="F719" s="64">
        <v>0</v>
      </c>
      <c r="G719" s="64">
        <v>0</v>
      </c>
      <c r="H719" s="20">
        <f>IFERROR(VLOOKUP(A719,'[3]Allocation Thresholds'!A:B,2,FALSE),10)</f>
        <v>10</v>
      </c>
    </row>
    <row r="720" spans="1:8">
      <c r="A720" t="s">
        <v>689</v>
      </c>
      <c r="B720" s="64">
        <f>VLOOKUP($A720,Pivot!$D:$E,2,FALSE)</f>
        <v>1</v>
      </c>
      <c r="D720" s="64">
        <v>50</v>
      </c>
      <c r="E720" s="64">
        <v>50</v>
      </c>
      <c r="F720" s="64">
        <v>0</v>
      </c>
      <c r="G720" s="64">
        <v>0</v>
      </c>
      <c r="H720" s="20">
        <f>IFERROR(VLOOKUP(A720,'[3]Allocation Thresholds'!A:B,2,FALSE),10)</f>
        <v>10</v>
      </c>
    </row>
    <row r="721" spans="1:8">
      <c r="A721" t="s">
        <v>690</v>
      </c>
      <c r="B721" s="64">
        <f>VLOOKUP($A721,Pivot!$D:$E,2,FALSE)</f>
        <v>3</v>
      </c>
      <c r="D721" s="64">
        <v>50</v>
      </c>
      <c r="E721" s="64">
        <v>50</v>
      </c>
      <c r="F721" s="64">
        <v>0</v>
      </c>
      <c r="G721" s="64">
        <v>0</v>
      </c>
      <c r="H721" s="20">
        <f>IFERROR(VLOOKUP(A721,'[3]Allocation Thresholds'!A:B,2,FALSE),10)</f>
        <v>10</v>
      </c>
    </row>
    <row r="722" spans="1:8">
      <c r="A722" t="s">
        <v>691</v>
      </c>
      <c r="B722" s="64">
        <f>VLOOKUP($A722,Pivot!$D:$E,2,FALSE)</f>
        <v>0</v>
      </c>
      <c r="D722" s="64">
        <v>50</v>
      </c>
      <c r="E722" s="64">
        <v>50</v>
      </c>
      <c r="F722" s="64">
        <v>0</v>
      </c>
      <c r="G722" s="64">
        <v>0</v>
      </c>
      <c r="H722" s="20">
        <f>IFERROR(VLOOKUP(A722,'[3]Allocation Thresholds'!A:B,2,FALSE),10)</f>
        <v>10</v>
      </c>
    </row>
    <row r="723" spans="1:8">
      <c r="A723" t="s">
        <v>692</v>
      </c>
      <c r="B723" s="64">
        <f>VLOOKUP($A723,Pivot!$D:$E,2,FALSE)</f>
        <v>0</v>
      </c>
      <c r="D723" s="64">
        <v>50</v>
      </c>
      <c r="E723" s="64">
        <v>50</v>
      </c>
      <c r="F723" s="64">
        <v>0</v>
      </c>
      <c r="G723" s="64">
        <v>0</v>
      </c>
      <c r="H723" s="20">
        <f>IFERROR(VLOOKUP(A723,'[3]Allocation Thresholds'!A:B,2,FALSE),10)</f>
        <v>10</v>
      </c>
    </row>
    <row r="724" spans="1:8">
      <c r="A724" t="s">
        <v>693</v>
      </c>
      <c r="B724" s="64">
        <f>VLOOKUP($A724,Pivot!$D:$E,2,FALSE)</f>
        <v>0</v>
      </c>
      <c r="D724" s="64">
        <v>50</v>
      </c>
      <c r="E724" s="64">
        <v>50</v>
      </c>
      <c r="F724" s="64">
        <v>0</v>
      </c>
      <c r="G724" s="64">
        <v>0</v>
      </c>
      <c r="H724" s="20">
        <f>IFERROR(VLOOKUP(A724,'[3]Allocation Thresholds'!A:B,2,FALSE),10)</f>
        <v>10</v>
      </c>
    </row>
    <row r="725" spans="1:8">
      <c r="A725" t="s">
        <v>694</v>
      </c>
      <c r="B725" s="64">
        <f>VLOOKUP($A725,Pivot!$D:$E,2,FALSE)</f>
        <v>0</v>
      </c>
      <c r="D725" s="64">
        <v>50</v>
      </c>
      <c r="E725" s="66">
        <v>50</v>
      </c>
      <c r="F725" s="64">
        <v>0</v>
      </c>
      <c r="G725" s="64">
        <v>0</v>
      </c>
      <c r="H725" s="20">
        <f>IFERROR(VLOOKUP(A725,'[3]Allocation Thresholds'!A:B,2,FALSE),10)</f>
        <v>10</v>
      </c>
    </row>
    <row r="726" spans="1:8">
      <c r="A726" t="s">
        <v>695</v>
      </c>
      <c r="B726" s="64">
        <f>VLOOKUP($A726,Pivot!$D:$E,2,FALSE)</f>
        <v>0</v>
      </c>
      <c r="D726" s="64">
        <v>50</v>
      </c>
      <c r="E726" s="64">
        <v>50</v>
      </c>
      <c r="F726" s="64">
        <v>0</v>
      </c>
      <c r="G726" s="64">
        <v>0</v>
      </c>
      <c r="H726" s="20">
        <f>IFERROR(VLOOKUP(A726,'[3]Allocation Thresholds'!A:B,2,FALSE),10)</f>
        <v>10</v>
      </c>
    </row>
    <row r="727" spans="1:8">
      <c r="A727" t="s">
        <v>696</v>
      </c>
      <c r="B727" s="64">
        <f>VLOOKUP($A727,Pivot!$D:$E,2,FALSE)</f>
        <v>0</v>
      </c>
      <c r="D727" s="64">
        <v>50</v>
      </c>
      <c r="E727" s="64">
        <v>50</v>
      </c>
      <c r="F727" s="64">
        <v>0</v>
      </c>
      <c r="G727" s="64">
        <v>0</v>
      </c>
      <c r="H727" s="20">
        <f>IFERROR(VLOOKUP(A727,'[3]Allocation Thresholds'!A:B,2,FALSE),10)</f>
        <v>10</v>
      </c>
    </row>
    <row r="728" spans="1:8">
      <c r="A728" t="s">
        <v>697</v>
      </c>
      <c r="B728" s="64">
        <f>VLOOKUP($A728,Pivot!$D:$E,2,FALSE)</f>
        <v>0</v>
      </c>
      <c r="D728" s="64">
        <v>50</v>
      </c>
      <c r="E728" s="64">
        <v>50</v>
      </c>
      <c r="F728" s="64">
        <v>0</v>
      </c>
      <c r="G728" s="64">
        <v>0</v>
      </c>
      <c r="H728" s="20">
        <f>IFERROR(VLOOKUP(A728,'[3]Allocation Thresholds'!A:B,2,FALSE),10)</f>
        <v>10</v>
      </c>
    </row>
    <row r="729" spans="1:8">
      <c r="A729" t="s">
        <v>698</v>
      </c>
      <c r="B729" s="64">
        <f>VLOOKUP($A729,Pivot!$D:$E,2,FALSE)</f>
        <v>3</v>
      </c>
      <c r="D729" s="64">
        <v>50</v>
      </c>
      <c r="E729" s="64">
        <v>50</v>
      </c>
      <c r="F729" s="64">
        <v>0</v>
      </c>
      <c r="G729" s="64">
        <v>0</v>
      </c>
      <c r="H729" s="20">
        <f>IFERROR(VLOOKUP(A729,'[3]Allocation Thresholds'!A:B,2,FALSE),10)</f>
        <v>10</v>
      </c>
    </row>
    <row r="730" spans="1:8">
      <c r="A730" t="s">
        <v>699</v>
      </c>
      <c r="B730" s="64">
        <f>VLOOKUP($A730,Pivot!$D:$E,2,FALSE)</f>
        <v>0</v>
      </c>
      <c r="D730" s="64">
        <v>50</v>
      </c>
      <c r="E730" s="64">
        <v>50</v>
      </c>
      <c r="F730" s="64">
        <v>0</v>
      </c>
      <c r="G730" s="64">
        <v>0</v>
      </c>
      <c r="H730" s="20">
        <f>IFERROR(VLOOKUP(A730,'[3]Allocation Thresholds'!A:B,2,FALSE),10)</f>
        <v>10</v>
      </c>
    </row>
    <row r="731" spans="1:8">
      <c r="A731" t="s">
        <v>700</v>
      </c>
      <c r="B731" s="64">
        <f>VLOOKUP($A731,Pivot!$D:$E,2,FALSE)</f>
        <v>0</v>
      </c>
      <c r="D731" s="64">
        <v>50</v>
      </c>
      <c r="E731" s="64">
        <v>50</v>
      </c>
      <c r="F731" s="64">
        <v>0</v>
      </c>
      <c r="G731" s="64">
        <v>0</v>
      </c>
      <c r="H731" s="20">
        <f>IFERROR(VLOOKUP(A731,'[3]Allocation Thresholds'!A:B,2,FALSE),10)</f>
        <v>10</v>
      </c>
    </row>
    <row r="732" spans="1:8">
      <c r="A732" t="s">
        <v>701</v>
      </c>
      <c r="B732" s="64">
        <f>VLOOKUP($A732,Pivot!$D:$E,2,FALSE)</f>
        <v>0</v>
      </c>
      <c r="D732" s="64">
        <v>50</v>
      </c>
      <c r="E732" s="64">
        <v>50</v>
      </c>
      <c r="F732" s="64">
        <v>0</v>
      </c>
      <c r="G732" s="64">
        <v>0</v>
      </c>
      <c r="H732" s="20">
        <f>IFERROR(VLOOKUP(A732,'[3]Allocation Thresholds'!A:B,2,FALSE),10)</f>
        <v>10</v>
      </c>
    </row>
    <row r="733" spans="1:8">
      <c r="A733" t="s">
        <v>702</v>
      </c>
      <c r="B733" s="64">
        <f>VLOOKUP($A733,Pivot!$D:$E,2,FALSE)</f>
        <v>0</v>
      </c>
      <c r="D733" s="64">
        <v>50</v>
      </c>
      <c r="E733" s="64">
        <v>50</v>
      </c>
      <c r="F733" s="64">
        <v>0</v>
      </c>
      <c r="G733" s="64">
        <v>0</v>
      </c>
      <c r="H733" s="20">
        <f>IFERROR(VLOOKUP(A733,'[3]Allocation Thresholds'!A:B,2,FALSE),10)</f>
        <v>10</v>
      </c>
    </row>
    <row r="734" spans="1:8">
      <c r="A734" t="s">
        <v>703</v>
      </c>
      <c r="B734" s="64">
        <f>VLOOKUP($A734,Pivot!$D:$E,2,FALSE)</f>
        <v>0</v>
      </c>
      <c r="D734" s="64">
        <v>50</v>
      </c>
      <c r="E734" s="64">
        <v>50</v>
      </c>
      <c r="F734" s="64">
        <v>0</v>
      </c>
      <c r="G734" s="64">
        <v>0</v>
      </c>
      <c r="H734" s="20">
        <f>IFERROR(VLOOKUP(A734,'[3]Allocation Thresholds'!A:B,2,FALSE),10)</f>
        <v>10</v>
      </c>
    </row>
    <row r="735" spans="1:8">
      <c r="A735" t="s">
        <v>704</v>
      </c>
      <c r="B735" s="64">
        <f>VLOOKUP($A735,Pivot!$D:$E,2,FALSE)</f>
        <v>0</v>
      </c>
      <c r="D735" s="64">
        <v>50</v>
      </c>
      <c r="E735" s="66">
        <v>50</v>
      </c>
      <c r="F735" s="64">
        <v>0</v>
      </c>
      <c r="G735" s="64">
        <v>0</v>
      </c>
      <c r="H735" s="20">
        <f>IFERROR(VLOOKUP(A735,'[3]Allocation Thresholds'!A:B,2,FALSE),10)</f>
        <v>10</v>
      </c>
    </row>
    <row r="736" spans="1:8">
      <c r="A736" t="s">
        <v>705</v>
      </c>
      <c r="B736" s="64">
        <f>VLOOKUP($A736,Pivot!$D:$E,2,FALSE)</f>
        <v>7</v>
      </c>
      <c r="D736" s="64">
        <v>50</v>
      </c>
      <c r="E736" s="64">
        <v>50</v>
      </c>
      <c r="F736" s="64">
        <v>0</v>
      </c>
      <c r="G736" s="64">
        <v>0</v>
      </c>
      <c r="H736" s="20">
        <f>IFERROR(VLOOKUP(A736,'[3]Allocation Thresholds'!A:B,2,FALSE),10)</f>
        <v>10</v>
      </c>
    </row>
    <row r="737" spans="1:8">
      <c r="A737" t="s">
        <v>706</v>
      </c>
      <c r="B737" s="64">
        <f>VLOOKUP($A737,Pivot!$D:$E,2,FALSE)</f>
        <v>2</v>
      </c>
      <c r="D737" s="64">
        <v>50</v>
      </c>
      <c r="E737" s="64">
        <v>50</v>
      </c>
      <c r="F737" s="64">
        <v>0</v>
      </c>
      <c r="G737" s="64">
        <v>0</v>
      </c>
      <c r="H737" s="20">
        <f>IFERROR(VLOOKUP(A737,'[3]Allocation Thresholds'!A:B,2,FALSE),10)</f>
        <v>10</v>
      </c>
    </row>
    <row r="738" spans="1:8">
      <c r="A738" t="s">
        <v>707</v>
      </c>
      <c r="B738" s="64">
        <f>VLOOKUP($A738,Pivot!$D:$E,2,FALSE)</f>
        <v>4</v>
      </c>
      <c r="D738" s="64">
        <v>50</v>
      </c>
      <c r="E738" s="64">
        <v>50</v>
      </c>
      <c r="F738" s="64">
        <v>0</v>
      </c>
      <c r="G738" s="64">
        <v>0</v>
      </c>
      <c r="H738" s="20">
        <f>IFERROR(VLOOKUP(A738,'[3]Allocation Thresholds'!A:B,2,FALSE),10)</f>
        <v>10</v>
      </c>
    </row>
    <row r="739" spans="1:8">
      <c r="A739" t="s">
        <v>708</v>
      </c>
      <c r="B739" s="64">
        <f>VLOOKUP($A739,Pivot!$D:$E,2,FALSE)</f>
        <v>7</v>
      </c>
      <c r="D739" s="64">
        <v>50</v>
      </c>
      <c r="E739" s="64">
        <v>50</v>
      </c>
      <c r="F739" s="64">
        <v>0</v>
      </c>
      <c r="G739" s="64">
        <v>0</v>
      </c>
      <c r="H739" s="20">
        <f>IFERROR(VLOOKUP(A739,'[3]Allocation Thresholds'!A:B,2,FALSE),10)</f>
        <v>10</v>
      </c>
    </row>
    <row r="740" spans="1:8">
      <c r="A740" t="s">
        <v>709</v>
      </c>
      <c r="B740" s="64">
        <f>VLOOKUP($A740,Pivot!$D:$E,2,FALSE)</f>
        <v>0</v>
      </c>
      <c r="D740" s="64">
        <v>50</v>
      </c>
      <c r="E740" s="64">
        <v>50</v>
      </c>
      <c r="F740" s="64">
        <v>0</v>
      </c>
      <c r="G740" s="64">
        <v>0</v>
      </c>
      <c r="H740" s="20">
        <f>IFERROR(VLOOKUP(A740,'[3]Allocation Thresholds'!A:B,2,FALSE),10)</f>
        <v>10</v>
      </c>
    </row>
    <row r="741" spans="1:8">
      <c r="A741" t="s">
        <v>710</v>
      </c>
      <c r="B741" s="64">
        <f>VLOOKUP($A741,Pivot!$D:$E,2,FALSE)</f>
        <v>0</v>
      </c>
      <c r="D741" s="64">
        <v>50</v>
      </c>
      <c r="E741" s="64">
        <v>50</v>
      </c>
      <c r="F741" s="64">
        <v>0</v>
      </c>
      <c r="G741" s="64">
        <v>0</v>
      </c>
      <c r="H741" s="20">
        <f>IFERROR(VLOOKUP(A741,'[3]Allocation Thresholds'!A:B,2,FALSE),10)</f>
        <v>10</v>
      </c>
    </row>
    <row r="742" spans="1:8">
      <c r="A742" t="s">
        <v>711</v>
      </c>
      <c r="B742" s="64">
        <f>VLOOKUP($A742,Pivot!$D:$E,2,FALSE)</f>
        <v>0</v>
      </c>
      <c r="D742" s="64">
        <v>50</v>
      </c>
      <c r="E742" s="64">
        <v>50</v>
      </c>
      <c r="F742" s="64">
        <v>0</v>
      </c>
      <c r="G742" s="64">
        <v>0</v>
      </c>
      <c r="H742" s="20">
        <f>IFERROR(VLOOKUP(A742,'[3]Allocation Thresholds'!A:B,2,FALSE),10)</f>
        <v>10</v>
      </c>
    </row>
    <row r="743" spans="1:8">
      <c r="A743" t="s">
        <v>712</v>
      </c>
      <c r="B743" s="64">
        <f>VLOOKUP($A743,Pivot!$D:$E,2,FALSE)</f>
        <v>0</v>
      </c>
      <c r="D743" s="64">
        <v>50</v>
      </c>
      <c r="E743" s="64">
        <v>50</v>
      </c>
      <c r="F743" s="64">
        <v>0</v>
      </c>
      <c r="G743" s="64">
        <v>0</v>
      </c>
      <c r="H743" s="20">
        <f>IFERROR(VLOOKUP(A743,'[3]Allocation Thresholds'!A:B,2,FALSE),10)</f>
        <v>10</v>
      </c>
    </row>
    <row r="744" spans="1:8">
      <c r="A744" t="s">
        <v>713</v>
      </c>
      <c r="B744" s="64">
        <f>VLOOKUP($A744,Pivot!$D:$E,2,FALSE)</f>
        <v>0</v>
      </c>
      <c r="D744" s="64">
        <v>50</v>
      </c>
      <c r="E744" s="64">
        <v>50</v>
      </c>
      <c r="F744" s="64">
        <v>0</v>
      </c>
      <c r="G744" s="64">
        <v>0</v>
      </c>
      <c r="H744" s="20">
        <f>IFERROR(VLOOKUP(A744,'[3]Allocation Thresholds'!A:B,2,FALSE),10)</f>
        <v>10</v>
      </c>
    </row>
    <row r="745" spans="1:8">
      <c r="A745" t="s">
        <v>714</v>
      </c>
      <c r="B745" s="64">
        <f>VLOOKUP($A745,Pivot!$D:$E,2,FALSE)</f>
        <v>0</v>
      </c>
      <c r="D745" s="64">
        <v>50</v>
      </c>
      <c r="E745" s="64">
        <v>50</v>
      </c>
      <c r="F745" s="64">
        <v>0</v>
      </c>
      <c r="G745" s="64">
        <v>0</v>
      </c>
      <c r="H745" s="20">
        <f>IFERROR(VLOOKUP(A745,'[3]Allocation Thresholds'!A:B,2,FALSE),10)</f>
        <v>10</v>
      </c>
    </row>
    <row r="746" spans="1:8">
      <c r="A746" t="s">
        <v>715</v>
      </c>
      <c r="B746" s="64">
        <f>VLOOKUP($A746,Pivot!$D:$E,2,FALSE)</f>
        <v>0</v>
      </c>
      <c r="D746" s="64">
        <v>50</v>
      </c>
      <c r="E746" s="64">
        <v>50</v>
      </c>
      <c r="F746" s="64">
        <v>0</v>
      </c>
      <c r="G746" s="64">
        <v>0</v>
      </c>
      <c r="H746" s="20">
        <f>IFERROR(VLOOKUP(A746,'[3]Allocation Thresholds'!A:B,2,FALSE),10)</f>
        <v>10</v>
      </c>
    </row>
    <row r="747" spans="1:8">
      <c r="A747" t="s">
        <v>716</v>
      </c>
      <c r="B747" s="64">
        <f>VLOOKUP($A747,Pivot!$D:$E,2,FALSE)</f>
        <v>3</v>
      </c>
      <c r="D747" s="64">
        <v>50</v>
      </c>
      <c r="E747" s="64">
        <v>50</v>
      </c>
      <c r="F747" s="64">
        <v>0</v>
      </c>
      <c r="G747" s="64">
        <v>0</v>
      </c>
      <c r="H747" s="20">
        <f>IFERROR(VLOOKUP(A747,'[3]Allocation Thresholds'!A:B,2,FALSE),10)</f>
        <v>10</v>
      </c>
    </row>
    <row r="748" spans="1:8">
      <c r="A748" t="s">
        <v>717</v>
      </c>
      <c r="B748" s="64">
        <f>VLOOKUP($A748,Pivot!$D:$E,2,FALSE)</f>
        <v>0</v>
      </c>
      <c r="D748" s="64">
        <v>50</v>
      </c>
      <c r="E748" s="64">
        <v>50</v>
      </c>
      <c r="F748" s="64">
        <v>0</v>
      </c>
      <c r="G748" s="64">
        <v>0</v>
      </c>
      <c r="H748" s="20">
        <f>IFERROR(VLOOKUP(A748,'[3]Allocation Thresholds'!A:B,2,FALSE),10)</f>
        <v>10</v>
      </c>
    </row>
    <row r="749" spans="1:8">
      <c r="A749" t="s">
        <v>718</v>
      </c>
      <c r="B749" s="64">
        <f>VLOOKUP($A749,Pivot!$D:$E,2,FALSE)</f>
        <v>0</v>
      </c>
      <c r="D749" s="64">
        <v>50</v>
      </c>
      <c r="E749" s="64">
        <v>50</v>
      </c>
      <c r="F749" s="64">
        <v>0</v>
      </c>
      <c r="G749" s="64">
        <v>0</v>
      </c>
      <c r="H749" s="20">
        <f>IFERROR(VLOOKUP(A749,'[3]Allocation Thresholds'!A:B,2,FALSE),10)</f>
        <v>10</v>
      </c>
    </row>
    <row r="750" spans="1:8">
      <c r="A750" t="s">
        <v>719</v>
      </c>
      <c r="B750" s="64">
        <f>VLOOKUP($A750,Pivot!$D:$E,2,FALSE)</f>
        <v>4</v>
      </c>
      <c r="D750" s="64">
        <v>50</v>
      </c>
      <c r="E750" s="64">
        <v>50</v>
      </c>
      <c r="F750" s="64">
        <v>0</v>
      </c>
      <c r="G750" s="64">
        <v>0</v>
      </c>
      <c r="H750" s="20">
        <f>IFERROR(VLOOKUP(A750,'[3]Allocation Thresholds'!A:B,2,FALSE),10)</f>
        <v>10</v>
      </c>
    </row>
    <row r="751" spans="1:8">
      <c r="A751" t="s">
        <v>720</v>
      </c>
      <c r="B751" s="64">
        <f>VLOOKUP($A751,Pivot!$D:$E,2,FALSE)</f>
        <v>0</v>
      </c>
      <c r="D751" s="64">
        <v>50</v>
      </c>
      <c r="E751" s="64">
        <v>50</v>
      </c>
      <c r="F751" s="64">
        <v>0</v>
      </c>
      <c r="G751" s="64">
        <v>0</v>
      </c>
      <c r="H751" s="20">
        <f>IFERROR(VLOOKUP(A751,'[3]Allocation Thresholds'!A:B,2,FALSE),10)</f>
        <v>10</v>
      </c>
    </row>
    <row r="752" spans="1:8">
      <c r="A752" t="s">
        <v>721</v>
      </c>
      <c r="B752" s="64">
        <f>VLOOKUP($A752,Pivot!$D:$E,2,FALSE)</f>
        <v>1</v>
      </c>
      <c r="D752" s="64">
        <v>50</v>
      </c>
      <c r="E752" s="64">
        <v>50</v>
      </c>
      <c r="F752" s="64">
        <v>0</v>
      </c>
      <c r="G752" s="64">
        <v>0</v>
      </c>
      <c r="H752" s="20">
        <f>IFERROR(VLOOKUP(A752,'[3]Allocation Thresholds'!A:B,2,FALSE),10)</f>
        <v>10</v>
      </c>
    </row>
    <row r="753" spans="1:8">
      <c r="A753" t="s">
        <v>722</v>
      </c>
      <c r="B753" s="64">
        <f>VLOOKUP($A753,Pivot!$D:$E,2,FALSE)</f>
        <v>8</v>
      </c>
      <c r="D753" s="64">
        <v>50</v>
      </c>
      <c r="E753" s="64">
        <v>50</v>
      </c>
      <c r="F753" s="64">
        <v>0</v>
      </c>
      <c r="G753" s="64">
        <v>0</v>
      </c>
      <c r="H753" s="20">
        <f>IFERROR(VLOOKUP(A753,'[3]Allocation Thresholds'!A:B,2,FALSE),10)</f>
        <v>10</v>
      </c>
    </row>
    <row r="754" spans="1:8">
      <c r="A754" t="s">
        <v>723</v>
      </c>
      <c r="B754" s="64">
        <f>VLOOKUP($A754,Pivot!$D:$E,2,FALSE)</f>
        <v>0</v>
      </c>
      <c r="D754" s="64">
        <v>50</v>
      </c>
      <c r="E754" s="64">
        <v>50</v>
      </c>
      <c r="F754" s="64">
        <v>0</v>
      </c>
      <c r="G754" s="64">
        <v>0</v>
      </c>
      <c r="H754" s="20">
        <f>IFERROR(VLOOKUP(A754,'[3]Allocation Thresholds'!A:B,2,FALSE),10)</f>
        <v>10</v>
      </c>
    </row>
    <row r="755" spans="1:8">
      <c r="A755" t="s">
        <v>724</v>
      </c>
      <c r="B755" s="64">
        <f>VLOOKUP($A755,Pivot!$D:$E,2,FALSE)</f>
        <v>0</v>
      </c>
      <c r="D755" s="64">
        <v>50</v>
      </c>
      <c r="E755" s="64">
        <v>50</v>
      </c>
      <c r="F755" s="64">
        <v>0</v>
      </c>
      <c r="G755" s="64">
        <v>0</v>
      </c>
      <c r="H755" s="20">
        <f>IFERROR(VLOOKUP(A755,'[3]Allocation Thresholds'!A:B,2,FALSE),10)</f>
        <v>10</v>
      </c>
    </row>
    <row r="756" spans="1:8">
      <c r="A756" t="s">
        <v>725</v>
      </c>
      <c r="B756" s="64">
        <f>VLOOKUP($A756,Pivot!$D:$E,2,FALSE)</f>
        <v>0</v>
      </c>
      <c r="D756" s="64">
        <v>50</v>
      </c>
      <c r="E756" s="64">
        <v>50</v>
      </c>
      <c r="F756" s="64">
        <v>0</v>
      </c>
      <c r="G756" s="64">
        <v>0</v>
      </c>
      <c r="H756" s="20">
        <f>IFERROR(VLOOKUP(A756,'[3]Allocation Thresholds'!A:B,2,FALSE),10)</f>
        <v>10</v>
      </c>
    </row>
    <row r="757" spans="1:8">
      <c r="A757" t="s">
        <v>726</v>
      </c>
      <c r="B757" s="64">
        <f>VLOOKUP($A757,Pivot!$D:$E,2,FALSE)</f>
        <v>0</v>
      </c>
      <c r="D757" s="64">
        <v>50</v>
      </c>
      <c r="E757" s="64">
        <v>50</v>
      </c>
      <c r="F757" s="64">
        <v>0</v>
      </c>
      <c r="G757" s="64">
        <v>0</v>
      </c>
      <c r="H757" s="20">
        <f>IFERROR(VLOOKUP(A757,'[3]Allocation Thresholds'!A:B,2,FALSE),10)</f>
        <v>10</v>
      </c>
    </row>
    <row r="758" spans="1:8">
      <c r="A758" t="s">
        <v>727</v>
      </c>
      <c r="B758" s="64">
        <f>VLOOKUP($A758,Pivot!$D:$E,2,FALSE)</f>
        <v>0</v>
      </c>
      <c r="D758" s="64">
        <v>50</v>
      </c>
      <c r="E758" s="64">
        <v>50</v>
      </c>
      <c r="F758" s="64">
        <v>0</v>
      </c>
      <c r="G758" s="64">
        <v>0</v>
      </c>
      <c r="H758" s="20">
        <f>IFERROR(VLOOKUP(A758,'[3]Allocation Thresholds'!A:B,2,FALSE),10)</f>
        <v>10</v>
      </c>
    </row>
    <row r="759" spans="1:8">
      <c r="A759" t="s">
        <v>728</v>
      </c>
      <c r="B759" s="64">
        <f>VLOOKUP($A759,Pivot!$D:$E,2,FALSE)</f>
        <v>0</v>
      </c>
      <c r="D759" s="64">
        <v>50</v>
      </c>
      <c r="E759" s="64">
        <v>50</v>
      </c>
      <c r="F759" s="64">
        <v>0</v>
      </c>
      <c r="G759" s="64">
        <v>0</v>
      </c>
      <c r="H759" s="20">
        <f>IFERROR(VLOOKUP(A759,'[3]Allocation Thresholds'!A:B,2,FALSE),10)</f>
        <v>10</v>
      </c>
    </row>
    <row r="760" spans="1:8">
      <c r="A760" t="s">
        <v>729</v>
      </c>
      <c r="B760" s="64">
        <f>VLOOKUP($A760,Pivot!$D:$E,2,FALSE)</f>
        <v>0</v>
      </c>
      <c r="D760" s="64">
        <v>50</v>
      </c>
      <c r="E760" s="64">
        <v>50</v>
      </c>
      <c r="F760" s="64">
        <v>0</v>
      </c>
      <c r="G760" s="64">
        <v>0</v>
      </c>
      <c r="H760" s="20">
        <f>IFERROR(VLOOKUP(A760,'[3]Allocation Thresholds'!A:B,2,FALSE),10)</f>
        <v>10</v>
      </c>
    </row>
    <row r="761" spans="1:8">
      <c r="A761" t="s">
        <v>730</v>
      </c>
      <c r="B761" s="64">
        <f>VLOOKUP($A761,Pivot!$D:$E,2,FALSE)</f>
        <v>7</v>
      </c>
      <c r="D761" s="64">
        <v>50</v>
      </c>
      <c r="E761" s="64">
        <v>50</v>
      </c>
      <c r="F761" s="64">
        <v>0</v>
      </c>
      <c r="G761" s="64">
        <v>0</v>
      </c>
      <c r="H761" s="20">
        <f>IFERROR(VLOOKUP(A761,'[3]Allocation Thresholds'!A:B,2,FALSE),10)</f>
        <v>10</v>
      </c>
    </row>
    <row r="762" spans="1:8">
      <c r="A762" t="s">
        <v>731</v>
      </c>
      <c r="B762" s="64">
        <f>VLOOKUP($A762,Pivot!$D:$E,2,FALSE)</f>
        <v>0</v>
      </c>
      <c r="D762" s="64">
        <v>50</v>
      </c>
      <c r="E762" s="64">
        <v>50</v>
      </c>
      <c r="F762" s="64">
        <v>0</v>
      </c>
      <c r="G762" s="64">
        <v>0</v>
      </c>
      <c r="H762" s="20">
        <f>IFERROR(VLOOKUP(A762,'[3]Allocation Thresholds'!A:B,2,FALSE),10)</f>
        <v>10</v>
      </c>
    </row>
    <row r="763" spans="1:8">
      <c r="A763" t="s">
        <v>732</v>
      </c>
      <c r="B763" s="64">
        <f>VLOOKUP($A763,Pivot!$D:$E,2,FALSE)</f>
        <v>0</v>
      </c>
      <c r="D763" s="64">
        <v>50</v>
      </c>
      <c r="E763" s="64">
        <v>50</v>
      </c>
      <c r="F763" s="64">
        <v>0</v>
      </c>
      <c r="G763" s="64">
        <v>0</v>
      </c>
      <c r="H763" s="20">
        <f>IFERROR(VLOOKUP(A763,'[3]Allocation Thresholds'!A:B,2,FALSE),10)</f>
        <v>10</v>
      </c>
    </row>
    <row r="764" spans="1:8">
      <c r="A764" t="s">
        <v>733</v>
      </c>
      <c r="B764" s="64">
        <f>VLOOKUP($A764,Pivot!$D:$E,2,FALSE)</f>
        <v>0</v>
      </c>
      <c r="D764" s="64">
        <v>50</v>
      </c>
      <c r="E764" s="64">
        <v>50</v>
      </c>
      <c r="F764" s="64">
        <v>0</v>
      </c>
      <c r="G764" s="64">
        <v>0</v>
      </c>
      <c r="H764" s="20">
        <f>IFERROR(VLOOKUP(A764,'[3]Allocation Thresholds'!A:B,2,FALSE),10)</f>
        <v>10</v>
      </c>
    </row>
    <row r="765" spans="1:8">
      <c r="A765" t="s">
        <v>734</v>
      </c>
      <c r="B765" s="64">
        <f>VLOOKUP($A765,Pivot!$D:$E,2,FALSE)</f>
        <v>6</v>
      </c>
      <c r="D765" s="64">
        <v>50</v>
      </c>
      <c r="E765" s="64">
        <v>50</v>
      </c>
      <c r="F765" s="64">
        <v>0</v>
      </c>
      <c r="G765" s="64">
        <v>0</v>
      </c>
      <c r="H765" s="20">
        <f>IFERROR(VLOOKUP(A765,'[3]Allocation Thresholds'!A:B,2,FALSE),10)</f>
        <v>10</v>
      </c>
    </row>
    <row r="766" spans="1:8">
      <c r="A766" t="s">
        <v>735</v>
      </c>
      <c r="B766" s="64">
        <f>VLOOKUP($A766,Pivot!$D:$E,2,FALSE)</f>
        <v>0</v>
      </c>
      <c r="D766" s="64">
        <v>50</v>
      </c>
      <c r="E766" s="64">
        <v>50</v>
      </c>
      <c r="F766" s="64">
        <v>0</v>
      </c>
      <c r="G766" s="64">
        <v>0</v>
      </c>
      <c r="H766" s="20">
        <f>IFERROR(VLOOKUP(A766,'[3]Allocation Thresholds'!A:B,2,FALSE),10)</f>
        <v>10</v>
      </c>
    </row>
    <row r="767" spans="1:8">
      <c r="A767" t="s">
        <v>736</v>
      </c>
      <c r="B767" s="64">
        <f>VLOOKUP($A767,Pivot!$D:$E,2,FALSE)</f>
        <v>0</v>
      </c>
      <c r="D767" s="64">
        <v>50</v>
      </c>
      <c r="E767" s="64">
        <v>50</v>
      </c>
      <c r="F767" s="64">
        <v>0</v>
      </c>
      <c r="G767" s="64">
        <v>0</v>
      </c>
      <c r="H767" s="20">
        <f>IFERROR(VLOOKUP(A767,'[3]Allocation Thresholds'!A:B,2,FALSE),10)</f>
        <v>10</v>
      </c>
    </row>
    <row r="768" spans="1:8">
      <c r="A768" t="s">
        <v>737</v>
      </c>
      <c r="B768" s="64">
        <f>VLOOKUP($A768,Pivot!$D:$E,2,FALSE)</f>
        <v>0</v>
      </c>
      <c r="D768" s="64">
        <v>50</v>
      </c>
      <c r="E768" s="64">
        <v>50</v>
      </c>
      <c r="F768" s="64">
        <v>0</v>
      </c>
      <c r="G768" s="64">
        <v>0</v>
      </c>
      <c r="H768" s="20">
        <f>IFERROR(VLOOKUP(A768,'[3]Allocation Thresholds'!A:B,2,FALSE),10)</f>
        <v>10</v>
      </c>
    </row>
    <row r="769" spans="1:8">
      <c r="A769" t="s">
        <v>738</v>
      </c>
      <c r="B769" s="64">
        <f>VLOOKUP($A769,Pivot!$D:$E,2,FALSE)</f>
        <v>0</v>
      </c>
      <c r="D769" s="64">
        <v>50</v>
      </c>
      <c r="E769" s="64">
        <v>50</v>
      </c>
      <c r="F769" s="64">
        <v>0</v>
      </c>
      <c r="G769" s="64">
        <v>0</v>
      </c>
      <c r="H769" s="20">
        <f>IFERROR(VLOOKUP(A769,'[3]Allocation Thresholds'!A:B,2,FALSE),10)</f>
        <v>10</v>
      </c>
    </row>
    <row r="770" spans="1:8">
      <c r="A770" t="s">
        <v>739</v>
      </c>
      <c r="B770" s="64">
        <f>VLOOKUP($A770,Pivot!$D:$E,2,FALSE)</f>
        <v>0</v>
      </c>
      <c r="D770" s="64">
        <v>50</v>
      </c>
      <c r="E770" s="64">
        <v>50</v>
      </c>
      <c r="F770" s="64">
        <v>0</v>
      </c>
      <c r="G770" s="64">
        <v>0</v>
      </c>
      <c r="H770" s="20">
        <f>IFERROR(VLOOKUP(A770,'[3]Allocation Thresholds'!A:B,2,FALSE),10)</f>
        <v>10</v>
      </c>
    </row>
    <row r="771" spans="1:8">
      <c r="A771" t="s">
        <v>740</v>
      </c>
      <c r="B771" s="64">
        <f>VLOOKUP($A771,Pivot!$D:$E,2,FALSE)</f>
        <v>0</v>
      </c>
      <c r="D771" s="64">
        <v>50</v>
      </c>
      <c r="E771" s="64">
        <v>50</v>
      </c>
      <c r="F771" s="64">
        <v>0</v>
      </c>
      <c r="G771" s="64">
        <v>0</v>
      </c>
      <c r="H771" s="20">
        <f>IFERROR(VLOOKUP(A771,'[3]Allocation Thresholds'!A:B,2,FALSE),10)</f>
        <v>10</v>
      </c>
    </row>
    <row r="772" spans="1:8">
      <c r="A772" t="s">
        <v>741</v>
      </c>
      <c r="B772" s="64">
        <f>VLOOKUP($A772,Pivot!$D:$E,2,FALSE)</f>
        <v>0</v>
      </c>
      <c r="D772" s="64">
        <v>50</v>
      </c>
      <c r="E772" s="64">
        <v>50</v>
      </c>
      <c r="F772" s="64">
        <v>0</v>
      </c>
      <c r="G772" s="64">
        <v>0</v>
      </c>
      <c r="H772" s="20">
        <f>IFERROR(VLOOKUP(A772,'[3]Allocation Thresholds'!A:B,2,FALSE),10)</f>
        <v>10</v>
      </c>
    </row>
    <row r="773" spans="1:8">
      <c r="A773" t="s">
        <v>742</v>
      </c>
      <c r="B773" s="64">
        <f>VLOOKUP($A773,Pivot!$D:$E,2,FALSE)</f>
        <v>0</v>
      </c>
      <c r="D773" s="64">
        <v>50</v>
      </c>
      <c r="E773" s="64">
        <v>50</v>
      </c>
      <c r="F773" s="64">
        <v>0</v>
      </c>
      <c r="G773" s="64">
        <v>0</v>
      </c>
      <c r="H773" s="20">
        <f>IFERROR(VLOOKUP(A773,'[3]Allocation Thresholds'!A:B,2,FALSE),10)</f>
        <v>10</v>
      </c>
    </row>
    <row r="774" spans="1:8">
      <c r="A774" t="s">
        <v>743</v>
      </c>
      <c r="B774" s="64">
        <f>VLOOKUP($A774,Pivot!$D:$E,2,FALSE)</f>
        <v>0</v>
      </c>
      <c r="D774" s="64">
        <v>50</v>
      </c>
      <c r="E774" s="64">
        <v>50</v>
      </c>
      <c r="F774" s="64">
        <v>0</v>
      </c>
      <c r="G774" s="64">
        <v>0</v>
      </c>
      <c r="H774" s="20">
        <f>IFERROR(VLOOKUP(A774,'[3]Allocation Thresholds'!A:B,2,FALSE),10)</f>
        <v>10</v>
      </c>
    </row>
    <row r="775" spans="1:8">
      <c r="A775" t="s">
        <v>744</v>
      </c>
      <c r="B775" s="64">
        <f>VLOOKUP($A775,Pivot!$D:$E,2,FALSE)</f>
        <v>0</v>
      </c>
      <c r="D775" s="64">
        <v>50</v>
      </c>
      <c r="E775" s="64">
        <v>50</v>
      </c>
      <c r="F775" s="64">
        <v>0</v>
      </c>
      <c r="G775" s="64">
        <v>0</v>
      </c>
      <c r="H775" s="20">
        <f>IFERROR(VLOOKUP(A775,'[3]Allocation Thresholds'!A:B,2,FALSE),10)</f>
        <v>10</v>
      </c>
    </row>
    <row r="776" spans="1:8">
      <c r="A776" t="s">
        <v>745</v>
      </c>
      <c r="B776" s="64">
        <f>VLOOKUP($A776,Pivot!$D:$E,2,FALSE)</f>
        <v>1</v>
      </c>
      <c r="D776" s="64">
        <v>1</v>
      </c>
      <c r="E776" s="64">
        <v>0</v>
      </c>
      <c r="F776" s="64">
        <v>0</v>
      </c>
      <c r="G776" s="64">
        <v>0</v>
      </c>
      <c r="H776" s="20">
        <f>IFERROR(VLOOKUP(A776,'[3]Allocation Thresholds'!A:B,2,FALSE),10)</f>
        <v>10</v>
      </c>
    </row>
    <row r="777" spans="1:8">
      <c r="A777" t="s">
        <v>746</v>
      </c>
      <c r="B777" s="64">
        <f>VLOOKUP($A777,Pivot!$D:$E,2,FALSE)</f>
        <v>0</v>
      </c>
      <c r="D777" s="64">
        <v>50</v>
      </c>
      <c r="E777" s="64">
        <v>50</v>
      </c>
      <c r="F777" s="64">
        <v>0</v>
      </c>
      <c r="G777" s="64">
        <v>0</v>
      </c>
      <c r="H777" s="20">
        <f>IFERROR(VLOOKUP(A777,'[3]Allocation Thresholds'!A:B,2,FALSE),10)</f>
        <v>10</v>
      </c>
    </row>
    <row r="778" spans="1:8">
      <c r="A778" t="s">
        <v>747</v>
      </c>
      <c r="B778" s="64">
        <f>VLOOKUP($A778,Pivot!$D:$E,2,FALSE)</f>
        <v>0</v>
      </c>
      <c r="D778" s="64">
        <v>50</v>
      </c>
      <c r="E778" s="64">
        <v>50</v>
      </c>
      <c r="F778" s="64">
        <v>0</v>
      </c>
      <c r="G778" s="64">
        <v>0</v>
      </c>
      <c r="H778" s="20">
        <f>IFERROR(VLOOKUP(A778,'[3]Allocation Thresholds'!A:B,2,FALSE),10)</f>
        <v>10</v>
      </c>
    </row>
    <row r="779" spans="1:8">
      <c r="A779" t="s">
        <v>748</v>
      </c>
      <c r="B779" s="64">
        <f>VLOOKUP($A779,Pivot!$D:$E,2,FALSE)</f>
        <v>0</v>
      </c>
      <c r="D779" s="64">
        <v>50</v>
      </c>
      <c r="E779" s="64">
        <v>50</v>
      </c>
      <c r="F779" s="64">
        <v>0</v>
      </c>
      <c r="G779" s="64">
        <v>0</v>
      </c>
      <c r="H779" s="20">
        <f>IFERROR(VLOOKUP(A779,'[3]Allocation Thresholds'!A:B,2,FALSE),10)</f>
        <v>10</v>
      </c>
    </row>
    <row r="780" spans="1:8">
      <c r="A780" t="s">
        <v>749</v>
      </c>
      <c r="B780" s="64">
        <f>VLOOKUP($A780,Pivot!$D:$E,2,FALSE)</f>
        <v>4</v>
      </c>
      <c r="D780" s="64">
        <v>50</v>
      </c>
      <c r="E780" s="66">
        <v>50</v>
      </c>
      <c r="F780" s="64">
        <v>0</v>
      </c>
      <c r="G780" s="64">
        <v>0</v>
      </c>
      <c r="H780" s="20">
        <f>IFERROR(VLOOKUP(A780,'[3]Allocation Thresholds'!A:B,2,FALSE),10)</f>
        <v>10</v>
      </c>
    </row>
    <row r="781" spans="1:8">
      <c r="A781" t="s">
        <v>750</v>
      </c>
      <c r="B781" s="64">
        <f>VLOOKUP($A781,Pivot!$D:$E,2,FALSE)</f>
        <v>0</v>
      </c>
      <c r="D781" s="64">
        <v>50</v>
      </c>
      <c r="E781" s="64">
        <v>50</v>
      </c>
      <c r="F781" s="64">
        <v>0</v>
      </c>
      <c r="G781" s="64">
        <v>0</v>
      </c>
      <c r="H781" s="20">
        <f>IFERROR(VLOOKUP(A781,'[3]Allocation Thresholds'!A:B,2,FALSE),10)</f>
        <v>10</v>
      </c>
    </row>
    <row r="782" spans="1:8">
      <c r="A782" t="s">
        <v>751</v>
      </c>
      <c r="B782" s="64">
        <f>VLOOKUP($A782,Pivot!$D:$E,2,FALSE)</f>
        <v>0</v>
      </c>
      <c r="D782" s="64">
        <v>50</v>
      </c>
      <c r="E782" s="64">
        <v>50</v>
      </c>
      <c r="F782" s="64">
        <v>0</v>
      </c>
      <c r="G782" s="64">
        <v>0</v>
      </c>
      <c r="H782" s="20">
        <f>IFERROR(VLOOKUP(A782,'[3]Allocation Thresholds'!A:B,2,FALSE),10)</f>
        <v>10</v>
      </c>
    </row>
    <row r="783" spans="1:8">
      <c r="A783" t="s">
        <v>752</v>
      </c>
      <c r="B783" s="64">
        <f>VLOOKUP($A783,Pivot!$D:$E,2,FALSE)</f>
        <v>0</v>
      </c>
      <c r="D783" s="64">
        <v>50</v>
      </c>
      <c r="E783" s="64">
        <v>50</v>
      </c>
      <c r="F783" s="64">
        <v>0</v>
      </c>
      <c r="G783" s="64">
        <v>0</v>
      </c>
      <c r="H783" s="20">
        <f>IFERROR(VLOOKUP(A783,'[3]Allocation Thresholds'!A:B,2,FALSE),10)</f>
        <v>10</v>
      </c>
    </row>
    <row r="784" spans="1:8">
      <c r="A784" t="s">
        <v>753</v>
      </c>
      <c r="B784" s="64">
        <f>VLOOKUP($A784,Pivot!$D:$E,2,FALSE)</f>
        <v>0</v>
      </c>
      <c r="D784" s="64">
        <v>50</v>
      </c>
      <c r="E784" s="64">
        <v>50</v>
      </c>
      <c r="F784" s="64">
        <v>0</v>
      </c>
      <c r="G784" s="64">
        <v>0</v>
      </c>
      <c r="H784" s="20">
        <f>IFERROR(VLOOKUP(A784,'[3]Allocation Thresholds'!A:B,2,FALSE),10)</f>
        <v>10</v>
      </c>
    </row>
    <row r="785" spans="1:8">
      <c r="A785" t="s">
        <v>4421</v>
      </c>
      <c r="B785" s="64">
        <f>VLOOKUP($A785,Pivot!$D:$E,2,FALSE)</f>
        <v>0</v>
      </c>
      <c r="D785" s="64">
        <v>50</v>
      </c>
      <c r="E785" s="64">
        <v>50</v>
      </c>
      <c r="F785" s="64">
        <v>0</v>
      </c>
      <c r="G785" s="64">
        <v>0</v>
      </c>
      <c r="H785" s="20">
        <f>IFERROR(VLOOKUP(A785,'[3]Allocation Thresholds'!A:B,2,FALSE),10)</f>
        <v>10</v>
      </c>
    </row>
    <row r="786" spans="1:8">
      <c r="A786" t="s">
        <v>754</v>
      </c>
      <c r="B786" s="64">
        <f>VLOOKUP($A786,Pivot!$D:$E,2,FALSE)</f>
        <v>0</v>
      </c>
      <c r="D786" s="64">
        <v>50</v>
      </c>
      <c r="E786" s="64">
        <v>50</v>
      </c>
      <c r="F786" s="64">
        <v>0</v>
      </c>
      <c r="G786" s="64">
        <v>0</v>
      </c>
      <c r="H786" s="20">
        <f>IFERROR(VLOOKUP(A786,'[3]Allocation Thresholds'!A:B,2,FALSE),10)</f>
        <v>10</v>
      </c>
    </row>
    <row r="787" spans="1:8">
      <c r="A787" t="s">
        <v>755</v>
      </c>
      <c r="B787" s="64">
        <f>VLOOKUP($A787,Pivot!$D:$E,2,FALSE)</f>
        <v>0</v>
      </c>
      <c r="D787" s="64">
        <v>50</v>
      </c>
      <c r="E787" s="64">
        <v>50</v>
      </c>
      <c r="F787" s="64">
        <v>0</v>
      </c>
      <c r="G787" s="64">
        <v>0</v>
      </c>
      <c r="H787" s="20">
        <f>IFERROR(VLOOKUP(A787,'[3]Allocation Thresholds'!A:B,2,FALSE),10)</f>
        <v>10</v>
      </c>
    </row>
    <row r="788" spans="1:8">
      <c r="A788" t="s">
        <v>756</v>
      </c>
      <c r="B788" s="64">
        <f>VLOOKUP($A788,Pivot!$D:$E,2,FALSE)</f>
        <v>0</v>
      </c>
      <c r="D788" s="64">
        <v>50</v>
      </c>
      <c r="E788" s="64">
        <v>50</v>
      </c>
      <c r="F788" s="64">
        <v>0</v>
      </c>
      <c r="G788" s="64">
        <v>0</v>
      </c>
      <c r="H788" s="20">
        <f>IFERROR(VLOOKUP(A788,'[3]Allocation Thresholds'!A:B,2,FALSE),10)</f>
        <v>10</v>
      </c>
    </row>
    <row r="789" spans="1:8">
      <c r="A789" t="s">
        <v>757</v>
      </c>
      <c r="B789" s="64">
        <f>VLOOKUP($A789,Pivot!$D:$E,2,FALSE)</f>
        <v>2</v>
      </c>
      <c r="D789" s="66">
        <v>50</v>
      </c>
      <c r="E789" s="64">
        <v>50</v>
      </c>
      <c r="F789" s="64">
        <v>0</v>
      </c>
      <c r="G789" s="64">
        <v>0</v>
      </c>
      <c r="H789" s="20">
        <f>IFERROR(VLOOKUP(A789,'[3]Allocation Thresholds'!A:B,2,FALSE),10)</f>
        <v>10</v>
      </c>
    </row>
    <row r="790" spans="1:8">
      <c r="A790" t="s">
        <v>758</v>
      </c>
      <c r="B790" s="64">
        <f>VLOOKUP($A790,Pivot!$D:$E,2,FALSE)</f>
        <v>0</v>
      </c>
      <c r="D790" s="64">
        <v>50</v>
      </c>
      <c r="E790" s="64">
        <v>50</v>
      </c>
      <c r="F790" s="64">
        <v>0</v>
      </c>
      <c r="G790" s="64">
        <v>0</v>
      </c>
      <c r="H790" s="20">
        <f>IFERROR(VLOOKUP(A790,'[3]Allocation Thresholds'!A:B,2,FALSE),10)</f>
        <v>10</v>
      </c>
    </row>
    <row r="791" spans="1:8">
      <c r="A791" t="s">
        <v>759</v>
      </c>
      <c r="B791" s="64">
        <f>VLOOKUP($A791,Pivot!$D:$E,2,FALSE)</f>
        <v>0</v>
      </c>
      <c r="D791" s="64">
        <v>50</v>
      </c>
      <c r="E791" s="64">
        <v>50</v>
      </c>
      <c r="F791" s="64">
        <v>0</v>
      </c>
      <c r="G791" s="64">
        <v>0</v>
      </c>
      <c r="H791" s="20">
        <f>IFERROR(VLOOKUP(A791,'[3]Allocation Thresholds'!A:B,2,FALSE),10)</f>
        <v>10</v>
      </c>
    </row>
    <row r="792" spans="1:8">
      <c r="A792" t="s">
        <v>760</v>
      </c>
      <c r="B792" s="64">
        <f>VLOOKUP($A792,Pivot!$D:$E,2,FALSE)</f>
        <v>0</v>
      </c>
      <c r="D792" s="64">
        <v>50</v>
      </c>
      <c r="E792" s="64">
        <v>50</v>
      </c>
      <c r="F792" s="64">
        <v>0</v>
      </c>
      <c r="G792" s="64">
        <v>0</v>
      </c>
      <c r="H792" s="20">
        <f>IFERROR(VLOOKUP(A792,'[3]Allocation Thresholds'!A:B,2,FALSE),10)</f>
        <v>10</v>
      </c>
    </row>
    <row r="793" spans="1:8">
      <c r="A793" t="s">
        <v>761</v>
      </c>
      <c r="B793" s="64">
        <f>VLOOKUP($A793,Pivot!$D:$E,2,FALSE)</f>
        <v>0</v>
      </c>
      <c r="D793" s="64">
        <v>50</v>
      </c>
      <c r="E793" s="64">
        <v>50</v>
      </c>
      <c r="F793" s="64">
        <v>0</v>
      </c>
      <c r="G793" s="64">
        <v>0</v>
      </c>
      <c r="H793" s="20">
        <f>IFERROR(VLOOKUP(A793,'[3]Allocation Thresholds'!A:B,2,FALSE),10)</f>
        <v>10</v>
      </c>
    </row>
    <row r="794" spans="1:8">
      <c r="A794" t="s">
        <v>762</v>
      </c>
      <c r="B794" s="64">
        <f>VLOOKUP($A794,Pivot!$D:$E,2,FALSE)</f>
        <v>2</v>
      </c>
      <c r="D794" s="64">
        <v>50</v>
      </c>
      <c r="E794" s="66">
        <v>50</v>
      </c>
      <c r="F794" s="64">
        <v>0</v>
      </c>
      <c r="G794" s="64">
        <v>0</v>
      </c>
      <c r="H794" s="20">
        <f>IFERROR(VLOOKUP(A794,'[3]Allocation Thresholds'!A:B,2,FALSE),10)</f>
        <v>10</v>
      </c>
    </row>
    <row r="795" spans="1:8">
      <c r="A795" t="s">
        <v>763</v>
      </c>
      <c r="B795" s="64">
        <f>VLOOKUP($A795,Pivot!$D:$E,2,FALSE)</f>
        <v>0</v>
      </c>
      <c r="D795" s="64">
        <v>50</v>
      </c>
      <c r="E795" s="64">
        <v>50</v>
      </c>
      <c r="F795" s="64">
        <v>0</v>
      </c>
      <c r="G795" s="64">
        <v>0</v>
      </c>
      <c r="H795" s="20">
        <f>IFERROR(VLOOKUP(A795,'[3]Allocation Thresholds'!A:B,2,FALSE),10)</f>
        <v>10</v>
      </c>
    </row>
    <row r="796" spans="1:8">
      <c r="A796" t="s">
        <v>764</v>
      </c>
      <c r="B796" s="64">
        <f>VLOOKUP($A796,Pivot!$D:$E,2,FALSE)</f>
        <v>0</v>
      </c>
      <c r="D796" s="64">
        <v>50</v>
      </c>
      <c r="E796" s="64">
        <v>50</v>
      </c>
      <c r="F796" s="64">
        <v>0</v>
      </c>
      <c r="G796" s="64">
        <v>0</v>
      </c>
      <c r="H796" s="20">
        <f>IFERROR(VLOOKUP(A796,'[3]Allocation Thresholds'!A:B,2,FALSE),10)</f>
        <v>10</v>
      </c>
    </row>
    <row r="797" spans="1:8">
      <c r="A797" t="s">
        <v>765</v>
      </c>
      <c r="B797" s="64">
        <f>VLOOKUP($A797,Pivot!$D:$E,2,FALSE)</f>
        <v>0</v>
      </c>
      <c r="D797" s="64">
        <v>50</v>
      </c>
      <c r="E797" s="64">
        <v>50</v>
      </c>
      <c r="F797" s="64">
        <v>0</v>
      </c>
      <c r="G797" s="64">
        <v>0</v>
      </c>
      <c r="H797" s="20">
        <f>IFERROR(VLOOKUP(A797,'[3]Allocation Thresholds'!A:B,2,FALSE),10)</f>
        <v>10</v>
      </c>
    </row>
    <row r="798" spans="1:8">
      <c r="A798" t="s">
        <v>766</v>
      </c>
      <c r="B798" s="64">
        <f>VLOOKUP($A798,Pivot!$D:$E,2,FALSE)</f>
        <v>11</v>
      </c>
      <c r="D798" s="64">
        <v>50</v>
      </c>
      <c r="E798" s="64">
        <v>50</v>
      </c>
      <c r="F798" s="64">
        <v>0</v>
      </c>
      <c r="G798" s="64">
        <v>0</v>
      </c>
      <c r="H798" s="20">
        <f>IFERROR(VLOOKUP(A798,'[3]Allocation Thresholds'!A:B,2,FALSE),10)</f>
        <v>10</v>
      </c>
    </row>
    <row r="799" spans="1:8">
      <c r="A799" t="s">
        <v>767</v>
      </c>
      <c r="B799" s="64">
        <f>VLOOKUP($A799,Pivot!$D:$E,2,FALSE)</f>
        <v>0</v>
      </c>
      <c r="D799" s="64">
        <v>50</v>
      </c>
      <c r="E799" s="64">
        <v>50</v>
      </c>
      <c r="F799" s="64">
        <v>0</v>
      </c>
      <c r="G799" s="64">
        <v>0</v>
      </c>
      <c r="H799" s="20">
        <f>IFERROR(VLOOKUP(A799,'[3]Allocation Thresholds'!A:B,2,FALSE),10)</f>
        <v>10</v>
      </c>
    </row>
    <row r="800" spans="1:8">
      <c r="A800" t="s">
        <v>768</v>
      </c>
      <c r="B800" s="64">
        <f>VLOOKUP($A800,Pivot!$D:$E,2,FALSE)</f>
        <v>0</v>
      </c>
      <c r="D800" s="64">
        <v>50</v>
      </c>
      <c r="E800" s="64">
        <v>50</v>
      </c>
      <c r="F800" s="64">
        <v>0</v>
      </c>
      <c r="G800" s="64">
        <v>0</v>
      </c>
      <c r="H800" s="20">
        <f>IFERROR(VLOOKUP(A800,'[3]Allocation Thresholds'!A:B,2,FALSE),10)</f>
        <v>10</v>
      </c>
    </row>
    <row r="801" spans="1:8">
      <c r="A801" t="s">
        <v>769</v>
      </c>
      <c r="B801" s="64">
        <f>VLOOKUP($A801,Pivot!$D:$E,2,FALSE)</f>
        <v>0</v>
      </c>
      <c r="D801" s="64">
        <v>50</v>
      </c>
      <c r="E801" s="64">
        <v>50</v>
      </c>
      <c r="F801" s="64">
        <v>0</v>
      </c>
      <c r="G801" s="64">
        <v>0</v>
      </c>
      <c r="H801" s="20">
        <f>IFERROR(VLOOKUP(A801,'[3]Allocation Thresholds'!A:B,2,FALSE),10)</f>
        <v>10</v>
      </c>
    </row>
    <row r="802" spans="1:8">
      <c r="A802" t="s">
        <v>770</v>
      </c>
      <c r="B802" s="64">
        <f>VLOOKUP($A802,Pivot!$D:$E,2,FALSE)</f>
        <v>1</v>
      </c>
      <c r="D802" s="64">
        <v>50</v>
      </c>
      <c r="E802" s="64">
        <v>50</v>
      </c>
      <c r="F802" s="64">
        <v>0</v>
      </c>
      <c r="G802" s="64">
        <v>0</v>
      </c>
      <c r="H802" s="20">
        <f>IFERROR(VLOOKUP(A802,'[3]Allocation Thresholds'!A:B,2,FALSE),10)</f>
        <v>10</v>
      </c>
    </row>
    <row r="803" spans="1:8">
      <c r="A803" t="s">
        <v>771</v>
      </c>
      <c r="B803" s="64">
        <f>VLOOKUP($A803,Pivot!$D:$E,2,FALSE)</f>
        <v>0</v>
      </c>
      <c r="D803" s="64">
        <v>50</v>
      </c>
      <c r="E803" s="64">
        <v>50</v>
      </c>
      <c r="F803" s="64">
        <v>0</v>
      </c>
      <c r="G803" s="64">
        <v>0</v>
      </c>
      <c r="H803" s="20">
        <f>IFERROR(VLOOKUP(A803,'[3]Allocation Thresholds'!A:B,2,FALSE),10)</f>
        <v>10</v>
      </c>
    </row>
    <row r="804" spans="1:8">
      <c r="A804" t="s">
        <v>772</v>
      </c>
      <c r="B804" s="64">
        <f>VLOOKUP($A804,Pivot!$D:$E,2,FALSE)</f>
        <v>0</v>
      </c>
      <c r="D804" s="64">
        <v>50</v>
      </c>
      <c r="E804" s="64">
        <v>50</v>
      </c>
      <c r="F804" s="64">
        <v>0</v>
      </c>
      <c r="G804" s="64">
        <v>0</v>
      </c>
      <c r="H804" s="20">
        <f>IFERROR(VLOOKUP(A804,'[3]Allocation Thresholds'!A:B,2,FALSE),10)</f>
        <v>10</v>
      </c>
    </row>
    <row r="805" spans="1:8">
      <c r="A805" t="s">
        <v>773</v>
      </c>
      <c r="B805" s="64">
        <f>VLOOKUP($A805,Pivot!$D:$E,2,FALSE)</f>
        <v>0</v>
      </c>
      <c r="D805" s="66">
        <v>50</v>
      </c>
      <c r="E805" s="64">
        <v>50</v>
      </c>
      <c r="F805" s="64">
        <v>0</v>
      </c>
      <c r="G805" s="64">
        <v>0</v>
      </c>
      <c r="H805" s="20">
        <f>IFERROR(VLOOKUP(A805,'[3]Allocation Thresholds'!A:B,2,FALSE),10)</f>
        <v>10</v>
      </c>
    </row>
    <row r="806" spans="1:8">
      <c r="A806" t="s">
        <v>774</v>
      </c>
      <c r="B806" s="64">
        <f>VLOOKUP($A806,Pivot!$D:$E,2,FALSE)</f>
        <v>0</v>
      </c>
      <c r="D806" s="64">
        <v>50</v>
      </c>
      <c r="E806" s="64">
        <v>50</v>
      </c>
      <c r="F806" s="64">
        <v>0</v>
      </c>
      <c r="G806" s="64">
        <v>0</v>
      </c>
      <c r="H806" s="20">
        <f>IFERROR(VLOOKUP(A806,'[3]Allocation Thresholds'!A:B,2,FALSE),10)</f>
        <v>10</v>
      </c>
    </row>
    <row r="807" spans="1:8">
      <c r="A807" t="s">
        <v>775</v>
      </c>
      <c r="B807" s="64">
        <f>VLOOKUP($A807,Pivot!$D:$E,2,FALSE)</f>
        <v>0</v>
      </c>
      <c r="D807" s="64">
        <v>50</v>
      </c>
      <c r="E807" s="66">
        <v>50</v>
      </c>
      <c r="F807" s="67">
        <v>0</v>
      </c>
      <c r="G807" s="64">
        <v>0</v>
      </c>
      <c r="H807" s="20">
        <f>IFERROR(VLOOKUP(A807,'[3]Allocation Thresholds'!A:B,2,FALSE),10)</f>
        <v>10</v>
      </c>
    </row>
    <row r="808" spans="1:8">
      <c r="A808" t="s">
        <v>776</v>
      </c>
      <c r="B808" s="64">
        <f>VLOOKUP($A808,Pivot!$D:$E,2,FALSE)</f>
        <v>0</v>
      </c>
      <c r="D808" s="64">
        <v>50</v>
      </c>
      <c r="E808" s="64">
        <v>50</v>
      </c>
      <c r="F808" s="64">
        <v>0</v>
      </c>
      <c r="G808" s="64">
        <v>0</v>
      </c>
      <c r="H808" s="20">
        <f>IFERROR(VLOOKUP(A808,'[3]Allocation Thresholds'!A:B,2,FALSE),10)</f>
        <v>10</v>
      </c>
    </row>
    <row r="809" spans="1:8">
      <c r="A809" t="s">
        <v>777</v>
      </c>
      <c r="B809" s="64">
        <f>VLOOKUP($A809,Pivot!$D:$E,2,FALSE)</f>
        <v>0</v>
      </c>
      <c r="D809" s="64">
        <v>50</v>
      </c>
      <c r="E809" s="64">
        <v>50</v>
      </c>
      <c r="F809" s="64">
        <v>0</v>
      </c>
      <c r="G809" s="64">
        <v>0</v>
      </c>
      <c r="H809" s="20">
        <f>IFERROR(VLOOKUP(A809,'[3]Allocation Thresholds'!A:B,2,FALSE),10)</f>
        <v>10</v>
      </c>
    </row>
    <row r="810" spans="1:8">
      <c r="A810" t="s">
        <v>778</v>
      </c>
      <c r="B810" s="64">
        <f>VLOOKUP($A810,Pivot!$D:$E,2,FALSE)</f>
        <v>0</v>
      </c>
      <c r="D810" s="64">
        <v>50</v>
      </c>
      <c r="E810" s="64">
        <v>50</v>
      </c>
      <c r="F810" s="64">
        <v>0</v>
      </c>
      <c r="G810" s="64">
        <v>0</v>
      </c>
      <c r="H810" s="20">
        <f>IFERROR(VLOOKUP(A810,'[3]Allocation Thresholds'!A:B,2,FALSE),10)</f>
        <v>10</v>
      </c>
    </row>
    <row r="811" spans="1:8">
      <c r="A811" t="s">
        <v>779</v>
      </c>
      <c r="B811" s="64">
        <f>VLOOKUP($A811,Pivot!$D:$E,2,FALSE)</f>
        <v>1</v>
      </c>
      <c r="D811" s="66">
        <v>50</v>
      </c>
      <c r="E811" s="64">
        <v>50</v>
      </c>
      <c r="F811" s="64">
        <v>0</v>
      </c>
      <c r="G811" s="64">
        <v>0</v>
      </c>
      <c r="H811" s="20">
        <f>IFERROR(VLOOKUP(A811,'[3]Allocation Thresholds'!A:B,2,FALSE),10)</f>
        <v>10</v>
      </c>
    </row>
    <row r="812" spans="1:8">
      <c r="A812" t="s">
        <v>780</v>
      </c>
      <c r="B812" s="64">
        <f>VLOOKUP($A812,Pivot!$D:$E,2,FALSE)</f>
        <v>0</v>
      </c>
      <c r="D812" s="64">
        <v>50</v>
      </c>
      <c r="E812" s="64">
        <v>50</v>
      </c>
      <c r="F812" s="64">
        <v>0</v>
      </c>
      <c r="G812" s="64">
        <v>0</v>
      </c>
      <c r="H812" s="20">
        <f>IFERROR(VLOOKUP(A812,'[3]Allocation Thresholds'!A:B,2,FALSE),10)</f>
        <v>10</v>
      </c>
    </row>
    <row r="813" spans="1:8">
      <c r="A813" t="s">
        <v>781</v>
      </c>
      <c r="B813" s="64">
        <f>VLOOKUP($A813,Pivot!$D:$E,2,FALSE)</f>
        <v>0</v>
      </c>
      <c r="D813" s="64">
        <v>50</v>
      </c>
      <c r="E813" s="64">
        <v>50</v>
      </c>
      <c r="F813" s="64">
        <v>0</v>
      </c>
      <c r="G813" s="64">
        <v>0</v>
      </c>
      <c r="H813" s="20">
        <f>IFERROR(VLOOKUP(A813,'[3]Allocation Thresholds'!A:B,2,FALSE),10)</f>
        <v>10</v>
      </c>
    </row>
    <row r="814" spans="1:8">
      <c r="A814" t="s">
        <v>782</v>
      </c>
      <c r="B814" s="64">
        <f>VLOOKUP($A814,Pivot!$D:$E,2,FALSE)</f>
        <v>0</v>
      </c>
      <c r="D814" s="64">
        <v>50</v>
      </c>
      <c r="E814" s="64">
        <v>50</v>
      </c>
      <c r="F814" s="64">
        <v>0</v>
      </c>
      <c r="G814" s="64">
        <v>0</v>
      </c>
      <c r="H814" s="20">
        <f>IFERROR(VLOOKUP(A814,'[3]Allocation Thresholds'!A:B,2,FALSE),10)</f>
        <v>10</v>
      </c>
    </row>
    <row r="815" spans="1:8">
      <c r="A815" t="s">
        <v>783</v>
      </c>
      <c r="B815" s="64">
        <f>VLOOKUP($A815,Pivot!$D:$E,2,FALSE)</f>
        <v>0</v>
      </c>
      <c r="D815" s="64">
        <v>50</v>
      </c>
      <c r="E815" s="64">
        <v>50</v>
      </c>
      <c r="F815" s="64">
        <v>0</v>
      </c>
      <c r="G815" s="64">
        <v>0</v>
      </c>
      <c r="H815" s="20">
        <f>IFERROR(VLOOKUP(A815,'[3]Allocation Thresholds'!A:B,2,FALSE),10)</f>
        <v>10</v>
      </c>
    </row>
    <row r="816" spans="1:8">
      <c r="A816" t="s">
        <v>784</v>
      </c>
      <c r="B816" s="64">
        <f>VLOOKUP($A816,Pivot!$D:$E,2,FALSE)</f>
        <v>0</v>
      </c>
      <c r="D816" s="64">
        <v>50</v>
      </c>
      <c r="E816" s="64">
        <v>50</v>
      </c>
      <c r="F816" s="64">
        <v>0</v>
      </c>
      <c r="G816" s="64">
        <v>0</v>
      </c>
      <c r="H816" s="20">
        <f>IFERROR(VLOOKUP(A816,'[3]Allocation Thresholds'!A:B,2,FALSE),10)</f>
        <v>10</v>
      </c>
    </row>
    <row r="817" spans="1:8">
      <c r="A817" t="s">
        <v>785</v>
      </c>
      <c r="B817" s="64">
        <f>VLOOKUP($A817,Pivot!$D:$E,2,FALSE)</f>
        <v>0</v>
      </c>
      <c r="D817" s="64">
        <v>50</v>
      </c>
      <c r="E817" s="64">
        <v>50</v>
      </c>
      <c r="F817" s="64">
        <v>0</v>
      </c>
      <c r="G817" s="64">
        <v>0</v>
      </c>
      <c r="H817" s="20">
        <f>IFERROR(VLOOKUP(A817,'[3]Allocation Thresholds'!A:B,2,FALSE),10)</f>
        <v>10</v>
      </c>
    </row>
    <row r="818" spans="1:8">
      <c r="A818" t="s">
        <v>786</v>
      </c>
      <c r="B818" s="64">
        <f>VLOOKUP($A818,Pivot!$D:$E,2,FALSE)</f>
        <v>0</v>
      </c>
      <c r="D818" s="64">
        <v>50</v>
      </c>
      <c r="E818" s="64">
        <v>50</v>
      </c>
      <c r="F818" s="64">
        <v>0</v>
      </c>
      <c r="G818" s="64">
        <v>0</v>
      </c>
      <c r="H818" s="20">
        <f>IFERROR(VLOOKUP(A818,'[3]Allocation Thresholds'!A:B,2,FALSE),10)</f>
        <v>10</v>
      </c>
    </row>
    <row r="819" spans="1:8">
      <c r="A819" t="s">
        <v>787</v>
      </c>
      <c r="B819" s="64">
        <f>VLOOKUP($A819,Pivot!$D:$E,2,FALSE)</f>
        <v>1</v>
      </c>
      <c r="D819" s="64">
        <v>50</v>
      </c>
      <c r="E819" s="64">
        <v>50</v>
      </c>
      <c r="F819" s="64">
        <v>0</v>
      </c>
      <c r="G819" s="64">
        <v>0</v>
      </c>
      <c r="H819" s="20">
        <f>IFERROR(VLOOKUP(A819,'[3]Allocation Thresholds'!A:B,2,FALSE),10)</f>
        <v>10</v>
      </c>
    </row>
    <row r="820" spans="1:8">
      <c r="A820" t="s">
        <v>788</v>
      </c>
      <c r="B820" s="64">
        <f>VLOOKUP($A820,Pivot!$D:$E,2,FALSE)</f>
        <v>0</v>
      </c>
      <c r="D820" s="64">
        <v>50</v>
      </c>
      <c r="E820" s="64">
        <v>50</v>
      </c>
      <c r="F820" s="64">
        <v>0</v>
      </c>
      <c r="G820" s="64">
        <v>0</v>
      </c>
      <c r="H820" s="20">
        <f>IFERROR(VLOOKUP(A820,'[3]Allocation Thresholds'!A:B,2,FALSE),10)</f>
        <v>10</v>
      </c>
    </row>
    <row r="821" spans="1:8">
      <c r="A821" t="s">
        <v>789</v>
      </c>
      <c r="B821" s="64">
        <f>VLOOKUP($A821,Pivot!$D:$E,2,FALSE)</f>
        <v>0</v>
      </c>
      <c r="D821" s="64">
        <v>50</v>
      </c>
      <c r="E821" s="64">
        <v>50</v>
      </c>
      <c r="F821" s="64">
        <v>0</v>
      </c>
      <c r="G821" s="64">
        <v>0</v>
      </c>
      <c r="H821" s="20">
        <f>IFERROR(VLOOKUP(A821,'[3]Allocation Thresholds'!A:B,2,FALSE),10)</f>
        <v>10</v>
      </c>
    </row>
    <row r="822" spans="1:8">
      <c r="A822" t="s">
        <v>790</v>
      </c>
      <c r="B822" s="64">
        <f>VLOOKUP($A822,Pivot!$D:$E,2,FALSE)</f>
        <v>0</v>
      </c>
      <c r="D822" s="64">
        <v>50</v>
      </c>
      <c r="E822" s="64">
        <v>50</v>
      </c>
      <c r="F822" s="64">
        <v>0</v>
      </c>
      <c r="G822" s="64">
        <v>0</v>
      </c>
      <c r="H822" s="20">
        <f>IFERROR(VLOOKUP(A822,'[3]Allocation Thresholds'!A:B,2,FALSE),10)</f>
        <v>10</v>
      </c>
    </row>
    <row r="823" spans="1:8">
      <c r="A823" t="s">
        <v>791</v>
      </c>
      <c r="B823" s="64">
        <f>VLOOKUP($A823,Pivot!$D:$E,2,FALSE)</f>
        <v>1</v>
      </c>
      <c r="D823" s="64">
        <v>50</v>
      </c>
      <c r="E823" s="64">
        <v>50</v>
      </c>
      <c r="F823" s="64">
        <v>0</v>
      </c>
      <c r="G823" s="64">
        <v>0</v>
      </c>
      <c r="H823" s="20">
        <f>IFERROR(VLOOKUP(A823,'[3]Allocation Thresholds'!A:B,2,FALSE),10)</f>
        <v>10</v>
      </c>
    </row>
    <row r="824" spans="1:8">
      <c r="A824" t="s">
        <v>792</v>
      </c>
      <c r="B824" s="64">
        <f>VLOOKUP($A824,Pivot!$D:$E,2,FALSE)</f>
        <v>0</v>
      </c>
      <c r="D824" s="64">
        <v>50</v>
      </c>
      <c r="E824" s="64">
        <v>50</v>
      </c>
      <c r="F824" s="64">
        <v>0</v>
      </c>
      <c r="G824" s="64">
        <v>0</v>
      </c>
      <c r="H824" s="20">
        <f>IFERROR(VLOOKUP(A824,'[3]Allocation Thresholds'!A:B,2,FALSE),10)</f>
        <v>10</v>
      </c>
    </row>
    <row r="825" spans="1:8">
      <c r="A825" t="s">
        <v>793</v>
      </c>
      <c r="B825" s="64">
        <f>VLOOKUP($A825,Pivot!$D:$E,2,FALSE)</f>
        <v>0</v>
      </c>
      <c r="D825" s="64">
        <v>50</v>
      </c>
      <c r="E825" s="64">
        <v>50</v>
      </c>
      <c r="F825" s="64">
        <v>0</v>
      </c>
      <c r="G825" s="64">
        <v>0</v>
      </c>
      <c r="H825" s="20">
        <f>IFERROR(VLOOKUP(A825,'[3]Allocation Thresholds'!A:B,2,FALSE),10)</f>
        <v>10</v>
      </c>
    </row>
    <row r="826" spans="1:8">
      <c r="A826" t="s">
        <v>794</v>
      </c>
      <c r="B826" s="64">
        <f>VLOOKUP($A826,Pivot!$D:$E,2,FALSE)</f>
        <v>0</v>
      </c>
      <c r="D826" s="64">
        <v>50</v>
      </c>
      <c r="E826" s="64">
        <v>50</v>
      </c>
      <c r="F826" s="64">
        <v>0</v>
      </c>
      <c r="G826" s="64">
        <v>0</v>
      </c>
      <c r="H826" s="20">
        <f>IFERROR(VLOOKUP(A826,'[3]Allocation Thresholds'!A:B,2,FALSE),10)</f>
        <v>10</v>
      </c>
    </row>
    <row r="827" spans="1:8">
      <c r="A827" t="s">
        <v>795</v>
      </c>
      <c r="B827" s="64">
        <f>VLOOKUP($A827,Pivot!$D:$E,2,FALSE)</f>
        <v>1</v>
      </c>
      <c r="D827" s="64">
        <v>50</v>
      </c>
      <c r="E827" s="64">
        <v>50</v>
      </c>
      <c r="F827" s="64">
        <v>0</v>
      </c>
      <c r="G827" s="64">
        <v>0</v>
      </c>
      <c r="H827" s="20">
        <f>IFERROR(VLOOKUP(A827,'[3]Allocation Thresholds'!A:B,2,FALSE),10)</f>
        <v>10</v>
      </c>
    </row>
    <row r="828" spans="1:8">
      <c r="A828" t="s">
        <v>796</v>
      </c>
      <c r="B828" s="64">
        <f>VLOOKUP($A828,Pivot!$D:$E,2,FALSE)</f>
        <v>0</v>
      </c>
      <c r="D828" s="64">
        <v>50</v>
      </c>
      <c r="E828" s="64">
        <v>50</v>
      </c>
      <c r="F828" s="64">
        <v>0</v>
      </c>
      <c r="G828" s="64">
        <v>0</v>
      </c>
      <c r="H828" s="20">
        <f>IFERROR(VLOOKUP(A828,'[3]Allocation Thresholds'!A:B,2,FALSE),10)</f>
        <v>10</v>
      </c>
    </row>
    <row r="829" spans="1:8">
      <c r="A829" t="s">
        <v>797</v>
      </c>
      <c r="B829" s="64">
        <f>VLOOKUP($A829,Pivot!$D:$E,2,FALSE)</f>
        <v>4</v>
      </c>
      <c r="D829" s="64">
        <v>50</v>
      </c>
      <c r="E829" s="64">
        <v>50</v>
      </c>
      <c r="F829" s="64">
        <v>0</v>
      </c>
      <c r="G829" s="64">
        <v>0</v>
      </c>
      <c r="H829" s="20">
        <f>IFERROR(VLOOKUP(A829,'[3]Allocation Thresholds'!A:B,2,FALSE),10)</f>
        <v>10</v>
      </c>
    </row>
    <row r="830" spans="1:8">
      <c r="A830" t="s">
        <v>798</v>
      </c>
      <c r="B830" s="64">
        <f>VLOOKUP($A830,Pivot!$D:$E,2,FALSE)</f>
        <v>0</v>
      </c>
      <c r="D830" s="64">
        <v>50</v>
      </c>
      <c r="E830" s="64">
        <v>50</v>
      </c>
      <c r="F830" s="64">
        <v>0</v>
      </c>
      <c r="G830" s="64">
        <v>0</v>
      </c>
      <c r="H830" s="20">
        <f>IFERROR(VLOOKUP(A830,'[3]Allocation Thresholds'!A:B,2,FALSE),10)</f>
        <v>10</v>
      </c>
    </row>
    <row r="831" spans="1:8">
      <c r="A831" t="s">
        <v>799</v>
      </c>
      <c r="B831" s="64">
        <f>VLOOKUP($A831,Pivot!$D:$E,2,FALSE)</f>
        <v>0</v>
      </c>
      <c r="D831" s="64">
        <v>50</v>
      </c>
      <c r="E831" s="64">
        <v>50</v>
      </c>
      <c r="F831" s="64">
        <v>0</v>
      </c>
      <c r="G831" s="64">
        <v>0</v>
      </c>
      <c r="H831" s="20">
        <f>IFERROR(VLOOKUP(A831,'[3]Allocation Thresholds'!A:B,2,FALSE),10)</f>
        <v>10</v>
      </c>
    </row>
    <row r="832" spans="1:8">
      <c r="A832" t="s">
        <v>800</v>
      </c>
      <c r="B832" s="64">
        <f>VLOOKUP($A832,Pivot!$D:$E,2,FALSE)</f>
        <v>0</v>
      </c>
      <c r="D832" s="64">
        <v>50</v>
      </c>
      <c r="E832" s="64">
        <v>50</v>
      </c>
      <c r="F832" s="64">
        <v>0</v>
      </c>
      <c r="G832" s="64">
        <v>0</v>
      </c>
      <c r="H832" s="20">
        <f>IFERROR(VLOOKUP(A832,'[3]Allocation Thresholds'!A:B,2,FALSE),10)</f>
        <v>10</v>
      </c>
    </row>
    <row r="833" spans="1:8">
      <c r="A833" t="s">
        <v>801</v>
      </c>
      <c r="B833" s="64">
        <f>VLOOKUP($A833,Pivot!$D:$E,2,FALSE)</f>
        <v>0</v>
      </c>
      <c r="D833" s="64">
        <v>50</v>
      </c>
      <c r="E833" s="64">
        <v>50</v>
      </c>
      <c r="F833" s="64">
        <v>0</v>
      </c>
      <c r="G833" s="64">
        <v>0</v>
      </c>
      <c r="H833" s="20">
        <f>IFERROR(VLOOKUP(A833,'[3]Allocation Thresholds'!A:B,2,FALSE),10)</f>
        <v>10</v>
      </c>
    </row>
    <row r="834" spans="1:8">
      <c r="A834" t="s">
        <v>802</v>
      </c>
      <c r="B834" s="64">
        <f>VLOOKUP($A834,Pivot!$D:$E,2,FALSE)</f>
        <v>0</v>
      </c>
      <c r="D834" s="64">
        <v>50</v>
      </c>
      <c r="E834" s="64">
        <v>50</v>
      </c>
      <c r="F834" s="64">
        <v>0</v>
      </c>
      <c r="G834" s="64">
        <v>0</v>
      </c>
      <c r="H834" s="20">
        <f>IFERROR(VLOOKUP(A834,'[3]Allocation Thresholds'!A:B,2,FALSE),10)</f>
        <v>10</v>
      </c>
    </row>
    <row r="835" spans="1:8">
      <c r="A835" t="s">
        <v>803</v>
      </c>
      <c r="B835" s="64">
        <f>VLOOKUP($A835,Pivot!$D:$E,2,FALSE)</f>
        <v>0</v>
      </c>
      <c r="D835" s="64">
        <v>50</v>
      </c>
      <c r="E835" s="64">
        <v>50</v>
      </c>
      <c r="F835" s="64">
        <v>0</v>
      </c>
      <c r="G835" s="64">
        <v>0</v>
      </c>
      <c r="H835" s="20">
        <f>IFERROR(VLOOKUP(A835,'[3]Allocation Thresholds'!A:B,2,FALSE),10)</f>
        <v>10</v>
      </c>
    </row>
    <row r="836" spans="1:8">
      <c r="A836" t="s">
        <v>804</v>
      </c>
      <c r="B836" s="64">
        <f>VLOOKUP($A836,Pivot!$D:$E,2,FALSE)</f>
        <v>0</v>
      </c>
      <c r="D836" s="64">
        <v>50</v>
      </c>
      <c r="E836" s="64">
        <v>50</v>
      </c>
      <c r="F836" s="64">
        <v>0</v>
      </c>
      <c r="G836" s="64">
        <v>0</v>
      </c>
      <c r="H836" s="20">
        <f>IFERROR(VLOOKUP(A836,'[3]Allocation Thresholds'!A:B,2,FALSE),10)</f>
        <v>10</v>
      </c>
    </row>
    <row r="837" spans="1:8">
      <c r="A837" t="s">
        <v>805</v>
      </c>
      <c r="B837" s="64">
        <f>VLOOKUP($A837,Pivot!$D:$E,2,FALSE)</f>
        <v>0</v>
      </c>
      <c r="D837" s="64">
        <v>50</v>
      </c>
      <c r="E837" s="64">
        <v>50</v>
      </c>
      <c r="F837" s="64">
        <v>0</v>
      </c>
      <c r="G837" s="64">
        <v>0</v>
      </c>
      <c r="H837" s="20">
        <f>IFERROR(VLOOKUP(A837,'[3]Allocation Thresholds'!A:B,2,FALSE),10)</f>
        <v>10</v>
      </c>
    </row>
    <row r="838" spans="1:8">
      <c r="A838" t="s">
        <v>806</v>
      </c>
      <c r="B838" s="64">
        <f>VLOOKUP($A838,Pivot!$D:$E,2,FALSE)</f>
        <v>0</v>
      </c>
      <c r="D838" s="64">
        <v>50</v>
      </c>
      <c r="E838" s="64">
        <v>50</v>
      </c>
      <c r="F838" s="64">
        <v>0</v>
      </c>
      <c r="G838" s="64">
        <v>0</v>
      </c>
      <c r="H838" s="20">
        <f>IFERROR(VLOOKUP(A838,'[3]Allocation Thresholds'!A:B,2,FALSE),10)</f>
        <v>10</v>
      </c>
    </row>
    <row r="839" spans="1:8">
      <c r="A839" t="s">
        <v>807</v>
      </c>
      <c r="B839" s="64">
        <f>VLOOKUP($A839,Pivot!$D:$E,2,FALSE)</f>
        <v>0</v>
      </c>
      <c r="D839" s="64">
        <v>50</v>
      </c>
      <c r="E839" s="64">
        <v>50</v>
      </c>
      <c r="F839" s="64">
        <v>0</v>
      </c>
      <c r="G839" s="64">
        <v>0</v>
      </c>
      <c r="H839" s="20">
        <f>IFERROR(VLOOKUP(A839,'[3]Allocation Thresholds'!A:B,2,FALSE),10)</f>
        <v>10</v>
      </c>
    </row>
    <row r="840" spans="1:8">
      <c r="A840" t="s">
        <v>808</v>
      </c>
      <c r="B840" s="64">
        <f>VLOOKUP($A840,Pivot!$D:$E,2,FALSE)</f>
        <v>0</v>
      </c>
      <c r="D840" s="64">
        <v>50</v>
      </c>
      <c r="E840" s="64">
        <v>50</v>
      </c>
      <c r="F840" s="64">
        <v>0</v>
      </c>
      <c r="G840" s="64">
        <v>0</v>
      </c>
      <c r="H840" s="20">
        <f>IFERROR(VLOOKUP(A840,'[3]Allocation Thresholds'!A:B,2,FALSE),10)</f>
        <v>10</v>
      </c>
    </row>
    <row r="841" spans="1:8">
      <c r="A841" t="s">
        <v>809</v>
      </c>
      <c r="B841" s="64">
        <f>VLOOKUP($A841,Pivot!$D:$E,2,FALSE)</f>
        <v>0</v>
      </c>
      <c r="D841" s="64">
        <v>50</v>
      </c>
      <c r="E841" s="64">
        <v>50</v>
      </c>
      <c r="F841" s="64">
        <v>0</v>
      </c>
      <c r="G841" s="64">
        <v>0</v>
      </c>
      <c r="H841" s="20">
        <f>IFERROR(VLOOKUP(A841,'[3]Allocation Thresholds'!A:B,2,FALSE),10)</f>
        <v>10</v>
      </c>
    </row>
    <row r="842" spans="1:8">
      <c r="A842" t="s">
        <v>810</v>
      </c>
      <c r="B842" s="64">
        <f>VLOOKUP($A842,Pivot!$D:$E,2,FALSE)</f>
        <v>0</v>
      </c>
      <c r="D842" s="64">
        <v>50</v>
      </c>
      <c r="E842" s="64">
        <v>50</v>
      </c>
      <c r="F842" s="64">
        <v>0</v>
      </c>
      <c r="G842" s="64">
        <v>0</v>
      </c>
      <c r="H842" s="20">
        <f>IFERROR(VLOOKUP(A842,'[3]Allocation Thresholds'!A:B,2,FALSE),10)</f>
        <v>10</v>
      </c>
    </row>
    <row r="843" spans="1:8">
      <c r="A843" t="s">
        <v>811</v>
      </c>
      <c r="B843" s="64">
        <f>VLOOKUP($A843,Pivot!$D:$E,2,FALSE)</f>
        <v>0</v>
      </c>
      <c r="D843" s="64">
        <v>50</v>
      </c>
      <c r="E843" s="64">
        <v>50</v>
      </c>
      <c r="F843" s="64">
        <v>0</v>
      </c>
      <c r="G843" s="64">
        <v>0</v>
      </c>
      <c r="H843" s="20">
        <f>IFERROR(VLOOKUP(A843,'[3]Allocation Thresholds'!A:B,2,FALSE),10)</f>
        <v>10</v>
      </c>
    </row>
    <row r="844" spans="1:8">
      <c r="A844" t="s">
        <v>812</v>
      </c>
      <c r="B844" s="64">
        <f>VLOOKUP($A844,Pivot!$D:$E,2,FALSE)</f>
        <v>0</v>
      </c>
      <c r="D844" s="64">
        <v>50</v>
      </c>
      <c r="E844" s="64">
        <v>50</v>
      </c>
      <c r="F844" s="64">
        <v>0</v>
      </c>
      <c r="G844" s="64">
        <v>0</v>
      </c>
      <c r="H844" s="20">
        <f>IFERROR(VLOOKUP(A844,'[3]Allocation Thresholds'!A:B,2,FALSE),10)</f>
        <v>10</v>
      </c>
    </row>
    <row r="845" spans="1:8">
      <c r="A845" t="s">
        <v>813</v>
      </c>
      <c r="B845" s="64">
        <f>VLOOKUP($A845,Pivot!$D:$E,2,FALSE)</f>
        <v>0</v>
      </c>
      <c r="D845" s="64">
        <v>50</v>
      </c>
      <c r="E845" s="64">
        <v>50</v>
      </c>
      <c r="F845" s="64">
        <v>0</v>
      </c>
      <c r="G845" s="64">
        <v>0</v>
      </c>
      <c r="H845" s="20">
        <f>IFERROR(VLOOKUP(A845,'[3]Allocation Thresholds'!A:B,2,FALSE),10)</f>
        <v>10</v>
      </c>
    </row>
    <row r="846" spans="1:8">
      <c r="A846" t="s">
        <v>814</v>
      </c>
      <c r="B846" s="64">
        <f>VLOOKUP($A846,Pivot!$D:$E,2,FALSE)</f>
        <v>0</v>
      </c>
      <c r="D846" s="64">
        <v>50</v>
      </c>
      <c r="E846" s="64">
        <v>50</v>
      </c>
      <c r="F846" s="64">
        <v>0</v>
      </c>
      <c r="G846" s="64">
        <v>0</v>
      </c>
      <c r="H846" s="20">
        <f>IFERROR(VLOOKUP(A846,'[3]Allocation Thresholds'!A:B,2,FALSE),10)</f>
        <v>10</v>
      </c>
    </row>
    <row r="847" spans="1:8">
      <c r="A847" t="s">
        <v>815</v>
      </c>
      <c r="B847" s="64">
        <f>VLOOKUP($A847,Pivot!$D:$E,2,FALSE)</f>
        <v>1</v>
      </c>
      <c r="D847" s="64">
        <v>50</v>
      </c>
      <c r="E847" s="66">
        <v>50</v>
      </c>
      <c r="F847" s="67">
        <v>0</v>
      </c>
      <c r="G847" s="64">
        <v>0</v>
      </c>
      <c r="H847" s="20">
        <f>IFERROR(VLOOKUP(A847,'[3]Allocation Thresholds'!A:B,2,FALSE),10)</f>
        <v>10</v>
      </c>
    </row>
    <row r="848" spans="1:8">
      <c r="A848" t="s">
        <v>816</v>
      </c>
      <c r="B848" s="64">
        <f>VLOOKUP($A848,Pivot!$D:$E,2,FALSE)</f>
        <v>0</v>
      </c>
      <c r="D848" s="64">
        <v>50</v>
      </c>
      <c r="E848" s="64">
        <v>50</v>
      </c>
      <c r="F848" s="64">
        <v>0</v>
      </c>
      <c r="G848" s="64">
        <v>0</v>
      </c>
      <c r="H848" s="20">
        <f>IFERROR(VLOOKUP(A848,'[3]Allocation Thresholds'!A:B,2,FALSE),10)</f>
        <v>10</v>
      </c>
    </row>
    <row r="849" spans="1:8">
      <c r="A849" t="s">
        <v>817</v>
      </c>
      <c r="B849" s="64">
        <f>VLOOKUP($A849,Pivot!$D:$E,2,FALSE)</f>
        <v>0</v>
      </c>
      <c r="D849" s="64">
        <v>50</v>
      </c>
      <c r="E849" s="64">
        <v>50</v>
      </c>
      <c r="F849" s="64">
        <v>0</v>
      </c>
      <c r="G849" s="64">
        <v>0</v>
      </c>
      <c r="H849" s="20">
        <f>IFERROR(VLOOKUP(A849,'[3]Allocation Thresholds'!A:B,2,FALSE),10)</f>
        <v>10</v>
      </c>
    </row>
    <row r="850" spans="1:8">
      <c r="A850" t="s">
        <v>818</v>
      </c>
      <c r="B850" s="64">
        <f>VLOOKUP($A850,Pivot!$D:$E,2,FALSE)</f>
        <v>0</v>
      </c>
      <c r="D850" s="64">
        <v>50</v>
      </c>
      <c r="E850" s="64">
        <v>50</v>
      </c>
      <c r="F850" s="64">
        <v>0</v>
      </c>
      <c r="G850" s="64">
        <v>0</v>
      </c>
      <c r="H850" s="20">
        <f>IFERROR(VLOOKUP(A850,'[3]Allocation Thresholds'!A:B,2,FALSE),10)</f>
        <v>10</v>
      </c>
    </row>
    <row r="851" spans="1:8">
      <c r="A851" t="s">
        <v>819</v>
      </c>
      <c r="B851" s="64">
        <f>VLOOKUP($A851,Pivot!$D:$E,2,FALSE)</f>
        <v>1</v>
      </c>
      <c r="D851" s="64">
        <v>50</v>
      </c>
      <c r="E851" s="64">
        <v>50</v>
      </c>
      <c r="F851" s="64">
        <v>0</v>
      </c>
      <c r="G851" s="64">
        <v>0</v>
      </c>
      <c r="H851" s="20">
        <f>IFERROR(VLOOKUP(A851,'[3]Allocation Thresholds'!A:B,2,FALSE),10)</f>
        <v>10</v>
      </c>
    </row>
    <row r="852" spans="1:8">
      <c r="A852" t="s">
        <v>820</v>
      </c>
      <c r="B852" s="64">
        <f>VLOOKUP($A852,Pivot!$D:$E,2,FALSE)</f>
        <v>0</v>
      </c>
      <c r="D852" s="64">
        <v>50</v>
      </c>
      <c r="E852" s="64">
        <v>50</v>
      </c>
      <c r="F852" s="64">
        <v>0</v>
      </c>
      <c r="G852" s="64">
        <v>0</v>
      </c>
      <c r="H852" s="20">
        <f>IFERROR(VLOOKUP(A852,'[3]Allocation Thresholds'!A:B,2,FALSE),10)</f>
        <v>10</v>
      </c>
    </row>
    <row r="853" spans="1:8">
      <c r="A853" t="s">
        <v>821</v>
      </c>
      <c r="B853" s="64">
        <f>VLOOKUP($A853,Pivot!$D:$E,2,FALSE)</f>
        <v>0</v>
      </c>
      <c r="D853" s="64">
        <v>50</v>
      </c>
      <c r="E853" s="64">
        <v>50</v>
      </c>
      <c r="F853" s="64">
        <v>0</v>
      </c>
      <c r="G853" s="64">
        <v>0</v>
      </c>
      <c r="H853" s="20">
        <f>IFERROR(VLOOKUP(A853,'[3]Allocation Thresholds'!A:B,2,FALSE),10)</f>
        <v>10</v>
      </c>
    </row>
    <row r="854" spans="1:8">
      <c r="A854" t="s">
        <v>822</v>
      </c>
      <c r="B854" s="64">
        <f>VLOOKUP($A854,Pivot!$D:$E,2,FALSE)</f>
        <v>0</v>
      </c>
      <c r="D854" s="64">
        <v>50</v>
      </c>
      <c r="E854" s="64">
        <v>50</v>
      </c>
      <c r="F854" s="64">
        <v>0</v>
      </c>
      <c r="G854" s="64">
        <v>0</v>
      </c>
      <c r="H854" s="20">
        <f>IFERROR(VLOOKUP(A854,'[3]Allocation Thresholds'!A:B,2,FALSE),10)</f>
        <v>10</v>
      </c>
    </row>
    <row r="855" spans="1:8">
      <c r="A855" t="s">
        <v>823</v>
      </c>
      <c r="B855" s="64">
        <f>VLOOKUP($A855,Pivot!$D:$E,2,FALSE)</f>
        <v>0</v>
      </c>
      <c r="D855" s="64">
        <v>50</v>
      </c>
      <c r="E855" s="64">
        <v>50</v>
      </c>
      <c r="F855" s="64">
        <v>0</v>
      </c>
      <c r="G855" s="64">
        <v>0</v>
      </c>
      <c r="H855" s="20">
        <f>IFERROR(VLOOKUP(A855,'[3]Allocation Thresholds'!A:B,2,FALSE),10)</f>
        <v>10</v>
      </c>
    </row>
    <row r="856" spans="1:8">
      <c r="A856" t="s">
        <v>824</v>
      </c>
      <c r="B856" s="64">
        <f>VLOOKUP($A856,Pivot!$D:$E,2,FALSE)</f>
        <v>0</v>
      </c>
      <c r="D856" s="64">
        <v>50</v>
      </c>
      <c r="E856" s="64">
        <v>50</v>
      </c>
      <c r="F856" s="64">
        <v>0</v>
      </c>
      <c r="G856" s="64">
        <v>0</v>
      </c>
      <c r="H856" s="20">
        <f>IFERROR(VLOOKUP(A856,'[3]Allocation Thresholds'!A:B,2,FALSE),10)</f>
        <v>10</v>
      </c>
    </row>
    <row r="857" spans="1:8">
      <c r="A857" t="s">
        <v>825</v>
      </c>
      <c r="B857" s="64">
        <f>VLOOKUP($A857,Pivot!$D:$E,2,FALSE)</f>
        <v>0</v>
      </c>
      <c r="D857" s="64">
        <v>50</v>
      </c>
      <c r="E857" s="64">
        <v>50</v>
      </c>
      <c r="F857" s="64">
        <v>0</v>
      </c>
      <c r="G857" s="64">
        <v>0</v>
      </c>
      <c r="H857" s="20">
        <f>IFERROR(VLOOKUP(A857,'[3]Allocation Thresholds'!A:B,2,FALSE),10)</f>
        <v>10</v>
      </c>
    </row>
    <row r="858" spans="1:8">
      <c r="A858" t="s">
        <v>826</v>
      </c>
      <c r="B858" s="64">
        <f>VLOOKUP($A858,Pivot!$D:$E,2,FALSE)</f>
        <v>0</v>
      </c>
      <c r="D858" s="64">
        <v>50</v>
      </c>
      <c r="E858" s="64">
        <v>50</v>
      </c>
      <c r="F858" s="64">
        <v>0</v>
      </c>
      <c r="G858" s="64">
        <v>0</v>
      </c>
      <c r="H858" s="20">
        <f>IFERROR(VLOOKUP(A858,'[3]Allocation Thresholds'!A:B,2,FALSE),10)</f>
        <v>10</v>
      </c>
    </row>
    <row r="859" spans="1:8">
      <c r="A859" t="s">
        <v>827</v>
      </c>
      <c r="B859" s="64">
        <f>VLOOKUP($A859,Pivot!$D:$E,2,FALSE)</f>
        <v>0</v>
      </c>
      <c r="D859" s="64">
        <v>50</v>
      </c>
      <c r="E859" s="64">
        <v>50</v>
      </c>
      <c r="F859" s="64">
        <v>0</v>
      </c>
      <c r="G859" s="64">
        <v>0</v>
      </c>
      <c r="H859" s="20">
        <f>IFERROR(VLOOKUP(A859,'[3]Allocation Thresholds'!A:B,2,FALSE),10)</f>
        <v>10</v>
      </c>
    </row>
    <row r="860" spans="1:8">
      <c r="A860" t="s">
        <v>828</v>
      </c>
      <c r="B860" s="64">
        <f>VLOOKUP($A860,Pivot!$D:$E,2,FALSE)</f>
        <v>0</v>
      </c>
      <c r="D860" s="64">
        <v>50</v>
      </c>
      <c r="E860" s="64">
        <v>50</v>
      </c>
      <c r="F860" s="64">
        <v>0</v>
      </c>
      <c r="G860" s="64">
        <v>0</v>
      </c>
      <c r="H860" s="20">
        <f>IFERROR(VLOOKUP(A860,'[3]Allocation Thresholds'!A:B,2,FALSE),10)</f>
        <v>10</v>
      </c>
    </row>
    <row r="861" spans="1:8">
      <c r="A861" t="s">
        <v>829</v>
      </c>
      <c r="B861" s="64">
        <f>VLOOKUP($A861,Pivot!$D:$E,2,FALSE)</f>
        <v>0</v>
      </c>
      <c r="D861" s="64">
        <v>50</v>
      </c>
      <c r="E861" s="64">
        <v>50</v>
      </c>
      <c r="F861" s="64">
        <v>0</v>
      </c>
      <c r="G861" s="64">
        <v>0</v>
      </c>
      <c r="H861" s="20">
        <f>IFERROR(VLOOKUP(A861,'[3]Allocation Thresholds'!A:B,2,FALSE),10)</f>
        <v>10</v>
      </c>
    </row>
    <row r="862" spans="1:8">
      <c r="A862" t="s">
        <v>830</v>
      </c>
      <c r="B862" s="64">
        <f>VLOOKUP($A862,Pivot!$D:$E,2,FALSE)</f>
        <v>0</v>
      </c>
      <c r="D862" s="64">
        <v>50</v>
      </c>
      <c r="E862" s="66">
        <v>50</v>
      </c>
      <c r="F862" s="64">
        <v>0</v>
      </c>
      <c r="G862" s="64">
        <v>0</v>
      </c>
      <c r="H862" s="20">
        <f>IFERROR(VLOOKUP(A862,'[3]Allocation Thresholds'!A:B,2,FALSE),10)</f>
        <v>10</v>
      </c>
    </row>
    <row r="863" spans="1:8">
      <c r="A863" t="s">
        <v>831</v>
      </c>
      <c r="B863" s="64">
        <f>VLOOKUP($A863,Pivot!$D:$E,2,FALSE)</f>
        <v>0</v>
      </c>
      <c r="D863" s="64">
        <v>50</v>
      </c>
      <c r="E863" s="64">
        <v>50</v>
      </c>
      <c r="F863" s="64">
        <v>0</v>
      </c>
      <c r="G863" s="64">
        <v>0</v>
      </c>
      <c r="H863" s="20">
        <f>IFERROR(VLOOKUP(A863,'[3]Allocation Thresholds'!A:B,2,FALSE),10)</f>
        <v>10</v>
      </c>
    </row>
    <row r="864" spans="1:8">
      <c r="A864" t="s">
        <v>832</v>
      </c>
      <c r="B864" s="64">
        <f>VLOOKUP($A864,Pivot!$D:$E,2,FALSE)</f>
        <v>0</v>
      </c>
      <c r="D864" s="64">
        <v>50</v>
      </c>
      <c r="E864" s="64">
        <v>50</v>
      </c>
      <c r="F864" s="64">
        <v>0</v>
      </c>
      <c r="G864" s="64">
        <v>0</v>
      </c>
      <c r="H864" s="20">
        <f>IFERROR(VLOOKUP(A864,'[3]Allocation Thresholds'!A:B,2,FALSE),10)</f>
        <v>10</v>
      </c>
    </row>
    <row r="865" spans="1:8">
      <c r="A865" t="s">
        <v>833</v>
      </c>
      <c r="B865" s="64">
        <f>VLOOKUP($A865,Pivot!$D:$E,2,FALSE)</f>
        <v>0</v>
      </c>
      <c r="D865" s="64">
        <v>50</v>
      </c>
      <c r="E865" s="64">
        <v>50</v>
      </c>
      <c r="F865" s="64">
        <v>0</v>
      </c>
      <c r="G865" s="64">
        <v>0</v>
      </c>
      <c r="H865" s="20">
        <f>IFERROR(VLOOKUP(A865,'[3]Allocation Thresholds'!A:B,2,FALSE),10)</f>
        <v>10</v>
      </c>
    </row>
    <row r="866" spans="1:8">
      <c r="A866" t="s">
        <v>834</v>
      </c>
      <c r="B866" s="64">
        <f>VLOOKUP($A866,Pivot!$D:$E,2,FALSE)</f>
        <v>0</v>
      </c>
      <c r="D866" s="64">
        <v>50</v>
      </c>
      <c r="E866" s="64">
        <v>50</v>
      </c>
      <c r="F866" s="64">
        <v>0</v>
      </c>
      <c r="G866" s="64">
        <v>0</v>
      </c>
      <c r="H866" s="20">
        <f>IFERROR(VLOOKUP(A866,'[3]Allocation Thresholds'!A:B,2,FALSE),10)</f>
        <v>10</v>
      </c>
    </row>
    <row r="867" spans="1:8">
      <c r="A867" t="s">
        <v>836</v>
      </c>
      <c r="B867" s="64">
        <f>VLOOKUP($A867,Pivot!$D:$E,2,FALSE)</f>
        <v>0</v>
      </c>
      <c r="D867" s="64">
        <v>50</v>
      </c>
      <c r="E867" s="64">
        <v>50</v>
      </c>
      <c r="F867" s="64">
        <v>0</v>
      </c>
      <c r="G867" s="64">
        <v>0</v>
      </c>
      <c r="H867" s="20">
        <f>IFERROR(VLOOKUP(A867,'[3]Allocation Thresholds'!A:B,2,FALSE),10)</f>
        <v>10</v>
      </c>
    </row>
    <row r="868" spans="1:8">
      <c r="A868" t="s">
        <v>837</v>
      </c>
      <c r="B868" s="64">
        <f>VLOOKUP($A868,Pivot!$D:$E,2,FALSE)</f>
        <v>0</v>
      </c>
      <c r="D868" s="64">
        <v>50</v>
      </c>
      <c r="E868" s="64">
        <v>50</v>
      </c>
      <c r="F868" s="64">
        <v>0</v>
      </c>
      <c r="G868" s="64">
        <v>0</v>
      </c>
      <c r="H868" s="20">
        <f>IFERROR(VLOOKUP(A868,'[3]Allocation Thresholds'!A:B,2,FALSE),10)</f>
        <v>10</v>
      </c>
    </row>
    <row r="869" spans="1:8">
      <c r="A869" t="s">
        <v>838</v>
      </c>
      <c r="B869" s="64">
        <f>VLOOKUP($A869,Pivot!$D:$E,2,FALSE)</f>
        <v>0</v>
      </c>
      <c r="D869" s="64">
        <v>50</v>
      </c>
      <c r="E869" s="66">
        <v>50</v>
      </c>
      <c r="F869" s="64">
        <v>0</v>
      </c>
      <c r="G869" s="64">
        <v>0</v>
      </c>
      <c r="H869" s="20">
        <f>IFERROR(VLOOKUP(A869,'[3]Allocation Thresholds'!A:B,2,FALSE),10)</f>
        <v>10</v>
      </c>
    </row>
    <row r="870" spans="1:8">
      <c r="A870" t="s">
        <v>839</v>
      </c>
      <c r="B870" s="64">
        <f>VLOOKUP($A870,Pivot!$D:$E,2,FALSE)</f>
        <v>0</v>
      </c>
      <c r="D870" s="64">
        <v>50</v>
      </c>
      <c r="E870" s="64">
        <v>50</v>
      </c>
      <c r="F870" s="64">
        <v>0</v>
      </c>
      <c r="G870" s="64">
        <v>0</v>
      </c>
      <c r="H870" s="20">
        <f>IFERROR(VLOOKUP(A870,'[3]Allocation Thresholds'!A:B,2,FALSE),10)</f>
        <v>10</v>
      </c>
    </row>
    <row r="871" spans="1:8">
      <c r="A871" t="s">
        <v>840</v>
      </c>
      <c r="B871" s="64">
        <f>VLOOKUP($A871,Pivot!$D:$E,2,FALSE)</f>
        <v>0</v>
      </c>
      <c r="D871" s="64">
        <v>50</v>
      </c>
      <c r="E871" s="64">
        <v>50</v>
      </c>
      <c r="F871" s="64">
        <v>0</v>
      </c>
      <c r="G871" s="64">
        <v>0</v>
      </c>
      <c r="H871" s="20">
        <f>IFERROR(VLOOKUP(A871,'[3]Allocation Thresholds'!A:B,2,FALSE),10)</f>
        <v>10</v>
      </c>
    </row>
    <row r="872" spans="1:8">
      <c r="A872" t="s">
        <v>841</v>
      </c>
      <c r="B872" s="64">
        <f>VLOOKUP($A872,Pivot!$D:$E,2,FALSE)</f>
        <v>2</v>
      </c>
      <c r="D872" s="64">
        <v>50</v>
      </c>
      <c r="E872" s="64">
        <v>50</v>
      </c>
      <c r="F872" s="64">
        <v>0</v>
      </c>
      <c r="G872" s="64">
        <v>0</v>
      </c>
      <c r="H872" s="20">
        <f>IFERROR(VLOOKUP(A872,'[3]Allocation Thresholds'!A:B,2,FALSE),10)</f>
        <v>10</v>
      </c>
    </row>
    <row r="873" spans="1:8">
      <c r="A873" t="s">
        <v>842</v>
      </c>
      <c r="B873" s="64">
        <f>VLOOKUP($A873,Pivot!$D:$E,2,FALSE)</f>
        <v>0</v>
      </c>
      <c r="D873" s="64">
        <v>50</v>
      </c>
      <c r="E873" s="64">
        <v>50</v>
      </c>
      <c r="F873" s="64">
        <v>0</v>
      </c>
      <c r="G873" s="64">
        <v>0</v>
      </c>
      <c r="H873" s="20">
        <f>IFERROR(VLOOKUP(A873,'[3]Allocation Thresholds'!A:B,2,FALSE),10)</f>
        <v>10</v>
      </c>
    </row>
    <row r="874" spans="1:8">
      <c r="A874" t="s">
        <v>843</v>
      </c>
      <c r="B874" s="64">
        <f>VLOOKUP($A874,Pivot!$D:$E,2,FALSE)</f>
        <v>1</v>
      </c>
      <c r="D874" s="64">
        <v>50</v>
      </c>
      <c r="E874" s="64">
        <v>50</v>
      </c>
      <c r="F874" s="64">
        <v>0</v>
      </c>
      <c r="G874" s="64">
        <v>0</v>
      </c>
      <c r="H874" s="20">
        <f>IFERROR(VLOOKUP(A874,'[3]Allocation Thresholds'!A:B,2,FALSE),10)</f>
        <v>10</v>
      </c>
    </row>
    <row r="875" spans="1:8">
      <c r="A875" t="s">
        <v>844</v>
      </c>
      <c r="B875" s="64">
        <f>VLOOKUP($A875,Pivot!$D:$E,2,FALSE)</f>
        <v>0</v>
      </c>
      <c r="D875" s="64">
        <v>50</v>
      </c>
      <c r="E875" s="64">
        <v>50</v>
      </c>
      <c r="F875" s="64">
        <v>0</v>
      </c>
      <c r="G875" s="64">
        <v>0</v>
      </c>
      <c r="H875" s="20">
        <f>IFERROR(VLOOKUP(A875,'[3]Allocation Thresholds'!A:B,2,FALSE),10)</f>
        <v>10</v>
      </c>
    </row>
    <row r="876" spans="1:8">
      <c r="A876" t="s">
        <v>845</v>
      </c>
      <c r="B876" s="64">
        <f>VLOOKUP($A876,Pivot!$D:$E,2,FALSE)</f>
        <v>0</v>
      </c>
      <c r="D876" s="64">
        <v>50</v>
      </c>
      <c r="E876" s="64">
        <v>50</v>
      </c>
      <c r="F876" s="64">
        <v>0</v>
      </c>
      <c r="G876" s="64">
        <v>0</v>
      </c>
      <c r="H876" s="20">
        <f>IFERROR(VLOOKUP(A876,'[3]Allocation Thresholds'!A:B,2,FALSE),10)</f>
        <v>10</v>
      </c>
    </row>
    <row r="877" spans="1:8">
      <c r="A877" t="s">
        <v>846</v>
      </c>
      <c r="B877" s="64">
        <f>VLOOKUP($A877,Pivot!$D:$E,2,FALSE)</f>
        <v>0</v>
      </c>
      <c r="D877" s="64">
        <v>50</v>
      </c>
      <c r="E877" s="64">
        <v>50</v>
      </c>
      <c r="F877" s="64">
        <v>0</v>
      </c>
      <c r="G877" s="64">
        <v>0</v>
      </c>
      <c r="H877" s="20">
        <f>IFERROR(VLOOKUP(A877,'[3]Allocation Thresholds'!A:B,2,FALSE),10)</f>
        <v>10</v>
      </c>
    </row>
    <row r="878" spans="1:8">
      <c r="A878" t="s">
        <v>847</v>
      </c>
      <c r="B878" s="64">
        <f>VLOOKUP($A878,Pivot!$D:$E,2,FALSE)</f>
        <v>0</v>
      </c>
      <c r="D878" s="64">
        <v>50</v>
      </c>
      <c r="E878" s="64">
        <v>50</v>
      </c>
      <c r="F878" s="64">
        <v>0</v>
      </c>
      <c r="G878" s="64">
        <v>0</v>
      </c>
      <c r="H878" s="20">
        <f>IFERROR(VLOOKUP(A878,'[3]Allocation Thresholds'!A:B,2,FALSE),10)</f>
        <v>10</v>
      </c>
    </row>
    <row r="879" spans="1:8">
      <c r="A879" t="s">
        <v>848</v>
      </c>
      <c r="B879" s="64">
        <f>VLOOKUP($A879,Pivot!$D:$E,2,FALSE)</f>
        <v>0</v>
      </c>
      <c r="D879" s="64">
        <v>50</v>
      </c>
      <c r="E879" s="64">
        <v>50</v>
      </c>
      <c r="F879" s="64">
        <v>0</v>
      </c>
      <c r="G879" s="64">
        <v>0</v>
      </c>
      <c r="H879" s="20">
        <f>IFERROR(VLOOKUP(A879,'[3]Allocation Thresholds'!A:B,2,FALSE),10)</f>
        <v>10</v>
      </c>
    </row>
    <row r="880" spans="1:8">
      <c r="A880" t="s">
        <v>849</v>
      </c>
      <c r="B880" s="64">
        <f>VLOOKUP($A880,Pivot!$D:$E,2,FALSE)</f>
        <v>0</v>
      </c>
      <c r="D880" s="64">
        <v>50</v>
      </c>
      <c r="E880" s="64">
        <v>50</v>
      </c>
      <c r="F880" s="64">
        <v>0</v>
      </c>
      <c r="G880" s="64">
        <v>0</v>
      </c>
      <c r="H880" s="20">
        <f>IFERROR(VLOOKUP(A880,'[3]Allocation Thresholds'!A:B,2,FALSE),10)</f>
        <v>10</v>
      </c>
    </row>
    <row r="881" spans="1:8">
      <c r="A881" t="s">
        <v>850</v>
      </c>
      <c r="B881" s="64">
        <f>VLOOKUP($A881,Pivot!$D:$E,2,FALSE)</f>
        <v>0</v>
      </c>
      <c r="D881" s="64">
        <v>50</v>
      </c>
      <c r="E881" s="64">
        <v>50</v>
      </c>
      <c r="F881" s="64">
        <v>0</v>
      </c>
      <c r="G881" s="64">
        <v>0</v>
      </c>
      <c r="H881" s="20">
        <f>IFERROR(VLOOKUP(A881,'[3]Allocation Thresholds'!A:B,2,FALSE),10)</f>
        <v>10</v>
      </c>
    </row>
    <row r="882" spans="1:8">
      <c r="A882" t="s">
        <v>851</v>
      </c>
      <c r="B882" s="64">
        <f>VLOOKUP($A882,Pivot!$D:$E,2,FALSE)</f>
        <v>0</v>
      </c>
      <c r="D882" s="64">
        <v>50</v>
      </c>
      <c r="E882" s="64">
        <v>50</v>
      </c>
      <c r="F882" s="64">
        <v>0</v>
      </c>
      <c r="G882" s="64">
        <v>0</v>
      </c>
      <c r="H882" s="20">
        <f>IFERROR(VLOOKUP(A882,'[3]Allocation Thresholds'!A:B,2,FALSE),10)</f>
        <v>10</v>
      </c>
    </row>
    <row r="883" spans="1:8">
      <c r="A883" t="s">
        <v>852</v>
      </c>
      <c r="B883" s="64">
        <f>VLOOKUP($A883,Pivot!$D:$E,2,FALSE)</f>
        <v>0</v>
      </c>
      <c r="D883" s="64">
        <v>50</v>
      </c>
      <c r="E883" s="64">
        <v>50</v>
      </c>
      <c r="F883" s="64">
        <v>0</v>
      </c>
      <c r="G883" s="64">
        <v>0</v>
      </c>
      <c r="H883" s="20">
        <f>IFERROR(VLOOKUP(A883,'[3]Allocation Thresholds'!A:B,2,FALSE),10)</f>
        <v>10</v>
      </c>
    </row>
    <row r="884" spans="1:8">
      <c r="A884" t="s">
        <v>853</v>
      </c>
      <c r="B884" s="64">
        <f>VLOOKUP($A884,Pivot!$D:$E,2,FALSE)</f>
        <v>0</v>
      </c>
      <c r="D884" s="64">
        <v>50</v>
      </c>
      <c r="E884" s="64">
        <v>50</v>
      </c>
      <c r="F884" s="64">
        <v>0</v>
      </c>
      <c r="G884" s="64">
        <v>0</v>
      </c>
      <c r="H884" s="20">
        <f>IFERROR(VLOOKUP(A884,'[3]Allocation Thresholds'!A:B,2,FALSE),10)</f>
        <v>10</v>
      </c>
    </row>
    <row r="885" spans="1:8">
      <c r="A885" t="s">
        <v>854</v>
      </c>
      <c r="B885" s="64">
        <f>VLOOKUP($A885,Pivot!$D:$E,2,FALSE)</f>
        <v>2</v>
      </c>
      <c r="D885" s="64">
        <v>50</v>
      </c>
      <c r="E885" s="64">
        <v>50</v>
      </c>
      <c r="F885" s="64">
        <v>0</v>
      </c>
      <c r="G885" s="64">
        <v>0</v>
      </c>
      <c r="H885" s="20">
        <f>IFERROR(VLOOKUP(A885,'[3]Allocation Thresholds'!A:B,2,FALSE),10)</f>
        <v>10</v>
      </c>
    </row>
    <row r="886" spans="1:8">
      <c r="A886" t="s">
        <v>855</v>
      </c>
      <c r="B886" s="64">
        <f>VLOOKUP($A886,Pivot!$D:$E,2,FALSE)</f>
        <v>0</v>
      </c>
      <c r="D886" s="64">
        <v>50</v>
      </c>
      <c r="E886" s="64">
        <v>50</v>
      </c>
      <c r="F886" s="64">
        <v>0</v>
      </c>
      <c r="G886" s="64">
        <v>0</v>
      </c>
      <c r="H886" s="20">
        <f>IFERROR(VLOOKUP(A886,'[3]Allocation Thresholds'!A:B,2,FALSE),10)</f>
        <v>10</v>
      </c>
    </row>
    <row r="887" spans="1:8">
      <c r="A887" t="s">
        <v>856</v>
      </c>
      <c r="B887" s="64">
        <f>VLOOKUP($A887,Pivot!$D:$E,2,FALSE)</f>
        <v>6</v>
      </c>
      <c r="D887" s="64">
        <v>50</v>
      </c>
      <c r="E887" s="64">
        <v>50</v>
      </c>
      <c r="F887" s="64">
        <v>0</v>
      </c>
      <c r="G887" s="64">
        <v>0</v>
      </c>
      <c r="H887" s="20">
        <f>IFERROR(VLOOKUP(A887,'[3]Allocation Thresholds'!A:B,2,FALSE),10)</f>
        <v>10</v>
      </c>
    </row>
    <row r="888" spans="1:8">
      <c r="A888" t="s">
        <v>857</v>
      </c>
      <c r="B888" s="64">
        <f>VLOOKUP($A888,Pivot!$D:$E,2,FALSE)</f>
        <v>11</v>
      </c>
      <c r="D888" s="64">
        <v>50</v>
      </c>
      <c r="E888" s="64">
        <v>50</v>
      </c>
      <c r="F888" s="64">
        <v>0</v>
      </c>
      <c r="G888" s="64">
        <v>0</v>
      </c>
      <c r="H888" s="20">
        <f>IFERROR(VLOOKUP(A888,'[3]Allocation Thresholds'!A:B,2,FALSE),10)</f>
        <v>10</v>
      </c>
    </row>
    <row r="889" spans="1:8">
      <c r="A889" t="s">
        <v>858</v>
      </c>
      <c r="B889" s="64">
        <f>VLOOKUP($A889,Pivot!$D:$E,2,FALSE)</f>
        <v>0</v>
      </c>
      <c r="D889" s="64">
        <v>50</v>
      </c>
      <c r="E889" s="64">
        <v>50</v>
      </c>
      <c r="F889" s="64">
        <v>0</v>
      </c>
      <c r="G889" s="64">
        <v>0</v>
      </c>
      <c r="H889" s="20">
        <f>IFERROR(VLOOKUP(A889,'[3]Allocation Thresholds'!A:B,2,FALSE),10)</f>
        <v>10</v>
      </c>
    </row>
    <row r="890" spans="1:8">
      <c r="A890" t="s">
        <v>859</v>
      </c>
      <c r="B890" s="64">
        <f>VLOOKUP($A890,Pivot!$D:$E,2,FALSE)</f>
        <v>0</v>
      </c>
      <c r="D890" s="64">
        <v>50</v>
      </c>
      <c r="E890" s="64">
        <v>50</v>
      </c>
      <c r="F890" s="64">
        <v>0</v>
      </c>
      <c r="G890" s="64">
        <v>0</v>
      </c>
      <c r="H890" s="20">
        <f>IFERROR(VLOOKUP(A890,'[3]Allocation Thresholds'!A:B,2,FALSE),10)</f>
        <v>10</v>
      </c>
    </row>
    <row r="891" spans="1:8">
      <c r="A891" t="s">
        <v>860</v>
      </c>
      <c r="B891" s="64">
        <f>VLOOKUP($A891,Pivot!$D:$E,2,FALSE)</f>
        <v>0</v>
      </c>
      <c r="D891" s="64">
        <v>50</v>
      </c>
      <c r="E891" s="64">
        <v>50</v>
      </c>
      <c r="F891" s="64">
        <v>0</v>
      </c>
      <c r="G891" s="64">
        <v>0</v>
      </c>
      <c r="H891" s="20">
        <f>IFERROR(VLOOKUP(A891,'[3]Allocation Thresholds'!A:B,2,FALSE),10)</f>
        <v>10</v>
      </c>
    </row>
    <row r="892" spans="1:8">
      <c r="A892" t="s">
        <v>861</v>
      </c>
      <c r="B892" s="64">
        <f>VLOOKUP($A892,Pivot!$D:$E,2,FALSE)</f>
        <v>0</v>
      </c>
      <c r="D892" s="64">
        <v>50</v>
      </c>
      <c r="E892" s="64">
        <v>50</v>
      </c>
      <c r="F892" s="64">
        <v>0</v>
      </c>
      <c r="G892" s="64">
        <v>0</v>
      </c>
      <c r="H892" s="20">
        <f>IFERROR(VLOOKUP(A892,'[3]Allocation Thresholds'!A:B,2,FALSE),10)</f>
        <v>10</v>
      </c>
    </row>
    <row r="893" spans="1:8">
      <c r="A893" t="s">
        <v>862</v>
      </c>
      <c r="B893" s="64">
        <f>VLOOKUP($A893,Pivot!$D:$E,2,FALSE)</f>
        <v>0</v>
      </c>
      <c r="D893" s="64">
        <v>50</v>
      </c>
      <c r="E893" s="64">
        <v>50</v>
      </c>
      <c r="F893" s="64">
        <v>0</v>
      </c>
      <c r="G893" s="64">
        <v>0</v>
      </c>
      <c r="H893" s="20">
        <f>IFERROR(VLOOKUP(A893,'[3]Allocation Thresholds'!A:B,2,FALSE),10)</f>
        <v>10</v>
      </c>
    </row>
    <row r="894" spans="1:8">
      <c r="A894" t="s">
        <v>863</v>
      </c>
      <c r="B894" s="64">
        <f>VLOOKUP($A894,Pivot!$D:$E,2,FALSE)</f>
        <v>0</v>
      </c>
      <c r="D894" s="64">
        <v>0</v>
      </c>
      <c r="E894" s="64">
        <v>0</v>
      </c>
      <c r="F894" s="64">
        <v>0</v>
      </c>
      <c r="G894" s="64">
        <v>0</v>
      </c>
      <c r="H894" s="20">
        <f>IFERROR(VLOOKUP(A894,'[3]Allocation Thresholds'!A:B,2,FALSE),10)</f>
        <v>10</v>
      </c>
    </row>
    <row r="895" spans="1:8">
      <c r="A895" t="s">
        <v>864</v>
      </c>
      <c r="B895" s="64">
        <f>VLOOKUP($A895,Pivot!$D:$E,2,FALSE)</f>
        <v>0</v>
      </c>
      <c r="D895" s="64">
        <v>50</v>
      </c>
      <c r="E895" s="64">
        <v>50</v>
      </c>
      <c r="F895" s="64">
        <v>0</v>
      </c>
      <c r="G895" s="64">
        <v>0</v>
      </c>
      <c r="H895" s="20">
        <f>IFERROR(VLOOKUP(A895,'[3]Allocation Thresholds'!A:B,2,FALSE),10)</f>
        <v>10</v>
      </c>
    </row>
    <row r="896" spans="1:8">
      <c r="A896" t="s">
        <v>865</v>
      </c>
      <c r="B896" s="64">
        <f>VLOOKUP($A896,Pivot!$D:$E,2,FALSE)</f>
        <v>0</v>
      </c>
      <c r="D896" s="64">
        <v>50</v>
      </c>
      <c r="E896" s="64">
        <v>50</v>
      </c>
      <c r="F896" s="64">
        <v>0</v>
      </c>
      <c r="G896" s="64">
        <v>0</v>
      </c>
      <c r="H896" s="20">
        <f>IFERROR(VLOOKUP(A896,'[3]Allocation Thresholds'!A:B,2,FALSE),10)</f>
        <v>10</v>
      </c>
    </row>
    <row r="897" spans="1:8">
      <c r="A897" t="s">
        <v>866</v>
      </c>
      <c r="B897" s="64">
        <f>VLOOKUP($A897,Pivot!$D:$E,2,FALSE)</f>
        <v>0</v>
      </c>
      <c r="D897" s="64">
        <v>0</v>
      </c>
      <c r="E897" s="64">
        <v>0</v>
      </c>
      <c r="F897" s="64">
        <v>0</v>
      </c>
      <c r="G897" s="64">
        <v>0</v>
      </c>
      <c r="H897" s="20">
        <f>IFERROR(VLOOKUP(A897,'[3]Allocation Thresholds'!A:B,2,FALSE),10)</f>
        <v>10</v>
      </c>
    </row>
    <row r="898" spans="1:8">
      <c r="A898" t="s">
        <v>867</v>
      </c>
      <c r="B898" s="64">
        <f>VLOOKUP($A898,Pivot!$D:$E,2,FALSE)</f>
        <v>0</v>
      </c>
      <c r="D898" s="64">
        <v>0</v>
      </c>
      <c r="E898" s="64">
        <v>0</v>
      </c>
      <c r="F898" s="64">
        <v>0</v>
      </c>
      <c r="G898" s="64">
        <v>0</v>
      </c>
      <c r="H898" s="20">
        <f>IFERROR(VLOOKUP(A898,'[3]Allocation Thresholds'!A:B,2,FALSE),10)</f>
        <v>10</v>
      </c>
    </row>
    <row r="899" spans="1:8">
      <c r="A899" t="s">
        <v>868</v>
      </c>
      <c r="B899" s="64">
        <f>VLOOKUP($A899,Pivot!$D:$E,2,FALSE)</f>
        <v>0</v>
      </c>
      <c r="D899" s="64">
        <v>50</v>
      </c>
      <c r="E899" s="64">
        <v>50</v>
      </c>
      <c r="F899" s="64">
        <v>0</v>
      </c>
      <c r="G899" s="64">
        <v>0</v>
      </c>
      <c r="H899" s="20">
        <f>IFERROR(VLOOKUP(A899,'[3]Allocation Thresholds'!A:B,2,FALSE),10)</f>
        <v>10</v>
      </c>
    </row>
    <row r="900" spans="1:8">
      <c r="A900" t="s">
        <v>869</v>
      </c>
      <c r="B900" s="64">
        <f>VLOOKUP($A900,Pivot!$D:$E,2,FALSE)</f>
        <v>0</v>
      </c>
      <c r="D900" s="64">
        <v>50</v>
      </c>
      <c r="E900" s="64">
        <v>50</v>
      </c>
      <c r="F900" s="64">
        <v>0</v>
      </c>
      <c r="G900" s="64">
        <v>0</v>
      </c>
      <c r="H900" s="20">
        <f>IFERROR(VLOOKUP(A900,'[3]Allocation Thresholds'!A:B,2,FALSE),10)</f>
        <v>10</v>
      </c>
    </row>
    <row r="901" spans="1:8">
      <c r="A901" t="s">
        <v>870</v>
      </c>
      <c r="B901" s="64">
        <f>VLOOKUP($A901,Pivot!$D:$E,2,FALSE)</f>
        <v>0</v>
      </c>
      <c r="D901" s="64">
        <v>50</v>
      </c>
      <c r="E901" s="64">
        <v>50</v>
      </c>
      <c r="F901" s="64">
        <v>0</v>
      </c>
      <c r="G901" s="64">
        <v>0</v>
      </c>
      <c r="H901" s="20">
        <f>IFERROR(VLOOKUP(A901,'[3]Allocation Thresholds'!A:B,2,FALSE),10)</f>
        <v>10</v>
      </c>
    </row>
    <row r="902" spans="1:8">
      <c r="A902" t="s">
        <v>871</v>
      </c>
      <c r="B902" s="64">
        <f>VLOOKUP($A902,Pivot!$D:$E,2,FALSE)</f>
        <v>0</v>
      </c>
      <c r="D902" s="64">
        <v>50</v>
      </c>
      <c r="E902" s="64">
        <v>50</v>
      </c>
      <c r="F902" s="64">
        <v>0</v>
      </c>
      <c r="G902" s="64">
        <v>0</v>
      </c>
      <c r="H902" s="20">
        <f>IFERROR(VLOOKUP(A902,'[3]Allocation Thresholds'!A:B,2,FALSE),10)</f>
        <v>10</v>
      </c>
    </row>
    <row r="903" spans="1:8">
      <c r="A903" t="s">
        <v>872</v>
      </c>
      <c r="B903" s="64">
        <f>VLOOKUP($A903,Pivot!$D:$E,2,FALSE)</f>
        <v>0</v>
      </c>
      <c r="D903" s="64">
        <v>50</v>
      </c>
      <c r="E903" s="64">
        <v>50</v>
      </c>
      <c r="F903" s="64">
        <v>0</v>
      </c>
      <c r="G903" s="64">
        <v>0</v>
      </c>
      <c r="H903" s="20">
        <f>IFERROR(VLOOKUP(A903,'[3]Allocation Thresholds'!A:B,2,FALSE),10)</f>
        <v>10</v>
      </c>
    </row>
    <row r="904" spans="1:8">
      <c r="A904" t="s">
        <v>873</v>
      </c>
      <c r="B904" s="64">
        <f>VLOOKUP($A904,Pivot!$D:$E,2,FALSE)</f>
        <v>0</v>
      </c>
      <c r="D904" s="64">
        <v>50</v>
      </c>
      <c r="E904" s="64">
        <v>50</v>
      </c>
      <c r="F904" s="64">
        <v>0</v>
      </c>
      <c r="G904" s="64">
        <v>0</v>
      </c>
      <c r="H904" s="20">
        <f>IFERROR(VLOOKUP(A904,'[3]Allocation Thresholds'!A:B,2,FALSE),10)</f>
        <v>10</v>
      </c>
    </row>
    <row r="905" spans="1:8">
      <c r="A905" t="s">
        <v>874</v>
      </c>
      <c r="B905" s="64">
        <f>VLOOKUP($A905,Pivot!$D:$E,2,FALSE)</f>
        <v>0</v>
      </c>
      <c r="D905" s="64">
        <v>50</v>
      </c>
      <c r="E905" s="64">
        <v>50</v>
      </c>
      <c r="F905" s="64">
        <v>0</v>
      </c>
      <c r="G905" s="64">
        <v>0</v>
      </c>
      <c r="H905" s="20">
        <f>IFERROR(VLOOKUP(A905,'[3]Allocation Thresholds'!A:B,2,FALSE),10)</f>
        <v>10</v>
      </c>
    </row>
    <row r="906" spans="1:8">
      <c r="A906" t="s">
        <v>875</v>
      </c>
      <c r="B906" s="64">
        <f>VLOOKUP($A906,Pivot!$D:$E,2,FALSE)</f>
        <v>0</v>
      </c>
      <c r="D906" s="64">
        <v>50</v>
      </c>
      <c r="E906" s="64">
        <v>50</v>
      </c>
      <c r="F906" s="64">
        <v>0</v>
      </c>
      <c r="G906" s="64">
        <v>0</v>
      </c>
      <c r="H906" s="20">
        <f>IFERROR(VLOOKUP(A906,'[3]Allocation Thresholds'!A:B,2,FALSE),10)</f>
        <v>10</v>
      </c>
    </row>
    <row r="907" spans="1:8">
      <c r="A907" t="s">
        <v>876</v>
      </c>
      <c r="B907" s="64">
        <f>VLOOKUP($A907,Pivot!$D:$E,2,FALSE)</f>
        <v>0</v>
      </c>
      <c r="D907" s="64">
        <v>0</v>
      </c>
      <c r="E907" s="64">
        <v>0</v>
      </c>
      <c r="F907" s="64">
        <v>0</v>
      </c>
      <c r="G907" s="64">
        <v>0</v>
      </c>
      <c r="H907" s="20">
        <f>IFERROR(VLOOKUP(A907,'[3]Allocation Thresholds'!A:B,2,FALSE),10)</f>
        <v>10</v>
      </c>
    </row>
    <row r="908" spans="1:8">
      <c r="A908" t="s">
        <v>877</v>
      </c>
      <c r="B908" s="64">
        <f>VLOOKUP($A908,Pivot!$D:$E,2,FALSE)</f>
        <v>0</v>
      </c>
      <c r="D908" s="64">
        <v>50</v>
      </c>
      <c r="E908" s="64">
        <v>50</v>
      </c>
      <c r="F908" s="64">
        <v>0</v>
      </c>
      <c r="G908" s="64">
        <v>0</v>
      </c>
      <c r="H908" s="20">
        <f>IFERROR(VLOOKUP(A908,'[3]Allocation Thresholds'!A:B,2,FALSE),10)</f>
        <v>10</v>
      </c>
    </row>
    <row r="909" spans="1:8">
      <c r="A909" t="s">
        <v>878</v>
      </c>
      <c r="B909" s="64">
        <f>VLOOKUP($A909,Pivot!$D:$E,2,FALSE)</f>
        <v>0</v>
      </c>
      <c r="D909" s="64">
        <v>50</v>
      </c>
      <c r="E909" s="64">
        <v>50</v>
      </c>
      <c r="F909" s="64">
        <v>0</v>
      </c>
      <c r="G909" s="64">
        <v>0</v>
      </c>
      <c r="H909" s="20">
        <f>IFERROR(VLOOKUP(A909,'[3]Allocation Thresholds'!A:B,2,FALSE),10)</f>
        <v>10</v>
      </c>
    </row>
    <row r="910" spans="1:8">
      <c r="A910" t="s">
        <v>879</v>
      </c>
      <c r="B910" s="64">
        <f>VLOOKUP($A910,Pivot!$D:$E,2,FALSE)</f>
        <v>0</v>
      </c>
      <c r="D910" s="64">
        <v>50</v>
      </c>
      <c r="E910" s="64">
        <v>50</v>
      </c>
      <c r="F910" s="64">
        <v>0</v>
      </c>
      <c r="G910" s="64">
        <v>0</v>
      </c>
      <c r="H910" s="20">
        <f>IFERROR(VLOOKUP(A910,'[3]Allocation Thresholds'!A:B,2,FALSE),10)</f>
        <v>10</v>
      </c>
    </row>
    <row r="911" spans="1:8">
      <c r="A911" t="s">
        <v>880</v>
      </c>
      <c r="B911" s="64">
        <f>VLOOKUP($A911,Pivot!$D:$E,2,FALSE)</f>
        <v>0</v>
      </c>
      <c r="D911" s="66">
        <v>50</v>
      </c>
      <c r="E911" s="64">
        <v>50</v>
      </c>
      <c r="F911" s="64">
        <v>0</v>
      </c>
      <c r="G911" s="64">
        <v>0</v>
      </c>
      <c r="H911" s="20">
        <f>IFERROR(VLOOKUP(A911,'[3]Allocation Thresholds'!A:B,2,FALSE),10)</f>
        <v>10</v>
      </c>
    </row>
    <row r="912" spans="1:8">
      <c r="A912" t="s">
        <v>881</v>
      </c>
      <c r="B912" s="64">
        <f>VLOOKUP($A912,Pivot!$D:$E,2,FALSE)</f>
        <v>0</v>
      </c>
      <c r="D912" s="64">
        <v>50</v>
      </c>
      <c r="E912" s="64">
        <v>50</v>
      </c>
      <c r="F912" s="64">
        <v>0</v>
      </c>
      <c r="G912" s="64">
        <v>0</v>
      </c>
      <c r="H912" s="20">
        <f>IFERROR(VLOOKUP(A912,'[3]Allocation Thresholds'!A:B,2,FALSE),10)</f>
        <v>10</v>
      </c>
    </row>
    <row r="913" spans="1:8">
      <c r="A913" t="s">
        <v>882</v>
      </c>
      <c r="B913" s="64">
        <f>VLOOKUP($A913,Pivot!$D:$E,2,FALSE)</f>
        <v>0</v>
      </c>
      <c r="D913" s="64">
        <v>0</v>
      </c>
      <c r="E913" s="64">
        <v>0</v>
      </c>
      <c r="F913" s="64">
        <v>0</v>
      </c>
      <c r="G913" s="64">
        <v>0</v>
      </c>
      <c r="H913" s="20">
        <f>IFERROR(VLOOKUP(A913,'[3]Allocation Thresholds'!A:B,2,FALSE),10)</f>
        <v>10</v>
      </c>
    </row>
    <row r="914" spans="1:8">
      <c r="A914" t="s">
        <v>883</v>
      </c>
      <c r="B914" s="64">
        <f>VLOOKUP($A914,Pivot!$D:$E,2,FALSE)</f>
        <v>0</v>
      </c>
      <c r="D914" s="64">
        <v>50</v>
      </c>
      <c r="E914" s="64">
        <v>50</v>
      </c>
      <c r="F914" s="64">
        <v>0</v>
      </c>
      <c r="G914" s="64">
        <v>0</v>
      </c>
      <c r="H914" s="20">
        <f>IFERROR(VLOOKUP(A914,'[3]Allocation Thresholds'!A:B,2,FALSE),10)</f>
        <v>10</v>
      </c>
    </row>
    <row r="915" spans="1:8">
      <c r="A915" t="s">
        <v>884</v>
      </c>
      <c r="B915" s="64">
        <f>VLOOKUP($A915,Pivot!$D:$E,2,FALSE)</f>
        <v>0</v>
      </c>
      <c r="D915" s="64">
        <v>50</v>
      </c>
      <c r="E915" s="64">
        <v>50</v>
      </c>
      <c r="F915" s="64">
        <v>0</v>
      </c>
      <c r="G915" s="64">
        <v>0</v>
      </c>
      <c r="H915" s="20">
        <f>IFERROR(VLOOKUP(A915,'[3]Allocation Thresholds'!A:B,2,FALSE),10)</f>
        <v>10</v>
      </c>
    </row>
    <row r="916" spans="1:8">
      <c r="A916" t="s">
        <v>885</v>
      </c>
      <c r="B916" s="64">
        <f>VLOOKUP($A916,Pivot!$D:$E,2,FALSE)</f>
        <v>0</v>
      </c>
      <c r="D916" s="64">
        <v>50</v>
      </c>
      <c r="E916" s="64">
        <v>50</v>
      </c>
      <c r="F916" s="64">
        <v>0</v>
      </c>
      <c r="G916" s="64">
        <v>0</v>
      </c>
      <c r="H916" s="20">
        <f>IFERROR(VLOOKUP(A916,'[3]Allocation Thresholds'!A:B,2,FALSE),10)</f>
        <v>10</v>
      </c>
    </row>
    <row r="917" spans="1:8">
      <c r="A917" t="s">
        <v>886</v>
      </c>
      <c r="B917" s="64">
        <f>VLOOKUP($A917,Pivot!$D:$E,2,FALSE)</f>
        <v>0</v>
      </c>
      <c r="D917" s="64">
        <v>50</v>
      </c>
      <c r="E917" s="64">
        <v>50</v>
      </c>
      <c r="F917" s="64">
        <v>0</v>
      </c>
      <c r="G917" s="64">
        <v>0</v>
      </c>
      <c r="H917" s="20">
        <f>IFERROR(VLOOKUP(A917,'[3]Allocation Thresholds'!A:B,2,FALSE),10)</f>
        <v>10</v>
      </c>
    </row>
    <row r="918" spans="1:8">
      <c r="A918" t="s">
        <v>887</v>
      </c>
      <c r="B918" s="64">
        <f>VLOOKUP($A918,Pivot!$D:$E,2,FALSE)</f>
        <v>0</v>
      </c>
      <c r="D918" s="64">
        <v>50</v>
      </c>
      <c r="E918" s="64">
        <v>50</v>
      </c>
      <c r="F918" s="64">
        <v>0</v>
      </c>
      <c r="G918" s="64">
        <v>0</v>
      </c>
      <c r="H918" s="20">
        <f>IFERROR(VLOOKUP(A918,'[3]Allocation Thresholds'!A:B,2,FALSE),10)</f>
        <v>10</v>
      </c>
    </row>
    <row r="919" spans="1:8">
      <c r="A919" t="s">
        <v>888</v>
      </c>
      <c r="B919" s="64">
        <f>VLOOKUP($A919,Pivot!$D:$E,2,FALSE)</f>
        <v>0</v>
      </c>
      <c r="D919" s="64">
        <v>0</v>
      </c>
      <c r="E919" s="64">
        <v>0</v>
      </c>
      <c r="F919" s="64">
        <v>0</v>
      </c>
      <c r="G919" s="64">
        <v>0</v>
      </c>
      <c r="H919" s="20">
        <f>IFERROR(VLOOKUP(A919,'[3]Allocation Thresholds'!A:B,2,FALSE),10)</f>
        <v>10</v>
      </c>
    </row>
    <row r="920" spans="1:8">
      <c r="A920" t="s">
        <v>889</v>
      </c>
      <c r="B920" s="64">
        <f>VLOOKUP($A920,Pivot!$D:$E,2,FALSE)</f>
        <v>0</v>
      </c>
      <c r="D920" s="64">
        <v>50</v>
      </c>
      <c r="E920" s="64">
        <v>50</v>
      </c>
      <c r="F920" s="64">
        <v>0</v>
      </c>
      <c r="G920" s="64">
        <v>0</v>
      </c>
      <c r="H920" s="20">
        <f>IFERROR(VLOOKUP(A920,'[3]Allocation Thresholds'!A:B,2,FALSE),10)</f>
        <v>10</v>
      </c>
    </row>
    <row r="921" spans="1:8">
      <c r="A921" t="s">
        <v>890</v>
      </c>
      <c r="B921" s="64">
        <f>VLOOKUP($A921,Pivot!$D:$E,2,FALSE)</f>
        <v>0</v>
      </c>
      <c r="D921" s="64">
        <v>0</v>
      </c>
      <c r="E921" s="66">
        <v>0</v>
      </c>
      <c r="F921" s="67">
        <v>0</v>
      </c>
      <c r="G921" s="64">
        <v>0</v>
      </c>
      <c r="H921" s="20">
        <f>IFERROR(VLOOKUP(A921,'[3]Allocation Thresholds'!A:B,2,FALSE),10)</f>
        <v>10</v>
      </c>
    </row>
    <row r="922" spans="1:8">
      <c r="A922" t="s">
        <v>891</v>
      </c>
      <c r="B922" s="64">
        <f>VLOOKUP($A922,Pivot!$D:$E,2,FALSE)</f>
        <v>0</v>
      </c>
      <c r="D922" s="64">
        <v>50</v>
      </c>
      <c r="E922" s="64">
        <v>50</v>
      </c>
      <c r="F922" s="64">
        <v>0</v>
      </c>
      <c r="G922" s="64">
        <v>0</v>
      </c>
      <c r="H922" s="20">
        <f>IFERROR(VLOOKUP(A922,'[3]Allocation Thresholds'!A:B,2,FALSE),10)</f>
        <v>10</v>
      </c>
    </row>
    <row r="923" spans="1:8">
      <c r="A923" t="s">
        <v>892</v>
      </c>
      <c r="B923" s="64">
        <f>VLOOKUP($A923,Pivot!$D:$E,2,FALSE)</f>
        <v>0</v>
      </c>
      <c r="D923" s="64">
        <v>50</v>
      </c>
      <c r="E923" s="64">
        <v>50</v>
      </c>
      <c r="F923" s="64">
        <v>0</v>
      </c>
      <c r="G923" s="64">
        <v>0</v>
      </c>
      <c r="H923" s="20">
        <f>IFERROR(VLOOKUP(A923,'[3]Allocation Thresholds'!A:B,2,FALSE),10)</f>
        <v>10</v>
      </c>
    </row>
    <row r="924" spans="1:8">
      <c r="A924" t="s">
        <v>893</v>
      </c>
      <c r="B924" s="64">
        <f>VLOOKUP($A924,Pivot!$D:$E,2,FALSE)</f>
        <v>0</v>
      </c>
      <c r="D924" s="64">
        <v>50</v>
      </c>
      <c r="E924" s="64">
        <v>50</v>
      </c>
      <c r="F924" s="64">
        <v>0</v>
      </c>
      <c r="G924" s="64">
        <v>0</v>
      </c>
      <c r="H924" s="20">
        <f>IFERROR(VLOOKUP(A924,'[3]Allocation Thresholds'!A:B,2,FALSE),10)</f>
        <v>10</v>
      </c>
    </row>
    <row r="925" spans="1:8">
      <c r="A925" t="s">
        <v>894</v>
      </c>
      <c r="B925" s="64">
        <f>VLOOKUP($A925,Pivot!$D:$E,2,FALSE)</f>
        <v>0</v>
      </c>
      <c r="D925" s="64">
        <v>50</v>
      </c>
      <c r="E925" s="64">
        <v>50</v>
      </c>
      <c r="F925" s="64">
        <v>0</v>
      </c>
      <c r="G925" s="64">
        <v>0</v>
      </c>
      <c r="H925" s="20">
        <f>IFERROR(VLOOKUP(A925,'[3]Allocation Thresholds'!A:B,2,FALSE),10)</f>
        <v>10</v>
      </c>
    </row>
    <row r="926" spans="1:8">
      <c r="A926" t="s">
        <v>895</v>
      </c>
      <c r="B926" s="64">
        <f>VLOOKUP($A926,Pivot!$D:$E,2,FALSE)</f>
        <v>0</v>
      </c>
      <c r="D926" s="64">
        <v>50</v>
      </c>
      <c r="E926" s="64">
        <v>50</v>
      </c>
      <c r="F926" s="64">
        <v>0</v>
      </c>
      <c r="G926" s="64">
        <v>0</v>
      </c>
      <c r="H926" s="20">
        <f>IFERROR(VLOOKUP(A926,'[3]Allocation Thresholds'!A:B,2,FALSE),10)</f>
        <v>10</v>
      </c>
    </row>
    <row r="927" spans="1:8">
      <c r="A927" t="s">
        <v>896</v>
      </c>
      <c r="B927" s="64">
        <f>VLOOKUP($A927,Pivot!$D:$E,2,FALSE)</f>
        <v>0</v>
      </c>
      <c r="D927" s="64">
        <v>50</v>
      </c>
      <c r="E927" s="64">
        <v>50</v>
      </c>
      <c r="F927" s="64">
        <v>0</v>
      </c>
      <c r="G927" s="64">
        <v>0</v>
      </c>
      <c r="H927" s="20">
        <f>IFERROR(VLOOKUP(A927,'[3]Allocation Thresholds'!A:B,2,FALSE),10)</f>
        <v>10</v>
      </c>
    </row>
    <row r="928" spans="1:8">
      <c r="A928" t="s">
        <v>897</v>
      </c>
      <c r="B928" s="64">
        <f>VLOOKUP($A928,Pivot!$D:$E,2,FALSE)</f>
        <v>0</v>
      </c>
      <c r="D928" s="66">
        <v>50</v>
      </c>
      <c r="E928" s="64">
        <v>50</v>
      </c>
      <c r="F928" s="64">
        <v>0</v>
      </c>
      <c r="G928" s="64">
        <v>0</v>
      </c>
      <c r="H928" s="20">
        <f>IFERROR(VLOOKUP(A928,'[3]Allocation Thresholds'!A:B,2,FALSE),10)</f>
        <v>10</v>
      </c>
    </row>
    <row r="929" spans="1:8">
      <c r="A929" t="s">
        <v>898</v>
      </c>
      <c r="B929" s="64">
        <f>VLOOKUP($A929,Pivot!$D:$E,2,FALSE)</f>
        <v>0</v>
      </c>
      <c r="D929" s="64">
        <v>0</v>
      </c>
      <c r="E929" s="64">
        <v>0</v>
      </c>
      <c r="F929" s="64">
        <v>0</v>
      </c>
      <c r="G929" s="64">
        <v>0</v>
      </c>
      <c r="H929" s="20">
        <f>IFERROR(VLOOKUP(A929,'[3]Allocation Thresholds'!A:B,2,FALSE),10)</f>
        <v>10</v>
      </c>
    </row>
    <row r="930" spans="1:8">
      <c r="A930" t="s">
        <v>899</v>
      </c>
      <c r="B930" s="64">
        <f>VLOOKUP($A930,Pivot!$D:$E,2,FALSE)</f>
        <v>0</v>
      </c>
      <c r="D930" s="64">
        <v>50</v>
      </c>
      <c r="E930" s="64">
        <v>50</v>
      </c>
      <c r="F930" s="64">
        <v>0</v>
      </c>
      <c r="G930" s="64">
        <v>0</v>
      </c>
      <c r="H930" s="20">
        <f>IFERROR(VLOOKUP(A930,'[3]Allocation Thresholds'!A:B,2,FALSE),10)</f>
        <v>10</v>
      </c>
    </row>
    <row r="931" spans="1:8">
      <c r="A931" t="s">
        <v>900</v>
      </c>
      <c r="B931" s="64">
        <f>VLOOKUP($A931,Pivot!$D:$E,2,FALSE)</f>
        <v>0</v>
      </c>
      <c r="D931" s="64">
        <v>50</v>
      </c>
      <c r="E931" s="64">
        <v>50</v>
      </c>
      <c r="F931" s="64">
        <v>0</v>
      </c>
      <c r="G931" s="64">
        <v>0</v>
      </c>
      <c r="H931" s="20">
        <f>IFERROR(VLOOKUP(A931,'[3]Allocation Thresholds'!A:B,2,FALSE),10)</f>
        <v>10</v>
      </c>
    </row>
    <row r="932" spans="1:8">
      <c r="A932" t="s">
        <v>901</v>
      </c>
      <c r="B932" s="64">
        <f>VLOOKUP($A932,Pivot!$D:$E,2,FALSE)</f>
        <v>0</v>
      </c>
      <c r="D932" s="64">
        <v>50</v>
      </c>
      <c r="E932" s="64">
        <v>50</v>
      </c>
      <c r="F932" s="64">
        <v>0</v>
      </c>
      <c r="G932" s="64">
        <v>0</v>
      </c>
      <c r="H932" s="20">
        <f>IFERROR(VLOOKUP(A932,'[3]Allocation Thresholds'!A:B,2,FALSE),10)</f>
        <v>10</v>
      </c>
    </row>
    <row r="933" spans="1:8">
      <c r="A933" t="s">
        <v>902</v>
      </c>
      <c r="B933" s="64">
        <f>VLOOKUP($A933,Pivot!$D:$E,2,FALSE)</f>
        <v>0</v>
      </c>
      <c r="D933" s="64">
        <v>0</v>
      </c>
      <c r="E933" s="64">
        <v>0</v>
      </c>
      <c r="F933" s="64">
        <v>0</v>
      </c>
      <c r="G933" s="64">
        <v>0</v>
      </c>
      <c r="H933" s="20">
        <f>IFERROR(VLOOKUP(A933,'[3]Allocation Thresholds'!A:B,2,FALSE),10)</f>
        <v>10</v>
      </c>
    </row>
    <row r="934" spans="1:8">
      <c r="A934" t="s">
        <v>903</v>
      </c>
      <c r="B934" s="64">
        <f>VLOOKUP($A934,Pivot!$D:$E,2,FALSE)</f>
        <v>0</v>
      </c>
      <c r="D934" s="64">
        <v>50</v>
      </c>
      <c r="E934" s="64">
        <v>50</v>
      </c>
      <c r="F934" s="64">
        <v>0</v>
      </c>
      <c r="G934" s="64">
        <v>0</v>
      </c>
      <c r="H934" s="20">
        <f>IFERROR(VLOOKUP(A934,'[3]Allocation Thresholds'!A:B,2,FALSE),10)</f>
        <v>10</v>
      </c>
    </row>
    <row r="935" spans="1:8">
      <c r="A935" t="s">
        <v>904</v>
      </c>
      <c r="B935" s="64">
        <f>VLOOKUP($A935,Pivot!$D:$E,2,FALSE)</f>
        <v>0</v>
      </c>
      <c r="D935" s="64">
        <v>50</v>
      </c>
      <c r="E935" s="64">
        <v>50</v>
      </c>
      <c r="F935" s="64">
        <v>0</v>
      </c>
      <c r="G935" s="64">
        <v>0</v>
      </c>
      <c r="H935" s="20">
        <f>IFERROR(VLOOKUP(A935,'[3]Allocation Thresholds'!A:B,2,FALSE),10)</f>
        <v>10</v>
      </c>
    </row>
    <row r="936" spans="1:8">
      <c r="A936" t="s">
        <v>905</v>
      </c>
      <c r="B936" s="64">
        <f>VLOOKUP($A936,Pivot!$D:$E,2,FALSE)</f>
        <v>0</v>
      </c>
      <c r="D936" s="64">
        <v>50</v>
      </c>
      <c r="E936" s="64">
        <v>50</v>
      </c>
      <c r="F936" s="64">
        <v>0</v>
      </c>
      <c r="G936" s="64">
        <v>0</v>
      </c>
      <c r="H936" s="20">
        <f>IFERROR(VLOOKUP(A936,'[3]Allocation Thresholds'!A:B,2,FALSE),10)</f>
        <v>10</v>
      </c>
    </row>
    <row r="937" spans="1:8">
      <c r="A937" t="s">
        <v>906</v>
      </c>
      <c r="B937" s="64">
        <f>VLOOKUP($A937,Pivot!$D:$E,2,FALSE)</f>
        <v>0</v>
      </c>
      <c r="D937" s="64">
        <v>50</v>
      </c>
      <c r="E937" s="64">
        <v>50</v>
      </c>
      <c r="F937" s="64">
        <v>0</v>
      </c>
      <c r="G937" s="64">
        <v>0</v>
      </c>
      <c r="H937" s="20">
        <f>IFERROR(VLOOKUP(A937,'[3]Allocation Thresholds'!A:B,2,FALSE),10)</f>
        <v>10</v>
      </c>
    </row>
    <row r="938" spans="1:8">
      <c r="A938" t="s">
        <v>907</v>
      </c>
      <c r="B938" s="64">
        <f>VLOOKUP($A938,Pivot!$D:$E,2,FALSE)</f>
        <v>0</v>
      </c>
      <c r="D938" s="64">
        <v>0</v>
      </c>
      <c r="E938" s="64">
        <v>0</v>
      </c>
      <c r="F938" s="64">
        <v>0</v>
      </c>
      <c r="G938" s="64">
        <v>0</v>
      </c>
      <c r="H938" s="20">
        <f>IFERROR(VLOOKUP(A938,'[3]Allocation Thresholds'!A:B,2,FALSE),10)</f>
        <v>10</v>
      </c>
    </row>
    <row r="939" spans="1:8">
      <c r="A939" t="s">
        <v>908</v>
      </c>
      <c r="B939" s="64">
        <f>VLOOKUP($A939,Pivot!$D:$E,2,FALSE)</f>
        <v>0</v>
      </c>
      <c r="D939" s="64">
        <v>50</v>
      </c>
      <c r="E939" s="64">
        <v>50</v>
      </c>
      <c r="F939" s="64">
        <v>0</v>
      </c>
      <c r="G939" s="64">
        <v>0</v>
      </c>
      <c r="H939" s="20">
        <f>IFERROR(VLOOKUP(A939,'[3]Allocation Thresholds'!A:B,2,FALSE),10)</f>
        <v>10</v>
      </c>
    </row>
    <row r="940" spans="1:8">
      <c r="A940" t="s">
        <v>909</v>
      </c>
      <c r="B940" s="64">
        <f>VLOOKUP($A940,Pivot!$D:$E,2,FALSE)</f>
        <v>0</v>
      </c>
      <c r="D940" s="64">
        <v>50</v>
      </c>
      <c r="E940" s="64">
        <v>50</v>
      </c>
      <c r="F940" s="64">
        <v>0</v>
      </c>
      <c r="G940" s="64">
        <v>0</v>
      </c>
      <c r="H940" s="20">
        <f>IFERROR(VLOOKUP(A940,'[3]Allocation Thresholds'!A:B,2,FALSE),10)</f>
        <v>10</v>
      </c>
    </row>
    <row r="941" spans="1:8">
      <c r="A941" t="s">
        <v>910</v>
      </c>
      <c r="B941" s="64">
        <f>VLOOKUP($A941,Pivot!$D:$E,2,FALSE)</f>
        <v>0</v>
      </c>
      <c r="D941" s="64">
        <v>50</v>
      </c>
      <c r="E941" s="64">
        <v>50</v>
      </c>
      <c r="F941" s="64">
        <v>0</v>
      </c>
      <c r="G941" s="64">
        <v>0</v>
      </c>
      <c r="H941" s="20">
        <f>IFERROR(VLOOKUP(A941,'[3]Allocation Thresholds'!A:B,2,FALSE),10)</f>
        <v>10</v>
      </c>
    </row>
    <row r="942" spans="1:8">
      <c r="A942" t="s">
        <v>911</v>
      </c>
      <c r="B942" s="64">
        <f>VLOOKUP($A942,Pivot!$D:$E,2,FALSE)</f>
        <v>0</v>
      </c>
      <c r="D942" s="64">
        <v>50</v>
      </c>
      <c r="E942" s="64">
        <v>50</v>
      </c>
      <c r="F942" s="64">
        <v>0</v>
      </c>
      <c r="G942" s="64">
        <v>0</v>
      </c>
      <c r="H942" s="20">
        <f>IFERROR(VLOOKUP(A942,'[3]Allocation Thresholds'!A:B,2,FALSE),10)</f>
        <v>10</v>
      </c>
    </row>
    <row r="943" spans="1:8">
      <c r="A943" t="s">
        <v>912</v>
      </c>
      <c r="B943" s="64">
        <f>VLOOKUP($A943,Pivot!$D:$E,2,FALSE)</f>
        <v>0</v>
      </c>
      <c r="D943" s="64">
        <v>50</v>
      </c>
      <c r="E943" s="64">
        <v>50</v>
      </c>
      <c r="F943" s="64">
        <v>0</v>
      </c>
      <c r="G943" s="64">
        <v>0</v>
      </c>
      <c r="H943" s="20">
        <f>IFERROR(VLOOKUP(A943,'[3]Allocation Thresholds'!A:B,2,FALSE),10)</f>
        <v>10</v>
      </c>
    </row>
    <row r="944" spans="1:8">
      <c r="A944" t="s">
        <v>913</v>
      </c>
      <c r="B944" s="64">
        <f>VLOOKUP($A944,Pivot!$D:$E,2,FALSE)</f>
        <v>0</v>
      </c>
      <c r="D944" s="64">
        <v>50</v>
      </c>
      <c r="E944" s="64">
        <v>50</v>
      </c>
      <c r="F944" s="64">
        <v>0</v>
      </c>
      <c r="G944" s="64">
        <v>0</v>
      </c>
      <c r="H944" s="20">
        <f>IFERROR(VLOOKUP(A944,'[3]Allocation Thresholds'!A:B,2,FALSE),10)</f>
        <v>10</v>
      </c>
    </row>
    <row r="945" spans="1:10">
      <c r="A945" t="s">
        <v>914</v>
      </c>
      <c r="B945" s="64">
        <f>VLOOKUP($A945,Pivot!$D:$E,2,FALSE)</f>
        <v>0</v>
      </c>
      <c r="D945" s="64">
        <v>50</v>
      </c>
      <c r="E945" s="64">
        <v>50</v>
      </c>
      <c r="F945" s="64">
        <v>0</v>
      </c>
      <c r="G945" s="64">
        <v>0</v>
      </c>
      <c r="H945" s="20">
        <f>IFERROR(VLOOKUP(A945,'[3]Allocation Thresholds'!A:B,2,FALSE),10)</f>
        <v>10</v>
      </c>
    </row>
    <row r="946" spans="1:10">
      <c r="A946" t="s">
        <v>915</v>
      </c>
      <c r="B946" s="64">
        <f>VLOOKUP($A946,Pivot!$D:$E,2,FALSE)</f>
        <v>0</v>
      </c>
      <c r="D946" s="64">
        <v>50</v>
      </c>
      <c r="E946" s="64">
        <v>50</v>
      </c>
      <c r="F946" s="64">
        <v>0</v>
      </c>
      <c r="G946" s="64">
        <v>0</v>
      </c>
      <c r="H946" s="20">
        <f>IFERROR(VLOOKUP(A946,'[3]Allocation Thresholds'!A:B,2,FALSE),10)</f>
        <v>10</v>
      </c>
    </row>
    <row r="947" spans="1:10">
      <c r="A947" t="s">
        <v>916</v>
      </c>
      <c r="B947" s="64">
        <f>VLOOKUP($A947,Pivot!$D:$E,2,FALSE)</f>
        <v>0</v>
      </c>
      <c r="D947" s="64">
        <v>50</v>
      </c>
      <c r="E947" s="64">
        <v>50</v>
      </c>
      <c r="F947" s="64">
        <v>0</v>
      </c>
      <c r="G947" s="64">
        <v>0</v>
      </c>
      <c r="H947" s="20">
        <f>IFERROR(VLOOKUP(A947,'[3]Allocation Thresholds'!A:B,2,FALSE),10)</f>
        <v>10</v>
      </c>
    </row>
    <row r="948" spans="1:10">
      <c r="A948" t="s">
        <v>917</v>
      </c>
      <c r="B948" s="64">
        <f>VLOOKUP($A948,Pivot!$D:$E,2,FALSE)</f>
        <v>0</v>
      </c>
      <c r="D948" s="64">
        <v>50</v>
      </c>
      <c r="E948" s="66">
        <v>50</v>
      </c>
      <c r="F948" s="64">
        <v>0</v>
      </c>
      <c r="G948" s="64">
        <v>0</v>
      </c>
      <c r="H948" s="20">
        <f>IFERROR(VLOOKUP(A948,'[3]Allocation Thresholds'!A:B,2,FALSE),10)</f>
        <v>10</v>
      </c>
    </row>
    <row r="949" spans="1:10">
      <c r="A949" t="s">
        <v>918</v>
      </c>
      <c r="B949" s="64">
        <f>VLOOKUP($A949,Pivot!$D:$E,2,FALSE)</f>
        <v>0</v>
      </c>
      <c r="D949" s="64">
        <v>50</v>
      </c>
      <c r="E949" s="64">
        <v>50</v>
      </c>
      <c r="F949" s="64">
        <v>0</v>
      </c>
      <c r="G949" s="64">
        <v>0</v>
      </c>
      <c r="H949" s="20">
        <f>IFERROR(VLOOKUP(A949,'[3]Allocation Thresholds'!A:B,2,FALSE),10)</f>
        <v>10</v>
      </c>
      <c r="J949" s="68"/>
    </row>
    <row r="950" spans="1:10">
      <c r="A950" t="s">
        <v>919</v>
      </c>
      <c r="B950" s="64">
        <f>VLOOKUP($A950,Pivot!$D:$E,2,FALSE)</f>
        <v>0</v>
      </c>
      <c r="D950" s="64">
        <v>50</v>
      </c>
      <c r="E950" s="64">
        <v>50</v>
      </c>
      <c r="F950" s="64">
        <v>0</v>
      </c>
      <c r="G950" s="64">
        <v>0</v>
      </c>
      <c r="H950" s="20">
        <f>IFERROR(VLOOKUP(A950,'[3]Allocation Thresholds'!A:B,2,FALSE),10)</f>
        <v>10</v>
      </c>
    </row>
    <row r="951" spans="1:10">
      <c r="A951" t="s">
        <v>920</v>
      </c>
      <c r="B951" s="64">
        <f>VLOOKUP($A951,Pivot!$D:$E,2,FALSE)</f>
        <v>0</v>
      </c>
      <c r="D951" s="64">
        <v>0</v>
      </c>
      <c r="E951" s="64">
        <v>0</v>
      </c>
      <c r="F951" s="64">
        <v>0</v>
      </c>
      <c r="G951" s="64">
        <v>0</v>
      </c>
      <c r="H951" s="20">
        <f>IFERROR(VLOOKUP(A951,'[3]Allocation Thresholds'!A:B,2,FALSE),10)</f>
        <v>10</v>
      </c>
    </row>
    <row r="952" spans="1:10">
      <c r="A952" t="s">
        <v>921</v>
      </c>
      <c r="B952" s="64">
        <f>VLOOKUP($A952,Pivot!$D:$E,2,FALSE)</f>
        <v>0</v>
      </c>
      <c r="D952" s="64">
        <v>0</v>
      </c>
      <c r="E952" s="64">
        <v>0</v>
      </c>
      <c r="F952" s="64">
        <v>0</v>
      </c>
      <c r="G952" s="64">
        <v>0</v>
      </c>
      <c r="H952" s="20">
        <f>IFERROR(VLOOKUP(A952,'[3]Allocation Thresholds'!A:B,2,FALSE),10)</f>
        <v>10</v>
      </c>
    </row>
    <row r="953" spans="1:10">
      <c r="A953" t="s">
        <v>922</v>
      </c>
      <c r="B953" s="64">
        <f>VLOOKUP($A953,Pivot!$D:$E,2,FALSE)</f>
        <v>0</v>
      </c>
      <c r="D953" s="64">
        <v>50</v>
      </c>
      <c r="E953" s="64">
        <v>50</v>
      </c>
      <c r="F953" s="64">
        <v>0</v>
      </c>
      <c r="G953" s="64">
        <v>0</v>
      </c>
      <c r="H953" s="20">
        <f>IFERROR(VLOOKUP(A953,'[3]Allocation Thresholds'!A:B,2,FALSE),10)</f>
        <v>10</v>
      </c>
    </row>
    <row r="954" spans="1:10">
      <c r="A954" t="s">
        <v>923</v>
      </c>
      <c r="B954" s="64">
        <f>VLOOKUP($A954,Pivot!$D:$E,2,FALSE)</f>
        <v>0</v>
      </c>
      <c r="D954" s="64">
        <v>50</v>
      </c>
      <c r="E954" s="64">
        <v>50</v>
      </c>
      <c r="F954" s="64">
        <v>0</v>
      </c>
      <c r="G954" s="64">
        <v>0</v>
      </c>
      <c r="H954" s="20">
        <f>IFERROR(VLOOKUP(A954,'[3]Allocation Thresholds'!A:B,2,FALSE),10)</f>
        <v>10</v>
      </c>
    </row>
    <row r="955" spans="1:10">
      <c r="A955" t="s">
        <v>924</v>
      </c>
      <c r="B955" s="64">
        <f>VLOOKUP($A955,Pivot!$D:$E,2,FALSE)</f>
        <v>0</v>
      </c>
      <c r="D955" s="64">
        <v>50</v>
      </c>
      <c r="E955" s="64">
        <v>50</v>
      </c>
      <c r="F955" s="64">
        <v>0</v>
      </c>
      <c r="G955" s="64">
        <v>0</v>
      </c>
      <c r="H955" s="20">
        <f>IFERROR(VLOOKUP(A955,'[3]Allocation Thresholds'!A:B,2,FALSE),10)</f>
        <v>10</v>
      </c>
    </row>
    <row r="956" spans="1:10">
      <c r="A956" t="s">
        <v>925</v>
      </c>
      <c r="B956" s="64">
        <f>VLOOKUP($A956,Pivot!$D:$E,2,FALSE)</f>
        <v>0</v>
      </c>
      <c r="D956" s="64">
        <v>50</v>
      </c>
      <c r="E956" s="64">
        <v>50</v>
      </c>
      <c r="F956" s="64">
        <v>0</v>
      </c>
      <c r="G956" s="64">
        <v>0</v>
      </c>
      <c r="H956" s="20">
        <f>IFERROR(VLOOKUP(A956,'[3]Allocation Thresholds'!A:B,2,FALSE),10)</f>
        <v>10</v>
      </c>
    </row>
    <row r="957" spans="1:10">
      <c r="A957" t="s">
        <v>926</v>
      </c>
      <c r="B957" s="64">
        <f>VLOOKUP($A957,Pivot!$D:$E,2,FALSE)</f>
        <v>0</v>
      </c>
      <c r="D957" s="64">
        <v>50</v>
      </c>
      <c r="E957" s="64">
        <v>50</v>
      </c>
      <c r="F957" s="64">
        <v>0</v>
      </c>
      <c r="G957" s="64">
        <v>0</v>
      </c>
      <c r="H957" s="20">
        <f>IFERROR(VLOOKUP(A957,'[3]Allocation Thresholds'!A:B,2,FALSE),10)</f>
        <v>10</v>
      </c>
    </row>
    <row r="958" spans="1:10">
      <c r="A958" t="s">
        <v>927</v>
      </c>
      <c r="B958" s="64">
        <f>VLOOKUP($A958,Pivot!$D:$E,2,FALSE)</f>
        <v>0</v>
      </c>
      <c r="D958" s="64">
        <v>50</v>
      </c>
      <c r="E958" s="64">
        <v>50</v>
      </c>
      <c r="F958" s="64">
        <v>0</v>
      </c>
      <c r="G958" s="64">
        <v>0</v>
      </c>
      <c r="H958" s="20">
        <f>IFERROR(VLOOKUP(A958,'[3]Allocation Thresholds'!A:B,2,FALSE),10)</f>
        <v>10</v>
      </c>
    </row>
    <row r="959" spans="1:10">
      <c r="A959" t="s">
        <v>928</v>
      </c>
      <c r="B959" s="64">
        <f>VLOOKUP($A959,Pivot!$D:$E,2,FALSE)</f>
        <v>0</v>
      </c>
      <c r="D959" s="64">
        <v>0</v>
      </c>
      <c r="E959" s="64">
        <v>0</v>
      </c>
      <c r="F959" s="64">
        <v>0</v>
      </c>
      <c r="G959" s="64">
        <v>0</v>
      </c>
      <c r="H959" s="20">
        <f>IFERROR(VLOOKUP(A959,'[3]Allocation Thresholds'!A:B,2,FALSE),10)</f>
        <v>10</v>
      </c>
    </row>
    <row r="960" spans="1:10">
      <c r="A960" t="s">
        <v>929</v>
      </c>
      <c r="B960" s="64">
        <f>VLOOKUP($A960,Pivot!$D:$E,2,FALSE)</f>
        <v>0</v>
      </c>
      <c r="D960" s="64">
        <v>50</v>
      </c>
      <c r="E960" s="64">
        <v>50</v>
      </c>
      <c r="F960" s="64">
        <v>0</v>
      </c>
      <c r="G960" s="64">
        <v>0</v>
      </c>
      <c r="H960" s="20">
        <f>IFERROR(VLOOKUP(A960,'[3]Allocation Thresholds'!A:B,2,FALSE),10)</f>
        <v>10</v>
      </c>
    </row>
    <row r="961" spans="1:8">
      <c r="A961" t="s">
        <v>930</v>
      </c>
      <c r="B961" s="64">
        <f>VLOOKUP($A961,Pivot!$D:$E,2,FALSE)</f>
        <v>0</v>
      </c>
      <c r="D961" s="64">
        <v>0</v>
      </c>
      <c r="E961" s="64">
        <v>0</v>
      </c>
      <c r="F961" s="64">
        <v>0</v>
      </c>
      <c r="G961" s="64">
        <v>0</v>
      </c>
      <c r="H961" s="20">
        <f>IFERROR(VLOOKUP(A961,'[3]Allocation Thresholds'!A:B,2,FALSE),10)</f>
        <v>10</v>
      </c>
    </row>
    <row r="962" spans="1:8">
      <c r="A962" t="s">
        <v>931</v>
      </c>
      <c r="B962" s="64">
        <f>VLOOKUP($A962,Pivot!$D:$E,2,FALSE)</f>
        <v>0</v>
      </c>
      <c r="D962" s="64">
        <v>50</v>
      </c>
      <c r="E962" s="64">
        <v>50</v>
      </c>
      <c r="F962" s="64">
        <v>0</v>
      </c>
      <c r="G962" s="64">
        <v>0</v>
      </c>
      <c r="H962" s="20">
        <f>IFERROR(VLOOKUP(A962,'[3]Allocation Thresholds'!A:B,2,FALSE),10)</f>
        <v>10</v>
      </c>
    </row>
    <row r="963" spans="1:8">
      <c r="A963" t="s">
        <v>8268</v>
      </c>
      <c r="B963" s="64">
        <f>VLOOKUP($A963,Pivot!$D:$E,2,FALSE)</f>
        <v>0</v>
      </c>
      <c r="D963" s="64">
        <v>0</v>
      </c>
      <c r="E963" s="64">
        <v>0</v>
      </c>
      <c r="F963" s="64">
        <v>0</v>
      </c>
      <c r="G963" s="64">
        <v>0</v>
      </c>
      <c r="H963" s="20">
        <f>IFERROR(VLOOKUP(A963,'[3]Allocation Thresholds'!A:B,2,FALSE),10)</f>
        <v>10</v>
      </c>
    </row>
    <row r="964" spans="1:8">
      <c r="A964" t="s">
        <v>8269</v>
      </c>
      <c r="B964" s="64">
        <f>VLOOKUP($A964,Pivot!$D:$E,2,FALSE)</f>
        <v>0</v>
      </c>
      <c r="D964" s="64">
        <v>0</v>
      </c>
      <c r="E964" s="64">
        <v>0</v>
      </c>
      <c r="F964" s="64">
        <v>0</v>
      </c>
      <c r="G964" s="64">
        <v>0</v>
      </c>
      <c r="H964" s="20">
        <f>IFERROR(VLOOKUP(A964,'[3]Allocation Thresholds'!A:B,2,FALSE),10)</f>
        <v>10</v>
      </c>
    </row>
    <row r="965" spans="1:8">
      <c r="A965" t="s">
        <v>8270</v>
      </c>
      <c r="B965" s="64">
        <f>VLOOKUP($A965,Pivot!$D:$E,2,FALSE)</f>
        <v>0</v>
      </c>
      <c r="D965" s="64">
        <v>50</v>
      </c>
      <c r="E965" s="64">
        <v>50</v>
      </c>
      <c r="F965" s="64">
        <v>0</v>
      </c>
      <c r="G965" s="64">
        <v>0</v>
      </c>
      <c r="H965" s="20">
        <f>IFERROR(VLOOKUP(A965,'[3]Allocation Thresholds'!A:B,2,FALSE),10)</f>
        <v>10</v>
      </c>
    </row>
    <row r="966" spans="1:8">
      <c r="A966" t="s">
        <v>8271</v>
      </c>
      <c r="B966" s="64">
        <f>VLOOKUP($A966,Pivot!$D:$E,2,FALSE)</f>
        <v>0</v>
      </c>
      <c r="D966" s="64">
        <v>50</v>
      </c>
      <c r="E966" s="64">
        <v>50</v>
      </c>
      <c r="F966" s="64">
        <v>0</v>
      </c>
      <c r="G966" s="64">
        <v>0</v>
      </c>
      <c r="H966" s="20">
        <f>IFERROR(VLOOKUP(A966,'[3]Allocation Thresholds'!A:B,2,FALSE),10)</f>
        <v>10</v>
      </c>
    </row>
    <row r="967" spans="1:8">
      <c r="A967" t="s">
        <v>932</v>
      </c>
      <c r="B967" s="64">
        <f>VLOOKUP($A967,Pivot!$D:$E,2,FALSE)</f>
        <v>0</v>
      </c>
      <c r="D967" s="64">
        <v>0</v>
      </c>
      <c r="E967" s="64">
        <v>0</v>
      </c>
      <c r="F967" s="64">
        <v>0</v>
      </c>
      <c r="G967" s="64">
        <v>0</v>
      </c>
      <c r="H967" s="20">
        <f>IFERROR(VLOOKUP(A967,'[3]Allocation Thresholds'!A:B,2,FALSE),10)</f>
        <v>10</v>
      </c>
    </row>
    <row r="968" spans="1:8">
      <c r="A968" t="s">
        <v>933</v>
      </c>
      <c r="B968" s="64">
        <f>VLOOKUP($A968,Pivot!$D:$E,2,FALSE)</f>
        <v>0</v>
      </c>
      <c r="D968" s="64">
        <v>0</v>
      </c>
      <c r="E968" s="64">
        <v>0</v>
      </c>
      <c r="F968" s="64">
        <v>0</v>
      </c>
      <c r="G968" s="64">
        <v>0</v>
      </c>
      <c r="H968" s="20">
        <f>IFERROR(VLOOKUP(A968,'[3]Allocation Thresholds'!A:B,2,FALSE),10)</f>
        <v>10</v>
      </c>
    </row>
    <row r="969" spans="1:8">
      <c r="A969" t="s">
        <v>934</v>
      </c>
      <c r="B969" s="64">
        <f>VLOOKUP($A969,Pivot!$D:$E,2,FALSE)</f>
        <v>0</v>
      </c>
      <c r="D969" s="64">
        <v>50</v>
      </c>
      <c r="E969" s="64">
        <v>50</v>
      </c>
      <c r="F969" s="64">
        <v>0</v>
      </c>
      <c r="G969" s="64">
        <v>0</v>
      </c>
      <c r="H969" s="20">
        <f>IFERROR(VLOOKUP(A969,'[3]Allocation Thresholds'!A:B,2,FALSE),10)</f>
        <v>10</v>
      </c>
    </row>
    <row r="970" spans="1:8">
      <c r="A970" t="s">
        <v>935</v>
      </c>
      <c r="B970" s="64">
        <f>VLOOKUP($A970,Pivot!$D:$E,2,FALSE)</f>
        <v>0</v>
      </c>
      <c r="D970" s="64">
        <v>50</v>
      </c>
      <c r="E970" s="64">
        <v>50</v>
      </c>
      <c r="F970" s="64">
        <v>0</v>
      </c>
      <c r="G970" s="64">
        <v>0</v>
      </c>
      <c r="H970" s="20">
        <f>IFERROR(VLOOKUP(A970,'[3]Allocation Thresholds'!A:B,2,FALSE),10)</f>
        <v>10</v>
      </c>
    </row>
    <row r="971" spans="1:8">
      <c r="A971" t="s">
        <v>8272</v>
      </c>
      <c r="B971" s="64">
        <f>VLOOKUP($A971,Pivot!$D:$E,2,FALSE)</f>
        <v>0</v>
      </c>
      <c r="D971" s="64">
        <v>0</v>
      </c>
      <c r="E971" s="64">
        <v>0</v>
      </c>
      <c r="F971" s="64">
        <v>0</v>
      </c>
      <c r="G971" s="64">
        <v>0</v>
      </c>
      <c r="H971" s="20">
        <f>IFERROR(VLOOKUP(A971,'[3]Allocation Thresholds'!A:B,2,FALSE),10)</f>
        <v>10</v>
      </c>
    </row>
    <row r="972" spans="1:8">
      <c r="A972" t="s">
        <v>8273</v>
      </c>
      <c r="B972" s="64">
        <f>VLOOKUP($A972,Pivot!$D:$E,2,FALSE)</f>
        <v>0</v>
      </c>
      <c r="D972" s="64">
        <v>50</v>
      </c>
      <c r="E972" s="64">
        <v>50</v>
      </c>
      <c r="F972" s="64">
        <v>0</v>
      </c>
      <c r="G972" s="64">
        <v>0</v>
      </c>
      <c r="H972" s="20">
        <f>IFERROR(VLOOKUP(A972,'[3]Allocation Thresholds'!A:B,2,FALSE),10)</f>
        <v>10</v>
      </c>
    </row>
    <row r="973" spans="1:8">
      <c r="A973" t="s">
        <v>8274</v>
      </c>
      <c r="B973" s="64">
        <f>VLOOKUP($A973,Pivot!$D:$E,2,FALSE)</f>
        <v>0</v>
      </c>
      <c r="D973" s="64">
        <v>50</v>
      </c>
      <c r="E973" s="64">
        <v>50</v>
      </c>
      <c r="F973" s="64">
        <v>0</v>
      </c>
      <c r="G973" s="64">
        <v>0</v>
      </c>
      <c r="H973" s="20">
        <f>IFERROR(VLOOKUP(A973,'[3]Allocation Thresholds'!A:B,2,FALSE),10)</f>
        <v>10</v>
      </c>
    </row>
    <row r="974" spans="1:8">
      <c r="A974" t="s">
        <v>8275</v>
      </c>
      <c r="B974" s="64">
        <f>VLOOKUP($A974,Pivot!$D:$E,2,FALSE)</f>
        <v>0</v>
      </c>
      <c r="D974" s="64">
        <v>50</v>
      </c>
      <c r="E974" s="64">
        <v>50</v>
      </c>
      <c r="F974" s="64">
        <v>0</v>
      </c>
      <c r="G974" s="64">
        <v>0</v>
      </c>
      <c r="H974" s="20">
        <f>IFERROR(VLOOKUP(A974,'[3]Allocation Thresholds'!A:B,2,FALSE),10)</f>
        <v>10</v>
      </c>
    </row>
    <row r="975" spans="1:8">
      <c r="A975" t="s">
        <v>936</v>
      </c>
      <c r="B975" s="64">
        <f>VLOOKUP($A975,Pivot!$D:$E,2,FALSE)</f>
        <v>0</v>
      </c>
      <c r="D975" s="64">
        <v>0</v>
      </c>
      <c r="E975" s="64">
        <v>0</v>
      </c>
      <c r="F975" s="64">
        <v>0</v>
      </c>
      <c r="G975" s="64">
        <v>0</v>
      </c>
      <c r="H975" s="20">
        <f>IFERROR(VLOOKUP(A975,'[3]Allocation Thresholds'!A:B,2,FALSE),10)</f>
        <v>10</v>
      </c>
    </row>
    <row r="976" spans="1:8">
      <c r="A976" t="s">
        <v>937</v>
      </c>
      <c r="B976" s="64">
        <f>VLOOKUP($A976,Pivot!$D:$E,2,FALSE)</f>
        <v>0</v>
      </c>
      <c r="D976" s="64">
        <v>50</v>
      </c>
      <c r="E976" s="64">
        <v>50</v>
      </c>
      <c r="F976" s="64">
        <v>0</v>
      </c>
      <c r="G976" s="64">
        <v>0</v>
      </c>
      <c r="H976" s="20">
        <f>IFERROR(VLOOKUP(A976,'[3]Allocation Thresholds'!A:B,2,FALSE),10)</f>
        <v>10</v>
      </c>
    </row>
    <row r="977" spans="1:8">
      <c r="A977" t="s">
        <v>938</v>
      </c>
      <c r="B977" s="64">
        <f>VLOOKUP($A977,Pivot!$D:$E,2,FALSE)</f>
        <v>0</v>
      </c>
      <c r="D977" s="64">
        <v>0</v>
      </c>
      <c r="E977" s="64">
        <v>0</v>
      </c>
      <c r="F977" s="64">
        <v>0</v>
      </c>
      <c r="G977" s="64">
        <v>0</v>
      </c>
      <c r="H977" s="20">
        <f>IFERROR(VLOOKUP(A977,'[3]Allocation Thresholds'!A:B,2,FALSE),10)</f>
        <v>10</v>
      </c>
    </row>
    <row r="978" spans="1:8">
      <c r="A978" t="s">
        <v>939</v>
      </c>
      <c r="B978" s="64">
        <f>VLOOKUP($A978,Pivot!$D:$E,2,FALSE)</f>
        <v>0</v>
      </c>
      <c r="D978" s="64">
        <v>50</v>
      </c>
      <c r="E978" s="64">
        <v>50</v>
      </c>
      <c r="F978" s="64">
        <v>0</v>
      </c>
      <c r="G978" s="64">
        <v>0</v>
      </c>
      <c r="H978" s="20">
        <f>IFERROR(VLOOKUP(A978,'[3]Allocation Thresholds'!A:B,2,FALSE),10)</f>
        <v>10</v>
      </c>
    </row>
    <row r="979" spans="1:8">
      <c r="A979" t="s">
        <v>940</v>
      </c>
      <c r="B979" s="64">
        <f>VLOOKUP($A979,Pivot!$D:$E,2,FALSE)</f>
        <v>0</v>
      </c>
      <c r="D979" s="64">
        <v>50</v>
      </c>
      <c r="E979" s="64">
        <v>50</v>
      </c>
      <c r="F979" s="64">
        <v>0</v>
      </c>
      <c r="G979" s="64">
        <v>0</v>
      </c>
      <c r="H979" s="20">
        <f>IFERROR(VLOOKUP(A979,'[3]Allocation Thresholds'!A:B,2,FALSE),10)</f>
        <v>10</v>
      </c>
    </row>
    <row r="980" spans="1:8">
      <c r="A980" t="s">
        <v>941</v>
      </c>
      <c r="B980" s="64">
        <f>VLOOKUP($A980,Pivot!$D:$E,2,FALSE)</f>
        <v>0</v>
      </c>
      <c r="D980" s="64">
        <v>0</v>
      </c>
      <c r="E980" s="64">
        <v>0</v>
      </c>
      <c r="F980" s="64">
        <v>0</v>
      </c>
      <c r="G980" s="64">
        <v>0</v>
      </c>
      <c r="H980" s="20">
        <f>IFERROR(VLOOKUP(A980,'[3]Allocation Thresholds'!A:B,2,FALSE),10)</f>
        <v>10</v>
      </c>
    </row>
    <row r="981" spans="1:8">
      <c r="A981" t="s">
        <v>942</v>
      </c>
      <c r="B981" s="64">
        <f>VLOOKUP($A981,Pivot!$D:$E,2,FALSE)</f>
        <v>0</v>
      </c>
      <c r="D981" s="64">
        <v>50</v>
      </c>
      <c r="E981" s="64">
        <v>50</v>
      </c>
      <c r="F981" s="64">
        <v>0</v>
      </c>
      <c r="G981" s="64">
        <v>0</v>
      </c>
      <c r="H981" s="20">
        <f>IFERROR(VLOOKUP(A981,'[3]Allocation Thresholds'!A:B,2,FALSE),10)</f>
        <v>10</v>
      </c>
    </row>
    <row r="982" spans="1:8">
      <c r="A982" t="s">
        <v>943</v>
      </c>
      <c r="B982" s="64">
        <f>VLOOKUP($A982,Pivot!$D:$E,2,FALSE)</f>
        <v>0</v>
      </c>
      <c r="D982" s="64">
        <v>50</v>
      </c>
      <c r="E982" s="64">
        <v>50</v>
      </c>
      <c r="F982" s="64">
        <v>0</v>
      </c>
      <c r="G982" s="64">
        <v>0</v>
      </c>
      <c r="H982" s="20">
        <f>IFERROR(VLOOKUP(A982,'[3]Allocation Thresholds'!A:B,2,FALSE),10)</f>
        <v>10</v>
      </c>
    </row>
    <row r="983" spans="1:8">
      <c r="A983" t="s">
        <v>944</v>
      </c>
      <c r="B983" s="64">
        <f>VLOOKUP($A983,Pivot!$D:$E,2,FALSE)</f>
        <v>0</v>
      </c>
      <c r="D983" s="64">
        <v>0</v>
      </c>
      <c r="E983" s="64">
        <v>0</v>
      </c>
      <c r="F983" s="64">
        <v>0</v>
      </c>
      <c r="G983" s="64">
        <v>0</v>
      </c>
      <c r="H983" s="20">
        <f>IFERROR(VLOOKUP(A983,'[3]Allocation Thresholds'!A:B,2,FALSE),10)</f>
        <v>10</v>
      </c>
    </row>
    <row r="984" spans="1:8">
      <c r="A984" t="s">
        <v>945</v>
      </c>
      <c r="B984" s="64">
        <f>VLOOKUP($A984,Pivot!$D:$E,2,FALSE)</f>
        <v>0</v>
      </c>
      <c r="D984" s="64">
        <v>50</v>
      </c>
      <c r="E984" s="64">
        <v>50</v>
      </c>
      <c r="F984" s="64">
        <v>0</v>
      </c>
      <c r="G984" s="64">
        <v>0</v>
      </c>
      <c r="H984" s="20">
        <f>IFERROR(VLOOKUP(A984,'[3]Allocation Thresholds'!A:B,2,FALSE),10)</f>
        <v>10</v>
      </c>
    </row>
    <row r="985" spans="1:8">
      <c r="A985" t="s">
        <v>946</v>
      </c>
      <c r="B985" s="64">
        <f>VLOOKUP($A985,Pivot!$D:$E,2,FALSE)</f>
        <v>0</v>
      </c>
      <c r="D985" s="64">
        <v>50</v>
      </c>
      <c r="E985" s="64">
        <v>50</v>
      </c>
      <c r="F985" s="64">
        <v>0</v>
      </c>
      <c r="G985" s="64">
        <v>0</v>
      </c>
      <c r="H985" s="20">
        <f>IFERROR(VLOOKUP(A985,'[3]Allocation Thresholds'!A:B,2,FALSE),10)</f>
        <v>10</v>
      </c>
    </row>
    <row r="986" spans="1:8">
      <c r="A986" t="s">
        <v>947</v>
      </c>
      <c r="B986" s="64">
        <f>VLOOKUP($A986,Pivot!$D:$E,2,FALSE)</f>
        <v>0</v>
      </c>
      <c r="D986" s="66">
        <v>50</v>
      </c>
      <c r="E986" s="64">
        <v>50</v>
      </c>
      <c r="F986" s="64">
        <v>0</v>
      </c>
      <c r="G986" s="64">
        <v>0</v>
      </c>
      <c r="H986" s="20">
        <f>IFERROR(VLOOKUP(A986,'[3]Allocation Thresholds'!A:B,2,FALSE),10)</f>
        <v>10</v>
      </c>
    </row>
    <row r="987" spans="1:8">
      <c r="A987" t="s">
        <v>948</v>
      </c>
      <c r="B987" s="64">
        <f>VLOOKUP($A987,Pivot!$D:$E,2,FALSE)</f>
        <v>0</v>
      </c>
      <c r="D987" s="64">
        <v>50</v>
      </c>
      <c r="E987" s="64">
        <v>50</v>
      </c>
      <c r="F987" s="64">
        <v>0</v>
      </c>
      <c r="G987" s="64">
        <v>0</v>
      </c>
      <c r="H987" s="20">
        <f>IFERROR(VLOOKUP(A987,'[3]Allocation Thresholds'!A:B,2,FALSE),10)</f>
        <v>10</v>
      </c>
    </row>
    <row r="988" spans="1:8">
      <c r="A988" t="s">
        <v>949</v>
      </c>
      <c r="B988" s="64">
        <f>VLOOKUP($A988,Pivot!$D:$E,2,FALSE)</f>
        <v>0</v>
      </c>
      <c r="D988" s="64">
        <v>50</v>
      </c>
      <c r="E988" s="64">
        <v>50</v>
      </c>
      <c r="F988" s="64">
        <v>0</v>
      </c>
      <c r="G988" s="64">
        <v>0</v>
      </c>
      <c r="H988" s="20">
        <f>IFERROR(VLOOKUP(A988,'[3]Allocation Thresholds'!A:B,2,FALSE),10)</f>
        <v>10</v>
      </c>
    </row>
    <row r="989" spans="1:8">
      <c r="A989" t="s">
        <v>950</v>
      </c>
      <c r="B989" s="64">
        <f>VLOOKUP($A989,Pivot!$D:$E,2,FALSE)</f>
        <v>0</v>
      </c>
      <c r="D989" s="64">
        <v>50</v>
      </c>
      <c r="E989" s="64">
        <v>50</v>
      </c>
      <c r="F989" s="64">
        <v>0</v>
      </c>
      <c r="G989" s="64">
        <v>0</v>
      </c>
      <c r="H989" s="20">
        <f>IFERROR(VLOOKUP(A989,'[3]Allocation Thresholds'!A:B,2,FALSE),10)</f>
        <v>10</v>
      </c>
    </row>
    <row r="990" spans="1:8">
      <c r="A990" t="s">
        <v>4422</v>
      </c>
      <c r="B990" s="64">
        <f>VLOOKUP($A990,Pivot!$D:$E,2,FALSE)</f>
        <v>0</v>
      </c>
      <c r="D990" s="64">
        <v>50</v>
      </c>
      <c r="E990" s="64">
        <v>50</v>
      </c>
      <c r="F990" s="64">
        <v>0</v>
      </c>
      <c r="G990" s="64">
        <v>0</v>
      </c>
      <c r="H990" s="20">
        <f>IFERROR(VLOOKUP(A990,'[3]Allocation Thresholds'!A:B,2,FALSE),10)</f>
        <v>10</v>
      </c>
    </row>
    <row r="991" spans="1:8">
      <c r="A991" t="s">
        <v>8277</v>
      </c>
      <c r="B991" s="64">
        <f>VLOOKUP($A991,Pivot!$D:$E,2,FALSE)</f>
        <v>0</v>
      </c>
      <c r="D991" s="64">
        <v>50</v>
      </c>
      <c r="E991" s="64">
        <v>50</v>
      </c>
      <c r="F991" s="64">
        <v>0</v>
      </c>
      <c r="G991" s="64">
        <v>0</v>
      </c>
      <c r="H991" s="20">
        <f>IFERROR(VLOOKUP(A991,'[3]Allocation Thresholds'!A:B,2,FALSE),10)</f>
        <v>10</v>
      </c>
    </row>
    <row r="992" spans="1:8">
      <c r="A992" t="s">
        <v>8278</v>
      </c>
      <c r="B992" s="64">
        <f>VLOOKUP($A992,Pivot!$D:$E,2,FALSE)</f>
        <v>0</v>
      </c>
      <c r="D992" s="64">
        <v>50</v>
      </c>
      <c r="E992" s="64">
        <v>50</v>
      </c>
      <c r="F992" s="64">
        <v>0</v>
      </c>
      <c r="G992" s="64">
        <v>0</v>
      </c>
      <c r="H992" s="20">
        <f>IFERROR(VLOOKUP(A992,'[3]Allocation Thresholds'!A:B,2,FALSE),10)</f>
        <v>10</v>
      </c>
    </row>
    <row r="993" spans="1:8">
      <c r="A993" t="s">
        <v>8279</v>
      </c>
      <c r="B993" s="64">
        <f>VLOOKUP($A993,Pivot!$D:$E,2,FALSE)</f>
        <v>0</v>
      </c>
      <c r="D993" s="64">
        <v>50</v>
      </c>
      <c r="E993" s="64">
        <v>50</v>
      </c>
      <c r="F993" s="64">
        <v>0</v>
      </c>
      <c r="G993" s="64">
        <v>0</v>
      </c>
      <c r="H993" s="20">
        <f>IFERROR(VLOOKUP(A993,'[3]Allocation Thresholds'!A:B,2,FALSE),10)</f>
        <v>10</v>
      </c>
    </row>
    <row r="994" spans="1:8">
      <c r="A994" t="s">
        <v>8280</v>
      </c>
      <c r="B994" s="64">
        <f>VLOOKUP($A994,Pivot!$D:$E,2,FALSE)</f>
        <v>0</v>
      </c>
      <c r="D994" s="64">
        <v>50</v>
      </c>
      <c r="E994" s="64">
        <v>50</v>
      </c>
      <c r="F994" s="64">
        <v>0</v>
      </c>
      <c r="G994" s="64">
        <v>0</v>
      </c>
      <c r="H994" s="20">
        <f>IFERROR(VLOOKUP(A994,'[3]Allocation Thresholds'!A:B,2,FALSE),10)</f>
        <v>10</v>
      </c>
    </row>
    <row r="995" spans="1:8">
      <c r="A995" t="s">
        <v>951</v>
      </c>
      <c r="B995" s="64">
        <f>VLOOKUP($A995,Pivot!$D:$E,2,FALSE)</f>
        <v>0</v>
      </c>
      <c r="D995" s="64">
        <v>0</v>
      </c>
      <c r="E995" s="64">
        <v>0</v>
      </c>
      <c r="F995" s="64">
        <v>0</v>
      </c>
      <c r="G995" s="64">
        <v>0</v>
      </c>
      <c r="H995" s="20">
        <f>IFERROR(VLOOKUP(A995,'[3]Allocation Thresholds'!A:B,2,FALSE),10)</f>
        <v>10</v>
      </c>
    </row>
    <row r="996" spans="1:8">
      <c r="A996" t="s">
        <v>952</v>
      </c>
      <c r="B996" s="64">
        <f>VLOOKUP($A996,Pivot!$D:$E,2,FALSE)</f>
        <v>0</v>
      </c>
      <c r="D996" s="64">
        <v>0</v>
      </c>
      <c r="E996" s="64">
        <v>0</v>
      </c>
      <c r="F996" s="64">
        <v>0</v>
      </c>
      <c r="G996" s="64">
        <v>0</v>
      </c>
      <c r="H996" s="20">
        <f>IFERROR(VLOOKUP(A996,'[3]Allocation Thresholds'!A:B,2,FALSE),10)</f>
        <v>10</v>
      </c>
    </row>
    <row r="997" spans="1:8">
      <c r="A997" t="s">
        <v>953</v>
      </c>
      <c r="B997" s="64">
        <f>VLOOKUP($A997,Pivot!$D:$E,2,FALSE)</f>
        <v>0</v>
      </c>
      <c r="D997" s="64">
        <v>50</v>
      </c>
      <c r="E997" s="64">
        <v>50</v>
      </c>
      <c r="F997" s="64">
        <v>0</v>
      </c>
      <c r="G997" s="64">
        <v>0</v>
      </c>
      <c r="H997" s="20">
        <f>IFERROR(VLOOKUP(A997,'[3]Allocation Thresholds'!A:B,2,FALSE),10)</f>
        <v>10</v>
      </c>
    </row>
    <row r="998" spans="1:8">
      <c r="A998" t="s">
        <v>954</v>
      </c>
      <c r="B998" s="64">
        <f>VLOOKUP($A998,Pivot!$D:$E,2,FALSE)</f>
        <v>0</v>
      </c>
      <c r="D998" s="64">
        <v>50</v>
      </c>
      <c r="E998" s="64">
        <v>50</v>
      </c>
      <c r="F998" s="64">
        <v>0</v>
      </c>
      <c r="G998" s="64">
        <v>0</v>
      </c>
      <c r="H998" s="20">
        <f>IFERROR(VLOOKUP(A998,'[3]Allocation Thresholds'!A:B,2,FALSE),10)</f>
        <v>10</v>
      </c>
    </row>
    <row r="999" spans="1:8">
      <c r="A999" t="s">
        <v>955</v>
      </c>
      <c r="B999" s="64">
        <f>VLOOKUP($A999,Pivot!$D:$E,2,FALSE)</f>
        <v>0</v>
      </c>
      <c r="D999" s="64">
        <v>50</v>
      </c>
      <c r="E999" s="64">
        <v>50</v>
      </c>
      <c r="F999" s="64">
        <v>0</v>
      </c>
      <c r="G999" s="64">
        <v>0</v>
      </c>
      <c r="H999" s="20">
        <f>IFERROR(VLOOKUP(A999,'[3]Allocation Thresholds'!A:B,2,FALSE),10)</f>
        <v>10</v>
      </c>
    </row>
    <row r="1000" spans="1:8">
      <c r="A1000" t="s">
        <v>956</v>
      </c>
      <c r="B1000" s="64">
        <f>VLOOKUP($A1000,Pivot!$D:$E,2,FALSE)</f>
        <v>0</v>
      </c>
      <c r="D1000" s="64">
        <v>50</v>
      </c>
      <c r="E1000" s="64">
        <v>50</v>
      </c>
      <c r="F1000" s="64">
        <v>0</v>
      </c>
      <c r="G1000" s="64">
        <v>0</v>
      </c>
      <c r="H1000" s="20">
        <f>IFERROR(VLOOKUP(A1000,'[3]Allocation Thresholds'!A:B,2,FALSE),10)</f>
        <v>10</v>
      </c>
    </row>
    <row r="1001" spans="1:8">
      <c r="A1001" t="s">
        <v>957</v>
      </c>
      <c r="B1001" s="64">
        <f>VLOOKUP($A1001,Pivot!$D:$E,2,FALSE)</f>
        <v>0</v>
      </c>
      <c r="D1001" s="64">
        <v>50</v>
      </c>
      <c r="E1001" s="64">
        <v>50</v>
      </c>
      <c r="F1001" s="64">
        <v>0</v>
      </c>
      <c r="G1001" s="64">
        <v>0</v>
      </c>
      <c r="H1001" s="20">
        <f>IFERROR(VLOOKUP(A1001,'[3]Allocation Thresholds'!A:B,2,FALSE),10)</f>
        <v>10</v>
      </c>
    </row>
    <row r="1002" spans="1:8">
      <c r="A1002" t="s">
        <v>958</v>
      </c>
      <c r="B1002" s="64">
        <f>VLOOKUP($A1002,Pivot!$D:$E,2,FALSE)</f>
        <v>0</v>
      </c>
      <c r="D1002" s="64">
        <v>50</v>
      </c>
      <c r="E1002" s="64">
        <v>50</v>
      </c>
      <c r="F1002" s="64">
        <v>0</v>
      </c>
      <c r="G1002" s="64">
        <v>0</v>
      </c>
      <c r="H1002" s="20">
        <f>IFERROR(VLOOKUP(A1002,'[3]Allocation Thresholds'!A:B,2,FALSE),10)</f>
        <v>10</v>
      </c>
    </row>
    <row r="1003" spans="1:8">
      <c r="A1003" t="s">
        <v>959</v>
      </c>
      <c r="B1003" s="64">
        <f>VLOOKUP($A1003,Pivot!$D:$E,2,FALSE)</f>
        <v>0</v>
      </c>
      <c r="D1003" s="64">
        <v>0</v>
      </c>
      <c r="E1003" s="64">
        <v>0</v>
      </c>
      <c r="F1003" s="64">
        <v>0</v>
      </c>
      <c r="G1003" s="64">
        <v>0</v>
      </c>
      <c r="H1003" s="20">
        <f>IFERROR(VLOOKUP(A1003,'[3]Allocation Thresholds'!A:B,2,FALSE),10)</f>
        <v>10</v>
      </c>
    </row>
    <row r="1004" spans="1:8">
      <c r="A1004" t="s">
        <v>960</v>
      </c>
      <c r="B1004" s="64">
        <f>VLOOKUP($A1004,Pivot!$D:$E,2,FALSE)</f>
        <v>0</v>
      </c>
      <c r="D1004" s="64">
        <v>50</v>
      </c>
      <c r="E1004" s="64">
        <v>50</v>
      </c>
      <c r="F1004" s="64">
        <v>0</v>
      </c>
      <c r="G1004" s="64">
        <v>0</v>
      </c>
      <c r="H1004" s="20">
        <f>IFERROR(VLOOKUP(A1004,'[3]Allocation Thresholds'!A:B,2,FALSE),10)</f>
        <v>10</v>
      </c>
    </row>
    <row r="1005" spans="1:8">
      <c r="A1005" t="s">
        <v>961</v>
      </c>
      <c r="B1005" s="64">
        <f>VLOOKUP($A1005,Pivot!$D:$E,2,FALSE)</f>
        <v>0</v>
      </c>
      <c r="D1005" s="64">
        <v>0</v>
      </c>
      <c r="E1005" s="64">
        <v>0</v>
      </c>
      <c r="F1005" s="64">
        <v>0</v>
      </c>
      <c r="G1005" s="64">
        <v>0</v>
      </c>
      <c r="H1005" s="20">
        <f>IFERROR(VLOOKUP(A1005,'[3]Allocation Thresholds'!A:B,2,FALSE),10)</f>
        <v>10</v>
      </c>
    </row>
    <row r="1006" spans="1:8">
      <c r="A1006" t="s">
        <v>962</v>
      </c>
      <c r="B1006" s="64">
        <f>VLOOKUP($A1006,Pivot!$D:$E,2,FALSE)</f>
        <v>0</v>
      </c>
      <c r="D1006" s="64">
        <v>50</v>
      </c>
      <c r="E1006" s="64">
        <v>50</v>
      </c>
      <c r="F1006" s="64">
        <v>0</v>
      </c>
      <c r="G1006" s="64">
        <v>0</v>
      </c>
      <c r="H1006" s="20">
        <f>IFERROR(VLOOKUP(A1006,'[3]Allocation Thresholds'!A:B,2,FALSE),10)</f>
        <v>10</v>
      </c>
    </row>
    <row r="1007" spans="1:8">
      <c r="A1007" t="s">
        <v>963</v>
      </c>
      <c r="B1007" s="64">
        <f>VLOOKUP($A1007,Pivot!$D:$E,2,FALSE)</f>
        <v>0</v>
      </c>
      <c r="D1007" s="64">
        <v>0</v>
      </c>
      <c r="E1007" s="64">
        <v>0</v>
      </c>
      <c r="F1007" s="64">
        <v>0</v>
      </c>
      <c r="G1007" s="64">
        <v>0</v>
      </c>
      <c r="H1007" s="20">
        <f>IFERROR(VLOOKUP(A1007,'[3]Allocation Thresholds'!A:B,2,FALSE),10)</f>
        <v>10</v>
      </c>
    </row>
    <row r="1008" spans="1:8">
      <c r="A1008" t="s">
        <v>964</v>
      </c>
      <c r="B1008" s="64">
        <f>VLOOKUP($A1008,Pivot!$D:$E,2,FALSE)</f>
        <v>0</v>
      </c>
      <c r="D1008" s="64">
        <v>50</v>
      </c>
      <c r="E1008" s="64">
        <v>50</v>
      </c>
      <c r="F1008" s="64">
        <v>0</v>
      </c>
      <c r="G1008" s="64">
        <v>0</v>
      </c>
      <c r="H1008" s="20">
        <f>IFERROR(VLOOKUP(A1008,'[3]Allocation Thresholds'!A:B,2,FALSE),10)</f>
        <v>10</v>
      </c>
    </row>
    <row r="1009" spans="1:8">
      <c r="A1009" t="s">
        <v>965</v>
      </c>
      <c r="B1009" s="64">
        <f>VLOOKUP($A1009,Pivot!$D:$E,2,FALSE)</f>
        <v>0</v>
      </c>
      <c r="D1009" s="66">
        <v>50</v>
      </c>
      <c r="E1009" s="64">
        <v>50</v>
      </c>
      <c r="F1009" s="67">
        <v>0</v>
      </c>
      <c r="G1009" s="64">
        <v>0</v>
      </c>
      <c r="H1009" s="20">
        <f>IFERROR(VLOOKUP(A1009,'[3]Allocation Thresholds'!A:B,2,FALSE),10)</f>
        <v>10</v>
      </c>
    </row>
    <row r="1010" spans="1:8">
      <c r="A1010" t="s">
        <v>966</v>
      </c>
      <c r="B1010" s="64">
        <f>VLOOKUP($A1010,Pivot!$D:$E,2,FALSE)</f>
        <v>0</v>
      </c>
      <c r="D1010" s="64">
        <v>50</v>
      </c>
      <c r="E1010" s="64">
        <v>50</v>
      </c>
      <c r="F1010" s="64">
        <v>0</v>
      </c>
      <c r="G1010" s="64">
        <v>0</v>
      </c>
      <c r="H1010" s="20">
        <f>IFERROR(VLOOKUP(A1010,'[3]Allocation Thresholds'!A:B,2,FALSE),10)</f>
        <v>10</v>
      </c>
    </row>
    <row r="1011" spans="1:8">
      <c r="A1011" t="s">
        <v>8281</v>
      </c>
      <c r="B1011" s="64">
        <f>VLOOKUP($A1011,Pivot!$D:$E,2,FALSE)</f>
        <v>0</v>
      </c>
      <c r="D1011" s="64">
        <v>0</v>
      </c>
      <c r="E1011" s="64">
        <v>0</v>
      </c>
      <c r="F1011" s="64">
        <v>0</v>
      </c>
      <c r="G1011" s="64">
        <v>0</v>
      </c>
      <c r="H1011" s="20">
        <f>IFERROR(VLOOKUP(A1011,'[3]Allocation Thresholds'!A:B,2,FALSE),10)</f>
        <v>10</v>
      </c>
    </row>
    <row r="1012" spans="1:8">
      <c r="A1012" t="s">
        <v>8282</v>
      </c>
      <c r="B1012" s="64">
        <f>VLOOKUP($A1012,Pivot!$D:$E,2,FALSE)</f>
        <v>0</v>
      </c>
      <c r="D1012" s="64">
        <v>0</v>
      </c>
      <c r="E1012" s="64">
        <v>0</v>
      </c>
      <c r="F1012" s="64">
        <v>0</v>
      </c>
      <c r="G1012" s="64">
        <v>0</v>
      </c>
      <c r="H1012" s="20">
        <f>IFERROR(VLOOKUP(A1012,'[3]Allocation Thresholds'!A:B,2,FALSE),10)</f>
        <v>10</v>
      </c>
    </row>
    <row r="1013" spans="1:8">
      <c r="A1013" t="s">
        <v>8283</v>
      </c>
      <c r="B1013" s="64">
        <f>VLOOKUP($A1013,Pivot!$D:$E,2,FALSE)</f>
        <v>0</v>
      </c>
      <c r="D1013" s="64">
        <v>50</v>
      </c>
      <c r="E1013" s="66">
        <v>50</v>
      </c>
      <c r="F1013" s="64">
        <v>0</v>
      </c>
      <c r="G1013" s="64">
        <v>0</v>
      </c>
      <c r="H1013" s="20">
        <f>IFERROR(VLOOKUP(A1013,'[3]Allocation Thresholds'!A:B,2,FALSE),10)</f>
        <v>10</v>
      </c>
    </row>
    <row r="1014" spans="1:8">
      <c r="A1014" t="s">
        <v>8284</v>
      </c>
      <c r="B1014" s="64">
        <f>VLOOKUP($A1014,Pivot!$D:$E,2,FALSE)</f>
        <v>0</v>
      </c>
      <c r="D1014" s="64">
        <v>50</v>
      </c>
      <c r="E1014" s="64">
        <v>50</v>
      </c>
      <c r="F1014" s="64">
        <v>0</v>
      </c>
      <c r="G1014" s="64">
        <v>0</v>
      </c>
      <c r="H1014" s="20">
        <f>IFERROR(VLOOKUP(A1014,'[3]Allocation Thresholds'!A:B,2,FALSE),10)</f>
        <v>10</v>
      </c>
    </row>
    <row r="1015" spans="1:8">
      <c r="A1015" t="s">
        <v>967</v>
      </c>
      <c r="B1015" s="64">
        <f>VLOOKUP($A1015,Pivot!$D:$E,2,FALSE)</f>
        <v>0</v>
      </c>
      <c r="D1015" s="64">
        <v>50</v>
      </c>
      <c r="E1015" s="64">
        <v>50</v>
      </c>
      <c r="F1015" s="64">
        <v>0</v>
      </c>
      <c r="G1015" s="64">
        <v>0</v>
      </c>
      <c r="H1015" s="20">
        <f>IFERROR(VLOOKUP(A1015,'[3]Allocation Thresholds'!A:B,2,FALSE),10)</f>
        <v>10</v>
      </c>
    </row>
    <row r="1016" spans="1:8">
      <c r="A1016" t="s">
        <v>968</v>
      </c>
      <c r="B1016" s="64">
        <f>VLOOKUP($A1016,Pivot!$D:$E,2,FALSE)</f>
        <v>0</v>
      </c>
      <c r="D1016" s="64">
        <v>50</v>
      </c>
      <c r="E1016" s="64">
        <v>50</v>
      </c>
      <c r="F1016" s="64">
        <v>0</v>
      </c>
      <c r="G1016" s="64">
        <v>0</v>
      </c>
      <c r="H1016" s="20">
        <f>IFERROR(VLOOKUP(A1016,'[3]Allocation Thresholds'!A:B,2,FALSE),10)</f>
        <v>10</v>
      </c>
    </row>
    <row r="1017" spans="1:8">
      <c r="A1017" t="s">
        <v>969</v>
      </c>
      <c r="B1017" s="64">
        <f>VLOOKUP($A1017,Pivot!$D:$E,2,FALSE)</f>
        <v>0</v>
      </c>
      <c r="D1017" s="66">
        <v>50</v>
      </c>
      <c r="E1017" s="64">
        <v>50</v>
      </c>
      <c r="F1017" s="67">
        <v>0</v>
      </c>
      <c r="G1017" s="64">
        <v>0</v>
      </c>
      <c r="H1017" s="20">
        <f>IFERROR(VLOOKUP(A1017,'[3]Allocation Thresholds'!A:B,2,FALSE),10)</f>
        <v>10</v>
      </c>
    </row>
    <row r="1018" spans="1:8">
      <c r="A1018" t="s">
        <v>970</v>
      </c>
      <c r="B1018" s="64">
        <f>VLOOKUP($A1018,Pivot!$D:$E,2,FALSE)</f>
        <v>0</v>
      </c>
      <c r="D1018" s="64">
        <v>50</v>
      </c>
      <c r="E1018" s="64">
        <v>50</v>
      </c>
      <c r="F1018" s="64">
        <v>0</v>
      </c>
      <c r="G1018" s="64">
        <v>0</v>
      </c>
      <c r="H1018" s="20">
        <f>IFERROR(VLOOKUP(A1018,'[3]Allocation Thresholds'!A:B,2,FALSE),10)</f>
        <v>10</v>
      </c>
    </row>
    <row r="1019" spans="1:8">
      <c r="A1019" t="s">
        <v>971</v>
      </c>
      <c r="B1019" s="64">
        <f>VLOOKUP($A1019,Pivot!$D:$E,2,FALSE)</f>
        <v>0</v>
      </c>
      <c r="D1019" s="64">
        <v>50</v>
      </c>
      <c r="E1019" s="64">
        <v>50</v>
      </c>
      <c r="F1019" s="64">
        <v>0</v>
      </c>
      <c r="G1019" s="64">
        <v>0</v>
      </c>
      <c r="H1019" s="20">
        <f>IFERROR(VLOOKUP(A1019,'[3]Allocation Thresholds'!A:B,2,FALSE),10)</f>
        <v>10</v>
      </c>
    </row>
    <row r="1020" spans="1:8">
      <c r="A1020" t="s">
        <v>972</v>
      </c>
      <c r="B1020" s="64">
        <f>VLOOKUP($A1020,Pivot!$D:$E,2,FALSE)</f>
        <v>0</v>
      </c>
      <c r="D1020" s="64">
        <v>50</v>
      </c>
      <c r="E1020" s="64">
        <v>50</v>
      </c>
      <c r="F1020" s="64">
        <v>0</v>
      </c>
      <c r="G1020" s="64">
        <v>0</v>
      </c>
      <c r="H1020" s="20">
        <f>IFERROR(VLOOKUP(A1020,'[3]Allocation Thresholds'!A:B,2,FALSE),10)</f>
        <v>10</v>
      </c>
    </row>
    <row r="1021" spans="1:8">
      <c r="A1021" t="s">
        <v>973</v>
      </c>
      <c r="B1021" s="64">
        <f>VLOOKUP($A1021,Pivot!$D:$E,2,FALSE)</f>
        <v>0</v>
      </c>
      <c r="D1021" s="64">
        <v>50</v>
      </c>
      <c r="E1021" s="64">
        <v>50</v>
      </c>
      <c r="F1021" s="64">
        <v>0</v>
      </c>
      <c r="G1021" s="64">
        <v>0</v>
      </c>
      <c r="H1021" s="20">
        <f>IFERROR(VLOOKUP(A1021,'[3]Allocation Thresholds'!A:B,2,FALSE),10)</f>
        <v>10</v>
      </c>
    </row>
    <row r="1022" spans="1:8">
      <c r="A1022" t="s">
        <v>974</v>
      </c>
      <c r="B1022" s="64">
        <f>VLOOKUP($A1022,Pivot!$D:$E,2,FALSE)</f>
        <v>0</v>
      </c>
      <c r="D1022" s="64">
        <v>50</v>
      </c>
      <c r="E1022" s="64">
        <v>50</v>
      </c>
      <c r="F1022" s="64">
        <v>0</v>
      </c>
      <c r="G1022" s="64">
        <v>0</v>
      </c>
      <c r="H1022" s="20">
        <f>IFERROR(VLOOKUP(A1022,'[3]Allocation Thresholds'!A:B,2,FALSE),10)</f>
        <v>10</v>
      </c>
    </row>
    <row r="1023" spans="1:8">
      <c r="A1023" t="s">
        <v>975</v>
      </c>
      <c r="B1023" s="64">
        <f>VLOOKUP($A1023,Pivot!$D:$E,2,FALSE)</f>
        <v>0</v>
      </c>
      <c r="D1023" s="64">
        <v>0</v>
      </c>
      <c r="E1023" s="64">
        <v>0</v>
      </c>
      <c r="F1023" s="64">
        <v>0</v>
      </c>
      <c r="G1023" s="64">
        <v>0</v>
      </c>
      <c r="H1023" s="20">
        <f>IFERROR(VLOOKUP(A1023,'[3]Allocation Thresholds'!A:B,2,FALSE),10)</f>
        <v>10</v>
      </c>
    </row>
    <row r="1024" spans="1:8">
      <c r="A1024" t="s">
        <v>976</v>
      </c>
      <c r="B1024" s="64">
        <f>VLOOKUP($A1024,Pivot!$D:$E,2,FALSE)</f>
        <v>0</v>
      </c>
      <c r="D1024" s="64">
        <v>0</v>
      </c>
      <c r="E1024" s="64">
        <v>0</v>
      </c>
      <c r="F1024" s="64">
        <v>0</v>
      </c>
      <c r="G1024" s="64">
        <v>0</v>
      </c>
      <c r="H1024" s="20">
        <f>IFERROR(VLOOKUP(A1024,'[3]Allocation Thresholds'!A:B,2,FALSE),10)</f>
        <v>10</v>
      </c>
    </row>
    <row r="1025" spans="1:8">
      <c r="A1025" t="s">
        <v>977</v>
      </c>
      <c r="B1025" s="64">
        <f>VLOOKUP($A1025,Pivot!$D:$E,2,FALSE)</f>
        <v>0</v>
      </c>
      <c r="D1025" s="64">
        <v>50</v>
      </c>
      <c r="E1025" s="64">
        <v>50</v>
      </c>
      <c r="F1025" s="64">
        <v>0</v>
      </c>
      <c r="G1025" s="64">
        <v>0</v>
      </c>
      <c r="H1025" s="20">
        <f>IFERROR(VLOOKUP(A1025,'[3]Allocation Thresholds'!A:B,2,FALSE),10)</f>
        <v>10</v>
      </c>
    </row>
    <row r="1026" spans="1:8">
      <c r="A1026" t="s">
        <v>978</v>
      </c>
      <c r="B1026" s="64">
        <f>VLOOKUP($A1026,Pivot!$D:$E,2,FALSE)</f>
        <v>0</v>
      </c>
      <c r="D1026" s="64">
        <v>50</v>
      </c>
      <c r="E1026" s="64">
        <v>50</v>
      </c>
      <c r="F1026" s="64">
        <v>0</v>
      </c>
      <c r="G1026" s="64">
        <v>0</v>
      </c>
      <c r="H1026" s="20">
        <f>IFERROR(VLOOKUP(A1026,'[3]Allocation Thresholds'!A:B,2,FALSE),10)</f>
        <v>10</v>
      </c>
    </row>
    <row r="1027" spans="1:8">
      <c r="A1027" t="s">
        <v>979</v>
      </c>
      <c r="B1027" s="64">
        <f>VLOOKUP($A1027,Pivot!$D:$E,2,FALSE)</f>
        <v>0</v>
      </c>
      <c r="D1027" s="64">
        <v>50</v>
      </c>
      <c r="E1027" s="64">
        <v>50</v>
      </c>
      <c r="F1027" s="64">
        <v>0</v>
      </c>
      <c r="G1027" s="64">
        <v>0</v>
      </c>
      <c r="H1027" s="20">
        <f>IFERROR(VLOOKUP(A1027,'[3]Allocation Thresholds'!A:B,2,FALSE),10)</f>
        <v>10</v>
      </c>
    </row>
    <row r="1028" spans="1:8">
      <c r="A1028" t="s">
        <v>980</v>
      </c>
      <c r="B1028" s="64">
        <f>VLOOKUP($A1028,Pivot!$D:$E,2,FALSE)</f>
        <v>0</v>
      </c>
      <c r="D1028" s="64">
        <v>50</v>
      </c>
      <c r="E1028" s="64">
        <v>50</v>
      </c>
      <c r="F1028" s="64">
        <v>0</v>
      </c>
      <c r="G1028" s="64">
        <v>0</v>
      </c>
      <c r="H1028" s="20">
        <f>IFERROR(VLOOKUP(A1028,'[3]Allocation Thresholds'!A:B,2,FALSE),10)</f>
        <v>10</v>
      </c>
    </row>
    <row r="1029" spans="1:8">
      <c r="A1029" t="s">
        <v>981</v>
      </c>
      <c r="B1029" s="64">
        <f>VLOOKUP($A1029,Pivot!$D:$E,2,FALSE)</f>
        <v>0</v>
      </c>
      <c r="D1029" s="64">
        <v>50</v>
      </c>
      <c r="E1029" s="64">
        <v>50</v>
      </c>
      <c r="F1029" s="64">
        <v>0</v>
      </c>
      <c r="G1029" s="64">
        <v>0</v>
      </c>
      <c r="H1029" s="20">
        <f>IFERROR(VLOOKUP(A1029,'[3]Allocation Thresholds'!A:B,2,FALSE),10)</f>
        <v>10</v>
      </c>
    </row>
    <row r="1030" spans="1:8">
      <c r="A1030" t="s">
        <v>982</v>
      </c>
      <c r="B1030" s="64">
        <f>VLOOKUP($A1030,Pivot!$D:$E,2,FALSE)</f>
        <v>0</v>
      </c>
      <c r="D1030" s="64">
        <v>50</v>
      </c>
      <c r="E1030" s="64">
        <v>50</v>
      </c>
      <c r="F1030" s="64">
        <v>0</v>
      </c>
      <c r="G1030" s="64">
        <v>0</v>
      </c>
      <c r="H1030" s="20">
        <f>IFERROR(VLOOKUP(A1030,'[3]Allocation Thresholds'!A:B,2,FALSE),10)</f>
        <v>10</v>
      </c>
    </row>
    <row r="1031" spans="1:8">
      <c r="A1031" t="s">
        <v>8285</v>
      </c>
      <c r="B1031" s="64">
        <f>VLOOKUP($A1031,Pivot!$D:$E,2,FALSE)</f>
        <v>0</v>
      </c>
      <c r="D1031" s="64">
        <v>0</v>
      </c>
      <c r="E1031" s="64">
        <v>0</v>
      </c>
      <c r="F1031" s="64">
        <v>0</v>
      </c>
      <c r="G1031" s="64">
        <v>0</v>
      </c>
      <c r="H1031" s="20">
        <f>IFERROR(VLOOKUP(A1031,'[3]Allocation Thresholds'!A:B,2,FALSE),10)</f>
        <v>10</v>
      </c>
    </row>
    <row r="1032" spans="1:8">
      <c r="A1032" t="s">
        <v>8286</v>
      </c>
      <c r="B1032" s="64">
        <f>VLOOKUP($A1032,Pivot!$D:$E,2,FALSE)</f>
        <v>0</v>
      </c>
      <c r="D1032" s="64">
        <v>0</v>
      </c>
      <c r="E1032" s="64">
        <v>0</v>
      </c>
      <c r="F1032" s="64">
        <v>0</v>
      </c>
      <c r="G1032" s="64">
        <v>0</v>
      </c>
      <c r="H1032" s="20">
        <f>IFERROR(VLOOKUP(A1032,'[3]Allocation Thresholds'!A:B,2,FALSE),10)</f>
        <v>10</v>
      </c>
    </row>
    <row r="1033" spans="1:8">
      <c r="A1033" t="s">
        <v>8287</v>
      </c>
      <c r="B1033" s="64">
        <f>VLOOKUP($A1033,Pivot!$D:$E,2,FALSE)</f>
        <v>0</v>
      </c>
      <c r="D1033" s="64">
        <v>50</v>
      </c>
      <c r="E1033" s="64">
        <v>50</v>
      </c>
      <c r="F1033" s="64">
        <v>0</v>
      </c>
      <c r="G1033" s="64">
        <v>0</v>
      </c>
      <c r="H1033" s="20">
        <f>IFERROR(VLOOKUP(A1033,'[3]Allocation Thresholds'!A:B,2,FALSE),10)</f>
        <v>10</v>
      </c>
    </row>
    <row r="1034" spans="1:8">
      <c r="A1034" t="s">
        <v>8288</v>
      </c>
      <c r="B1034" s="64">
        <f>VLOOKUP($A1034,Pivot!$D:$E,2,FALSE)</f>
        <v>0</v>
      </c>
      <c r="D1034" s="64">
        <v>50</v>
      </c>
      <c r="E1034" s="64">
        <v>50</v>
      </c>
      <c r="F1034" s="64">
        <v>0</v>
      </c>
      <c r="G1034" s="64">
        <v>0</v>
      </c>
      <c r="H1034" s="20">
        <f>IFERROR(VLOOKUP(A1034,'[3]Allocation Thresholds'!A:B,2,FALSE),10)</f>
        <v>10</v>
      </c>
    </row>
    <row r="1035" spans="1:8">
      <c r="A1035" t="s">
        <v>983</v>
      </c>
      <c r="B1035" s="64">
        <f>VLOOKUP($A1035,Pivot!$D:$E,2,FALSE)</f>
        <v>0</v>
      </c>
      <c r="D1035" s="64">
        <v>50</v>
      </c>
      <c r="E1035" s="64">
        <v>50</v>
      </c>
      <c r="F1035" s="64">
        <v>0</v>
      </c>
      <c r="G1035" s="64">
        <v>0</v>
      </c>
      <c r="H1035" s="20">
        <f>IFERROR(VLOOKUP(A1035,'[3]Allocation Thresholds'!A:B,2,FALSE),10)</f>
        <v>10</v>
      </c>
    </row>
    <row r="1036" spans="1:8">
      <c r="A1036" t="s">
        <v>984</v>
      </c>
      <c r="B1036" s="64">
        <f>VLOOKUP($A1036,Pivot!$D:$E,2,FALSE)</f>
        <v>0</v>
      </c>
      <c r="D1036" s="64">
        <v>50</v>
      </c>
      <c r="E1036" s="66">
        <v>50</v>
      </c>
      <c r="F1036" s="64">
        <v>0</v>
      </c>
      <c r="G1036" s="64">
        <v>0</v>
      </c>
      <c r="H1036" s="20">
        <f>IFERROR(VLOOKUP(A1036,'[3]Allocation Thresholds'!A:B,2,FALSE),10)</f>
        <v>10</v>
      </c>
    </row>
    <row r="1037" spans="1:8">
      <c r="A1037" t="s">
        <v>985</v>
      </c>
      <c r="B1037" s="64">
        <f>VLOOKUP($A1037,Pivot!$D:$E,2,FALSE)</f>
        <v>0</v>
      </c>
      <c r="D1037" s="64">
        <v>50</v>
      </c>
      <c r="E1037" s="64">
        <v>50</v>
      </c>
      <c r="F1037" s="64">
        <v>0</v>
      </c>
      <c r="G1037" s="64">
        <v>0</v>
      </c>
      <c r="H1037" s="20">
        <f>IFERROR(VLOOKUP(A1037,'[3]Allocation Thresholds'!A:B,2,FALSE),10)</f>
        <v>10</v>
      </c>
    </row>
    <row r="1038" spans="1:8">
      <c r="A1038" t="s">
        <v>986</v>
      </c>
      <c r="B1038" s="64">
        <f>VLOOKUP($A1038,Pivot!$D:$E,2,FALSE)</f>
        <v>0</v>
      </c>
      <c r="D1038" s="64">
        <v>50</v>
      </c>
      <c r="E1038" s="64">
        <v>50</v>
      </c>
      <c r="F1038" s="64">
        <v>0</v>
      </c>
      <c r="G1038" s="64">
        <v>0</v>
      </c>
      <c r="H1038" s="20">
        <f>IFERROR(VLOOKUP(A1038,'[3]Allocation Thresholds'!A:B,2,FALSE),10)</f>
        <v>10</v>
      </c>
    </row>
    <row r="1039" spans="1:8">
      <c r="A1039" t="s">
        <v>987</v>
      </c>
      <c r="B1039" s="64">
        <f>VLOOKUP($A1039,Pivot!$D:$E,2,FALSE)</f>
        <v>0</v>
      </c>
      <c r="D1039" s="64">
        <v>50</v>
      </c>
      <c r="E1039" s="64">
        <v>50</v>
      </c>
      <c r="F1039" s="64">
        <v>0</v>
      </c>
      <c r="G1039" s="64">
        <v>0</v>
      </c>
      <c r="H1039" s="20">
        <f>IFERROR(VLOOKUP(A1039,'[3]Allocation Thresholds'!A:B,2,FALSE),10)</f>
        <v>10</v>
      </c>
    </row>
    <row r="1040" spans="1:8">
      <c r="A1040" t="s">
        <v>988</v>
      </c>
      <c r="B1040" s="64">
        <f>VLOOKUP($A1040,Pivot!$D:$E,2,FALSE)</f>
        <v>0</v>
      </c>
      <c r="D1040" s="64">
        <v>50</v>
      </c>
      <c r="E1040" s="64">
        <v>50</v>
      </c>
      <c r="F1040" s="64">
        <v>0</v>
      </c>
      <c r="G1040" s="64">
        <v>0</v>
      </c>
      <c r="H1040" s="20">
        <f>IFERROR(VLOOKUP(A1040,'[3]Allocation Thresholds'!A:B,2,FALSE),10)</f>
        <v>10</v>
      </c>
    </row>
    <row r="1041" spans="1:8">
      <c r="A1041" t="s">
        <v>989</v>
      </c>
      <c r="B1041" s="64">
        <f>VLOOKUP($A1041,Pivot!$D:$E,2,FALSE)</f>
        <v>0</v>
      </c>
      <c r="D1041" s="64">
        <v>50</v>
      </c>
      <c r="E1041" s="64">
        <v>50</v>
      </c>
      <c r="F1041" s="64">
        <v>0</v>
      </c>
      <c r="G1041" s="64">
        <v>0</v>
      </c>
      <c r="H1041" s="20">
        <f>IFERROR(VLOOKUP(A1041,'[3]Allocation Thresholds'!A:B,2,FALSE),10)</f>
        <v>10</v>
      </c>
    </row>
    <row r="1042" spans="1:8">
      <c r="A1042" t="s">
        <v>990</v>
      </c>
      <c r="B1042" s="64">
        <f>VLOOKUP($A1042,Pivot!$D:$E,2,FALSE)</f>
        <v>0</v>
      </c>
      <c r="D1042" s="64">
        <v>50</v>
      </c>
      <c r="E1042" s="64">
        <v>50</v>
      </c>
      <c r="F1042" s="64">
        <v>0</v>
      </c>
      <c r="G1042" s="64">
        <v>0</v>
      </c>
      <c r="H1042" s="20">
        <f>IFERROR(VLOOKUP(A1042,'[3]Allocation Thresholds'!A:B,2,FALSE),10)</f>
        <v>10</v>
      </c>
    </row>
    <row r="1043" spans="1:8">
      <c r="A1043" t="s">
        <v>991</v>
      </c>
      <c r="B1043" s="64">
        <f>VLOOKUP($A1043,Pivot!$D:$E,2,FALSE)</f>
        <v>0</v>
      </c>
      <c r="D1043" s="64">
        <v>0</v>
      </c>
      <c r="E1043" s="64">
        <v>0</v>
      </c>
      <c r="F1043" s="64">
        <v>0</v>
      </c>
      <c r="G1043" s="64">
        <v>0</v>
      </c>
      <c r="H1043" s="20">
        <f>IFERROR(VLOOKUP(A1043,'[3]Allocation Thresholds'!A:B,2,FALSE),10)</f>
        <v>10</v>
      </c>
    </row>
    <row r="1044" spans="1:8">
      <c r="A1044" t="s">
        <v>992</v>
      </c>
      <c r="B1044" s="64">
        <f>VLOOKUP($A1044,Pivot!$D:$E,2,FALSE)</f>
        <v>0</v>
      </c>
      <c r="D1044" s="64">
        <v>50</v>
      </c>
      <c r="E1044" s="64">
        <v>50</v>
      </c>
      <c r="F1044" s="64">
        <v>0</v>
      </c>
      <c r="G1044" s="64">
        <v>0</v>
      </c>
      <c r="H1044" s="20">
        <f>IFERROR(VLOOKUP(A1044,'[3]Allocation Thresholds'!A:B,2,FALSE),10)</f>
        <v>10</v>
      </c>
    </row>
    <row r="1045" spans="1:8">
      <c r="A1045" t="s">
        <v>993</v>
      </c>
      <c r="B1045" s="64">
        <f>VLOOKUP($A1045,Pivot!$D:$E,2,FALSE)</f>
        <v>0</v>
      </c>
      <c r="D1045" s="64">
        <v>0</v>
      </c>
      <c r="E1045" s="64">
        <v>0</v>
      </c>
      <c r="F1045" s="64">
        <v>0</v>
      </c>
      <c r="G1045" s="64">
        <v>0</v>
      </c>
      <c r="H1045" s="20">
        <f>IFERROR(VLOOKUP(A1045,'[3]Allocation Thresholds'!A:B,2,FALSE),10)</f>
        <v>10</v>
      </c>
    </row>
    <row r="1046" spans="1:8">
      <c r="A1046" t="s">
        <v>994</v>
      </c>
      <c r="B1046" s="64">
        <f>VLOOKUP($A1046,Pivot!$D:$E,2,FALSE)</f>
        <v>0</v>
      </c>
      <c r="D1046" s="64">
        <v>50</v>
      </c>
      <c r="E1046" s="64">
        <v>50</v>
      </c>
      <c r="F1046" s="64">
        <v>0</v>
      </c>
      <c r="G1046" s="64">
        <v>0</v>
      </c>
      <c r="H1046" s="20">
        <f>IFERROR(VLOOKUP(A1046,'[3]Allocation Thresholds'!A:B,2,FALSE),10)</f>
        <v>10</v>
      </c>
    </row>
    <row r="1047" spans="1:8">
      <c r="A1047" t="s">
        <v>8289</v>
      </c>
      <c r="B1047" s="64">
        <f>VLOOKUP($A1047,Pivot!$D:$E,2,FALSE)</f>
        <v>0</v>
      </c>
      <c r="D1047" s="64">
        <v>0</v>
      </c>
      <c r="E1047" s="64">
        <v>0</v>
      </c>
      <c r="F1047" s="64">
        <v>0</v>
      </c>
      <c r="G1047" s="64">
        <v>0</v>
      </c>
      <c r="H1047" s="20">
        <f>IFERROR(VLOOKUP(A1047,'[3]Allocation Thresholds'!A:B,2,FALSE),10)</f>
        <v>10</v>
      </c>
    </row>
    <row r="1048" spans="1:8">
      <c r="A1048" t="s">
        <v>8290</v>
      </c>
      <c r="B1048" s="64">
        <f>VLOOKUP($A1048,Pivot!$D:$E,2,FALSE)</f>
        <v>0</v>
      </c>
      <c r="D1048" s="64">
        <v>50</v>
      </c>
      <c r="E1048" s="64">
        <v>50</v>
      </c>
      <c r="F1048" s="64">
        <v>0</v>
      </c>
      <c r="G1048" s="64">
        <v>0</v>
      </c>
      <c r="H1048" s="20">
        <f>IFERROR(VLOOKUP(A1048,'[3]Allocation Thresholds'!A:B,2,FALSE),10)</f>
        <v>10</v>
      </c>
    </row>
    <row r="1049" spans="1:8">
      <c r="A1049" t="s">
        <v>8291</v>
      </c>
      <c r="B1049" s="64">
        <f>VLOOKUP($A1049,Pivot!$D:$E,2,FALSE)</f>
        <v>0</v>
      </c>
      <c r="D1049" s="64">
        <v>50</v>
      </c>
      <c r="E1049" s="64">
        <v>50</v>
      </c>
      <c r="F1049" s="64">
        <v>0</v>
      </c>
      <c r="G1049" s="64">
        <v>0</v>
      </c>
      <c r="H1049" s="20">
        <f>IFERROR(VLOOKUP(A1049,'[3]Allocation Thresholds'!A:B,2,FALSE),10)</f>
        <v>10</v>
      </c>
    </row>
    <row r="1050" spans="1:8">
      <c r="A1050" t="s">
        <v>8292</v>
      </c>
      <c r="B1050" s="64">
        <f>VLOOKUP($A1050,Pivot!$D:$E,2,FALSE)</f>
        <v>0</v>
      </c>
      <c r="D1050" s="64">
        <v>50</v>
      </c>
      <c r="E1050" s="64">
        <v>50</v>
      </c>
      <c r="F1050" s="64">
        <v>0</v>
      </c>
      <c r="G1050" s="64">
        <v>0</v>
      </c>
      <c r="H1050" s="20">
        <f>IFERROR(VLOOKUP(A1050,'[3]Allocation Thresholds'!A:B,2,FALSE),10)</f>
        <v>10</v>
      </c>
    </row>
    <row r="1051" spans="1:8">
      <c r="A1051" t="s">
        <v>995</v>
      </c>
      <c r="B1051" s="64">
        <f>VLOOKUP($A1051,Pivot!$D:$E,2,FALSE)</f>
        <v>0</v>
      </c>
      <c r="D1051" s="64">
        <v>50</v>
      </c>
      <c r="E1051" s="64">
        <v>50</v>
      </c>
      <c r="F1051" s="64">
        <v>0</v>
      </c>
      <c r="G1051" s="64">
        <v>0</v>
      </c>
      <c r="H1051" s="20">
        <f>IFERROR(VLOOKUP(A1051,'[3]Allocation Thresholds'!A:B,2,FALSE),10)</f>
        <v>10</v>
      </c>
    </row>
    <row r="1052" spans="1:8">
      <c r="A1052" t="s">
        <v>996</v>
      </c>
      <c r="B1052" s="64">
        <f>VLOOKUP($A1052,Pivot!$D:$E,2,FALSE)</f>
        <v>0</v>
      </c>
      <c r="D1052" s="64">
        <v>50</v>
      </c>
      <c r="E1052" s="64">
        <v>50</v>
      </c>
      <c r="F1052" s="64">
        <v>0</v>
      </c>
      <c r="G1052" s="64">
        <v>0</v>
      </c>
      <c r="H1052" s="20">
        <f>IFERROR(VLOOKUP(A1052,'[3]Allocation Thresholds'!A:B,2,FALSE),10)</f>
        <v>10</v>
      </c>
    </row>
    <row r="1053" spans="1:8">
      <c r="A1053" t="s">
        <v>997</v>
      </c>
      <c r="B1053" s="64">
        <f>VLOOKUP($A1053,Pivot!$D:$E,2,FALSE)</f>
        <v>0</v>
      </c>
      <c r="D1053" s="64">
        <v>50</v>
      </c>
      <c r="E1053" s="64">
        <v>50</v>
      </c>
      <c r="F1053" s="64">
        <v>0</v>
      </c>
      <c r="G1053" s="64">
        <v>0</v>
      </c>
      <c r="H1053" s="20">
        <f>IFERROR(VLOOKUP(A1053,'[3]Allocation Thresholds'!A:B,2,FALSE),10)</f>
        <v>10</v>
      </c>
    </row>
    <row r="1054" spans="1:8">
      <c r="A1054" t="s">
        <v>998</v>
      </c>
      <c r="B1054" s="64">
        <f>VLOOKUP($A1054,Pivot!$D:$E,2,FALSE)</f>
        <v>0</v>
      </c>
      <c r="D1054" s="64">
        <v>50</v>
      </c>
      <c r="E1054" s="64">
        <v>50</v>
      </c>
      <c r="F1054" s="64">
        <v>0</v>
      </c>
      <c r="G1054" s="64">
        <v>0</v>
      </c>
      <c r="H1054" s="20">
        <f>IFERROR(VLOOKUP(A1054,'[3]Allocation Thresholds'!A:B,2,FALSE),10)</f>
        <v>10</v>
      </c>
    </row>
    <row r="1055" spans="1:8">
      <c r="A1055" t="s">
        <v>999</v>
      </c>
      <c r="B1055" s="64">
        <f>VLOOKUP($A1055,Pivot!$D:$E,2,FALSE)</f>
        <v>0</v>
      </c>
      <c r="D1055" s="64">
        <v>0</v>
      </c>
      <c r="E1055" s="64">
        <v>0</v>
      </c>
      <c r="F1055" s="64">
        <v>0</v>
      </c>
      <c r="G1055" s="64">
        <v>0</v>
      </c>
      <c r="H1055" s="20">
        <f>IFERROR(VLOOKUP(A1055,'[3]Allocation Thresholds'!A:B,2,FALSE),10)</f>
        <v>10</v>
      </c>
    </row>
    <row r="1056" spans="1:8">
      <c r="A1056" t="s">
        <v>1000</v>
      </c>
      <c r="B1056" s="64">
        <f>VLOOKUP($A1056,Pivot!$D:$E,2,FALSE)</f>
        <v>0</v>
      </c>
      <c r="D1056" s="64">
        <v>50</v>
      </c>
      <c r="E1056" s="64">
        <v>50</v>
      </c>
      <c r="F1056" s="64">
        <v>0</v>
      </c>
      <c r="G1056" s="64">
        <v>0</v>
      </c>
      <c r="H1056" s="20">
        <f>IFERROR(VLOOKUP(A1056,'[3]Allocation Thresholds'!A:B,2,FALSE),10)</f>
        <v>10</v>
      </c>
    </row>
    <row r="1057" spans="1:8">
      <c r="A1057" t="s">
        <v>1001</v>
      </c>
      <c r="B1057" s="64">
        <f>VLOOKUP($A1057,Pivot!$D:$E,2,FALSE)</f>
        <v>0</v>
      </c>
      <c r="D1057" s="64">
        <v>0</v>
      </c>
      <c r="E1057" s="64">
        <v>0</v>
      </c>
      <c r="F1057" s="64">
        <v>0</v>
      </c>
      <c r="G1057" s="64">
        <v>0</v>
      </c>
      <c r="H1057" s="20">
        <f>IFERROR(VLOOKUP(A1057,'[3]Allocation Thresholds'!A:B,2,FALSE),10)</f>
        <v>10</v>
      </c>
    </row>
    <row r="1058" spans="1:8">
      <c r="A1058" t="s">
        <v>1002</v>
      </c>
      <c r="B1058" s="64">
        <f>VLOOKUP($A1058,Pivot!$D:$E,2,FALSE)</f>
        <v>0</v>
      </c>
      <c r="D1058" s="66">
        <v>50</v>
      </c>
      <c r="E1058" s="64">
        <v>50</v>
      </c>
      <c r="F1058" s="67">
        <v>0</v>
      </c>
      <c r="G1058" s="64">
        <v>0</v>
      </c>
      <c r="H1058" s="20">
        <f>IFERROR(VLOOKUP(A1058,'[3]Allocation Thresholds'!A:B,2,FALSE),10)</f>
        <v>10</v>
      </c>
    </row>
    <row r="1059" spans="1:8">
      <c r="A1059" t="s">
        <v>1003</v>
      </c>
      <c r="B1059" s="64">
        <f>VLOOKUP($A1059,Pivot!$D:$E,2,FALSE)</f>
        <v>0</v>
      </c>
      <c r="D1059" s="64">
        <v>0</v>
      </c>
      <c r="E1059" s="64">
        <v>0</v>
      </c>
      <c r="F1059" s="64">
        <v>0</v>
      </c>
      <c r="G1059" s="64">
        <v>0</v>
      </c>
      <c r="H1059" s="20">
        <f>IFERROR(VLOOKUP(A1059,'[3]Allocation Thresholds'!A:B,2,FALSE),10)</f>
        <v>10</v>
      </c>
    </row>
    <row r="1060" spans="1:8">
      <c r="A1060" t="s">
        <v>1004</v>
      </c>
      <c r="B1060" s="64">
        <f>VLOOKUP($A1060,Pivot!$D:$E,2,FALSE)</f>
        <v>0</v>
      </c>
      <c r="D1060" s="64">
        <v>0</v>
      </c>
      <c r="E1060" s="64">
        <v>0</v>
      </c>
      <c r="F1060" s="64">
        <v>0</v>
      </c>
      <c r="G1060" s="64">
        <v>0</v>
      </c>
      <c r="H1060" s="20">
        <f>IFERROR(VLOOKUP(A1060,'[3]Allocation Thresholds'!A:B,2,FALSE),10)</f>
        <v>10</v>
      </c>
    </row>
    <row r="1061" spans="1:8">
      <c r="A1061" t="s">
        <v>1005</v>
      </c>
      <c r="B1061" s="64">
        <f>VLOOKUP($A1061,Pivot!$D:$E,2,FALSE)</f>
        <v>0</v>
      </c>
      <c r="D1061" s="64">
        <v>50</v>
      </c>
      <c r="E1061" s="64">
        <v>50</v>
      </c>
      <c r="F1061" s="64">
        <v>0</v>
      </c>
      <c r="G1061" s="64">
        <v>0</v>
      </c>
      <c r="H1061" s="20">
        <f>IFERROR(VLOOKUP(A1061,'[3]Allocation Thresholds'!A:B,2,FALSE),10)</f>
        <v>10</v>
      </c>
    </row>
    <row r="1062" spans="1:8">
      <c r="A1062" t="s">
        <v>1006</v>
      </c>
      <c r="B1062" s="64">
        <f>VLOOKUP($A1062,Pivot!$D:$E,2,FALSE)</f>
        <v>0</v>
      </c>
      <c r="D1062" s="64">
        <v>50</v>
      </c>
      <c r="E1062" s="64">
        <v>50</v>
      </c>
      <c r="F1062" s="64">
        <v>0</v>
      </c>
      <c r="G1062" s="64">
        <v>0</v>
      </c>
      <c r="H1062" s="20">
        <f>IFERROR(VLOOKUP(A1062,'[3]Allocation Thresholds'!A:B,2,FALSE),10)</f>
        <v>10</v>
      </c>
    </row>
    <row r="1063" spans="1:8">
      <c r="A1063" t="s">
        <v>8293</v>
      </c>
      <c r="B1063" s="64">
        <f>VLOOKUP($A1063,Pivot!$D:$E,2,FALSE)</f>
        <v>0</v>
      </c>
      <c r="D1063" s="64">
        <v>50</v>
      </c>
      <c r="E1063" s="64">
        <v>50</v>
      </c>
      <c r="F1063" s="64">
        <v>0</v>
      </c>
      <c r="G1063" s="64">
        <v>0</v>
      </c>
      <c r="H1063" s="20">
        <f>IFERROR(VLOOKUP(A1063,'[3]Allocation Thresholds'!A:B,2,FALSE),10)</f>
        <v>10</v>
      </c>
    </row>
    <row r="1064" spans="1:8">
      <c r="A1064" t="s">
        <v>8294</v>
      </c>
      <c r="B1064" s="64">
        <f>VLOOKUP($A1064,Pivot!$D:$E,2,FALSE)</f>
        <v>0</v>
      </c>
      <c r="D1064" s="64">
        <v>50</v>
      </c>
      <c r="E1064" s="64">
        <v>50</v>
      </c>
      <c r="F1064" s="64">
        <v>0</v>
      </c>
      <c r="G1064" s="64">
        <v>0</v>
      </c>
      <c r="H1064" s="20">
        <f>IFERROR(VLOOKUP(A1064,'[3]Allocation Thresholds'!A:B,2,FALSE),10)</f>
        <v>10</v>
      </c>
    </row>
    <row r="1065" spans="1:8">
      <c r="A1065" t="s">
        <v>8295</v>
      </c>
      <c r="B1065" s="64">
        <f>VLOOKUP($A1065,Pivot!$D:$E,2,FALSE)</f>
        <v>0</v>
      </c>
      <c r="D1065" s="64">
        <v>50</v>
      </c>
      <c r="E1065" s="64">
        <v>50</v>
      </c>
      <c r="F1065" s="64">
        <v>0</v>
      </c>
      <c r="G1065" s="64">
        <v>0</v>
      </c>
      <c r="H1065" s="20">
        <f>IFERROR(VLOOKUP(A1065,'[3]Allocation Thresholds'!A:B,2,FALSE),10)</f>
        <v>10</v>
      </c>
    </row>
    <row r="1066" spans="1:8">
      <c r="A1066" t="s">
        <v>8296</v>
      </c>
      <c r="B1066" s="64">
        <f>VLOOKUP($A1066,Pivot!$D:$E,2,FALSE)</f>
        <v>0</v>
      </c>
      <c r="D1066" s="64">
        <v>50</v>
      </c>
      <c r="E1066" s="64">
        <v>50</v>
      </c>
      <c r="F1066" s="64">
        <v>0</v>
      </c>
      <c r="G1066" s="64">
        <v>0</v>
      </c>
      <c r="H1066" s="20">
        <f>IFERROR(VLOOKUP(A1066,'[3]Allocation Thresholds'!A:B,2,FALSE),10)</f>
        <v>10</v>
      </c>
    </row>
    <row r="1067" spans="1:8">
      <c r="A1067" t="s">
        <v>1007</v>
      </c>
      <c r="B1067" s="64">
        <f>VLOOKUP($A1067,Pivot!$D:$E,2,FALSE)</f>
        <v>0</v>
      </c>
      <c r="D1067" s="64">
        <v>0</v>
      </c>
      <c r="E1067" s="64">
        <v>0</v>
      </c>
      <c r="F1067" s="64">
        <v>0</v>
      </c>
      <c r="G1067" s="64">
        <v>0</v>
      </c>
      <c r="H1067" s="20">
        <f>IFERROR(VLOOKUP(A1067,'[3]Allocation Thresholds'!A:B,2,FALSE),10)</f>
        <v>10</v>
      </c>
    </row>
    <row r="1068" spans="1:8">
      <c r="A1068" t="s">
        <v>1008</v>
      </c>
      <c r="B1068" s="64">
        <f>VLOOKUP($A1068,Pivot!$D:$E,2,FALSE)</f>
        <v>0</v>
      </c>
      <c r="D1068" s="64">
        <v>50</v>
      </c>
      <c r="E1068" s="64">
        <v>50</v>
      </c>
      <c r="F1068" s="64">
        <v>0</v>
      </c>
      <c r="G1068" s="64">
        <v>0</v>
      </c>
      <c r="H1068" s="20">
        <f>IFERROR(VLOOKUP(A1068,'[3]Allocation Thresholds'!A:B,2,FALSE),10)</f>
        <v>10</v>
      </c>
    </row>
    <row r="1069" spans="1:8">
      <c r="A1069" t="s">
        <v>1009</v>
      </c>
      <c r="B1069" s="64">
        <f>VLOOKUP($A1069,Pivot!$D:$E,2,FALSE)</f>
        <v>0</v>
      </c>
      <c r="D1069" s="64">
        <v>0</v>
      </c>
      <c r="E1069" s="64">
        <v>0</v>
      </c>
      <c r="F1069" s="64">
        <v>0</v>
      </c>
      <c r="G1069" s="64">
        <v>0</v>
      </c>
      <c r="H1069" s="20">
        <f>IFERROR(VLOOKUP(A1069,'[3]Allocation Thresholds'!A:B,2,FALSE),10)</f>
        <v>10</v>
      </c>
    </row>
    <row r="1070" spans="1:8">
      <c r="A1070" t="s">
        <v>1010</v>
      </c>
      <c r="B1070" s="64">
        <f>VLOOKUP($A1070,Pivot!$D:$E,2,FALSE)</f>
        <v>0</v>
      </c>
      <c r="D1070" s="64">
        <v>50</v>
      </c>
      <c r="E1070" s="64">
        <v>50</v>
      </c>
      <c r="F1070" s="64">
        <v>0</v>
      </c>
      <c r="G1070" s="64">
        <v>0</v>
      </c>
      <c r="H1070" s="20">
        <f>IFERROR(VLOOKUP(A1070,'[3]Allocation Thresholds'!A:B,2,FALSE),10)</f>
        <v>10</v>
      </c>
    </row>
    <row r="1071" spans="1:8">
      <c r="A1071" t="s">
        <v>1011</v>
      </c>
      <c r="B1071" s="64">
        <f>VLOOKUP($A1071,Pivot!$D:$E,2,FALSE)</f>
        <v>0</v>
      </c>
      <c r="D1071" s="64">
        <v>0</v>
      </c>
      <c r="E1071" s="64">
        <v>0</v>
      </c>
      <c r="F1071" s="64">
        <v>0</v>
      </c>
      <c r="G1071" s="64">
        <v>0</v>
      </c>
      <c r="H1071" s="20">
        <f>IFERROR(VLOOKUP(A1071,'[3]Allocation Thresholds'!A:B,2,FALSE),10)</f>
        <v>10</v>
      </c>
    </row>
    <row r="1072" spans="1:8">
      <c r="A1072" t="s">
        <v>1012</v>
      </c>
      <c r="B1072" s="64">
        <f>VLOOKUP($A1072,Pivot!$D:$E,2,FALSE)</f>
        <v>0</v>
      </c>
      <c r="D1072" s="64">
        <v>0</v>
      </c>
      <c r="E1072" s="64">
        <v>0</v>
      </c>
      <c r="F1072" s="64">
        <v>0</v>
      </c>
      <c r="G1072" s="64">
        <v>0</v>
      </c>
      <c r="H1072" s="20">
        <f>IFERROR(VLOOKUP(A1072,'[3]Allocation Thresholds'!A:B,2,FALSE),10)</f>
        <v>10</v>
      </c>
    </row>
    <row r="1073" spans="1:8">
      <c r="A1073" t="s">
        <v>1013</v>
      </c>
      <c r="B1073" s="64">
        <f>VLOOKUP($A1073,Pivot!$D:$E,2,FALSE)</f>
        <v>0</v>
      </c>
      <c r="D1073" s="64">
        <v>50</v>
      </c>
      <c r="E1073" s="64">
        <v>50</v>
      </c>
      <c r="F1073" s="64">
        <v>0</v>
      </c>
      <c r="G1073" s="64">
        <v>0</v>
      </c>
      <c r="H1073" s="20">
        <f>IFERROR(VLOOKUP(A1073,'[3]Allocation Thresholds'!A:B,2,FALSE),10)</f>
        <v>10</v>
      </c>
    </row>
    <row r="1074" spans="1:8">
      <c r="A1074" t="s">
        <v>1014</v>
      </c>
      <c r="B1074" s="64">
        <f>VLOOKUP($A1074,Pivot!$D:$E,2,FALSE)</f>
        <v>0</v>
      </c>
      <c r="D1074" s="64">
        <v>50</v>
      </c>
      <c r="E1074" s="64">
        <v>50</v>
      </c>
      <c r="F1074" s="64">
        <v>0</v>
      </c>
      <c r="G1074" s="64">
        <v>0</v>
      </c>
      <c r="H1074" s="20">
        <f>IFERROR(VLOOKUP(A1074,'[3]Allocation Thresholds'!A:B,2,FALSE),10)</f>
        <v>10</v>
      </c>
    </row>
    <row r="1075" spans="1:8">
      <c r="A1075" t="s">
        <v>8297</v>
      </c>
      <c r="B1075" s="64">
        <f>VLOOKUP($A1075,Pivot!$D:$E,2,FALSE)</f>
        <v>0</v>
      </c>
      <c r="D1075" s="64">
        <v>50</v>
      </c>
      <c r="E1075" s="64">
        <v>50</v>
      </c>
      <c r="F1075" s="64">
        <v>0</v>
      </c>
      <c r="G1075" s="64">
        <v>0</v>
      </c>
      <c r="H1075" s="20">
        <f>IFERROR(VLOOKUP(A1075,'[3]Allocation Thresholds'!A:B,2,FALSE),10)</f>
        <v>10</v>
      </c>
    </row>
    <row r="1076" spans="1:8">
      <c r="A1076" t="s">
        <v>8298</v>
      </c>
      <c r="B1076" s="64">
        <f>VLOOKUP($A1076,Pivot!$D:$E,2,FALSE)</f>
        <v>0</v>
      </c>
      <c r="D1076" s="64">
        <v>0</v>
      </c>
      <c r="E1076" s="64">
        <v>0</v>
      </c>
      <c r="F1076" s="64">
        <v>0</v>
      </c>
      <c r="G1076" s="64">
        <v>0</v>
      </c>
      <c r="H1076" s="20">
        <f>IFERROR(VLOOKUP(A1076,'[3]Allocation Thresholds'!A:B,2,FALSE),10)</f>
        <v>10</v>
      </c>
    </row>
    <row r="1077" spans="1:8">
      <c r="A1077" t="s">
        <v>8299</v>
      </c>
      <c r="B1077" s="64">
        <f>VLOOKUP($A1077,Pivot!$D:$E,2,FALSE)</f>
        <v>0</v>
      </c>
      <c r="D1077" s="64">
        <v>50</v>
      </c>
      <c r="E1077" s="64">
        <v>50</v>
      </c>
      <c r="F1077" s="64">
        <v>0</v>
      </c>
      <c r="G1077" s="64">
        <v>0</v>
      </c>
      <c r="H1077" s="20">
        <f>IFERROR(VLOOKUP(A1077,'[3]Allocation Thresholds'!A:B,2,FALSE),10)</f>
        <v>10</v>
      </c>
    </row>
    <row r="1078" spans="1:8">
      <c r="A1078" t="s">
        <v>8300</v>
      </c>
      <c r="B1078" s="64">
        <f>VLOOKUP($A1078,Pivot!$D:$E,2,FALSE)</f>
        <v>0</v>
      </c>
      <c r="D1078" s="64">
        <v>50</v>
      </c>
      <c r="E1078" s="64">
        <v>50</v>
      </c>
      <c r="F1078" s="64">
        <v>0</v>
      </c>
      <c r="G1078" s="64">
        <v>0</v>
      </c>
      <c r="H1078" s="20">
        <f>IFERROR(VLOOKUP(A1078,'[3]Allocation Thresholds'!A:B,2,FALSE),10)</f>
        <v>10</v>
      </c>
    </row>
    <row r="1079" spans="1:8">
      <c r="A1079" t="s">
        <v>8301</v>
      </c>
      <c r="B1079" s="64">
        <f>VLOOKUP($A1079,Pivot!$D:$E,2,FALSE)</f>
        <v>0</v>
      </c>
      <c r="D1079" s="64">
        <v>0</v>
      </c>
      <c r="E1079" s="64">
        <v>0</v>
      </c>
      <c r="F1079" s="64">
        <v>0</v>
      </c>
      <c r="G1079" s="64">
        <v>0</v>
      </c>
      <c r="H1079" s="20">
        <f>IFERROR(VLOOKUP(A1079,'[3]Allocation Thresholds'!A:B,2,FALSE),10)</f>
        <v>10</v>
      </c>
    </row>
    <row r="1080" spans="1:8">
      <c r="A1080" t="s">
        <v>8302</v>
      </c>
      <c r="B1080" s="64">
        <f>VLOOKUP($A1080,Pivot!$D:$E,2,FALSE)</f>
        <v>0</v>
      </c>
      <c r="D1080" s="64">
        <v>50</v>
      </c>
      <c r="E1080" s="64">
        <v>50</v>
      </c>
      <c r="F1080" s="64">
        <v>0</v>
      </c>
      <c r="G1080" s="64">
        <v>0</v>
      </c>
      <c r="H1080" s="20">
        <f>IFERROR(VLOOKUP(A1080,'[3]Allocation Thresholds'!A:B,2,FALSE),10)</f>
        <v>10</v>
      </c>
    </row>
    <row r="1081" spans="1:8">
      <c r="A1081" t="s">
        <v>8303</v>
      </c>
      <c r="B1081" s="64">
        <f>VLOOKUP($A1081,Pivot!$D:$E,2,FALSE)</f>
        <v>0</v>
      </c>
      <c r="D1081" s="64">
        <v>50</v>
      </c>
      <c r="E1081" s="64">
        <v>50</v>
      </c>
      <c r="F1081" s="64">
        <v>0</v>
      </c>
      <c r="G1081" s="64">
        <v>0</v>
      </c>
      <c r="H1081" s="20">
        <f>IFERROR(VLOOKUP(A1081,'[3]Allocation Thresholds'!A:B,2,FALSE),10)</f>
        <v>10</v>
      </c>
    </row>
    <row r="1082" spans="1:8">
      <c r="A1082" t="s">
        <v>8304</v>
      </c>
      <c r="B1082" s="64">
        <f>VLOOKUP($A1082,Pivot!$D:$E,2,FALSE)</f>
        <v>0</v>
      </c>
      <c r="D1082" s="64">
        <v>50</v>
      </c>
      <c r="E1082" s="64">
        <v>50</v>
      </c>
      <c r="F1082" s="64">
        <v>0</v>
      </c>
      <c r="G1082" s="64">
        <v>0</v>
      </c>
      <c r="H1082" s="20">
        <f>IFERROR(VLOOKUP(A1082,'[3]Allocation Thresholds'!A:B,2,FALSE),10)</f>
        <v>10</v>
      </c>
    </row>
    <row r="1083" spans="1:8">
      <c r="A1083" t="s">
        <v>1015</v>
      </c>
      <c r="B1083" s="64">
        <f>VLOOKUP($A1083,Pivot!$D:$E,2,FALSE)</f>
        <v>0</v>
      </c>
      <c r="D1083" s="64">
        <v>50</v>
      </c>
      <c r="E1083" s="64">
        <v>50</v>
      </c>
      <c r="F1083" s="64">
        <v>0</v>
      </c>
      <c r="G1083" s="64">
        <v>0</v>
      </c>
      <c r="H1083" s="20">
        <f>IFERROR(VLOOKUP(A1083,'[3]Allocation Thresholds'!A:B,2,FALSE),10)</f>
        <v>10</v>
      </c>
    </row>
    <row r="1084" spans="1:8">
      <c r="A1084" t="s">
        <v>1016</v>
      </c>
      <c r="B1084" s="64">
        <f>VLOOKUP($A1084,Pivot!$D:$E,2,FALSE)</f>
        <v>0</v>
      </c>
      <c r="D1084" s="64">
        <v>50</v>
      </c>
      <c r="E1084" s="64">
        <v>50</v>
      </c>
      <c r="F1084" s="64">
        <v>0</v>
      </c>
      <c r="G1084" s="64">
        <v>0</v>
      </c>
      <c r="H1084" s="20">
        <f>IFERROR(VLOOKUP(A1084,'[3]Allocation Thresholds'!A:B,2,FALSE),10)</f>
        <v>10</v>
      </c>
    </row>
    <row r="1085" spans="1:8">
      <c r="A1085" t="s">
        <v>8305</v>
      </c>
      <c r="B1085" s="64">
        <f>VLOOKUP($A1085,Pivot!$D:$E,2,FALSE)</f>
        <v>0</v>
      </c>
      <c r="D1085" s="64">
        <v>0</v>
      </c>
      <c r="E1085" s="64">
        <v>0</v>
      </c>
      <c r="F1085" s="64">
        <v>0</v>
      </c>
      <c r="G1085" s="64">
        <v>0</v>
      </c>
      <c r="H1085" s="20">
        <f>IFERROR(VLOOKUP(A1085,'[3]Allocation Thresholds'!A:B,2,FALSE),10)</f>
        <v>10</v>
      </c>
    </row>
    <row r="1086" spans="1:8">
      <c r="A1086" t="s">
        <v>8306</v>
      </c>
      <c r="B1086" s="64">
        <f>VLOOKUP($A1086,Pivot!$D:$E,2,FALSE)</f>
        <v>0</v>
      </c>
      <c r="D1086" s="64">
        <v>0</v>
      </c>
      <c r="E1086" s="64">
        <v>0</v>
      </c>
      <c r="F1086" s="64">
        <v>0</v>
      </c>
      <c r="G1086" s="64">
        <v>0</v>
      </c>
      <c r="H1086" s="20">
        <f>IFERROR(VLOOKUP(A1086,'[3]Allocation Thresholds'!A:B,2,FALSE),10)</f>
        <v>10</v>
      </c>
    </row>
    <row r="1087" spans="1:8">
      <c r="A1087" t="s">
        <v>8307</v>
      </c>
      <c r="B1087" s="64">
        <f>VLOOKUP($A1087,Pivot!$D:$E,2,FALSE)</f>
        <v>0</v>
      </c>
      <c r="D1087" s="64">
        <v>50</v>
      </c>
      <c r="E1087" s="64">
        <v>50</v>
      </c>
      <c r="F1087" s="64">
        <v>0</v>
      </c>
      <c r="G1087" s="64">
        <v>0</v>
      </c>
      <c r="H1087" s="20">
        <f>IFERROR(VLOOKUP(A1087,'[3]Allocation Thresholds'!A:B,2,FALSE),10)</f>
        <v>10</v>
      </c>
    </row>
    <row r="1088" spans="1:8">
      <c r="A1088" t="s">
        <v>8308</v>
      </c>
      <c r="B1088" s="64">
        <f>VLOOKUP($A1088,Pivot!$D:$E,2,FALSE)</f>
        <v>0</v>
      </c>
      <c r="D1088" s="64">
        <v>50</v>
      </c>
      <c r="E1088" s="64">
        <v>50</v>
      </c>
      <c r="F1088" s="64">
        <v>0</v>
      </c>
      <c r="G1088" s="64">
        <v>0</v>
      </c>
      <c r="H1088" s="20">
        <f>IFERROR(VLOOKUP(A1088,'[3]Allocation Thresholds'!A:B,2,FALSE),10)</f>
        <v>10</v>
      </c>
    </row>
    <row r="1089" spans="1:8">
      <c r="A1089" t="s">
        <v>1017</v>
      </c>
      <c r="B1089" s="64">
        <f>VLOOKUP($A1089,Pivot!$D:$E,2,FALSE)</f>
        <v>0</v>
      </c>
      <c r="D1089" s="64">
        <v>0</v>
      </c>
      <c r="E1089" s="64">
        <v>0</v>
      </c>
      <c r="F1089" s="64">
        <v>0</v>
      </c>
      <c r="G1089" s="64">
        <v>0</v>
      </c>
      <c r="H1089" s="20">
        <f>IFERROR(VLOOKUP(A1089,'[3]Allocation Thresholds'!A:B,2,FALSE),10)</f>
        <v>10</v>
      </c>
    </row>
    <row r="1090" spans="1:8">
      <c r="A1090" t="s">
        <v>1018</v>
      </c>
      <c r="B1090" s="64">
        <f>VLOOKUP($A1090,Pivot!$D:$E,2,FALSE)</f>
        <v>0</v>
      </c>
      <c r="D1090" s="64">
        <v>50</v>
      </c>
      <c r="E1090" s="64">
        <v>50</v>
      </c>
      <c r="F1090" s="64">
        <v>0</v>
      </c>
      <c r="G1090" s="64">
        <v>0</v>
      </c>
      <c r="H1090" s="20">
        <f>IFERROR(VLOOKUP(A1090,'[3]Allocation Thresholds'!A:B,2,FALSE),10)</f>
        <v>10</v>
      </c>
    </row>
    <row r="1091" spans="1:8">
      <c r="A1091" t="s">
        <v>1019</v>
      </c>
      <c r="B1091" s="64">
        <f>VLOOKUP($A1091,Pivot!$D:$E,2,FALSE)</f>
        <v>0</v>
      </c>
      <c r="D1091" s="64">
        <v>50</v>
      </c>
      <c r="E1091" s="64">
        <v>50</v>
      </c>
      <c r="F1091" s="64">
        <v>0</v>
      </c>
      <c r="G1091" s="64">
        <v>0</v>
      </c>
      <c r="H1091" s="20">
        <f>IFERROR(VLOOKUP(A1091,'[3]Allocation Thresholds'!A:B,2,FALSE),10)</f>
        <v>10</v>
      </c>
    </row>
    <row r="1092" spans="1:8">
      <c r="A1092" t="s">
        <v>1020</v>
      </c>
      <c r="B1092" s="64">
        <f>VLOOKUP($A1092,Pivot!$D:$E,2,FALSE)</f>
        <v>0</v>
      </c>
      <c r="D1092" s="64">
        <v>50</v>
      </c>
      <c r="E1092" s="64">
        <v>50</v>
      </c>
      <c r="F1092" s="64">
        <v>0</v>
      </c>
      <c r="G1092" s="64">
        <v>0</v>
      </c>
      <c r="H1092" s="20">
        <f>IFERROR(VLOOKUP(A1092,'[3]Allocation Thresholds'!A:B,2,FALSE),10)</f>
        <v>10</v>
      </c>
    </row>
    <row r="1093" spans="1:8">
      <c r="A1093" t="s">
        <v>1021</v>
      </c>
      <c r="B1093" s="64">
        <f>VLOOKUP($A1093,Pivot!$D:$E,2,FALSE)</f>
        <v>0</v>
      </c>
      <c r="D1093" s="64">
        <v>50</v>
      </c>
      <c r="E1093" s="64">
        <v>50</v>
      </c>
      <c r="F1093" s="64">
        <v>0</v>
      </c>
      <c r="G1093" s="64">
        <v>0</v>
      </c>
      <c r="H1093" s="20">
        <f>IFERROR(VLOOKUP(A1093,'[3]Allocation Thresholds'!A:B,2,FALSE),10)</f>
        <v>10</v>
      </c>
    </row>
    <row r="1094" spans="1:8">
      <c r="A1094" t="s">
        <v>1022</v>
      </c>
      <c r="B1094" s="64">
        <f>VLOOKUP($A1094,Pivot!$D:$E,2,FALSE)</f>
        <v>0</v>
      </c>
      <c r="D1094" s="64">
        <v>0</v>
      </c>
      <c r="E1094" s="64">
        <v>0</v>
      </c>
      <c r="F1094" s="64">
        <v>0</v>
      </c>
      <c r="G1094" s="64">
        <v>0</v>
      </c>
      <c r="H1094" s="20">
        <f>IFERROR(VLOOKUP(A1094,'[3]Allocation Thresholds'!A:B,2,FALSE),10)</f>
        <v>10</v>
      </c>
    </row>
    <row r="1095" spans="1:8">
      <c r="A1095" t="s">
        <v>1023</v>
      </c>
      <c r="B1095" s="64">
        <f>VLOOKUP($A1095,Pivot!$D:$E,2,FALSE)</f>
        <v>0</v>
      </c>
      <c r="D1095" s="66">
        <v>50</v>
      </c>
      <c r="E1095" s="64">
        <v>50</v>
      </c>
      <c r="F1095" s="67">
        <v>0</v>
      </c>
      <c r="G1095" s="64">
        <v>0</v>
      </c>
      <c r="H1095" s="20">
        <f>IFERROR(VLOOKUP(A1095,'[3]Allocation Thresholds'!A:B,2,FALSE),10)</f>
        <v>10</v>
      </c>
    </row>
    <row r="1096" spans="1:8">
      <c r="A1096" t="s">
        <v>1024</v>
      </c>
      <c r="B1096" s="64">
        <f>VLOOKUP($A1096,Pivot!$D:$E,2,FALSE)</f>
        <v>0</v>
      </c>
      <c r="D1096" s="64">
        <v>50</v>
      </c>
      <c r="E1096" s="64">
        <v>50</v>
      </c>
      <c r="F1096" s="64">
        <v>0</v>
      </c>
      <c r="G1096" s="64">
        <v>0</v>
      </c>
      <c r="H1096" s="20">
        <f>IFERROR(VLOOKUP(A1096,'[3]Allocation Thresholds'!A:B,2,FALSE),10)</f>
        <v>10</v>
      </c>
    </row>
    <row r="1097" spans="1:8">
      <c r="A1097" t="s">
        <v>1025</v>
      </c>
      <c r="B1097" s="64">
        <f>VLOOKUP($A1097,Pivot!$D:$E,2,FALSE)</f>
        <v>0</v>
      </c>
      <c r="D1097" s="64">
        <v>50</v>
      </c>
      <c r="E1097" s="64">
        <v>50</v>
      </c>
      <c r="F1097" s="64">
        <v>0</v>
      </c>
      <c r="G1097" s="64">
        <v>0</v>
      </c>
      <c r="H1097" s="20">
        <f>IFERROR(VLOOKUP(A1097,'[3]Allocation Thresholds'!A:B,2,FALSE),10)</f>
        <v>10</v>
      </c>
    </row>
    <row r="1098" spans="1:8">
      <c r="A1098" t="s">
        <v>1026</v>
      </c>
      <c r="B1098" s="64">
        <f>VLOOKUP($A1098,Pivot!$D:$E,2,FALSE)</f>
        <v>0</v>
      </c>
      <c r="D1098" s="64">
        <v>50</v>
      </c>
      <c r="E1098" s="64">
        <v>50</v>
      </c>
      <c r="F1098" s="64">
        <v>0</v>
      </c>
      <c r="G1098" s="64">
        <v>0</v>
      </c>
      <c r="H1098" s="20">
        <f>IFERROR(VLOOKUP(A1098,'[3]Allocation Thresholds'!A:B,2,FALSE),10)</f>
        <v>10</v>
      </c>
    </row>
    <row r="1099" spans="1:8">
      <c r="A1099" t="s">
        <v>1027</v>
      </c>
      <c r="B1099" s="64">
        <f>VLOOKUP($A1099,Pivot!$D:$E,2,FALSE)</f>
        <v>0</v>
      </c>
      <c r="D1099" s="64">
        <v>50</v>
      </c>
      <c r="E1099" s="64">
        <v>50</v>
      </c>
      <c r="F1099" s="64">
        <v>0</v>
      </c>
      <c r="G1099" s="64">
        <v>0</v>
      </c>
      <c r="H1099" s="20">
        <f>IFERROR(VLOOKUP(A1099,'[3]Allocation Thresholds'!A:B,2,FALSE),10)</f>
        <v>10</v>
      </c>
    </row>
    <row r="1100" spans="1:8">
      <c r="A1100" t="s">
        <v>4423</v>
      </c>
      <c r="B1100" s="64">
        <f>VLOOKUP($A1100,Pivot!$D:$E,2,FALSE)</f>
        <v>0</v>
      </c>
      <c r="D1100" s="64">
        <v>50</v>
      </c>
      <c r="E1100" s="64">
        <v>50</v>
      </c>
      <c r="F1100" s="64">
        <v>0</v>
      </c>
      <c r="G1100" s="64">
        <v>0</v>
      </c>
      <c r="H1100" s="20">
        <f>IFERROR(VLOOKUP(A1100,'[3]Allocation Thresholds'!A:B,2,FALSE),10)</f>
        <v>10</v>
      </c>
    </row>
    <row r="1101" spans="1:8">
      <c r="A1101" t="s">
        <v>1028</v>
      </c>
      <c r="B1101" s="64">
        <f>VLOOKUP($A1101,Pivot!$D:$E,2,FALSE)</f>
        <v>0</v>
      </c>
      <c r="D1101" s="64">
        <v>50</v>
      </c>
      <c r="E1101" s="64">
        <v>50</v>
      </c>
      <c r="F1101" s="64">
        <v>0</v>
      </c>
      <c r="G1101" s="64">
        <v>0</v>
      </c>
      <c r="H1101" s="20">
        <f>IFERROR(VLOOKUP(A1101,'[3]Allocation Thresholds'!A:B,2,FALSE),10)</f>
        <v>10</v>
      </c>
    </row>
    <row r="1102" spans="1:8">
      <c r="A1102" t="s">
        <v>1029</v>
      </c>
      <c r="B1102" s="64">
        <f>VLOOKUP($A1102,Pivot!$D:$E,2,FALSE)</f>
        <v>0</v>
      </c>
      <c r="D1102" s="64">
        <v>50</v>
      </c>
      <c r="E1102" s="64">
        <v>50</v>
      </c>
      <c r="F1102" s="64">
        <v>0</v>
      </c>
      <c r="G1102" s="64">
        <v>0</v>
      </c>
      <c r="H1102" s="20">
        <f>IFERROR(VLOOKUP(A1102,'[3]Allocation Thresholds'!A:B,2,FALSE),10)</f>
        <v>10</v>
      </c>
    </row>
    <row r="1103" spans="1:8">
      <c r="A1103" t="s">
        <v>1030</v>
      </c>
      <c r="B1103" s="64">
        <f>VLOOKUP($A1103,Pivot!$D:$E,2,FALSE)</f>
        <v>0</v>
      </c>
      <c r="D1103" s="64">
        <v>50</v>
      </c>
      <c r="E1103" s="64">
        <v>50</v>
      </c>
      <c r="F1103" s="64">
        <v>0</v>
      </c>
      <c r="G1103" s="64">
        <v>0</v>
      </c>
      <c r="H1103" s="20">
        <f>IFERROR(VLOOKUP(A1103,'[3]Allocation Thresholds'!A:B,2,FALSE),10)</f>
        <v>10</v>
      </c>
    </row>
    <row r="1104" spans="1:8">
      <c r="A1104" t="s">
        <v>1031</v>
      </c>
      <c r="B1104" s="64">
        <f>VLOOKUP($A1104,Pivot!$D:$E,2,FALSE)</f>
        <v>0</v>
      </c>
      <c r="D1104" s="64">
        <v>50</v>
      </c>
      <c r="E1104" s="64">
        <v>50</v>
      </c>
      <c r="F1104" s="64">
        <v>0</v>
      </c>
      <c r="G1104" s="64">
        <v>0</v>
      </c>
      <c r="H1104" s="20">
        <f>IFERROR(VLOOKUP(A1104,'[3]Allocation Thresholds'!A:B,2,FALSE),10)</f>
        <v>10</v>
      </c>
    </row>
    <row r="1105" spans="1:8">
      <c r="A1105" t="s">
        <v>1032</v>
      </c>
      <c r="B1105" s="64">
        <f>VLOOKUP($A1105,Pivot!$D:$E,2,FALSE)</f>
        <v>0</v>
      </c>
      <c r="D1105" s="64">
        <v>50</v>
      </c>
      <c r="E1105" s="64">
        <v>50</v>
      </c>
      <c r="F1105" s="64">
        <v>0</v>
      </c>
      <c r="G1105" s="64">
        <v>0</v>
      </c>
      <c r="H1105" s="20">
        <f>IFERROR(VLOOKUP(A1105,'[3]Allocation Thresholds'!A:B,2,FALSE),10)</f>
        <v>10</v>
      </c>
    </row>
    <row r="1106" spans="1:8">
      <c r="A1106" t="s">
        <v>1033</v>
      </c>
      <c r="B1106" s="64">
        <f>VLOOKUP($A1106,Pivot!$D:$E,2,FALSE)</f>
        <v>0</v>
      </c>
      <c r="D1106" s="64">
        <v>50</v>
      </c>
      <c r="E1106" s="64">
        <v>50</v>
      </c>
      <c r="F1106" s="64">
        <v>0</v>
      </c>
      <c r="G1106" s="64">
        <v>0</v>
      </c>
      <c r="H1106" s="20">
        <f>IFERROR(VLOOKUP(A1106,'[3]Allocation Thresholds'!A:B,2,FALSE),10)</f>
        <v>10</v>
      </c>
    </row>
    <row r="1107" spans="1:8">
      <c r="A1107" t="s">
        <v>1034</v>
      </c>
      <c r="B1107" s="64">
        <f>VLOOKUP($A1107,Pivot!$D:$E,2,FALSE)</f>
        <v>0</v>
      </c>
      <c r="D1107" s="64">
        <v>50</v>
      </c>
      <c r="E1107" s="64">
        <v>50</v>
      </c>
      <c r="F1107" s="64">
        <v>0</v>
      </c>
      <c r="G1107" s="64">
        <v>0</v>
      </c>
      <c r="H1107" s="20">
        <f>IFERROR(VLOOKUP(A1107,'[3]Allocation Thresholds'!A:B,2,FALSE),10)</f>
        <v>10</v>
      </c>
    </row>
    <row r="1108" spans="1:8">
      <c r="A1108" t="s">
        <v>1035</v>
      </c>
      <c r="B1108" s="64">
        <f>VLOOKUP($A1108,Pivot!$D:$E,2,FALSE)</f>
        <v>0</v>
      </c>
      <c r="D1108" s="64">
        <v>50</v>
      </c>
      <c r="E1108" s="64">
        <v>50</v>
      </c>
      <c r="F1108" s="64">
        <v>0</v>
      </c>
      <c r="G1108" s="64">
        <v>0</v>
      </c>
      <c r="H1108" s="20">
        <f>IFERROR(VLOOKUP(A1108,'[3]Allocation Thresholds'!A:B,2,FALSE),10)</f>
        <v>10</v>
      </c>
    </row>
    <row r="1109" spans="1:8">
      <c r="A1109" t="s">
        <v>1036</v>
      </c>
      <c r="B1109" s="64">
        <f>VLOOKUP($A1109,Pivot!$D:$E,2,FALSE)</f>
        <v>0</v>
      </c>
      <c r="D1109" s="64">
        <v>0</v>
      </c>
      <c r="E1109" s="64">
        <v>0</v>
      </c>
      <c r="F1109" s="64">
        <v>0</v>
      </c>
      <c r="G1109" s="64">
        <v>0</v>
      </c>
      <c r="H1109" s="20">
        <f>IFERROR(VLOOKUP(A1109,'[3]Allocation Thresholds'!A:B,2,FALSE),10)</f>
        <v>10</v>
      </c>
    </row>
    <row r="1110" spans="1:8">
      <c r="A1110" t="s">
        <v>1037</v>
      </c>
      <c r="B1110" s="64">
        <f>VLOOKUP($A1110,Pivot!$D:$E,2,FALSE)</f>
        <v>0</v>
      </c>
      <c r="D1110" s="64">
        <v>50</v>
      </c>
      <c r="E1110" s="64">
        <v>50</v>
      </c>
      <c r="F1110" s="64">
        <v>0</v>
      </c>
      <c r="G1110" s="64">
        <v>0</v>
      </c>
      <c r="H1110" s="20">
        <f>IFERROR(VLOOKUP(A1110,'[3]Allocation Thresholds'!A:B,2,FALSE),10)</f>
        <v>10</v>
      </c>
    </row>
    <row r="1111" spans="1:8">
      <c r="A1111" t="s">
        <v>1038</v>
      </c>
      <c r="B1111" s="64">
        <f>VLOOKUP($A1111,Pivot!$D:$E,2,FALSE)</f>
        <v>0</v>
      </c>
      <c r="D1111" s="64">
        <v>0</v>
      </c>
      <c r="E1111" s="64">
        <v>0</v>
      </c>
      <c r="F1111" s="64">
        <v>0</v>
      </c>
      <c r="G1111" s="64">
        <v>0</v>
      </c>
      <c r="H1111" s="20">
        <f>IFERROR(VLOOKUP(A1111,'[3]Allocation Thresholds'!A:B,2,FALSE),10)</f>
        <v>10</v>
      </c>
    </row>
    <row r="1112" spans="1:8">
      <c r="A1112" t="s">
        <v>1039</v>
      </c>
      <c r="B1112" s="64">
        <f>VLOOKUP($A1112,Pivot!$D:$E,2,FALSE)</f>
        <v>0</v>
      </c>
      <c r="D1112" s="64">
        <v>50</v>
      </c>
      <c r="E1112" s="64">
        <v>50</v>
      </c>
      <c r="F1112" s="64">
        <v>0</v>
      </c>
      <c r="G1112" s="64">
        <v>0</v>
      </c>
      <c r="H1112" s="20">
        <f>IFERROR(VLOOKUP(A1112,'[3]Allocation Thresholds'!A:B,2,FALSE),10)</f>
        <v>10</v>
      </c>
    </row>
    <row r="1113" spans="1:8">
      <c r="A1113" t="s">
        <v>1040</v>
      </c>
      <c r="B1113" s="64">
        <f>VLOOKUP($A1113,Pivot!$D:$E,2,FALSE)</f>
        <v>0</v>
      </c>
      <c r="D1113" s="64">
        <v>0</v>
      </c>
      <c r="E1113" s="64">
        <v>0</v>
      </c>
      <c r="F1113" s="64">
        <v>0</v>
      </c>
      <c r="G1113" s="64">
        <v>0</v>
      </c>
      <c r="H1113" s="20">
        <f>IFERROR(VLOOKUP(A1113,'[3]Allocation Thresholds'!A:B,2,FALSE),10)</f>
        <v>10</v>
      </c>
    </row>
    <row r="1114" spans="1:8">
      <c r="A1114" t="s">
        <v>1041</v>
      </c>
      <c r="B1114" s="64">
        <f>VLOOKUP($A1114,Pivot!$D:$E,2,FALSE)</f>
        <v>0</v>
      </c>
      <c r="D1114" s="64">
        <v>50</v>
      </c>
      <c r="E1114" s="64">
        <v>50</v>
      </c>
      <c r="F1114" s="64">
        <v>0</v>
      </c>
      <c r="G1114" s="64">
        <v>0</v>
      </c>
      <c r="H1114" s="20">
        <f>IFERROR(VLOOKUP(A1114,'[3]Allocation Thresholds'!A:B,2,FALSE),10)</f>
        <v>10</v>
      </c>
    </row>
    <row r="1115" spans="1:8">
      <c r="A1115" t="s">
        <v>1042</v>
      </c>
      <c r="B1115" s="64">
        <f>VLOOKUP($A1115,Pivot!$D:$E,2,FALSE)</f>
        <v>0</v>
      </c>
      <c r="D1115" s="64">
        <v>0</v>
      </c>
      <c r="E1115" s="64">
        <v>0</v>
      </c>
      <c r="F1115" s="64">
        <v>0</v>
      </c>
      <c r="G1115" s="64">
        <v>0</v>
      </c>
      <c r="H1115" s="20">
        <f>IFERROR(VLOOKUP(A1115,'[3]Allocation Thresholds'!A:B,2,FALSE),10)</f>
        <v>10</v>
      </c>
    </row>
    <row r="1116" spans="1:8">
      <c r="A1116" t="s">
        <v>1043</v>
      </c>
      <c r="B1116" s="64">
        <f>VLOOKUP($A1116,Pivot!$D:$E,2,FALSE)</f>
        <v>0</v>
      </c>
      <c r="D1116" s="64">
        <v>50</v>
      </c>
      <c r="E1116" s="64">
        <v>50</v>
      </c>
      <c r="F1116" s="64">
        <v>0</v>
      </c>
      <c r="G1116" s="64">
        <v>0</v>
      </c>
      <c r="H1116" s="20">
        <f>IFERROR(VLOOKUP(A1116,'[3]Allocation Thresholds'!A:B,2,FALSE),10)</f>
        <v>10</v>
      </c>
    </row>
    <row r="1117" spans="1:8">
      <c r="A1117" t="s">
        <v>1044</v>
      </c>
      <c r="B1117" s="64">
        <f>VLOOKUP($A1117,Pivot!$D:$E,2,FALSE)</f>
        <v>0</v>
      </c>
      <c r="D1117" s="64">
        <v>0</v>
      </c>
      <c r="E1117" s="64">
        <v>0</v>
      </c>
      <c r="F1117" s="64">
        <v>0</v>
      </c>
      <c r="G1117" s="64">
        <v>0</v>
      </c>
      <c r="H1117" s="20">
        <f>IFERROR(VLOOKUP(A1117,'[3]Allocation Thresholds'!A:B,2,FALSE),10)</f>
        <v>10</v>
      </c>
    </row>
    <row r="1118" spans="1:8">
      <c r="A1118" t="s">
        <v>1045</v>
      </c>
      <c r="B1118" s="64">
        <f>VLOOKUP($A1118,Pivot!$D:$E,2,FALSE)</f>
        <v>0</v>
      </c>
      <c r="D1118" s="64">
        <v>50</v>
      </c>
      <c r="E1118" s="64">
        <v>50</v>
      </c>
      <c r="F1118" s="64">
        <v>0</v>
      </c>
      <c r="G1118" s="64">
        <v>0</v>
      </c>
      <c r="H1118" s="20">
        <f>IFERROR(VLOOKUP(A1118,'[3]Allocation Thresholds'!A:B,2,FALSE),10)</f>
        <v>10</v>
      </c>
    </row>
    <row r="1119" spans="1:8">
      <c r="A1119" t="s">
        <v>1046</v>
      </c>
      <c r="B1119" s="64">
        <f>VLOOKUP($A1119,Pivot!$D:$E,2,FALSE)</f>
        <v>0</v>
      </c>
      <c r="D1119" s="64">
        <v>50</v>
      </c>
      <c r="E1119" s="64">
        <v>50</v>
      </c>
      <c r="F1119" s="64">
        <v>0</v>
      </c>
      <c r="G1119" s="64">
        <v>0</v>
      </c>
      <c r="H1119" s="20">
        <f>IFERROR(VLOOKUP(A1119,'[3]Allocation Thresholds'!A:B,2,FALSE),10)</f>
        <v>10</v>
      </c>
    </row>
    <row r="1120" spans="1:8">
      <c r="A1120" t="s">
        <v>1047</v>
      </c>
      <c r="B1120" s="64">
        <f>VLOOKUP($A1120,Pivot!$D:$E,2,FALSE)</f>
        <v>0</v>
      </c>
      <c r="D1120" s="64">
        <v>50</v>
      </c>
      <c r="E1120" s="64">
        <v>50</v>
      </c>
      <c r="F1120" s="64">
        <v>0</v>
      </c>
      <c r="G1120" s="64">
        <v>0</v>
      </c>
      <c r="H1120" s="20">
        <f>IFERROR(VLOOKUP(A1120,'[3]Allocation Thresholds'!A:B,2,FALSE),10)</f>
        <v>10</v>
      </c>
    </row>
    <row r="1121" spans="1:8">
      <c r="A1121" t="s">
        <v>1048</v>
      </c>
      <c r="B1121" s="64">
        <f>VLOOKUP($A1121,Pivot!$D:$E,2,FALSE)</f>
        <v>0</v>
      </c>
      <c r="D1121" s="64">
        <v>0</v>
      </c>
      <c r="E1121" s="64">
        <v>0</v>
      </c>
      <c r="F1121" s="64">
        <v>0</v>
      </c>
      <c r="G1121" s="64">
        <v>0</v>
      </c>
      <c r="H1121" s="20">
        <f>IFERROR(VLOOKUP(A1121,'[3]Allocation Thresholds'!A:B,2,FALSE),10)</f>
        <v>10</v>
      </c>
    </row>
    <row r="1122" spans="1:8">
      <c r="A1122" t="s">
        <v>1049</v>
      </c>
      <c r="B1122" s="64">
        <f>VLOOKUP($A1122,Pivot!$D:$E,2,FALSE)</f>
        <v>0</v>
      </c>
      <c r="D1122" s="64">
        <v>50</v>
      </c>
      <c r="E1122" s="64">
        <v>50</v>
      </c>
      <c r="F1122" s="64">
        <v>0</v>
      </c>
      <c r="G1122" s="64">
        <v>0</v>
      </c>
      <c r="H1122" s="20">
        <f>IFERROR(VLOOKUP(A1122,'[3]Allocation Thresholds'!A:B,2,FALSE),10)</f>
        <v>10</v>
      </c>
    </row>
    <row r="1123" spans="1:8">
      <c r="A1123" t="s">
        <v>1050</v>
      </c>
      <c r="B1123" s="64">
        <f>VLOOKUP($A1123,Pivot!$D:$E,2,FALSE)</f>
        <v>0</v>
      </c>
      <c r="D1123" s="66">
        <v>50</v>
      </c>
      <c r="E1123" s="64">
        <v>50</v>
      </c>
      <c r="F1123" s="64">
        <v>0</v>
      </c>
      <c r="G1123" s="64">
        <v>0</v>
      </c>
      <c r="H1123" s="20">
        <f>IFERROR(VLOOKUP(A1123,'[3]Allocation Thresholds'!A:B,2,FALSE),10)</f>
        <v>10</v>
      </c>
    </row>
    <row r="1124" spans="1:8">
      <c r="A1124" t="s">
        <v>1051</v>
      </c>
      <c r="B1124" s="64">
        <f>VLOOKUP($A1124,Pivot!$D:$E,2,FALSE)</f>
        <v>0</v>
      </c>
      <c r="D1124" s="64">
        <v>50</v>
      </c>
      <c r="E1124" s="64">
        <v>50</v>
      </c>
      <c r="F1124" s="64">
        <v>0</v>
      </c>
      <c r="G1124" s="64">
        <v>0</v>
      </c>
      <c r="H1124" s="20">
        <f>IFERROR(VLOOKUP(A1124,'[3]Allocation Thresholds'!A:B,2,FALSE),10)</f>
        <v>10</v>
      </c>
    </row>
    <row r="1125" spans="1:8">
      <c r="A1125" t="s">
        <v>1052</v>
      </c>
      <c r="B1125" s="64">
        <f>VLOOKUP($A1125,Pivot!$D:$E,2,FALSE)</f>
        <v>0</v>
      </c>
      <c r="D1125" s="66">
        <v>50</v>
      </c>
      <c r="E1125" s="64">
        <v>50</v>
      </c>
      <c r="F1125" s="64">
        <v>0</v>
      </c>
      <c r="G1125" s="64">
        <v>0</v>
      </c>
      <c r="H1125" s="20">
        <f>IFERROR(VLOOKUP(A1125,'[3]Allocation Thresholds'!A:B,2,FALSE),10)</f>
        <v>10</v>
      </c>
    </row>
    <row r="1126" spans="1:8">
      <c r="A1126" t="s">
        <v>1053</v>
      </c>
      <c r="B1126" s="64">
        <f>VLOOKUP($A1126,Pivot!$D:$E,2,FALSE)</f>
        <v>0</v>
      </c>
      <c r="D1126" s="64">
        <v>50</v>
      </c>
      <c r="E1126" s="64">
        <v>50</v>
      </c>
      <c r="F1126" s="64">
        <v>0</v>
      </c>
      <c r="G1126" s="64">
        <v>0</v>
      </c>
      <c r="H1126" s="20">
        <f>IFERROR(VLOOKUP(A1126,'[3]Allocation Thresholds'!A:B,2,FALSE),10)</f>
        <v>10</v>
      </c>
    </row>
    <row r="1127" spans="1:8">
      <c r="A1127" t="s">
        <v>1054</v>
      </c>
      <c r="B1127" s="64">
        <f>VLOOKUP($A1127,Pivot!$D:$E,2,FALSE)</f>
        <v>0</v>
      </c>
      <c r="D1127" s="64">
        <v>50</v>
      </c>
      <c r="E1127" s="66">
        <v>50</v>
      </c>
      <c r="F1127" s="64">
        <v>0</v>
      </c>
      <c r="G1127" s="64">
        <v>0</v>
      </c>
      <c r="H1127" s="20">
        <f>IFERROR(VLOOKUP(A1127,'[3]Allocation Thresholds'!A:B,2,FALSE),10)</f>
        <v>10</v>
      </c>
    </row>
    <row r="1128" spans="1:8">
      <c r="A1128" t="s">
        <v>1055</v>
      </c>
      <c r="B1128" s="64">
        <f>VLOOKUP($A1128,Pivot!$D:$E,2,FALSE)</f>
        <v>0</v>
      </c>
      <c r="D1128" s="64">
        <v>50</v>
      </c>
      <c r="E1128" s="64">
        <v>50</v>
      </c>
      <c r="F1128" s="64">
        <v>0</v>
      </c>
      <c r="G1128" s="64">
        <v>0</v>
      </c>
      <c r="H1128" s="20">
        <f>IFERROR(VLOOKUP(A1128,'[3]Allocation Thresholds'!A:B,2,FALSE),10)</f>
        <v>10</v>
      </c>
    </row>
    <row r="1129" spans="1:8">
      <c r="A1129" t="s">
        <v>1056</v>
      </c>
      <c r="B1129" s="64">
        <f>VLOOKUP($A1129,Pivot!$D:$E,2,FALSE)</f>
        <v>0</v>
      </c>
      <c r="D1129" s="64">
        <v>0</v>
      </c>
      <c r="E1129" s="64">
        <v>0</v>
      </c>
      <c r="F1129" s="64">
        <v>0</v>
      </c>
      <c r="G1129" s="64">
        <v>0</v>
      </c>
      <c r="H1129" s="20">
        <f>IFERROR(VLOOKUP(A1129,'[3]Allocation Thresholds'!A:B,2,FALSE),10)</f>
        <v>10</v>
      </c>
    </row>
    <row r="1130" spans="1:8">
      <c r="A1130" t="s">
        <v>1057</v>
      </c>
      <c r="B1130" s="64">
        <f>VLOOKUP($A1130,Pivot!$D:$E,2,FALSE)</f>
        <v>0</v>
      </c>
      <c r="D1130" s="64">
        <v>50</v>
      </c>
      <c r="E1130" s="64">
        <v>50</v>
      </c>
      <c r="F1130" s="64">
        <v>0</v>
      </c>
      <c r="G1130" s="64">
        <v>0</v>
      </c>
      <c r="H1130" s="20">
        <f>IFERROR(VLOOKUP(A1130,'[3]Allocation Thresholds'!A:B,2,FALSE),10)</f>
        <v>10</v>
      </c>
    </row>
    <row r="1131" spans="1:8">
      <c r="A1131" t="s">
        <v>1058</v>
      </c>
      <c r="B1131" s="64">
        <f>VLOOKUP($A1131,Pivot!$D:$E,2,FALSE)</f>
        <v>0</v>
      </c>
      <c r="D1131" s="64">
        <v>50</v>
      </c>
      <c r="E1131" s="64">
        <v>50</v>
      </c>
      <c r="F1131" s="64">
        <v>0</v>
      </c>
      <c r="G1131" s="64">
        <v>0</v>
      </c>
      <c r="H1131" s="20">
        <f>IFERROR(VLOOKUP(A1131,'[3]Allocation Thresholds'!A:B,2,FALSE),10)</f>
        <v>10</v>
      </c>
    </row>
    <row r="1132" spans="1:8">
      <c r="A1132" t="s">
        <v>1059</v>
      </c>
      <c r="B1132" s="64">
        <f>VLOOKUP($A1132,Pivot!$D:$E,2,FALSE)</f>
        <v>0</v>
      </c>
      <c r="D1132" s="64">
        <v>50</v>
      </c>
      <c r="E1132" s="64">
        <v>50</v>
      </c>
      <c r="F1132" s="64">
        <v>0</v>
      </c>
      <c r="G1132" s="64">
        <v>0</v>
      </c>
      <c r="H1132" s="20">
        <f>IFERROR(VLOOKUP(A1132,'[3]Allocation Thresholds'!A:B,2,FALSE),10)</f>
        <v>10</v>
      </c>
    </row>
    <row r="1133" spans="1:8">
      <c r="A1133" t="s">
        <v>1060</v>
      </c>
      <c r="B1133" s="64">
        <f>VLOOKUP($A1133,Pivot!$D:$E,2,FALSE)</f>
        <v>0</v>
      </c>
      <c r="D1133" s="64">
        <v>0</v>
      </c>
      <c r="E1133" s="64">
        <v>0</v>
      </c>
      <c r="F1133" s="64">
        <v>0</v>
      </c>
      <c r="G1133" s="64">
        <v>0</v>
      </c>
      <c r="H1133" s="20">
        <f>IFERROR(VLOOKUP(A1133,'[3]Allocation Thresholds'!A:B,2,FALSE),10)</f>
        <v>10</v>
      </c>
    </row>
    <row r="1134" spans="1:8">
      <c r="A1134" t="s">
        <v>1061</v>
      </c>
      <c r="B1134" s="64">
        <f>VLOOKUP($A1134,Pivot!$D:$E,2,FALSE)</f>
        <v>0</v>
      </c>
      <c r="D1134" s="64">
        <v>50</v>
      </c>
      <c r="E1134" s="64">
        <v>50</v>
      </c>
      <c r="F1134" s="64">
        <v>0</v>
      </c>
      <c r="G1134" s="64">
        <v>0</v>
      </c>
      <c r="H1134" s="20">
        <f>IFERROR(VLOOKUP(A1134,'[3]Allocation Thresholds'!A:B,2,FALSE),10)</f>
        <v>10</v>
      </c>
    </row>
    <row r="1135" spans="1:8">
      <c r="A1135" t="s">
        <v>1062</v>
      </c>
      <c r="B1135" s="64">
        <f>VLOOKUP($A1135,Pivot!$D:$E,2,FALSE)</f>
        <v>0</v>
      </c>
      <c r="D1135" s="64">
        <v>50</v>
      </c>
      <c r="E1135" s="64">
        <v>50</v>
      </c>
      <c r="F1135" s="64">
        <v>0</v>
      </c>
      <c r="G1135" s="64">
        <v>0</v>
      </c>
      <c r="H1135" s="20">
        <f>IFERROR(VLOOKUP(A1135,'[3]Allocation Thresholds'!A:B,2,FALSE),10)</f>
        <v>10</v>
      </c>
    </row>
    <row r="1136" spans="1:8">
      <c r="A1136" t="s">
        <v>1063</v>
      </c>
      <c r="B1136" s="64">
        <f>VLOOKUP($A1136,Pivot!$D:$E,2,FALSE)</f>
        <v>0</v>
      </c>
      <c r="D1136" s="64">
        <v>50</v>
      </c>
      <c r="E1136" s="64">
        <v>50</v>
      </c>
      <c r="F1136" s="64">
        <v>0</v>
      </c>
      <c r="G1136" s="64">
        <v>0</v>
      </c>
      <c r="H1136" s="20">
        <f>IFERROR(VLOOKUP(A1136,'[3]Allocation Thresholds'!A:B,2,FALSE),10)</f>
        <v>10</v>
      </c>
    </row>
    <row r="1137" spans="1:8">
      <c r="A1137" t="s">
        <v>1064</v>
      </c>
      <c r="B1137" s="64">
        <f>VLOOKUP($A1137,Pivot!$D:$E,2,FALSE)</f>
        <v>0</v>
      </c>
      <c r="D1137" s="64">
        <v>0</v>
      </c>
      <c r="E1137" s="64">
        <v>0</v>
      </c>
      <c r="F1137" s="64">
        <v>0</v>
      </c>
      <c r="G1137" s="64">
        <v>0</v>
      </c>
      <c r="H1137" s="20">
        <f>IFERROR(VLOOKUP(A1137,'[3]Allocation Thresholds'!A:B,2,FALSE),10)</f>
        <v>10</v>
      </c>
    </row>
    <row r="1138" spans="1:8">
      <c r="A1138" t="s">
        <v>1065</v>
      </c>
      <c r="B1138" s="64">
        <f>VLOOKUP($A1138,Pivot!$D:$E,2,FALSE)</f>
        <v>0</v>
      </c>
      <c r="D1138" s="64">
        <v>50</v>
      </c>
      <c r="E1138" s="64">
        <v>50</v>
      </c>
      <c r="F1138" s="64">
        <v>0</v>
      </c>
      <c r="G1138" s="64">
        <v>0</v>
      </c>
      <c r="H1138" s="20">
        <f>IFERROR(VLOOKUP(A1138,'[3]Allocation Thresholds'!A:B,2,FALSE),10)</f>
        <v>10</v>
      </c>
    </row>
    <row r="1139" spans="1:8">
      <c r="A1139" t="s">
        <v>1066</v>
      </c>
      <c r="B1139" s="64">
        <f>VLOOKUP($A1139,Pivot!$D:$E,2,FALSE)</f>
        <v>0</v>
      </c>
      <c r="D1139" s="64">
        <v>50</v>
      </c>
      <c r="E1139" s="64">
        <v>50</v>
      </c>
      <c r="F1139" s="64">
        <v>0</v>
      </c>
      <c r="G1139" s="64">
        <v>0</v>
      </c>
      <c r="H1139" s="20">
        <f>IFERROR(VLOOKUP(A1139,'[3]Allocation Thresholds'!A:B,2,FALSE),10)</f>
        <v>10</v>
      </c>
    </row>
    <row r="1140" spans="1:8">
      <c r="A1140" t="s">
        <v>1067</v>
      </c>
      <c r="B1140" s="64">
        <f>VLOOKUP($A1140,Pivot!$D:$E,2,FALSE)</f>
        <v>0</v>
      </c>
      <c r="D1140" s="64">
        <v>50</v>
      </c>
      <c r="E1140" s="64">
        <v>50</v>
      </c>
      <c r="F1140" s="64">
        <v>0</v>
      </c>
      <c r="G1140" s="64">
        <v>0</v>
      </c>
      <c r="H1140" s="20">
        <f>IFERROR(VLOOKUP(A1140,'[3]Allocation Thresholds'!A:B,2,FALSE),10)</f>
        <v>10</v>
      </c>
    </row>
    <row r="1141" spans="1:8">
      <c r="A1141" t="s">
        <v>1068</v>
      </c>
      <c r="B1141" s="64">
        <f>VLOOKUP($A1141,Pivot!$D:$E,2,FALSE)</f>
        <v>0</v>
      </c>
      <c r="D1141" s="64">
        <v>0</v>
      </c>
      <c r="E1141" s="64">
        <v>0</v>
      </c>
      <c r="F1141" s="64">
        <v>0</v>
      </c>
      <c r="G1141" s="64">
        <v>0</v>
      </c>
      <c r="H1141" s="20">
        <f>IFERROR(VLOOKUP(A1141,'[3]Allocation Thresholds'!A:B,2,FALSE),10)</f>
        <v>10</v>
      </c>
    </row>
    <row r="1142" spans="1:8">
      <c r="A1142" t="s">
        <v>1069</v>
      </c>
      <c r="B1142" s="64">
        <f>VLOOKUP($A1142,Pivot!$D:$E,2,FALSE)</f>
        <v>0</v>
      </c>
      <c r="D1142" s="64">
        <v>50</v>
      </c>
      <c r="E1142" s="64">
        <v>50</v>
      </c>
      <c r="F1142" s="64">
        <v>0</v>
      </c>
      <c r="G1142" s="64">
        <v>0</v>
      </c>
      <c r="H1142" s="20">
        <f>IFERROR(VLOOKUP(A1142,'[3]Allocation Thresholds'!A:B,2,FALSE),10)</f>
        <v>10</v>
      </c>
    </row>
    <row r="1143" spans="1:8">
      <c r="A1143" t="s">
        <v>1070</v>
      </c>
      <c r="B1143" s="64">
        <f>VLOOKUP($A1143,Pivot!$D:$E,2,FALSE)</f>
        <v>0</v>
      </c>
      <c r="D1143" s="64">
        <v>50</v>
      </c>
      <c r="E1143" s="64">
        <v>50</v>
      </c>
      <c r="F1143" s="64">
        <v>0</v>
      </c>
      <c r="G1143" s="64">
        <v>0</v>
      </c>
      <c r="H1143" s="20">
        <f>IFERROR(VLOOKUP(A1143,'[3]Allocation Thresholds'!A:B,2,FALSE),10)</f>
        <v>10</v>
      </c>
    </row>
    <row r="1144" spans="1:8">
      <c r="A1144" t="s">
        <v>1071</v>
      </c>
      <c r="B1144" s="64">
        <f>VLOOKUP($A1144,Pivot!$D:$E,2,FALSE)</f>
        <v>0</v>
      </c>
      <c r="D1144" s="64">
        <v>50</v>
      </c>
      <c r="E1144" s="64">
        <v>50</v>
      </c>
      <c r="F1144" s="64">
        <v>0</v>
      </c>
      <c r="G1144" s="64">
        <v>0</v>
      </c>
      <c r="H1144" s="20">
        <f>IFERROR(VLOOKUP(A1144,'[3]Allocation Thresholds'!A:B,2,FALSE),10)</f>
        <v>10</v>
      </c>
    </row>
    <row r="1145" spans="1:8">
      <c r="A1145" t="s">
        <v>1072</v>
      </c>
      <c r="B1145" s="64">
        <f>VLOOKUP($A1145,Pivot!$D:$E,2,FALSE)</f>
        <v>0</v>
      </c>
      <c r="D1145" s="64">
        <v>0</v>
      </c>
      <c r="E1145" s="64">
        <v>0</v>
      </c>
      <c r="F1145" s="64">
        <v>0</v>
      </c>
      <c r="G1145" s="64">
        <v>0</v>
      </c>
      <c r="H1145" s="20">
        <f>IFERROR(VLOOKUP(A1145,'[3]Allocation Thresholds'!A:B,2,FALSE),10)</f>
        <v>10</v>
      </c>
    </row>
    <row r="1146" spans="1:8">
      <c r="A1146" t="s">
        <v>4424</v>
      </c>
      <c r="B1146" s="64">
        <f>VLOOKUP($A1146,Pivot!$D:$E,2,FALSE)</f>
        <v>0</v>
      </c>
      <c r="D1146" s="64">
        <v>50</v>
      </c>
      <c r="E1146" s="64">
        <v>50</v>
      </c>
      <c r="F1146" s="64">
        <v>0</v>
      </c>
      <c r="G1146" s="64">
        <v>0</v>
      </c>
      <c r="H1146" s="20">
        <f>IFERROR(VLOOKUP(A1146,'[3]Allocation Thresholds'!A:B,2,FALSE),10)</f>
        <v>10</v>
      </c>
    </row>
    <row r="1147" spans="1:8">
      <c r="A1147" t="s">
        <v>1073</v>
      </c>
      <c r="B1147" s="64">
        <f>VLOOKUP($A1147,Pivot!$D:$E,2,FALSE)</f>
        <v>0</v>
      </c>
      <c r="D1147" s="64">
        <v>50</v>
      </c>
      <c r="E1147" s="64">
        <v>50</v>
      </c>
      <c r="F1147" s="64">
        <v>0</v>
      </c>
      <c r="G1147" s="64">
        <v>0</v>
      </c>
      <c r="H1147" s="20">
        <f>IFERROR(VLOOKUP(A1147,'[3]Allocation Thresholds'!A:B,2,FALSE),10)</f>
        <v>10</v>
      </c>
    </row>
    <row r="1148" spans="1:8">
      <c r="A1148" t="s">
        <v>4425</v>
      </c>
      <c r="B1148" s="64">
        <f>VLOOKUP($A1148,Pivot!$D:$E,2,FALSE)</f>
        <v>0</v>
      </c>
      <c r="D1148" s="64">
        <v>50</v>
      </c>
      <c r="E1148" s="64">
        <v>50</v>
      </c>
      <c r="F1148" s="64">
        <v>0</v>
      </c>
      <c r="G1148" s="64">
        <v>0</v>
      </c>
      <c r="H1148" s="20">
        <f>IFERROR(VLOOKUP(A1148,'[3]Allocation Thresholds'!A:B,2,FALSE),10)</f>
        <v>10</v>
      </c>
    </row>
    <row r="1149" spans="1:8">
      <c r="A1149" t="s">
        <v>1074</v>
      </c>
      <c r="B1149" s="64">
        <f>VLOOKUP($A1149,Pivot!$D:$E,2,FALSE)</f>
        <v>0</v>
      </c>
      <c r="D1149" s="64">
        <v>50</v>
      </c>
      <c r="E1149" s="64">
        <v>50</v>
      </c>
      <c r="F1149" s="64">
        <v>0</v>
      </c>
      <c r="G1149" s="64">
        <v>0</v>
      </c>
      <c r="H1149" s="20">
        <f>IFERROR(VLOOKUP(A1149,'[3]Allocation Thresholds'!A:B,2,FALSE),10)</f>
        <v>10</v>
      </c>
    </row>
    <row r="1150" spans="1:8">
      <c r="A1150" t="s">
        <v>1075</v>
      </c>
      <c r="B1150" s="64">
        <f>VLOOKUP($A1150,Pivot!$D:$E,2,FALSE)</f>
        <v>0</v>
      </c>
      <c r="D1150" s="64">
        <v>50</v>
      </c>
      <c r="E1150" s="66">
        <v>50</v>
      </c>
      <c r="F1150" s="67">
        <v>0</v>
      </c>
      <c r="G1150" s="64">
        <v>0</v>
      </c>
      <c r="H1150" s="20">
        <f>IFERROR(VLOOKUP(A1150,'[3]Allocation Thresholds'!A:B,2,FALSE),10)</f>
        <v>10</v>
      </c>
    </row>
    <row r="1151" spans="1:8">
      <c r="A1151" t="s">
        <v>1076</v>
      </c>
      <c r="B1151" s="64">
        <f>VLOOKUP($A1151,Pivot!$D:$E,2,FALSE)</f>
        <v>0</v>
      </c>
      <c r="D1151" s="64">
        <v>50</v>
      </c>
      <c r="E1151" s="64">
        <v>50</v>
      </c>
      <c r="F1151" s="64">
        <v>0</v>
      </c>
      <c r="G1151" s="64">
        <v>0</v>
      </c>
      <c r="H1151" s="20">
        <f>IFERROR(VLOOKUP(A1151,'[3]Allocation Thresholds'!A:B,2,FALSE),10)</f>
        <v>10</v>
      </c>
    </row>
    <row r="1152" spans="1:8">
      <c r="A1152" t="s">
        <v>1077</v>
      </c>
      <c r="B1152" s="64">
        <f>VLOOKUP($A1152,Pivot!$D:$E,2,FALSE)</f>
        <v>0</v>
      </c>
      <c r="D1152" s="64">
        <v>50</v>
      </c>
      <c r="E1152" s="64">
        <v>50</v>
      </c>
      <c r="F1152" s="64">
        <v>0</v>
      </c>
      <c r="G1152" s="64">
        <v>0</v>
      </c>
      <c r="H1152" s="20">
        <f>IFERROR(VLOOKUP(A1152,'[3]Allocation Thresholds'!A:B,2,FALSE),10)</f>
        <v>10</v>
      </c>
    </row>
    <row r="1153" spans="1:8">
      <c r="A1153" t="s">
        <v>1078</v>
      </c>
      <c r="B1153" s="64">
        <f>VLOOKUP($A1153,Pivot!$D:$E,2,FALSE)</f>
        <v>0</v>
      </c>
      <c r="D1153" s="64">
        <v>0</v>
      </c>
      <c r="E1153" s="64">
        <v>0</v>
      </c>
      <c r="F1153" s="64">
        <v>0</v>
      </c>
      <c r="G1153" s="64">
        <v>0</v>
      </c>
      <c r="H1153" s="20">
        <f>IFERROR(VLOOKUP(A1153,'[3]Allocation Thresholds'!A:B,2,FALSE),10)</f>
        <v>10</v>
      </c>
    </row>
    <row r="1154" spans="1:8">
      <c r="A1154" t="s">
        <v>1079</v>
      </c>
      <c r="B1154" s="64">
        <f>VLOOKUP($A1154,Pivot!$D:$E,2,FALSE)</f>
        <v>0</v>
      </c>
      <c r="D1154" s="64">
        <v>50</v>
      </c>
      <c r="E1154" s="64">
        <v>50</v>
      </c>
      <c r="F1154" s="64">
        <v>0</v>
      </c>
      <c r="G1154" s="64">
        <v>0</v>
      </c>
      <c r="H1154" s="20">
        <f>IFERROR(VLOOKUP(A1154,'[3]Allocation Thresholds'!A:B,2,FALSE),10)</f>
        <v>10</v>
      </c>
    </row>
    <row r="1155" spans="1:8">
      <c r="A1155" t="s">
        <v>1080</v>
      </c>
      <c r="B1155" s="64">
        <f>VLOOKUP($A1155,Pivot!$D:$E,2,FALSE)</f>
        <v>0</v>
      </c>
      <c r="D1155" s="64">
        <v>50</v>
      </c>
      <c r="E1155" s="64">
        <v>50</v>
      </c>
      <c r="F1155" s="64">
        <v>0</v>
      </c>
      <c r="G1155" s="64">
        <v>0</v>
      </c>
      <c r="H1155" s="20">
        <f>IFERROR(VLOOKUP(A1155,'[3]Allocation Thresholds'!A:B,2,FALSE),10)</f>
        <v>10</v>
      </c>
    </row>
    <row r="1156" spans="1:8">
      <c r="A1156" t="s">
        <v>1081</v>
      </c>
      <c r="B1156" s="64">
        <f>VLOOKUP($A1156,Pivot!$D:$E,2,FALSE)</f>
        <v>0</v>
      </c>
      <c r="D1156" s="64">
        <v>50</v>
      </c>
      <c r="E1156" s="64">
        <v>50</v>
      </c>
      <c r="F1156" s="64">
        <v>0</v>
      </c>
      <c r="G1156" s="64">
        <v>0</v>
      </c>
      <c r="H1156" s="20">
        <f>IFERROR(VLOOKUP(A1156,'[3]Allocation Thresholds'!A:B,2,FALSE),10)</f>
        <v>10</v>
      </c>
    </row>
    <row r="1157" spans="1:8">
      <c r="A1157" t="s">
        <v>1082</v>
      </c>
      <c r="B1157" s="64">
        <f>VLOOKUP($A1157,Pivot!$D:$E,2,FALSE)</f>
        <v>0</v>
      </c>
      <c r="D1157" s="64">
        <v>0</v>
      </c>
      <c r="E1157" s="64">
        <v>0</v>
      </c>
      <c r="F1157" s="64">
        <v>0</v>
      </c>
      <c r="G1157" s="64">
        <v>0</v>
      </c>
      <c r="H1157" s="20">
        <f>IFERROR(VLOOKUP(A1157,'[3]Allocation Thresholds'!A:B,2,FALSE),10)</f>
        <v>10</v>
      </c>
    </row>
    <row r="1158" spans="1:8">
      <c r="A1158" t="s">
        <v>1083</v>
      </c>
      <c r="B1158" s="64">
        <f>VLOOKUP($A1158,Pivot!$D:$E,2,FALSE)</f>
        <v>0</v>
      </c>
      <c r="D1158" s="64">
        <v>50</v>
      </c>
      <c r="E1158" s="64">
        <v>50</v>
      </c>
      <c r="F1158" s="64">
        <v>0</v>
      </c>
      <c r="G1158" s="64">
        <v>0</v>
      </c>
      <c r="H1158" s="20">
        <f>IFERROR(VLOOKUP(A1158,'[3]Allocation Thresholds'!A:B,2,FALSE),10)</f>
        <v>10</v>
      </c>
    </row>
    <row r="1159" spans="1:8">
      <c r="A1159" t="s">
        <v>1084</v>
      </c>
      <c r="B1159" s="64">
        <f>VLOOKUP($A1159,Pivot!$D:$E,2,FALSE)</f>
        <v>0</v>
      </c>
      <c r="D1159" s="64">
        <v>50</v>
      </c>
      <c r="E1159" s="64">
        <v>50</v>
      </c>
      <c r="F1159" s="64">
        <v>0</v>
      </c>
      <c r="G1159" s="64">
        <v>0</v>
      </c>
      <c r="H1159" s="20">
        <f>IFERROR(VLOOKUP(A1159,'[3]Allocation Thresholds'!A:B,2,FALSE),10)</f>
        <v>10</v>
      </c>
    </row>
    <row r="1160" spans="1:8">
      <c r="A1160" t="s">
        <v>1085</v>
      </c>
      <c r="B1160" s="64">
        <f>VLOOKUP($A1160,Pivot!$D:$E,2,FALSE)</f>
        <v>0</v>
      </c>
      <c r="D1160" s="64">
        <v>50</v>
      </c>
      <c r="E1160" s="64">
        <v>50</v>
      </c>
      <c r="F1160" s="64">
        <v>0</v>
      </c>
      <c r="G1160" s="64">
        <v>0</v>
      </c>
      <c r="H1160" s="20">
        <f>IFERROR(VLOOKUP(A1160,'[3]Allocation Thresholds'!A:B,2,FALSE),10)</f>
        <v>10</v>
      </c>
    </row>
    <row r="1161" spans="1:8">
      <c r="A1161" t="s">
        <v>1086</v>
      </c>
      <c r="B1161" s="64">
        <f>VLOOKUP($A1161,Pivot!$D:$E,2,FALSE)</f>
        <v>0</v>
      </c>
      <c r="D1161" s="64">
        <v>0</v>
      </c>
      <c r="E1161" s="64">
        <v>0</v>
      </c>
      <c r="F1161" s="64">
        <v>0</v>
      </c>
      <c r="G1161" s="64">
        <v>0</v>
      </c>
      <c r="H1161" s="20">
        <f>IFERROR(VLOOKUP(A1161,'[3]Allocation Thresholds'!A:B,2,FALSE),10)</f>
        <v>10</v>
      </c>
    </row>
    <row r="1162" spans="1:8">
      <c r="A1162" t="s">
        <v>1087</v>
      </c>
      <c r="B1162" s="64">
        <f>VLOOKUP($A1162,Pivot!$D:$E,2,FALSE)</f>
        <v>0</v>
      </c>
      <c r="D1162" s="64">
        <v>50</v>
      </c>
      <c r="E1162" s="64">
        <v>50</v>
      </c>
      <c r="F1162" s="64">
        <v>0</v>
      </c>
      <c r="G1162" s="64">
        <v>0</v>
      </c>
      <c r="H1162" s="20">
        <f>IFERROR(VLOOKUP(A1162,'[3]Allocation Thresholds'!A:B,2,FALSE),10)</f>
        <v>10</v>
      </c>
    </row>
    <row r="1163" spans="1:8">
      <c r="A1163" t="s">
        <v>1088</v>
      </c>
      <c r="B1163" s="64">
        <f>VLOOKUP($A1163,Pivot!$D:$E,2,FALSE)</f>
        <v>0</v>
      </c>
      <c r="D1163" s="64">
        <v>50</v>
      </c>
      <c r="E1163" s="64">
        <v>50</v>
      </c>
      <c r="F1163" s="64">
        <v>0</v>
      </c>
      <c r="G1163" s="64">
        <v>0</v>
      </c>
      <c r="H1163" s="20">
        <f>IFERROR(VLOOKUP(A1163,'[3]Allocation Thresholds'!A:B,2,FALSE),10)</f>
        <v>10</v>
      </c>
    </row>
    <row r="1164" spans="1:8">
      <c r="A1164" t="s">
        <v>1089</v>
      </c>
      <c r="B1164" s="64">
        <f>VLOOKUP($A1164,Pivot!$D:$E,2,FALSE)</f>
        <v>0</v>
      </c>
      <c r="D1164" s="64">
        <v>50</v>
      </c>
      <c r="E1164" s="64">
        <v>50</v>
      </c>
      <c r="F1164" s="64">
        <v>0</v>
      </c>
      <c r="G1164" s="64">
        <v>0</v>
      </c>
      <c r="H1164" s="20">
        <f>IFERROR(VLOOKUP(A1164,'[3]Allocation Thresholds'!A:B,2,FALSE),10)</f>
        <v>10</v>
      </c>
    </row>
    <row r="1165" spans="1:8">
      <c r="A1165" t="s">
        <v>1090</v>
      </c>
      <c r="B1165" s="64">
        <f>VLOOKUP($A1165,Pivot!$D:$E,2,FALSE)</f>
        <v>0</v>
      </c>
      <c r="D1165" s="64">
        <v>50</v>
      </c>
      <c r="E1165" s="64">
        <v>50</v>
      </c>
      <c r="F1165" s="64">
        <v>0</v>
      </c>
      <c r="G1165" s="64">
        <v>0</v>
      </c>
      <c r="H1165" s="20">
        <f>IFERROR(VLOOKUP(A1165,'[3]Allocation Thresholds'!A:B,2,FALSE),10)</f>
        <v>10</v>
      </c>
    </row>
    <row r="1166" spans="1:8">
      <c r="A1166" t="s">
        <v>1091</v>
      </c>
      <c r="B1166" s="64">
        <f>VLOOKUP($A1166,Pivot!$D:$E,2,FALSE)</f>
        <v>0</v>
      </c>
      <c r="D1166" s="64">
        <v>50</v>
      </c>
      <c r="E1166" s="64">
        <v>50</v>
      </c>
      <c r="F1166" s="64">
        <v>0</v>
      </c>
      <c r="G1166" s="64">
        <v>0</v>
      </c>
      <c r="H1166" s="20">
        <f>IFERROR(VLOOKUP(A1166,'[3]Allocation Thresholds'!A:B,2,FALSE),10)</f>
        <v>10</v>
      </c>
    </row>
    <row r="1167" spans="1:8">
      <c r="A1167" t="s">
        <v>1092</v>
      </c>
      <c r="B1167" s="64">
        <f>VLOOKUP($A1167,Pivot!$D:$E,2,FALSE)</f>
        <v>0</v>
      </c>
      <c r="D1167" s="64">
        <v>50</v>
      </c>
      <c r="E1167" s="64">
        <v>50</v>
      </c>
      <c r="F1167" s="64">
        <v>0</v>
      </c>
      <c r="G1167" s="64">
        <v>0</v>
      </c>
      <c r="H1167" s="20">
        <f>IFERROR(VLOOKUP(A1167,'[3]Allocation Thresholds'!A:B,2,FALSE),10)</f>
        <v>10</v>
      </c>
    </row>
    <row r="1168" spans="1:8">
      <c r="A1168" t="s">
        <v>1093</v>
      </c>
      <c r="B1168" s="64">
        <f>VLOOKUP($A1168,Pivot!$D:$E,2,FALSE)</f>
        <v>0</v>
      </c>
      <c r="D1168" s="64">
        <v>50</v>
      </c>
      <c r="E1168" s="64">
        <v>50</v>
      </c>
      <c r="F1168" s="64">
        <v>0</v>
      </c>
      <c r="G1168" s="64">
        <v>0</v>
      </c>
      <c r="H1168" s="20">
        <f>IFERROR(VLOOKUP(A1168,'[3]Allocation Thresholds'!A:B,2,FALSE),10)</f>
        <v>10</v>
      </c>
    </row>
    <row r="1169" spans="1:8">
      <c r="A1169" t="s">
        <v>1094</v>
      </c>
      <c r="B1169" s="64">
        <f>VLOOKUP($A1169,Pivot!$D:$E,2,FALSE)</f>
        <v>0</v>
      </c>
      <c r="D1169" s="64">
        <v>0</v>
      </c>
      <c r="E1169" s="64">
        <v>0</v>
      </c>
      <c r="F1169" s="64">
        <v>0</v>
      </c>
      <c r="G1169" s="64">
        <v>0</v>
      </c>
      <c r="H1169" s="20">
        <f>IFERROR(VLOOKUP(A1169,'[3]Allocation Thresholds'!A:B,2,FALSE),10)</f>
        <v>10</v>
      </c>
    </row>
    <row r="1170" spans="1:8">
      <c r="A1170" t="s">
        <v>1095</v>
      </c>
      <c r="B1170" s="64">
        <f>VLOOKUP($A1170,Pivot!$D:$E,2,FALSE)</f>
        <v>0</v>
      </c>
      <c r="D1170" s="64">
        <v>50</v>
      </c>
      <c r="E1170" s="64">
        <v>50</v>
      </c>
      <c r="F1170" s="64">
        <v>0</v>
      </c>
      <c r="G1170" s="64">
        <v>0</v>
      </c>
      <c r="H1170" s="20">
        <f>IFERROR(VLOOKUP(A1170,'[3]Allocation Thresholds'!A:B,2,FALSE),10)</f>
        <v>10</v>
      </c>
    </row>
    <row r="1171" spans="1:8">
      <c r="A1171" t="s">
        <v>1096</v>
      </c>
      <c r="B1171" s="64">
        <f>VLOOKUP($A1171,Pivot!$D:$E,2,FALSE)</f>
        <v>0</v>
      </c>
      <c r="D1171" s="64">
        <v>50</v>
      </c>
      <c r="E1171" s="64">
        <v>50</v>
      </c>
      <c r="F1171" s="64">
        <v>0</v>
      </c>
      <c r="G1171" s="64">
        <v>0</v>
      </c>
      <c r="H1171" s="20">
        <f>IFERROR(VLOOKUP(A1171,'[3]Allocation Thresholds'!A:B,2,FALSE),10)</f>
        <v>10</v>
      </c>
    </row>
    <row r="1172" spans="1:8">
      <c r="A1172" t="s">
        <v>1097</v>
      </c>
      <c r="B1172" s="64">
        <f>VLOOKUP($A1172,Pivot!$D:$E,2,FALSE)</f>
        <v>0</v>
      </c>
      <c r="D1172" s="64">
        <v>50</v>
      </c>
      <c r="E1172" s="64">
        <v>50</v>
      </c>
      <c r="F1172" s="64">
        <v>0</v>
      </c>
      <c r="G1172" s="64">
        <v>0</v>
      </c>
      <c r="H1172" s="20">
        <f>IFERROR(VLOOKUP(A1172,'[3]Allocation Thresholds'!A:B,2,FALSE),10)</f>
        <v>10</v>
      </c>
    </row>
    <row r="1173" spans="1:8">
      <c r="A1173" t="s">
        <v>1098</v>
      </c>
      <c r="B1173" s="64">
        <f>VLOOKUP($A1173,Pivot!$D:$E,2,FALSE)</f>
        <v>0</v>
      </c>
      <c r="D1173" s="64">
        <v>50</v>
      </c>
      <c r="E1173" s="66">
        <v>50</v>
      </c>
      <c r="F1173" s="64">
        <v>0</v>
      </c>
      <c r="G1173" s="64">
        <v>0</v>
      </c>
      <c r="H1173" s="20">
        <f>IFERROR(VLOOKUP(A1173,'[3]Allocation Thresholds'!A:B,2,FALSE),10)</f>
        <v>10</v>
      </c>
    </row>
    <row r="1174" spans="1:8">
      <c r="A1174" t="s">
        <v>1099</v>
      </c>
      <c r="B1174" s="64">
        <f>VLOOKUP($A1174,Pivot!$D:$E,2,FALSE)</f>
        <v>0</v>
      </c>
      <c r="D1174" s="64">
        <v>50</v>
      </c>
      <c r="E1174" s="66">
        <v>50</v>
      </c>
      <c r="F1174" s="64">
        <v>0</v>
      </c>
      <c r="G1174" s="64">
        <v>0</v>
      </c>
      <c r="H1174" s="20">
        <f>IFERROR(VLOOKUP(A1174,'[3]Allocation Thresholds'!A:B,2,FALSE),10)</f>
        <v>10</v>
      </c>
    </row>
    <row r="1175" spans="1:8">
      <c r="A1175" t="s">
        <v>1100</v>
      </c>
      <c r="B1175" s="64">
        <f>VLOOKUP($A1175,Pivot!$D:$E,2,FALSE)</f>
        <v>0</v>
      </c>
      <c r="D1175" s="64">
        <v>50</v>
      </c>
      <c r="E1175" s="64">
        <v>50</v>
      </c>
      <c r="F1175" s="64">
        <v>0</v>
      </c>
      <c r="G1175" s="64">
        <v>0</v>
      </c>
      <c r="H1175" s="20">
        <f>IFERROR(VLOOKUP(A1175,'[3]Allocation Thresholds'!A:B,2,FALSE),10)</f>
        <v>10</v>
      </c>
    </row>
    <row r="1176" spans="1:8">
      <c r="A1176" t="s">
        <v>1101</v>
      </c>
      <c r="B1176" s="64">
        <f>VLOOKUP($A1176,Pivot!$D:$E,2,FALSE)</f>
        <v>0</v>
      </c>
      <c r="D1176" s="64">
        <v>50</v>
      </c>
      <c r="E1176" s="64">
        <v>50</v>
      </c>
      <c r="F1176" s="64">
        <v>0</v>
      </c>
      <c r="G1176" s="64">
        <v>0</v>
      </c>
      <c r="H1176" s="20">
        <f>IFERROR(VLOOKUP(A1176,'[3]Allocation Thresholds'!A:B,2,FALSE),10)</f>
        <v>10</v>
      </c>
    </row>
    <row r="1177" spans="1:8">
      <c r="A1177" t="s">
        <v>1102</v>
      </c>
      <c r="B1177" s="64">
        <f>VLOOKUP($A1177,Pivot!$D:$E,2,FALSE)</f>
        <v>0</v>
      </c>
      <c r="D1177" s="64">
        <v>50</v>
      </c>
      <c r="E1177" s="64">
        <v>50</v>
      </c>
      <c r="F1177" s="64">
        <v>0</v>
      </c>
      <c r="G1177" s="64">
        <v>0</v>
      </c>
      <c r="H1177" s="20">
        <f>IFERROR(VLOOKUP(A1177,'[3]Allocation Thresholds'!A:B,2,FALSE),10)</f>
        <v>10</v>
      </c>
    </row>
    <row r="1178" spans="1:8">
      <c r="A1178" t="s">
        <v>4426</v>
      </c>
      <c r="B1178" s="64">
        <f>VLOOKUP($A1178,Pivot!$D:$E,2,FALSE)</f>
        <v>0</v>
      </c>
      <c r="D1178" s="64">
        <v>50</v>
      </c>
      <c r="E1178" s="64">
        <v>50</v>
      </c>
      <c r="F1178" s="64">
        <v>0</v>
      </c>
      <c r="G1178" s="64">
        <v>0</v>
      </c>
      <c r="H1178" s="20">
        <f>IFERROR(VLOOKUP(A1178,'[3]Allocation Thresholds'!A:B,2,FALSE),10)</f>
        <v>10</v>
      </c>
    </row>
    <row r="1179" spans="1:8">
      <c r="A1179" t="s">
        <v>1103</v>
      </c>
      <c r="B1179" s="64">
        <f>VLOOKUP($A1179,Pivot!$D:$E,2,FALSE)</f>
        <v>0</v>
      </c>
      <c r="D1179" s="64">
        <v>50</v>
      </c>
      <c r="E1179" s="64">
        <v>50</v>
      </c>
      <c r="F1179" s="64">
        <v>0</v>
      </c>
      <c r="G1179" s="64">
        <v>0</v>
      </c>
      <c r="H1179" s="20">
        <f>IFERROR(VLOOKUP(A1179,'[3]Allocation Thresholds'!A:B,2,FALSE),10)</f>
        <v>10</v>
      </c>
    </row>
    <row r="1180" spans="1:8">
      <c r="A1180" t="s">
        <v>4427</v>
      </c>
      <c r="B1180" s="64">
        <f>VLOOKUP($A1180,Pivot!$D:$E,2,FALSE)</f>
        <v>0</v>
      </c>
      <c r="D1180" s="64">
        <v>0</v>
      </c>
      <c r="E1180" s="64">
        <v>0</v>
      </c>
      <c r="F1180" s="64">
        <v>0</v>
      </c>
      <c r="G1180" s="64">
        <v>0</v>
      </c>
      <c r="H1180" s="20">
        <f>IFERROR(VLOOKUP(A1180,'[3]Allocation Thresholds'!A:B,2,FALSE),10)</f>
        <v>10</v>
      </c>
    </row>
    <row r="1181" spans="1:8">
      <c r="A1181" t="s">
        <v>1104</v>
      </c>
      <c r="B1181" s="64">
        <f>VLOOKUP($A1181,Pivot!$D:$E,2,FALSE)</f>
        <v>0</v>
      </c>
      <c r="D1181" s="64">
        <v>50</v>
      </c>
      <c r="E1181" s="64">
        <v>50</v>
      </c>
      <c r="F1181" s="64">
        <v>0</v>
      </c>
      <c r="G1181" s="64">
        <v>0</v>
      </c>
      <c r="H1181" s="20">
        <f>IFERROR(VLOOKUP(A1181,'[3]Allocation Thresholds'!A:B,2,FALSE),10)</f>
        <v>10</v>
      </c>
    </row>
    <row r="1182" spans="1:8">
      <c r="A1182" t="s">
        <v>1105</v>
      </c>
      <c r="B1182" s="64">
        <f>VLOOKUP($A1182,Pivot!$D:$E,2,FALSE)</f>
        <v>0</v>
      </c>
      <c r="D1182" s="64">
        <v>50</v>
      </c>
      <c r="E1182" s="64">
        <v>50</v>
      </c>
      <c r="F1182" s="64">
        <v>0</v>
      </c>
      <c r="G1182" s="64">
        <v>0</v>
      </c>
      <c r="H1182" s="20">
        <f>IFERROR(VLOOKUP(A1182,'[3]Allocation Thresholds'!A:B,2,FALSE),10)</f>
        <v>10</v>
      </c>
    </row>
    <row r="1183" spans="1:8">
      <c r="A1183" t="s">
        <v>1106</v>
      </c>
      <c r="B1183" s="64">
        <f>VLOOKUP($A1183,Pivot!$D:$E,2,FALSE)</f>
        <v>0</v>
      </c>
      <c r="D1183" s="64">
        <v>50</v>
      </c>
      <c r="E1183" s="64">
        <v>50</v>
      </c>
      <c r="F1183" s="64">
        <v>0</v>
      </c>
      <c r="G1183" s="64">
        <v>0</v>
      </c>
      <c r="H1183" s="20">
        <f>IFERROR(VLOOKUP(A1183,'[3]Allocation Thresholds'!A:B,2,FALSE),10)</f>
        <v>10</v>
      </c>
    </row>
    <row r="1184" spans="1:8">
      <c r="A1184" t="s">
        <v>1107</v>
      </c>
      <c r="B1184" s="64">
        <f>VLOOKUP($A1184,Pivot!$D:$E,2,FALSE)</f>
        <v>0</v>
      </c>
      <c r="D1184" s="64">
        <v>50</v>
      </c>
      <c r="E1184" s="64">
        <v>50</v>
      </c>
      <c r="F1184" s="64">
        <v>0</v>
      </c>
      <c r="G1184" s="64">
        <v>0</v>
      </c>
      <c r="H1184" s="20">
        <f>IFERROR(VLOOKUP(A1184,'[3]Allocation Thresholds'!A:B,2,FALSE),10)</f>
        <v>10</v>
      </c>
    </row>
    <row r="1185" spans="1:8">
      <c r="A1185" t="s">
        <v>1108</v>
      </c>
      <c r="B1185" s="64">
        <f>VLOOKUP($A1185,Pivot!$D:$E,2,FALSE)</f>
        <v>0</v>
      </c>
      <c r="D1185" s="64">
        <v>50</v>
      </c>
      <c r="E1185" s="64">
        <v>50</v>
      </c>
      <c r="F1185" s="64">
        <v>0</v>
      </c>
      <c r="G1185" s="64">
        <v>0</v>
      </c>
      <c r="H1185" s="20">
        <f>IFERROR(VLOOKUP(A1185,'[3]Allocation Thresholds'!A:B,2,FALSE),10)</f>
        <v>10</v>
      </c>
    </row>
    <row r="1186" spans="1:8">
      <c r="A1186" t="s">
        <v>1109</v>
      </c>
      <c r="B1186" s="64">
        <f>VLOOKUP($A1186,Pivot!$D:$E,2,FALSE)</f>
        <v>0</v>
      </c>
      <c r="D1186" s="64">
        <v>50</v>
      </c>
      <c r="E1186" s="64">
        <v>50</v>
      </c>
      <c r="F1186" s="64">
        <v>0</v>
      </c>
      <c r="G1186" s="64">
        <v>0</v>
      </c>
      <c r="H1186" s="20">
        <f>IFERROR(VLOOKUP(A1186,'[3]Allocation Thresholds'!A:B,2,FALSE),10)</f>
        <v>10</v>
      </c>
    </row>
    <row r="1187" spans="1:8">
      <c r="A1187" t="s">
        <v>1110</v>
      </c>
      <c r="B1187" s="64">
        <f>VLOOKUP($A1187,Pivot!$D:$E,2,FALSE)</f>
        <v>0</v>
      </c>
      <c r="D1187" s="64">
        <v>50</v>
      </c>
      <c r="E1187" s="64">
        <v>50</v>
      </c>
      <c r="F1187" s="64">
        <v>0</v>
      </c>
      <c r="G1187" s="64">
        <v>0</v>
      </c>
      <c r="H1187" s="20">
        <f>IFERROR(VLOOKUP(A1187,'[3]Allocation Thresholds'!A:B,2,FALSE),10)</f>
        <v>10</v>
      </c>
    </row>
    <row r="1188" spans="1:8">
      <c r="A1188" t="s">
        <v>1111</v>
      </c>
      <c r="B1188" s="64">
        <f>VLOOKUP($A1188,Pivot!$D:$E,2,FALSE)</f>
        <v>0</v>
      </c>
      <c r="D1188" s="64">
        <v>50</v>
      </c>
      <c r="E1188" s="64">
        <v>50</v>
      </c>
      <c r="F1188" s="64">
        <v>0</v>
      </c>
      <c r="G1188" s="64">
        <v>0</v>
      </c>
      <c r="H1188" s="20">
        <f>IFERROR(VLOOKUP(A1188,'[3]Allocation Thresholds'!A:B,2,FALSE),10)</f>
        <v>10</v>
      </c>
    </row>
    <row r="1189" spans="1:8">
      <c r="A1189" t="s">
        <v>1112</v>
      </c>
      <c r="B1189" s="64">
        <f>VLOOKUP($A1189,Pivot!$D:$E,2,FALSE)</f>
        <v>0</v>
      </c>
      <c r="D1189" s="64">
        <v>50</v>
      </c>
      <c r="E1189" s="64">
        <v>50</v>
      </c>
      <c r="F1189" s="64">
        <v>0</v>
      </c>
      <c r="G1189" s="64">
        <v>0</v>
      </c>
      <c r="H1189" s="20">
        <f>IFERROR(VLOOKUP(A1189,'[3]Allocation Thresholds'!A:B,2,FALSE),10)</f>
        <v>10</v>
      </c>
    </row>
    <row r="1190" spans="1:8">
      <c r="A1190" t="s">
        <v>1113</v>
      </c>
      <c r="B1190" s="64">
        <f>VLOOKUP($A1190,Pivot!$D:$E,2,FALSE)</f>
        <v>0</v>
      </c>
      <c r="D1190" s="64">
        <v>50</v>
      </c>
      <c r="E1190" s="64">
        <v>50</v>
      </c>
      <c r="F1190" s="64">
        <v>0</v>
      </c>
      <c r="G1190" s="64">
        <v>0</v>
      </c>
      <c r="H1190" s="20">
        <f>IFERROR(VLOOKUP(A1190,'[3]Allocation Thresholds'!A:B,2,FALSE),10)</f>
        <v>10</v>
      </c>
    </row>
    <row r="1191" spans="1:8">
      <c r="A1191" t="s">
        <v>1114</v>
      </c>
      <c r="B1191" s="64">
        <f>VLOOKUP($A1191,Pivot!$D:$E,2,FALSE)</f>
        <v>0</v>
      </c>
      <c r="D1191" s="64">
        <v>50</v>
      </c>
      <c r="E1191" s="64">
        <v>50</v>
      </c>
      <c r="F1191" s="64">
        <v>0</v>
      </c>
      <c r="G1191" s="64">
        <v>0</v>
      </c>
      <c r="H1191" s="20">
        <f>IFERROR(VLOOKUP(A1191,'[3]Allocation Thresholds'!A:B,2,FALSE),10)</f>
        <v>10</v>
      </c>
    </row>
    <row r="1192" spans="1:8">
      <c r="A1192" t="s">
        <v>1115</v>
      </c>
      <c r="B1192" s="64">
        <f>VLOOKUP($A1192,Pivot!$D:$E,2,FALSE)</f>
        <v>0</v>
      </c>
      <c r="D1192" s="64">
        <v>50</v>
      </c>
      <c r="E1192" s="64">
        <v>50</v>
      </c>
      <c r="F1192" s="64">
        <v>0</v>
      </c>
      <c r="G1192" s="64">
        <v>0</v>
      </c>
      <c r="H1192" s="20">
        <f>IFERROR(VLOOKUP(A1192,'[3]Allocation Thresholds'!A:B,2,FALSE),10)</f>
        <v>10</v>
      </c>
    </row>
    <row r="1193" spans="1:8">
      <c r="A1193" t="s">
        <v>1116</v>
      </c>
      <c r="B1193" s="64">
        <f>VLOOKUP($A1193,Pivot!$D:$E,2,FALSE)</f>
        <v>0</v>
      </c>
      <c r="D1193" s="64">
        <v>50</v>
      </c>
      <c r="E1193" s="64">
        <v>50</v>
      </c>
      <c r="F1193" s="64">
        <v>0</v>
      </c>
      <c r="G1193" s="64">
        <v>0</v>
      </c>
      <c r="H1193" s="20">
        <f>IFERROR(VLOOKUP(A1193,'[3]Allocation Thresholds'!A:B,2,FALSE),10)</f>
        <v>10</v>
      </c>
    </row>
    <row r="1194" spans="1:8">
      <c r="A1194" t="s">
        <v>1117</v>
      </c>
      <c r="B1194" s="64">
        <f>VLOOKUP($A1194,Pivot!$D:$E,2,FALSE)</f>
        <v>0</v>
      </c>
      <c r="D1194" s="64">
        <v>50</v>
      </c>
      <c r="E1194" s="64">
        <v>50</v>
      </c>
      <c r="F1194" s="64">
        <v>0</v>
      </c>
      <c r="G1194" s="64">
        <v>0</v>
      </c>
      <c r="H1194" s="20">
        <f>IFERROR(VLOOKUP(A1194,'[3]Allocation Thresholds'!A:B,2,FALSE),10)</f>
        <v>10</v>
      </c>
    </row>
    <row r="1195" spans="1:8">
      <c r="A1195" t="s">
        <v>1118</v>
      </c>
      <c r="B1195" s="64">
        <f>VLOOKUP($A1195,Pivot!$D:$E,2,FALSE)</f>
        <v>0</v>
      </c>
      <c r="D1195" s="64">
        <v>50</v>
      </c>
      <c r="E1195" s="64">
        <v>50</v>
      </c>
      <c r="F1195" s="64">
        <v>0</v>
      </c>
      <c r="G1195" s="64">
        <v>0</v>
      </c>
      <c r="H1195" s="20">
        <f>IFERROR(VLOOKUP(A1195,'[3]Allocation Thresholds'!A:B,2,FALSE),10)</f>
        <v>10</v>
      </c>
    </row>
    <row r="1196" spans="1:8">
      <c r="A1196" t="s">
        <v>1119</v>
      </c>
      <c r="B1196" s="64">
        <f>VLOOKUP($A1196,Pivot!$D:$E,2,FALSE)</f>
        <v>0</v>
      </c>
      <c r="D1196" s="64">
        <v>50</v>
      </c>
      <c r="E1196" s="64">
        <v>50</v>
      </c>
      <c r="F1196" s="64">
        <v>0</v>
      </c>
      <c r="G1196" s="64">
        <v>0</v>
      </c>
      <c r="H1196" s="20">
        <f>IFERROR(VLOOKUP(A1196,'[3]Allocation Thresholds'!A:B,2,FALSE),10)</f>
        <v>10</v>
      </c>
    </row>
    <row r="1197" spans="1:8">
      <c r="A1197" t="s">
        <v>1120</v>
      </c>
      <c r="B1197" s="64">
        <f>VLOOKUP($A1197,Pivot!$D:$E,2,FALSE)</f>
        <v>0</v>
      </c>
      <c r="D1197" s="64">
        <v>50</v>
      </c>
      <c r="E1197" s="64">
        <v>50</v>
      </c>
      <c r="F1197" s="64">
        <v>0</v>
      </c>
      <c r="G1197" s="64">
        <v>0</v>
      </c>
      <c r="H1197" s="20">
        <f>IFERROR(VLOOKUP(A1197,'[3]Allocation Thresholds'!A:B,2,FALSE),10)</f>
        <v>10</v>
      </c>
    </row>
    <row r="1198" spans="1:8">
      <c r="A1198" t="s">
        <v>1121</v>
      </c>
      <c r="B1198" s="64">
        <f>VLOOKUP($A1198,Pivot!$D:$E,2,FALSE)</f>
        <v>0</v>
      </c>
      <c r="D1198" s="64">
        <v>50</v>
      </c>
      <c r="E1198" s="64">
        <v>50</v>
      </c>
      <c r="F1198" s="64">
        <v>0</v>
      </c>
      <c r="G1198" s="64">
        <v>0</v>
      </c>
      <c r="H1198" s="20">
        <f>IFERROR(VLOOKUP(A1198,'[3]Allocation Thresholds'!A:B,2,FALSE),10)</f>
        <v>10</v>
      </c>
    </row>
    <row r="1199" spans="1:8">
      <c r="A1199" t="s">
        <v>1122</v>
      </c>
      <c r="B1199" s="64">
        <f>VLOOKUP($A1199,Pivot!$D:$E,2,FALSE)</f>
        <v>0</v>
      </c>
      <c r="D1199" s="64">
        <v>50</v>
      </c>
      <c r="E1199" s="64">
        <v>50</v>
      </c>
      <c r="F1199" s="64">
        <v>0</v>
      </c>
      <c r="G1199" s="64">
        <v>0</v>
      </c>
      <c r="H1199" s="20">
        <f>IFERROR(VLOOKUP(A1199,'[3]Allocation Thresholds'!A:B,2,FALSE),10)</f>
        <v>10</v>
      </c>
    </row>
    <row r="1200" spans="1:8">
      <c r="A1200" t="s">
        <v>1123</v>
      </c>
      <c r="B1200" s="64">
        <f>VLOOKUP($A1200,Pivot!$D:$E,2,FALSE)</f>
        <v>0</v>
      </c>
      <c r="D1200" s="64">
        <v>50</v>
      </c>
      <c r="E1200" s="64">
        <v>50</v>
      </c>
      <c r="F1200" s="64">
        <v>0</v>
      </c>
      <c r="G1200" s="64">
        <v>0</v>
      </c>
      <c r="H1200" s="20">
        <f>IFERROR(VLOOKUP(A1200,'[3]Allocation Thresholds'!A:B,2,FALSE),10)</f>
        <v>10</v>
      </c>
    </row>
    <row r="1201" spans="1:8">
      <c r="A1201" t="s">
        <v>1124</v>
      </c>
      <c r="B1201" s="64">
        <f>VLOOKUP($A1201,Pivot!$D:$E,2,FALSE)</f>
        <v>0</v>
      </c>
      <c r="D1201" s="64">
        <v>50</v>
      </c>
      <c r="E1201" s="64">
        <v>50</v>
      </c>
      <c r="F1201" s="64">
        <v>0</v>
      </c>
      <c r="G1201" s="64">
        <v>0</v>
      </c>
      <c r="H1201" s="20">
        <f>IFERROR(VLOOKUP(A1201,'[3]Allocation Thresholds'!A:B,2,FALSE),10)</f>
        <v>10</v>
      </c>
    </row>
    <row r="1202" spans="1:8">
      <c r="A1202" t="s">
        <v>1125</v>
      </c>
      <c r="B1202" s="64">
        <f>VLOOKUP($A1202,Pivot!$D:$E,2,FALSE)</f>
        <v>0</v>
      </c>
      <c r="D1202" s="64">
        <v>50</v>
      </c>
      <c r="E1202" s="64">
        <v>50</v>
      </c>
      <c r="F1202" s="64">
        <v>0</v>
      </c>
      <c r="G1202" s="64">
        <v>0</v>
      </c>
      <c r="H1202" s="20">
        <f>IFERROR(VLOOKUP(A1202,'[3]Allocation Thresholds'!A:B,2,FALSE),10)</f>
        <v>10</v>
      </c>
    </row>
    <row r="1203" spans="1:8">
      <c r="A1203" t="s">
        <v>1126</v>
      </c>
      <c r="B1203" s="64">
        <f>VLOOKUP($A1203,Pivot!$D:$E,2,FALSE)</f>
        <v>0</v>
      </c>
      <c r="D1203" s="64">
        <v>50</v>
      </c>
      <c r="E1203" s="64">
        <v>50</v>
      </c>
      <c r="F1203" s="64">
        <v>0</v>
      </c>
      <c r="G1203" s="64">
        <v>0</v>
      </c>
      <c r="H1203" s="20">
        <f>IFERROR(VLOOKUP(A1203,'[3]Allocation Thresholds'!A:B,2,FALSE),10)</f>
        <v>10</v>
      </c>
    </row>
    <row r="1204" spans="1:8">
      <c r="A1204" t="s">
        <v>1127</v>
      </c>
      <c r="B1204" s="64">
        <f>VLOOKUP($A1204,Pivot!$D:$E,2,FALSE)</f>
        <v>0</v>
      </c>
      <c r="D1204" s="64">
        <v>50</v>
      </c>
      <c r="E1204" s="64">
        <v>50</v>
      </c>
      <c r="F1204" s="64">
        <v>0</v>
      </c>
      <c r="G1204" s="64">
        <v>0</v>
      </c>
      <c r="H1204" s="20">
        <f>IFERROR(VLOOKUP(A1204,'[3]Allocation Thresholds'!A:B,2,FALSE),10)</f>
        <v>10</v>
      </c>
    </row>
    <row r="1205" spans="1:8">
      <c r="A1205" t="s">
        <v>1128</v>
      </c>
      <c r="B1205" s="64">
        <f>VLOOKUP($A1205,Pivot!$D:$E,2,FALSE)</f>
        <v>0</v>
      </c>
      <c r="D1205" s="64">
        <v>50</v>
      </c>
      <c r="E1205" s="64">
        <v>50</v>
      </c>
      <c r="F1205" s="64">
        <v>0</v>
      </c>
      <c r="G1205" s="64">
        <v>0</v>
      </c>
      <c r="H1205" s="20">
        <f>IFERROR(VLOOKUP(A1205,'[3]Allocation Thresholds'!A:B,2,FALSE),10)</f>
        <v>10</v>
      </c>
    </row>
    <row r="1206" spans="1:8">
      <c r="A1206" t="s">
        <v>1129</v>
      </c>
      <c r="B1206" s="64">
        <f>VLOOKUP($A1206,Pivot!$D:$E,2,FALSE)</f>
        <v>0</v>
      </c>
      <c r="D1206" s="66">
        <v>50</v>
      </c>
      <c r="E1206" s="64">
        <v>50</v>
      </c>
      <c r="F1206" s="64">
        <v>0</v>
      </c>
      <c r="G1206" s="64">
        <v>0</v>
      </c>
      <c r="H1206" s="20">
        <f>IFERROR(VLOOKUP(A1206,'[3]Allocation Thresholds'!A:B,2,FALSE),10)</f>
        <v>10</v>
      </c>
    </row>
    <row r="1207" spans="1:8">
      <c r="A1207" t="s">
        <v>1130</v>
      </c>
      <c r="B1207" s="64">
        <f>VLOOKUP($A1207,Pivot!$D:$E,2,FALSE)</f>
        <v>0</v>
      </c>
      <c r="D1207" s="64">
        <v>50</v>
      </c>
      <c r="E1207" s="64">
        <v>50</v>
      </c>
      <c r="F1207" s="64">
        <v>0</v>
      </c>
      <c r="G1207" s="64">
        <v>0</v>
      </c>
      <c r="H1207" s="20">
        <f>IFERROR(VLOOKUP(A1207,'[3]Allocation Thresholds'!A:B,2,FALSE),10)</f>
        <v>10</v>
      </c>
    </row>
    <row r="1208" spans="1:8">
      <c r="A1208" t="s">
        <v>1131</v>
      </c>
      <c r="B1208" s="64">
        <f>VLOOKUP($A1208,Pivot!$D:$E,2,FALSE)</f>
        <v>0</v>
      </c>
      <c r="D1208" s="64">
        <v>50</v>
      </c>
      <c r="E1208" s="64">
        <v>50</v>
      </c>
      <c r="F1208" s="64">
        <v>0</v>
      </c>
      <c r="G1208" s="64">
        <v>0</v>
      </c>
      <c r="H1208" s="20">
        <f>IFERROR(VLOOKUP(A1208,'[3]Allocation Thresholds'!A:B,2,FALSE),10)</f>
        <v>10</v>
      </c>
    </row>
    <row r="1209" spans="1:8">
      <c r="A1209" t="s">
        <v>1132</v>
      </c>
      <c r="B1209" s="64">
        <f>VLOOKUP($A1209,Pivot!$D:$E,2,FALSE)</f>
        <v>0</v>
      </c>
      <c r="D1209" s="64">
        <v>50</v>
      </c>
      <c r="E1209" s="64">
        <v>50</v>
      </c>
      <c r="F1209" s="64">
        <v>0</v>
      </c>
      <c r="G1209" s="64">
        <v>0</v>
      </c>
      <c r="H1209" s="20">
        <f>IFERROR(VLOOKUP(A1209,'[3]Allocation Thresholds'!A:B,2,FALSE),10)</f>
        <v>10</v>
      </c>
    </row>
    <row r="1210" spans="1:8">
      <c r="A1210" t="s">
        <v>1133</v>
      </c>
      <c r="B1210" s="64">
        <f>VLOOKUP($A1210,Pivot!$D:$E,2,FALSE)</f>
        <v>0</v>
      </c>
      <c r="D1210" s="64">
        <v>50</v>
      </c>
      <c r="E1210" s="64">
        <v>50</v>
      </c>
      <c r="F1210" s="64">
        <v>0</v>
      </c>
      <c r="G1210" s="64">
        <v>0</v>
      </c>
      <c r="H1210" s="20">
        <f>IFERROR(VLOOKUP(A1210,'[3]Allocation Thresholds'!A:B,2,FALSE),10)</f>
        <v>10</v>
      </c>
    </row>
    <row r="1211" spans="1:8">
      <c r="A1211" t="s">
        <v>1134</v>
      </c>
      <c r="B1211" s="64">
        <f>VLOOKUP($A1211,Pivot!$D:$E,2,FALSE)</f>
        <v>0</v>
      </c>
      <c r="D1211" s="64">
        <v>50</v>
      </c>
      <c r="E1211" s="64">
        <v>50</v>
      </c>
      <c r="F1211" s="64">
        <v>0</v>
      </c>
      <c r="G1211" s="64">
        <v>0</v>
      </c>
      <c r="H1211" s="20">
        <f>IFERROR(VLOOKUP(A1211,'[3]Allocation Thresholds'!A:B,2,FALSE),10)</f>
        <v>10</v>
      </c>
    </row>
    <row r="1212" spans="1:8">
      <c r="A1212" t="s">
        <v>1135</v>
      </c>
      <c r="B1212" s="64">
        <f>VLOOKUP($A1212,Pivot!$D:$E,2,FALSE)</f>
        <v>0</v>
      </c>
      <c r="D1212" s="64">
        <v>50</v>
      </c>
      <c r="E1212" s="64">
        <v>50</v>
      </c>
      <c r="F1212" s="64">
        <v>0</v>
      </c>
      <c r="G1212" s="64">
        <v>0</v>
      </c>
      <c r="H1212" s="20">
        <f>IFERROR(VLOOKUP(A1212,'[3]Allocation Thresholds'!A:B,2,FALSE),10)</f>
        <v>10</v>
      </c>
    </row>
    <row r="1213" spans="1:8">
      <c r="A1213" t="s">
        <v>1136</v>
      </c>
      <c r="B1213" s="64">
        <f>VLOOKUP($A1213,Pivot!$D:$E,2,FALSE)</f>
        <v>0</v>
      </c>
      <c r="D1213" s="64">
        <v>50</v>
      </c>
      <c r="E1213" s="64">
        <v>50</v>
      </c>
      <c r="F1213" s="64">
        <v>0</v>
      </c>
      <c r="G1213" s="64">
        <v>0</v>
      </c>
      <c r="H1213" s="20">
        <f>IFERROR(VLOOKUP(A1213,'[3]Allocation Thresholds'!A:B,2,FALSE),10)</f>
        <v>10</v>
      </c>
    </row>
    <row r="1214" spans="1:8">
      <c r="A1214" t="s">
        <v>1137</v>
      </c>
      <c r="B1214" s="64">
        <f>VLOOKUP($A1214,Pivot!$D:$E,2,FALSE)</f>
        <v>0</v>
      </c>
      <c r="D1214" s="64">
        <v>50</v>
      </c>
      <c r="E1214" s="64">
        <v>50</v>
      </c>
      <c r="F1214" s="64">
        <v>0</v>
      </c>
      <c r="G1214" s="64">
        <v>0</v>
      </c>
      <c r="H1214" s="20">
        <f>IFERROR(VLOOKUP(A1214,'[3]Allocation Thresholds'!A:B,2,FALSE),10)</f>
        <v>10</v>
      </c>
    </row>
    <row r="1215" spans="1:8">
      <c r="A1215" t="s">
        <v>1138</v>
      </c>
      <c r="B1215" s="64">
        <f>VLOOKUP($A1215,Pivot!$D:$E,2,FALSE)</f>
        <v>0</v>
      </c>
      <c r="D1215" s="64">
        <v>50</v>
      </c>
      <c r="E1215" s="64">
        <v>50</v>
      </c>
      <c r="F1215" s="64">
        <v>0</v>
      </c>
      <c r="G1215" s="64">
        <v>0</v>
      </c>
      <c r="H1215" s="20">
        <f>IFERROR(VLOOKUP(A1215,'[3]Allocation Thresholds'!A:B,2,FALSE),10)</f>
        <v>10</v>
      </c>
    </row>
    <row r="1216" spans="1:8">
      <c r="A1216" t="s">
        <v>1139</v>
      </c>
      <c r="B1216" s="64">
        <f>VLOOKUP($A1216,Pivot!$D:$E,2,FALSE)</f>
        <v>0</v>
      </c>
      <c r="D1216" s="64">
        <v>50</v>
      </c>
      <c r="E1216" s="64">
        <v>50</v>
      </c>
      <c r="F1216" s="64">
        <v>0</v>
      </c>
      <c r="G1216" s="64">
        <v>0</v>
      </c>
      <c r="H1216" s="20">
        <f>IFERROR(VLOOKUP(A1216,'[3]Allocation Thresholds'!A:B,2,FALSE),10)</f>
        <v>10</v>
      </c>
    </row>
    <row r="1217" spans="1:8">
      <c r="A1217" t="s">
        <v>1140</v>
      </c>
      <c r="B1217" s="64">
        <f>VLOOKUP($A1217,Pivot!$D:$E,2,FALSE)</f>
        <v>0</v>
      </c>
      <c r="D1217" s="64">
        <v>50</v>
      </c>
      <c r="E1217" s="66">
        <v>50</v>
      </c>
      <c r="F1217" s="64">
        <v>0</v>
      </c>
      <c r="G1217" s="64">
        <v>0</v>
      </c>
      <c r="H1217" s="20">
        <f>IFERROR(VLOOKUP(A1217,'[3]Allocation Thresholds'!A:B,2,FALSE),10)</f>
        <v>10</v>
      </c>
    </row>
    <row r="1218" spans="1:8">
      <c r="A1218" t="s">
        <v>1141</v>
      </c>
      <c r="B1218" s="64">
        <f>VLOOKUP($A1218,Pivot!$D:$E,2,FALSE)</f>
        <v>0</v>
      </c>
      <c r="D1218" s="64">
        <v>50</v>
      </c>
      <c r="E1218" s="64">
        <v>50</v>
      </c>
      <c r="F1218" s="64">
        <v>0</v>
      </c>
      <c r="G1218" s="64">
        <v>0</v>
      </c>
      <c r="H1218" s="20">
        <f>IFERROR(VLOOKUP(A1218,'[3]Allocation Thresholds'!A:B,2,FALSE),10)</f>
        <v>10</v>
      </c>
    </row>
    <row r="1219" spans="1:8">
      <c r="A1219" t="s">
        <v>1142</v>
      </c>
      <c r="B1219" s="64">
        <f>VLOOKUP($A1219,Pivot!$D:$E,2,FALSE)</f>
        <v>0</v>
      </c>
      <c r="D1219" s="64">
        <v>50</v>
      </c>
      <c r="E1219" s="64">
        <v>50</v>
      </c>
      <c r="F1219" s="64">
        <v>0</v>
      </c>
      <c r="G1219" s="64">
        <v>0</v>
      </c>
      <c r="H1219" s="20">
        <f>IFERROR(VLOOKUP(A1219,'[3]Allocation Thresholds'!A:B,2,FALSE),10)</f>
        <v>10</v>
      </c>
    </row>
    <row r="1220" spans="1:8">
      <c r="A1220" t="s">
        <v>1143</v>
      </c>
      <c r="B1220" s="64">
        <f>VLOOKUP($A1220,Pivot!$D:$E,2,FALSE)</f>
        <v>0</v>
      </c>
      <c r="D1220" s="64">
        <v>50</v>
      </c>
      <c r="E1220" s="64">
        <v>50</v>
      </c>
      <c r="F1220" s="64">
        <v>0</v>
      </c>
      <c r="G1220" s="64">
        <v>0</v>
      </c>
      <c r="H1220" s="20">
        <f>IFERROR(VLOOKUP(A1220,'[3]Allocation Thresholds'!A:B,2,FALSE),10)</f>
        <v>10</v>
      </c>
    </row>
    <row r="1221" spans="1:8">
      <c r="A1221" t="s">
        <v>1144</v>
      </c>
      <c r="B1221" s="64">
        <f>VLOOKUP($A1221,Pivot!$D:$E,2,FALSE)</f>
        <v>0</v>
      </c>
      <c r="D1221" s="64">
        <v>50</v>
      </c>
      <c r="E1221" s="64">
        <v>50</v>
      </c>
      <c r="F1221" s="64">
        <v>0</v>
      </c>
      <c r="G1221" s="64">
        <v>0</v>
      </c>
      <c r="H1221" s="20">
        <f>IFERROR(VLOOKUP(A1221,'[3]Allocation Thresholds'!A:B,2,FALSE),10)</f>
        <v>10</v>
      </c>
    </row>
    <row r="1222" spans="1:8">
      <c r="A1222" t="s">
        <v>1145</v>
      </c>
      <c r="B1222" s="64">
        <f>VLOOKUP($A1222,Pivot!$D:$E,2,FALSE)</f>
        <v>0</v>
      </c>
      <c r="D1222" s="64">
        <v>50</v>
      </c>
      <c r="E1222" s="64">
        <v>50</v>
      </c>
      <c r="F1222" s="64">
        <v>0</v>
      </c>
      <c r="G1222" s="64">
        <v>0</v>
      </c>
      <c r="H1222" s="20">
        <f>IFERROR(VLOOKUP(A1222,'[3]Allocation Thresholds'!A:B,2,FALSE),10)</f>
        <v>10</v>
      </c>
    </row>
    <row r="1223" spans="1:8">
      <c r="A1223" t="s">
        <v>1146</v>
      </c>
      <c r="B1223" s="64">
        <f>VLOOKUP($A1223,Pivot!$D:$E,2,FALSE)</f>
        <v>0</v>
      </c>
      <c r="D1223" s="64">
        <v>50</v>
      </c>
      <c r="E1223" s="64">
        <v>50</v>
      </c>
      <c r="F1223" s="64">
        <v>0</v>
      </c>
      <c r="G1223" s="64">
        <v>0</v>
      </c>
      <c r="H1223" s="20">
        <f>IFERROR(VLOOKUP(A1223,'[3]Allocation Thresholds'!A:B,2,FALSE),10)</f>
        <v>10</v>
      </c>
    </row>
    <row r="1224" spans="1:8">
      <c r="A1224" t="s">
        <v>1147</v>
      </c>
      <c r="B1224" s="64">
        <f>VLOOKUP($A1224,Pivot!$D:$E,2,FALSE)</f>
        <v>0</v>
      </c>
      <c r="D1224" s="64">
        <v>50</v>
      </c>
      <c r="E1224" s="64">
        <v>50</v>
      </c>
      <c r="F1224" s="64">
        <v>0</v>
      </c>
      <c r="G1224" s="64">
        <v>0</v>
      </c>
      <c r="H1224" s="20">
        <f>IFERROR(VLOOKUP(A1224,'[3]Allocation Thresholds'!A:B,2,FALSE),10)</f>
        <v>10</v>
      </c>
    </row>
    <row r="1225" spans="1:8">
      <c r="A1225" t="s">
        <v>1148</v>
      </c>
      <c r="B1225" s="64">
        <f>VLOOKUP($A1225,Pivot!$D:$E,2,FALSE)</f>
        <v>0</v>
      </c>
      <c r="D1225" s="64">
        <v>50</v>
      </c>
      <c r="E1225" s="64">
        <v>50</v>
      </c>
      <c r="F1225" s="64">
        <v>0</v>
      </c>
      <c r="G1225" s="64">
        <v>0</v>
      </c>
      <c r="H1225" s="20">
        <f>IFERROR(VLOOKUP(A1225,'[3]Allocation Thresholds'!A:B,2,FALSE),10)</f>
        <v>10</v>
      </c>
    </row>
    <row r="1226" spans="1:8">
      <c r="A1226" t="s">
        <v>1149</v>
      </c>
      <c r="B1226" s="64">
        <f>VLOOKUP($A1226,Pivot!$D:$E,2,FALSE)</f>
        <v>0</v>
      </c>
      <c r="D1226" s="64">
        <v>50</v>
      </c>
      <c r="E1226" s="64">
        <v>50</v>
      </c>
      <c r="F1226" s="64">
        <v>0</v>
      </c>
      <c r="G1226" s="64">
        <v>0</v>
      </c>
      <c r="H1226" s="20">
        <f>IFERROR(VLOOKUP(A1226,'[3]Allocation Thresholds'!A:B,2,FALSE),10)</f>
        <v>10</v>
      </c>
    </row>
    <row r="1227" spans="1:8">
      <c r="A1227" t="s">
        <v>1150</v>
      </c>
      <c r="B1227" s="64">
        <f>VLOOKUP($A1227,Pivot!$D:$E,2,FALSE)</f>
        <v>0</v>
      </c>
      <c r="D1227" s="64">
        <v>50</v>
      </c>
      <c r="E1227" s="64">
        <v>50</v>
      </c>
      <c r="F1227" s="64">
        <v>0</v>
      </c>
      <c r="G1227" s="64">
        <v>0</v>
      </c>
      <c r="H1227" s="20">
        <f>IFERROR(VLOOKUP(A1227,'[3]Allocation Thresholds'!A:B,2,FALSE),10)</f>
        <v>10</v>
      </c>
    </row>
    <row r="1228" spans="1:8">
      <c r="A1228" t="s">
        <v>1151</v>
      </c>
      <c r="B1228" s="64">
        <f>VLOOKUP($A1228,Pivot!$D:$E,2,FALSE)</f>
        <v>0</v>
      </c>
      <c r="D1228" s="64">
        <v>50</v>
      </c>
      <c r="E1228" s="64">
        <v>50</v>
      </c>
      <c r="F1228" s="64">
        <v>0</v>
      </c>
      <c r="G1228" s="64">
        <v>0</v>
      </c>
      <c r="H1228" s="20">
        <f>IFERROR(VLOOKUP(A1228,'[3]Allocation Thresholds'!A:B,2,FALSE),10)</f>
        <v>10</v>
      </c>
    </row>
    <row r="1229" spans="1:8">
      <c r="A1229" t="s">
        <v>1152</v>
      </c>
      <c r="B1229" s="64">
        <f>VLOOKUP($A1229,Pivot!$D:$E,2,FALSE)</f>
        <v>0</v>
      </c>
      <c r="D1229" s="64">
        <v>50</v>
      </c>
      <c r="E1229" s="64">
        <v>50</v>
      </c>
      <c r="F1229" s="64">
        <v>0</v>
      </c>
      <c r="G1229" s="64">
        <v>0</v>
      </c>
      <c r="H1229" s="20">
        <f>IFERROR(VLOOKUP(A1229,'[3]Allocation Thresholds'!A:B,2,FALSE),10)</f>
        <v>10</v>
      </c>
    </row>
    <row r="1230" spans="1:8">
      <c r="A1230" t="s">
        <v>1153</v>
      </c>
      <c r="B1230" s="64">
        <f>VLOOKUP($A1230,Pivot!$D:$E,2,FALSE)</f>
        <v>0</v>
      </c>
      <c r="D1230" s="64">
        <v>50</v>
      </c>
      <c r="E1230" s="64">
        <v>50</v>
      </c>
      <c r="F1230" s="64">
        <v>0</v>
      </c>
      <c r="G1230" s="64">
        <v>0</v>
      </c>
      <c r="H1230" s="20">
        <f>IFERROR(VLOOKUP(A1230,'[3]Allocation Thresholds'!A:B,2,FALSE),10)</f>
        <v>10</v>
      </c>
    </row>
    <row r="1231" spans="1:8">
      <c r="A1231" t="s">
        <v>1154</v>
      </c>
      <c r="B1231" s="64">
        <f>VLOOKUP($A1231,Pivot!$D:$E,2,FALSE)</f>
        <v>0</v>
      </c>
      <c r="D1231" s="64">
        <v>50</v>
      </c>
      <c r="E1231" s="64">
        <v>50</v>
      </c>
      <c r="F1231" s="64">
        <v>0</v>
      </c>
      <c r="G1231" s="64">
        <v>0</v>
      </c>
      <c r="H1231" s="20">
        <f>IFERROR(VLOOKUP(A1231,'[3]Allocation Thresholds'!A:B,2,FALSE),10)</f>
        <v>10</v>
      </c>
    </row>
    <row r="1232" spans="1:8">
      <c r="A1232" t="s">
        <v>1155</v>
      </c>
      <c r="B1232" s="64">
        <f>VLOOKUP($A1232,Pivot!$D:$E,2,FALSE)</f>
        <v>0</v>
      </c>
      <c r="D1232" s="64">
        <v>50</v>
      </c>
      <c r="E1232" s="64">
        <v>50</v>
      </c>
      <c r="F1232" s="64">
        <v>0</v>
      </c>
      <c r="G1232" s="64">
        <v>0</v>
      </c>
      <c r="H1232" s="20">
        <f>IFERROR(VLOOKUP(A1232,'[3]Allocation Thresholds'!A:B,2,FALSE),10)</f>
        <v>10</v>
      </c>
    </row>
    <row r="1233" spans="1:8">
      <c r="A1233" t="s">
        <v>1156</v>
      </c>
      <c r="B1233" s="64">
        <f>VLOOKUP($A1233,Pivot!$D:$E,2,FALSE)</f>
        <v>0</v>
      </c>
      <c r="D1233" s="64">
        <v>50</v>
      </c>
      <c r="E1233" s="64">
        <v>50</v>
      </c>
      <c r="F1233" s="64">
        <v>0</v>
      </c>
      <c r="G1233" s="64">
        <v>0</v>
      </c>
      <c r="H1233" s="20">
        <f>IFERROR(VLOOKUP(A1233,'[3]Allocation Thresholds'!A:B,2,FALSE),10)</f>
        <v>10</v>
      </c>
    </row>
    <row r="1234" spans="1:8">
      <c r="A1234" t="s">
        <v>1157</v>
      </c>
      <c r="B1234" s="64">
        <f>VLOOKUP($A1234,Pivot!$D:$E,2,FALSE)</f>
        <v>0</v>
      </c>
      <c r="D1234" s="64">
        <v>50</v>
      </c>
      <c r="E1234" s="64">
        <v>50</v>
      </c>
      <c r="F1234" s="64">
        <v>0</v>
      </c>
      <c r="G1234" s="64">
        <v>0</v>
      </c>
      <c r="H1234" s="20">
        <f>IFERROR(VLOOKUP(A1234,'[3]Allocation Thresholds'!A:B,2,FALSE),10)</f>
        <v>10</v>
      </c>
    </row>
    <row r="1235" spans="1:8">
      <c r="A1235" t="s">
        <v>1158</v>
      </c>
      <c r="B1235" s="64">
        <f>VLOOKUP($A1235,Pivot!$D:$E,2,FALSE)</f>
        <v>0</v>
      </c>
      <c r="D1235" s="64">
        <v>50</v>
      </c>
      <c r="E1235" s="64">
        <v>50</v>
      </c>
      <c r="F1235" s="64">
        <v>0</v>
      </c>
      <c r="G1235" s="64">
        <v>0</v>
      </c>
      <c r="H1235" s="20">
        <f>IFERROR(VLOOKUP(A1235,'[3]Allocation Thresholds'!A:B,2,FALSE),10)</f>
        <v>10</v>
      </c>
    </row>
    <row r="1236" spans="1:8">
      <c r="A1236" t="s">
        <v>1159</v>
      </c>
      <c r="B1236" s="64">
        <f>VLOOKUP($A1236,Pivot!$D:$E,2,FALSE)</f>
        <v>0</v>
      </c>
      <c r="D1236" s="64">
        <v>50</v>
      </c>
      <c r="E1236" s="64">
        <v>50</v>
      </c>
      <c r="F1236" s="64">
        <v>0</v>
      </c>
      <c r="G1236" s="64">
        <v>0</v>
      </c>
      <c r="H1236" s="20">
        <f>IFERROR(VLOOKUP(A1236,'[3]Allocation Thresholds'!A:B,2,FALSE),10)</f>
        <v>10</v>
      </c>
    </row>
    <row r="1237" spans="1:8">
      <c r="A1237" t="s">
        <v>1160</v>
      </c>
      <c r="B1237" s="64">
        <f>VLOOKUP($A1237,Pivot!$D:$E,2,FALSE)</f>
        <v>0</v>
      </c>
      <c r="D1237" s="64">
        <v>50</v>
      </c>
      <c r="E1237" s="64">
        <v>50</v>
      </c>
      <c r="F1237" s="64">
        <v>0</v>
      </c>
      <c r="G1237" s="64">
        <v>0</v>
      </c>
      <c r="H1237" s="20">
        <f>IFERROR(VLOOKUP(A1237,'[3]Allocation Thresholds'!A:B,2,FALSE),10)</f>
        <v>10</v>
      </c>
    </row>
    <row r="1238" spans="1:8">
      <c r="A1238" t="s">
        <v>1161</v>
      </c>
      <c r="B1238" s="64">
        <f>VLOOKUP($A1238,Pivot!$D:$E,2,FALSE)</f>
        <v>0</v>
      </c>
      <c r="D1238" s="64">
        <v>50</v>
      </c>
      <c r="E1238" s="64">
        <v>50</v>
      </c>
      <c r="F1238" s="64">
        <v>0</v>
      </c>
      <c r="G1238" s="64">
        <v>0</v>
      </c>
      <c r="H1238" s="20">
        <f>IFERROR(VLOOKUP(A1238,'[3]Allocation Thresholds'!A:B,2,FALSE),10)</f>
        <v>10</v>
      </c>
    </row>
    <row r="1239" spans="1:8">
      <c r="A1239" t="s">
        <v>1162</v>
      </c>
      <c r="B1239" s="64">
        <f>VLOOKUP($A1239,Pivot!$D:$E,2,FALSE)</f>
        <v>0</v>
      </c>
      <c r="D1239" s="64">
        <v>50</v>
      </c>
      <c r="E1239" s="64">
        <v>50</v>
      </c>
      <c r="F1239" s="64">
        <v>0</v>
      </c>
      <c r="G1239" s="64">
        <v>0</v>
      </c>
      <c r="H1239" s="20">
        <f>IFERROR(VLOOKUP(A1239,'[3]Allocation Thresholds'!A:B,2,FALSE),10)</f>
        <v>10</v>
      </c>
    </row>
    <row r="1240" spans="1:8">
      <c r="A1240" t="s">
        <v>1163</v>
      </c>
      <c r="B1240" s="64">
        <f>VLOOKUP($A1240,Pivot!$D:$E,2,FALSE)</f>
        <v>0</v>
      </c>
      <c r="D1240" s="64">
        <v>50</v>
      </c>
      <c r="E1240" s="64">
        <v>50</v>
      </c>
      <c r="F1240" s="64">
        <v>0</v>
      </c>
      <c r="G1240" s="64">
        <v>0</v>
      </c>
      <c r="H1240" s="20">
        <f>IFERROR(VLOOKUP(A1240,'[3]Allocation Thresholds'!A:B,2,FALSE),10)</f>
        <v>10</v>
      </c>
    </row>
    <row r="1241" spans="1:8">
      <c r="A1241" t="s">
        <v>1164</v>
      </c>
      <c r="B1241" s="64">
        <f>VLOOKUP($A1241,Pivot!$D:$E,2,FALSE)</f>
        <v>0</v>
      </c>
      <c r="D1241" s="64">
        <v>50</v>
      </c>
      <c r="E1241" s="64">
        <v>50</v>
      </c>
      <c r="F1241" s="64">
        <v>0</v>
      </c>
      <c r="G1241" s="64">
        <v>0</v>
      </c>
      <c r="H1241" s="20">
        <f>IFERROR(VLOOKUP(A1241,'[3]Allocation Thresholds'!A:B,2,FALSE),10)</f>
        <v>10</v>
      </c>
    </row>
    <row r="1242" spans="1:8">
      <c r="A1242" t="s">
        <v>1165</v>
      </c>
      <c r="B1242" s="64">
        <f>VLOOKUP($A1242,Pivot!$D:$E,2,FALSE)</f>
        <v>0</v>
      </c>
      <c r="D1242" s="64">
        <v>50</v>
      </c>
      <c r="E1242" s="64">
        <v>50</v>
      </c>
      <c r="F1242" s="64">
        <v>0</v>
      </c>
      <c r="G1242" s="64">
        <v>0</v>
      </c>
      <c r="H1242" s="20">
        <f>IFERROR(VLOOKUP(A1242,'[3]Allocation Thresholds'!A:B,2,FALSE),10)</f>
        <v>10</v>
      </c>
    </row>
    <row r="1243" spans="1:8">
      <c r="A1243" t="s">
        <v>8309</v>
      </c>
      <c r="B1243" s="64">
        <f>VLOOKUP($A1243,Pivot!$D:$E,2,FALSE)</f>
        <v>0</v>
      </c>
      <c r="D1243" s="64">
        <v>50</v>
      </c>
      <c r="E1243" s="64">
        <v>50</v>
      </c>
      <c r="F1243" s="64">
        <v>0</v>
      </c>
      <c r="G1243" s="64">
        <v>0</v>
      </c>
      <c r="H1243" s="20">
        <f>IFERROR(VLOOKUP(A1243,'[3]Allocation Thresholds'!A:B,2,FALSE),10)</f>
        <v>10</v>
      </c>
    </row>
    <row r="1244" spans="1:8">
      <c r="A1244" t="s">
        <v>8311</v>
      </c>
      <c r="B1244" s="64">
        <f>VLOOKUP($A1244,Pivot!$D:$E,2,FALSE)</f>
        <v>0</v>
      </c>
      <c r="D1244" s="64">
        <v>0</v>
      </c>
      <c r="E1244" s="64">
        <v>0</v>
      </c>
      <c r="F1244" s="64">
        <v>0</v>
      </c>
      <c r="G1244" s="64">
        <v>0</v>
      </c>
      <c r="H1244" s="20">
        <f>IFERROR(VLOOKUP(A1244,'[3]Allocation Thresholds'!A:B,2,FALSE),10)</f>
        <v>10</v>
      </c>
    </row>
    <row r="1245" spans="1:8">
      <c r="A1245" t="s">
        <v>8313</v>
      </c>
      <c r="B1245" s="64">
        <f>VLOOKUP($A1245,Pivot!$D:$E,2,FALSE)</f>
        <v>0</v>
      </c>
      <c r="D1245" s="64">
        <v>50</v>
      </c>
      <c r="E1245" s="64">
        <v>50</v>
      </c>
      <c r="F1245" s="64">
        <v>0</v>
      </c>
      <c r="G1245" s="64">
        <v>0</v>
      </c>
      <c r="H1245" s="20">
        <f>IFERROR(VLOOKUP(A1245,'[3]Allocation Thresholds'!A:B,2,FALSE),10)</f>
        <v>10</v>
      </c>
    </row>
    <row r="1246" spans="1:8">
      <c r="A1246" t="s">
        <v>8315</v>
      </c>
      <c r="B1246" s="64">
        <f>VLOOKUP($A1246,Pivot!$D:$E,2,FALSE)</f>
        <v>0</v>
      </c>
      <c r="D1246" s="64">
        <v>50</v>
      </c>
      <c r="E1246" s="64">
        <v>50</v>
      </c>
      <c r="F1246" s="64">
        <v>0</v>
      </c>
      <c r="G1246" s="64">
        <v>0</v>
      </c>
      <c r="H1246" s="20">
        <f>IFERROR(VLOOKUP(A1246,'[3]Allocation Thresholds'!A:B,2,FALSE),10)</f>
        <v>10</v>
      </c>
    </row>
    <row r="1247" spans="1:8">
      <c r="A1247" t="s">
        <v>8317</v>
      </c>
      <c r="B1247" s="64">
        <f>VLOOKUP($A1247,Pivot!$D:$E,2,FALSE)</f>
        <v>0</v>
      </c>
      <c r="D1247" s="64">
        <v>0</v>
      </c>
      <c r="E1247" s="64">
        <v>0</v>
      </c>
      <c r="F1247" s="64">
        <v>0</v>
      </c>
      <c r="G1247" s="64">
        <v>0</v>
      </c>
      <c r="H1247" s="20">
        <f>IFERROR(VLOOKUP(A1247,'[3]Allocation Thresholds'!A:B,2,FALSE),10)</f>
        <v>10</v>
      </c>
    </row>
    <row r="1248" spans="1:8">
      <c r="A1248" t="s">
        <v>8319</v>
      </c>
      <c r="B1248" s="64">
        <f>VLOOKUP($A1248,Pivot!$D:$E,2,FALSE)</f>
        <v>0</v>
      </c>
      <c r="D1248" s="64">
        <v>0</v>
      </c>
      <c r="E1248" s="64">
        <v>0</v>
      </c>
      <c r="F1248" s="64">
        <v>0</v>
      </c>
      <c r="G1248" s="64">
        <v>0</v>
      </c>
      <c r="H1248" s="20">
        <f>IFERROR(VLOOKUP(A1248,'[3]Allocation Thresholds'!A:B,2,FALSE),10)</f>
        <v>10</v>
      </c>
    </row>
    <row r="1249" spans="1:8">
      <c r="A1249" t="s">
        <v>8321</v>
      </c>
      <c r="B1249" s="64">
        <f>VLOOKUP($A1249,Pivot!$D:$E,2,FALSE)</f>
        <v>0</v>
      </c>
      <c r="D1249" s="64">
        <v>0</v>
      </c>
      <c r="E1249" s="64">
        <v>0</v>
      </c>
      <c r="F1249" s="64">
        <v>0</v>
      </c>
      <c r="G1249" s="64">
        <v>0</v>
      </c>
      <c r="H1249" s="20">
        <f>IFERROR(VLOOKUP(A1249,'[3]Allocation Thresholds'!A:B,2,FALSE),10)</f>
        <v>10</v>
      </c>
    </row>
    <row r="1250" spans="1:8">
      <c r="A1250" t="s">
        <v>8323</v>
      </c>
      <c r="B1250" s="64">
        <f>VLOOKUP($A1250,Pivot!$D:$E,2,FALSE)</f>
        <v>0</v>
      </c>
      <c r="D1250" s="64">
        <v>50</v>
      </c>
      <c r="E1250" s="64">
        <v>50</v>
      </c>
      <c r="F1250" s="64">
        <v>0</v>
      </c>
      <c r="G1250" s="64">
        <v>0</v>
      </c>
      <c r="H1250" s="20">
        <f>IFERROR(VLOOKUP(A1250,'[3]Allocation Thresholds'!A:B,2,FALSE),10)</f>
        <v>10</v>
      </c>
    </row>
    <row r="1251" spans="1:8">
      <c r="A1251" t="s">
        <v>8325</v>
      </c>
      <c r="B1251" s="64">
        <f>VLOOKUP($A1251,Pivot!$D:$E,2,FALSE)</f>
        <v>0</v>
      </c>
      <c r="D1251" s="64">
        <v>50</v>
      </c>
      <c r="E1251" s="64">
        <v>50</v>
      </c>
      <c r="F1251" s="64">
        <v>0</v>
      </c>
      <c r="G1251" s="64">
        <v>0</v>
      </c>
      <c r="H1251" s="20">
        <f>IFERROR(VLOOKUP(A1251,'[3]Allocation Thresholds'!A:B,2,FALSE),10)</f>
        <v>10</v>
      </c>
    </row>
    <row r="1252" spans="1:8">
      <c r="A1252" t="s">
        <v>8327</v>
      </c>
      <c r="B1252" s="64">
        <f>VLOOKUP($A1252,Pivot!$D:$E,2,FALSE)</f>
        <v>0</v>
      </c>
      <c r="D1252" s="64">
        <v>50</v>
      </c>
      <c r="E1252" s="64">
        <v>50</v>
      </c>
      <c r="F1252" s="64">
        <v>0</v>
      </c>
      <c r="G1252" s="64">
        <v>0</v>
      </c>
      <c r="H1252" s="20">
        <f>IFERROR(VLOOKUP(A1252,'[3]Allocation Thresholds'!A:B,2,FALSE),10)</f>
        <v>10</v>
      </c>
    </row>
    <row r="1253" spans="1:8">
      <c r="A1253" t="s">
        <v>8329</v>
      </c>
      <c r="B1253" s="64">
        <f>VLOOKUP($A1253,Pivot!$D:$E,2,FALSE)</f>
        <v>0</v>
      </c>
      <c r="D1253" s="64">
        <v>50</v>
      </c>
      <c r="E1253" s="64">
        <v>50</v>
      </c>
      <c r="F1253" s="64">
        <v>0</v>
      </c>
      <c r="G1253" s="64">
        <v>0</v>
      </c>
      <c r="H1253" s="20">
        <f>IFERROR(VLOOKUP(A1253,'[3]Allocation Thresholds'!A:B,2,FALSE),10)</f>
        <v>10</v>
      </c>
    </row>
    <row r="1254" spans="1:8">
      <c r="A1254" t="s">
        <v>8331</v>
      </c>
      <c r="B1254" s="64">
        <f>VLOOKUP($A1254,Pivot!$D:$E,2,FALSE)</f>
        <v>0</v>
      </c>
      <c r="D1254" s="64">
        <v>50</v>
      </c>
      <c r="E1254" s="64">
        <v>50</v>
      </c>
      <c r="F1254" s="64">
        <v>0</v>
      </c>
      <c r="G1254" s="64">
        <v>0</v>
      </c>
      <c r="H1254" s="20">
        <f>IFERROR(VLOOKUP(A1254,'[3]Allocation Thresholds'!A:B,2,FALSE),10)</f>
        <v>10</v>
      </c>
    </row>
    <row r="1255" spans="1:8">
      <c r="A1255" t="s">
        <v>8333</v>
      </c>
      <c r="B1255" s="64">
        <f>VLOOKUP($A1255,Pivot!$D:$E,2,FALSE)</f>
        <v>0</v>
      </c>
      <c r="D1255" s="64">
        <v>50</v>
      </c>
      <c r="E1255" s="64">
        <v>50</v>
      </c>
      <c r="F1255" s="64">
        <v>0</v>
      </c>
      <c r="G1255" s="64">
        <v>0</v>
      </c>
      <c r="H1255" s="20">
        <f>IFERROR(VLOOKUP(A1255,'[3]Allocation Thresholds'!A:B,2,FALSE),10)</f>
        <v>10</v>
      </c>
    </row>
    <row r="1256" spans="1:8">
      <c r="A1256" t="s">
        <v>8335</v>
      </c>
      <c r="B1256" s="64">
        <f>VLOOKUP($A1256,Pivot!$D:$E,2,FALSE)</f>
        <v>0</v>
      </c>
      <c r="D1256" s="64">
        <v>50</v>
      </c>
      <c r="E1256" s="64">
        <v>50</v>
      </c>
      <c r="F1256" s="64">
        <v>0</v>
      </c>
      <c r="G1256" s="64">
        <v>0</v>
      </c>
      <c r="H1256" s="20">
        <f>IFERROR(VLOOKUP(A1256,'[3]Allocation Thresholds'!A:B,2,FALSE),10)</f>
        <v>10</v>
      </c>
    </row>
    <row r="1257" spans="1:8">
      <c r="A1257" t="s">
        <v>8337</v>
      </c>
      <c r="B1257" s="64">
        <f>VLOOKUP($A1257,Pivot!$D:$E,2,FALSE)</f>
        <v>0</v>
      </c>
      <c r="D1257" s="64">
        <v>50</v>
      </c>
      <c r="E1257" s="64">
        <v>50</v>
      </c>
      <c r="F1257" s="64">
        <v>0</v>
      </c>
      <c r="G1257" s="64">
        <v>0</v>
      </c>
      <c r="H1257" s="20">
        <f>IFERROR(VLOOKUP(A1257,'[3]Allocation Thresholds'!A:B,2,FALSE),10)</f>
        <v>10</v>
      </c>
    </row>
    <row r="1258" spans="1:8">
      <c r="A1258" t="s">
        <v>8339</v>
      </c>
      <c r="B1258" s="64">
        <f>VLOOKUP($A1258,Pivot!$D:$E,2,FALSE)</f>
        <v>0</v>
      </c>
      <c r="D1258" s="64">
        <v>50</v>
      </c>
      <c r="E1258" s="64">
        <v>50</v>
      </c>
      <c r="F1258" s="64">
        <v>0</v>
      </c>
      <c r="G1258" s="64">
        <v>0</v>
      </c>
      <c r="H1258" s="20">
        <f>IFERROR(VLOOKUP(A1258,'[3]Allocation Thresholds'!A:B,2,FALSE),10)</f>
        <v>10</v>
      </c>
    </row>
    <row r="1259" spans="1:8">
      <c r="A1259" t="s">
        <v>8341</v>
      </c>
      <c r="B1259" s="64">
        <f>VLOOKUP($A1259,Pivot!$D:$E,2,FALSE)</f>
        <v>0</v>
      </c>
      <c r="D1259" s="64">
        <v>50</v>
      </c>
      <c r="E1259" s="64">
        <v>50</v>
      </c>
      <c r="F1259" s="64">
        <v>0</v>
      </c>
      <c r="G1259" s="64">
        <v>0</v>
      </c>
      <c r="H1259" s="20">
        <f>IFERROR(VLOOKUP(A1259,'[3]Allocation Thresholds'!A:B,2,FALSE),10)</f>
        <v>10</v>
      </c>
    </row>
    <row r="1260" spans="1:8">
      <c r="A1260" t="s">
        <v>8343</v>
      </c>
      <c r="B1260" s="64">
        <f>VLOOKUP($A1260,Pivot!$D:$E,2,FALSE)</f>
        <v>0</v>
      </c>
      <c r="D1260" s="64">
        <v>50</v>
      </c>
      <c r="E1260" s="64">
        <v>50</v>
      </c>
      <c r="F1260" s="64">
        <v>0</v>
      </c>
      <c r="G1260" s="64">
        <v>0</v>
      </c>
      <c r="H1260" s="20">
        <f>IFERROR(VLOOKUP(A1260,'[3]Allocation Thresholds'!A:B,2,FALSE),10)</f>
        <v>10</v>
      </c>
    </row>
    <row r="1261" spans="1:8">
      <c r="A1261" t="s">
        <v>8345</v>
      </c>
      <c r="B1261" s="64">
        <f>VLOOKUP($A1261,Pivot!$D:$E,2,FALSE)</f>
        <v>0</v>
      </c>
      <c r="D1261" s="64">
        <v>50</v>
      </c>
      <c r="E1261" s="64">
        <v>50</v>
      </c>
      <c r="F1261" s="64">
        <v>0</v>
      </c>
      <c r="G1261" s="64">
        <v>0</v>
      </c>
      <c r="H1261" s="20">
        <f>IFERROR(VLOOKUP(A1261,'[3]Allocation Thresholds'!A:B,2,FALSE),10)</f>
        <v>10</v>
      </c>
    </row>
    <row r="1262" spans="1:8">
      <c r="A1262" t="s">
        <v>8347</v>
      </c>
      <c r="B1262" s="64">
        <f>VLOOKUP($A1262,Pivot!$D:$E,2,FALSE)</f>
        <v>0</v>
      </c>
      <c r="D1262" s="64">
        <v>50</v>
      </c>
      <c r="E1262" s="64">
        <v>50</v>
      </c>
      <c r="F1262" s="64">
        <v>0</v>
      </c>
      <c r="G1262" s="64">
        <v>0</v>
      </c>
      <c r="H1262" s="20">
        <f>IFERROR(VLOOKUP(A1262,'[3]Allocation Thresholds'!A:B,2,FALSE),10)</f>
        <v>10</v>
      </c>
    </row>
    <row r="1263" spans="1:8">
      <c r="A1263" t="s">
        <v>8349</v>
      </c>
      <c r="B1263" s="64">
        <f>VLOOKUP($A1263,Pivot!$D:$E,2,FALSE)</f>
        <v>0</v>
      </c>
      <c r="D1263" s="64">
        <v>50</v>
      </c>
      <c r="E1263" s="64">
        <v>50</v>
      </c>
      <c r="F1263" s="64">
        <v>0</v>
      </c>
      <c r="G1263" s="64">
        <v>0</v>
      </c>
      <c r="H1263" s="20">
        <f>IFERROR(VLOOKUP(A1263,'[3]Allocation Thresholds'!A:B,2,FALSE),10)</f>
        <v>10</v>
      </c>
    </row>
    <row r="1264" spans="1:8">
      <c r="A1264" t="s">
        <v>8351</v>
      </c>
      <c r="B1264" s="64">
        <f>VLOOKUP($A1264,Pivot!$D:$E,2,FALSE)</f>
        <v>0</v>
      </c>
      <c r="D1264" s="64">
        <v>0</v>
      </c>
      <c r="E1264" s="64">
        <v>0</v>
      </c>
      <c r="F1264" s="64">
        <v>0</v>
      </c>
      <c r="G1264" s="64">
        <v>0</v>
      </c>
      <c r="H1264" s="20">
        <f>IFERROR(VLOOKUP(A1264,'[3]Allocation Thresholds'!A:B,2,FALSE),10)</f>
        <v>10</v>
      </c>
    </row>
    <row r="1265" spans="1:8">
      <c r="A1265" t="s">
        <v>8353</v>
      </c>
      <c r="B1265" s="64">
        <f>VLOOKUP($A1265,Pivot!$D:$E,2,FALSE)</f>
        <v>0</v>
      </c>
      <c r="D1265" s="64">
        <v>50</v>
      </c>
      <c r="E1265" s="64">
        <v>50</v>
      </c>
      <c r="F1265" s="64">
        <v>0</v>
      </c>
      <c r="G1265" s="64">
        <v>0</v>
      </c>
      <c r="H1265" s="20">
        <f>IFERROR(VLOOKUP(A1265,'[3]Allocation Thresholds'!A:B,2,FALSE),10)</f>
        <v>10</v>
      </c>
    </row>
    <row r="1266" spans="1:8">
      <c r="A1266" t="s">
        <v>8355</v>
      </c>
      <c r="B1266" s="64">
        <f>VLOOKUP($A1266,Pivot!$D:$E,2,FALSE)</f>
        <v>0</v>
      </c>
      <c r="D1266" s="64">
        <v>50</v>
      </c>
      <c r="E1266" s="64">
        <v>50</v>
      </c>
      <c r="F1266" s="64">
        <v>0</v>
      </c>
      <c r="G1266" s="64">
        <v>0</v>
      </c>
      <c r="H1266" s="20">
        <f>IFERROR(VLOOKUP(A1266,'[3]Allocation Thresholds'!A:B,2,FALSE),10)</f>
        <v>10</v>
      </c>
    </row>
    <row r="1267" spans="1:8">
      <c r="A1267" t="s">
        <v>8357</v>
      </c>
      <c r="B1267" s="64">
        <f>VLOOKUP($A1267,Pivot!$D:$E,2,FALSE)</f>
        <v>0</v>
      </c>
      <c r="D1267" s="64">
        <v>50</v>
      </c>
      <c r="E1267" s="64">
        <v>50</v>
      </c>
      <c r="F1267" s="64">
        <v>0</v>
      </c>
      <c r="G1267" s="64">
        <v>0</v>
      </c>
      <c r="H1267" s="20">
        <f>IFERROR(VLOOKUP(A1267,'[3]Allocation Thresholds'!A:B,2,FALSE),10)</f>
        <v>10</v>
      </c>
    </row>
    <row r="1268" spans="1:8">
      <c r="A1268" t="s">
        <v>8359</v>
      </c>
      <c r="B1268" s="64">
        <f>VLOOKUP($A1268,Pivot!$D:$E,2,FALSE)</f>
        <v>0</v>
      </c>
      <c r="D1268" s="64">
        <v>50</v>
      </c>
      <c r="E1268" s="64">
        <v>50</v>
      </c>
      <c r="F1268" s="64">
        <v>0</v>
      </c>
      <c r="G1268" s="64">
        <v>0</v>
      </c>
      <c r="H1268" s="20">
        <f>IFERROR(VLOOKUP(A1268,'[3]Allocation Thresholds'!A:B,2,FALSE),10)</f>
        <v>10</v>
      </c>
    </row>
    <row r="1269" spans="1:8">
      <c r="A1269" t="s">
        <v>8361</v>
      </c>
      <c r="B1269" s="64">
        <f>VLOOKUP($A1269,Pivot!$D:$E,2,FALSE)</f>
        <v>0</v>
      </c>
      <c r="D1269" s="64">
        <v>50</v>
      </c>
      <c r="E1269" s="64">
        <v>50</v>
      </c>
      <c r="F1269" s="64">
        <v>0</v>
      </c>
      <c r="G1269" s="64">
        <v>0</v>
      </c>
      <c r="H1269" s="20">
        <f>IFERROR(VLOOKUP(A1269,'[3]Allocation Thresholds'!A:B,2,FALSE),10)</f>
        <v>10</v>
      </c>
    </row>
    <row r="1270" spans="1:8">
      <c r="A1270" t="s">
        <v>8363</v>
      </c>
      <c r="B1270" s="64">
        <f>VLOOKUP($A1270,Pivot!$D:$E,2,FALSE)</f>
        <v>0</v>
      </c>
      <c r="D1270" s="64">
        <v>0</v>
      </c>
      <c r="E1270" s="64">
        <v>0</v>
      </c>
      <c r="F1270" s="64">
        <v>0</v>
      </c>
      <c r="G1270" s="64">
        <v>0</v>
      </c>
      <c r="H1270" s="20">
        <f>IFERROR(VLOOKUP(A1270,'[3]Allocation Thresholds'!A:B,2,FALSE),10)</f>
        <v>10</v>
      </c>
    </row>
    <row r="1271" spans="1:8">
      <c r="A1271" t="s">
        <v>8365</v>
      </c>
      <c r="B1271" s="64">
        <f>VLOOKUP($A1271,Pivot!$D:$E,2,FALSE)</f>
        <v>0</v>
      </c>
      <c r="D1271" s="64">
        <v>50</v>
      </c>
      <c r="E1271" s="64">
        <v>50</v>
      </c>
      <c r="F1271" s="64">
        <v>0</v>
      </c>
      <c r="G1271" s="64">
        <v>0</v>
      </c>
      <c r="H1271" s="20">
        <f>IFERROR(VLOOKUP(A1271,'[3]Allocation Thresholds'!A:B,2,FALSE),10)</f>
        <v>10</v>
      </c>
    </row>
    <row r="1272" spans="1:8">
      <c r="A1272" t="s">
        <v>8367</v>
      </c>
      <c r="B1272" s="64">
        <f>VLOOKUP($A1272,Pivot!$D:$E,2,FALSE)</f>
        <v>0</v>
      </c>
      <c r="D1272" s="64">
        <v>0</v>
      </c>
      <c r="E1272" s="64">
        <v>0</v>
      </c>
      <c r="F1272" s="64">
        <v>0</v>
      </c>
      <c r="G1272" s="64">
        <v>0</v>
      </c>
      <c r="H1272" s="20">
        <f>IFERROR(VLOOKUP(A1272,'[3]Allocation Thresholds'!A:B,2,FALSE),10)</f>
        <v>10</v>
      </c>
    </row>
    <row r="1273" spans="1:8">
      <c r="A1273" t="s">
        <v>8369</v>
      </c>
      <c r="B1273" s="64">
        <f>VLOOKUP($A1273,Pivot!$D:$E,2,FALSE)</f>
        <v>0</v>
      </c>
      <c r="D1273" s="64">
        <v>50</v>
      </c>
      <c r="E1273" s="64">
        <v>50</v>
      </c>
      <c r="F1273" s="64">
        <v>0</v>
      </c>
      <c r="G1273" s="64">
        <v>0</v>
      </c>
      <c r="H1273" s="20">
        <f>IFERROR(VLOOKUP(A1273,'[3]Allocation Thresholds'!A:B,2,FALSE),10)</f>
        <v>10</v>
      </c>
    </row>
    <row r="1274" spans="1:8">
      <c r="A1274" t="s">
        <v>8371</v>
      </c>
      <c r="B1274" s="64">
        <f>VLOOKUP($A1274,Pivot!$D:$E,2,FALSE)</f>
        <v>0</v>
      </c>
      <c r="D1274" s="64">
        <v>50</v>
      </c>
      <c r="E1274" s="64">
        <v>50</v>
      </c>
      <c r="F1274" s="64">
        <v>0</v>
      </c>
      <c r="G1274" s="64">
        <v>0</v>
      </c>
      <c r="H1274" s="20">
        <f>IFERROR(VLOOKUP(A1274,'[3]Allocation Thresholds'!A:B,2,FALSE),10)</f>
        <v>10</v>
      </c>
    </row>
    <row r="1275" spans="1:8">
      <c r="A1275" t="s">
        <v>8373</v>
      </c>
      <c r="B1275" s="64">
        <f>VLOOKUP($A1275,Pivot!$D:$E,2,FALSE)</f>
        <v>0</v>
      </c>
      <c r="D1275" s="64">
        <v>50</v>
      </c>
      <c r="E1275" s="64">
        <v>50</v>
      </c>
      <c r="F1275" s="64">
        <v>0</v>
      </c>
      <c r="G1275" s="64">
        <v>0</v>
      </c>
      <c r="H1275" s="20">
        <f>IFERROR(VLOOKUP(A1275,'[3]Allocation Thresholds'!A:B,2,FALSE),10)</f>
        <v>10</v>
      </c>
    </row>
    <row r="1276" spans="1:8">
      <c r="A1276" t="s">
        <v>8375</v>
      </c>
      <c r="B1276" s="64">
        <f>VLOOKUP($A1276,Pivot!$D:$E,2,FALSE)</f>
        <v>0</v>
      </c>
      <c r="D1276" s="64">
        <v>50</v>
      </c>
      <c r="E1276" s="64">
        <v>50</v>
      </c>
      <c r="F1276" s="64">
        <v>0</v>
      </c>
      <c r="G1276" s="64">
        <v>0</v>
      </c>
      <c r="H1276" s="20">
        <f>IFERROR(VLOOKUP(A1276,'[3]Allocation Thresholds'!A:B,2,FALSE),10)</f>
        <v>10</v>
      </c>
    </row>
    <row r="1277" spans="1:8">
      <c r="A1277" t="s">
        <v>8377</v>
      </c>
      <c r="B1277" s="64">
        <f>VLOOKUP($A1277,Pivot!$D:$E,2,FALSE)</f>
        <v>0</v>
      </c>
      <c r="D1277" s="64">
        <v>50</v>
      </c>
      <c r="E1277" s="64">
        <v>50</v>
      </c>
      <c r="F1277" s="64">
        <v>0</v>
      </c>
      <c r="G1277" s="64">
        <v>0</v>
      </c>
      <c r="H1277" s="20">
        <f>IFERROR(VLOOKUP(A1277,'[3]Allocation Thresholds'!A:B,2,FALSE),10)</f>
        <v>10</v>
      </c>
    </row>
    <row r="1278" spans="1:8">
      <c r="A1278" t="s">
        <v>8379</v>
      </c>
      <c r="B1278" s="64">
        <f>VLOOKUP($A1278,Pivot!$D:$E,2,FALSE)</f>
        <v>0</v>
      </c>
      <c r="D1278" s="64">
        <v>50</v>
      </c>
      <c r="E1278" s="64">
        <v>50</v>
      </c>
      <c r="F1278" s="64">
        <v>0</v>
      </c>
      <c r="G1278" s="64">
        <v>0</v>
      </c>
      <c r="H1278" s="20">
        <f>IFERROR(VLOOKUP(A1278,'[3]Allocation Thresholds'!A:B,2,FALSE),10)</f>
        <v>10</v>
      </c>
    </row>
    <row r="1279" spans="1:8">
      <c r="A1279" t="s">
        <v>8381</v>
      </c>
      <c r="B1279" s="64">
        <f>VLOOKUP($A1279,Pivot!$D:$E,2,FALSE)</f>
        <v>0</v>
      </c>
      <c r="D1279" s="64">
        <v>50</v>
      </c>
      <c r="E1279" s="64">
        <v>50</v>
      </c>
      <c r="F1279" s="64">
        <v>0</v>
      </c>
      <c r="G1279" s="64">
        <v>0</v>
      </c>
      <c r="H1279" s="20">
        <f>IFERROR(VLOOKUP(A1279,'[3]Allocation Thresholds'!A:B,2,FALSE),10)</f>
        <v>10</v>
      </c>
    </row>
    <row r="1280" spans="1:8">
      <c r="A1280" t="s">
        <v>8383</v>
      </c>
      <c r="B1280" s="64">
        <f>VLOOKUP($A1280,Pivot!$D:$E,2,FALSE)</f>
        <v>0</v>
      </c>
      <c r="D1280" s="64">
        <v>0</v>
      </c>
      <c r="E1280" s="64">
        <v>0</v>
      </c>
      <c r="F1280" s="64">
        <v>0</v>
      </c>
      <c r="G1280" s="64">
        <v>0</v>
      </c>
      <c r="H1280" s="20">
        <f>IFERROR(VLOOKUP(A1280,'[3]Allocation Thresholds'!A:B,2,FALSE),10)</f>
        <v>10</v>
      </c>
    </row>
    <row r="1281" spans="1:8">
      <c r="A1281" t="s">
        <v>8385</v>
      </c>
      <c r="B1281" s="64">
        <f>VLOOKUP($A1281,Pivot!$D:$E,2,FALSE)</f>
        <v>0</v>
      </c>
      <c r="D1281" s="64">
        <v>50</v>
      </c>
      <c r="E1281" s="64">
        <v>50</v>
      </c>
      <c r="F1281" s="64">
        <v>0</v>
      </c>
      <c r="G1281" s="64">
        <v>0</v>
      </c>
      <c r="H1281" s="20">
        <f>IFERROR(VLOOKUP(A1281,'[3]Allocation Thresholds'!A:B,2,FALSE),10)</f>
        <v>10</v>
      </c>
    </row>
    <row r="1282" spans="1:8">
      <c r="A1282" t="s">
        <v>8387</v>
      </c>
      <c r="B1282" s="64">
        <f>VLOOKUP($A1282,Pivot!$D:$E,2,FALSE)</f>
        <v>0</v>
      </c>
      <c r="D1282" s="64">
        <v>50</v>
      </c>
      <c r="E1282" s="66">
        <v>50</v>
      </c>
      <c r="F1282" s="64">
        <v>0</v>
      </c>
      <c r="G1282" s="64">
        <v>0</v>
      </c>
      <c r="H1282" s="20">
        <f>IFERROR(VLOOKUP(A1282,'[3]Allocation Thresholds'!A:B,2,FALSE),10)</f>
        <v>10</v>
      </c>
    </row>
    <row r="1283" spans="1:8">
      <c r="A1283" t="s">
        <v>8389</v>
      </c>
      <c r="B1283" s="64">
        <f>VLOOKUP($A1283,Pivot!$D:$E,2,FALSE)</f>
        <v>0</v>
      </c>
      <c r="D1283" s="64">
        <v>50</v>
      </c>
      <c r="E1283" s="66">
        <v>50</v>
      </c>
      <c r="F1283" s="64">
        <v>0</v>
      </c>
      <c r="G1283" s="64">
        <v>0</v>
      </c>
      <c r="H1283" s="20">
        <f>IFERROR(VLOOKUP(A1283,'[3]Allocation Thresholds'!A:B,2,FALSE),10)</f>
        <v>10</v>
      </c>
    </row>
    <row r="1284" spans="1:8">
      <c r="A1284" t="s">
        <v>8391</v>
      </c>
      <c r="B1284" s="64">
        <f>VLOOKUP($A1284,Pivot!$D:$E,2,FALSE)</f>
        <v>0</v>
      </c>
      <c r="D1284" s="64">
        <v>0</v>
      </c>
      <c r="E1284" s="64">
        <v>0</v>
      </c>
      <c r="F1284" s="64">
        <v>0</v>
      </c>
      <c r="G1284" s="64">
        <v>0</v>
      </c>
      <c r="H1284" s="20">
        <f>IFERROR(VLOOKUP(A1284,'[3]Allocation Thresholds'!A:B,2,FALSE),10)</f>
        <v>10</v>
      </c>
    </row>
    <row r="1285" spans="1:8">
      <c r="A1285" t="s">
        <v>8393</v>
      </c>
      <c r="B1285" s="64">
        <f>VLOOKUP($A1285,Pivot!$D:$E,2,FALSE)</f>
        <v>0</v>
      </c>
      <c r="D1285" s="64">
        <v>50</v>
      </c>
      <c r="E1285" s="64">
        <v>50</v>
      </c>
      <c r="F1285" s="64">
        <v>0</v>
      </c>
      <c r="G1285" s="64">
        <v>0</v>
      </c>
      <c r="H1285" s="20">
        <f>IFERROR(VLOOKUP(A1285,'[3]Allocation Thresholds'!A:B,2,FALSE),10)</f>
        <v>10</v>
      </c>
    </row>
    <row r="1286" spans="1:8">
      <c r="A1286" t="s">
        <v>8395</v>
      </c>
      <c r="B1286" s="64">
        <f>VLOOKUP($A1286,Pivot!$D:$E,2,FALSE)</f>
        <v>0</v>
      </c>
      <c r="D1286" s="64">
        <v>50</v>
      </c>
      <c r="E1286" s="66">
        <v>50</v>
      </c>
      <c r="F1286" s="64">
        <v>0</v>
      </c>
      <c r="G1286" s="64">
        <v>0</v>
      </c>
      <c r="H1286" s="20">
        <f>IFERROR(VLOOKUP(A1286,'[3]Allocation Thresholds'!A:B,2,FALSE),10)</f>
        <v>10</v>
      </c>
    </row>
    <row r="1287" spans="1:8">
      <c r="A1287" t="s">
        <v>8397</v>
      </c>
      <c r="B1287" s="64">
        <f>VLOOKUP($A1287,Pivot!$D:$E,2,FALSE)</f>
        <v>0</v>
      </c>
      <c r="D1287" s="64">
        <v>50</v>
      </c>
      <c r="E1287" s="64">
        <v>50</v>
      </c>
      <c r="F1287" s="64">
        <v>0</v>
      </c>
      <c r="G1287" s="64">
        <v>0</v>
      </c>
      <c r="H1287" s="20">
        <f>IFERROR(VLOOKUP(A1287,'[3]Allocation Thresholds'!A:B,2,FALSE),10)</f>
        <v>10</v>
      </c>
    </row>
    <row r="1288" spans="1:8">
      <c r="A1288" t="s">
        <v>8399</v>
      </c>
      <c r="B1288" s="64">
        <f>VLOOKUP($A1288,Pivot!$D:$E,2,FALSE)</f>
        <v>0</v>
      </c>
      <c r="D1288" s="64">
        <v>50</v>
      </c>
      <c r="E1288" s="64">
        <v>50</v>
      </c>
      <c r="F1288" s="64">
        <v>0</v>
      </c>
      <c r="G1288" s="64">
        <v>0</v>
      </c>
      <c r="H1288" s="20">
        <f>IFERROR(VLOOKUP(A1288,'[3]Allocation Thresholds'!A:B,2,FALSE),10)</f>
        <v>10</v>
      </c>
    </row>
    <row r="1289" spans="1:8">
      <c r="A1289" t="s">
        <v>8401</v>
      </c>
      <c r="B1289" s="64">
        <f>VLOOKUP($A1289,Pivot!$D:$E,2,FALSE)</f>
        <v>0</v>
      </c>
      <c r="D1289" s="64">
        <v>0</v>
      </c>
      <c r="E1289" s="64">
        <v>0</v>
      </c>
      <c r="F1289" s="64">
        <v>0</v>
      </c>
      <c r="G1289" s="64">
        <v>0</v>
      </c>
      <c r="H1289" s="20">
        <f>IFERROR(VLOOKUP(A1289,'[3]Allocation Thresholds'!A:B,2,FALSE),10)</f>
        <v>10</v>
      </c>
    </row>
    <row r="1290" spans="1:8">
      <c r="A1290" t="s">
        <v>8403</v>
      </c>
      <c r="B1290" s="64">
        <f>VLOOKUP($A1290,Pivot!$D:$E,2,FALSE)</f>
        <v>0</v>
      </c>
      <c r="D1290" s="64">
        <v>50</v>
      </c>
      <c r="E1290" s="64">
        <v>50</v>
      </c>
      <c r="F1290" s="64">
        <v>0</v>
      </c>
      <c r="G1290" s="64">
        <v>0</v>
      </c>
      <c r="H1290" s="20">
        <f>IFERROR(VLOOKUP(A1290,'[3]Allocation Thresholds'!A:B,2,FALSE),10)</f>
        <v>10</v>
      </c>
    </row>
    <row r="1291" spans="1:8">
      <c r="A1291" t="s">
        <v>8405</v>
      </c>
      <c r="B1291" s="64">
        <f>VLOOKUP($A1291,Pivot!$D:$E,2,FALSE)</f>
        <v>0</v>
      </c>
      <c r="D1291" s="64">
        <v>50</v>
      </c>
      <c r="E1291" s="64">
        <v>50</v>
      </c>
      <c r="F1291" s="64">
        <v>0</v>
      </c>
      <c r="G1291" s="64">
        <v>0</v>
      </c>
      <c r="H1291" s="20">
        <f>IFERROR(VLOOKUP(A1291,'[3]Allocation Thresholds'!A:B,2,FALSE),10)</f>
        <v>10</v>
      </c>
    </row>
    <row r="1292" spans="1:8">
      <c r="A1292" t="s">
        <v>8407</v>
      </c>
      <c r="B1292" s="64">
        <f>VLOOKUP($A1292,Pivot!$D:$E,2,FALSE)</f>
        <v>0</v>
      </c>
      <c r="D1292" s="64">
        <v>50</v>
      </c>
      <c r="E1292" s="64">
        <v>50</v>
      </c>
      <c r="F1292" s="64">
        <v>0</v>
      </c>
      <c r="G1292" s="64">
        <v>0</v>
      </c>
      <c r="H1292" s="20">
        <f>IFERROR(VLOOKUP(A1292,'[3]Allocation Thresholds'!A:B,2,FALSE),10)</f>
        <v>10</v>
      </c>
    </row>
    <row r="1293" spans="1:8">
      <c r="A1293" t="s">
        <v>8409</v>
      </c>
      <c r="B1293" s="64">
        <f>VLOOKUP($A1293,Pivot!$D:$E,2,FALSE)</f>
        <v>0</v>
      </c>
      <c r="D1293" s="64">
        <v>50</v>
      </c>
      <c r="E1293" s="64">
        <v>50</v>
      </c>
      <c r="F1293" s="64">
        <v>0</v>
      </c>
      <c r="G1293" s="64">
        <v>0</v>
      </c>
      <c r="H1293" s="20">
        <f>IFERROR(VLOOKUP(A1293,'[3]Allocation Thresholds'!A:B,2,FALSE),10)</f>
        <v>10</v>
      </c>
    </row>
    <row r="1294" spans="1:8">
      <c r="A1294" t="s">
        <v>8411</v>
      </c>
      <c r="B1294" s="64">
        <f>VLOOKUP($A1294,Pivot!$D:$E,2,FALSE)</f>
        <v>0</v>
      </c>
      <c r="D1294" s="64">
        <v>50</v>
      </c>
      <c r="E1294" s="66">
        <v>50</v>
      </c>
      <c r="F1294" s="64">
        <v>0</v>
      </c>
      <c r="G1294" s="64">
        <v>0</v>
      </c>
      <c r="H1294" s="20">
        <f>IFERROR(VLOOKUP(A1294,'[3]Allocation Thresholds'!A:B,2,FALSE),10)</f>
        <v>10</v>
      </c>
    </row>
    <row r="1295" spans="1:8">
      <c r="A1295" t="s">
        <v>8413</v>
      </c>
      <c r="B1295" s="64">
        <f>VLOOKUP($A1295,Pivot!$D:$E,2,FALSE)</f>
        <v>0</v>
      </c>
      <c r="D1295" s="64">
        <v>50</v>
      </c>
      <c r="E1295" s="64">
        <v>50</v>
      </c>
      <c r="F1295" s="64">
        <v>0</v>
      </c>
      <c r="G1295" s="64">
        <v>0</v>
      </c>
      <c r="H1295" s="20">
        <f>IFERROR(VLOOKUP(A1295,'[3]Allocation Thresholds'!A:B,2,FALSE),10)</f>
        <v>10</v>
      </c>
    </row>
    <row r="1296" spans="1:8">
      <c r="A1296" t="s">
        <v>8415</v>
      </c>
      <c r="B1296" s="64">
        <f>VLOOKUP($A1296,Pivot!$D:$E,2,FALSE)</f>
        <v>0</v>
      </c>
      <c r="D1296" s="64">
        <v>50</v>
      </c>
      <c r="E1296" s="64">
        <v>50</v>
      </c>
      <c r="F1296" s="64">
        <v>0</v>
      </c>
      <c r="G1296" s="64">
        <v>0</v>
      </c>
      <c r="H1296" s="20">
        <f>IFERROR(VLOOKUP(A1296,'[3]Allocation Thresholds'!A:B,2,FALSE),10)</f>
        <v>10</v>
      </c>
    </row>
    <row r="1297" spans="1:8">
      <c r="A1297" t="s">
        <v>8417</v>
      </c>
      <c r="B1297" s="64">
        <f>VLOOKUP($A1297,Pivot!$D:$E,2,FALSE)</f>
        <v>0</v>
      </c>
      <c r="D1297" s="64">
        <v>50</v>
      </c>
      <c r="E1297" s="64">
        <v>50</v>
      </c>
      <c r="F1297" s="64">
        <v>0</v>
      </c>
      <c r="G1297" s="64">
        <v>0</v>
      </c>
      <c r="H1297" s="20">
        <f>IFERROR(VLOOKUP(A1297,'[3]Allocation Thresholds'!A:B,2,FALSE),10)</f>
        <v>10</v>
      </c>
    </row>
    <row r="1298" spans="1:8">
      <c r="A1298" t="s">
        <v>8419</v>
      </c>
      <c r="B1298" s="64">
        <f>VLOOKUP($A1298,Pivot!$D:$E,2,FALSE)</f>
        <v>0</v>
      </c>
      <c r="D1298" s="64">
        <v>50</v>
      </c>
      <c r="E1298" s="64">
        <v>50</v>
      </c>
      <c r="F1298" s="64">
        <v>0</v>
      </c>
      <c r="G1298" s="64">
        <v>0</v>
      </c>
      <c r="H1298" s="20">
        <f>IFERROR(VLOOKUP(A1298,'[3]Allocation Thresholds'!A:B,2,FALSE),10)</f>
        <v>10</v>
      </c>
    </row>
    <row r="1299" spans="1:8">
      <c r="A1299" t="s">
        <v>8421</v>
      </c>
      <c r="B1299" s="64">
        <f>VLOOKUP($A1299,Pivot!$D:$E,2,FALSE)</f>
        <v>0</v>
      </c>
      <c r="D1299" s="64">
        <v>50</v>
      </c>
      <c r="E1299" s="64">
        <v>50</v>
      </c>
      <c r="F1299" s="64">
        <v>0</v>
      </c>
      <c r="G1299" s="64">
        <v>0</v>
      </c>
      <c r="H1299" s="20">
        <f>IFERROR(VLOOKUP(A1299,'[3]Allocation Thresholds'!A:B,2,FALSE),10)</f>
        <v>10</v>
      </c>
    </row>
    <row r="1300" spans="1:8">
      <c r="A1300" t="s">
        <v>8423</v>
      </c>
      <c r="B1300" s="64">
        <f>VLOOKUP($A1300,Pivot!$D:$E,2,FALSE)</f>
        <v>0</v>
      </c>
      <c r="D1300" s="64">
        <v>50</v>
      </c>
      <c r="E1300" s="64">
        <v>50</v>
      </c>
      <c r="F1300" s="64">
        <v>0</v>
      </c>
      <c r="G1300" s="64">
        <v>0</v>
      </c>
      <c r="H1300" s="20">
        <f>IFERROR(VLOOKUP(A1300,'[3]Allocation Thresholds'!A:B,2,FALSE),10)</f>
        <v>10</v>
      </c>
    </row>
    <row r="1301" spans="1:8">
      <c r="A1301" t="s">
        <v>8425</v>
      </c>
      <c r="B1301" s="64">
        <f>VLOOKUP($A1301,Pivot!$D:$E,2,FALSE)</f>
        <v>0</v>
      </c>
      <c r="D1301" s="64">
        <v>50</v>
      </c>
      <c r="E1301" s="64">
        <v>50</v>
      </c>
      <c r="F1301" s="64">
        <v>0</v>
      </c>
      <c r="G1301" s="64">
        <v>0</v>
      </c>
      <c r="H1301" s="20">
        <f>IFERROR(VLOOKUP(A1301,'[3]Allocation Thresholds'!A:B,2,FALSE),10)</f>
        <v>10</v>
      </c>
    </row>
    <row r="1302" spans="1:8">
      <c r="A1302" t="s">
        <v>8427</v>
      </c>
      <c r="B1302" s="64">
        <f>VLOOKUP($A1302,Pivot!$D:$E,2,FALSE)</f>
        <v>0</v>
      </c>
      <c r="D1302" s="64">
        <v>50</v>
      </c>
      <c r="E1302" s="64">
        <v>50</v>
      </c>
      <c r="F1302" s="64">
        <v>0</v>
      </c>
      <c r="G1302" s="64">
        <v>0</v>
      </c>
      <c r="H1302" s="20">
        <f>IFERROR(VLOOKUP(A1302,'[3]Allocation Thresholds'!A:B,2,FALSE),10)</f>
        <v>10</v>
      </c>
    </row>
    <row r="1303" spans="1:8">
      <c r="A1303" t="s">
        <v>8429</v>
      </c>
      <c r="B1303" s="64">
        <f>VLOOKUP($A1303,Pivot!$D:$E,2,FALSE)</f>
        <v>0</v>
      </c>
      <c r="D1303" s="64">
        <v>50</v>
      </c>
      <c r="E1303" s="64">
        <v>50</v>
      </c>
      <c r="F1303" s="64">
        <v>0</v>
      </c>
      <c r="G1303" s="64">
        <v>0</v>
      </c>
      <c r="H1303" s="20">
        <f>IFERROR(VLOOKUP(A1303,'[3]Allocation Thresholds'!A:B,2,FALSE),10)</f>
        <v>10</v>
      </c>
    </row>
    <row r="1304" spans="1:8">
      <c r="A1304" t="s">
        <v>8431</v>
      </c>
      <c r="B1304" s="64">
        <f>VLOOKUP($A1304,Pivot!$D:$E,2,FALSE)</f>
        <v>0</v>
      </c>
      <c r="D1304" s="64">
        <v>50</v>
      </c>
      <c r="E1304" s="64">
        <v>50</v>
      </c>
      <c r="F1304" s="64">
        <v>0</v>
      </c>
      <c r="G1304" s="64">
        <v>0</v>
      </c>
      <c r="H1304" s="20">
        <f>IFERROR(VLOOKUP(A1304,'[3]Allocation Thresholds'!A:B,2,FALSE),10)</f>
        <v>10</v>
      </c>
    </row>
    <row r="1305" spans="1:8">
      <c r="A1305" t="s">
        <v>8433</v>
      </c>
      <c r="B1305" s="64">
        <f>VLOOKUP($A1305,Pivot!$D:$E,2,FALSE)</f>
        <v>0</v>
      </c>
      <c r="D1305" s="64">
        <v>50</v>
      </c>
      <c r="E1305" s="64">
        <v>50</v>
      </c>
      <c r="F1305" s="64">
        <v>0</v>
      </c>
      <c r="G1305" s="64">
        <v>0</v>
      </c>
      <c r="H1305" s="20">
        <f>IFERROR(VLOOKUP(A1305,'[3]Allocation Thresholds'!A:B,2,FALSE),10)</f>
        <v>10</v>
      </c>
    </row>
    <row r="1306" spans="1:8">
      <c r="A1306" t="s">
        <v>8435</v>
      </c>
      <c r="B1306" s="64">
        <f>VLOOKUP($A1306,Pivot!$D:$E,2,FALSE)</f>
        <v>0</v>
      </c>
      <c r="D1306" s="64">
        <v>50</v>
      </c>
      <c r="E1306" s="64">
        <v>50</v>
      </c>
      <c r="F1306" s="64">
        <v>0</v>
      </c>
      <c r="G1306" s="64">
        <v>0</v>
      </c>
      <c r="H1306" s="20">
        <f>IFERROR(VLOOKUP(A1306,'[3]Allocation Thresholds'!A:B,2,FALSE),10)</f>
        <v>10</v>
      </c>
    </row>
    <row r="1307" spans="1:8">
      <c r="A1307" t="s">
        <v>8437</v>
      </c>
      <c r="B1307" s="64">
        <f>VLOOKUP($A1307,Pivot!$D:$E,2,FALSE)</f>
        <v>0</v>
      </c>
      <c r="D1307" s="64">
        <v>50</v>
      </c>
      <c r="E1307" s="64">
        <v>50</v>
      </c>
      <c r="F1307" s="64">
        <v>0</v>
      </c>
      <c r="G1307" s="64">
        <v>0</v>
      </c>
      <c r="H1307" s="20">
        <f>IFERROR(VLOOKUP(A1307,'[3]Allocation Thresholds'!A:B,2,FALSE),10)</f>
        <v>10</v>
      </c>
    </row>
    <row r="1308" spans="1:8">
      <c r="A1308" t="s">
        <v>8439</v>
      </c>
      <c r="B1308" s="64">
        <f>VLOOKUP($A1308,Pivot!$D:$E,2,FALSE)</f>
        <v>0</v>
      </c>
      <c r="D1308" s="64">
        <v>50</v>
      </c>
      <c r="E1308" s="64">
        <v>50</v>
      </c>
      <c r="F1308" s="64">
        <v>0</v>
      </c>
      <c r="G1308" s="64">
        <v>0</v>
      </c>
      <c r="H1308" s="20">
        <f>IFERROR(VLOOKUP(A1308,'[3]Allocation Thresholds'!A:B,2,FALSE),10)</f>
        <v>10</v>
      </c>
    </row>
    <row r="1309" spans="1:8">
      <c r="A1309" t="s">
        <v>8441</v>
      </c>
      <c r="B1309" s="64">
        <f>VLOOKUP($A1309,Pivot!$D:$E,2,FALSE)</f>
        <v>0</v>
      </c>
      <c r="D1309" s="64">
        <v>50</v>
      </c>
      <c r="E1309" s="64">
        <v>50</v>
      </c>
      <c r="F1309" s="64">
        <v>0</v>
      </c>
      <c r="G1309" s="64">
        <v>0</v>
      </c>
      <c r="H1309" s="20">
        <f>IFERROR(VLOOKUP(A1309,'[3]Allocation Thresholds'!A:B,2,FALSE),10)</f>
        <v>10</v>
      </c>
    </row>
    <row r="1310" spans="1:8">
      <c r="A1310" t="s">
        <v>8443</v>
      </c>
      <c r="B1310" s="64">
        <f>VLOOKUP($A1310,Pivot!$D:$E,2,FALSE)</f>
        <v>0</v>
      </c>
      <c r="D1310" s="64">
        <v>50</v>
      </c>
      <c r="E1310" s="64">
        <v>50</v>
      </c>
      <c r="F1310" s="64">
        <v>0</v>
      </c>
      <c r="G1310" s="64">
        <v>0</v>
      </c>
      <c r="H1310" s="20">
        <f>IFERROR(VLOOKUP(A1310,'[3]Allocation Thresholds'!A:B,2,FALSE),10)</f>
        <v>10</v>
      </c>
    </row>
    <row r="1311" spans="1:8">
      <c r="A1311" t="s">
        <v>8445</v>
      </c>
      <c r="B1311" s="64">
        <f>VLOOKUP($A1311,Pivot!$D:$E,2,FALSE)</f>
        <v>0</v>
      </c>
      <c r="D1311" s="64">
        <v>50</v>
      </c>
      <c r="E1311" s="64">
        <v>50</v>
      </c>
      <c r="F1311" s="64">
        <v>0</v>
      </c>
      <c r="G1311" s="64">
        <v>0</v>
      </c>
      <c r="H1311" s="20">
        <f>IFERROR(VLOOKUP(A1311,'[3]Allocation Thresholds'!A:B,2,FALSE),10)</f>
        <v>10</v>
      </c>
    </row>
    <row r="1312" spans="1:8">
      <c r="A1312" t="s">
        <v>8447</v>
      </c>
      <c r="B1312" s="64">
        <f>VLOOKUP($A1312,Pivot!$D:$E,2,FALSE)</f>
        <v>0</v>
      </c>
      <c r="D1312" s="64">
        <v>50</v>
      </c>
      <c r="E1312" s="66">
        <v>50</v>
      </c>
      <c r="F1312" s="64">
        <v>0</v>
      </c>
      <c r="G1312" s="64">
        <v>0</v>
      </c>
      <c r="H1312" s="20">
        <f>IFERROR(VLOOKUP(A1312,'[3]Allocation Thresholds'!A:B,2,FALSE),10)</f>
        <v>10</v>
      </c>
    </row>
    <row r="1313" spans="1:8">
      <c r="A1313" t="s">
        <v>8449</v>
      </c>
      <c r="B1313" s="64">
        <f>VLOOKUP($A1313,Pivot!$D:$E,2,FALSE)</f>
        <v>0</v>
      </c>
      <c r="D1313" s="64">
        <v>50</v>
      </c>
      <c r="E1313" s="64">
        <v>50</v>
      </c>
      <c r="F1313" s="64">
        <v>0</v>
      </c>
      <c r="G1313" s="64">
        <v>0</v>
      </c>
      <c r="H1313" s="20">
        <f>IFERROR(VLOOKUP(A1313,'[3]Allocation Thresholds'!A:B,2,FALSE),10)</f>
        <v>10</v>
      </c>
    </row>
    <row r="1314" spans="1:8">
      <c r="A1314" t="s">
        <v>8451</v>
      </c>
      <c r="B1314" s="64">
        <f>VLOOKUP($A1314,Pivot!$D:$E,2,FALSE)</f>
        <v>0</v>
      </c>
      <c r="D1314" s="64">
        <v>50</v>
      </c>
      <c r="E1314" s="64">
        <v>50</v>
      </c>
      <c r="F1314" s="64">
        <v>0</v>
      </c>
      <c r="G1314" s="64">
        <v>0</v>
      </c>
      <c r="H1314" s="20">
        <f>IFERROR(VLOOKUP(A1314,'[3]Allocation Thresholds'!A:B,2,FALSE),10)</f>
        <v>10</v>
      </c>
    </row>
    <row r="1315" spans="1:8">
      <c r="A1315" t="s">
        <v>8453</v>
      </c>
      <c r="B1315" s="64">
        <f>VLOOKUP($A1315,Pivot!$D:$E,2,FALSE)</f>
        <v>0</v>
      </c>
      <c r="D1315" s="64">
        <v>50</v>
      </c>
      <c r="E1315" s="64">
        <v>50</v>
      </c>
      <c r="F1315" s="64">
        <v>0</v>
      </c>
      <c r="G1315" s="64">
        <v>0</v>
      </c>
      <c r="H1315" s="20">
        <f>IFERROR(VLOOKUP(A1315,'[3]Allocation Thresholds'!A:B,2,FALSE),10)</f>
        <v>10</v>
      </c>
    </row>
    <row r="1316" spans="1:8">
      <c r="A1316" t="s">
        <v>8455</v>
      </c>
      <c r="B1316" s="64">
        <f>VLOOKUP($A1316,Pivot!$D:$E,2,FALSE)</f>
        <v>0</v>
      </c>
      <c r="D1316" s="64">
        <v>50</v>
      </c>
      <c r="E1316" s="64">
        <v>50</v>
      </c>
      <c r="F1316" s="64">
        <v>0</v>
      </c>
      <c r="G1316" s="64">
        <v>0</v>
      </c>
      <c r="H1316" s="20">
        <f>IFERROR(VLOOKUP(A1316,'[3]Allocation Thresholds'!A:B,2,FALSE),10)</f>
        <v>10</v>
      </c>
    </row>
    <row r="1317" spans="1:8">
      <c r="A1317" t="s">
        <v>8457</v>
      </c>
      <c r="B1317" s="64">
        <f>VLOOKUP($A1317,Pivot!$D:$E,2,FALSE)</f>
        <v>0</v>
      </c>
      <c r="D1317" s="64">
        <v>50</v>
      </c>
      <c r="E1317" s="64">
        <v>50</v>
      </c>
      <c r="F1317" s="64">
        <v>0</v>
      </c>
      <c r="G1317" s="64">
        <v>0</v>
      </c>
      <c r="H1317" s="20">
        <f>IFERROR(VLOOKUP(A1317,'[3]Allocation Thresholds'!A:B,2,FALSE),10)</f>
        <v>10</v>
      </c>
    </row>
    <row r="1318" spans="1:8">
      <c r="A1318" t="s">
        <v>8459</v>
      </c>
      <c r="B1318" s="64">
        <f>VLOOKUP($A1318,Pivot!$D:$E,2,FALSE)</f>
        <v>0</v>
      </c>
      <c r="D1318" s="64">
        <v>50</v>
      </c>
      <c r="E1318" s="64">
        <v>50</v>
      </c>
      <c r="F1318" s="64">
        <v>0</v>
      </c>
      <c r="G1318" s="64">
        <v>0</v>
      </c>
      <c r="H1318" s="20">
        <f>IFERROR(VLOOKUP(A1318,'[3]Allocation Thresholds'!A:B,2,FALSE),10)</f>
        <v>10</v>
      </c>
    </row>
    <row r="1319" spans="1:8">
      <c r="A1319" t="s">
        <v>8461</v>
      </c>
      <c r="B1319" s="64">
        <f>VLOOKUP($A1319,Pivot!$D:$E,2,FALSE)</f>
        <v>0</v>
      </c>
      <c r="D1319" s="64">
        <v>50</v>
      </c>
      <c r="E1319" s="64">
        <v>50</v>
      </c>
      <c r="F1319" s="64">
        <v>0</v>
      </c>
      <c r="G1319" s="64">
        <v>0</v>
      </c>
      <c r="H1319" s="20">
        <f>IFERROR(VLOOKUP(A1319,'[3]Allocation Thresholds'!A:B,2,FALSE),10)</f>
        <v>10</v>
      </c>
    </row>
    <row r="1320" spans="1:8">
      <c r="A1320" t="s">
        <v>8463</v>
      </c>
      <c r="B1320" s="64">
        <f>VLOOKUP($A1320,Pivot!$D:$E,2,FALSE)</f>
        <v>0</v>
      </c>
      <c r="D1320" s="64">
        <v>50</v>
      </c>
      <c r="E1320" s="64">
        <v>50</v>
      </c>
      <c r="F1320" s="64">
        <v>0</v>
      </c>
      <c r="G1320" s="64">
        <v>0</v>
      </c>
      <c r="H1320" s="20">
        <f>IFERROR(VLOOKUP(A1320,'[3]Allocation Thresholds'!A:B,2,FALSE),10)</f>
        <v>10</v>
      </c>
    </row>
    <row r="1321" spans="1:8">
      <c r="A1321" t="s">
        <v>8465</v>
      </c>
      <c r="B1321" s="64">
        <f>VLOOKUP($A1321,Pivot!$D:$E,2,FALSE)</f>
        <v>0</v>
      </c>
      <c r="D1321" s="64">
        <v>50</v>
      </c>
      <c r="E1321" s="64">
        <v>50</v>
      </c>
      <c r="F1321" s="64">
        <v>0</v>
      </c>
      <c r="G1321" s="64">
        <v>0</v>
      </c>
      <c r="H1321" s="20">
        <f>IFERROR(VLOOKUP(A1321,'[3]Allocation Thresholds'!A:B,2,FALSE),10)</f>
        <v>10</v>
      </c>
    </row>
    <row r="1322" spans="1:8">
      <c r="A1322" t="s">
        <v>8467</v>
      </c>
      <c r="B1322" s="64">
        <f>VLOOKUP($A1322,Pivot!$D:$E,2,FALSE)</f>
        <v>0</v>
      </c>
      <c r="D1322" s="64">
        <v>50</v>
      </c>
      <c r="E1322" s="64">
        <v>50</v>
      </c>
      <c r="F1322" s="64">
        <v>0</v>
      </c>
      <c r="G1322" s="64">
        <v>0</v>
      </c>
      <c r="H1322" s="20">
        <f>IFERROR(VLOOKUP(A1322,'[3]Allocation Thresholds'!A:B,2,FALSE),10)</f>
        <v>10</v>
      </c>
    </row>
    <row r="1323" spans="1:8">
      <c r="A1323" t="s">
        <v>8469</v>
      </c>
      <c r="B1323" s="64">
        <f>VLOOKUP($A1323,Pivot!$D:$E,2,FALSE)</f>
        <v>0</v>
      </c>
      <c r="D1323" s="64">
        <v>50</v>
      </c>
      <c r="E1323" s="64">
        <v>50</v>
      </c>
      <c r="F1323" s="64">
        <v>0</v>
      </c>
      <c r="G1323" s="64">
        <v>0</v>
      </c>
      <c r="H1323" s="20">
        <f>IFERROR(VLOOKUP(A1323,'[3]Allocation Thresholds'!A:B,2,FALSE),10)</f>
        <v>10</v>
      </c>
    </row>
    <row r="1324" spans="1:8">
      <c r="A1324" t="s">
        <v>8471</v>
      </c>
      <c r="B1324" s="64">
        <f>VLOOKUP($A1324,Pivot!$D:$E,2,FALSE)</f>
        <v>0</v>
      </c>
      <c r="D1324" s="64">
        <v>50</v>
      </c>
      <c r="E1324" s="64">
        <v>50</v>
      </c>
      <c r="F1324" s="64">
        <v>0</v>
      </c>
      <c r="G1324" s="64">
        <v>0</v>
      </c>
      <c r="H1324" s="20">
        <f>IFERROR(VLOOKUP(A1324,'[3]Allocation Thresholds'!A:B,2,FALSE),10)</f>
        <v>10</v>
      </c>
    </row>
    <row r="1325" spans="1:8">
      <c r="A1325" t="s">
        <v>8473</v>
      </c>
      <c r="B1325" s="64">
        <f>VLOOKUP($A1325,Pivot!$D:$E,2,FALSE)</f>
        <v>0</v>
      </c>
      <c r="D1325" s="64">
        <v>50</v>
      </c>
      <c r="E1325" s="64">
        <v>50</v>
      </c>
      <c r="F1325" s="64">
        <v>0</v>
      </c>
      <c r="G1325" s="64">
        <v>0</v>
      </c>
      <c r="H1325" s="20">
        <f>IFERROR(VLOOKUP(A1325,'[3]Allocation Thresholds'!A:B,2,FALSE),10)</f>
        <v>10</v>
      </c>
    </row>
    <row r="1326" spans="1:8">
      <c r="A1326" t="s">
        <v>8475</v>
      </c>
      <c r="B1326" s="64">
        <f>VLOOKUP($A1326,Pivot!$D:$E,2,FALSE)</f>
        <v>0</v>
      </c>
      <c r="D1326" s="64">
        <v>50</v>
      </c>
      <c r="E1326" s="64">
        <v>50</v>
      </c>
      <c r="F1326" s="64">
        <v>0</v>
      </c>
      <c r="G1326" s="64">
        <v>0</v>
      </c>
      <c r="H1326" s="20">
        <f>IFERROR(VLOOKUP(A1326,'[3]Allocation Thresholds'!A:B,2,FALSE),10)</f>
        <v>10</v>
      </c>
    </row>
    <row r="1327" spans="1:8">
      <c r="A1327" t="s">
        <v>8477</v>
      </c>
      <c r="B1327" s="64">
        <f>VLOOKUP($A1327,Pivot!$D:$E,2,FALSE)</f>
        <v>0</v>
      </c>
      <c r="D1327" s="64">
        <v>50</v>
      </c>
      <c r="E1327" s="64">
        <v>50</v>
      </c>
      <c r="F1327" s="64">
        <v>0</v>
      </c>
      <c r="G1327" s="64">
        <v>0</v>
      </c>
      <c r="H1327" s="20">
        <f>IFERROR(VLOOKUP(A1327,'[3]Allocation Thresholds'!A:B,2,FALSE),10)</f>
        <v>10</v>
      </c>
    </row>
    <row r="1328" spans="1:8">
      <c r="A1328" t="s">
        <v>8479</v>
      </c>
      <c r="B1328" s="64">
        <f>VLOOKUP($A1328,Pivot!$D:$E,2,FALSE)</f>
        <v>0</v>
      </c>
      <c r="D1328" s="64">
        <v>50</v>
      </c>
      <c r="E1328" s="64">
        <v>50</v>
      </c>
      <c r="F1328" s="64">
        <v>0</v>
      </c>
      <c r="G1328" s="64">
        <v>0</v>
      </c>
      <c r="H1328" s="20">
        <f>IFERROR(VLOOKUP(A1328,'[3]Allocation Thresholds'!A:B,2,FALSE),10)</f>
        <v>10</v>
      </c>
    </row>
    <row r="1329" spans="1:8">
      <c r="A1329" t="s">
        <v>8481</v>
      </c>
      <c r="B1329" s="64">
        <f>VLOOKUP($A1329,Pivot!$D:$E,2,FALSE)</f>
        <v>0</v>
      </c>
      <c r="D1329" s="64">
        <v>50</v>
      </c>
      <c r="E1329" s="64">
        <v>50</v>
      </c>
      <c r="F1329" s="64">
        <v>0</v>
      </c>
      <c r="G1329" s="64">
        <v>0</v>
      </c>
      <c r="H1329" s="20">
        <f>IFERROR(VLOOKUP(A1329,'[3]Allocation Thresholds'!A:B,2,FALSE),10)</f>
        <v>10</v>
      </c>
    </row>
    <row r="1330" spans="1:8">
      <c r="A1330" t="s">
        <v>8483</v>
      </c>
      <c r="B1330" s="64">
        <f>VLOOKUP($A1330,Pivot!$D:$E,2,FALSE)</f>
        <v>0</v>
      </c>
      <c r="D1330" s="64">
        <v>50</v>
      </c>
      <c r="E1330" s="64">
        <v>50</v>
      </c>
      <c r="F1330" s="64">
        <v>0</v>
      </c>
      <c r="G1330" s="64">
        <v>0</v>
      </c>
      <c r="H1330" s="20">
        <f>IFERROR(VLOOKUP(A1330,'[3]Allocation Thresholds'!A:B,2,FALSE),10)</f>
        <v>10</v>
      </c>
    </row>
    <row r="1331" spans="1:8">
      <c r="A1331" t="s">
        <v>8485</v>
      </c>
      <c r="B1331" s="64">
        <f>VLOOKUP($A1331,Pivot!$D:$E,2,FALSE)</f>
        <v>0</v>
      </c>
      <c r="C1331" s="68"/>
      <c r="D1331" s="68">
        <v>50</v>
      </c>
      <c r="E1331" s="68">
        <v>50</v>
      </c>
      <c r="F1331" s="68">
        <v>0</v>
      </c>
      <c r="G1331" s="68">
        <v>0</v>
      </c>
      <c r="H1331" s="20">
        <f>IFERROR(VLOOKUP(A1331,'[3]Allocation Thresholds'!A:B,2,FALSE),10)</f>
        <v>10</v>
      </c>
    </row>
    <row r="1332" spans="1:8">
      <c r="A1332" t="s">
        <v>8487</v>
      </c>
      <c r="B1332" s="64">
        <f>VLOOKUP($A1332,Pivot!$D:$E,2,FALSE)</f>
        <v>0</v>
      </c>
      <c r="D1332" s="64">
        <v>50</v>
      </c>
      <c r="E1332" s="64">
        <v>50</v>
      </c>
      <c r="F1332" s="64">
        <v>0</v>
      </c>
      <c r="G1332" s="64">
        <v>0</v>
      </c>
      <c r="H1332" s="20">
        <f>IFERROR(VLOOKUP(A1332,'[3]Allocation Thresholds'!A:B,2,FALSE),10)</f>
        <v>10</v>
      </c>
    </row>
    <row r="1333" spans="1:8">
      <c r="A1333" t="s">
        <v>8489</v>
      </c>
      <c r="B1333" s="64">
        <f>VLOOKUP($A1333,Pivot!$D:$E,2,FALSE)</f>
        <v>0</v>
      </c>
      <c r="D1333" s="64">
        <v>50</v>
      </c>
      <c r="E1333" s="64">
        <v>50</v>
      </c>
      <c r="F1333" s="64">
        <v>0</v>
      </c>
      <c r="G1333" s="64">
        <v>0</v>
      </c>
      <c r="H1333" s="20">
        <f>IFERROR(VLOOKUP(A1333,'[3]Allocation Thresholds'!A:B,2,FALSE),10)</f>
        <v>10</v>
      </c>
    </row>
    <row r="1334" spans="1:8">
      <c r="A1334" t="s">
        <v>8491</v>
      </c>
      <c r="B1334" s="64">
        <f>VLOOKUP($A1334,Pivot!$D:$E,2,FALSE)</f>
        <v>0</v>
      </c>
      <c r="D1334" s="64">
        <v>50</v>
      </c>
      <c r="E1334" s="64">
        <v>50</v>
      </c>
      <c r="F1334" s="64">
        <v>0</v>
      </c>
      <c r="G1334" s="64">
        <v>0</v>
      </c>
      <c r="H1334" s="20">
        <f>IFERROR(VLOOKUP(A1334,'[3]Allocation Thresholds'!A:B,2,FALSE),10)</f>
        <v>10</v>
      </c>
    </row>
    <row r="1335" spans="1:8">
      <c r="A1335" t="s">
        <v>8493</v>
      </c>
      <c r="B1335" s="64">
        <f>VLOOKUP($A1335,Pivot!$D:$E,2,FALSE)</f>
        <v>0</v>
      </c>
      <c r="D1335" s="64">
        <v>50</v>
      </c>
      <c r="E1335" s="64">
        <v>50</v>
      </c>
      <c r="F1335" s="64">
        <v>0</v>
      </c>
      <c r="G1335" s="64">
        <v>0</v>
      </c>
      <c r="H1335" s="20">
        <f>IFERROR(VLOOKUP(A1335,'[3]Allocation Thresholds'!A:B,2,FALSE),10)</f>
        <v>10</v>
      </c>
    </row>
    <row r="1336" spans="1:8">
      <c r="A1336" t="s">
        <v>8495</v>
      </c>
      <c r="B1336" s="64">
        <f>VLOOKUP($A1336,Pivot!$D:$E,2,FALSE)</f>
        <v>0</v>
      </c>
      <c r="D1336" s="64">
        <v>50</v>
      </c>
      <c r="E1336" s="64">
        <v>50</v>
      </c>
      <c r="F1336" s="64">
        <v>0</v>
      </c>
      <c r="G1336" s="64">
        <v>0</v>
      </c>
      <c r="H1336" s="20">
        <f>IFERROR(VLOOKUP(A1336,'[3]Allocation Thresholds'!A:B,2,FALSE),10)</f>
        <v>10</v>
      </c>
    </row>
    <row r="1337" spans="1:8">
      <c r="A1337" t="s">
        <v>8497</v>
      </c>
      <c r="B1337" s="64">
        <f>VLOOKUP($A1337,Pivot!$D:$E,2,FALSE)</f>
        <v>0</v>
      </c>
      <c r="D1337" s="64">
        <v>50</v>
      </c>
      <c r="E1337" s="64">
        <v>50</v>
      </c>
      <c r="F1337" s="64">
        <v>0</v>
      </c>
      <c r="G1337" s="64">
        <v>0</v>
      </c>
      <c r="H1337" s="20">
        <f>IFERROR(VLOOKUP(A1337,'[3]Allocation Thresholds'!A:B,2,FALSE),10)</f>
        <v>10</v>
      </c>
    </row>
    <row r="1338" spans="1:8">
      <c r="A1338" t="s">
        <v>8499</v>
      </c>
      <c r="B1338" s="64">
        <f>VLOOKUP($A1338,Pivot!$D:$E,2,FALSE)</f>
        <v>0</v>
      </c>
      <c r="D1338" s="64">
        <v>50</v>
      </c>
      <c r="E1338" s="64">
        <v>50</v>
      </c>
      <c r="F1338" s="64">
        <v>0</v>
      </c>
      <c r="G1338" s="64">
        <v>0</v>
      </c>
      <c r="H1338" s="20">
        <f>IFERROR(VLOOKUP(A1338,'[3]Allocation Thresholds'!A:B,2,FALSE),10)</f>
        <v>10</v>
      </c>
    </row>
    <row r="1339" spans="1:8">
      <c r="A1339" t="s">
        <v>8501</v>
      </c>
      <c r="B1339" s="64">
        <f>VLOOKUP($A1339,Pivot!$D:$E,2,FALSE)</f>
        <v>0</v>
      </c>
      <c r="D1339" s="64">
        <v>50</v>
      </c>
      <c r="E1339" s="64">
        <v>50</v>
      </c>
      <c r="F1339" s="64">
        <v>0</v>
      </c>
      <c r="G1339" s="64">
        <v>0</v>
      </c>
      <c r="H1339" s="20">
        <f>IFERROR(VLOOKUP(A1339,'[3]Allocation Thresholds'!A:B,2,FALSE),10)</f>
        <v>10</v>
      </c>
    </row>
    <row r="1340" spans="1:8">
      <c r="A1340" t="s">
        <v>8503</v>
      </c>
      <c r="B1340" s="64">
        <f>VLOOKUP($A1340,Pivot!$D:$E,2,FALSE)</f>
        <v>0</v>
      </c>
      <c r="D1340" s="64">
        <v>50</v>
      </c>
      <c r="E1340" s="64">
        <v>50</v>
      </c>
      <c r="F1340" s="64">
        <v>0</v>
      </c>
      <c r="G1340" s="64">
        <v>0</v>
      </c>
      <c r="H1340" s="20">
        <f>IFERROR(VLOOKUP(A1340,'[3]Allocation Thresholds'!A:B,2,FALSE),10)</f>
        <v>10</v>
      </c>
    </row>
    <row r="1341" spans="1:8">
      <c r="A1341" t="s">
        <v>1166</v>
      </c>
      <c r="B1341" s="64">
        <f>VLOOKUP($A1341,Pivot!$D:$E,2,FALSE)</f>
        <v>23</v>
      </c>
      <c r="D1341" s="64">
        <v>23</v>
      </c>
      <c r="E1341" s="64">
        <v>23</v>
      </c>
      <c r="F1341" s="64">
        <v>0</v>
      </c>
      <c r="G1341" s="64">
        <v>23</v>
      </c>
      <c r="H1341" s="20">
        <f>IFERROR(VLOOKUP(A1341,'[3]Allocation Thresholds'!A:B,2,FALSE),10)</f>
        <v>10</v>
      </c>
    </row>
    <row r="1342" spans="1:8">
      <c r="A1342" t="s">
        <v>1167</v>
      </c>
      <c r="B1342" s="64">
        <f>VLOOKUP($A1342,Pivot!$D:$E,2,FALSE)</f>
        <v>30</v>
      </c>
      <c r="D1342" s="64">
        <v>30</v>
      </c>
      <c r="E1342" s="64">
        <v>30</v>
      </c>
      <c r="F1342" s="64">
        <v>0</v>
      </c>
      <c r="G1342" s="64">
        <v>30</v>
      </c>
      <c r="H1342" s="20">
        <f>IFERROR(VLOOKUP(A1342,'[3]Allocation Thresholds'!A:B,2,FALSE),10)</f>
        <v>10</v>
      </c>
    </row>
    <row r="1343" spans="1:8">
      <c r="A1343" t="s">
        <v>1168</v>
      </c>
      <c r="B1343" s="64">
        <f>VLOOKUP($A1343,Pivot!$D:$E,2,FALSE)</f>
        <v>22</v>
      </c>
      <c r="D1343" s="64">
        <v>22</v>
      </c>
      <c r="E1343" s="64">
        <v>22</v>
      </c>
      <c r="F1343" s="64">
        <v>0</v>
      </c>
      <c r="G1343" s="64">
        <v>22</v>
      </c>
      <c r="H1343" s="20">
        <f>IFERROR(VLOOKUP(A1343,'[3]Allocation Thresholds'!A:B,2,FALSE),10)</f>
        <v>10</v>
      </c>
    </row>
    <row r="1344" spans="1:8">
      <c r="A1344" t="s">
        <v>1169</v>
      </c>
      <c r="B1344" s="64">
        <f>VLOOKUP($A1344,Pivot!$D:$E,2,FALSE)</f>
        <v>18</v>
      </c>
      <c r="D1344" s="64">
        <v>18</v>
      </c>
      <c r="E1344" s="64">
        <v>18</v>
      </c>
      <c r="F1344" s="64">
        <v>0</v>
      </c>
      <c r="G1344" s="64">
        <v>18</v>
      </c>
      <c r="H1344" s="20">
        <f>IFERROR(VLOOKUP(A1344,'[3]Allocation Thresholds'!A:B,2,FALSE),10)</f>
        <v>10</v>
      </c>
    </row>
    <row r="1345" spans="1:8">
      <c r="A1345" t="s">
        <v>1170</v>
      </c>
      <c r="B1345" s="64">
        <f>VLOOKUP($A1345,Pivot!$D:$E,2,FALSE)</f>
        <v>30</v>
      </c>
      <c r="D1345" s="64">
        <v>30</v>
      </c>
      <c r="E1345" s="64">
        <v>30</v>
      </c>
      <c r="F1345" s="64">
        <v>0</v>
      </c>
      <c r="G1345" s="64">
        <v>30</v>
      </c>
      <c r="H1345" s="20">
        <f>IFERROR(VLOOKUP(A1345,'[3]Allocation Thresholds'!A:B,2,FALSE),10)</f>
        <v>10</v>
      </c>
    </row>
    <row r="1346" spans="1:8">
      <c r="A1346" t="s">
        <v>1171</v>
      </c>
      <c r="B1346" s="64">
        <f>VLOOKUP($A1346,Pivot!$D:$E,2,FALSE)</f>
        <v>36</v>
      </c>
      <c r="D1346" s="64">
        <v>36</v>
      </c>
      <c r="E1346" s="64">
        <v>36</v>
      </c>
      <c r="F1346" s="64">
        <v>0</v>
      </c>
      <c r="G1346" s="64">
        <v>36</v>
      </c>
      <c r="H1346" s="20">
        <f>IFERROR(VLOOKUP(A1346,'[3]Allocation Thresholds'!A:B,2,FALSE),10)</f>
        <v>10</v>
      </c>
    </row>
    <row r="1347" spans="1:8">
      <c r="A1347" t="s">
        <v>1172</v>
      </c>
      <c r="B1347" s="64">
        <f>VLOOKUP($A1347,Pivot!$D:$E,2,FALSE)</f>
        <v>29</v>
      </c>
      <c r="D1347" s="64">
        <v>29</v>
      </c>
      <c r="E1347" s="64">
        <v>29</v>
      </c>
      <c r="F1347" s="64">
        <v>0</v>
      </c>
      <c r="G1347" s="64">
        <v>29</v>
      </c>
      <c r="H1347" s="20">
        <f>IFERROR(VLOOKUP(A1347,'[3]Allocation Thresholds'!A:B,2,FALSE),10)</f>
        <v>10</v>
      </c>
    </row>
    <row r="1348" spans="1:8">
      <c r="A1348" t="s">
        <v>1173</v>
      </c>
      <c r="B1348" s="64">
        <f>VLOOKUP($A1348,Pivot!$D:$E,2,FALSE)</f>
        <v>26</v>
      </c>
      <c r="D1348" s="64">
        <v>26</v>
      </c>
      <c r="E1348" s="64">
        <v>26</v>
      </c>
      <c r="F1348" s="64">
        <v>0</v>
      </c>
      <c r="G1348" s="64">
        <v>26</v>
      </c>
      <c r="H1348" s="20">
        <f>IFERROR(VLOOKUP(A1348,'[3]Allocation Thresholds'!A:B,2,FALSE),10)</f>
        <v>10</v>
      </c>
    </row>
    <row r="1349" spans="1:8">
      <c r="A1349" t="s">
        <v>1174</v>
      </c>
      <c r="B1349" s="64">
        <f>VLOOKUP($A1349,Pivot!$D:$E,2,FALSE)</f>
        <v>8</v>
      </c>
      <c r="D1349" s="64">
        <v>5</v>
      </c>
      <c r="E1349" s="64">
        <v>2</v>
      </c>
      <c r="F1349" s="64">
        <v>0</v>
      </c>
      <c r="G1349" s="64">
        <v>1</v>
      </c>
      <c r="H1349" s="20">
        <f>IFERROR(VLOOKUP(A1349,'[3]Allocation Thresholds'!A:B,2,FALSE),10)</f>
        <v>10</v>
      </c>
    </row>
    <row r="1350" spans="1:8">
      <c r="A1350" t="s">
        <v>1175</v>
      </c>
      <c r="B1350" s="64">
        <f>VLOOKUP($A1350,Pivot!$D:$E,2,FALSE)</f>
        <v>15</v>
      </c>
      <c r="D1350" s="64">
        <v>15</v>
      </c>
      <c r="E1350" s="64">
        <v>15</v>
      </c>
      <c r="F1350" s="64">
        <v>0</v>
      </c>
      <c r="G1350" s="64">
        <v>15</v>
      </c>
      <c r="H1350" s="20">
        <f>IFERROR(VLOOKUP(A1350,'[3]Allocation Thresholds'!A:B,2,FALSE),10)</f>
        <v>10</v>
      </c>
    </row>
    <row r="1351" spans="1:8">
      <c r="A1351" t="s">
        <v>1176</v>
      </c>
      <c r="B1351" s="64">
        <f>VLOOKUP($A1351,Pivot!$D:$E,2,FALSE)</f>
        <v>52</v>
      </c>
      <c r="D1351" s="64">
        <v>52</v>
      </c>
      <c r="E1351" s="64">
        <v>52</v>
      </c>
      <c r="F1351" s="64">
        <v>0</v>
      </c>
      <c r="G1351" s="64">
        <v>52</v>
      </c>
      <c r="H1351" s="20">
        <f>IFERROR(VLOOKUP(A1351,'[3]Allocation Thresholds'!A:B,2,FALSE),10)</f>
        <v>10</v>
      </c>
    </row>
    <row r="1352" spans="1:8">
      <c r="A1352" t="s">
        <v>1177</v>
      </c>
      <c r="B1352" s="64">
        <f>VLOOKUP($A1352,Pivot!$D:$E,2,FALSE)</f>
        <v>56</v>
      </c>
      <c r="D1352" s="64">
        <v>56</v>
      </c>
      <c r="E1352" s="66">
        <v>56</v>
      </c>
      <c r="F1352" s="64">
        <v>0</v>
      </c>
      <c r="G1352" s="64">
        <v>56</v>
      </c>
      <c r="H1352" s="20">
        <f>IFERROR(VLOOKUP(A1352,'[3]Allocation Thresholds'!A:B,2,FALSE),10)</f>
        <v>10</v>
      </c>
    </row>
    <row r="1353" spans="1:8">
      <c r="A1353" t="s">
        <v>1178</v>
      </c>
      <c r="B1353" s="64">
        <f>VLOOKUP($A1353,Pivot!$D:$E,2,FALSE)</f>
        <v>24</v>
      </c>
      <c r="D1353" s="64">
        <v>24</v>
      </c>
      <c r="E1353" s="64">
        <v>24</v>
      </c>
      <c r="F1353" s="64">
        <v>0</v>
      </c>
      <c r="G1353" s="64">
        <v>24</v>
      </c>
      <c r="H1353" s="20">
        <f>IFERROR(VLOOKUP(A1353,'[3]Allocation Thresholds'!A:B,2,FALSE),10)</f>
        <v>10</v>
      </c>
    </row>
    <row r="1354" spans="1:8">
      <c r="A1354" t="s">
        <v>1179</v>
      </c>
      <c r="B1354" s="64">
        <f>VLOOKUP($A1354,Pivot!$D:$E,2,FALSE)</f>
        <v>28</v>
      </c>
      <c r="D1354" s="64">
        <v>28</v>
      </c>
      <c r="E1354" s="64">
        <v>28</v>
      </c>
      <c r="F1354" s="64">
        <v>0</v>
      </c>
      <c r="G1354" s="64">
        <v>28</v>
      </c>
      <c r="H1354" s="20">
        <f>IFERROR(VLOOKUP(A1354,'[3]Allocation Thresholds'!A:B,2,FALSE),10)</f>
        <v>10</v>
      </c>
    </row>
    <row r="1355" spans="1:8">
      <c r="A1355" t="s">
        <v>1180</v>
      </c>
      <c r="B1355" s="64">
        <f>VLOOKUP($A1355,Pivot!$D:$E,2,FALSE)</f>
        <v>33</v>
      </c>
      <c r="D1355" s="64">
        <v>33</v>
      </c>
      <c r="E1355" s="64">
        <v>33</v>
      </c>
      <c r="F1355" s="64">
        <v>0</v>
      </c>
      <c r="G1355" s="64">
        <v>33</v>
      </c>
      <c r="H1355" s="20">
        <f>IFERROR(VLOOKUP(A1355,'[3]Allocation Thresholds'!A:B,2,FALSE),10)</f>
        <v>10</v>
      </c>
    </row>
    <row r="1356" spans="1:8">
      <c r="A1356" t="s">
        <v>1181</v>
      </c>
      <c r="B1356" s="64">
        <f>VLOOKUP($A1356,Pivot!$D:$E,2,FALSE)</f>
        <v>48</v>
      </c>
      <c r="D1356" s="64">
        <v>48</v>
      </c>
      <c r="E1356" s="64">
        <v>48</v>
      </c>
      <c r="F1356" s="64">
        <v>0</v>
      </c>
      <c r="G1356" s="64">
        <v>48</v>
      </c>
      <c r="H1356" s="20">
        <f>IFERROR(VLOOKUP(A1356,'[3]Allocation Thresholds'!A:B,2,FALSE),10)</f>
        <v>10</v>
      </c>
    </row>
    <row r="1357" spans="1:8">
      <c r="A1357" t="s">
        <v>1182</v>
      </c>
      <c r="B1357" s="64">
        <f>VLOOKUP($A1357,Pivot!$D:$E,2,FALSE)</f>
        <v>18</v>
      </c>
      <c r="D1357" s="64">
        <v>18</v>
      </c>
      <c r="E1357" s="64">
        <v>18</v>
      </c>
      <c r="F1357" s="64">
        <v>0</v>
      </c>
      <c r="G1357" s="64">
        <v>18</v>
      </c>
      <c r="H1357" s="20">
        <f>IFERROR(VLOOKUP(A1357,'[3]Allocation Thresholds'!A:B,2,FALSE),10)</f>
        <v>10</v>
      </c>
    </row>
    <row r="1358" spans="1:8">
      <c r="A1358" t="s">
        <v>1183</v>
      </c>
      <c r="B1358" s="64">
        <f>VLOOKUP($A1358,Pivot!$D:$E,2,FALSE)</f>
        <v>50</v>
      </c>
      <c r="D1358" s="64">
        <v>50</v>
      </c>
      <c r="E1358" s="64">
        <v>50</v>
      </c>
      <c r="F1358" s="64">
        <v>0</v>
      </c>
      <c r="G1358" s="64">
        <v>50</v>
      </c>
      <c r="H1358" s="20">
        <f>IFERROR(VLOOKUP(A1358,'[3]Allocation Thresholds'!A:B,2,FALSE),10)</f>
        <v>10</v>
      </c>
    </row>
    <row r="1359" spans="1:8">
      <c r="A1359" t="s">
        <v>1184</v>
      </c>
      <c r="B1359" s="64">
        <f>VLOOKUP($A1359,Pivot!$D:$E,2,FALSE)</f>
        <v>47</v>
      </c>
      <c r="D1359" s="64">
        <v>47</v>
      </c>
      <c r="E1359" s="64">
        <v>47</v>
      </c>
      <c r="F1359" s="64">
        <v>0</v>
      </c>
      <c r="G1359" s="64">
        <v>47</v>
      </c>
      <c r="H1359" s="20">
        <f>IFERROR(VLOOKUP(A1359,'[3]Allocation Thresholds'!A:B,2,FALSE),10)</f>
        <v>10</v>
      </c>
    </row>
    <row r="1360" spans="1:8">
      <c r="A1360" t="s">
        <v>1185</v>
      </c>
      <c r="B1360" s="64">
        <f>VLOOKUP($A1360,Pivot!$D:$E,2,FALSE)</f>
        <v>51</v>
      </c>
      <c r="D1360" s="64">
        <v>51</v>
      </c>
      <c r="E1360" s="64">
        <v>51</v>
      </c>
      <c r="F1360" s="64">
        <v>0</v>
      </c>
      <c r="G1360" s="64">
        <v>51</v>
      </c>
      <c r="H1360" s="20">
        <f>IFERROR(VLOOKUP(A1360,'[3]Allocation Thresholds'!A:B,2,FALSE),10)</f>
        <v>10</v>
      </c>
    </row>
    <row r="1361" spans="1:8">
      <c r="A1361" t="s">
        <v>1186</v>
      </c>
      <c r="B1361" s="64">
        <f>VLOOKUP($A1361,Pivot!$D:$E,2,FALSE)</f>
        <v>34</v>
      </c>
      <c r="D1361" s="64">
        <v>34</v>
      </c>
      <c r="E1361" s="64">
        <v>34</v>
      </c>
      <c r="F1361" s="64">
        <v>0</v>
      </c>
      <c r="G1361" s="64">
        <v>34</v>
      </c>
      <c r="H1361" s="20">
        <f>IFERROR(VLOOKUP(A1361,'[3]Allocation Thresholds'!A:B,2,FALSE),10)</f>
        <v>10</v>
      </c>
    </row>
    <row r="1362" spans="1:8">
      <c r="A1362" t="s">
        <v>1187</v>
      </c>
      <c r="B1362" s="64">
        <f>VLOOKUP($A1362,Pivot!$D:$E,2,FALSE)</f>
        <v>22</v>
      </c>
      <c r="D1362" s="64">
        <v>22</v>
      </c>
      <c r="E1362" s="64">
        <v>22</v>
      </c>
      <c r="F1362" s="64">
        <v>0</v>
      </c>
      <c r="G1362" s="64">
        <v>22</v>
      </c>
      <c r="H1362" s="20">
        <f>IFERROR(VLOOKUP(A1362,'[3]Allocation Thresholds'!A:B,2,FALSE),10)</f>
        <v>10</v>
      </c>
    </row>
    <row r="1363" spans="1:8">
      <c r="A1363" t="s">
        <v>1188</v>
      </c>
      <c r="B1363" s="64">
        <f>VLOOKUP($A1363,Pivot!$D:$E,2,FALSE)</f>
        <v>14</v>
      </c>
      <c r="D1363" s="64">
        <v>14</v>
      </c>
      <c r="E1363" s="64">
        <v>14</v>
      </c>
      <c r="F1363" s="64">
        <v>0</v>
      </c>
      <c r="G1363" s="64">
        <v>14</v>
      </c>
      <c r="H1363" s="20">
        <f>IFERROR(VLOOKUP(A1363,'[3]Allocation Thresholds'!A:B,2,FALSE),10)</f>
        <v>10</v>
      </c>
    </row>
    <row r="1364" spans="1:8">
      <c r="A1364" t="s">
        <v>1189</v>
      </c>
      <c r="B1364" s="64">
        <f>VLOOKUP($A1364,Pivot!$D:$E,2,FALSE)</f>
        <v>0</v>
      </c>
      <c r="D1364" s="64">
        <v>0</v>
      </c>
      <c r="E1364" s="64">
        <v>0</v>
      </c>
      <c r="F1364" s="64">
        <v>0</v>
      </c>
      <c r="G1364" s="64">
        <v>0</v>
      </c>
      <c r="H1364" s="20">
        <f>IFERROR(VLOOKUP(A1364,'[3]Allocation Thresholds'!A:B,2,FALSE),10)</f>
        <v>10</v>
      </c>
    </row>
    <row r="1365" spans="1:8">
      <c r="A1365" t="s">
        <v>1190</v>
      </c>
      <c r="B1365" s="64">
        <f>VLOOKUP($A1365,Pivot!$D:$E,2,FALSE)</f>
        <v>17</v>
      </c>
      <c r="D1365" s="64">
        <v>17</v>
      </c>
      <c r="E1365" s="64">
        <v>17</v>
      </c>
      <c r="F1365" s="64">
        <v>0</v>
      </c>
      <c r="G1365" s="64">
        <v>17</v>
      </c>
      <c r="H1365" s="20">
        <f>IFERROR(VLOOKUP(A1365,'[3]Allocation Thresholds'!A:B,2,FALSE),10)</f>
        <v>10</v>
      </c>
    </row>
    <row r="1366" spans="1:8">
      <c r="A1366" t="s">
        <v>1191</v>
      </c>
      <c r="B1366" s="64">
        <f>VLOOKUP($A1366,Pivot!$D:$E,2,FALSE)</f>
        <v>80</v>
      </c>
      <c r="D1366" s="64">
        <v>80</v>
      </c>
      <c r="E1366" s="64">
        <v>80</v>
      </c>
      <c r="F1366" s="64">
        <v>0</v>
      </c>
      <c r="G1366" s="64">
        <v>80</v>
      </c>
      <c r="H1366" s="20">
        <f>IFERROR(VLOOKUP(A1366,'[3]Allocation Thresholds'!A:B,2,FALSE),10)</f>
        <v>10</v>
      </c>
    </row>
    <row r="1367" spans="1:8">
      <c r="A1367" t="s">
        <v>1192</v>
      </c>
      <c r="B1367" s="64">
        <f>VLOOKUP($A1367,Pivot!$D:$E,2,FALSE)</f>
        <v>48</v>
      </c>
      <c r="D1367" s="64">
        <v>48</v>
      </c>
      <c r="E1367" s="64">
        <v>48</v>
      </c>
      <c r="F1367" s="64">
        <v>0</v>
      </c>
      <c r="G1367" s="64">
        <v>48</v>
      </c>
      <c r="H1367" s="20">
        <f>IFERROR(VLOOKUP(A1367,'[3]Allocation Thresholds'!A:B,2,FALSE),10)</f>
        <v>10</v>
      </c>
    </row>
    <row r="1368" spans="1:8">
      <c r="A1368" t="s">
        <v>1193</v>
      </c>
      <c r="B1368" s="64">
        <f>VLOOKUP($A1368,Pivot!$D:$E,2,FALSE)</f>
        <v>63</v>
      </c>
      <c r="D1368" s="64">
        <v>63</v>
      </c>
      <c r="E1368" s="64">
        <v>63</v>
      </c>
      <c r="F1368" s="64">
        <v>0</v>
      </c>
      <c r="G1368" s="64">
        <v>63</v>
      </c>
      <c r="H1368" s="20">
        <f>IFERROR(VLOOKUP(A1368,'[3]Allocation Thresholds'!A:B,2,FALSE),10)</f>
        <v>10</v>
      </c>
    </row>
    <row r="1369" spans="1:8">
      <c r="A1369" t="s">
        <v>1194</v>
      </c>
      <c r="B1369" s="64">
        <f>VLOOKUP($A1369,Pivot!$D:$E,2,FALSE)</f>
        <v>24</v>
      </c>
      <c r="D1369" s="64">
        <v>24</v>
      </c>
      <c r="E1369" s="64">
        <v>24</v>
      </c>
      <c r="F1369" s="64">
        <v>0</v>
      </c>
      <c r="G1369" s="64">
        <v>24</v>
      </c>
      <c r="H1369" s="20">
        <f>IFERROR(VLOOKUP(A1369,'[3]Allocation Thresholds'!A:B,2,FALSE),10)</f>
        <v>10</v>
      </c>
    </row>
    <row r="1370" spans="1:8">
      <c r="A1370" t="s">
        <v>1195</v>
      </c>
      <c r="B1370" s="64">
        <f>VLOOKUP($A1370,Pivot!$D:$E,2,FALSE)</f>
        <v>42</v>
      </c>
      <c r="D1370" s="64">
        <v>42</v>
      </c>
      <c r="E1370" s="64">
        <v>42</v>
      </c>
      <c r="F1370" s="64">
        <v>0</v>
      </c>
      <c r="G1370" s="64">
        <v>42</v>
      </c>
      <c r="H1370" s="20">
        <f>IFERROR(VLOOKUP(A1370,'[3]Allocation Thresholds'!A:B,2,FALSE),10)</f>
        <v>10</v>
      </c>
    </row>
    <row r="1371" spans="1:8">
      <c r="A1371" t="s">
        <v>1196</v>
      </c>
      <c r="B1371" s="64">
        <f>VLOOKUP($A1371,Pivot!$D:$E,2,FALSE)</f>
        <v>44</v>
      </c>
      <c r="D1371" s="64">
        <v>44</v>
      </c>
      <c r="E1371" s="64">
        <v>44</v>
      </c>
      <c r="F1371" s="64">
        <v>0</v>
      </c>
      <c r="G1371" s="64">
        <v>44</v>
      </c>
      <c r="H1371" s="20">
        <f>IFERROR(VLOOKUP(A1371,'[3]Allocation Thresholds'!A:B,2,FALSE),10)</f>
        <v>10</v>
      </c>
    </row>
    <row r="1372" spans="1:8">
      <c r="A1372" t="s">
        <v>1197</v>
      </c>
      <c r="B1372" s="64">
        <f>VLOOKUP($A1372,Pivot!$D:$E,2,FALSE)</f>
        <v>82</v>
      </c>
      <c r="D1372" s="64">
        <v>82</v>
      </c>
      <c r="E1372" s="64">
        <v>82</v>
      </c>
      <c r="F1372" s="64">
        <v>0</v>
      </c>
      <c r="G1372" s="64">
        <v>82</v>
      </c>
      <c r="H1372" s="20">
        <f>IFERROR(VLOOKUP(A1372,'[3]Allocation Thresholds'!A:B,2,FALSE),10)</f>
        <v>10</v>
      </c>
    </row>
    <row r="1373" spans="1:8">
      <c r="A1373" t="s">
        <v>1198</v>
      </c>
      <c r="B1373" s="64">
        <f>VLOOKUP($A1373,Pivot!$D:$E,2,FALSE)</f>
        <v>30</v>
      </c>
      <c r="D1373" s="64">
        <v>30</v>
      </c>
      <c r="E1373" s="64">
        <v>30</v>
      </c>
      <c r="F1373" s="64">
        <v>0</v>
      </c>
      <c r="G1373" s="64">
        <v>30</v>
      </c>
      <c r="H1373" s="20">
        <f>IFERROR(VLOOKUP(A1373,'[3]Allocation Thresholds'!A:B,2,FALSE),10)</f>
        <v>10</v>
      </c>
    </row>
    <row r="1374" spans="1:8">
      <c r="A1374" t="s">
        <v>1199</v>
      </c>
      <c r="B1374" s="64">
        <f>VLOOKUP($A1374,Pivot!$D:$E,2,FALSE)</f>
        <v>46</v>
      </c>
      <c r="D1374" s="64">
        <v>46</v>
      </c>
      <c r="E1374" s="64">
        <v>46</v>
      </c>
      <c r="F1374" s="64">
        <v>0</v>
      </c>
      <c r="G1374" s="64">
        <v>46</v>
      </c>
      <c r="H1374" s="20">
        <f>IFERROR(VLOOKUP(A1374,'[3]Allocation Thresholds'!A:B,2,FALSE),10)</f>
        <v>10</v>
      </c>
    </row>
    <row r="1375" spans="1:8">
      <c r="A1375" t="s">
        <v>1200</v>
      </c>
      <c r="B1375" s="64">
        <f>VLOOKUP($A1375,Pivot!$D:$E,2,FALSE)</f>
        <v>31</v>
      </c>
      <c r="D1375" s="64">
        <v>31</v>
      </c>
      <c r="E1375" s="64">
        <v>31</v>
      </c>
      <c r="F1375" s="64">
        <v>0</v>
      </c>
      <c r="G1375" s="64">
        <v>31</v>
      </c>
      <c r="H1375" s="20">
        <f>IFERROR(VLOOKUP(A1375,'[3]Allocation Thresholds'!A:B,2,FALSE),10)</f>
        <v>10</v>
      </c>
    </row>
    <row r="1376" spans="1:8">
      <c r="A1376" t="s">
        <v>1201</v>
      </c>
      <c r="B1376" s="64">
        <f>VLOOKUP($A1376,Pivot!$D:$E,2,FALSE)</f>
        <v>24</v>
      </c>
      <c r="D1376" s="64">
        <v>24</v>
      </c>
      <c r="E1376" s="64">
        <v>24</v>
      </c>
      <c r="F1376" s="64">
        <v>0</v>
      </c>
      <c r="G1376" s="64">
        <v>24</v>
      </c>
      <c r="H1376" s="20">
        <f>IFERROR(VLOOKUP(A1376,'[3]Allocation Thresholds'!A:B,2,FALSE),10)</f>
        <v>10</v>
      </c>
    </row>
    <row r="1377" spans="1:8">
      <c r="A1377" t="s">
        <v>1202</v>
      </c>
      <c r="B1377" s="64">
        <f>VLOOKUP($A1377,Pivot!$D:$E,2,FALSE)</f>
        <v>53</v>
      </c>
      <c r="D1377" s="64">
        <v>53</v>
      </c>
      <c r="E1377" s="64">
        <v>53</v>
      </c>
      <c r="F1377" s="64">
        <v>0</v>
      </c>
      <c r="G1377" s="64">
        <v>53</v>
      </c>
      <c r="H1377" s="20">
        <f>IFERROR(VLOOKUP(A1377,'[3]Allocation Thresholds'!A:B,2,FALSE),10)</f>
        <v>10</v>
      </c>
    </row>
    <row r="1378" spans="1:8">
      <c r="A1378" t="s">
        <v>1203</v>
      </c>
      <c r="B1378" s="64">
        <f>VLOOKUP($A1378,Pivot!$D:$E,2,FALSE)</f>
        <v>18</v>
      </c>
      <c r="D1378" s="66">
        <v>18</v>
      </c>
      <c r="E1378" s="64">
        <v>18</v>
      </c>
      <c r="F1378" s="64">
        <v>0</v>
      </c>
      <c r="G1378" s="64">
        <v>18</v>
      </c>
      <c r="H1378" s="20">
        <f>IFERROR(VLOOKUP(A1378,'[3]Allocation Thresholds'!A:B,2,FALSE),10)</f>
        <v>10</v>
      </c>
    </row>
    <row r="1379" spans="1:8">
      <c r="A1379" t="s">
        <v>1204</v>
      </c>
      <c r="B1379" s="64">
        <f>VLOOKUP($A1379,Pivot!$D:$E,2,FALSE)</f>
        <v>8</v>
      </c>
      <c r="D1379" s="64">
        <v>5</v>
      </c>
      <c r="E1379" s="66">
        <v>2</v>
      </c>
      <c r="F1379" s="64">
        <v>0</v>
      </c>
      <c r="G1379" s="64">
        <v>1</v>
      </c>
      <c r="H1379" s="20">
        <f>IFERROR(VLOOKUP(A1379,'[3]Allocation Thresholds'!A:B,2,FALSE),10)</f>
        <v>10</v>
      </c>
    </row>
    <row r="1380" spans="1:8">
      <c r="A1380" t="s">
        <v>1205</v>
      </c>
      <c r="B1380" s="64">
        <f>VLOOKUP($A1380,Pivot!$D:$E,2,FALSE)</f>
        <v>15</v>
      </c>
      <c r="D1380" s="64">
        <v>15</v>
      </c>
      <c r="E1380" s="64">
        <v>15</v>
      </c>
      <c r="F1380" s="64">
        <v>0</v>
      </c>
      <c r="G1380" s="64">
        <v>15</v>
      </c>
      <c r="H1380" s="20">
        <f>IFERROR(VLOOKUP(A1380,'[3]Allocation Thresholds'!A:B,2,FALSE),10)</f>
        <v>10</v>
      </c>
    </row>
    <row r="1381" spans="1:8">
      <c r="A1381" t="s">
        <v>1206</v>
      </c>
      <c r="B1381" s="64">
        <f>VLOOKUP($A1381,Pivot!$D:$E,2,FALSE)</f>
        <v>0</v>
      </c>
      <c r="D1381" s="64">
        <v>50</v>
      </c>
      <c r="E1381" s="64">
        <v>50</v>
      </c>
      <c r="F1381" s="64">
        <v>0</v>
      </c>
      <c r="G1381" s="64">
        <v>0</v>
      </c>
      <c r="H1381" s="20">
        <f>IFERROR(VLOOKUP(A1381,'[3]Allocation Thresholds'!A:B,2,FALSE),10)</f>
        <v>10</v>
      </c>
    </row>
    <row r="1382" spans="1:8">
      <c r="A1382" t="s">
        <v>1207</v>
      </c>
      <c r="B1382" s="64">
        <f>VLOOKUP($A1382,Pivot!$D:$E,2,FALSE)</f>
        <v>0</v>
      </c>
      <c r="D1382" s="64">
        <v>50</v>
      </c>
      <c r="E1382" s="64">
        <v>50</v>
      </c>
      <c r="F1382" s="64">
        <v>0</v>
      </c>
      <c r="G1382" s="64">
        <v>0</v>
      </c>
      <c r="H1382" s="20">
        <f>IFERROR(VLOOKUP(A1382,'[3]Allocation Thresholds'!A:B,2,FALSE),10)</f>
        <v>10</v>
      </c>
    </row>
    <row r="1383" spans="1:8">
      <c r="A1383" t="s">
        <v>1208</v>
      </c>
      <c r="B1383" s="64">
        <f>VLOOKUP($A1383,Pivot!$D:$E,2,FALSE)</f>
        <v>0</v>
      </c>
      <c r="D1383" s="64">
        <v>50</v>
      </c>
      <c r="E1383" s="64">
        <v>50</v>
      </c>
      <c r="F1383" s="64">
        <v>0</v>
      </c>
      <c r="G1383" s="64">
        <v>0</v>
      </c>
      <c r="H1383" s="20">
        <f>IFERROR(VLOOKUP(A1383,'[3]Allocation Thresholds'!A:B,2,FALSE),10)</f>
        <v>10</v>
      </c>
    </row>
    <row r="1384" spans="1:8">
      <c r="A1384" t="s">
        <v>1209</v>
      </c>
      <c r="B1384" s="64">
        <f>VLOOKUP($A1384,Pivot!$D:$E,2,FALSE)</f>
        <v>0</v>
      </c>
      <c r="D1384" s="64">
        <v>50</v>
      </c>
      <c r="E1384" s="64">
        <v>50</v>
      </c>
      <c r="F1384" s="64">
        <v>0</v>
      </c>
      <c r="G1384" s="64">
        <v>0</v>
      </c>
      <c r="H1384" s="20">
        <f>IFERROR(VLOOKUP(A1384,'[3]Allocation Thresholds'!A:B,2,FALSE),10)</f>
        <v>10</v>
      </c>
    </row>
    <row r="1385" spans="1:8">
      <c r="A1385" t="s">
        <v>1210</v>
      </c>
      <c r="B1385" s="64">
        <f>VLOOKUP($A1385,Pivot!$D:$E,2,FALSE)</f>
        <v>0</v>
      </c>
      <c r="D1385" s="64">
        <v>50</v>
      </c>
      <c r="E1385" s="64">
        <v>50</v>
      </c>
      <c r="F1385" s="64">
        <v>0</v>
      </c>
      <c r="G1385" s="64">
        <v>0</v>
      </c>
      <c r="H1385" s="20">
        <f>IFERROR(VLOOKUP(A1385,'[3]Allocation Thresholds'!A:B,2,FALSE),10)</f>
        <v>10</v>
      </c>
    </row>
    <row r="1386" spans="1:8">
      <c r="A1386" t="s">
        <v>1211</v>
      </c>
      <c r="B1386" s="64">
        <f>VLOOKUP($A1386,Pivot!$D:$E,2,FALSE)</f>
        <v>0</v>
      </c>
      <c r="D1386" s="64">
        <v>50</v>
      </c>
      <c r="E1386" s="64">
        <v>50</v>
      </c>
      <c r="F1386" s="64">
        <v>0</v>
      </c>
      <c r="G1386" s="64">
        <v>0</v>
      </c>
      <c r="H1386" s="20">
        <f>IFERROR(VLOOKUP(A1386,'[3]Allocation Thresholds'!A:B,2,FALSE),10)</f>
        <v>10</v>
      </c>
    </row>
    <row r="1387" spans="1:8">
      <c r="A1387" t="s">
        <v>1212</v>
      </c>
      <c r="B1387" s="64">
        <f>VLOOKUP($A1387,Pivot!$D:$E,2,FALSE)</f>
        <v>0</v>
      </c>
      <c r="D1387" s="64">
        <v>50</v>
      </c>
      <c r="E1387" s="64">
        <v>50</v>
      </c>
      <c r="F1387" s="64">
        <v>0</v>
      </c>
      <c r="G1387" s="64">
        <v>0</v>
      </c>
      <c r="H1387" s="20">
        <f>IFERROR(VLOOKUP(A1387,'[3]Allocation Thresholds'!A:B,2,FALSE),10)</f>
        <v>10</v>
      </c>
    </row>
    <row r="1388" spans="1:8">
      <c r="A1388" t="s">
        <v>1213</v>
      </c>
      <c r="B1388" s="64">
        <f>VLOOKUP($A1388,Pivot!$D:$E,2,FALSE)</f>
        <v>0</v>
      </c>
      <c r="D1388" s="64">
        <v>50</v>
      </c>
      <c r="E1388" s="66">
        <v>50</v>
      </c>
      <c r="F1388" s="64">
        <v>0</v>
      </c>
      <c r="G1388" s="64">
        <v>0</v>
      </c>
      <c r="H1388" s="20">
        <f>IFERROR(VLOOKUP(A1388,'[3]Allocation Thresholds'!A:B,2,FALSE),10)</f>
        <v>10</v>
      </c>
    </row>
    <row r="1389" spans="1:8">
      <c r="A1389" t="s">
        <v>1214</v>
      </c>
      <c r="B1389" s="64">
        <f>VLOOKUP($A1389,Pivot!$D:$E,2,FALSE)</f>
        <v>0</v>
      </c>
      <c r="D1389" s="64">
        <v>50</v>
      </c>
      <c r="E1389" s="64">
        <v>50</v>
      </c>
      <c r="F1389" s="64">
        <v>0</v>
      </c>
      <c r="G1389" s="64">
        <v>0</v>
      </c>
      <c r="H1389" s="20">
        <f>IFERROR(VLOOKUP(A1389,'[3]Allocation Thresholds'!A:B,2,FALSE),10)</f>
        <v>10</v>
      </c>
    </row>
    <row r="1390" spans="1:8">
      <c r="A1390" t="s">
        <v>1215</v>
      </c>
      <c r="B1390" s="64">
        <f>VLOOKUP($A1390,Pivot!$D:$E,2,FALSE)</f>
        <v>0</v>
      </c>
      <c r="D1390" s="64">
        <v>50</v>
      </c>
      <c r="E1390" s="64">
        <v>50</v>
      </c>
      <c r="F1390" s="64">
        <v>0</v>
      </c>
      <c r="G1390" s="64">
        <v>0</v>
      </c>
      <c r="H1390" s="20">
        <f>IFERROR(VLOOKUP(A1390,'[3]Allocation Thresholds'!A:B,2,FALSE),10)</f>
        <v>10</v>
      </c>
    </row>
    <row r="1391" spans="1:8">
      <c r="A1391" t="s">
        <v>1216</v>
      </c>
      <c r="B1391" s="64">
        <f>VLOOKUP($A1391,Pivot!$D:$E,2,FALSE)</f>
        <v>0</v>
      </c>
      <c r="D1391" s="64">
        <v>50</v>
      </c>
      <c r="E1391" s="64">
        <v>50</v>
      </c>
      <c r="F1391" s="64">
        <v>0</v>
      </c>
      <c r="G1391" s="64">
        <v>0</v>
      </c>
      <c r="H1391" s="20">
        <f>IFERROR(VLOOKUP(A1391,'[3]Allocation Thresholds'!A:B,2,FALSE),10)</f>
        <v>10</v>
      </c>
    </row>
    <row r="1392" spans="1:8">
      <c r="A1392" t="s">
        <v>1217</v>
      </c>
      <c r="B1392" s="64">
        <f>VLOOKUP($A1392,Pivot!$D:$E,2,FALSE)</f>
        <v>0</v>
      </c>
      <c r="D1392" s="64">
        <v>50</v>
      </c>
      <c r="E1392" s="64">
        <v>50</v>
      </c>
      <c r="F1392" s="64">
        <v>0</v>
      </c>
      <c r="G1392" s="64">
        <v>0</v>
      </c>
      <c r="H1392" s="20">
        <f>IFERROR(VLOOKUP(A1392,'[3]Allocation Thresholds'!A:B,2,FALSE),10)</f>
        <v>10</v>
      </c>
    </row>
    <row r="1393" spans="1:8">
      <c r="A1393" t="s">
        <v>1218</v>
      </c>
      <c r="B1393" s="64">
        <f>VLOOKUP($A1393,Pivot!$D:$E,2,FALSE)</f>
        <v>0</v>
      </c>
      <c r="D1393" s="64">
        <v>50</v>
      </c>
      <c r="E1393" s="64">
        <v>50</v>
      </c>
      <c r="F1393" s="64">
        <v>0</v>
      </c>
      <c r="G1393" s="64">
        <v>0</v>
      </c>
      <c r="H1393" s="20">
        <f>IFERROR(VLOOKUP(A1393,'[3]Allocation Thresholds'!A:B,2,FALSE),10)</f>
        <v>10</v>
      </c>
    </row>
    <row r="1394" spans="1:8">
      <c r="A1394" t="s">
        <v>1219</v>
      </c>
      <c r="B1394" s="64">
        <f>VLOOKUP($A1394,Pivot!$D:$E,2,FALSE)</f>
        <v>1</v>
      </c>
      <c r="D1394" s="64">
        <v>50</v>
      </c>
      <c r="E1394" s="64">
        <v>50</v>
      </c>
      <c r="F1394" s="64">
        <v>0</v>
      </c>
      <c r="G1394" s="64">
        <v>0</v>
      </c>
      <c r="H1394" s="20">
        <f>IFERROR(VLOOKUP(A1394,'[3]Allocation Thresholds'!A:B,2,FALSE),10)</f>
        <v>10</v>
      </c>
    </row>
    <row r="1395" spans="1:8">
      <c r="A1395" t="s">
        <v>1220</v>
      </c>
      <c r="B1395" s="64">
        <f>VLOOKUP($A1395,Pivot!$D:$E,2,FALSE)</f>
        <v>0</v>
      </c>
      <c r="D1395" s="64">
        <v>50</v>
      </c>
      <c r="E1395" s="64">
        <v>50</v>
      </c>
      <c r="F1395" s="64">
        <v>0</v>
      </c>
      <c r="G1395" s="64">
        <v>0</v>
      </c>
      <c r="H1395" s="20">
        <f>IFERROR(VLOOKUP(A1395,'[3]Allocation Thresholds'!A:B,2,FALSE),10)</f>
        <v>10</v>
      </c>
    </row>
    <row r="1396" spans="1:8">
      <c r="A1396" t="s">
        <v>1221</v>
      </c>
      <c r="B1396" s="64">
        <f>VLOOKUP($A1396,Pivot!$D:$E,2,FALSE)</f>
        <v>0</v>
      </c>
      <c r="D1396" s="64">
        <v>50</v>
      </c>
      <c r="E1396" s="64">
        <v>50</v>
      </c>
      <c r="F1396" s="64">
        <v>0</v>
      </c>
      <c r="G1396" s="64">
        <v>0</v>
      </c>
      <c r="H1396" s="20">
        <f>IFERROR(VLOOKUP(A1396,'[3]Allocation Thresholds'!A:B,2,FALSE),10)</f>
        <v>10</v>
      </c>
    </row>
    <row r="1397" spans="1:8">
      <c r="A1397" t="s">
        <v>1222</v>
      </c>
      <c r="B1397" s="64">
        <f>VLOOKUP($A1397,Pivot!$D:$E,2,FALSE)</f>
        <v>0</v>
      </c>
      <c r="D1397" s="64">
        <v>50</v>
      </c>
      <c r="E1397" s="64">
        <v>50</v>
      </c>
      <c r="F1397" s="64">
        <v>0</v>
      </c>
      <c r="G1397" s="64">
        <v>0</v>
      </c>
      <c r="H1397" s="20">
        <f>IFERROR(VLOOKUP(A1397,'[3]Allocation Thresholds'!A:B,2,FALSE),10)</f>
        <v>10</v>
      </c>
    </row>
    <row r="1398" spans="1:8">
      <c r="A1398" t="s">
        <v>1223</v>
      </c>
      <c r="B1398" s="64">
        <f>VLOOKUP($A1398,Pivot!$D:$E,2,FALSE)</f>
        <v>0</v>
      </c>
      <c r="D1398" s="64">
        <v>50</v>
      </c>
      <c r="E1398" s="64">
        <v>50</v>
      </c>
      <c r="F1398" s="64">
        <v>0</v>
      </c>
      <c r="G1398" s="64">
        <v>0</v>
      </c>
      <c r="H1398" s="20">
        <f>IFERROR(VLOOKUP(A1398,'[3]Allocation Thresholds'!A:B,2,FALSE),10)</f>
        <v>10</v>
      </c>
    </row>
    <row r="1399" spans="1:8">
      <c r="A1399" t="s">
        <v>1224</v>
      </c>
      <c r="B1399" s="64">
        <f>VLOOKUP($A1399,Pivot!$D:$E,2,FALSE)</f>
        <v>0</v>
      </c>
      <c r="D1399" s="66">
        <v>50</v>
      </c>
      <c r="E1399" s="64">
        <v>50</v>
      </c>
      <c r="F1399" s="64">
        <v>0</v>
      </c>
      <c r="G1399" s="64">
        <v>0</v>
      </c>
      <c r="H1399" s="20">
        <f>IFERROR(VLOOKUP(A1399,'[3]Allocation Thresholds'!A:B,2,FALSE),10)</f>
        <v>10</v>
      </c>
    </row>
    <row r="1400" spans="1:8">
      <c r="A1400" t="s">
        <v>1225</v>
      </c>
      <c r="B1400" s="64">
        <f>VLOOKUP($A1400,Pivot!$D:$E,2,FALSE)</f>
        <v>0</v>
      </c>
      <c r="D1400" s="64">
        <v>50</v>
      </c>
      <c r="E1400" s="64">
        <v>50</v>
      </c>
      <c r="F1400" s="64">
        <v>0</v>
      </c>
      <c r="G1400" s="64">
        <v>0</v>
      </c>
      <c r="H1400" s="20">
        <f>IFERROR(VLOOKUP(A1400,'[3]Allocation Thresholds'!A:B,2,FALSE),10)</f>
        <v>10</v>
      </c>
    </row>
    <row r="1401" spans="1:8">
      <c r="A1401" t="s">
        <v>1226</v>
      </c>
      <c r="B1401" s="64">
        <f>VLOOKUP($A1401,Pivot!$D:$E,2,FALSE)</f>
        <v>0</v>
      </c>
      <c r="D1401" s="64">
        <v>50</v>
      </c>
      <c r="E1401" s="64">
        <v>50</v>
      </c>
      <c r="F1401" s="64">
        <v>0</v>
      </c>
      <c r="G1401" s="64">
        <v>0</v>
      </c>
      <c r="H1401" s="20">
        <f>IFERROR(VLOOKUP(A1401,'[3]Allocation Thresholds'!A:B,2,FALSE),10)</f>
        <v>10</v>
      </c>
    </row>
    <row r="1402" spans="1:8">
      <c r="A1402" t="s">
        <v>1227</v>
      </c>
      <c r="B1402" s="64">
        <f>VLOOKUP($A1402,Pivot!$D:$E,2,FALSE)</f>
        <v>0</v>
      </c>
      <c r="D1402" s="64">
        <v>50</v>
      </c>
      <c r="E1402" s="64">
        <v>50</v>
      </c>
      <c r="F1402" s="64">
        <v>0</v>
      </c>
      <c r="G1402" s="64">
        <v>0</v>
      </c>
      <c r="H1402" s="20">
        <f>IFERROR(VLOOKUP(A1402,'[3]Allocation Thresholds'!A:B,2,FALSE),10)</f>
        <v>10</v>
      </c>
    </row>
    <row r="1403" spans="1:8">
      <c r="A1403" t="s">
        <v>1228</v>
      </c>
      <c r="B1403" s="64">
        <f>VLOOKUP($A1403,Pivot!$D:$E,2,FALSE)</f>
        <v>0</v>
      </c>
      <c r="D1403" s="64">
        <v>50</v>
      </c>
      <c r="E1403" s="64">
        <v>50</v>
      </c>
      <c r="F1403" s="64">
        <v>0</v>
      </c>
      <c r="G1403" s="64">
        <v>0</v>
      </c>
      <c r="H1403" s="20">
        <f>IFERROR(VLOOKUP(A1403,'[3]Allocation Thresholds'!A:B,2,FALSE),10)</f>
        <v>10</v>
      </c>
    </row>
    <row r="1404" spans="1:8">
      <c r="A1404" t="s">
        <v>1229</v>
      </c>
      <c r="B1404" s="64">
        <f>VLOOKUP($A1404,Pivot!$D:$E,2,FALSE)</f>
        <v>0</v>
      </c>
      <c r="D1404" s="64">
        <v>50</v>
      </c>
      <c r="E1404" s="64">
        <v>50</v>
      </c>
      <c r="F1404" s="64">
        <v>0</v>
      </c>
      <c r="G1404" s="64">
        <v>0</v>
      </c>
      <c r="H1404" s="20">
        <f>IFERROR(VLOOKUP(A1404,'[3]Allocation Thresholds'!A:B,2,FALSE),10)</f>
        <v>10</v>
      </c>
    </row>
    <row r="1405" spans="1:8">
      <c r="A1405" t="s">
        <v>1230</v>
      </c>
      <c r="B1405" s="64">
        <f>VLOOKUP($A1405,Pivot!$D:$E,2,FALSE)</f>
        <v>0</v>
      </c>
      <c r="D1405" s="64">
        <v>50</v>
      </c>
      <c r="E1405" s="64">
        <v>50</v>
      </c>
      <c r="F1405" s="64">
        <v>0</v>
      </c>
      <c r="G1405" s="64">
        <v>0</v>
      </c>
      <c r="H1405" s="20">
        <f>IFERROR(VLOOKUP(A1405,'[3]Allocation Thresholds'!A:B,2,FALSE),10)</f>
        <v>10</v>
      </c>
    </row>
    <row r="1406" spans="1:8">
      <c r="A1406" t="s">
        <v>1231</v>
      </c>
      <c r="B1406" s="64">
        <f>VLOOKUP($A1406,Pivot!$D:$E,2,FALSE)</f>
        <v>0</v>
      </c>
      <c r="D1406" s="64">
        <v>50</v>
      </c>
      <c r="E1406" s="64">
        <v>50</v>
      </c>
      <c r="F1406" s="64">
        <v>0</v>
      </c>
      <c r="G1406" s="64">
        <v>0</v>
      </c>
      <c r="H1406" s="20">
        <f>IFERROR(VLOOKUP(A1406,'[3]Allocation Thresholds'!A:B,2,FALSE),10)</f>
        <v>10</v>
      </c>
    </row>
    <row r="1407" spans="1:8">
      <c r="A1407" t="s">
        <v>1232</v>
      </c>
      <c r="B1407" s="64">
        <f>VLOOKUP($A1407,Pivot!$D:$E,2,FALSE)</f>
        <v>1</v>
      </c>
      <c r="D1407" s="64">
        <v>50</v>
      </c>
      <c r="E1407" s="64">
        <v>50</v>
      </c>
      <c r="F1407" s="64">
        <v>0</v>
      </c>
      <c r="G1407" s="64">
        <v>0</v>
      </c>
      <c r="H1407" s="20">
        <f>IFERROR(VLOOKUP(A1407,'[3]Allocation Thresholds'!A:B,2,FALSE),10)</f>
        <v>10</v>
      </c>
    </row>
    <row r="1408" spans="1:8">
      <c r="A1408" t="s">
        <v>1233</v>
      </c>
      <c r="B1408" s="64">
        <f>VLOOKUP($A1408,Pivot!$D:$E,2,FALSE)</f>
        <v>0</v>
      </c>
      <c r="D1408" s="64">
        <v>50</v>
      </c>
      <c r="E1408" s="64">
        <v>50</v>
      </c>
      <c r="F1408" s="64">
        <v>0</v>
      </c>
      <c r="G1408" s="64">
        <v>0</v>
      </c>
      <c r="H1408" s="20">
        <f>IFERROR(VLOOKUP(A1408,'[3]Allocation Thresholds'!A:B,2,FALSE),10)</f>
        <v>10</v>
      </c>
    </row>
    <row r="1409" spans="1:8">
      <c r="A1409" t="s">
        <v>1234</v>
      </c>
      <c r="B1409" s="64">
        <f>VLOOKUP($A1409,Pivot!$D:$E,2,FALSE)</f>
        <v>0</v>
      </c>
      <c r="D1409" s="64">
        <v>50</v>
      </c>
      <c r="E1409" s="66">
        <v>50</v>
      </c>
      <c r="F1409" s="64">
        <v>0</v>
      </c>
      <c r="G1409" s="64">
        <v>0</v>
      </c>
      <c r="H1409" s="20">
        <f>IFERROR(VLOOKUP(A1409,'[3]Allocation Thresholds'!A:B,2,FALSE),10)</f>
        <v>10</v>
      </c>
    </row>
    <row r="1410" spans="1:8">
      <c r="A1410" t="s">
        <v>1235</v>
      </c>
      <c r="B1410" s="64">
        <f>VLOOKUP($A1410,Pivot!$D:$E,2,FALSE)</f>
        <v>0</v>
      </c>
      <c r="D1410" s="64">
        <v>50</v>
      </c>
      <c r="E1410" s="64">
        <v>50</v>
      </c>
      <c r="F1410" s="64">
        <v>0</v>
      </c>
      <c r="G1410" s="64">
        <v>0</v>
      </c>
      <c r="H1410" s="20">
        <f>IFERROR(VLOOKUP(A1410,'[3]Allocation Thresholds'!A:B,2,FALSE),10)</f>
        <v>10</v>
      </c>
    </row>
    <row r="1411" spans="1:8">
      <c r="A1411" t="s">
        <v>1236</v>
      </c>
      <c r="B1411" s="64">
        <f>VLOOKUP($A1411,Pivot!$D:$E,2,FALSE)</f>
        <v>0</v>
      </c>
      <c r="D1411" s="64">
        <v>50</v>
      </c>
      <c r="E1411" s="64">
        <v>50</v>
      </c>
      <c r="F1411" s="64">
        <v>0</v>
      </c>
      <c r="G1411" s="64">
        <v>0</v>
      </c>
      <c r="H1411" s="20">
        <f>IFERROR(VLOOKUP(A1411,'[3]Allocation Thresholds'!A:B,2,FALSE),10)</f>
        <v>10</v>
      </c>
    </row>
    <row r="1412" spans="1:8">
      <c r="A1412" t="s">
        <v>1237</v>
      </c>
      <c r="B1412" s="64">
        <f>VLOOKUP($A1412,Pivot!$D:$E,2,FALSE)</f>
        <v>0</v>
      </c>
      <c r="D1412" s="64">
        <v>50</v>
      </c>
      <c r="E1412" s="64">
        <v>50</v>
      </c>
      <c r="F1412" s="64">
        <v>0</v>
      </c>
      <c r="G1412" s="64">
        <v>0</v>
      </c>
      <c r="H1412" s="20">
        <f>IFERROR(VLOOKUP(A1412,'[3]Allocation Thresholds'!A:B,2,FALSE),10)</f>
        <v>10</v>
      </c>
    </row>
    <row r="1413" spans="1:8">
      <c r="A1413" t="s">
        <v>4428</v>
      </c>
      <c r="B1413" s="64">
        <f>VLOOKUP($A1413,Pivot!$D:$E,2,FALSE)</f>
        <v>0</v>
      </c>
      <c r="D1413" s="64">
        <v>50</v>
      </c>
      <c r="E1413" s="64">
        <v>50</v>
      </c>
      <c r="F1413" s="64">
        <v>0</v>
      </c>
      <c r="G1413" s="64">
        <v>0</v>
      </c>
      <c r="H1413" s="20">
        <f>IFERROR(VLOOKUP(A1413,'[3]Allocation Thresholds'!A:B,2,FALSE),10)</f>
        <v>10</v>
      </c>
    </row>
    <row r="1414" spans="1:8">
      <c r="A1414" t="s">
        <v>1238</v>
      </c>
      <c r="B1414" s="64">
        <f>VLOOKUP($A1414,Pivot!$D:$E,2,FALSE)</f>
        <v>0</v>
      </c>
      <c r="D1414" s="64">
        <v>50</v>
      </c>
      <c r="E1414" s="64">
        <v>50</v>
      </c>
      <c r="F1414" s="64">
        <v>0</v>
      </c>
      <c r="G1414" s="64">
        <v>0</v>
      </c>
      <c r="H1414" s="20">
        <f>IFERROR(VLOOKUP(A1414,'[3]Allocation Thresholds'!A:B,2,FALSE),10)</f>
        <v>10</v>
      </c>
    </row>
    <row r="1415" spans="1:8">
      <c r="A1415" t="s">
        <v>1239</v>
      </c>
      <c r="B1415" s="64">
        <f>VLOOKUP($A1415,Pivot!$D:$E,2,FALSE)</f>
        <v>0</v>
      </c>
      <c r="D1415" s="64">
        <v>50</v>
      </c>
      <c r="E1415" s="64">
        <v>50</v>
      </c>
      <c r="F1415" s="64">
        <v>0</v>
      </c>
      <c r="G1415" s="64">
        <v>0</v>
      </c>
      <c r="H1415" s="20">
        <f>IFERROR(VLOOKUP(A1415,'[3]Allocation Thresholds'!A:B,2,FALSE),10)</f>
        <v>10</v>
      </c>
    </row>
    <row r="1416" spans="1:8">
      <c r="A1416" t="s">
        <v>1240</v>
      </c>
      <c r="B1416" s="64">
        <f>VLOOKUP($A1416,Pivot!$D:$E,2,FALSE)</f>
        <v>0</v>
      </c>
      <c r="D1416" s="64">
        <v>50</v>
      </c>
      <c r="E1416" s="64">
        <v>50</v>
      </c>
      <c r="F1416" s="64">
        <v>0</v>
      </c>
      <c r="G1416" s="64">
        <v>0</v>
      </c>
      <c r="H1416" s="20">
        <f>IFERROR(VLOOKUP(A1416,'[3]Allocation Thresholds'!A:B,2,FALSE),10)</f>
        <v>10</v>
      </c>
    </row>
    <row r="1417" spans="1:8">
      <c r="A1417" t="s">
        <v>1241</v>
      </c>
      <c r="B1417" s="64">
        <f>VLOOKUP($A1417,Pivot!$D:$E,2,FALSE)</f>
        <v>0</v>
      </c>
      <c r="D1417" s="64">
        <v>50</v>
      </c>
      <c r="E1417" s="64">
        <v>50</v>
      </c>
      <c r="F1417" s="64">
        <v>0</v>
      </c>
      <c r="G1417" s="64">
        <v>0</v>
      </c>
      <c r="H1417" s="20">
        <f>IFERROR(VLOOKUP(A1417,'[3]Allocation Thresholds'!A:B,2,FALSE),10)</f>
        <v>10</v>
      </c>
    </row>
    <row r="1418" spans="1:8">
      <c r="A1418" t="s">
        <v>1242</v>
      </c>
      <c r="B1418" s="64">
        <f>VLOOKUP($A1418,Pivot!$D:$E,2,FALSE)</f>
        <v>0</v>
      </c>
      <c r="D1418" s="64">
        <v>50</v>
      </c>
      <c r="E1418" s="64">
        <v>50</v>
      </c>
      <c r="F1418" s="64">
        <v>0</v>
      </c>
      <c r="G1418" s="64">
        <v>0</v>
      </c>
      <c r="H1418" s="20">
        <f>IFERROR(VLOOKUP(A1418,'[3]Allocation Thresholds'!A:B,2,FALSE),10)</f>
        <v>10</v>
      </c>
    </row>
    <row r="1419" spans="1:8">
      <c r="A1419" t="s">
        <v>1243</v>
      </c>
      <c r="B1419" s="64">
        <f>VLOOKUP($A1419,Pivot!$D:$E,2,FALSE)</f>
        <v>0</v>
      </c>
      <c r="D1419" s="64">
        <v>50</v>
      </c>
      <c r="E1419" s="64">
        <v>50</v>
      </c>
      <c r="F1419" s="64">
        <v>0</v>
      </c>
      <c r="G1419" s="64">
        <v>0</v>
      </c>
      <c r="H1419" s="20">
        <f>IFERROR(VLOOKUP(A1419,'[3]Allocation Thresholds'!A:B,2,FALSE),10)</f>
        <v>10</v>
      </c>
    </row>
    <row r="1420" spans="1:8">
      <c r="A1420" t="s">
        <v>1244</v>
      </c>
      <c r="B1420" s="64">
        <f>VLOOKUP($A1420,Pivot!$D:$E,2,FALSE)</f>
        <v>0</v>
      </c>
      <c r="D1420" s="64">
        <v>50</v>
      </c>
      <c r="E1420" s="64">
        <v>50</v>
      </c>
      <c r="F1420" s="64">
        <v>0</v>
      </c>
      <c r="G1420" s="64">
        <v>0</v>
      </c>
      <c r="H1420" s="20">
        <f>IFERROR(VLOOKUP(A1420,'[3]Allocation Thresholds'!A:B,2,FALSE),10)</f>
        <v>10</v>
      </c>
    </row>
    <row r="1421" spans="1:8">
      <c r="A1421" t="s">
        <v>1245</v>
      </c>
      <c r="B1421" s="64">
        <f>VLOOKUP($A1421,Pivot!$D:$E,2,FALSE)</f>
        <v>0</v>
      </c>
      <c r="D1421" s="64">
        <v>50</v>
      </c>
      <c r="E1421" s="64">
        <v>50</v>
      </c>
      <c r="F1421" s="64">
        <v>0</v>
      </c>
      <c r="G1421" s="64">
        <v>0</v>
      </c>
      <c r="H1421" s="20">
        <f>IFERROR(VLOOKUP(A1421,'[3]Allocation Thresholds'!A:B,2,FALSE),10)</f>
        <v>10</v>
      </c>
    </row>
    <row r="1422" spans="1:8">
      <c r="A1422" t="s">
        <v>1246</v>
      </c>
      <c r="B1422" s="64">
        <f>VLOOKUP($A1422,Pivot!$D:$E,2,FALSE)</f>
        <v>0</v>
      </c>
      <c r="D1422" s="64">
        <v>50</v>
      </c>
      <c r="E1422" s="64">
        <v>50</v>
      </c>
      <c r="F1422" s="64">
        <v>0</v>
      </c>
      <c r="G1422" s="64">
        <v>0</v>
      </c>
      <c r="H1422" s="20">
        <f>IFERROR(VLOOKUP(A1422,'[3]Allocation Thresholds'!A:B,2,FALSE),10)</f>
        <v>10</v>
      </c>
    </row>
    <row r="1423" spans="1:8">
      <c r="A1423" t="s">
        <v>1247</v>
      </c>
      <c r="B1423" s="64">
        <f>VLOOKUP($A1423,Pivot!$D:$E,2,FALSE)</f>
        <v>0</v>
      </c>
      <c r="D1423" s="64">
        <v>50</v>
      </c>
      <c r="E1423" s="64">
        <v>50</v>
      </c>
      <c r="F1423" s="64">
        <v>0</v>
      </c>
      <c r="G1423" s="64">
        <v>0</v>
      </c>
      <c r="H1423" s="20">
        <f>IFERROR(VLOOKUP(A1423,'[3]Allocation Thresholds'!A:B,2,FALSE),10)</f>
        <v>10</v>
      </c>
    </row>
    <row r="1424" spans="1:8">
      <c r="A1424" t="s">
        <v>1248</v>
      </c>
      <c r="B1424" s="64">
        <f>VLOOKUP($A1424,Pivot!$D:$E,2,FALSE)</f>
        <v>0</v>
      </c>
      <c r="D1424" s="64">
        <v>50</v>
      </c>
      <c r="E1424" s="64">
        <v>50</v>
      </c>
      <c r="F1424" s="64">
        <v>0</v>
      </c>
      <c r="G1424" s="64">
        <v>0</v>
      </c>
      <c r="H1424" s="20">
        <f>IFERROR(VLOOKUP(A1424,'[3]Allocation Thresholds'!A:B,2,FALSE),10)</f>
        <v>10</v>
      </c>
    </row>
    <row r="1425" spans="1:8">
      <c r="A1425" t="s">
        <v>1249</v>
      </c>
      <c r="B1425" s="64">
        <f>VLOOKUP($A1425,Pivot!$D:$E,2,FALSE)</f>
        <v>0</v>
      </c>
      <c r="D1425" s="64">
        <v>50</v>
      </c>
      <c r="E1425" s="64">
        <v>50</v>
      </c>
      <c r="F1425" s="64">
        <v>0</v>
      </c>
      <c r="G1425" s="64">
        <v>0</v>
      </c>
      <c r="H1425" s="20">
        <f>IFERROR(VLOOKUP(A1425,'[3]Allocation Thresholds'!A:B,2,FALSE),10)</f>
        <v>10</v>
      </c>
    </row>
    <row r="1426" spans="1:8">
      <c r="A1426" t="s">
        <v>1250</v>
      </c>
      <c r="B1426" s="64">
        <f>VLOOKUP($A1426,Pivot!$D:$E,2,FALSE)</f>
        <v>0</v>
      </c>
      <c r="D1426" s="64">
        <v>50</v>
      </c>
      <c r="E1426" s="64">
        <v>50</v>
      </c>
      <c r="F1426" s="64">
        <v>0</v>
      </c>
      <c r="G1426" s="64">
        <v>0</v>
      </c>
      <c r="H1426" s="20">
        <f>IFERROR(VLOOKUP(A1426,'[3]Allocation Thresholds'!A:B,2,FALSE),10)</f>
        <v>10</v>
      </c>
    </row>
    <row r="1427" spans="1:8">
      <c r="A1427" t="s">
        <v>1251</v>
      </c>
      <c r="B1427" s="64">
        <f>VLOOKUP($A1427,Pivot!$D:$E,2,FALSE)</f>
        <v>0</v>
      </c>
      <c r="D1427" s="64">
        <v>50</v>
      </c>
      <c r="E1427" s="64">
        <v>50</v>
      </c>
      <c r="F1427" s="64">
        <v>0</v>
      </c>
      <c r="G1427" s="64">
        <v>0</v>
      </c>
      <c r="H1427" s="20">
        <f>IFERROR(VLOOKUP(A1427,'[3]Allocation Thresholds'!A:B,2,FALSE),10)</f>
        <v>10</v>
      </c>
    </row>
    <row r="1428" spans="1:8">
      <c r="A1428" t="s">
        <v>1252</v>
      </c>
      <c r="B1428" s="64">
        <f>VLOOKUP($A1428,Pivot!$D:$E,2,FALSE)</f>
        <v>0</v>
      </c>
      <c r="D1428" s="64">
        <v>50</v>
      </c>
      <c r="E1428" s="64">
        <v>50</v>
      </c>
      <c r="F1428" s="64">
        <v>0</v>
      </c>
      <c r="G1428" s="64">
        <v>0</v>
      </c>
      <c r="H1428" s="20">
        <f>IFERROR(VLOOKUP(A1428,'[3]Allocation Thresholds'!A:B,2,FALSE),10)</f>
        <v>10</v>
      </c>
    </row>
    <row r="1429" spans="1:8">
      <c r="A1429" t="s">
        <v>1253</v>
      </c>
      <c r="B1429" s="64">
        <f>VLOOKUP($A1429,Pivot!$D:$E,2,FALSE)</f>
        <v>0</v>
      </c>
      <c r="D1429" s="64">
        <v>50</v>
      </c>
      <c r="E1429" s="64">
        <v>50</v>
      </c>
      <c r="F1429" s="64">
        <v>0</v>
      </c>
      <c r="G1429" s="64">
        <v>0</v>
      </c>
      <c r="H1429" s="20">
        <f>IFERROR(VLOOKUP(A1429,'[3]Allocation Thresholds'!A:B,2,FALSE),10)</f>
        <v>10</v>
      </c>
    </row>
    <row r="1430" spans="1:8">
      <c r="A1430" t="s">
        <v>1254</v>
      </c>
      <c r="B1430" s="64">
        <f>VLOOKUP($A1430,Pivot!$D:$E,2,FALSE)</f>
        <v>0</v>
      </c>
      <c r="D1430" s="64">
        <v>50</v>
      </c>
      <c r="E1430" s="64">
        <v>50</v>
      </c>
      <c r="F1430" s="64">
        <v>0</v>
      </c>
      <c r="G1430" s="64">
        <v>0</v>
      </c>
      <c r="H1430" s="20">
        <f>IFERROR(VLOOKUP(A1430,'[3]Allocation Thresholds'!A:B,2,FALSE),10)</f>
        <v>10</v>
      </c>
    </row>
    <row r="1431" spans="1:8">
      <c r="A1431" t="s">
        <v>1255</v>
      </c>
      <c r="B1431" s="64">
        <f>VLOOKUP($A1431,Pivot!$D:$E,2,FALSE)</f>
        <v>0</v>
      </c>
      <c r="D1431" s="64">
        <v>50</v>
      </c>
      <c r="E1431" s="64">
        <v>50</v>
      </c>
      <c r="F1431" s="64">
        <v>0</v>
      </c>
      <c r="G1431" s="64">
        <v>0</v>
      </c>
      <c r="H1431" s="20">
        <f>IFERROR(VLOOKUP(A1431,'[3]Allocation Thresholds'!A:B,2,FALSE),10)</f>
        <v>10</v>
      </c>
    </row>
    <row r="1432" spans="1:8">
      <c r="A1432" t="s">
        <v>1256</v>
      </c>
      <c r="B1432" s="64">
        <f>VLOOKUP($A1432,Pivot!$D:$E,2,FALSE)</f>
        <v>0</v>
      </c>
      <c r="D1432" s="64">
        <v>50</v>
      </c>
      <c r="E1432" s="64">
        <v>50</v>
      </c>
      <c r="F1432" s="64">
        <v>0</v>
      </c>
      <c r="G1432" s="64">
        <v>0</v>
      </c>
      <c r="H1432" s="20">
        <f>IFERROR(VLOOKUP(A1432,'[3]Allocation Thresholds'!A:B,2,FALSE),10)</f>
        <v>10</v>
      </c>
    </row>
    <row r="1433" spans="1:8">
      <c r="A1433" t="s">
        <v>1257</v>
      </c>
      <c r="B1433" s="64">
        <f>VLOOKUP($A1433,Pivot!$D:$E,2,FALSE)</f>
        <v>0</v>
      </c>
      <c r="D1433" s="64">
        <v>50</v>
      </c>
      <c r="E1433" s="64">
        <v>50</v>
      </c>
      <c r="F1433" s="64">
        <v>0</v>
      </c>
      <c r="G1433" s="64">
        <v>0</v>
      </c>
      <c r="H1433" s="20">
        <f>IFERROR(VLOOKUP(A1433,'[3]Allocation Thresholds'!A:B,2,FALSE),10)</f>
        <v>10</v>
      </c>
    </row>
    <row r="1434" spans="1:8">
      <c r="A1434" t="s">
        <v>1258</v>
      </c>
      <c r="B1434" s="64">
        <f>VLOOKUP($A1434,Pivot!$D:$E,2,FALSE)</f>
        <v>0</v>
      </c>
      <c r="D1434" s="64">
        <v>50</v>
      </c>
      <c r="E1434" s="64">
        <v>50</v>
      </c>
      <c r="F1434" s="64">
        <v>0</v>
      </c>
      <c r="G1434" s="64">
        <v>0</v>
      </c>
      <c r="H1434" s="20">
        <f>IFERROR(VLOOKUP(A1434,'[3]Allocation Thresholds'!A:B,2,FALSE),10)</f>
        <v>10</v>
      </c>
    </row>
    <row r="1435" spans="1:8">
      <c r="A1435" t="s">
        <v>1259</v>
      </c>
      <c r="B1435" s="64">
        <f>VLOOKUP($A1435,Pivot!$D:$E,2,FALSE)</f>
        <v>0</v>
      </c>
      <c r="D1435" s="64">
        <v>50</v>
      </c>
      <c r="E1435" s="64">
        <v>50</v>
      </c>
      <c r="F1435" s="64">
        <v>0</v>
      </c>
      <c r="G1435" s="64">
        <v>0</v>
      </c>
      <c r="H1435" s="20">
        <f>IFERROR(VLOOKUP(A1435,'[3]Allocation Thresholds'!A:B,2,FALSE),10)</f>
        <v>10</v>
      </c>
    </row>
    <row r="1436" spans="1:8">
      <c r="A1436" t="s">
        <v>1260</v>
      </c>
      <c r="B1436" s="64">
        <f>VLOOKUP($A1436,Pivot!$D:$E,2,FALSE)</f>
        <v>0</v>
      </c>
      <c r="D1436" s="64">
        <v>50</v>
      </c>
      <c r="E1436" s="64">
        <v>50</v>
      </c>
      <c r="F1436" s="64">
        <v>0</v>
      </c>
      <c r="G1436" s="64">
        <v>0</v>
      </c>
      <c r="H1436" s="20">
        <f>IFERROR(VLOOKUP(A1436,'[3]Allocation Thresholds'!A:B,2,FALSE),10)</f>
        <v>10</v>
      </c>
    </row>
    <row r="1437" spans="1:8">
      <c r="A1437" t="s">
        <v>1261</v>
      </c>
      <c r="B1437" s="64">
        <f>VLOOKUP($A1437,Pivot!$D:$E,2,FALSE)</f>
        <v>0</v>
      </c>
      <c r="D1437" s="64">
        <v>50</v>
      </c>
      <c r="E1437" s="64">
        <v>50</v>
      </c>
      <c r="F1437" s="64">
        <v>0</v>
      </c>
      <c r="G1437" s="64">
        <v>0</v>
      </c>
      <c r="H1437" s="20">
        <f>IFERROR(VLOOKUP(A1437,'[3]Allocation Thresholds'!A:B,2,FALSE),10)</f>
        <v>10</v>
      </c>
    </row>
    <row r="1438" spans="1:8">
      <c r="A1438" t="s">
        <v>1262</v>
      </c>
      <c r="B1438" s="64">
        <f>VLOOKUP($A1438,Pivot!$D:$E,2,FALSE)</f>
        <v>0</v>
      </c>
      <c r="D1438" s="64">
        <v>50</v>
      </c>
      <c r="E1438" s="64">
        <v>50</v>
      </c>
      <c r="F1438" s="64">
        <v>0</v>
      </c>
      <c r="G1438" s="64">
        <v>0</v>
      </c>
      <c r="H1438" s="20">
        <f>IFERROR(VLOOKUP(A1438,'[3]Allocation Thresholds'!A:B,2,FALSE),10)</f>
        <v>10</v>
      </c>
    </row>
    <row r="1439" spans="1:8">
      <c r="A1439" t="s">
        <v>1263</v>
      </c>
      <c r="B1439" s="64">
        <f>VLOOKUP($A1439,Pivot!$D:$E,2,FALSE)</f>
        <v>0</v>
      </c>
      <c r="D1439" s="64">
        <v>50</v>
      </c>
      <c r="E1439" s="64">
        <v>50</v>
      </c>
      <c r="F1439" s="64">
        <v>0</v>
      </c>
      <c r="G1439" s="64">
        <v>0</v>
      </c>
      <c r="H1439" s="20">
        <f>IFERROR(VLOOKUP(A1439,'[3]Allocation Thresholds'!A:B,2,FALSE),10)</f>
        <v>10</v>
      </c>
    </row>
    <row r="1440" spans="1:8">
      <c r="A1440" t="s">
        <v>1264</v>
      </c>
      <c r="B1440" s="64">
        <f>VLOOKUP($A1440,Pivot!$D:$E,2,FALSE)</f>
        <v>0</v>
      </c>
      <c r="D1440" s="64">
        <v>50</v>
      </c>
      <c r="E1440" s="64">
        <v>50</v>
      </c>
      <c r="F1440" s="64">
        <v>0</v>
      </c>
      <c r="G1440" s="64">
        <v>0</v>
      </c>
      <c r="H1440" s="20">
        <f>IFERROR(VLOOKUP(A1440,'[3]Allocation Thresholds'!A:B,2,FALSE),10)</f>
        <v>10</v>
      </c>
    </row>
    <row r="1441" spans="1:8">
      <c r="A1441" t="s">
        <v>1265</v>
      </c>
      <c r="B1441" s="64">
        <f>VLOOKUP($A1441,Pivot!$D:$E,2,FALSE)</f>
        <v>0</v>
      </c>
      <c r="D1441" s="64">
        <v>50</v>
      </c>
      <c r="E1441" s="64">
        <v>50</v>
      </c>
      <c r="F1441" s="64">
        <v>0</v>
      </c>
      <c r="G1441" s="64">
        <v>0</v>
      </c>
      <c r="H1441" s="20">
        <f>IFERROR(VLOOKUP(A1441,'[3]Allocation Thresholds'!A:B,2,FALSE),10)</f>
        <v>10</v>
      </c>
    </row>
    <row r="1442" spans="1:8">
      <c r="A1442" t="s">
        <v>1266</v>
      </c>
      <c r="B1442" s="64">
        <f>VLOOKUP($A1442,Pivot!$D:$E,2,FALSE)</f>
        <v>0</v>
      </c>
      <c r="D1442" s="64">
        <v>50</v>
      </c>
      <c r="E1442" s="64">
        <v>50</v>
      </c>
      <c r="F1442" s="64">
        <v>0</v>
      </c>
      <c r="G1442" s="64">
        <v>0</v>
      </c>
      <c r="H1442" s="20">
        <f>IFERROR(VLOOKUP(A1442,'[3]Allocation Thresholds'!A:B,2,FALSE),10)</f>
        <v>10</v>
      </c>
    </row>
    <row r="1443" spans="1:8">
      <c r="A1443" t="s">
        <v>1267</v>
      </c>
      <c r="B1443" s="64">
        <f>VLOOKUP($A1443,Pivot!$D:$E,2,FALSE)</f>
        <v>0</v>
      </c>
      <c r="D1443" s="64">
        <v>50</v>
      </c>
      <c r="E1443" s="64">
        <v>50</v>
      </c>
      <c r="F1443" s="64">
        <v>0</v>
      </c>
      <c r="G1443" s="64">
        <v>0</v>
      </c>
      <c r="H1443" s="20">
        <f>IFERROR(VLOOKUP(A1443,'[3]Allocation Thresholds'!A:B,2,FALSE),10)</f>
        <v>10</v>
      </c>
    </row>
    <row r="1444" spans="1:8">
      <c r="A1444" t="s">
        <v>1268</v>
      </c>
      <c r="B1444" s="64">
        <f>VLOOKUP($A1444,Pivot!$D:$E,2,FALSE)</f>
        <v>0</v>
      </c>
      <c r="D1444" s="64">
        <v>50</v>
      </c>
      <c r="E1444" s="64">
        <v>50</v>
      </c>
      <c r="F1444" s="64">
        <v>0</v>
      </c>
      <c r="G1444" s="64">
        <v>0</v>
      </c>
      <c r="H1444" s="20">
        <f>IFERROR(VLOOKUP(A1444,'[3]Allocation Thresholds'!A:B,2,FALSE),10)</f>
        <v>10</v>
      </c>
    </row>
    <row r="1445" spans="1:8">
      <c r="A1445" t="s">
        <v>1269</v>
      </c>
      <c r="B1445" s="64">
        <f>VLOOKUP($A1445,Pivot!$D:$E,2,FALSE)</f>
        <v>0</v>
      </c>
      <c r="D1445" s="64">
        <v>50</v>
      </c>
      <c r="E1445" s="64">
        <v>50</v>
      </c>
      <c r="F1445" s="64">
        <v>0</v>
      </c>
      <c r="G1445" s="64">
        <v>0</v>
      </c>
      <c r="H1445" s="20">
        <f>IFERROR(VLOOKUP(A1445,'[3]Allocation Thresholds'!A:B,2,FALSE),10)</f>
        <v>10</v>
      </c>
    </row>
    <row r="1446" spans="1:8">
      <c r="A1446" t="s">
        <v>1270</v>
      </c>
      <c r="B1446" s="64">
        <f>VLOOKUP($A1446,Pivot!$D:$E,2,FALSE)</f>
        <v>0</v>
      </c>
      <c r="D1446" s="64">
        <v>50</v>
      </c>
      <c r="E1446" s="64">
        <v>50</v>
      </c>
      <c r="F1446" s="64">
        <v>0</v>
      </c>
      <c r="G1446" s="64">
        <v>0</v>
      </c>
      <c r="H1446" s="20">
        <f>IFERROR(VLOOKUP(A1446,'[3]Allocation Thresholds'!A:B,2,FALSE),10)</f>
        <v>10</v>
      </c>
    </row>
    <row r="1447" spans="1:8">
      <c r="A1447" t="s">
        <v>1271</v>
      </c>
      <c r="B1447" s="64">
        <f>VLOOKUP($A1447,Pivot!$D:$E,2,FALSE)</f>
        <v>0</v>
      </c>
      <c r="D1447" s="64">
        <v>50</v>
      </c>
      <c r="E1447" s="64">
        <v>50</v>
      </c>
      <c r="F1447" s="64">
        <v>0</v>
      </c>
      <c r="G1447" s="64">
        <v>0</v>
      </c>
      <c r="H1447" s="20">
        <f>IFERROR(VLOOKUP(A1447,'[3]Allocation Thresholds'!A:B,2,FALSE),10)</f>
        <v>10</v>
      </c>
    </row>
    <row r="1448" spans="1:8">
      <c r="A1448" t="s">
        <v>1272</v>
      </c>
      <c r="B1448" s="64">
        <f>VLOOKUP($A1448,Pivot!$D:$E,2,FALSE)</f>
        <v>0</v>
      </c>
      <c r="D1448" s="64">
        <v>50</v>
      </c>
      <c r="E1448" s="64">
        <v>50</v>
      </c>
      <c r="F1448" s="64">
        <v>0</v>
      </c>
      <c r="G1448" s="64">
        <v>0</v>
      </c>
      <c r="H1448" s="20">
        <f>IFERROR(VLOOKUP(A1448,'[3]Allocation Thresholds'!A:B,2,FALSE),10)</f>
        <v>10</v>
      </c>
    </row>
    <row r="1449" spans="1:8">
      <c r="A1449" t="s">
        <v>1273</v>
      </c>
      <c r="B1449" s="64">
        <f>VLOOKUP($A1449,Pivot!$D:$E,2,FALSE)</f>
        <v>0</v>
      </c>
      <c r="D1449" s="64">
        <v>50</v>
      </c>
      <c r="E1449" s="64">
        <v>50</v>
      </c>
      <c r="F1449" s="64">
        <v>0</v>
      </c>
      <c r="G1449" s="64">
        <v>0</v>
      </c>
      <c r="H1449" s="20">
        <f>IFERROR(VLOOKUP(A1449,'[3]Allocation Thresholds'!A:B,2,FALSE),10)</f>
        <v>10</v>
      </c>
    </row>
    <row r="1450" spans="1:8">
      <c r="A1450" t="s">
        <v>1274</v>
      </c>
      <c r="B1450" s="64">
        <f>VLOOKUP($A1450,Pivot!$D:$E,2,FALSE)</f>
        <v>0</v>
      </c>
      <c r="D1450" s="64">
        <v>50</v>
      </c>
      <c r="E1450" s="64">
        <v>50</v>
      </c>
      <c r="F1450" s="64">
        <v>0</v>
      </c>
      <c r="G1450" s="64">
        <v>0</v>
      </c>
      <c r="H1450" s="20">
        <f>IFERROR(VLOOKUP(A1450,'[3]Allocation Thresholds'!A:B,2,FALSE),10)</f>
        <v>10</v>
      </c>
    </row>
    <row r="1451" spans="1:8">
      <c r="A1451" t="s">
        <v>1275</v>
      </c>
      <c r="B1451" s="64">
        <f>VLOOKUP($A1451,Pivot!$D:$E,2,FALSE)</f>
        <v>0</v>
      </c>
      <c r="D1451" s="64">
        <v>50</v>
      </c>
      <c r="E1451" s="64">
        <v>50</v>
      </c>
      <c r="F1451" s="64">
        <v>0</v>
      </c>
      <c r="G1451" s="64">
        <v>0</v>
      </c>
      <c r="H1451" s="20">
        <f>IFERROR(VLOOKUP(A1451,'[3]Allocation Thresholds'!A:B,2,FALSE),10)</f>
        <v>10</v>
      </c>
    </row>
    <row r="1452" spans="1:8">
      <c r="A1452" t="s">
        <v>1276</v>
      </c>
      <c r="B1452" s="64">
        <f>VLOOKUP($A1452,Pivot!$D:$E,2,FALSE)</f>
        <v>0</v>
      </c>
      <c r="D1452" s="64">
        <v>50</v>
      </c>
      <c r="E1452" s="64">
        <v>50</v>
      </c>
      <c r="F1452" s="64">
        <v>0</v>
      </c>
      <c r="G1452" s="64">
        <v>0</v>
      </c>
      <c r="H1452" s="20">
        <f>IFERROR(VLOOKUP(A1452,'[3]Allocation Thresholds'!A:B,2,FALSE),10)</f>
        <v>10</v>
      </c>
    </row>
    <row r="1453" spans="1:8">
      <c r="A1453" t="s">
        <v>4429</v>
      </c>
      <c r="B1453" s="64">
        <f>VLOOKUP($A1453,Pivot!$D:$E,2,FALSE)</f>
        <v>0</v>
      </c>
      <c r="D1453" s="64">
        <v>50</v>
      </c>
      <c r="E1453" s="64">
        <v>50</v>
      </c>
      <c r="F1453" s="64">
        <v>0</v>
      </c>
      <c r="G1453" s="64">
        <v>0</v>
      </c>
      <c r="H1453" s="20">
        <f>IFERROR(VLOOKUP(A1453,'[3]Allocation Thresholds'!A:B,2,FALSE),10)</f>
        <v>10</v>
      </c>
    </row>
    <row r="1454" spans="1:8">
      <c r="A1454" t="s">
        <v>1277</v>
      </c>
      <c r="B1454" s="64">
        <f>VLOOKUP($A1454,Pivot!$D:$E,2,FALSE)</f>
        <v>0</v>
      </c>
      <c r="D1454" s="64">
        <v>50</v>
      </c>
      <c r="E1454" s="64">
        <v>50</v>
      </c>
      <c r="F1454" s="64">
        <v>0</v>
      </c>
      <c r="G1454" s="64">
        <v>0</v>
      </c>
      <c r="H1454" s="20">
        <f>IFERROR(VLOOKUP(A1454,'[3]Allocation Thresholds'!A:B,2,FALSE),10)</f>
        <v>10</v>
      </c>
    </row>
    <row r="1455" spans="1:8">
      <c r="A1455" t="s">
        <v>1278</v>
      </c>
      <c r="B1455" s="64">
        <f>VLOOKUP($A1455,Pivot!$D:$E,2,FALSE)</f>
        <v>1</v>
      </c>
      <c r="D1455" s="64">
        <v>50</v>
      </c>
      <c r="E1455" s="64">
        <v>50</v>
      </c>
      <c r="F1455" s="64">
        <v>0</v>
      </c>
      <c r="G1455" s="64">
        <v>0</v>
      </c>
      <c r="H1455" s="20">
        <f>IFERROR(VLOOKUP(A1455,'[3]Allocation Thresholds'!A:B,2,FALSE),10)</f>
        <v>10</v>
      </c>
    </row>
    <row r="1456" spans="1:8">
      <c r="A1456" t="s">
        <v>1279</v>
      </c>
      <c r="B1456" s="64">
        <f>VLOOKUP($A1456,Pivot!$D:$E,2,FALSE)</f>
        <v>1</v>
      </c>
      <c r="D1456" s="64">
        <v>50</v>
      </c>
      <c r="E1456" s="64">
        <v>50</v>
      </c>
      <c r="F1456" s="64">
        <v>0</v>
      </c>
      <c r="G1456" s="64">
        <v>0</v>
      </c>
      <c r="H1456" s="20">
        <f>IFERROR(VLOOKUP(A1456,'[3]Allocation Thresholds'!A:B,2,FALSE),10)</f>
        <v>10</v>
      </c>
    </row>
    <row r="1457" spans="1:13">
      <c r="A1457" t="s">
        <v>1280</v>
      </c>
      <c r="B1457" s="64">
        <f>VLOOKUP($A1457,Pivot!$D:$E,2,FALSE)</f>
        <v>0</v>
      </c>
      <c r="D1457" s="64">
        <v>50</v>
      </c>
      <c r="E1457" s="64">
        <v>50</v>
      </c>
      <c r="F1457" s="64">
        <v>0</v>
      </c>
      <c r="G1457" s="64">
        <v>0</v>
      </c>
      <c r="H1457" s="20">
        <f>IFERROR(VLOOKUP(A1457,'[3]Allocation Thresholds'!A:B,2,FALSE),10)</f>
        <v>10</v>
      </c>
    </row>
    <row r="1458" spans="1:13">
      <c r="A1458" t="s">
        <v>1281</v>
      </c>
      <c r="B1458" s="64">
        <f>VLOOKUP($A1458,Pivot!$D:$E,2,FALSE)</f>
        <v>0</v>
      </c>
      <c r="D1458" s="64">
        <v>50</v>
      </c>
      <c r="E1458" s="64">
        <v>50</v>
      </c>
      <c r="F1458" s="64">
        <v>0</v>
      </c>
      <c r="G1458" s="64">
        <v>0</v>
      </c>
      <c r="H1458" s="20">
        <f>IFERROR(VLOOKUP(A1458,'[3]Allocation Thresholds'!A:B,2,FALSE),10)</f>
        <v>10</v>
      </c>
    </row>
    <row r="1459" spans="1:13">
      <c r="A1459" t="s">
        <v>1282</v>
      </c>
      <c r="B1459" s="64">
        <f>VLOOKUP($A1459,Pivot!$D:$E,2,FALSE)</f>
        <v>0</v>
      </c>
      <c r="D1459" s="64">
        <v>50</v>
      </c>
      <c r="E1459" s="64">
        <v>50</v>
      </c>
      <c r="F1459" s="64">
        <v>0</v>
      </c>
      <c r="G1459" s="64">
        <v>0</v>
      </c>
      <c r="H1459" s="20">
        <f>IFERROR(VLOOKUP(A1459,'[3]Allocation Thresholds'!A:B,2,FALSE),10)</f>
        <v>10</v>
      </c>
    </row>
    <row r="1460" spans="1:13">
      <c r="A1460" t="s">
        <v>1283</v>
      </c>
      <c r="B1460" s="64">
        <f>VLOOKUP($A1460,Pivot!$D:$E,2,FALSE)</f>
        <v>0</v>
      </c>
      <c r="D1460" s="64">
        <v>50</v>
      </c>
      <c r="E1460" s="64">
        <v>50</v>
      </c>
      <c r="F1460" s="64">
        <v>0</v>
      </c>
      <c r="G1460" s="64">
        <v>0</v>
      </c>
      <c r="H1460" s="20">
        <f>IFERROR(VLOOKUP(A1460,'[3]Allocation Thresholds'!A:B,2,FALSE),10)</f>
        <v>10</v>
      </c>
    </row>
    <row r="1461" spans="1:13">
      <c r="A1461" t="s">
        <v>1284</v>
      </c>
      <c r="B1461" s="64">
        <f>VLOOKUP($A1461,Pivot!$D:$E,2,FALSE)</f>
        <v>0</v>
      </c>
      <c r="D1461" s="64">
        <v>50</v>
      </c>
      <c r="E1461" s="64">
        <v>50</v>
      </c>
      <c r="F1461" s="64">
        <v>0</v>
      </c>
      <c r="G1461" s="64">
        <v>0</v>
      </c>
      <c r="H1461" s="20">
        <f>IFERROR(VLOOKUP(A1461,'[3]Allocation Thresholds'!A:B,2,FALSE),10)</f>
        <v>10</v>
      </c>
    </row>
    <row r="1462" spans="1:13">
      <c r="A1462" t="s">
        <v>1285</v>
      </c>
      <c r="B1462" s="64">
        <f>VLOOKUP($A1462,Pivot!$D:$E,2,FALSE)</f>
        <v>0</v>
      </c>
      <c r="D1462" s="64">
        <v>50</v>
      </c>
      <c r="E1462" s="64">
        <v>50</v>
      </c>
      <c r="F1462" s="64">
        <v>0</v>
      </c>
      <c r="G1462" s="64">
        <v>0</v>
      </c>
      <c r="H1462" s="20">
        <f>IFERROR(VLOOKUP(A1462,'[3]Allocation Thresholds'!A:B,2,FALSE),10)</f>
        <v>10</v>
      </c>
    </row>
    <row r="1463" spans="1:13">
      <c r="A1463" t="s">
        <v>1286</v>
      </c>
      <c r="B1463" s="64">
        <f>VLOOKUP($A1463,Pivot!$D:$E,2,FALSE)</f>
        <v>0</v>
      </c>
      <c r="D1463" s="64">
        <v>50</v>
      </c>
      <c r="E1463" s="64">
        <v>50</v>
      </c>
      <c r="F1463" s="64">
        <v>0</v>
      </c>
      <c r="G1463" s="64">
        <v>0</v>
      </c>
      <c r="H1463" s="20">
        <f>IFERROR(VLOOKUP(A1463,'[3]Allocation Thresholds'!A:B,2,FALSE),10)</f>
        <v>10</v>
      </c>
    </row>
    <row r="1464" spans="1:13">
      <c r="A1464" t="s">
        <v>1287</v>
      </c>
      <c r="B1464" s="64">
        <f>VLOOKUP($A1464,Pivot!$D:$E,2,FALSE)</f>
        <v>0</v>
      </c>
      <c r="D1464" s="64">
        <v>50</v>
      </c>
      <c r="E1464" s="64">
        <v>50</v>
      </c>
      <c r="F1464" s="64">
        <v>0</v>
      </c>
      <c r="G1464" s="64">
        <v>0</v>
      </c>
      <c r="H1464" s="20">
        <f>IFERROR(VLOOKUP(A1464,'[3]Allocation Thresholds'!A:B,2,FALSE),10)</f>
        <v>10</v>
      </c>
      <c r="L1464" s="68"/>
      <c r="M1464" s="68"/>
    </row>
    <row r="1465" spans="1:13">
      <c r="A1465" t="s">
        <v>1288</v>
      </c>
      <c r="B1465" s="64">
        <f>VLOOKUP($A1465,Pivot!$D:$E,2,FALSE)</f>
        <v>18</v>
      </c>
      <c r="D1465" s="64">
        <v>50</v>
      </c>
      <c r="E1465" s="64">
        <v>50</v>
      </c>
      <c r="F1465" s="64">
        <v>0</v>
      </c>
      <c r="G1465" s="64">
        <v>0</v>
      </c>
      <c r="H1465" s="20">
        <f>IFERROR(VLOOKUP(A1465,'[3]Allocation Thresholds'!A:B,2,FALSE),10)</f>
        <v>10</v>
      </c>
    </row>
    <row r="1466" spans="1:13">
      <c r="A1466" t="s">
        <v>1289</v>
      </c>
      <c r="B1466" s="64">
        <f>VLOOKUP($A1466,Pivot!$D:$E,2,FALSE)</f>
        <v>0</v>
      </c>
      <c r="D1466" s="64">
        <v>50</v>
      </c>
      <c r="E1466" s="64">
        <v>50</v>
      </c>
      <c r="F1466" s="64">
        <v>0</v>
      </c>
      <c r="G1466" s="64">
        <v>0</v>
      </c>
      <c r="H1466" s="20">
        <f>IFERROR(VLOOKUP(A1466,'[3]Allocation Thresholds'!A:B,2,FALSE),10)</f>
        <v>10</v>
      </c>
    </row>
    <row r="1467" spans="1:13">
      <c r="A1467" t="s">
        <v>1290</v>
      </c>
      <c r="B1467" s="64">
        <f>VLOOKUP($A1467,Pivot!$D:$E,2,FALSE)</f>
        <v>0</v>
      </c>
      <c r="D1467" s="64">
        <v>50</v>
      </c>
      <c r="E1467" s="64">
        <v>50</v>
      </c>
      <c r="F1467" s="64">
        <v>0</v>
      </c>
      <c r="G1467" s="64">
        <v>0</v>
      </c>
      <c r="H1467" s="20">
        <f>IFERROR(VLOOKUP(A1467,'[3]Allocation Thresholds'!A:B,2,FALSE),10)</f>
        <v>10</v>
      </c>
    </row>
    <row r="1468" spans="1:13">
      <c r="A1468" t="s">
        <v>1291</v>
      </c>
      <c r="B1468" s="64">
        <f>VLOOKUP($A1468,Pivot!$D:$E,2,FALSE)</f>
        <v>0</v>
      </c>
      <c r="D1468" s="64">
        <v>50</v>
      </c>
      <c r="E1468" s="64">
        <v>50</v>
      </c>
      <c r="F1468" s="64">
        <v>0</v>
      </c>
      <c r="G1468" s="64">
        <v>0</v>
      </c>
      <c r="H1468" s="20">
        <f>IFERROR(VLOOKUP(A1468,'[3]Allocation Thresholds'!A:B,2,FALSE),10)</f>
        <v>10</v>
      </c>
    </row>
    <row r="1469" spans="1:13">
      <c r="A1469" t="s">
        <v>1292</v>
      </c>
      <c r="B1469" s="64">
        <f>VLOOKUP($A1469,Pivot!$D:$E,2,FALSE)</f>
        <v>0</v>
      </c>
      <c r="D1469" s="64">
        <v>50</v>
      </c>
      <c r="E1469" s="64">
        <v>50</v>
      </c>
      <c r="F1469" s="64">
        <v>0</v>
      </c>
      <c r="G1469" s="64">
        <v>0</v>
      </c>
      <c r="H1469" s="20">
        <f>IFERROR(VLOOKUP(A1469,'[3]Allocation Thresholds'!A:B,2,FALSE),10)</f>
        <v>10</v>
      </c>
    </row>
    <row r="1470" spans="1:13">
      <c r="A1470" t="s">
        <v>1293</v>
      </c>
      <c r="B1470" s="64">
        <f>VLOOKUP($A1470,Pivot!$D:$E,2,FALSE)</f>
        <v>0</v>
      </c>
      <c r="D1470" s="64">
        <v>50</v>
      </c>
      <c r="E1470" s="64">
        <v>50</v>
      </c>
      <c r="F1470" s="64">
        <v>0</v>
      </c>
      <c r="G1470" s="64">
        <v>0</v>
      </c>
      <c r="H1470" s="20">
        <f>IFERROR(VLOOKUP(A1470,'[3]Allocation Thresholds'!A:B,2,FALSE),10)</f>
        <v>10</v>
      </c>
    </row>
    <row r="1471" spans="1:13">
      <c r="A1471" t="s">
        <v>1294</v>
      </c>
      <c r="B1471" s="64">
        <f>VLOOKUP($A1471,Pivot!$D:$E,2,FALSE)</f>
        <v>65</v>
      </c>
      <c r="D1471" s="64">
        <v>65</v>
      </c>
      <c r="E1471" s="64">
        <v>65</v>
      </c>
      <c r="F1471" s="64">
        <v>0</v>
      </c>
      <c r="G1471" s="64">
        <v>65</v>
      </c>
      <c r="H1471" s="20">
        <f>IFERROR(VLOOKUP(A1471,'[3]Allocation Thresholds'!A:B,2,FALSE),10)</f>
        <v>10</v>
      </c>
    </row>
    <row r="1472" spans="1:13">
      <c r="A1472" t="s">
        <v>1297</v>
      </c>
      <c r="B1472" s="64">
        <f>VLOOKUP($A1472,Pivot!$D:$E,2,FALSE)</f>
        <v>12</v>
      </c>
      <c r="D1472" s="64">
        <v>12</v>
      </c>
      <c r="E1472" s="64">
        <v>12</v>
      </c>
      <c r="F1472" s="64">
        <v>0</v>
      </c>
      <c r="G1472" s="64">
        <v>12</v>
      </c>
      <c r="H1472" s="20">
        <f>IFERROR(VLOOKUP(A1472,'[3]Allocation Thresholds'!A:B,2,FALSE),10)</f>
        <v>10</v>
      </c>
    </row>
    <row r="1473" spans="1:13">
      <c r="A1473" t="s">
        <v>1298</v>
      </c>
      <c r="B1473" s="64">
        <f>VLOOKUP($A1473,Pivot!$D:$E,2,FALSE)</f>
        <v>196</v>
      </c>
      <c r="D1473" s="64">
        <v>196</v>
      </c>
      <c r="E1473" s="64">
        <v>196</v>
      </c>
      <c r="F1473" s="64">
        <v>0</v>
      </c>
      <c r="G1473" s="64">
        <v>196</v>
      </c>
      <c r="H1473" s="20">
        <f>IFERROR(VLOOKUP(A1473,'[3]Allocation Thresholds'!A:B,2,FALSE),10)</f>
        <v>10</v>
      </c>
    </row>
    <row r="1474" spans="1:13">
      <c r="A1474" t="s">
        <v>1300</v>
      </c>
      <c r="B1474" s="64">
        <f>VLOOKUP($A1474,Pivot!$D:$E,2,FALSE)</f>
        <v>208</v>
      </c>
      <c r="D1474" s="66">
        <v>208</v>
      </c>
      <c r="E1474" s="64">
        <v>208</v>
      </c>
      <c r="F1474" s="64">
        <v>0</v>
      </c>
      <c r="G1474" s="64">
        <v>208</v>
      </c>
      <c r="H1474" s="20">
        <f>IFERROR(VLOOKUP(A1474,'[3]Allocation Thresholds'!A:B,2,FALSE),10)</f>
        <v>10</v>
      </c>
    </row>
    <row r="1475" spans="1:13">
      <c r="A1475" t="s">
        <v>1302</v>
      </c>
      <c r="B1475" s="64">
        <f>VLOOKUP($A1475,Pivot!$D:$E,2,FALSE)</f>
        <v>121</v>
      </c>
      <c r="D1475" s="64">
        <v>121</v>
      </c>
      <c r="E1475" s="64">
        <v>121</v>
      </c>
      <c r="F1475" s="64">
        <v>0</v>
      </c>
      <c r="G1475" s="64">
        <v>121</v>
      </c>
      <c r="H1475" s="20">
        <f>IFERROR(VLOOKUP(A1475,'[3]Allocation Thresholds'!A:B,2,FALSE),10)</f>
        <v>10</v>
      </c>
    </row>
    <row r="1476" spans="1:13">
      <c r="A1476" t="s">
        <v>1303</v>
      </c>
      <c r="B1476" s="64">
        <f>VLOOKUP($A1476,Pivot!$D:$E,2,FALSE)</f>
        <v>93</v>
      </c>
      <c r="D1476" s="64">
        <v>93</v>
      </c>
      <c r="E1476" s="64">
        <v>93</v>
      </c>
      <c r="F1476" s="64">
        <v>0</v>
      </c>
      <c r="G1476" s="64">
        <v>93</v>
      </c>
      <c r="H1476" s="20">
        <f>IFERROR(VLOOKUP(A1476,'[3]Allocation Thresholds'!A:B,2,FALSE),10)</f>
        <v>10</v>
      </c>
    </row>
    <row r="1477" spans="1:13">
      <c r="A1477" t="s">
        <v>1304</v>
      </c>
      <c r="B1477" s="64">
        <f>VLOOKUP($A1477,Pivot!$D:$E,2,FALSE)</f>
        <v>48</v>
      </c>
      <c r="D1477" s="64">
        <v>48</v>
      </c>
      <c r="E1477" s="64">
        <v>48</v>
      </c>
      <c r="F1477" s="64">
        <v>0</v>
      </c>
      <c r="G1477" s="64">
        <v>48</v>
      </c>
      <c r="H1477" s="20">
        <f>IFERROR(VLOOKUP(A1477,'[3]Allocation Thresholds'!A:B,2,FALSE),10)</f>
        <v>10</v>
      </c>
    </row>
    <row r="1478" spans="1:13">
      <c r="A1478" t="s">
        <v>1305</v>
      </c>
      <c r="B1478" s="64">
        <f>VLOOKUP($A1478,Pivot!$D:$E,2,FALSE)</f>
        <v>66</v>
      </c>
      <c r="D1478" s="66">
        <v>66</v>
      </c>
      <c r="E1478" s="64">
        <v>66</v>
      </c>
      <c r="F1478" s="64">
        <v>0</v>
      </c>
      <c r="G1478" s="64">
        <v>66</v>
      </c>
      <c r="H1478" s="20">
        <f>IFERROR(VLOOKUP(A1478,'[3]Allocation Thresholds'!A:B,2,FALSE),10)</f>
        <v>10</v>
      </c>
    </row>
    <row r="1479" spans="1:13">
      <c r="A1479" t="s">
        <v>1306</v>
      </c>
      <c r="B1479" s="64">
        <f>VLOOKUP($A1479,Pivot!$D:$E,2,FALSE)</f>
        <v>81</v>
      </c>
      <c r="D1479" s="64">
        <v>81</v>
      </c>
      <c r="E1479" s="64">
        <v>81</v>
      </c>
      <c r="F1479" s="64">
        <v>0</v>
      </c>
      <c r="G1479" s="64">
        <v>81</v>
      </c>
      <c r="H1479" s="20">
        <f>IFERROR(VLOOKUP(A1479,'[3]Allocation Thresholds'!A:B,2,FALSE),10)</f>
        <v>10</v>
      </c>
    </row>
    <row r="1480" spans="1:13">
      <c r="A1480" t="s">
        <v>1307</v>
      </c>
      <c r="B1480" s="64">
        <f>VLOOKUP($A1480,Pivot!$D:$E,2,FALSE)</f>
        <v>418</v>
      </c>
      <c r="D1480" s="64">
        <v>418</v>
      </c>
      <c r="E1480" s="64">
        <v>418</v>
      </c>
      <c r="F1480" s="64">
        <v>0</v>
      </c>
      <c r="G1480" s="64">
        <v>418</v>
      </c>
      <c r="H1480" s="20">
        <f>IFERROR(VLOOKUP(A1480,'[3]Allocation Thresholds'!A:B,2,FALSE),10)</f>
        <v>10</v>
      </c>
    </row>
    <row r="1481" spans="1:13">
      <c r="A1481" t="s">
        <v>1310</v>
      </c>
      <c r="B1481" s="64">
        <f>VLOOKUP($A1481,Pivot!$D:$E,2,FALSE)</f>
        <v>59</v>
      </c>
      <c r="D1481" s="64">
        <v>59</v>
      </c>
      <c r="E1481" s="64">
        <v>59</v>
      </c>
      <c r="F1481" s="64">
        <v>0</v>
      </c>
      <c r="G1481" s="64">
        <v>59</v>
      </c>
      <c r="H1481" s="20">
        <f>IFERROR(VLOOKUP(A1481,'[3]Allocation Thresholds'!A:B,2,FALSE),10)</f>
        <v>10</v>
      </c>
    </row>
    <row r="1482" spans="1:13" s="68" customFormat="1">
      <c r="A1482" t="s">
        <v>1311</v>
      </c>
      <c r="B1482" s="64">
        <f>VLOOKUP($A1482,Pivot!$D:$E,2,FALSE)</f>
        <v>103</v>
      </c>
      <c r="C1482" s="64"/>
      <c r="D1482" s="64">
        <v>103</v>
      </c>
      <c r="E1482" s="64">
        <v>103</v>
      </c>
      <c r="F1482" s="64">
        <v>0</v>
      </c>
      <c r="G1482" s="64">
        <v>103</v>
      </c>
      <c r="H1482" s="20">
        <f>IFERROR(VLOOKUP(A1482,'[3]Allocation Thresholds'!A:B,2,FALSE),10)</f>
        <v>10</v>
      </c>
      <c r="I1482" s="20"/>
      <c r="J1482" s="64"/>
      <c r="K1482" s="64"/>
      <c r="L1482" s="64"/>
      <c r="M1482" s="64"/>
    </row>
    <row r="1483" spans="1:13">
      <c r="A1483" t="s">
        <v>1312</v>
      </c>
      <c r="B1483" s="64">
        <f>VLOOKUP($A1483,Pivot!$D:$E,2,FALSE)</f>
        <v>63</v>
      </c>
      <c r="D1483" s="64">
        <v>63</v>
      </c>
      <c r="E1483" s="64">
        <v>63</v>
      </c>
      <c r="F1483" s="64">
        <v>0</v>
      </c>
      <c r="G1483" s="64">
        <v>63</v>
      </c>
      <c r="H1483" s="20">
        <f>IFERROR(VLOOKUP(A1483,'[3]Allocation Thresholds'!A:B,2,FALSE),10)</f>
        <v>10</v>
      </c>
    </row>
    <row r="1484" spans="1:13">
      <c r="A1484" t="s">
        <v>1313</v>
      </c>
      <c r="B1484" s="64">
        <f>VLOOKUP($A1484,Pivot!$D:$E,2,FALSE)</f>
        <v>90</v>
      </c>
      <c r="D1484" s="64">
        <v>90</v>
      </c>
      <c r="E1484" s="64">
        <v>90</v>
      </c>
      <c r="F1484" s="64">
        <v>0</v>
      </c>
      <c r="G1484" s="64">
        <v>90</v>
      </c>
      <c r="H1484" s="20">
        <f>IFERROR(VLOOKUP(A1484,'[3]Allocation Thresholds'!A:B,2,FALSE),10)</f>
        <v>10</v>
      </c>
    </row>
    <row r="1485" spans="1:13">
      <c r="A1485" t="s">
        <v>1315</v>
      </c>
      <c r="B1485" s="64">
        <f>VLOOKUP($A1485,Pivot!$D:$E,2,FALSE)</f>
        <v>42</v>
      </c>
      <c r="D1485" s="64">
        <v>42</v>
      </c>
      <c r="E1485" s="64">
        <v>42</v>
      </c>
      <c r="F1485" s="64">
        <v>0</v>
      </c>
      <c r="G1485" s="64">
        <v>42</v>
      </c>
      <c r="H1485" s="20">
        <f>IFERROR(VLOOKUP(A1485,'[3]Allocation Thresholds'!A:B,2,FALSE),10)</f>
        <v>10</v>
      </c>
    </row>
    <row r="1486" spans="1:13">
      <c r="A1486" t="s">
        <v>1316</v>
      </c>
      <c r="B1486" s="64">
        <f>VLOOKUP($A1486,Pivot!$D:$E,2,FALSE)</f>
        <v>4</v>
      </c>
      <c r="D1486" s="64">
        <v>2</v>
      </c>
      <c r="E1486" s="64">
        <v>1</v>
      </c>
      <c r="F1486" s="64">
        <v>0</v>
      </c>
      <c r="G1486" s="64">
        <v>1</v>
      </c>
      <c r="H1486" s="20">
        <f>IFERROR(VLOOKUP(A1486,'[3]Allocation Thresholds'!A:B,2,FALSE),10)</f>
        <v>10</v>
      </c>
    </row>
    <row r="1487" spans="1:13">
      <c r="A1487" t="s">
        <v>1317</v>
      </c>
      <c r="B1487" s="64">
        <f>VLOOKUP($A1487,Pivot!$D:$E,2,FALSE)</f>
        <v>137</v>
      </c>
      <c r="D1487" s="64">
        <v>137</v>
      </c>
      <c r="E1487" s="64">
        <v>137</v>
      </c>
      <c r="F1487" s="64">
        <v>0</v>
      </c>
      <c r="G1487" s="64">
        <v>137</v>
      </c>
      <c r="H1487" s="20">
        <f>IFERROR(VLOOKUP(A1487,'[3]Allocation Thresholds'!A:B,2,FALSE),10)</f>
        <v>10</v>
      </c>
    </row>
    <row r="1488" spans="1:13">
      <c r="A1488" t="s">
        <v>1318</v>
      </c>
      <c r="B1488" s="64">
        <f>VLOOKUP($A1488,Pivot!$D:$E,2,FALSE)</f>
        <v>44</v>
      </c>
      <c r="D1488" s="64">
        <v>44</v>
      </c>
      <c r="E1488" s="64">
        <v>44</v>
      </c>
      <c r="F1488" s="64">
        <v>0</v>
      </c>
      <c r="G1488" s="64">
        <v>44</v>
      </c>
      <c r="H1488" s="20">
        <f>IFERROR(VLOOKUP(A1488,'[3]Allocation Thresholds'!A:B,2,FALSE),10)</f>
        <v>10</v>
      </c>
    </row>
    <row r="1489" spans="1:13">
      <c r="A1489" t="s">
        <v>1319</v>
      </c>
      <c r="B1489" s="64">
        <f>VLOOKUP($A1489,Pivot!$D:$E,2,FALSE)</f>
        <v>54</v>
      </c>
      <c r="D1489" s="64">
        <v>54</v>
      </c>
      <c r="E1489" s="64">
        <v>54</v>
      </c>
      <c r="F1489" s="64">
        <v>0</v>
      </c>
      <c r="G1489" s="64">
        <v>0</v>
      </c>
      <c r="H1489" s="20">
        <f>IFERROR(VLOOKUP(A1489,'[3]Allocation Thresholds'!A:B,2,FALSE),10)</f>
        <v>10</v>
      </c>
    </row>
    <row r="1490" spans="1:13">
      <c r="A1490" t="s">
        <v>1320</v>
      </c>
      <c r="B1490" s="64">
        <f>VLOOKUP($A1490,Pivot!$D:$E,2,FALSE)</f>
        <v>79</v>
      </c>
      <c r="D1490" s="64">
        <v>79</v>
      </c>
      <c r="E1490" s="64">
        <v>79</v>
      </c>
      <c r="F1490" s="64">
        <v>0</v>
      </c>
      <c r="G1490" s="64">
        <v>79</v>
      </c>
      <c r="H1490" s="20">
        <f>IFERROR(VLOOKUP(A1490,'[3]Allocation Thresholds'!A:B,2,FALSE),10)</f>
        <v>10</v>
      </c>
    </row>
    <row r="1491" spans="1:13">
      <c r="A1491" t="s">
        <v>1322</v>
      </c>
      <c r="B1491" s="64">
        <f>VLOOKUP($A1491,Pivot!$D:$E,2,FALSE)</f>
        <v>82</v>
      </c>
      <c r="D1491" s="64">
        <v>82</v>
      </c>
      <c r="E1491" s="64">
        <v>82</v>
      </c>
      <c r="F1491" s="64">
        <v>0</v>
      </c>
      <c r="G1491" s="64">
        <v>82</v>
      </c>
      <c r="H1491" s="20">
        <f>IFERROR(VLOOKUP(A1491,'[3]Allocation Thresholds'!A:B,2,FALSE),10)</f>
        <v>10</v>
      </c>
    </row>
    <row r="1492" spans="1:13" s="68" customFormat="1">
      <c r="A1492" t="s">
        <v>1323</v>
      </c>
      <c r="B1492" s="64">
        <f>VLOOKUP($A1492,Pivot!$D:$E,2,FALSE)</f>
        <v>81</v>
      </c>
      <c r="C1492" s="64"/>
      <c r="D1492" s="64">
        <v>81</v>
      </c>
      <c r="E1492" s="64">
        <v>81</v>
      </c>
      <c r="F1492" s="64">
        <v>0</v>
      </c>
      <c r="G1492" s="64">
        <v>81</v>
      </c>
      <c r="H1492" s="20">
        <f>IFERROR(VLOOKUP(A1492,'[3]Allocation Thresholds'!A:B,2,FALSE),10)</f>
        <v>10</v>
      </c>
      <c r="I1492" s="20"/>
      <c r="J1492" s="64"/>
      <c r="K1492" s="64"/>
      <c r="L1492" s="64"/>
      <c r="M1492" s="64"/>
    </row>
    <row r="1493" spans="1:13">
      <c r="A1493" t="s">
        <v>1324</v>
      </c>
      <c r="B1493" s="64">
        <f>VLOOKUP($A1493,Pivot!$D:$E,2,FALSE)</f>
        <v>45</v>
      </c>
      <c r="D1493" s="64">
        <v>45</v>
      </c>
      <c r="E1493" s="64">
        <v>45</v>
      </c>
      <c r="F1493" s="64">
        <v>0</v>
      </c>
      <c r="G1493" s="64">
        <v>45</v>
      </c>
      <c r="H1493" s="20">
        <f>IFERROR(VLOOKUP(A1493,'[3]Allocation Thresholds'!A:B,2,FALSE),10)</f>
        <v>10</v>
      </c>
    </row>
    <row r="1494" spans="1:13">
      <c r="A1494" t="s">
        <v>1325</v>
      </c>
      <c r="B1494" s="64">
        <f>VLOOKUP($A1494,Pivot!$D:$E,2,FALSE)</f>
        <v>52</v>
      </c>
      <c r="D1494" s="64">
        <v>52</v>
      </c>
      <c r="E1494" s="64">
        <v>52</v>
      </c>
      <c r="F1494" s="64">
        <v>0</v>
      </c>
      <c r="G1494" s="64">
        <v>52</v>
      </c>
      <c r="H1494" s="20">
        <f>IFERROR(VLOOKUP(A1494,'[3]Allocation Thresholds'!A:B,2,FALSE),10)</f>
        <v>10</v>
      </c>
    </row>
    <row r="1495" spans="1:13">
      <c r="A1495" t="s">
        <v>1327</v>
      </c>
      <c r="B1495" s="64">
        <f>VLOOKUP($A1495,Pivot!$D:$E,2,FALSE)</f>
        <v>607</v>
      </c>
      <c r="D1495" s="64">
        <v>607</v>
      </c>
      <c r="E1495" s="64">
        <v>607</v>
      </c>
      <c r="F1495" s="64">
        <v>0</v>
      </c>
      <c r="G1495" s="64">
        <v>607</v>
      </c>
      <c r="H1495" s="20">
        <f>IFERROR(VLOOKUP(A1495,'[3]Allocation Thresholds'!A:B,2,FALSE),10)</f>
        <v>10</v>
      </c>
    </row>
    <row r="1496" spans="1:13">
      <c r="A1496" t="s">
        <v>1329</v>
      </c>
      <c r="B1496" s="64">
        <f>VLOOKUP($A1496,Pivot!$D:$E,2,FALSE)</f>
        <v>321</v>
      </c>
      <c r="D1496" s="64">
        <v>321</v>
      </c>
      <c r="E1496" s="66">
        <v>321</v>
      </c>
      <c r="F1496" s="67">
        <v>0</v>
      </c>
      <c r="G1496" s="64">
        <v>321</v>
      </c>
      <c r="H1496" s="20">
        <f>IFERROR(VLOOKUP(A1496,'[3]Allocation Thresholds'!A:B,2,FALSE),10)</f>
        <v>10</v>
      </c>
    </row>
    <row r="1497" spans="1:13">
      <c r="A1497" t="s">
        <v>1330</v>
      </c>
      <c r="B1497" s="64">
        <f>VLOOKUP($A1497,Pivot!$D:$E,2,FALSE)</f>
        <v>442</v>
      </c>
      <c r="D1497" s="64">
        <v>442</v>
      </c>
      <c r="E1497" s="64">
        <v>442</v>
      </c>
      <c r="F1497" s="64">
        <v>0</v>
      </c>
      <c r="G1497" s="64">
        <v>442</v>
      </c>
      <c r="H1497" s="20">
        <f>IFERROR(VLOOKUP(A1497,'[3]Allocation Thresholds'!A:B,2,FALSE),10)</f>
        <v>10</v>
      </c>
    </row>
    <row r="1498" spans="1:13">
      <c r="A1498" t="s">
        <v>1332</v>
      </c>
      <c r="B1498" s="64">
        <f>VLOOKUP($A1498,Pivot!$D:$E,2,FALSE)</f>
        <v>20</v>
      </c>
      <c r="D1498" s="64">
        <v>20</v>
      </c>
      <c r="E1498" s="64">
        <v>20</v>
      </c>
      <c r="F1498" s="64">
        <v>0</v>
      </c>
      <c r="G1498" s="64">
        <v>20</v>
      </c>
      <c r="H1498" s="20">
        <f>IFERROR(VLOOKUP(A1498,'[3]Allocation Thresholds'!A:B,2,FALSE),10)</f>
        <v>10</v>
      </c>
    </row>
    <row r="1499" spans="1:13">
      <c r="A1499" t="s">
        <v>1333</v>
      </c>
      <c r="B1499" s="64">
        <f>VLOOKUP($A1499,Pivot!$D:$E,2,FALSE)</f>
        <v>46</v>
      </c>
      <c r="D1499" s="64">
        <v>46</v>
      </c>
      <c r="E1499" s="64">
        <v>46</v>
      </c>
      <c r="F1499" s="64">
        <v>0</v>
      </c>
      <c r="G1499" s="64">
        <v>46</v>
      </c>
      <c r="H1499" s="20">
        <f>IFERROR(VLOOKUP(A1499,'[3]Allocation Thresholds'!A:B,2,FALSE),10)</f>
        <v>10</v>
      </c>
    </row>
    <row r="1500" spans="1:13">
      <c r="A1500" t="s">
        <v>1334</v>
      </c>
      <c r="B1500" s="64">
        <f>VLOOKUP($A1500,Pivot!$D:$E,2,FALSE)</f>
        <v>48</v>
      </c>
      <c r="D1500" s="64">
        <v>48</v>
      </c>
      <c r="E1500" s="64">
        <v>48</v>
      </c>
      <c r="F1500" s="64">
        <v>0</v>
      </c>
      <c r="G1500" s="64">
        <v>48</v>
      </c>
      <c r="H1500" s="20">
        <f>IFERROR(VLOOKUP(A1500,'[3]Allocation Thresholds'!A:B,2,FALSE),10)</f>
        <v>10</v>
      </c>
    </row>
    <row r="1501" spans="1:13">
      <c r="A1501" t="s">
        <v>1336</v>
      </c>
      <c r="B1501" s="64">
        <f>VLOOKUP($A1501,Pivot!$D:$E,2,FALSE)</f>
        <v>1</v>
      </c>
      <c r="D1501" s="64">
        <v>1</v>
      </c>
      <c r="E1501" s="64">
        <v>0</v>
      </c>
      <c r="F1501" s="64">
        <v>0</v>
      </c>
      <c r="G1501" s="64">
        <v>0</v>
      </c>
      <c r="H1501" s="20">
        <f>IFERROR(VLOOKUP(A1501,'[3]Allocation Thresholds'!A:B,2,FALSE),10)</f>
        <v>10</v>
      </c>
    </row>
    <row r="1502" spans="1:13">
      <c r="A1502" t="s">
        <v>1337</v>
      </c>
      <c r="B1502" s="64">
        <f>VLOOKUP($A1502,Pivot!$D:$E,2,FALSE)</f>
        <v>53</v>
      </c>
      <c r="D1502" s="64">
        <v>53</v>
      </c>
      <c r="E1502" s="64">
        <v>53</v>
      </c>
      <c r="F1502" s="64">
        <v>0</v>
      </c>
      <c r="G1502" s="64">
        <v>53</v>
      </c>
      <c r="H1502" s="20">
        <f>IFERROR(VLOOKUP(A1502,'[3]Allocation Thresholds'!A:B,2,FALSE),10)</f>
        <v>10</v>
      </c>
    </row>
    <row r="1503" spans="1:13">
      <c r="A1503" t="s">
        <v>1338</v>
      </c>
      <c r="B1503" s="64">
        <f>VLOOKUP($A1503,Pivot!$D:$E,2,FALSE)</f>
        <v>68</v>
      </c>
      <c r="D1503" s="64">
        <v>68</v>
      </c>
      <c r="E1503" s="64">
        <v>68</v>
      </c>
      <c r="F1503" s="64">
        <v>0</v>
      </c>
      <c r="G1503" s="64">
        <v>68</v>
      </c>
      <c r="H1503" s="20">
        <f>IFERROR(VLOOKUP(A1503,'[3]Allocation Thresholds'!A:B,2,FALSE),10)</f>
        <v>10</v>
      </c>
    </row>
    <row r="1504" spans="1:13">
      <c r="A1504" t="s">
        <v>1339</v>
      </c>
      <c r="B1504" s="64">
        <f>VLOOKUP($A1504,Pivot!$D:$E,2,FALSE)</f>
        <v>60</v>
      </c>
      <c r="D1504" s="64">
        <v>60</v>
      </c>
      <c r="E1504" s="64">
        <v>60</v>
      </c>
      <c r="F1504" s="64">
        <v>0</v>
      </c>
      <c r="G1504" s="64">
        <v>60</v>
      </c>
      <c r="H1504" s="20">
        <f>IFERROR(VLOOKUP(A1504,'[3]Allocation Thresholds'!A:B,2,FALSE),10)</f>
        <v>10</v>
      </c>
    </row>
    <row r="1505" spans="1:8">
      <c r="A1505" t="s">
        <v>1340</v>
      </c>
      <c r="B1505" s="64">
        <f>VLOOKUP($A1505,Pivot!$D:$E,2,FALSE)</f>
        <v>54</v>
      </c>
      <c r="D1505" s="64">
        <v>54</v>
      </c>
      <c r="E1505" s="64">
        <v>54</v>
      </c>
      <c r="F1505" s="64">
        <v>0</v>
      </c>
      <c r="G1505" s="64">
        <v>54</v>
      </c>
      <c r="H1505" s="20">
        <f>IFERROR(VLOOKUP(A1505,'[3]Allocation Thresholds'!A:B,2,FALSE),10)</f>
        <v>10</v>
      </c>
    </row>
    <row r="1506" spans="1:8">
      <c r="A1506" t="s">
        <v>1341</v>
      </c>
      <c r="B1506" s="64">
        <f>VLOOKUP($A1506,Pivot!$D:$E,2,FALSE)</f>
        <v>113</v>
      </c>
      <c r="D1506" s="64">
        <v>113</v>
      </c>
      <c r="E1506" s="64">
        <v>113</v>
      </c>
      <c r="F1506" s="64">
        <v>0</v>
      </c>
      <c r="G1506" s="64">
        <v>113</v>
      </c>
      <c r="H1506" s="20">
        <f>IFERROR(VLOOKUP(A1506,'[3]Allocation Thresholds'!A:B,2,FALSE),10)</f>
        <v>10</v>
      </c>
    </row>
    <row r="1507" spans="1:8">
      <c r="A1507" t="s">
        <v>1345</v>
      </c>
      <c r="B1507" s="64">
        <f>VLOOKUP($A1507,Pivot!$D:$E,2,FALSE)</f>
        <v>177</v>
      </c>
      <c r="D1507" s="64">
        <v>177</v>
      </c>
      <c r="E1507" s="64">
        <v>177</v>
      </c>
      <c r="F1507" s="64">
        <v>0</v>
      </c>
      <c r="G1507" s="64">
        <v>177</v>
      </c>
      <c r="H1507" s="20">
        <f>IFERROR(VLOOKUP(A1507,'[3]Allocation Thresholds'!A:B,2,FALSE),10)</f>
        <v>10</v>
      </c>
    </row>
    <row r="1508" spans="1:8">
      <c r="A1508" t="s">
        <v>1347</v>
      </c>
      <c r="B1508" s="64">
        <f>VLOOKUP($A1508,Pivot!$D:$E,2,FALSE)</f>
        <v>0</v>
      </c>
      <c r="D1508" s="64">
        <v>0</v>
      </c>
      <c r="E1508" s="64">
        <v>0</v>
      </c>
      <c r="F1508" s="64">
        <v>0</v>
      </c>
      <c r="G1508" s="64">
        <v>0</v>
      </c>
      <c r="H1508" s="20">
        <f>IFERROR(VLOOKUP(A1508,'[3]Allocation Thresholds'!A:B,2,FALSE),10)</f>
        <v>10</v>
      </c>
    </row>
    <row r="1509" spans="1:8">
      <c r="A1509" t="s">
        <v>1348</v>
      </c>
      <c r="B1509" s="64">
        <f>VLOOKUP($A1509,Pivot!$D:$E,2,FALSE)</f>
        <v>90</v>
      </c>
      <c r="D1509" s="64">
        <v>90</v>
      </c>
      <c r="E1509" s="64">
        <v>90</v>
      </c>
      <c r="F1509" s="64">
        <v>0</v>
      </c>
      <c r="G1509" s="64">
        <v>90</v>
      </c>
      <c r="H1509" s="20">
        <f>IFERROR(VLOOKUP(A1509,'[3]Allocation Thresholds'!A:B,2,FALSE),10)</f>
        <v>10</v>
      </c>
    </row>
    <row r="1510" spans="1:8">
      <c r="A1510" t="s">
        <v>1349</v>
      </c>
      <c r="B1510" s="64">
        <f>VLOOKUP($A1510,Pivot!$D:$E,2,FALSE)</f>
        <v>149</v>
      </c>
      <c r="D1510" s="64">
        <v>149</v>
      </c>
      <c r="E1510" s="64">
        <v>149</v>
      </c>
      <c r="F1510" s="64">
        <v>0</v>
      </c>
      <c r="G1510" s="64">
        <v>149</v>
      </c>
      <c r="H1510" s="20">
        <f>IFERROR(VLOOKUP(A1510,'[3]Allocation Thresholds'!A:B,2,FALSE),10)</f>
        <v>10</v>
      </c>
    </row>
    <row r="1511" spans="1:8">
      <c r="A1511" t="s">
        <v>1351</v>
      </c>
      <c r="B1511" s="64">
        <f>VLOOKUP($A1511,Pivot!$D:$E,2,FALSE)</f>
        <v>68</v>
      </c>
      <c r="D1511" s="64">
        <v>68</v>
      </c>
      <c r="E1511" s="64">
        <v>68</v>
      </c>
      <c r="F1511" s="64">
        <v>0</v>
      </c>
      <c r="G1511" s="64">
        <v>68</v>
      </c>
      <c r="H1511" s="20">
        <f>IFERROR(VLOOKUP(A1511,'[3]Allocation Thresholds'!A:B,2,FALSE),10)</f>
        <v>10</v>
      </c>
    </row>
    <row r="1512" spans="1:8">
      <c r="A1512" t="s">
        <v>1352</v>
      </c>
      <c r="B1512" s="64">
        <f>VLOOKUP($A1512,Pivot!$D:$E,2,FALSE)</f>
        <v>35</v>
      </c>
      <c r="D1512" s="64">
        <v>35</v>
      </c>
      <c r="E1512" s="64">
        <v>35</v>
      </c>
      <c r="F1512" s="64">
        <v>0</v>
      </c>
      <c r="G1512" s="64">
        <v>35</v>
      </c>
      <c r="H1512" s="20">
        <f>IFERROR(VLOOKUP(A1512,'[3]Allocation Thresholds'!A:B,2,FALSE),10)</f>
        <v>10</v>
      </c>
    </row>
    <row r="1513" spans="1:8">
      <c r="A1513" t="s">
        <v>1353</v>
      </c>
      <c r="B1513" s="64">
        <f>VLOOKUP($A1513,Pivot!$D:$E,2,FALSE)</f>
        <v>200</v>
      </c>
      <c r="D1513" s="64">
        <v>200</v>
      </c>
      <c r="E1513" s="64">
        <v>200</v>
      </c>
      <c r="F1513" s="64">
        <v>0</v>
      </c>
      <c r="G1513" s="64">
        <v>200</v>
      </c>
      <c r="H1513" s="20">
        <f>IFERROR(VLOOKUP(A1513,'[3]Allocation Thresholds'!A:B,2,FALSE),10)</f>
        <v>10</v>
      </c>
    </row>
    <row r="1514" spans="1:8">
      <c r="A1514" t="s">
        <v>1354</v>
      </c>
      <c r="B1514" s="64">
        <f>VLOOKUP($A1514,Pivot!$D:$E,2,FALSE)</f>
        <v>26</v>
      </c>
      <c r="D1514" s="64">
        <v>26</v>
      </c>
      <c r="E1514" s="64">
        <v>26</v>
      </c>
      <c r="F1514" s="64">
        <v>0</v>
      </c>
      <c r="G1514" s="64">
        <v>26</v>
      </c>
      <c r="H1514" s="20">
        <f>IFERROR(VLOOKUP(A1514,'[3]Allocation Thresholds'!A:B,2,FALSE),10)</f>
        <v>10</v>
      </c>
    </row>
    <row r="1515" spans="1:8">
      <c r="A1515" t="s">
        <v>1355</v>
      </c>
      <c r="B1515" s="64">
        <f>VLOOKUP($A1515,Pivot!$D:$E,2,FALSE)</f>
        <v>85</v>
      </c>
      <c r="D1515" s="64">
        <v>85</v>
      </c>
      <c r="E1515" s="64">
        <v>85</v>
      </c>
      <c r="F1515" s="64">
        <v>0</v>
      </c>
      <c r="G1515" s="64">
        <v>85</v>
      </c>
      <c r="H1515" s="20">
        <f>IFERROR(VLOOKUP(A1515,'[3]Allocation Thresholds'!A:B,2,FALSE),10)</f>
        <v>10</v>
      </c>
    </row>
    <row r="1516" spans="1:8">
      <c r="A1516" t="s">
        <v>1359</v>
      </c>
      <c r="B1516" s="64">
        <f>VLOOKUP($A1516,Pivot!$D:$E,2,FALSE)</f>
        <v>73</v>
      </c>
      <c r="D1516" s="64">
        <v>73</v>
      </c>
      <c r="E1516" s="64">
        <v>73</v>
      </c>
      <c r="F1516" s="64">
        <v>0</v>
      </c>
      <c r="G1516" s="64">
        <v>73</v>
      </c>
      <c r="H1516" s="20">
        <f>IFERROR(VLOOKUP(A1516,'[3]Allocation Thresholds'!A:B,2,FALSE),10)</f>
        <v>10</v>
      </c>
    </row>
    <row r="1517" spans="1:8">
      <c r="A1517" t="s">
        <v>1360</v>
      </c>
      <c r="B1517" s="64">
        <f>VLOOKUP($A1517,Pivot!$D:$E,2,FALSE)</f>
        <v>48</v>
      </c>
      <c r="D1517" s="64">
        <v>48</v>
      </c>
      <c r="E1517" s="64">
        <v>48</v>
      </c>
      <c r="F1517" s="64">
        <v>0</v>
      </c>
      <c r="G1517" s="64">
        <v>48</v>
      </c>
      <c r="H1517" s="20">
        <f>IFERROR(VLOOKUP(A1517,'[3]Allocation Thresholds'!A:B,2,FALSE),10)</f>
        <v>10</v>
      </c>
    </row>
    <row r="1518" spans="1:8">
      <c r="A1518" t="s">
        <v>1361</v>
      </c>
      <c r="B1518" s="64">
        <f>VLOOKUP($A1518,Pivot!$D:$E,2,FALSE)</f>
        <v>50</v>
      </c>
      <c r="D1518" s="64">
        <v>50</v>
      </c>
      <c r="E1518" s="64">
        <v>50</v>
      </c>
      <c r="F1518" s="64">
        <v>0</v>
      </c>
      <c r="G1518" s="64">
        <v>50</v>
      </c>
      <c r="H1518" s="20">
        <f>IFERROR(VLOOKUP(A1518,'[3]Allocation Thresholds'!A:B,2,FALSE),10)</f>
        <v>10</v>
      </c>
    </row>
    <row r="1519" spans="1:8">
      <c r="A1519" t="s">
        <v>1362</v>
      </c>
      <c r="B1519" s="64">
        <f>VLOOKUP($A1519,Pivot!$D:$E,2,FALSE)</f>
        <v>261</v>
      </c>
      <c r="D1519" s="64">
        <v>261</v>
      </c>
      <c r="E1519" s="64">
        <v>261</v>
      </c>
      <c r="F1519" s="64">
        <v>0</v>
      </c>
      <c r="G1519" s="64">
        <v>261</v>
      </c>
      <c r="H1519" s="20">
        <f>IFERROR(VLOOKUP(A1519,'[3]Allocation Thresholds'!A:B,2,FALSE),10)</f>
        <v>10</v>
      </c>
    </row>
    <row r="1520" spans="1:8">
      <c r="A1520" t="s">
        <v>1363</v>
      </c>
      <c r="B1520" s="64">
        <f>VLOOKUP($A1520,Pivot!$D:$E,2,FALSE)</f>
        <v>95</v>
      </c>
      <c r="D1520" s="64">
        <v>95</v>
      </c>
      <c r="E1520" s="64">
        <v>95</v>
      </c>
      <c r="F1520" s="64">
        <v>0</v>
      </c>
      <c r="G1520" s="64">
        <v>95</v>
      </c>
      <c r="H1520" s="20">
        <f>IFERROR(VLOOKUP(A1520,'[3]Allocation Thresholds'!A:B,2,FALSE),10)</f>
        <v>10</v>
      </c>
    </row>
    <row r="1521" spans="1:8">
      <c r="A1521" t="s">
        <v>1364</v>
      </c>
      <c r="B1521" s="64">
        <f>VLOOKUP($A1521,Pivot!$D:$E,2,FALSE)</f>
        <v>206</v>
      </c>
      <c r="D1521" s="64">
        <v>206</v>
      </c>
      <c r="E1521" s="64">
        <v>206</v>
      </c>
      <c r="F1521" s="64">
        <v>0</v>
      </c>
      <c r="G1521" s="64">
        <v>206</v>
      </c>
      <c r="H1521" s="20">
        <f>IFERROR(VLOOKUP(A1521,'[3]Allocation Thresholds'!A:B,2,FALSE),10)</f>
        <v>10</v>
      </c>
    </row>
    <row r="1522" spans="1:8">
      <c r="A1522" t="s">
        <v>1365</v>
      </c>
      <c r="B1522" s="64">
        <f>VLOOKUP($A1522,Pivot!$D:$E,2,FALSE)</f>
        <v>108</v>
      </c>
      <c r="D1522" s="64">
        <v>108</v>
      </c>
      <c r="E1522" s="64">
        <v>108</v>
      </c>
      <c r="F1522" s="64">
        <v>0</v>
      </c>
      <c r="G1522" s="64">
        <v>108</v>
      </c>
      <c r="H1522" s="20">
        <f>IFERROR(VLOOKUP(A1522,'[3]Allocation Thresholds'!A:B,2,FALSE),10)</f>
        <v>10</v>
      </c>
    </row>
    <row r="1523" spans="1:8">
      <c r="A1523" t="s">
        <v>1366</v>
      </c>
      <c r="B1523" s="64">
        <f>VLOOKUP($A1523,Pivot!$D:$E,2,FALSE)</f>
        <v>231</v>
      </c>
      <c r="D1523" s="64">
        <v>231</v>
      </c>
      <c r="E1523" s="64">
        <v>231</v>
      </c>
      <c r="F1523" s="64">
        <v>0</v>
      </c>
      <c r="G1523" s="64">
        <v>231</v>
      </c>
      <c r="H1523" s="20">
        <f>IFERROR(VLOOKUP(A1523,'[3]Allocation Thresholds'!A:B,2,FALSE),10)</f>
        <v>10</v>
      </c>
    </row>
    <row r="1524" spans="1:8">
      <c r="A1524" t="s">
        <v>1367</v>
      </c>
      <c r="B1524" s="64">
        <f>VLOOKUP($A1524,Pivot!$D:$E,2,FALSE)</f>
        <v>139</v>
      </c>
      <c r="D1524" s="64">
        <v>139</v>
      </c>
      <c r="E1524" s="64">
        <v>139</v>
      </c>
      <c r="F1524" s="64">
        <v>0</v>
      </c>
      <c r="G1524" s="64">
        <v>139</v>
      </c>
      <c r="H1524" s="20">
        <f>IFERROR(VLOOKUP(A1524,'[3]Allocation Thresholds'!A:B,2,FALSE),10)</f>
        <v>10</v>
      </c>
    </row>
    <row r="1525" spans="1:8">
      <c r="A1525" t="s">
        <v>1368</v>
      </c>
      <c r="B1525" s="64">
        <f>VLOOKUP($A1525,Pivot!$D:$E,2,FALSE)</f>
        <v>28</v>
      </c>
      <c r="D1525" s="64">
        <v>28</v>
      </c>
      <c r="E1525" s="66">
        <v>28</v>
      </c>
      <c r="F1525" s="64">
        <v>0</v>
      </c>
      <c r="G1525" s="64">
        <v>28</v>
      </c>
      <c r="H1525" s="20">
        <f>IFERROR(VLOOKUP(A1525,'[3]Allocation Thresholds'!A:B,2,FALSE),10)</f>
        <v>10</v>
      </c>
    </row>
    <row r="1526" spans="1:8">
      <c r="A1526" t="s">
        <v>1369</v>
      </c>
      <c r="B1526" s="64">
        <f>VLOOKUP($A1526,Pivot!$D:$E,2,FALSE)</f>
        <v>160</v>
      </c>
      <c r="D1526" s="64">
        <v>160</v>
      </c>
      <c r="E1526" s="64">
        <v>160</v>
      </c>
      <c r="F1526" s="64">
        <v>0</v>
      </c>
      <c r="G1526" s="64">
        <v>160</v>
      </c>
      <c r="H1526" s="20">
        <f>IFERROR(VLOOKUP(A1526,'[3]Allocation Thresholds'!A:B,2,FALSE),10)</f>
        <v>10</v>
      </c>
    </row>
    <row r="1527" spans="1:8">
      <c r="A1527" t="s">
        <v>1370</v>
      </c>
      <c r="B1527" s="64">
        <f>VLOOKUP($A1527,Pivot!$D:$E,2,FALSE)</f>
        <v>248</v>
      </c>
      <c r="D1527" s="64">
        <v>248</v>
      </c>
      <c r="E1527" s="64">
        <v>248</v>
      </c>
      <c r="F1527" s="64">
        <v>0</v>
      </c>
      <c r="G1527" s="64">
        <v>248</v>
      </c>
      <c r="H1527" s="20">
        <f>IFERROR(VLOOKUP(A1527,'[3]Allocation Thresholds'!A:B,2,FALSE),10)</f>
        <v>10</v>
      </c>
    </row>
    <row r="1528" spans="1:8">
      <c r="A1528" t="s">
        <v>1371</v>
      </c>
      <c r="B1528" s="64">
        <f>VLOOKUP($A1528,Pivot!$D:$E,2,FALSE)</f>
        <v>3</v>
      </c>
      <c r="D1528" s="64">
        <v>1</v>
      </c>
      <c r="E1528" s="64">
        <v>1</v>
      </c>
      <c r="F1528" s="64">
        <v>0</v>
      </c>
      <c r="G1528" s="64">
        <v>1</v>
      </c>
      <c r="H1528" s="20">
        <f>IFERROR(VLOOKUP(A1528,'[3]Allocation Thresholds'!A:B,2,FALSE),10)</f>
        <v>10</v>
      </c>
    </row>
    <row r="1529" spans="1:8">
      <c r="A1529" t="s">
        <v>1372</v>
      </c>
      <c r="B1529" s="64">
        <f>VLOOKUP($A1529,Pivot!$D:$E,2,FALSE)</f>
        <v>122</v>
      </c>
      <c r="D1529" s="64">
        <v>122</v>
      </c>
      <c r="E1529" s="64">
        <v>122</v>
      </c>
      <c r="F1529" s="64">
        <v>0</v>
      </c>
      <c r="G1529" s="64">
        <v>122</v>
      </c>
      <c r="H1529" s="20">
        <f>IFERROR(VLOOKUP(A1529,'[3]Allocation Thresholds'!A:B,2,FALSE),10)</f>
        <v>10</v>
      </c>
    </row>
    <row r="1530" spans="1:8">
      <c r="A1530" t="s">
        <v>1373</v>
      </c>
      <c r="B1530" s="64">
        <f>VLOOKUP($A1530,Pivot!$D:$E,2,FALSE)</f>
        <v>70</v>
      </c>
      <c r="D1530" s="64">
        <v>70</v>
      </c>
      <c r="E1530" s="64">
        <v>70</v>
      </c>
      <c r="F1530" s="64">
        <v>0</v>
      </c>
      <c r="G1530" s="64">
        <v>70</v>
      </c>
      <c r="H1530" s="20">
        <f>IFERROR(VLOOKUP(A1530,'[3]Allocation Thresholds'!A:B,2,FALSE),10)</f>
        <v>10</v>
      </c>
    </row>
    <row r="1531" spans="1:8">
      <c r="A1531" t="s">
        <v>1374</v>
      </c>
      <c r="B1531" s="64">
        <f>VLOOKUP($A1531,Pivot!$D:$E,2,FALSE)</f>
        <v>469</v>
      </c>
      <c r="D1531" s="66">
        <v>469</v>
      </c>
      <c r="E1531" s="64">
        <v>469</v>
      </c>
      <c r="F1531" s="64">
        <v>0</v>
      </c>
      <c r="G1531" s="64">
        <v>469</v>
      </c>
      <c r="H1531" s="20">
        <f>IFERROR(VLOOKUP(A1531,'[3]Allocation Thresholds'!A:B,2,FALSE),10)</f>
        <v>10</v>
      </c>
    </row>
    <row r="1532" spans="1:8">
      <c r="A1532" t="s">
        <v>1375</v>
      </c>
      <c r="B1532" s="64">
        <f>VLOOKUP($A1532,Pivot!$D:$E,2,FALSE)</f>
        <v>53</v>
      </c>
      <c r="D1532" s="64">
        <v>53</v>
      </c>
      <c r="E1532" s="64">
        <v>53</v>
      </c>
      <c r="F1532" s="64">
        <v>0</v>
      </c>
      <c r="G1532" s="64">
        <v>53</v>
      </c>
      <c r="H1532" s="20">
        <f>IFERROR(VLOOKUP(A1532,'[3]Allocation Thresholds'!A:B,2,FALSE),10)</f>
        <v>10</v>
      </c>
    </row>
    <row r="1533" spans="1:8">
      <c r="A1533" t="s">
        <v>1376</v>
      </c>
      <c r="B1533" s="64">
        <f>VLOOKUP($A1533,Pivot!$D:$E,2,FALSE)</f>
        <v>86</v>
      </c>
      <c r="D1533" s="64">
        <v>86</v>
      </c>
      <c r="E1533" s="64">
        <v>86</v>
      </c>
      <c r="F1533" s="64">
        <v>0</v>
      </c>
      <c r="G1533" s="64">
        <v>86</v>
      </c>
      <c r="H1533" s="20">
        <f>IFERROR(VLOOKUP(A1533,'[3]Allocation Thresholds'!A:B,2,FALSE),10)</f>
        <v>10</v>
      </c>
    </row>
    <row r="1534" spans="1:8">
      <c r="A1534" t="s">
        <v>1377</v>
      </c>
      <c r="B1534" s="64">
        <f>VLOOKUP($A1534,Pivot!$D:$E,2,FALSE)</f>
        <v>59</v>
      </c>
      <c r="D1534" s="64">
        <v>59</v>
      </c>
      <c r="E1534" s="64">
        <v>59</v>
      </c>
      <c r="F1534" s="64">
        <v>0</v>
      </c>
      <c r="G1534" s="64">
        <v>59</v>
      </c>
      <c r="H1534" s="20">
        <f>IFERROR(VLOOKUP(A1534,'[3]Allocation Thresholds'!A:B,2,FALSE),10)</f>
        <v>10</v>
      </c>
    </row>
    <row r="1535" spans="1:8">
      <c r="A1535" t="s">
        <v>1378</v>
      </c>
      <c r="B1535" s="64">
        <f>VLOOKUP($A1535,Pivot!$D:$E,2,FALSE)</f>
        <v>0</v>
      </c>
      <c r="D1535" s="64">
        <v>0</v>
      </c>
      <c r="E1535" s="66">
        <v>0</v>
      </c>
      <c r="F1535" s="64">
        <v>0</v>
      </c>
      <c r="G1535" s="64">
        <v>0</v>
      </c>
      <c r="H1535" s="20">
        <f>IFERROR(VLOOKUP(A1535,'[3]Allocation Thresholds'!A:B,2,FALSE),10)</f>
        <v>10</v>
      </c>
    </row>
    <row r="1536" spans="1:8">
      <c r="A1536" t="s">
        <v>1383</v>
      </c>
      <c r="B1536" s="64">
        <f>VLOOKUP($A1536,Pivot!$D:$E,2,FALSE)</f>
        <v>7</v>
      </c>
      <c r="D1536" s="64">
        <v>4</v>
      </c>
      <c r="E1536" s="64">
        <v>2</v>
      </c>
      <c r="F1536" s="64">
        <v>0</v>
      </c>
      <c r="G1536" s="64">
        <v>1</v>
      </c>
      <c r="H1536" s="20">
        <f>IFERROR(VLOOKUP(A1536,'[3]Allocation Thresholds'!A:B,2,FALSE),10)</f>
        <v>10</v>
      </c>
    </row>
    <row r="1537" spans="1:8">
      <c r="A1537" t="s">
        <v>1384</v>
      </c>
      <c r="B1537" s="64">
        <f>VLOOKUP($A1537,Pivot!$D:$E,2,FALSE)</f>
        <v>6</v>
      </c>
      <c r="D1537" s="64">
        <v>4</v>
      </c>
      <c r="E1537" s="64">
        <v>0</v>
      </c>
      <c r="F1537" s="64">
        <v>0</v>
      </c>
      <c r="G1537" s="64">
        <v>2</v>
      </c>
      <c r="H1537" s="20">
        <f>IFERROR(VLOOKUP(A1537,'[3]Allocation Thresholds'!A:B,2,FALSE),10)</f>
        <v>10</v>
      </c>
    </row>
    <row r="1538" spans="1:8">
      <c r="A1538" t="s">
        <v>1385</v>
      </c>
      <c r="B1538" s="64">
        <f>VLOOKUP($A1538,Pivot!$D:$E,2,FALSE)</f>
        <v>61</v>
      </c>
      <c r="D1538" s="64">
        <v>61</v>
      </c>
      <c r="E1538" s="64">
        <v>61</v>
      </c>
      <c r="F1538" s="64">
        <v>0</v>
      </c>
      <c r="G1538" s="64">
        <v>61</v>
      </c>
      <c r="H1538" s="20">
        <f>IFERROR(VLOOKUP(A1538,'[3]Allocation Thresholds'!A:B,2,FALSE),10)</f>
        <v>10</v>
      </c>
    </row>
    <row r="1539" spans="1:8">
      <c r="A1539" t="s">
        <v>1387</v>
      </c>
      <c r="B1539" s="64">
        <f>VLOOKUP($A1539,Pivot!$D:$E,2,FALSE)</f>
        <v>54</v>
      </c>
      <c r="D1539" s="64">
        <v>54</v>
      </c>
      <c r="E1539" s="64">
        <v>54</v>
      </c>
      <c r="F1539" s="64">
        <v>0</v>
      </c>
      <c r="G1539" s="64">
        <v>54</v>
      </c>
      <c r="H1539" s="20">
        <f>IFERROR(VLOOKUP(A1539,'[3]Allocation Thresholds'!A:B,2,FALSE),10)</f>
        <v>10</v>
      </c>
    </row>
    <row r="1540" spans="1:8">
      <c r="A1540" t="s">
        <v>1388</v>
      </c>
      <c r="B1540" s="64">
        <f>VLOOKUP($A1540,Pivot!$D:$E,2,FALSE)</f>
        <v>174</v>
      </c>
      <c r="D1540" s="64">
        <v>174</v>
      </c>
      <c r="E1540" s="64">
        <v>174</v>
      </c>
      <c r="F1540" s="64">
        <v>0</v>
      </c>
      <c r="G1540" s="64">
        <v>174</v>
      </c>
      <c r="H1540" s="20">
        <f>IFERROR(VLOOKUP(A1540,'[3]Allocation Thresholds'!A:B,2,FALSE),10)</f>
        <v>10</v>
      </c>
    </row>
    <row r="1541" spans="1:8">
      <c r="A1541" t="s">
        <v>1389</v>
      </c>
      <c r="B1541" s="64">
        <f>VLOOKUP($A1541,Pivot!$D:$E,2,FALSE)</f>
        <v>282</v>
      </c>
      <c r="D1541" s="64">
        <v>282</v>
      </c>
      <c r="E1541" s="64">
        <v>282</v>
      </c>
      <c r="F1541" s="64">
        <v>0</v>
      </c>
      <c r="G1541" s="64">
        <v>282</v>
      </c>
      <c r="H1541" s="20">
        <f>IFERROR(VLOOKUP(A1541,'[3]Allocation Thresholds'!A:B,2,FALSE),10)</f>
        <v>10</v>
      </c>
    </row>
    <row r="1542" spans="1:8">
      <c r="A1542" t="s">
        <v>1391</v>
      </c>
      <c r="B1542" s="64">
        <f>VLOOKUP($A1542,Pivot!$D:$E,2,FALSE)</f>
        <v>78</v>
      </c>
      <c r="D1542" s="64">
        <v>78</v>
      </c>
      <c r="E1542" s="66">
        <v>78</v>
      </c>
      <c r="F1542" s="64">
        <v>0</v>
      </c>
      <c r="G1542" s="64">
        <v>78</v>
      </c>
      <c r="H1542" s="20">
        <f>IFERROR(VLOOKUP(A1542,'[3]Allocation Thresholds'!A:B,2,FALSE),10)</f>
        <v>10</v>
      </c>
    </row>
    <row r="1543" spans="1:8">
      <c r="A1543" t="s">
        <v>1392</v>
      </c>
      <c r="B1543" s="64">
        <f>VLOOKUP($A1543,Pivot!$D:$E,2,FALSE)</f>
        <v>10</v>
      </c>
      <c r="D1543" s="64">
        <v>10</v>
      </c>
      <c r="E1543" s="64">
        <v>10</v>
      </c>
      <c r="F1543" s="64">
        <v>0</v>
      </c>
      <c r="G1543" s="64">
        <v>10</v>
      </c>
      <c r="H1543" s="20">
        <f>IFERROR(VLOOKUP(A1543,'[3]Allocation Thresholds'!A:B,2,FALSE),10)</f>
        <v>10</v>
      </c>
    </row>
    <row r="1544" spans="1:8">
      <c r="A1544" t="s">
        <v>1393</v>
      </c>
      <c r="B1544" s="64">
        <f>VLOOKUP($A1544,Pivot!$D:$E,2,FALSE)</f>
        <v>107</v>
      </c>
      <c r="D1544" s="64">
        <v>107</v>
      </c>
      <c r="E1544" s="64">
        <v>107</v>
      </c>
      <c r="F1544" s="64">
        <v>0</v>
      </c>
      <c r="G1544" s="64">
        <v>107</v>
      </c>
      <c r="H1544" s="20">
        <f>IFERROR(VLOOKUP(A1544,'[3]Allocation Thresholds'!A:B,2,FALSE),10)</f>
        <v>10</v>
      </c>
    </row>
    <row r="1545" spans="1:8">
      <c r="A1545" t="s">
        <v>1396</v>
      </c>
      <c r="B1545" s="64">
        <f>VLOOKUP($A1545,Pivot!$D:$E,2,FALSE)</f>
        <v>17</v>
      </c>
      <c r="D1545" s="64">
        <v>17</v>
      </c>
      <c r="E1545" s="64">
        <v>17</v>
      </c>
      <c r="F1545" s="64">
        <v>0</v>
      </c>
      <c r="G1545" s="64">
        <v>17</v>
      </c>
      <c r="H1545" s="20">
        <f>IFERROR(VLOOKUP(A1545,'[3]Allocation Thresholds'!A:B,2,FALSE),10)</f>
        <v>10</v>
      </c>
    </row>
    <row r="1546" spans="1:8">
      <c r="A1546" t="s">
        <v>1397</v>
      </c>
      <c r="B1546" s="64">
        <f>VLOOKUP($A1546,Pivot!$D:$E,2,FALSE)</f>
        <v>327</v>
      </c>
      <c r="D1546" s="64">
        <v>327</v>
      </c>
      <c r="E1546" s="64">
        <v>327</v>
      </c>
      <c r="F1546" s="64">
        <v>0</v>
      </c>
      <c r="G1546" s="64">
        <v>327</v>
      </c>
      <c r="H1546" s="20">
        <f>IFERROR(VLOOKUP(A1546,'[3]Allocation Thresholds'!A:B,2,FALSE),10)</f>
        <v>10</v>
      </c>
    </row>
    <row r="1547" spans="1:8">
      <c r="A1547" t="s">
        <v>1399</v>
      </c>
      <c r="B1547" s="64">
        <f>VLOOKUP($A1547,Pivot!$D:$E,2,FALSE)</f>
        <v>381</v>
      </c>
      <c r="D1547" s="64">
        <v>381</v>
      </c>
      <c r="E1547" s="64">
        <v>381</v>
      </c>
      <c r="F1547" s="64">
        <v>0</v>
      </c>
      <c r="G1547" s="64">
        <v>381</v>
      </c>
      <c r="H1547" s="20">
        <f>IFERROR(VLOOKUP(A1547,'[3]Allocation Thresholds'!A:B,2,FALSE),10)</f>
        <v>10</v>
      </c>
    </row>
    <row r="1548" spans="1:8">
      <c r="A1548" t="s">
        <v>1401</v>
      </c>
      <c r="B1548" s="64">
        <f>VLOOKUP($A1548,Pivot!$D:$E,2,FALSE)</f>
        <v>170</v>
      </c>
      <c r="D1548" s="64">
        <v>170</v>
      </c>
      <c r="E1548" s="64">
        <v>170</v>
      </c>
      <c r="F1548" s="64">
        <v>0</v>
      </c>
      <c r="G1548" s="64">
        <v>170</v>
      </c>
      <c r="H1548" s="20">
        <f>IFERROR(VLOOKUP(A1548,'[3]Allocation Thresholds'!A:B,2,FALSE),10)</f>
        <v>10</v>
      </c>
    </row>
    <row r="1549" spans="1:8">
      <c r="A1549" t="s">
        <v>1402</v>
      </c>
      <c r="B1549" s="64">
        <f>VLOOKUP($A1549,Pivot!$D:$E,2,FALSE)</f>
        <v>79</v>
      </c>
      <c r="D1549" s="64">
        <v>79</v>
      </c>
      <c r="E1549" s="64">
        <v>79</v>
      </c>
      <c r="F1549" s="64">
        <v>0</v>
      </c>
      <c r="G1549" s="64">
        <v>79</v>
      </c>
      <c r="H1549" s="20">
        <f>IFERROR(VLOOKUP(A1549,'[3]Allocation Thresholds'!A:B,2,FALSE),10)</f>
        <v>10</v>
      </c>
    </row>
    <row r="1550" spans="1:8">
      <c r="A1550" t="s">
        <v>1403</v>
      </c>
      <c r="B1550" s="64">
        <f>VLOOKUP($A1550,Pivot!$D:$E,2,FALSE)</f>
        <v>42</v>
      </c>
      <c r="D1550" s="64">
        <v>42</v>
      </c>
      <c r="E1550" s="64">
        <v>42</v>
      </c>
      <c r="F1550" s="64">
        <v>0</v>
      </c>
      <c r="G1550" s="64">
        <v>42</v>
      </c>
      <c r="H1550" s="20">
        <f>IFERROR(VLOOKUP(A1550,'[3]Allocation Thresholds'!A:B,2,FALSE),10)</f>
        <v>10</v>
      </c>
    </row>
    <row r="1551" spans="1:8">
      <c r="A1551" t="s">
        <v>1404</v>
      </c>
      <c r="B1551" s="64">
        <f>VLOOKUP($A1551,Pivot!$D:$E,2,FALSE)</f>
        <v>98</v>
      </c>
      <c r="D1551" s="64">
        <v>98</v>
      </c>
      <c r="E1551" s="64">
        <v>98</v>
      </c>
      <c r="F1551" s="64">
        <v>0</v>
      </c>
      <c r="G1551" s="64">
        <v>98</v>
      </c>
      <c r="H1551" s="20">
        <f>IFERROR(VLOOKUP(A1551,'[3]Allocation Thresholds'!A:B,2,FALSE),10)</f>
        <v>10</v>
      </c>
    </row>
    <row r="1552" spans="1:8">
      <c r="A1552" t="s">
        <v>1405</v>
      </c>
      <c r="B1552" s="64">
        <f>VLOOKUP($A1552,Pivot!$D:$E,2,FALSE)</f>
        <v>55</v>
      </c>
      <c r="D1552" s="64">
        <v>55</v>
      </c>
      <c r="E1552" s="64">
        <v>55</v>
      </c>
      <c r="F1552" s="64">
        <v>0</v>
      </c>
      <c r="G1552" s="64">
        <v>55</v>
      </c>
      <c r="H1552" s="20">
        <f>IFERROR(VLOOKUP(A1552,'[3]Allocation Thresholds'!A:B,2,FALSE),10)</f>
        <v>10</v>
      </c>
    </row>
    <row r="1553" spans="1:8">
      <c r="A1553" t="s">
        <v>1407</v>
      </c>
      <c r="B1553" s="64">
        <f>VLOOKUP($A1553,Pivot!$D:$E,2,FALSE)</f>
        <v>497</v>
      </c>
      <c r="D1553" s="64">
        <v>497</v>
      </c>
      <c r="E1553" s="64">
        <v>497</v>
      </c>
      <c r="F1553" s="64">
        <v>0</v>
      </c>
      <c r="G1553" s="64">
        <v>497</v>
      </c>
      <c r="H1553" s="20">
        <f>IFERROR(VLOOKUP(A1553,'[3]Allocation Thresholds'!A:B,2,FALSE),10)</f>
        <v>10</v>
      </c>
    </row>
    <row r="1554" spans="1:8">
      <c r="A1554" t="s">
        <v>1410</v>
      </c>
      <c r="B1554" s="64">
        <f>VLOOKUP($A1554,Pivot!$D:$E,2,FALSE)</f>
        <v>79</v>
      </c>
      <c r="D1554" s="64">
        <v>79</v>
      </c>
      <c r="E1554" s="64">
        <v>79</v>
      </c>
      <c r="F1554" s="64">
        <v>0</v>
      </c>
      <c r="G1554" s="64">
        <v>79</v>
      </c>
      <c r="H1554" s="20">
        <f>IFERROR(VLOOKUP(A1554,'[3]Allocation Thresholds'!A:B,2,FALSE),10)</f>
        <v>10</v>
      </c>
    </row>
    <row r="1555" spans="1:8">
      <c r="A1555" t="s">
        <v>1411</v>
      </c>
      <c r="B1555" s="64">
        <f>VLOOKUP($A1555,Pivot!$D:$E,2,FALSE)</f>
        <v>65</v>
      </c>
      <c r="D1555" s="64">
        <v>65</v>
      </c>
      <c r="E1555" s="64">
        <v>65</v>
      </c>
      <c r="F1555" s="64">
        <v>0</v>
      </c>
      <c r="G1555" s="64">
        <v>65</v>
      </c>
      <c r="H1555" s="20">
        <f>IFERROR(VLOOKUP(A1555,'[3]Allocation Thresholds'!A:B,2,FALSE),10)</f>
        <v>10</v>
      </c>
    </row>
    <row r="1556" spans="1:8">
      <c r="A1556" t="s">
        <v>1413</v>
      </c>
      <c r="B1556" s="64">
        <f>VLOOKUP($A1556,Pivot!$D:$E,2,FALSE)</f>
        <v>99</v>
      </c>
      <c r="D1556" s="64">
        <v>99</v>
      </c>
      <c r="E1556" s="64">
        <v>99</v>
      </c>
      <c r="F1556" s="64">
        <v>0</v>
      </c>
      <c r="G1556" s="64">
        <v>99</v>
      </c>
      <c r="H1556" s="20">
        <f>IFERROR(VLOOKUP(A1556,'[3]Allocation Thresholds'!A:B,2,FALSE),10)</f>
        <v>10</v>
      </c>
    </row>
    <row r="1557" spans="1:8">
      <c r="A1557" t="s">
        <v>1415</v>
      </c>
      <c r="B1557" s="64">
        <f>VLOOKUP($A1557,Pivot!$D:$E,2,FALSE)</f>
        <v>70</v>
      </c>
      <c r="D1557" s="64">
        <v>70</v>
      </c>
      <c r="E1557" s="64">
        <v>70</v>
      </c>
      <c r="F1557" s="64">
        <v>0</v>
      </c>
      <c r="G1557" s="64">
        <v>70</v>
      </c>
      <c r="H1557" s="20">
        <f>IFERROR(VLOOKUP(A1557,'[3]Allocation Thresholds'!A:B,2,FALSE),10)</f>
        <v>10</v>
      </c>
    </row>
    <row r="1558" spans="1:8">
      <c r="A1558" t="s">
        <v>1416</v>
      </c>
      <c r="B1558" s="64">
        <f>VLOOKUP($A1558,Pivot!$D:$E,2,FALSE)</f>
        <v>31</v>
      </c>
      <c r="D1558" s="64">
        <v>31</v>
      </c>
      <c r="E1558" s="64">
        <v>31</v>
      </c>
      <c r="F1558" s="64">
        <v>0</v>
      </c>
      <c r="G1558" s="64">
        <v>31</v>
      </c>
      <c r="H1558" s="20">
        <f>IFERROR(VLOOKUP(A1558,'[3]Allocation Thresholds'!A:B,2,FALSE),10)</f>
        <v>10</v>
      </c>
    </row>
    <row r="1559" spans="1:8">
      <c r="A1559" t="s">
        <v>1417</v>
      </c>
      <c r="B1559" s="64">
        <f>VLOOKUP($A1559,Pivot!$D:$E,2,FALSE)</f>
        <v>262</v>
      </c>
      <c r="D1559" s="64">
        <v>262</v>
      </c>
      <c r="E1559" s="64">
        <v>262</v>
      </c>
      <c r="F1559" s="64">
        <v>0</v>
      </c>
      <c r="G1559" s="64">
        <v>262</v>
      </c>
      <c r="H1559" s="20">
        <f>IFERROR(VLOOKUP(A1559,'[3]Allocation Thresholds'!A:B,2,FALSE),10)</f>
        <v>10</v>
      </c>
    </row>
    <row r="1560" spans="1:8">
      <c r="A1560" t="s">
        <v>1418</v>
      </c>
      <c r="B1560" s="64">
        <f>VLOOKUP($A1560,Pivot!$D:$E,2,FALSE)</f>
        <v>46</v>
      </c>
      <c r="D1560" s="64">
        <v>46</v>
      </c>
      <c r="E1560" s="64">
        <v>46</v>
      </c>
      <c r="F1560" s="64">
        <v>0</v>
      </c>
      <c r="G1560" s="64">
        <v>46</v>
      </c>
      <c r="H1560" s="20">
        <f>IFERROR(VLOOKUP(A1560,'[3]Allocation Thresholds'!A:B,2,FALSE),10)</f>
        <v>10</v>
      </c>
    </row>
    <row r="1561" spans="1:8">
      <c r="A1561" t="s">
        <v>1419</v>
      </c>
      <c r="B1561" s="64">
        <f>VLOOKUP($A1561,Pivot!$D:$E,2,FALSE)</f>
        <v>55</v>
      </c>
      <c r="D1561" s="64">
        <v>55</v>
      </c>
      <c r="E1561" s="64">
        <v>55</v>
      </c>
      <c r="F1561" s="64">
        <v>0</v>
      </c>
      <c r="G1561" s="64">
        <v>0</v>
      </c>
      <c r="H1561" s="20">
        <f>IFERROR(VLOOKUP(A1561,'[3]Allocation Thresholds'!A:B,2,FALSE),10)</f>
        <v>10</v>
      </c>
    </row>
    <row r="1562" spans="1:8">
      <c r="A1562" t="s">
        <v>1420</v>
      </c>
      <c r="B1562" s="64">
        <f>VLOOKUP($A1562,Pivot!$D:$E,2,FALSE)</f>
        <v>83</v>
      </c>
      <c r="D1562" s="64">
        <v>83</v>
      </c>
      <c r="E1562" s="64">
        <v>83</v>
      </c>
      <c r="F1562" s="64">
        <v>0</v>
      </c>
      <c r="G1562" s="64">
        <v>83</v>
      </c>
      <c r="H1562" s="20">
        <f>IFERROR(VLOOKUP(A1562,'[3]Allocation Thresholds'!A:B,2,FALSE),10)</f>
        <v>10</v>
      </c>
    </row>
    <row r="1563" spans="1:8">
      <c r="A1563" t="s">
        <v>1423</v>
      </c>
      <c r="B1563" s="64">
        <f>VLOOKUP($A1563,Pivot!$D:$E,2,FALSE)</f>
        <v>118</v>
      </c>
      <c r="D1563" s="64">
        <v>118</v>
      </c>
      <c r="E1563" s="64">
        <v>118</v>
      </c>
      <c r="F1563" s="64">
        <v>0</v>
      </c>
      <c r="G1563" s="64">
        <v>118</v>
      </c>
      <c r="H1563" s="20">
        <f>IFERROR(VLOOKUP(A1563,'[3]Allocation Thresholds'!A:B,2,FALSE),10)</f>
        <v>10</v>
      </c>
    </row>
    <row r="1564" spans="1:8">
      <c r="A1564" t="s">
        <v>1424</v>
      </c>
      <c r="B1564" s="64">
        <f>VLOOKUP($A1564,Pivot!$D:$E,2,FALSE)</f>
        <v>53</v>
      </c>
      <c r="D1564" s="64">
        <v>53</v>
      </c>
      <c r="E1564" s="64">
        <v>53</v>
      </c>
      <c r="F1564" s="64">
        <v>0</v>
      </c>
      <c r="G1564" s="64">
        <v>53</v>
      </c>
      <c r="H1564" s="20">
        <f>IFERROR(VLOOKUP(A1564,'[3]Allocation Thresholds'!A:B,2,FALSE),10)</f>
        <v>10</v>
      </c>
    </row>
    <row r="1565" spans="1:8">
      <c r="A1565" t="s">
        <v>1425</v>
      </c>
      <c r="B1565" s="64">
        <f>VLOOKUP($A1565,Pivot!$D:$E,2,FALSE)</f>
        <v>54</v>
      </c>
      <c r="D1565" s="64">
        <v>54</v>
      </c>
      <c r="E1565" s="66">
        <v>54</v>
      </c>
      <c r="F1565" s="64">
        <v>0</v>
      </c>
      <c r="G1565" s="64">
        <v>54</v>
      </c>
      <c r="H1565" s="20">
        <f>IFERROR(VLOOKUP(A1565,'[3]Allocation Thresholds'!A:B,2,FALSE),10)</f>
        <v>10</v>
      </c>
    </row>
    <row r="1566" spans="1:8">
      <c r="A1566" t="s">
        <v>1426</v>
      </c>
      <c r="B1566" s="64">
        <f>VLOOKUP($A1566,Pivot!$D:$E,2,FALSE)</f>
        <v>110</v>
      </c>
      <c r="D1566" s="64">
        <v>110</v>
      </c>
      <c r="E1566" s="64">
        <v>110</v>
      </c>
      <c r="F1566" s="64">
        <v>0</v>
      </c>
      <c r="G1566" s="64">
        <v>110</v>
      </c>
      <c r="H1566" s="20">
        <f>IFERROR(VLOOKUP(A1566,'[3]Allocation Thresholds'!A:B,2,FALSE),10)</f>
        <v>10</v>
      </c>
    </row>
    <row r="1567" spans="1:8">
      <c r="A1567" t="s">
        <v>1428</v>
      </c>
      <c r="B1567" s="64">
        <f>VLOOKUP($A1567,Pivot!$D:$E,2,FALSE)</f>
        <v>314</v>
      </c>
      <c r="D1567" s="64">
        <v>314</v>
      </c>
      <c r="E1567" s="64">
        <v>314</v>
      </c>
      <c r="F1567" s="64">
        <v>0</v>
      </c>
      <c r="G1567" s="64">
        <v>314</v>
      </c>
      <c r="H1567" s="20">
        <f>IFERROR(VLOOKUP(A1567,'[3]Allocation Thresholds'!A:B,2,FALSE),10)</f>
        <v>10</v>
      </c>
    </row>
    <row r="1568" spans="1:8">
      <c r="A1568" t="s">
        <v>1430</v>
      </c>
      <c r="B1568" s="64">
        <f>VLOOKUP($A1568,Pivot!$D:$E,2,FALSE)</f>
        <v>414</v>
      </c>
      <c r="D1568" s="64">
        <v>414</v>
      </c>
      <c r="E1568" s="64">
        <v>414</v>
      </c>
      <c r="F1568" s="64">
        <v>0</v>
      </c>
      <c r="G1568" s="64">
        <v>414</v>
      </c>
      <c r="H1568" s="20">
        <f>IFERROR(VLOOKUP(A1568,'[3]Allocation Thresholds'!A:B,2,FALSE),10)</f>
        <v>10</v>
      </c>
    </row>
    <row r="1569" spans="1:8">
      <c r="A1569" t="s">
        <v>1431</v>
      </c>
      <c r="B1569" s="64">
        <f>VLOOKUP($A1569,Pivot!$D:$E,2,FALSE)</f>
        <v>350</v>
      </c>
      <c r="D1569" s="64">
        <v>350</v>
      </c>
      <c r="E1569" s="64">
        <v>350</v>
      </c>
      <c r="F1569" s="64">
        <v>0</v>
      </c>
      <c r="G1569" s="64">
        <v>350</v>
      </c>
      <c r="H1569" s="20">
        <f>IFERROR(VLOOKUP(A1569,'[3]Allocation Thresholds'!A:B,2,FALSE),10)</f>
        <v>10</v>
      </c>
    </row>
    <row r="1570" spans="1:8">
      <c r="A1570" t="s">
        <v>1433</v>
      </c>
      <c r="B1570" s="64">
        <f>VLOOKUP($A1570,Pivot!$D:$E,2,FALSE)</f>
        <v>53</v>
      </c>
      <c r="D1570" s="64">
        <v>53</v>
      </c>
      <c r="E1570" s="64">
        <v>53</v>
      </c>
      <c r="F1570" s="64">
        <v>0</v>
      </c>
      <c r="G1570" s="64">
        <v>53</v>
      </c>
      <c r="H1570" s="20">
        <f>IFERROR(VLOOKUP(A1570,'[3]Allocation Thresholds'!A:B,2,FALSE),10)</f>
        <v>10</v>
      </c>
    </row>
    <row r="1571" spans="1:8">
      <c r="A1571" t="s">
        <v>1434</v>
      </c>
      <c r="B1571" s="64">
        <f>VLOOKUP($A1571,Pivot!$D:$E,2,FALSE)</f>
        <v>106</v>
      </c>
      <c r="D1571" s="64">
        <v>106</v>
      </c>
      <c r="E1571" s="64">
        <v>106</v>
      </c>
      <c r="F1571" s="64">
        <v>0</v>
      </c>
      <c r="G1571" s="64">
        <v>106</v>
      </c>
      <c r="H1571" s="20">
        <f>IFERROR(VLOOKUP(A1571,'[3]Allocation Thresholds'!A:B,2,FALSE),10)</f>
        <v>10</v>
      </c>
    </row>
    <row r="1572" spans="1:8">
      <c r="A1572" t="s">
        <v>1435</v>
      </c>
      <c r="B1572" s="64">
        <f>VLOOKUP($A1572,Pivot!$D:$E,2,FALSE)</f>
        <v>213</v>
      </c>
      <c r="D1572" s="64">
        <v>213</v>
      </c>
      <c r="E1572" s="64">
        <v>213</v>
      </c>
      <c r="F1572" s="64">
        <v>0</v>
      </c>
      <c r="G1572" s="64">
        <v>213</v>
      </c>
      <c r="H1572" s="20">
        <f>IFERROR(VLOOKUP(A1572,'[3]Allocation Thresholds'!A:B,2,FALSE),10)</f>
        <v>10</v>
      </c>
    </row>
    <row r="1573" spans="1:8">
      <c r="A1573" t="s">
        <v>1437</v>
      </c>
      <c r="B1573" s="64">
        <f>VLOOKUP($A1573,Pivot!$D:$E,2,FALSE)</f>
        <v>0</v>
      </c>
      <c r="D1573" s="64">
        <v>0</v>
      </c>
      <c r="E1573" s="64">
        <v>0</v>
      </c>
      <c r="F1573" s="64">
        <v>0</v>
      </c>
      <c r="G1573" s="64">
        <v>0</v>
      </c>
      <c r="H1573" s="20">
        <f>IFERROR(VLOOKUP(A1573,'[3]Allocation Thresholds'!A:B,2,FALSE),10)</f>
        <v>10</v>
      </c>
    </row>
    <row r="1574" spans="1:8">
      <c r="A1574" t="s">
        <v>1438</v>
      </c>
      <c r="B1574" s="64">
        <f>VLOOKUP($A1574,Pivot!$D:$E,2,FALSE)</f>
        <v>83</v>
      </c>
      <c r="D1574" s="64">
        <v>83</v>
      </c>
      <c r="E1574" s="64">
        <v>83</v>
      </c>
      <c r="F1574" s="64">
        <v>0</v>
      </c>
      <c r="G1574" s="64">
        <v>83</v>
      </c>
      <c r="H1574" s="20">
        <f>IFERROR(VLOOKUP(A1574,'[3]Allocation Thresholds'!A:B,2,FALSE),10)</f>
        <v>10</v>
      </c>
    </row>
    <row r="1575" spans="1:8">
      <c r="A1575" t="s">
        <v>1440</v>
      </c>
      <c r="B1575" s="64">
        <f>VLOOKUP($A1575,Pivot!$D:$E,2,FALSE)</f>
        <v>258</v>
      </c>
      <c r="D1575" s="64">
        <v>258</v>
      </c>
      <c r="E1575" s="64">
        <v>258</v>
      </c>
      <c r="F1575" s="64">
        <v>0</v>
      </c>
      <c r="G1575" s="64">
        <v>258</v>
      </c>
      <c r="H1575" s="20">
        <f>IFERROR(VLOOKUP(A1575,'[3]Allocation Thresholds'!A:B,2,FALSE),10)</f>
        <v>10</v>
      </c>
    </row>
    <row r="1576" spans="1:8">
      <c r="A1576" t="s">
        <v>1441</v>
      </c>
      <c r="B1576" s="64">
        <f>VLOOKUP($A1576,Pivot!$D:$E,2,FALSE)</f>
        <v>71</v>
      </c>
      <c r="D1576" s="64">
        <v>71</v>
      </c>
      <c r="E1576" s="64">
        <v>71</v>
      </c>
      <c r="F1576" s="64">
        <v>0</v>
      </c>
      <c r="G1576" s="64">
        <v>71</v>
      </c>
      <c r="H1576" s="20">
        <f>IFERROR(VLOOKUP(A1576,'[3]Allocation Thresholds'!A:B,2,FALSE),10)</f>
        <v>10</v>
      </c>
    </row>
    <row r="1577" spans="1:8">
      <c r="A1577" t="s">
        <v>1442</v>
      </c>
      <c r="B1577" s="64">
        <f>VLOOKUP($A1577,Pivot!$D:$E,2,FALSE)</f>
        <v>224</v>
      </c>
      <c r="D1577" s="64">
        <v>224</v>
      </c>
      <c r="E1577" s="64">
        <v>224</v>
      </c>
      <c r="F1577" s="64">
        <v>0</v>
      </c>
      <c r="G1577" s="64">
        <v>224</v>
      </c>
      <c r="H1577" s="20">
        <f>IFERROR(VLOOKUP(A1577,'[3]Allocation Thresholds'!A:B,2,FALSE),10)</f>
        <v>10</v>
      </c>
    </row>
    <row r="1578" spans="1:8">
      <c r="A1578" t="s">
        <v>1444</v>
      </c>
      <c r="B1578" s="64">
        <f>VLOOKUP($A1578,Pivot!$D:$E,2,FALSE)</f>
        <v>16</v>
      </c>
      <c r="D1578" s="64">
        <v>16</v>
      </c>
      <c r="E1578" s="64">
        <v>16</v>
      </c>
      <c r="F1578" s="64">
        <v>0</v>
      </c>
      <c r="G1578" s="64">
        <v>16</v>
      </c>
      <c r="H1578" s="20">
        <f>IFERROR(VLOOKUP(A1578,'[3]Allocation Thresholds'!A:B,2,FALSE),10)</f>
        <v>10</v>
      </c>
    </row>
    <row r="1579" spans="1:8">
      <c r="A1579" t="s">
        <v>1446</v>
      </c>
      <c r="B1579" s="64">
        <f>VLOOKUP($A1579,Pivot!$D:$E,2,FALSE)</f>
        <v>243</v>
      </c>
      <c r="D1579" s="64">
        <v>243</v>
      </c>
      <c r="E1579" s="64">
        <v>243</v>
      </c>
      <c r="F1579" s="64">
        <v>0</v>
      </c>
      <c r="G1579" s="64">
        <v>243</v>
      </c>
      <c r="H1579" s="20">
        <f>IFERROR(VLOOKUP(A1579,'[3]Allocation Thresholds'!A:B,2,FALSE),10)</f>
        <v>10</v>
      </c>
    </row>
    <row r="1580" spans="1:8">
      <c r="A1580" t="s">
        <v>1449</v>
      </c>
      <c r="B1580" s="64">
        <f>VLOOKUP($A1580,Pivot!$D:$E,2,FALSE)</f>
        <v>60</v>
      </c>
      <c r="D1580" s="64">
        <v>60</v>
      </c>
      <c r="E1580" s="64">
        <v>60</v>
      </c>
      <c r="F1580" s="64">
        <v>0</v>
      </c>
      <c r="G1580" s="64">
        <v>60</v>
      </c>
      <c r="H1580" s="20">
        <f>IFERROR(VLOOKUP(A1580,'[3]Allocation Thresholds'!A:B,2,FALSE),10)</f>
        <v>10</v>
      </c>
    </row>
    <row r="1581" spans="1:8">
      <c r="A1581" t="s">
        <v>1450</v>
      </c>
      <c r="B1581" s="64">
        <f>VLOOKUP($A1581,Pivot!$D:$E,2,FALSE)</f>
        <v>331</v>
      </c>
      <c r="D1581" s="64">
        <v>331</v>
      </c>
      <c r="E1581" s="64">
        <v>331</v>
      </c>
      <c r="F1581" s="64">
        <v>0</v>
      </c>
      <c r="G1581" s="64">
        <v>331</v>
      </c>
      <c r="H1581" s="20">
        <f>IFERROR(VLOOKUP(A1581,'[3]Allocation Thresholds'!A:B,2,FALSE),10)</f>
        <v>10</v>
      </c>
    </row>
    <row r="1582" spans="1:8">
      <c r="A1582" t="s">
        <v>1451</v>
      </c>
      <c r="B1582" s="64">
        <f>VLOOKUP($A1582,Pivot!$D:$E,2,FALSE)</f>
        <v>0</v>
      </c>
      <c r="D1582" s="64">
        <v>0</v>
      </c>
      <c r="E1582" s="64">
        <v>0</v>
      </c>
      <c r="F1582" s="64">
        <v>0</v>
      </c>
      <c r="G1582" s="64">
        <v>0</v>
      </c>
      <c r="H1582" s="20">
        <f>IFERROR(VLOOKUP(A1582,'[3]Allocation Thresholds'!A:B,2,FALSE),10)</f>
        <v>10</v>
      </c>
    </row>
    <row r="1583" spans="1:8">
      <c r="A1583" t="s">
        <v>1452</v>
      </c>
      <c r="B1583" s="64">
        <f>VLOOKUP($A1583,Pivot!$D:$E,2,FALSE)</f>
        <v>85</v>
      </c>
      <c r="D1583" s="64">
        <v>85</v>
      </c>
      <c r="E1583" s="64">
        <v>85</v>
      </c>
      <c r="F1583" s="64">
        <v>0</v>
      </c>
      <c r="G1583" s="64">
        <v>85</v>
      </c>
      <c r="H1583" s="20">
        <f>IFERROR(VLOOKUP(A1583,'[3]Allocation Thresholds'!A:B,2,FALSE),10)</f>
        <v>10</v>
      </c>
    </row>
    <row r="1584" spans="1:8">
      <c r="A1584" t="s">
        <v>1454</v>
      </c>
      <c r="B1584" s="64">
        <f>VLOOKUP($A1584,Pivot!$D:$E,2,FALSE)</f>
        <v>55</v>
      </c>
      <c r="D1584" s="64">
        <v>55</v>
      </c>
      <c r="E1584" s="64">
        <v>55</v>
      </c>
      <c r="F1584" s="64">
        <v>0</v>
      </c>
      <c r="G1584" s="64">
        <v>55</v>
      </c>
      <c r="H1584" s="20">
        <f>IFERROR(VLOOKUP(A1584,'[3]Allocation Thresholds'!A:B,2,FALSE),10)</f>
        <v>10</v>
      </c>
    </row>
    <row r="1585" spans="1:8">
      <c r="A1585" t="s">
        <v>1455</v>
      </c>
      <c r="B1585" s="64">
        <f>VLOOKUP($A1585,Pivot!$D:$E,2,FALSE)</f>
        <v>207</v>
      </c>
      <c r="D1585" s="64">
        <v>207</v>
      </c>
      <c r="E1585" s="64">
        <v>207</v>
      </c>
      <c r="F1585" s="64">
        <v>0</v>
      </c>
      <c r="G1585" s="64">
        <v>207</v>
      </c>
      <c r="H1585" s="20">
        <f>IFERROR(VLOOKUP(A1585,'[3]Allocation Thresholds'!A:B,2,FALSE),10)</f>
        <v>10</v>
      </c>
    </row>
    <row r="1586" spans="1:8">
      <c r="A1586" t="s">
        <v>1456</v>
      </c>
      <c r="B1586" s="64">
        <f>VLOOKUP($A1586,Pivot!$D:$E,2,FALSE)</f>
        <v>85</v>
      </c>
      <c r="D1586" s="64">
        <v>85</v>
      </c>
      <c r="E1586" s="64">
        <v>85</v>
      </c>
      <c r="F1586" s="64">
        <v>0</v>
      </c>
      <c r="G1586" s="64">
        <v>85</v>
      </c>
      <c r="H1586" s="20">
        <f>IFERROR(VLOOKUP(A1586,'[3]Allocation Thresholds'!A:B,2,FALSE),10)</f>
        <v>10</v>
      </c>
    </row>
    <row r="1587" spans="1:8">
      <c r="A1587" t="s">
        <v>1457</v>
      </c>
      <c r="B1587" s="64">
        <f>VLOOKUP($A1587,Pivot!$D:$E,2,FALSE)</f>
        <v>51</v>
      </c>
      <c r="D1587" s="64">
        <v>51</v>
      </c>
      <c r="E1587" s="64">
        <v>51</v>
      </c>
      <c r="F1587" s="64">
        <v>0</v>
      </c>
      <c r="G1587" s="64">
        <v>51</v>
      </c>
      <c r="H1587" s="20">
        <f>IFERROR(VLOOKUP(A1587,'[3]Allocation Thresholds'!A:B,2,FALSE),10)</f>
        <v>10</v>
      </c>
    </row>
    <row r="1588" spans="1:8">
      <c r="A1588" t="s">
        <v>1461</v>
      </c>
      <c r="B1588" s="64">
        <f>VLOOKUP($A1588,Pivot!$D:$E,2,FALSE)</f>
        <v>130</v>
      </c>
      <c r="D1588" s="64">
        <v>130</v>
      </c>
      <c r="E1588" s="64">
        <v>130</v>
      </c>
      <c r="F1588" s="64">
        <v>0</v>
      </c>
      <c r="G1588" s="64">
        <v>130</v>
      </c>
      <c r="H1588" s="20">
        <f>IFERROR(VLOOKUP(A1588,'[3]Allocation Thresholds'!A:B,2,FALSE),10)</f>
        <v>10</v>
      </c>
    </row>
    <row r="1589" spans="1:8">
      <c r="A1589" t="s">
        <v>1462</v>
      </c>
      <c r="B1589" s="64">
        <f>VLOOKUP($A1589,Pivot!$D:$E,2,FALSE)</f>
        <v>49</v>
      </c>
      <c r="D1589" s="64">
        <v>49</v>
      </c>
      <c r="E1589" s="64">
        <v>0</v>
      </c>
      <c r="F1589" s="64">
        <v>0</v>
      </c>
      <c r="G1589" s="64">
        <v>49</v>
      </c>
      <c r="H1589" s="20">
        <f>IFERROR(VLOOKUP(A1589,'[3]Allocation Thresholds'!A:B,2,FALSE),10)</f>
        <v>10</v>
      </c>
    </row>
    <row r="1590" spans="1:8">
      <c r="A1590" t="s">
        <v>1463</v>
      </c>
      <c r="B1590" s="64">
        <f>VLOOKUP($A1590,Pivot!$D:$E,2,FALSE)</f>
        <v>38</v>
      </c>
      <c r="D1590" s="64">
        <v>38</v>
      </c>
      <c r="E1590" s="64">
        <v>38</v>
      </c>
      <c r="F1590" s="64">
        <v>0</v>
      </c>
      <c r="G1590" s="64">
        <v>38</v>
      </c>
      <c r="H1590" s="20">
        <f>IFERROR(VLOOKUP(A1590,'[3]Allocation Thresholds'!A:B,2,FALSE),10)</f>
        <v>10</v>
      </c>
    </row>
    <row r="1591" spans="1:8">
      <c r="A1591" t="s">
        <v>1464</v>
      </c>
      <c r="B1591" s="64">
        <f>VLOOKUP($A1591,Pivot!$D:$E,2,FALSE)</f>
        <v>221</v>
      </c>
      <c r="D1591" s="64">
        <v>221</v>
      </c>
      <c r="E1591" s="64">
        <v>221</v>
      </c>
      <c r="F1591" s="64">
        <v>0</v>
      </c>
      <c r="G1591" s="64">
        <v>221</v>
      </c>
      <c r="H1591" s="20">
        <f>IFERROR(VLOOKUP(A1591,'[3]Allocation Thresholds'!A:B,2,FALSE),10)</f>
        <v>10</v>
      </c>
    </row>
    <row r="1592" spans="1:8">
      <c r="A1592" t="s">
        <v>1465</v>
      </c>
      <c r="B1592" s="64">
        <f>VLOOKUP($A1592,Pivot!$D:$E,2,FALSE)</f>
        <v>94</v>
      </c>
      <c r="D1592" s="64">
        <v>94</v>
      </c>
      <c r="E1592" s="64">
        <v>94</v>
      </c>
      <c r="F1592" s="64">
        <v>0</v>
      </c>
      <c r="G1592" s="64">
        <v>94</v>
      </c>
      <c r="H1592" s="20">
        <f>IFERROR(VLOOKUP(A1592,'[3]Allocation Thresholds'!A:B,2,FALSE),10)</f>
        <v>10</v>
      </c>
    </row>
    <row r="1593" spans="1:8">
      <c r="A1593" t="s">
        <v>1466</v>
      </c>
      <c r="B1593" s="64">
        <f>VLOOKUP($A1593,Pivot!$D:$E,2,FALSE)</f>
        <v>180</v>
      </c>
      <c r="D1593" s="64">
        <v>180</v>
      </c>
      <c r="E1593" s="64">
        <v>180</v>
      </c>
      <c r="F1593" s="64">
        <v>0</v>
      </c>
      <c r="G1593" s="64">
        <v>180</v>
      </c>
      <c r="H1593" s="20">
        <f>IFERROR(VLOOKUP(A1593,'[3]Allocation Thresholds'!A:B,2,FALSE),10)</f>
        <v>10</v>
      </c>
    </row>
    <row r="1594" spans="1:8">
      <c r="A1594" t="s">
        <v>1467</v>
      </c>
      <c r="B1594" s="64">
        <f>VLOOKUP($A1594,Pivot!$D:$E,2,FALSE)</f>
        <v>88</v>
      </c>
      <c r="D1594" s="64">
        <v>88</v>
      </c>
      <c r="E1594" s="64">
        <v>88</v>
      </c>
      <c r="F1594" s="64">
        <v>0</v>
      </c>
      <c r="G1594" s="64">
        <v>88</v>
      </c>
      <c r="H1594" s="20">
        <f>IFERROR(VLOOKUP(A1594,'[3]Allocation Thresholds'!A:B,2,FALSE),10)</f>
        <v>10</v>
      </c>
    </row>
    <row r="1595" spans="1:8">
      <c r="A1595" t="s">
        <v>1468</v>
      </c>
      <c r="B1595" s="64">
        <f>VLOOKUP($A1595,Pivot!$D:$E,2,FALSE)</f>
        <v>184</v>
      </c>
      <c r="D1595" s="64">
        <v>184</v>
      </c>
      <c r="E1595" s="64">
        <v>184</v>
      </c>
      <c r="F1595" s="64">
        <v>0</v>
      </c>
      <c r="G1595" s="64">
        <v>184</v>
      </c>
      <c r="H1595" s="20">
        <f>IFERROR(VLOOKUP(A1595,'[3]Allocation Thresholds'!A:B,2,FALSE),10)</f>
        <v>10</v>
      </c>
    </row>
    <row r="1596" spans="1:8">
      <c r="A1596" t="s">
        <v>1470</v>
      </c>
      <c r="B1596" s="64">
        <f>VLOOKUP($A1596,Pivot!$D:$E,2,FALSE)</f>
        <v>95</v>
      </c>
      <c r="D1596" s="64">
        <v>95</v>
      </c>
      <c r="E1596" s="64">
        <v>95</v>
      </c>
      <c r="F1596" s="64">
        <v>0</v>
      </c>
      <c r="G1596" s="64">
        <v>95</v>
      </c>
      <c r="H1596" s="20">
        <f>IFERROR(VLOOKUP(A1596,'[3]Allocation Thresholds'!A:B,2,FALSE),10)</f>
        <v>10</v>
      </c>
    </row>
    <row r="1597" spans="1:8">
      <c r="A1597" t="s">
        <v>1471</v>
      </c>
      <c r="B1597" s="64">
        <f>VLOOKUP($A1597,Pivot!$D:$E,2,FALSE)</f>
        <v>58</v>
      </c>
      <c r="D1597" s="64">
        <v>58</v>
      </c>
      <c r="E1597" s="64">
        <v>58</v>
      </c>
      <c r="F1597" s="64">
        <v>0</v>
      </c>
      <c r="G1597" s="64">
        <v>58</v>
      </c>
      <c r="H1597" s="20">
        <f>IFERROR(VLOOKUP(A1597,'[3]Allocation Thresholds'!A:B,2,FALSE),10)</f>
        <v>10</v>
      </c>
    </row>
    <row r="1598" spans="1:8">
      <c r="A1598" t="s">
        <v>1472</v>
      </c>
      <c r="B1598" s="64">
        <f>VLOOKUP($A1598,Pivot!$D:$E,2,FALSE)</f>
        <v>320</v>
      </c>
      <c r="D1598" s="64">
        <v>320</v>
      </c>
      <c r="E1598" s="64">
        <v>320</v>
      </c>
      <c r="F1598" s="64">
        <v>0</v>
      </c>
      <c r="G1598" s="64">
        <v>320</v>
      </c>
      <c r="H1598" s="20">
        <f>IFERROR(VLOOKUP(A1598,'[3]Allocation Thresholds'!A:B,2,FALSE),10)</f>
        <v>10</v>
      </c>
    </row>
    <row r="1599" spans="1:8">
      <c r="A1599" t="s">
        <v>1474</v>
      </c>
      <c r="B1599" s="64">
        <f>VLOOKUP($A1599,Pivot!$D:$E,2,FALSE)</f>
        <v>144</v>
      </c>
      <c r="D1599" s="64">
        <v>144</v>
      </c>
      <c r="E1599" s="64">
        <v>144</v>
      </c>
      <c r="F1599" s="64">
        <v>0</v>
      </c>
      <c r="G1599" s="64">
        <v>144</v>
      </c>
      <c r="H1599" s="20">
        <f>IFERROR(VLOOKUP(A1599,'[3]Allocation Thresholds'!A:B,2,FALSE),10)</f>
        <v>10</v>
      </c>
    </row>
    <row r="1600" spans="1:8">
      <c r="A1600" t="s">
        <v>1475</v>
      </c>
      <c r="B1600" s="64">
        <f>VLOOKUP($A1600,Pivot!$D:$E,2,FALSE)</f>
        <v>216</v>
      </c>
      <c r="D1600" s="64">
        <v>216</v>
      </c>
      <c r="E1600" s="64">
        <v>216</v>
      </c>
      <c r="F1600" s="64">
        <v>0</v>
      </c>
      <c r="G1600" s="64">
        <v>216</v>
      </c>
      <c r="H1600" s="20">
        <f>IFERROR(VLOOKUP(A1600,'[3]Allocation Thresholds'!A:B,2,FALSE),10)</f>
        <v>10</v>
      </c>
    </row>
    <row r="1601" spans="1:8">
      <c r="A1601" t="s">
        <v>1476</v>
      </c>
      <c r="B1601" s="64">
        <f>VLOOKUP($A1601,Pivot!$D:$E,2,FALSE)</f>
        <v>211</v>
      </c>
      <c r="D1601" s="64">
        <v>211</v>
      </c>
      <c r="E1601" s="64">
        <v>211</v>
      </c>
      <c r="F1601" s="64">
        <v>0</v>
      </c>
      <c r="G1601" s="64">
        <v>211</v>
      </c>
      <c r="H1601" s="20">
        <f>IFERROR(VLOOKUP(A1601,'[3]Allocation Thresholds'!A:B,2,FALSE),10)</f>
        <v>10</v>
      </c>
    </row>
    <row r="1602" spans="1:8">
      <c r="A1602" t="s">
        <v>1477</v>
      </c>
      <c r="B1602" s="64">
        <f>VLOOKUP($A1602,Pivot!$D:$E,2,FALSE)</f>
        <v>20</v>
      </c>
      <c r="D1602" s="64">
        <v>20</v>
      </c>
      <c r="E1602" s="64">
        <v>20</v>
      </c>
      <c r="F1602" s="64">
        <v>0</v>
      </c>
      <c r="G1602" s="64">
        <v>20</v>
      </c>
      <c r="H1602" s="20">
        <f>IFERROR(VLOOKUP(A1602,'[3]Allocation Thresholds'!A:B,2,FALSE),10)</f>
        <v>10</v>
      </c>
    </row>
    <row r="1603" spans="1:8">
      <c r="A1603" t="s">
        <v>1478</v>
      </c>
      <c r="B1603" s="64">
        <f>VLOOKUP($A1603,Pivot!$D:$E,2,FALSE)</f>
        <v>810</v>
      </c>
      <c r="D1603" s="64">
        <v>810</v>
      </c>
      <c r="E1603" s="64">
        <v>810</v>
      </c>
      <c r="F1603" s="64">
        <v>0</v>
      </c>
      <c r="G1603" s="64">
        <v>810</v>
      </c>
      <c r="H1603" s="20">
        <f>IFERROR(VLOOKUP(A1603,'[3]Allocation Thresholds'!A:B,2,FALSE),10)</f>
        <v>10</v>
      </c>
    </row>
    <row r="1604" spans="1:8">
      <c r="A1604" t="s">
        <v>1480</v>
      </c>
      <c r="B1604" s="64">
        <f>VLOOKUP($A1604,Pivot!$D:$E,2,FALSE)</f>
        <v>86</v>
      </c>
      <c r="D1604" s="64">
        <v>86</v>
      </c>
      <c r="E1604" s="64">
        <v>86</v>
      </c>
      <c r="F1604" s="64">
        <v>0</v>
      </c>
      <c r="G1604" s="64">
        <v>86</v>
      </c>
      <c r="H1604" s="20">
        <f>IFERROR(VLOOKUP(A1604,'[3]Allocation Thresholds'!A:B,2,FALSE),10)</f>
        <v>10</v>
      </c>
    </row>
    <row r="1605" spans="1:8">
      <c r="A1605" t="s">
        <v>1481</v>
      </c>
      <c r="B1605" s="64">
        <f>VLOOKUP($A1605,Pivot!$D:$E,2,FALSE)</f>
        <v>36</v>
      </c>
      <c r="D1605" s="64">
        <v>36</v>
      </c>
      <c r="E1605" s="64">
        <v>36</v>
      </c>
      <c r="F1605" s="64">
        <v>0</v>
      </c>
      <c r="G1605" s="64">
        <v>36</v>
      </c>
      <c r="H1605" s="20">
        <f>IFERROR(VLOOKUP(A1605,'[3]Allocation Thresholds'!A:B,2,FALSE),10)</f>
        <v>10</v>
      </c>
    </row>
    <row r="1606" spans="1:8">
      <c r="A1606" t="s">
        <v>1482</v>
      </c>
      <c r="B1606" s="64">
        <f>VLOOKUP($A1606,Pivot!$D:$E,2,FALSE)</f>
        <v>34</v>
      </c>
      <c r="D1606" s="64">
        <v>34</v>
      </c>
      <c r="E1606" s="64">
        <v>34</v>
      </c>
      <c r="F1606" s="64">
        <v>0</v>
      </c>
      <c r="G1606" s="64">
        <v>34</v>
      </c>
      <c r="H1606" s="20">
        <f>IFERROR(VLOOKUP(A1606,'[3]Allocation Thresholds'!A:B,2,FALSE),10)</f>
        <v>10</v>
      </c>
    </row>
    <row r="1607" spans="1:8">
      <c r="A1607" t="s">
        <v>1486</v>
      </c>
      <c r="B1607" s="64">
        <f>VLOOKUP($A1607,Pivot!$D:$E,2,FALSE)</f>
        <v>0</v>
      </c>
      <c r="D1607" s="64">
        <v>0</v>
      </c>
      <c r="E1607" s="64">
        <v>0</v>
      </c>
      <c r="F1607" s="64">
        <v>0</v>
      </c>
      <c r="G1607" s="64">
        <v>0</v>
      </c>
      <c r="H1607" s="20">
        <f>IFERROR(VLOOKUP(A1607,'[3]Allocation Thresholds'!A:B,2,FALSE),10)</f>
        <v>10</v>
      </c>
    </row>
    <row r="1608" spans="1:8">
      <c r="A1608" t="s">
        <v>1487</v>
      </c>
      <c r="B1608" s="64">
        <f>VLOOKUP($A1608,Pivot!$D:$E,2,FALSE)</f>
        <v>0</v>
      </c>
      <c r="D1608" s="64">
        <v>0</v>
      </c>
      <c r="E1608" s="64">
        <v>0</v>
      </c>
      <c r="F1608" s="64">
        <v>0</v>
      </c>
      <c r="G1608" s="64">
        <v>0</v>
      </c>
      <c r="H1608" s="20">
        <f>IFERROR(VLOOKUP(A1608,'[3]Allocation Thresholds'!A:B,2,FALSE),10)</f>
        <v>10</v>
      </c>
    </row>
    <row r="1609" spans="1:8">
      <c r="A1609" t="s">
        <v>1488</v>
      </c>
      <c r="B1609" s="64">
        <f>VLOOKUP($A1609,Pivot!$D:$E,2,FALSE)</f>
        <v>84</v>
      </c>
      <c r="D1609" s="64">
        <v>84</v>
      </c>
      <c r="E1609" s="64">
        <v>84</v>
      </c>
      <c r="F1609" s="64">
        <v>0</v>
      </c>
      <c r="G1609" s="64">
        <v>84</v>
      </c>
      <c r="H1609" s="20">
        <f>IFERROR(VLOOKUP(A1609,'[3]Allocation Thresholds'!A:B,2,FALSE),10)</f>
        <v>10</v>
      </c>
    </row>
    <row r="1610" spans="1:8">
      <c r="A1610" t="s">
        <v>1490</v>
      </c>
      <c r="B1610" s="64">
        <f>VLOOKUP($A1610,Pivot!$D:$E,2,FALSE)</f>
        <v>98</v>
      </c>
      <c r="D1610" s="64">
        <v>98</v>
      </c>
      <c r="E1610" s="64">
        <v>98</v>
      </c>
      <c r="F1610" s="64">
        <v>0</v>
      </c>
      <c r="G1610" s="64">
        <v>98</v>
      </c>
      <c r="H1610" s="20">
        <f>IFERROR(VLOOKUP(A1610,'[3]Allocation Thresholds'!A:B,2,FALSE),10)</f>
        <v>10</v>
      </c>
    </row>
    <row r="1611" spans="1:8">
      <c r="A1611" t="s">
        <v>1491</v>
      </c>
      <c r="B1611" s="64">
        <f>VLOOKUP($A1611,Pivot!$D:$E,2,FALSE)</f>
        <v>312</v>
      </c>
      <c r="D1611" s="64">
        <v>312</v>
      </c>
      <c r="E1611" s="64">
        <v>312</v>
      </c>
      <c r="F1611" s="64">
        <v>0</v>
      </c>
      <c r="G1611" s="64">
        <v>312</v>
      </c>
      <c r="H1611" s="20">
        <f>IFERROR(VLOOKUP(A1611,'[3]Allocation Thresholds'!A:B,2,FALSE),10)</f>
        <v>10</v>
      </c>
    </row>
    <row r="1612" spans="1:8">
      <c r="A1612" t="s">
        <v>1493</v>
      </c>
      <c r="B1612" s="64">
        <f>VLOOKUP($A1612,Pivot!$D:$E,2,FALSE)</f>
        <v>63</v>
      </c>
      <c r="D1612" s="64">
        <v>63</v>
      </c>
      <c r="E1612" s="64">
        <v>63</v>
      </c>
      <c r="F1612" s="64">
        <v>0</v>
      </c>
      <c r="G1612" s="64">
        <v>63</v>
      </c>
      <c r="H1612" s="20">
        <f>IFERROR(VLOOKUP(A1612,'[3]Allocation Thresholds'!A:B,2,FALSE),10)</f>
        <v>10</v>
      </c>
    </row>
    <row r="1613" spans="1:8">
      <c r="A1613" t="s">
        <v>1495</v>
      </c>
      <c r="B1613" s="64">
        <f>VLOOKUP($A1613,Pivot!$D:$E,2,FALSE)</f>
        <v>90</v>
      </c>
      <c r="D1613" s="64">
        <v>90</v>
      </c>
      <c r="E1613" s="64">
        <v>90</v>
      </c>
      <c r="F1613" s="64">
        <v>0</v>
      </c>
      <c r="G1613" s="64">
        <v>90</v>
      </c>
      <c r="H1613" s="20">
        <f>IFERROR(VLOOKUP(A1613,'[3]Allocation Thresholds'!A:B,2,FALSE),10)</f>
        <v>10</v>
      </c>
    </row>
    <row r="1614" spans="1:8">
      <c r="A1614" t="s">
        <v>1496</v>
      </c>
      <c r="B1614" s="64">
        <f>VLOOKUP($A1614,Pivot!$D:$E,2,FALSE)</f>
        <v>6</v>
      </c>
      <c r="D1614" s="64">
        <v>4</v>
      </c>
      <c r="E1614" s="64">
        <v>1</v>
      </c>
      <c r="F1614" s="64">
        <v>0</v>
      </c>
      <c r="G1614" s="64">
        <v>1</v>
      </c>
      <c r="H1614" s="20">
        <f>IFERROR(VLOOKUP(A1614,'[3]Allocation Thresholds'!A:B,2,FALSE),10)</f>
        <v>10</v>
      </c>
    </row>
    <row r="1615" spans="1:8">
      <c r="A1615" t="s">
        <v>1497</v>
      </c>
      <c r="B1615" s="64">
        <f>VLOOKUP($A1615,Pivot!$D:$E,2,FALSE)</f>
        <v>0</v>
      </c>
      <c r="D1615" s="64">
        <v>0</v>
      </c>
      <c r="E1615" s="64">
        <v>0</v>
      </c>
      <c r="F1615" s="64">
        <v>0</v>
      </c>
      <c r="G1615" s="64">
        <v>0</v>
      </c>
      <c r="H1615" s="20">
        <f>IFERROR(VLOOKUP(A1615,'[3]Allocation Thresholds'!A:B,2,FALSE),10)</f>
        <v>10</v>
      </c>
    </row>
    <row r="1616" spans="1:8" ht="31.5">
      <c r="A1616" s="74" t="s">
        <v>10972</v>
      </c>
      <c r="B1616" s="64">
        <f>VLOOKUP($A1616,Pivot!$D:$E,2,FALSE)</f>
        <v>0</v>
      </c>
      <c r="D1616" s="64">
        <v>0</v>
      </c>
      <c r="E1616" s="64">
        <v>0</v>
      </c>
      <c r="F1616" s="64">
        <v>0</v>
      </c>
      <c r="G1616" s="64">
        <v>0</v>
      </c>
      <c r="H1616" s="20">
        <f>IFERROR(VLOOKUP(A1616,'[3]Allocation Thresholds'!A:B,2,FALSE),10)</f>
        <v>10</v>
      </c>
    </row>
    <row r="1617" spans="1:10">
      <c r="A1617" t="s">
        <v>1498</v>
      </c>
      <c r="B1617" s="64">
        <f>VLOOKUP($A1617,Pivot!$D:$E,2,FALSE)</f>
        <v>0</v>
      </c>
      <c r="D1617" s="64">
        <v>0</v>
      </c>
      <c r="E1617" s="64">
        <v>0</v>
      </c>
      <c r="F1617" s="64">
        <v>0</v>
      </c>
      <c r="G1617" s="64">
        <v>0</v>
      </c>
      <c r="H1617" s="20">
        <f>IFERROR(VLOOKUP(A1617,'[3]Allocation Thresholds'!A:B,2,FALSE),10)</f>
        <v>10</v>
      </c>
    </row>
    <row r="1618" spans="1:10">
      <c r="A1618" t="s">
        <v>1503</v>
      </c>
      <c r="B1618" s="64">
        <f>VLOOKUP($A1618,Pivot!$D:$E,2,FALSE)</f>
        <v>21</v>
      </c>
      <c r="D1618" s="64">
        <v>21</v>
      </c>
      <c r="E1618" s="64">
        <v>21</v>
      </c>
      <c r="F1618" s="64">
        <v>0</v>
      </c>
      <c r="G1618" s="64">
        <v>0</v>
      </c>
      <c r="H1618" s="20">
        <f>IFERROR(VLOOKUP(A1618,'[3]Allocation Thresholds'!A:B,2,FALSE),10)</f>
        <v>10</v>
      </c>
    </row>
    <row r="1619" spans="1:10">
      <c r="A1619" t="s">
        <v>1504</v>
      </c>
      <c r="B1619" s="64">
        <f>VLOOKUP($A1619,Pivot!$D:$E,2,FALSE)</f>
        <v>185</v>
      </c>
      <c r="D1619" s="64">
        <v>185</v>
      </c>
      <c r="E1619" s="64">
        <v>185</v>
      </c>
      <c r="F1619" s="64">
        <v>0</v>
      </c>
      <c r="G1619" s="64">
        <v>0</v>
      </c>
      <c r="H1619" s="20">
        <f>IFERROR(VLOOKUP(A1619,'[3]Allocation Thresholds'!A:B,2,FALSE),10)</f>
        <v>10</v>
      </c>
    </row>
    <row r="1620" spans="1:10">
      <c r="A1620" t="s">
        <v>1505</v>
      </c>
      <c r="B1620" s="64">
        <f>VLOOKUP($A1620,Pivot!$D:$E,2,FALSE)</f>
        <v>145</v>
      </c>
      <c r="D1620" s="64">
        <v>145</v>
      </c>
      <c r="E1620" s="64">
        <v>145</v>
      </c>
      <c r="F1620" s="64">
        <v>0</v>
      </c>
      <c r="G1620" s="64">
        <v>0</v>
      </c>
      <c r="H1620" s="20">
        <f>IFERROR(VLOOKUP(A1620,'[3]Allocation Thresholds'!A:B,2,FALSE),10)</f>
        <v>10</v>
      </c>
    </row>
    <row r="1621" spans="1:10">
      <c r="A1621" t="s">
        <v>1507</v>
      </c>
      <c r="B1621" s="64">
        <f>VLOOKUP($A1621,Pivot!$D:$E,2,FALSE)</f>
        <v>80</v>
      </c>
      <c r="D1621" s="64">
        <v>0</v>
      </c>
      <c r="E1621" s="64">
        <v>0</v>
      </c>
      <c r="F1621" s="64">
        <v>0</v>
      </c>
      <c r="G1621" s="64">
        <v>0</v>
      </c>
      <c r="H1621" s="20">
        <f>IFERROR(VLOOKUP(A1621,'[3]Allocation Thresholds'!A:B,2,FALSE),10)</f>
        <v>10</v>
      </c>
    </row>
    <row r="1622" spans="1:10">
      <c r="A1622" t="s">
        <v>1508</v>
      </c>
      <c r="B1622" s="64">
        <f>VLOOKUP($A1622,Pivot!$D:$E,2,FALSE)</f>
        <v>236</v>
      </c>
      <c r="D1622" s="64">
        <v>236</v>
      </c>
      <c r="E1622" s="64">
        <v>236</v>
      </c>
      <c r="F1622" s="64">
        <v>0</v>
      </c>
      <c r="G1622" s="64">
        <v>0</v>
      </c>
      <c r="H1622" s="20">
        <f>IFERROR(VLOOKUP(A1622,'[3]Allocation Thresholds'!A:B,2,FALSE),10)</f>
        <v>10</v>
      </c>
    </row>
    <row r="1623" spans="1:10">
      <c r="A1623" t="s">
        <v>1509</v>
      </c>
      <c r="B1623" s="64">
        <f>VLOOKUP($A1623,Pivot!$D:$E,2,FALSE)</f>
        <v>160</v>
      </c>
      <c r="D1623" s="64">
        <v>160</v>
      </c>
      <c r="E1623" s="64">
        <v>160</v>
      </c>
      <c r="F1623" s="64">
        <v>0</v>
      </c>
      <c r="G1623" s="64">
        <v>0</v>
      </c>
      <c r="H1623" s="20">
        <f>IFERROR(VLOOKUP(A1623,'[3]Allocation Thresholds'!A:B,2,FALSE),10)</f>
        <v>10</v>
      </c>
    </row>
    <row r="1624" spans="1:10">
      <c r="A1624" t="s">
        <v>1510</v>
      </c>
      <c r="B1624" s="64">
        <f>VLOOKUP($A1624,Pivot!$D:$E,2,FALSE)</f>
        <v>142</v>
      </c>
      <c r="D1624" s="64">
        <v>142</v>
      </c>
      <c r="E1624" s="64">
        <v>142</v>
      </c>
      <c r="F1624" s="64">
        <v>0</v>
      </c>
      <c r="G1624" s="64">
        <v>0</v>
      </c>
      <c r="H1624" s="20">
        <f>IFERROR(VLOOKUP(A1624,'[3]Allocation Thresholds'!A:B,2,FALSE),10)</f>
        <v>10</v>
      </c>
      <c r="J1624" s="65"/>
    </row>
    <row r="1625" spans="1:10">
      <c r="A1625" t="s">
        <v>1511</v>
      </c>
      <c r="B1625" s="64">
        <f>VLOOKUP($A1625,Pivot!$D:$E,2,FALSE)</f>
        <v>1</v>
      </c>
      <c r="D1625" s="64">
        <v>0</v>
      </c>
      <c r="E1625" s="64">
        <v>0</v>
      </c>
      <c r="F1625" s="64">
        <v>0</v>
      </c>
      <c r="G1625" s="64">
        <v>0</v>
      </c>
      <c r="H1625" s="20">
        <f>IFERROR(VLOOKUP(A1625,'[3]Allocation Thresholds'!A:B,2,FALSE),10)</f>
        <v>10</v>
      </c>
    </row>
    <row r="1626" spans="1:10">
      <c r="A1626" t="s">
        <v>1512</v>
      </c>
      <c r="B1626" s="64">
        <f>VLOOKUP($A1626,Pivot!$D:$E,2,FALSE)</f>
        <v>63</v>
      </c>
      <c r="D1626" s="64">
        <v>63</v>
      </c>
      <c r="E1626" s="64">
        <v>63</v>
      </c>
      <c r="F1626" s="64">
        <v>0</v>
      </c>
      <c r="G1626" s="64">
        <v>0</v>
      </c>
      <c r="H1626" s="20">
        <f>IFERROR(VLOOKUP(A1626,'[3]Allocation Thresholds'!A:B,2,FALSE),10)</f>
        <v>10</v>
      </c>
    </row>
    <row r="1627" spans="1:10">
      <c r="A1627" t="s">
        <v>1513</v>
      </c>
      <c r="B1627" s="64">
        <f>VLOOKUP($A1627,Pivot!$D:$E,2,FALSE)</f>
        <v>77</v>
      </c>
      <c r="D1627" s="64">
        <v>77</v>
      </c>
      <c r="E1627" s="64">
        <v>77</v>
      </c>
      <c r="F1627" s="64">
        <v>0</v>
      </c>
      <c r="G1627" s="64">
        <v>0</v>
      </c>
      <c r="H1627" s="20">
        <f>IFERROR(VLOOKUP(A1627,'[3]Allocation Thresholds'!A:B,2,FALSE),10)</f>
        <v>10</v>
      </c>
    </row>
    <row r="1628" spans="1:10">
      <c r="A1628" t="s">
        <v>1514</v>
      </c>
      <c r="B1628" s="64">
        <f>VLOOKUP($A1628,Pivot!$D:$E,2,FALSE)</f>
        <v>248</v>
      </c>
      <c r="D1628" s="64">
        <v>248</v>
      </c>
      <c r="E1628" s="64">
        <v>248</v>
      </c>
      <c r="F1628" s="64">
        <v>0</v>
      </c>
      <c r="G1628" s="64">
        <v>0</v>
      </c>
      <c r="H1628" s="20">
        <f>IFERROR(VLOOKUP(A1628,'[3]Allocation Thresholds'!A:B,2,FALSE),10)</f>
        <v>10</v>
      </c>
    </row>
    <row r="1629" spans="1:10">
      <c r="A1629" t="s">
        <v>1515</v>
      </c>
      <c r="B1629" s="64">
        <f>VLOOKUP($A1629,Pivot!$D:$E,2,FALSE)</f>
        <v>199</v>
      </c>
      <c r="D1629" s="64">
        <v>199</v>
      </c>
      <c r="E1629" s="64">
        <v>199</v>
      </c>
      <c r="F1629" s="64">
        <v>0</v>
      </c>
      <c r="G1629" s="64">
        <v>0</v>
      </c>
      <c r="H1629" s="20">
        <f>IFERROR(VLOOKUP(A1629,'[3]Allocation Thresholds'!A:B,2,FALSE),10)</f>
        <v>10</v>
      </c>
    </row>
    <row r="1630" spans="1:10">
      <c r="A1630" t="s">
        <v>1516</v>
      </c>
      <c r="B1630" s="64">
        <f>VLOOKUP($A1630,Pivot!$D:$E,2,FALSE)</f>
        <v>36</v>
      </c>
      <c r="D1630" s="64">
        <v>36</v>
      </c>
      <c r="E1630" s="64">
        <v>36</v>
      </c>
      <c r="F1630" s="64">
        <v>0</v>
      </c>
      <c r="G1630" s="64">
        <v>0</v>
      </c>
      <c r="H1630" s="20">
        <f>IFERROR(VLOOKUP(A1630,'[3]Allocation Thresholds'!A:B,2,FALSE),10)</f>
        <v>10</v>
      </c>
    </row>
    <row r="1631" spans="1:10">
      <c r="A1631" t="s">
        <v>1517</v>
      </c>
      <c r="B1631" s="64">
        <f>VLOOKUP($A1631,Pivot!$D:$E,2,FALSE)</f>
        <v>47</v>
      </c>
      <c r="D1631" s="64">
        <v>47</v>
      </c>
      <c r="E1631" s="64">
        <v>47</v>
      </c>
      <c r="F1631" s="64">
        <v>0</v>
      </c>
      <c r="G1631" s="64">
        <v>0</v>
      </c>
      <c r="H1631" s="20">
        <f>IFERROR(VLOOKUP(A1631,'[3]Allocation Thresholds'!A:B,2,FALSE),10)</f>
        <v>10</v>
      </c>
    </row>
    <row r="1632" spans="1:10">
      <c r="A1632" t="s">
        <v>1518</v>
      </c>
      <c r="B1632" s="64">
        <f>VLOOKUP($A1632,Pivot!$D:$E,2,FALSE)</f>
        <v>46</v>
      </c>
      <c r="D1632" s="64">
        <v>46</v>
      </c>
      <c r="E1632" s="64">
        <v>46</v>
      </c>
      <c r="F1632" s="64">
        <v>0</v>
      </c>
      <c r="G1632" s="64">
        <v>0</v>
      </c>
      <c r="H1632" s="20">
        <f>IFERROR(VLOOKUP(A1632,'[3]Allocation Thresholds'!A:B,2,FALSE),10)</f>
        <v>10</v>
      </c>
    </row>
    <row r="1633" spans="1:8">
      <c r="A1633" t="s">
        <v>4430</v>
      </c>
      <c r="B1633" s="64">
        <f>VLOOKUP($A1633,Pivot!$D:$E,2,FALSE)</f>
        <v>0</v>
      </c>
      <c r="D1633" s="64">
        <v>50</v>
      </c>
      <c r="E1633" s="64">
        <v>50</v>
      </c>
      <c r="F1633" s="64">
        <v>0</v>
      </c>
      <c r="G1633" s="64">
        <v>0</v>
      </c>
      <c r="H1633" s="20">
        <f>IFERROR(VLOOKUP(A1633,'[3]Allocation Thresholds'!A:B,2,FALSE),10)</f>
        <v>10</v>
      </c>
    </row>
    <row r="1634" spans="1:8">
      <c r="A1634" t="s">
        <v>4431</v>
      </c>
      <c r="B1634" s="64">
        <f>VLOOKUP($A1634,Pivot!$D:$E,2,FALSE)</f>
        <v>0</v>
      </c>
      <c r="D1634" s="64">
        <v>50</v>
      </c>
      <c r="E1634" s="64">
        <v>50</v>
      </c>
      <c r="F1634" s="64">
        <v>0</v>
      </c>
      <c r="G1634" s="64">
        <v>0</v>
      </c>
      <c r="H1634" s="20">
        <f>IFERROR(VLOOKUP(A1634,'[3]Allocation Thresholds'!A:B,2,FALSE),10)</f>
        <v>10</v>
      </c>
    </row>
    <row r="1635" spans="1:8">
      <c r="A1635" t="s">
        <v>4432</v>
      </c>
      <c r="B1635" s="64">
        <f>VLOOKUP($A1635,Pivot!$D:$E,2,FALSE)</f>
        <v>0</v>
      </c>
      <c r="D1635" s="64">
        <v>50</v>
      </c>
      <c r="E1635" s="64">
        <v>50</v>
      </c>
      <c r="F1635" s="64">
        <v>0</v>
      </c>
      <c r="G1635" s="64">
        <v>0</v>
      </c>
      <c r="H1635" s="20">
        <f>IFERROR(VLOOKUP(A1635,'[3]Allocation Thresholds'!A:B,2,FALSE),10)</f>
        <v>10</v>
      </c>
    </row>
    <row r="1636" spans="1:8">
      <c r="A1636" t="s">
        <v>4433</v>
      </c>
      <c r="B1636" s="64">
        <f>VLOOKUP($A1636,Pivot!$D:$E,2,FALSE)</f>
        <v>0</v>
      </c>
      <c r="D1636" s="64">
        <v>50</v>
      </c>
      <c r="E1636" s="64">
        <v>50</v>
      </c>
      <c r="F1636" s="64">
        <v>0</v>
      </c>
      <c r="G1636" s="64">
        <v>0</v>
      </c>
      <c r="H1636" s="20">
        <f>IFERROR(VLOOKUP(A1636,'[3]Allocation Thresholds'!A:B,2,FALSE),10)</f>
        <v>10</v>
      </c>
    </row>
    <row r="1637" spans="1:8">
      <c r="A1637" t="s">
        <v>4434</v>
      </c>
      <c r="B1637" s="64">
        <f>VLOOKUP($A1637,Pivot!$D:$E,2,FALSE)</f>
        <v>0</v>
      </c>
      <c r="D1637" s="64">
        <v>50</v>
      </c>
      <c r="E1637" s="64">
        <v>50</v>
      </c>
      <c r="F1637" s="64">
        <v>0</v>
      </c>
      <c r="G1637" s="64">
        <v>0</v>
      </c>
      <c r="H1637" s="20">
        <f>IFERROR(VLOOKUP(A1637,'[3]Allocation Thresholds'!A:B,2,FALSE),10)</f>
        <v>10</v>
      </c>
    </row>
    <row r="1638" spans="1:8">
      <c r="A1638" t="s">
        <v>4435</v>
      </c>
      <c r="B1638" s="64">
        <f>VLOOKUP($A1638,Pivot!$D:$E,2,FALSE)</f>
        <v>0</v>
      </c>
      <c r="D1638" s="64">
        <v>50</v>
      </c>
      <c r="E1638" s="64">
        <v>50</v>
      </c>
      <c r="F1638" s="64">
        <v>0</v>
      </c>
      <c r="G1638" s="64">
        <v>0</v>
      </c>
      <c r="H1638" s="20">
        <f>IFERROR(VLOOKUP(A1638,'[3]Allocation Thresholds'!A:B,2,FALSE),10)</f>
        <v>10</v>
      </c>
    </row>
    <row r="1639" spans="1:8">
      <c r="A1639" t="s">
        <v>4436</v>
      </c>
      <c r="B1639" s="64">
        <f>VLOOKUP($A1639,Pivot!$D:$E,2,FALSE)</f>
        <v>0</v>
      </c>
      <c r="D1639" s="64">
        <v>50</v>
      </c>
      <c r="E1639" s="64">
        <v>50</v>
      </c>
      <c r="F1639" s="64">
        <v>0</v>
      </c>
      <c r="G1639" s="64">
        <v>0</v>
      </c>
      <c r="H1639" s="20">
        <f>IFERROR(VLOOKUP(A1639,'[3]Allocation Thresholds'!A:B,2,FALSE),10)</f>
        <v>10</v>
      </c>
    </row>
    <row r="1640" spans="1:8">
      <c r="A1640" t="s">
        <v>4437</v>
      </c>
      <c r="B1640" s="64">
        <f>VLOOKUP($A1640,Pivot!$D:$E,2,FALSE)</f>
        <v>0</v>
      </c>
      <c r="D1640" s="64">
        <v>50</v>
      </c>
      <c r="E1640" s="64">
        <v>50</v>
      </c>
      <c r="F1640" s="64">
        <v>0</v>
      </c>
      <c r="G1640" s="64">
        <v>0</v>
      </c>
      <c r="H1640" s="20">
        <f>IFERROR(VLOOKUP(A1640,'[3]Allocation Thresholds'!A:B,2,FALSE),10)</f>
        <v>10</v>
      </c>
    </row>
    <row r="1641" spans="1:8">
      <c r="A1641" t="s">
        <v>4438</v>
      </c>
      <c r="B1641" s="64">
        <f>VLOOKUP($A1641,Pivot!$D:$E,2,FALSE)</f>
        <v>0</v>
      </c>
      <c r="D1641" s="64">
        <v>50</v>
      </c>
      <c r="E1641" s="64">
        <v>50</v>
      </c>
      <c r="F1641" s="64">
        <v>0</v>
      </c>
      <c r="G1641" s="64">
        <v>0</v>
      </c>
      <c r="H1641" s="20">
        <f>IFERROR(VLOOKUP(A1641,'[3]Allocation Thresholds'!A:B,2,FALSE),10)</f>
        <v>10</v>
      </c>
    </row>
    <row r="1642" spans="1:8">
      <c r="A1642" t="s">
        <v>4439</v>
      </c>
      <c r="B1642" s="64">
        <f>VLOOKUP($A1642,Pivot!$D:$E,2,FALSE)</f>
        <v>0</v>
      </c>
      <c r="D1642" s="64">
        <v>50</v>
      </c>
      <c r="E1642" s="64">
        <v>50</v>
      </c>
      <c r="F1642" s="64">
        <v>0</v>
      </c>
      <c r="G1642" s="64">
        <v>0</v>
      </c>
      <c r="H1642" s="20">
        <f>IFERROR(VLOOKUP(A1642,'[3]Allocation Thresholds'!A:B,2,FALSE),10)</f>
        <v>10</v>
      </c>
    </row>
    <row r="1643" spans="1:8">
      <c r="A1643" t="s">
        <v>4440</v>
      </c>
      <c r="B1643" s="64">
        <f>VLOOKUP($A1643,Pivot!$D:$E,2,FALSE)</f>
        <v>0</v>
      </c>
      <c r="D1643" s="64">
        <v>50</v>
      </c>
      <c r="E1643" s="64">
        <v>50</v>
      </c>
      <c r="F1643" s="64">
        <v>0</v>
      </c>
      <c r="G1643" s="64">
        <v>0</v>
      </c>
      <c r="H1643" s="20">
        <f>IFERROR(VLOOKUP(A1643,'[3]Allocation Thresholds'!A:B,2,FALSE),10)</f>
        <v>10</v>
      </c>
    </row>
    <row r="1644" spans="1:8">
      <c r="A1644" t="s">
        <v>4441</v>
      </c>
      <c r="B1644" s="64">
        <f>VLOOKUP($A1644,Pivot!$D:$E,2,FALSE)</f>
        <v>0</v>
      </c>
      <c r="D1644" s="64">
        <v>50</v>
      </c>
      <c r="E1644" s="64">
        <v>50</v>
      </c>
      <c r="F1644" s="64">
        <v>0</v>
      </c>
      <c r="G1644" s="64">
        <v>0</v>
      </c>
      <c r="H1644" s="20">
        <f>IFERROR(VLOOKUP(A1644,'[3]Allocation Thresholds'!A:B,2,FALSE),10)</f>
        <v>10</v>
      </c>
    </row>
    <row r="1645" spans="1:8">
      <c r="A1645" t="s">
        <v>4442</v>
      </c>
      <c r="B1645" s="64">
        <f>VLOOKUP($A1645,Pivot!$D:$E,2,FALSE)</f>
        <v>0</v>
      </c>
      <c r="D1645" s="64">
        <v>50</v>
      </c>
      <c r="E1645" s="64">
        <v>50</v>
      </c>
      <c r="F1645" s="64">
        <v>0</v>
      </c>
      <c r="G1645" s="64">
        <v>0</v>
      </c>
      <c r="H1645" s="20">
        <f>IFERROR(VLOOKUP(A1645,'[3]Allocation Thresholds'!A:B,2,FALSE),10)</f>
        <v>10</v>
      </c>
    </row>
    <row r="1646" spans="1:8">
      <c r="A1646" t="s">
        <v>4443</v>
      </c>
      <c r="B1646" s="64">
        <f>VLOOKUP($A1646,Pivot!$D:$E,2,FALSE)</f>
        <v>0</v>
      </c>
      <c r="D1646" s="64">
        <v>50</v>
      </c>
      <c r="E1646" s="64">
        <v>50</v>
      </c>
      <c r="F1646" s="64">
        <v>0</v>
      </c>
      <c r="G1646" s="64">
        <v>0</v>
      </c>
      <c r="H1646" s="20">
        <f>IFERROR(VLOOKUP(A1646,'[3]Allocation Thresholds'!A:B,2,FALSE),10)</f>
        <v>10</v>
      </c>
    </row>
    <row r="1647" spans="1:8">
      <c r="A1647" t="s">
        <v>4444</v>
      </c>
      <c r="B1647" s="64">
        <f>VLOOKUP($A1647,Pivot!$D:$E,2,FALSE)</f>
        <v>0</v>
      </c>
      <c r="D1647" s="64">
        <v>0</v>
      </c>
      <c r="E1647" s="64">
        <v>0</v>
      </c>
      <c r="F1647" s="64">
        <v>0</v>
      </c>
      <c r="G1647" s="64">
        <v>0</v>
      </c>
      <c r="H1647" s="20">
        <f>IFERROR(VLOOKUP(A1647,'[3]Allocation Thresholds'!A:B,2,FALSE),10)</f>
        <v>10</v>
      </c>
    </row>
    <row r="1648" spans="1:8">
      <c r="A1648" t="s">
        <v>4445</v>
      </c>
      <c r="B1648" s="64">
        <f>VLOOKUP($A1648,Pivot!$D:$E,2,FALSE)</f>
        <v>0</v>
      </c>
      <c r="D1648" s="64">
        <v>50</v>
      </c>
      <c r="E1648" s="64">
        <v>50</v>
      </c>
      <c r="F1648" s="64">
        <v>0</v>
      </c>
      <c r="G1648" s="64">
        <v>0</v>
      </c>
      <c r="H1648" s="20">
        <f>IFERROR(VLOOKUP(A1648,'[3]Allocation Thresholds'!A:B,2,FALSE),10)</f>
        <v>10</v>
      </c>
    </row>
    <row r="1649" spans="1:8">
      <c r="A1649" t="s">
        <v>4446</v>
      </c>
      <c r="B1649" s="64">
        <f>VLOOKUP($A1649,Pivot!$D:$E,2,FALSE)</f>
        <v>0</v>
      </c>
      <c r="D1649" s="64">
        <v>50</v>
      </c>
      <c r="E1649" s="64">
        <v>50</v>
      </c>
      <c r="F1649" s="64">
        <v>0</v>
      </c>
      <c r="G1649" s="64">
        <v>0</v>
      </c>
      <c r="H1649" s="20">
        <f>IFERROR(VLOOKUP(A1649,'[3]Allocation Thresholds'!A:B,2,FALSE),10)</f>
        <v>10</v>
      </c>
    </row>
    <row r="1650" spans="1:8">
      <c r="A1650" t="s">
        <v>4447</v>
      </c>
      <c r="B1650" s="64">
        <f>VLOOKUP($A1650,Pivot!$D:$E,2,FALSE)</f>
        <v>0</v>
      </c>
      <c r="D1650" s="64">
        <v>50</v>
      </c>
      <c r="E1650" s="64">
        <v>50</v>
      </c>
      <c r="F1650" s="64">
        <v>0</v>
      </c>
      <c r="G1650" s="64">
        <v>0</v>
      </c>
      <c r="H1650" s="20">
        <f>IFERROR(VLOOKUP(A1650,'[3]Allocation Thresholds'!A:B,2,FALSE),10)</f>
        <v>10</v>
      </c>
    </row>
    <row r="1651" spans="1:8">
      <c r="A1651" t="s">
        <v>4448</v>
      </c>
      <c r="B1651" s="64">
        <f>VLOOKUP($A1651,Pivot!$D:$E,2,FALSE)</f>
        <v>0</v>
      </c>
      <c r="D1651" s="64">
        <v>50</v>
      </c>
      <c r="E1651" s="64">
        <v>50</v>
      </c>
      <c r="F1651" s="64">
        <v>0</v>
      </c>
      <c r="G1651" s="64">
        <v>0</v>
      </c>
      <c r="H1651" s="20">
        <f>IFERROR(VLOOKUP(A1651,'[3]Allocation Thresholds'!A:B,2,FALSE),10)</f>
        <v>10</v>
      </c>
    </row>
    <row r="1652" spans="1:8">
      <c r="A1652" t="s">
        <v>4449</v>
      </c>
      <c r="B1652" s="64">
        <f>VLOOKUP($A1652,Pivot!$D:$E,2,FALSE)</f>
        <v>0</v>
      </c>
      <c r="D1652" s="64">
        <v>50</v>
      </c>
      <c r="E1652" s="64">
        <v>50</v>
      </c>
      <c r="F1652" s="64">
        <v>0</v>
      </c>
      <c r="G1652" s="64">
        <v>0</v>
      </c>
      <c r="H1652" s="20">
        <f>IFERROR(VLOOKUP(A1652,'[3]Allocation Thresholds'!A:B,2,FALSE),10)</f>
        <v>10</v>
      </c>
    </row>
    <row r="1653" spans="1:8">
      <c r="A1653" t="s">
        <v>4450</v>
      </c>
      <c r="B1653" s="64">
        <f>VLOOKUP($A1653,Pivot!$D:$E,2,FALSE)</f>
        <v>0</v>
      </c>
      <c r="D1653" s="64">
        <v>50</v>
      </c>
      <c r="E1653" s="64">
        <v>50</v>
      </c>
      <c r="F1653" s="64">
        <v>0</v>
      </c>
      <c r="G1653" s="64">
        <v>0</v>
      </c>
      <c r="H1653" s="20">
        <f>IFERROR(VLOOKUP(A1653,'[3]Allocation Thresholds'!A:B,2,FALSE),10)</f>
        <v>10</v>
      </c>
    </row>
    <row r="1654" spans="1:8">
      <c r="A1654" t="s">
        <v>4451</v>
      </c>
      <c r="B1654" s="64">
        <f>VLOOKUP($A1654,Pivot!$D:$E,2,FALSE)</f>
        <v>0</v>
      </c>
      <c r="D1654" s="64">
        <v>50</v>
      </c>
      <c r="E1654" s="64">
        <v>50</v>
      </c>
      <c r="F1654" s="64">
        <v>0</v>
      </c>
      <c r="G1654" s="64">
        <v>0</v>
      </c>
      <c r="H1654" s="20">
        <f>IFERROR(VLOOKUP(A1654,'[3]Allocation Thresholds'!A:B,2,FALSE),10)</f>
        <v>10</v>
      </c>
    </row>
    <row r="1655" spans="1:8">
      <c r="A1655" t="s">
        <v>4452</v>
      </c>
      <c r="B1655" s="64">
        <f>VLOOKUP($A1655,Pivot!$D:$E,2,FALSE)</f>
        <v>0</v>
      </c>
      <c r="D1655" s="64">
        <v>0</v>
      </c>
      <c r="E1655" s="64">
        <v>0</v>
      </c>
      <c r="F1655" s="64">
        <v>0</v>
      </c>
      <c r="G1655" s="64">
        <v>0</v>
      </c>
      <c r="H1655" s="20">
        <f>IFERROR(VLOOKUP(A1655,'[3]Allocation Thresholds'!A:B,2,FALSE),10)</f>
        <v>10</v>
      </c>
    </row>
    <row r="1656" spans="1:8">
      <c r="A1656" t="s">
        <v>4453</v>
      </c>
      <c r="B1656" s="64">
        <f>VLOOKUP($A1656,Pivot!$D:$E,2,FALSE)</f>
        <v>0</v>
      </c>
      <c r="D1656" s="64">
        <v>50</v>
      </c>
      <c r="E1656" s="64">
        <v>50</v>
      </c>
      <c r="F1656" s="64">
        <v>0</v>
      </c>
      <c r="G1656" s="64">
        <v>0</v>
      </c>
      <c r="H1656" s="20">
        <f>IFERROR(VLOOKUP(A1656,'[3]Allocation Thresholds'!A:B,2,FALSE),10)</f>
        <v>10</v>
      </c>
    </row>
    <row r="1657" spans="1:8">
      <c r="A1657" t="s">
        <v>4454</v>
      </c>
      <c r="B1657" s="64">
        <f>VLOOKUP($A1657,Pivot!$D:$E,2,FALSE)</f>
        <v>0</v>
      </c>
      <c r="D1657" s="64">
        <v>50</v>
      </c>
      <c r="E1657" s="64">
        <v>50</v>
      </c>
      <c r="F1657" s="64">
        <v>0</v>
      </c>
      <c r="G1657" s="64">
        <v>0</v>
      </c>
      <c r="H1657" s="20">
        <f>IFERROR(VLOOKUP(A1657,'[3]Allocation Thresholds'!A:B,2,FALSE),10)</f>
        <v>10</v>
      </c>
    </row>
    <row r="1658" spans="1:8">
      <c r="A1658" t="s">
        <v>4455</v>
      </c>
      <c r="B1658" s="64">
        <f>VLOOKUP($A1658,Pivot!$D:$E,2,FALSE)</f>
        <v>0</v>
      </c>
      <c r="D1658" s="64">
        <v>50</v>
      </c>
      <c r="E1658" s="64">
        <v>50</v>
      </c>
      <c r="F1658" s="64">
        <v>0</v>
      </c>
      <c r="G1658" s="64">
        <v>0</v>
      </c>
      <c r="H1658" s="20">
        <f>IFERROR(VLOOKUP(A1658,'[3]Allocation Thresholds'!A:B,2,FALSE),10)</f>
        <v>10</v>
      </c>
    </row>
    <row r="1659" spans="1:8">
      <c r="A1659" t="s">
        <v>4456</v>
      </c>
      <c r="B1659" s="64">
        <f>VLOOKUP($A1659,Pivot!$D:$E,2,FALSE)</f>
        <v>0</v>
      </c>
      <c r="D1659" s="64">
        <v>0</v>
      </c>
      <c r="E1659" s="64">
        <v>0</v>
      </c>
      <c r="F1659" s="64">
        <v>0</v>
      </c>
      <c r="G1659" s="64">
        <v>0</v>
      </c>
      <c r="H1659" s="20">
        <f>IFERROR(VLOOKUP(A1659,'[3]Allocation Thresholds'!A:B,2,FALSE),10)</f>
        <v>10</v>
      </c>
    </row>
    <row r="1660" spans="1:8">
      <c r="A1660" t="s">
        <v>4457</v>
      </c>
      <c r="B1660" s="64">
        <f>VLOOKUP($A1660,Pivot!$D:$E,2,FALSE)</f>
        <v>0</v>
      </c>
      <c r="D1660" s="64">
        <v>50</v>
      </c>
      <c r="E1660" s="64">
        <v>50</v>
      </c>
      <c r="F1660" s="64">
        <v>0</v>
      </c>
      <c r="G1660" s="64">
        <v>0</v>
      </c>
      <c r="H1660" s="20">
        <f>IFERROR(VLOOKUP(A1660,'[3]Allocation Thresholds'!A:B,2,FALSE),10)</f>
        <v>10</v>
      </c>
    </row>
    <row r="1661" spans="1:8">
      <c r="A1661" t="s">
        <v>4458</v>
      </c>
      <c r="B1661" s="64">
        <f>VLOOKUP($A1661,Pivot!$D:$E,2,FALSE)</f>
        <v>0</v>
      </c>
      <c r="D1661" s="64">
        <v>50</v>
      </c>
      <c r="E1661" s="64">
        <v>50</v>
      </c>
      <c r="F1661" s="64">
        <v>0</v>
      </c>
      <c r="G1661" s="64">
        <v>0</v>
      </c>
      <c r="H1661" s="20">
        <f>IFERROR(VLOOKUP(A1661,'[3]Allocation Thresholds'!A:B,2,FALSE),10)</f>
        <v>10</v>
      </c>
    </row>
    <row r="1662" spans="1:8">
      <c r="A1662" t="s">
        <v>4459</v>
      </c>
      <c r="B1662" s="64">
        <f>VLOOKUP($A1662,Pivot!$D:$E,2,FALSE)</f>
        <v>0</v>
      </c>
      <c r="D1662" s="64">
        <v>50</v>
      </c>
      <c r="E1662" s="64">
        <v>50</v>
      </c>
      <c r="F1662" s="64">
        <v>0</v>
      </c>
      <c r="G1662" s="64">
        <v>0</v>
      </c>
      <c r="H1662" s="20">
        <f>IFERROR(VLOOKUP(A1662,'[3]Allocation Thresholds'!A:B,2,FALSE),10)</f>
        <v>10</v>
      </c>
    </row>
    <row r="1663" spans="1:8">
      <c r="A1663" t="s">
        <v>4460</v>
      </c>
      <c r="B1663" s="64">
        <f>VLOOKUP($A1663,Pivot!$D:$E,2,FALSE)</f>
        <v>0</v>
      </c>
      <c r="D1663" s="64">
        <v>0</v>
      </c>
      <c r="E1663" s="64">
        <v>0</v>
      </c>
      <c r="F1663" s="64">
        <v>0</v>
      </c>
      <c r="G1663" s="64">
        <v>0</v>
      </c>
      <c r="H1663" s="20">
        <f>IFERROR(VLOOKUP(A1663,'[3]Allocation Thresholds'!A:B,2,FALSE),10)</f>
        <v>10</v>
      </c>
    </row>
    <row r="1664" spans="1:8">
      <c r="A1664" t="s">
        <v>4461</v>
      </c>
      <c r="B1664" s="64">
        <f>VLOOKUP($A1664,Pivot!$D:$E,2,FALSE)</f>
        <v>0</v>
      </c>
      <c r="D1664" s="64">
        <v>0</v>
      </c>
      <c r="E1664" s="64">
        <v>0</v>
      </c>
      <c r="F1664" s="64">
        <v>0</v>
      </c>
      <c r="G1664" s="64">
        <v>0</v>
      </c>
      <c r="H1664" s="20">
        <f>IFERROR(VLOOKUP(A1664,'[3]Allocation Thresholds'!A:B,2,FALSE),10)</f>
        <v>10</v>
      </c>
    </row>
    <row r="1665" spans="1:8">
      <c r="A1665" t="s">
        <v>4462</v>
      </c>
      <c r="B1665" s="64">
        <f>VLOOKUP($A1665,Pivot!$D:$E,2,FALSE)</f>
        <v>0</v>
      </c>
      <c r="D1665" s="64">
        <v>50</v>
      </c>
      <c r="E1665" s="64">
        <v>50</v>
      </c>
      <c r="F1665" s="64">
        <v>0</v>
      </c>
      <c r="G1665" s="64">
        <v>0</v>
      </c>
      <c r="H1665" s="20">
        <f>IFERROR(VLOOKUP(A1665,'[3]Allocation Thresholds'!A:B,2,FALSE),10)</f>
        <v>10</v>
      </c>
    </row>
    <row r="1666" spans="1:8">
      <c r="A1666" t="s">
        <v>4463</v>
      </c>
      <c r="B1666" s="64">
        <f>VLOOKUP($A1666,Pivot!$D:$E,2,FALSE)</f>
        <v>0</v>
      </c>
      <c r="D1666" s="64">
        <v>50</v>
      </c>
      <c r="E1666" s="64">
        <v>50</v>
      </c>
      <c r="F1666" s="64">
        <v>0</v>
      </c>
      <c r="G1666" s="64">
        <v>0</v>
      </c>
      <c r="H1666" s="20">
        <f>IFERROR(VLOOKUP(A1666,'[3]Allocation Thresholds'!A:B,2,FALSE),10)</f>
        <v>10</v>
      </c>
    </row>
    <row r="1667" spans="1:8">
      <c r="A1667" t="s">
        <v>4464</v>
      </c>
      <c r="B1667" s="64">
        <f>VLOOKUP($A1667,Pivot!$D:$E,2,FALSE)</f>
        <v>0</v>
      </c>
      <c r="D1667" s="64">
        <v>0</v>
      </c>
      <c r="E1667" s="64">
        <v>0</v>
      </c>
      <c r="F1667" s="64">
        <v>0</v>
      </c>
      <c r="G1667" s="64">
        <v>0</v>
      </c>
      <c r="H1667" s="20">
        <f>IFERROR(VLOOKUP(A1667,'[3]Allocation Thresholds'!A:B,2,FALSE),10)</f>
        <v>10</v>
      </c>
    </row>
    <row r="1668" spans="1:8">
      <c r="A1668" t="s">
        <v>4465</v>
      </c>
      <c r="B1668" s="64">
        <f>VLOOKUP($A1668,Pivot!$D:$E,2,FALSE)</f>
        <v>0</v>
      </c>
      <c r="D1668" s="64">
        <v>0</v>
      </c>
      <c r="E1668" s="64">
        <v>0</v>
      </c>
      <c r="F1668" s="64">
        <v>0</v>
      </c>
      <c r="G1668" s="64">
        <v>0</v>
      </c>
      <c r="H1668" s="20">
        <f>IFERROR(VLOOKUP(A1668,'[3]Allocation Thresholds'!A:B,2,FALSE),10)</f>
        <v>10</v>
      </c>
    </row>
    <row r="1669" spans="1:8">
      <c r="A1669" t="s">
        <v>4466</v>
      </c>
      <c r="B1669" s="64">
        <f>VLOOKUP($A1669,Pivot!$D:$E,2,FALSE)</f>
        <v>0</v>
      </c>
      <c r="D1669" s="64">
        <v>50</v>
      </c>
      <c r="E1669" s="64">
        <v>50</v>
      </c>
      <c r="F1669" s="64">
        <v>0</v>
      </c>
      <c r="G1669" s="64">
        <v>0</v>
      </c>
      <c r="H1669" s="20">
        <f>IFERROR(VLOOKUP(A1669,'[3]Allocation Thresholds'!A:B,2,FALSE),10)</f>
        <v>10</v>
      </c>
    </row>
    <row r="1670" spans="1:8">
      <c r="A1670" t="s">
        <v>4467</v>
      </c>
      <c r="B1670" s="64">
        <f>VLOOKUP($A1670,Pivot!$D:$E,2,FALSE)</f>
        <v>0</v>
      </c>
      <c r="D1670" s="64">
        <v>50</v>
      </c>
      <c r="E1670" s="64">
        <v>50</v>
      </c>
      <c r="F1670" s="64">
        <v>0</v>
      </c>
      <c r="G1670" s="64">
        <v>0</v>
      </c>
      <c r="H1670" s="20">
        <f>IFERROR(VLOOKUP(A1670,'[3]Allocation Thresholds'!A:B,2,FALSE),10)</f>
        <v>10</v>
      </c>
    </row>
    <row r="1671" spans="1:8">
      <c r="A1671" t="s">
        <v>4468</v>
      </c>
      <c r="B1671" s="64">
        <f>VLOOKUP($A1671,Pivot!$D:$E,2,FALSE)</f>
        <v>0</v>
      </c>
      <c r="D1671" s="64">
        <v>50</v>
      </c>
      <c r="E1671" s="64">
        <v>50</v>
      </c>
      <c r="F1671" s="64">
        <v>0</v>
      </c>
      <c r="G1671" s="64">
        <v>0</v>
      </c>
      <c r="H1671" s="20">
        <f>IFERROR(VLOOKUP(A1671,'[3]Allocation Thresholds'!A:B,2,FALSE),10)</f>
        <v>10</v>
      </c>
    </row>
    <row r="1672" spans="1:8">
      <c r="A1672" t="s">
        <v>4469</v>
      </c>
      <c r="B1672" s="64">
        <f>VLOOKUP($A1672,Pivot!$D:$E,2,FALSE)</f>
        <v>0</v>
      </c>
      <c r="D1672" s="64">
        <v>50</v>
      </c>
      <c r="E1672" s="64">
        <v>50</v>
      </c>
      <c r="F1672" s="64">
        <v>0</v>
      </c>
      <c r="G1672" s="64">
        <v>0</v>
      </c>
      <c r="H1672" s="20">
        <f>IFERROR(VLOOKUP(A1672,'[3]Allocation Thresholds'!A:B,2,FALSE),10)</f>
        <v>10</v>
      </c>
    </row>
    <row r="1673" spans="1:8">
      <c r="A1673" t="s">
        <v>4470</v>
      </c>
      <c r="B1673" s="64">
        <f>VLOOKUP($A1673,Pivot!$D:$E,2,FALSE)</f>
        <v>0</v>
      </c>
      <c r="D1673" s="64">
        <v>50</v>
      </c>
      <c r="E1673" s="64">
        <v>50</v>
      </c>
      <c r="F1673" s="64">
        <v>0</v>
      </c>
      <c r="G1673" s="64">
        <v>0</v>
      </c>
      <c r="H1673" s="20">
        <f>IFERROR(VLOOKUP(A1673,'[3]Allocation Thresholds'!A:B,2,FALSE),10)</f>
        <v>10</v>
      </c>
    </row>
    <row r="1674" spans="1:8">
      <c r="A1674" t="s">
        <v>4471</v>
      </c>
      <c r="B1674" s="64">
        <f>VLOOKUP($A1674,Pivot!$D:$E,2,FALSE)</f>
        <v>0</v>
      </c>
      <c r="D1674" s="64">
        <v>50</v>
      </c>
      <c r="E1674" s="64">
        <v>50</v>
      </c>
      <c r="F1674" s="64">
        <v>0</v>
      </c>
      <c r="G1674" s="64">
        <v>0</v>
      </c>
      <c r="H1674" s="20">
        <f>IFERROR(VLOOKUP(A1674,'[3]Allocation Thresholds'!A:B,2,FALSE),10)</f>
        <v>10</v>
      </c>
    </row>
    <row r="1675" spans="1:8">
      <c r="A1675" t="s">
        <v>4472</v>
      </c>
      <c r="B1675" s="64">
        <f>VLOOKUP($A1675,Pivot!$D:$E,2,FALSE)</f>
        <v>0</v>
      </c>
      <c r="D1675" s="64">
        <v>50</v>
      </c>
      <c r="E1675" s="64">
        <v>50</v>
      </c>
      <c r="F1675" s="64">
        <v>0</v>
      </c>
      <c r="G1675" s="64">
        <v>0</v>
      </c>
      <c r="H1675" s="20">
        <f>IFERROR(VLOOKUP(A1675,'[3]Allocation Thresholds'!A:B,2,FALSE),10)</f>
        <v>10</v>
      </c>
    </row>
    <row r="1676" spans="1:8">
      <c r="A1676" t="s">
        <v>4473</v>
      </c>
      <c r="B1676" s="64">
        <f>VLOOKUP($A1676,Pivot!$D:$E,2,FALSE)</f>
        <v>0</v>
      </c>
      <c r="D1676" s="64">
        <v>50</v>
      </c>
      <c r="E1676" s="64">
        <v>50</v>
      </c>
      <c r="F1676" s="64">
        <v>0</v>
      </c>
      <c r="G1676" s="64">
        <v>0</v>
      </c>
      <c r="H1676" s="20">
        <f>IFERROR(VLOOKUP(A1676,'[3]Allocation Thresholds'!A:B,2,FALSE),10)</f>
        <v>10</v>
      </c>
    </row>
    <row r="1677" spans="1:8">
      <c r="A1677" t="s">
        <v>4474</v>
      </c>
      <c r="B1677" s="64">
        <f>VLOOKUP($A1677,Pivot!$D:$E,2,FALSE)</f>
        <v>0</v>
      </c>
      <c r="D1677" s="64">
        <v>50</v>
      </c>
      <c r="E1677" s="64">
        <v>50</v>
      </c>
      <c r="F1677" s="64">
        <v>0</v>
      </c>
      <c r="G1677" s="64">
        <v>0</v>
      </c>
      <c r="H1677" s="20">
        <f>IFERROR(VLOOKUP(A1677,'[3]Allocation Thresholds'!A:B,2,FALSE),10)</f>
        <v>10</v>
      </c>
    </row>
    <row r="1678" spans="1:8">
      <c r="A1678" t="s">
        <v>4475</v>
      </c>
      <c r="B1678" s="64">
        <f>VLOOKUP($A1678,Pivot!$D:$E,2,FALSE)</f>
        <v>0</v>
      </c>
      <c r="D1678" s="64">
        <v>50</v>
      </c>
      <c r="E1678" s="64">
        <v>50</v>
      </c>
      <c r="F1678" s="64">
        <v>0</v>
      </c>
      <c r="G1678" s="64">
        <v>0</v>
      </c>
      <c r="H1678" s="20">
        <f>IFERROR(VLOOKUP(A1678,'[3]Allocation Thresholds'!A:B,2,FALSE),10)</f>
        <v>10</v>
      </c>
    </row>
    <row r="1679" spans="1:8">
      <c r="A1679" t="s">
        <v>4476</v>
      </c>
      <c r="B1679" s="64">
        <f>VLOOKUP($A1679,Pivot!$D:$E,2,FALSE)</f>
        <v>0</v>
      </c>
      <c r="D1679" s="64">
        <v>50</v>
      </c>
      <c r="E1679" s="64">
        <v>50</v>
      </c>
      <c r="F1679" s="64">
        <v>0</v>
      </c>
      <c r="G1679" s="64">
        <v>0</v>
      </c>
      <c r="H1679" s="20">
        <f>IFERROR(VLOOKUP(A1679,'[3]Allocation Thresholds'!A:B,2,FALSE),10)</f>
        <v>10</v>
      </c>
    </row>
    <row r="1680" spans="1:8">
      <c r="A1680" t="s">
        <v>4477</v>
      </c>
      <c r="B1680" s="64">
        <f>VLOOKUP($A1680,Pivot!$D:$E,2,FALSE)</f>
        <v>0</v>
      </c>
      <c r="D1680" s="64">
        <v>50</v>
      </c>
      <c r="E1680" s="64">
        <v>50</v>
      </c>
      <c r="F1680" s="64">
        <v>0</v>
      </c>
      <c r="G1680" s="64">
        <v>0</v>
      </c>
      <c r="H1680" s="20">
        <f>IFERROR(VLOOKUP(A1680,'[3]Allocation Thresholds'!A:B,2,FALSE),10)</f>
        <v>10</v>
      </c>
    </row>
    <row r="1681" spans="1:8">
      <c r="A1681" t="s">
        <v>4478</v>
      </c>
      <c r="B1681" s="64">
        <f>VLOOKUP($A1681,Pivot!$D:$E,2,FALSE)</f>
        <v>0</v>
      </c>
      <c r="D1681" s="64">
        <v>50</v>
      </c>
      <c r="E1681" s="64">
        <v>50</v>
      </c>
      <c r="F1681" s="64">
        <v>0</v>
      </c>
      <c r="G1681" s="64">
        <v>0</v>
      </c>
      <c r="H1681" s="20">
        <f>IFERROR(VLOOKUP(A1681,'[3]Allocation Thresholds'!A:B,2,FALSE),10)</f>
        <v>10</v>
      </c>
    </row>
    <row r="1682" spans="1:8">
      <c r="A1682" t="s">
        <v>4479</v>
      </c>
      <c r="B1682" s="64">
        <f>VLOOKUP($A1682,Pivot!$D:$E,2,FALSE)</f>
        <v>0</v>
      </c>
      <c r="D1682" s="66">
        <v>50</v>
      </c>
      <c r="E1682" s="64">
        <v>50</v>
      </c>
      <c r="F1682" s="64">
        <v>0</v>
      </c>
      <c r="G1682" s="64">
        <v>0</v>
      </c>
      <c r="H1682" s="20">
        <f>IFERROR(VLOOKUP(A1682,'[3]Allocation Thresholds'!A:B,2,FALSE),10)</f>
        <v>10</v>
      </c>
    </row>
    <row r="1683" spans="1:8">
      <c r="A1683" t="s">
        <v>4480</v>
      </c>
      <c r="B1683" s="64">
        <f>VLOOKUP($A1683,Pivot!$D:$E,2,FALSE)</f>
        <v>0</v>
      </c>
      <c r="D1683" s="64">
        <v>50</v>
      </c>
      <c r="E1683" s="64">
        <v>50</v>
      </c>
      <c r="F1683" s="64">
        <v>0</v>
      </c>
      <c r="G1683" s="64">
        <v>0</v>
      </c>
      <c r="H1683" s="20">
        <f>IFERROR(VLOOKUP(A1683,'[3]Allocation Thresholds'!A:B,2,FALSE),10)</f>
        <v>10</v>
      </c>
    </row>
    <row r="1684" spans="1:8">
      <c r="A1684" t="s">
        <v>4481</v>
      </c>
      <c r="B1684" s="64">
        <f>VLOOKUP($A1684,Pivot!$D:$E,2,FALSE)</f>
        <v>0</v>
      </c>
      <c r="D1684" s="64">
        <v>50</v>
      </c>
      <c r="E1684" s="64">
        <v>50</v>
      </c>
      <c r="F1684" s="64">
        <v>0</v>
      </c>
      <c r="G1684" s="64">
        <v>0</v>
      </c>
      <c r="H1684" s="20">
        <f>IFERROR(VLOOKUP(A1684,'[3]Allocation Thresholds'!A:B,2,FALSE),10)</f>
        <v>10</v>
      </c>
    </row>
    <row r="1685" spans="1:8">
      <c r="A1685" t="s">
        <v>4482</v>
      </c>
      <c r="B1685" s="64">
        <f>VLOOKUP($A1685,Pivot!$D:$E,2,FALSE)</f>
        <v>0</v>
      </c>
      <c r="D1685" s="64">
        <v>50</v>
      </c>
      <c r="E1685" s="64">
        <v>50</v>
      </c>
      <c r="F1685" s="64">
        <v>0</v>
      </c>
      <c r="G1685" s="64">
        <v>0</v>
      </c>
      <c r="H1685" s="20">
        <f>IFERROR(VLOOKUP(A1685,'[3]Allocation Thresholds'!A:B,2,FALSE),10)</f>
        <v>10</v>
      </c>
    </row>
    <row r="1686" spans="1:8">
      <c r="A1686" t="s">
        <v>4483</v>
      </c>
      <c r="B1686" s="64">
        <f>VLOOKUP($A1686,Pivot!$D:$E,2,FALSE)</f>
        <v>0</v>
      </c>
      <c r="D1686" s="64">
        <v>50</v>
      </c>
      <c r="E1686" s="64">
        <v>50</v>
      </c>
      <c r="F1686" s="64">
        <v>0</v>
      </c>
      <c r="G1686" s="64">
        <v>0</v>
      </c>
      <c r="H1686" s="20">
        <f>IFERROR(VLOOKUP(A1686,'[3]Allocation Thresholds'!A:B,2,FALSE),10)</f>
        <v>10</v>
      </c>
    </row>
    <row r="1687" spans="1:8">
      <c r="A1687" t="s">
        <v>4484</v>
      </c>
      <c r="B1687" s="64">
        <f>VLOOKUP($A1687,Pivot!$D:$E,2,FALSE)</f>
        <v>0</v>
      </c>
      <c r="D1687" s="64">
        <v>50</v>
      </c>
      <c r="E1687" s="64">
        <v>50</v>
      </c>
      <c r="F1687" s="64">
        <v>0</v>
      </c>
      <c r="G1687" s="64">
        <v>0</v>
      </c>
      <c r="H1687" s="20">
        <f>IFERROR(VLOOKUP(A1687,'[3]Allocation Thresholds'!A:B,2,FALSE),10)</f>
        <v>10</v>
      </c>
    </row>
    <row r="1688" spans="1:8">
      <c r="A1688" t="s">
        <v>4485</v>
      </c>
      <c r="B1688" s="64">
        <f>VLOOKUP($A1688,Pivot!$D:$E,2,FALSE)</f>
        <v>0</v>
      </c>
      <c r="D1688" s="64">
        <v>50</v>
      </c>
      <c r="E1688" s="64">
        <v>50</v>
      </c>
      <c r="F1688" s="64">
        <v>0</v>
      </c>
      <c r="G1688" s="64">
        <v>0</v>
      </c>
      <c r="H1688" s="20">
        <f>IFERROR(VLOOKUP(A1688,'[3]Allocation Thresholds'!A:B,2,FALSE),10)</f>
        <v>10</v>
      </c>
    </row>
    <row r="1689" spans="1:8">
      <c r="A1689" t="s">
        <v>4486</v>
      </c>
      <c r="B1689" s="64">
        <f>VLOOKUP($A1689,Pivot!$D:$E,2,FALSE)</f>
        <v>0</v>
      </c>
      <c r="D1689" s="64">
        <v>50</v>
      </c>
      <c r="E1689" s="64">
        <v>50</v>
      </c>
      <c r="F1689" s="64">
        <v>0</v>
      </c>
      <c r="G1689" s="64">
        <v>0</v>
      </c>
      <c r="H1689" s="20">
        <f>IFERROR(VLOOKUP(A1689,'[3]Allocation Thresholds'!A:B,2,FALSE),10)</f>
        <v>10</v>
      </c>
    </row>
    <row r="1690" spans="1:8">
      <c r="A1690" t="s">
        <v>4487</v>
      </c>
      <c r="B1690" s="64">
        <f>VLOOKUP($A1690,Pivot!$D:$E,2,FALSE)</f>
        <v>0</v>
      </c>
      <c r="D1690" s="64">
        <v>50</v>
      </c>
      <c r="E1690" s="64">
        <v>50</v>
      </c>
      <c r="F1690" s="64">
        <v>0</v>
      </c>
      <c r="G1690" s="64">
        <v>0</v>
      </c>
      <c r="H1690" s="20">
        <f>IFERROR(VLOOKUP(A1690,'[3]Allocation Thresholds'!A:B,2,FALSE),10)</f>
        <v>10</v>
      </c>
    </row>
    <row r="1691" spans="1:8">
      <c r="A1691" t="s">
        <v>4488</v>
      </c>
      <c r="B1691" s="64">
        <f>VLOOKUP($A1691,Pivot!$D:$E,2,FALSE)</f>
        <v>0</v>
      </c>
      <c r="D1691" s="64">
        <v>0</v>
      </c>
      <c r="E1691" s="64">
        <v>0</v>
      </c>
      <c r="F1691" s="64">
        <v>0</v>
      </c>
      <c r="G1691" s="64">
        <v>0</v>
      </c>
      <c r="H1691" s="20">
        <f>IFERROR(VLOOKUP(A1691,'[3]Allocation Thresholds'!A:B,2,FALSE),10)</f>
        <v>10</v>
      </c>
    </row>
    <row r="1692" spans="1:8">
      <c r="A1692" t="s">
        <v>4489</v>
      </c>
      <c r="B1692" s="64">
        <f>VLOOKUP($A1692,Pivot!$D:$E,2,FALSE)</f>
        <v>0</v>
      </c>
      <c r="D1692" s="64">
        <v>50</v>
      </c>
      <c r="E1692" s="64">
        <v>50</v>
      </c>
      <c r="F1692" s="64">
        <v>0</v>
      </c>
      <c r="G1692" s="64">
        <v>0</v>
      </c>
      <c r="H1692" s="20">
        <f>IFERROR(VLOOKUP(A1692,'[3]Allocation Thresholds'!A:B,2,FALSE),10)</f>
        <v>10</v>
      </c>
    </row>
    <row r="1693" spans="1:8">
      <c r="A1693" t="s">
        <v>4490</v>
      </c>
      <c r="B1693" s="64">
        <f>VLOOKUP($A1693,Pivot!$D:$E,2,FALSE)</f>
        <v>0</v>
      </c>
      <c r="D1693" s="64">
        <v>50</v>
      </c>
      <c r="E1693" s="64">
        <v>50</v>
      </c>
      <c r="F1693" s="64">
        <v>0</v>
      </c>
      <c r="G1693" s="64">
        <v>0</v>
      </c>
      <c r="H1693" s="20">
        <f>IFERROR(VLOOKUP(A1693,'[3]Allocation Thresholds'!A:B,2,FALSE),10)</f>
        <v>10</v>
      </c>
    </row>
    <row r="1694" spans="1:8">
      <c r="A1694" t="s">
        <v>4491</v>
      </c>
      <c r="B1694" s="64">
        <f>VLOOKUP($A1694,Pivot!$D:$E,2,FALSE)</f>
        <v>0</v>
      </c>
      <c r="D1694" s="64">
        <v>50</v>
      </c>
      <c r="E1694" s="64">
        <v>50</v>
      </c>
      <c r="F1694" s="64">
        <v>0</v>
      </c>
      <c r="G1694" s="64">
        <v>0</v>
      </c>
      <c r="H1694" s="20">
        <f>IFERROR(VLOOKUP(A1694,'[3]Allocation Thresholds'!A:B,2,FALSE),10)</f>
        <v>10</v>
      </c>
    </row>
    <row r="1695" spans="1:8">
      <c r="A1695" t="s">
        <v>4492</v>
      </c>
      <c r="B1695" s="64">
        <f>VLOOKUP($A1695,Pivot!$D:$E,2,FALSE)</f>
        <v>0</v>
      </c>
      <c r="D1695" s="64">
        <v>0</v>
      </c>
      <c r="E1695" s="64">
        <v>0</v>
      </c>
      <c r="F1695" s="64">
        <v>0</v>
      </c>
      <c r="G1695" s="64">
        <v>0</v>
      </c>
      <c r="H1695" s="20">
        <f>IFERROR(VLOOKUP(A1695,'[3]Allocation Thresholds'!A:B,2,FALSE),10)</f>
        <v>10</v>
      </c>
    </row>
    <row r="1696" spans="1:8">
      <c r="A1696" t="s">
        <v>4493</v>
      </c>
      <c r="B1696" s="64">
        <f>VLOOKUP($A1696,Pivot!$D:$E,2,FALSE)</f>
        <v>0</v>
      </c>
      <c r="D1696" s="64">
        <v>50</v>
      </c>
      <c r="E1696" s="64">
        <v>50</v>
      </c>
      <c r="F1696" s="64">
        <v>0</v>
      </c>
      <c r="G1696" s="64">
        <v>0</v>
      </c>
      <c r="H1696" s="20">
        <f>IFERROR(VLOOKUP(A1696,'[3]Allocation Thresholds'!A:B,2,FALSE),10)</f>
        <v>10</v>
      </c>
    </row>
    <row r="1697" spans="1:8">
      <c r="A1697" t="s">
        <v>4494</v>
      </c>
      <c r="B1697" s="64">
        <f>VLOOKUP($A1697,Pivot!$D:$E,2,FALSE)</f>
        <v>0</v>
      </c>
      <c r="D1697" s="64">
        <v>50</v>
      </c>
      <c r="E1697" s="64">
        <v>50</v>
      </c>
      <c r="F1697" s="64">
        <v>0</v>
      </c>
      <c r="G1697" s="64">
        <v>0</v>
      </c>
      <c r="H1697" s="20">
        <f>IFERROR(VLOOKUP(A1697,'[3]Allocation Thresholds'!A:B,2,FALSE),10)</f>
        <v>10</v>
      </c>
    </row>
    <row r="1698" spans="1:8">
      <c r="A1698" t="s">
        <v>4495</v>
      </c>
      <c r="B1698" s="64">
        <f>VLOOKUP($A1698,Pivot!$D:$E,2,FALSE)</f>
        <v>0</v>
      </c>
      <c r="D1698" s="64">
        <v>50</v>
      </c>
      <c r="E1698" s="64">
        <v>50</v>
      </c>
      <c r="F1698" s="64">
        <v>0</v>
      </c>
      <c r="G1698" s="64">
        <v>0</v>
      </c>
      <c r="H1698" s="20">
        <f>IFERROR(VLOOKUP(A1698,'[3]Allocation Thresholds'!A:B,2,FALSE),10)</f>
        <v>10</v>
      </c>
    </row>
    <row r="1699" spans="1:8">
      <c r="A1699" t="s">
        <v>4496</v>
      </c>
      <c r="B1699" s="64">
        <f>VLOOKUP($A1699,Pivot!$D:$E,2,FALSE)</f>
        <v>0</v>
      </c>
      <c r="D1699" s="64">
        <v>50</v>
      </c>
      <c r="E1699" s="64">
        <v>50</v>
      </c>
      <c r="F1699" s="64">
        <v>0</v>
      </c>
      <c r="G1699" s="64">
        <v>0</v>
      </c>
      <c r="H1699" s="20">
        <f>IFERROR(VLOOKUP(A1699,'[3]Allocation Thresholds'!A:B,2,FALSE),10)</f>
        <v>10</v>
      </c>
    </row>
    <row r="1700" spans="1:8">
      <c r="A1700" t="s">
        <v>4497</v>
      </c>
      <c r="B1700" s="64">
        <f>VLOOKUP($A1700,Pivot!$D:$E,2,FALSE)</f>
        <v>0</v>
      </c>
      <c r="D1700" s="64">
        <v>0</v>
      </c>
      <c r="E1700" s="64">
        <v>0</v>
      </c>
      <c r="F1700" s="64">
        <v>0</v>
      </c>
      <c r="G1700" s="64">
        <v>0</v>
      </c>
      <c r="H1700" s="20">
        <f>IFERROR(VLOOKUP(A1700,'[3]Allocation Thresholds'!A:B,2,FALSE),10)</f>
        <v>10</v>
      </c>
    </row>
    <row r="1701" spans="1:8">
      <c r="A1701" t="s">
        <v>4498</v>
      </c>
      <c r="B1701" s="64">
        <f>VLOOKUP($A1701,Pivot!$D:$E,2,FALSE)</f>
        <v>0</v>
      </c>
      <c r="D1701" s="64">
        <v>50</v>
      </c>
      <c r="E1701" s="64">
        <v>50</v>
      </c>
      <c r="F1701" s="64">
        <v>0</v>
      </c>
      <c r="G1701" s="64">
        <v>0</v>
      </c>
      <c r="H1701" s="20">
        <f>IFERROR(VLOOKUP(A1701,'[3]Allocation Thresholds'!A:B,2,FALSE),10)</f>
        <v>10</v>
      </c>
    </row>
    <row r="1702" spans="1:8">
      <c r="A1702" t="s">
        <v>4499</v>
      </c>
      <c r="B1702" s="64">
        <f>VLOOKUP($A1702,Pivot!$D:$E,2,FALSE)</f>
        <v>0</v>
      </c>
      <c r="D1702" s="64">
        <v>50</v>
      </c>
      <c r="E1702" s="64">
        <v>50</v>
      </c>
      <c r="F1702" s="64">
        <v>0</v>
      </c>
      <c r="G1702" s="64">
        <v>0</v>
      </c>
      <c r="H1702" s="20">
        <f>IFERROR(VLOOKUP(A1702,'[3]Allocation Thresholds'!A:B,2,FALSE),10)</f>
        <v>10</v>
      </c>
    </row>
    <row r="1703" spans="1:8">
      <c r="A1703" t="s">
        <v>4500</v>
      </c>
      <c r="B1703" s="64">
        <f>VLOOKUP($A1703,Pivot!$D:$E,2,FALSE)</f>
        <v>0</v>
      </c>
      <c r="D1703" s="64">
        <v>50</v>
      </c>
      <c r="E1703" s="64">
        <v>50</v>
      </c>
      <c r="F1703" s="64">
        <v>0</v>
      </c>
      <c r="G1703" s="64">
        <v>0</v>
      </c>
      <c r="H1703" s="20">
        <f>IFERROR(VLOOKUP(A1703,'[3]Allocation Thresholds'!A:B,2,FALSE),10)</f>
        <v>10</v>
      </c>
    </row>
    <row r="1704" spans="1:8">
      <c r="A1704" t="s">
        <v>4501</v>
      </c>
      <c r="B1704" s="64">
        <f>VLOOKUP($A1704,Pivot!$D:$E,2,FALSE)</f>
        <v>0</v>
      </c>
      <c r="D1704" s="64">
        <v>50</v>
      </c>
      <c r="E1704" s="64">
        <v>50</v>
      </c>
      <c r="F1704" s="64">
        <v>0</v>
      </c>
      <c r="G1704" s="64">
        <v>0</v>
      </c>
      <c r="H1704" s="20">
        <f>IFERROR(VLOOKUP(A1704,'[3]Allocation Thresholds'!A:B,2,FALSE),10)</f>
        <v>10</v>
      </c>
    </row>
    <row r="1705" spans="1:8">
      <c r="A1705" t="s">
        <v>4502</v>
      </c>
      <c r="B1705" s="64">
        <f>VLOOKUP($A1705,Pivot!$D:$E,2,FALSE)</f>
        <v>0</v>
      </c>
      <c r="D1705" s="64">
        <v>50</v>
      </c>
      <c r="E1705" s="64">
        <v>50</v>
      </c>
      <c r="F1705" s="64">
        <v>0</v>
      </c>
      <c r="G1705" s="64">
        <v>0</v>
      </c>
      <c r="H1705" s="20">
        <f>IFERROR(VLOOKUP(A1705,'[3]Allocation Thresholds'!A:B,2,FALSE),10)</f>
        <v>10</v>
      </c>
    </row>
    <row r="1706" spans="1:8">
      <c r="A1706" t="s">
        <v>4503</v>
      </c>
      <c r="B1706" s="64">
        <f>VLOOKUP($A1706,Pivot!$D:$E,2,FALSE)</f>
        <v>0</v>
      </c>
      <c r="D1706" s="64">
        <v>50</v>
      </c>
      <c r="E1706" s="64">
        <v>50</v>
      </c>
      <c r="F1706" s="64">
        <v>0</v>
      </c>
      <c r="G1706" s="64">
        <v>0</v>
      </c>
      <c r="H1706" s="20">
        <f>IFERROR(VLOOKUP(A1706,'[3]Allocation Thresholds'!A:B,2,FALSE),10)</f>
        <v>10</v>
      </c>
    </row>
    <row r="1707" spans="1:8">
      <c r="A1707" t="s">
        <v>4504</v>
      </c>
      <c r="B1707" s="64">
        <f>VLOOKUP($A1707,Pivot!$D:$E,2,FALSE)</f>
        <v>0</v>
      </c>
      <c r="D1707" s="64">
        <v>50</v>
      </c>
      <c r="E1707" s="64">
        <v>50</v>
      </c>
      <c r="F1707" s="64">
        <v>0</v>
      </c>
      <c r="G1707" s="64">
        <v>0</v>
      </c>
      <c r="H1707" s="20">
        <f>IFERROR(VLOOKUP(A1707,'[3]Allocation Thresholds'!A:B,2,FALSE),10)</f>
        <v>10</v>
      </c>
    </row>
    <row r="1708" spans="1:8">
      <c r="A1708" t="s">
        <v>4505</v>
      </c>
      <c r="B1708" s="64">
        <f>VLOOKUP($A1708,Pivot!$D:$E,2,FALSE)</f>
        <v>0</v>
      </c>
      <c r="D1708" s="64">
        <v>50</v>
      </c>
      <c r="E1708" s="64">
        <v>50</v>
      </c>
      <c r="F1708" s="64">
        <v>0</v>
      </c>
      <c r="G1708" s="64">
        <v>0</v>
      </c>
      <c r="H1708" s="20">
        <f>IFERROR(VLOOKUP(A1708,'[3]Allocation Thresholds'!A:B,2,FALSE),10)</f>
        <v>10</v>
      </c>
    </row>
    <row r="1709" spans="1:8">
      <c r="A1709" t="s">
        <v>4506</v>
      </c>
      <c r="B1709" s="64">
        <f>VLOOKUP($A1709,Pivot!$D:$E,2,FALSE)</f>
        <v>0</v>
      </c>
      <c r="D1709" s="64">
        <v>50</v>
      </c>
      <c r="E1709" s="64">
        <v>50</v>
      </c>
      <c r="F1709" s="64">
        <v>0</v>
      </c>
      <c r="G1709" s="64">
        <v>0</v>
      </c>
      <c r="H1709" s="20">
        <f>IFERROR(VLOOKUP(A1709,'[3]Allocation Thresholds'!A:B,2,FALSE),10)</f>
        <v>10</v>
      </c>
    </row>
    <row r="1710" spans="1:8">
      <c r="A1710" t="s">
        <v>4507</v>
      </c>
      <c r="B1710" s="64">
        <f>VLOOKUP($A1710,Pivot!$D:$E,2,FALSE)</f>
        <v>0</v>
      </c>
      <c r="D1710" s="64">
        <v>50</v>
      </c>
      <c r="E1710" s="64">
        <v>50</v>
      </c>
      <c r="F1710" s="64">
        <v>0</v>
      </c>
      <c r="G1710" s="64">
        <v>0</v>
      </c>
      <c r="H1710" s="20">
        <f>IFERROR(VLOOKUP(A1710,'[3]Allocation Thresholds'!A:B,2,FALSE),10)</f>
        <v>10</v>
      </c>
    </row>
    <row r="1711" spans="1:8">
      <c r="A1711" t="s">
        <v>4508</v>
      </c>
      <c r="B1711" s="64">
        <f>VLOOKUP($A1711,Pivot!$D:$E,2,FALSE)</f>
        <v>0</v>
      </c>
      <c r="D1711" s="64">
        <v>50</v>
      </c>
      <c r="E1711" s="64">
        <v>50</v>
      </c>
      <c r="F1711" s="64">
        <v>0</v>
      </c>
      <c r="G1711" s="64">
        <v>0</v>
      </c>
      <c r="H1711" s="20">
        <f>IFERROR(VLOOKUP(A1711,'[3]Allocation Thresholds'!A:B,2,FALSE),10)</f>
        <v>10</v>
      </c>
    </row>
    <row r="1712" spans="1:8">
      <c r="A1712" t="s">
        <v>4509</v>
      </c>
      <c r="B1712" s="64">
        <f>VLOOKUP($A1712,Pivot!$D:$E,2,FALSE)</f>
        <v>0</v>
      </c>
      <c r="D1712" s="64">
        <v>50</v>
      </c>
      <c r="E1712" s="64">
        <v>50</v>
      </c>
      <c r="F1712" s="64">
        <v>0</v>
      </c>
      <c r="G1712" s="64">
        <v>0</v>
      </c>
      <c r="H1712" s="20">
        <f>IFERROR(VLOOKUP(A1712,'[3]Allocation Thresholds'!A:B,2,FALSE),10)</f>
        <v>10</v>
      </c>
    </row>
    <row r="1713" spans="1:8">
      <c r="A1713" t="s">
        <v>4510</v>
      </c>
      <c r="B1713" s="64">
        <f>VLOOKUP($A1713,Pivot!$D:$E,2,FALSE)</f>
        <v>0</v>
      </c>
      <c r="D1713" s="64">
        <v>50</v>
      </c>
      <c r="E1713" s="64">
        <v>50</v>
      </c>
      <c r="F1713" s="64">
        <v>0</v>
      </c>
      <c r="G1713" s="64">
        <v>0</v>
      </c>
      <c r="H1713" s="20">
        <f>IFERROR(VLOOKUP(A1713,'[3]Allocation Thresholds'!A:B,2,FALSE),10)</f>
        <v>10</v>
      </c>
    </row>
    <row r="1714" spans="1:8">
      <c r="A1714" t="s">
        <v>4511</v>
      </c>
      <c r="B1714" s="64">
        <f>VLOOKUP($A1714,Pivot!$D:$E,2,FALSE)</f>
        <v>0</v>
      </c>
      <c r="D1714" s="64">
        <v>50</v>
      </c>
      <c r="E1714" s="64">
        <v>50</v>
      </c>
      <c r="F1714" s="64">
        <v>0</v>
      </c>
      <c r="G1714" s="64">
        <v>0</v>
      </c>
      <c r="H1714" s="20">
        <f>IFERROR(VLOOKUP(A1714,'[3]Allocation Thresholds'!A:B,2,FALSE),10)</f>
        <v>10</v>
      </c>
    </row>
    <row r="1715" spans="1:8">
      <c r="A1715" t="s">
        <v>4512</v>
      </c>
      <c r="B1715" s="64">
        <f>VLOOKUP($A1715,Pivot!$D:$E,2,FALSE)</f>
        <v>0</v>
      </c>
      <c r="D1715" s="64">
        <v>50</v>
      </c>
      <c r="E1715" s="64">
        <v>50</v>
      </c>
      <c r="F1715" s="64">
        <v>0</v>
      </c>
      <c r="G1715" s="64">
        <v>0</v>
      </c>
      <c r="H1715" s="20">
        <f>IFERROR(VLOOKUP(A1715,'[3]Allocation Thresholds'!A:B,2,FALSE),10)</f>
        <v>10</v>
      </c>
    </row>
    <row r="1716" spans="1:8">
      <c r="A1716" t="s">
        <v>4513</v>
      </c>
      <c r="B1716" s="64">
        <f>VLOOKUP($A1716,Pivot!$D:$E,2,FALSE)</f>
        <v>0</v>
      </c>
      <c r="D1716" s="64">
        <v>0</v>
      </c>
      <c r="E1716" s="64">
        <v>0</v>
      </c>
      <c r="F1716" s="64">
        <v>0</v>
      </c>
      <c r="G1716" s="64">
        <v>0</v>
      </c>
      <c r="H1716" s="20">
        <f>IFERROR(VLOOKUP(A1716,'[3]Allocation Thresholds'!A:B,2,FALSE),10)</f>
        <v>10</v>
      </c>
    </row>
    <row r="1717" spans="1:8">
      <c r="A1717" t="s">
        <v>4514</v>
      </c>
      <c r="B1717" s="64">
        <f>VLOOKUP($A1717,Pivot!$D:$E,2,FALSE)</f>
        <v>0</v>
      </c>
      <c r="D1717" s="64">
        <v>50</v>
      </c>
      <c r="E1717" s="64">
        <v>50</v>
      </c>
      <c r="F1717" s="64">
        <v>0</v>
      </c>
      <c r="G1717" s="64">
        <v>0</v>
      </c>
      <c r="H1717" s="20">
        <f>IFERROR(VLOOKUP(A1717,'[3]Allocation Thresholds'!A:B,2,FALSE),10)</f>
        <v>10</v>
      </c>
    </row>
    <row r="1718" spans="1:8">
      <c r="A1718" t="s">
        <v>4515</v>
      </c>
      <c r="B1718" s="64">
        <f>VLOOKUP($A1718,Pivot!$D:$E,2,FALSE)</f>
        <v>0</v>
      </c>
      <c r="D1718" s="64">
        <v>50</v>
      </c>
      <c r="E1718" s="64">
        <v>50</v>
      </c>
      <c r="F1718" s="64">
        <v>0</v>
      </c>
      <c r="G1718" s="64">
        <v>0</v>
      </c>
      <c r="H1718" s="20">
        <f>IFERROR(VLOOKUP(A1718,'[3]Allocation Thresholds'!A:B,2,FALSE),10)</f>
        <v>10</v>
      </c>
    </row>
    <row r="1719" spans="1:8">
      <c r="A1719" t="s">
        <v>4516</v>
      </c>
      <c r="B1719" s="64">
        <f>VLOOKUP($A1719,Pivot!$D:$E,2,FALSE)</f>
        <v>0</v>
      </c>
      <c r="D1719" s="64">
        <v>50</v>
      </c>
      <c r="E1719" s="64">
        <v>50</v>
      </c>
      <c r="F1719" s="64">
        <v>0</v>
      </c>
      <c r="G1719" s="64">
        <v>0</v>
      </c>
      <c r="H1719" s="20">
        <f>IFERROR(VLOOKUP(A1719,'[3]Allocation Thresholds'!A:B,2,FALSE),10)</f>
        <v>10</v>
      </c>
    </row>
    <row r="1720" spans="1:8">
      <c r="A1720" t="s">
        <v>4517</v>
      </c>
      <c r="B1720" s="64">
        <f>VLOOKUP($A1720,Pivot!$D:$E,2,FALSE)</f>
        <v>0</v>
      </c>
      <c r="D1720" s="64">
        <v>50</v>
      </c>
      <c r="E1720" s="64">
        <v>50</v>
      </c>
      <c r="F1720" s="64">
        <v>0</v>
      </c>
      <c r="G1720" s="64">
        <v>0</v>
      </c>
      <c r="H1720" s="20">
        <f>IFERROR(VLOOKUP(A1720,'[3]Allocation Thresholds'!A:B,2,FALSE),10)</f>
        <v>10</v>
      </c>
    </row>
    <row r="1721" spans="1:8">
      <c r="A1721" t="s">
        <v>4518</v>
      </c>
      <c r="B1721" s="64">
        <f>VLOOKUP($A1721,Pivot!$D:$E,2,FALSE)</f>
        <v>0</v>
      </c>
      <c r="D1721" s="64">
        <v>50</v>
      </c>
      <c r="E1721" s="64">
        <v>50</v>
      </c>
      <c r="F1721" s="64">
        <v>0</v>
      </c>
      <c r="G1721" s="64">
        <v>0</v>
      </c>
      <c r="H1721" s="20">
        <f>IFERROR(VLOOKUP(A1721,'[3]Allocation Thresholds'!A:B,2,FALSE),10)</f>
        <v>10</v>
      </c>
    </row>
    <row r="1722" spans="1:8">
      <c r="A1722" t="s">
        <v>4519</v>
      </c>
      <c r="B1722" s="64">
        <f>VLOOKUP($A1722,Pivot!$D:$E,2,FALSE)</f>
        <v>0</v>
      </c>
      <c r="D1722" s="64">
        <v>50</v>
      </c>
      <c r="E1722" s="64">
        <v>50</v>
      </c>
      <c r="F1722" s="64">
        <v>0</v>
      </c>
      <c r="G1722" s="64">
        <v>0</v>
      </c>
      <c r="H1722" s="20">
        <f>IFERROR(VLOOKUP(A1722,'[3]Allocation Thresholds'!A:B,2,FALSE),10)</f>
        <v>10</v>
      </c>
    </row>
    <row r="1723" spans="1:8">
      <c r="A1723" t="s">
        <v>4520</v>
      </c>
      <c r="B1723" s="64">
        <f>VLOOKUP($A1723,Pivot!$D:$E,2,FALSE)</f>
        <v>0</v>
      </c>
      <c r="D1723" s="64">
        <v>50</v>
      </c>
      <c r="E1723" s="64">
        <v>50</v>
      </c>
      <c r="F1723" s="64">
        <v>0</v>
      </c>
      <c r="G1723" s="64">
        <v>0</v>
      </c>
      <c r="H1723" s="20">
        <f>IFERROR(VLOOKUP(A1723,'[3]Allocation Thresholds'!A:B,2,FALSE),10)</f>
        <v>10</v>
      </c>
    </row>
    <row r="1724" spans="1:8">
      <c r="A1724" t="s">
        <v>4521</v>
      </c>
      <c r="B1724" s="64">
        <f>VLOOKUP($A1724,Pivot!$D:$E,2,FALSE)</f>
        <v>0</v>
      </c>
      <c r="D1724" s="64">
        <v>50</v>
      </c>
      <c r="E1724" s="64">
        <v>50</v>
      </c>
      <c r="F1724" s="64">
        <v>0</v>
      </c>
      <c r="G1724" s="64">
        <v>0</v>
      </c>
      <c r="H1724" s="20">
        <f>IFERROR(VLOOKUP(A1724,'[3]Allocation Thresholds'!A:B,2,FALSE),10)</f>
        <v>10</v>
      </c>
    </row>
    <row r="1725" spans="1:8">
      <c r="A1725" t="s">
        <v>4522</v>
      </c>
      <c r="B1725" s="64">
        <f>VLOOKUP($A1725,Pivot!$D:$E,2,FALSE)</f>
        <v>0</v>
      </c>
      <c r="D1725" s="64">
        <v>50</v>
      </c>
      <c r="E1725" s="64">
        <v>50</v>
      </c>
      <c r="F1725" s="64">
        <v>0</v>
      </c>
      <c r="G1725" s="64">
        <v>0</v>
      </c>
      <c r="H1725" s="20">
        <f>IFERROR(VLOOKUP(A1725,'[3]Allocation Thresholds'!A:B,2,FALSE),10)</f>
        <v>10</v>
      </c>
    </row>
    <row r="1726" spans="1:8">
      <c r="A1726" t="s">
        <v>4523</v>
      </c>
      <c r="B1726" s="64">
        <f>VLOOKUP($A1726,Pivot!$D:$E,2,FALSE)</f>
        <v>0</v>
      </c>
      <c r="D1726" s="64">
        <v>50</v>
      </c>
      <c r="E1726" s="64">
        <v>50</v>
      </c>
      <c r="F1726" s="64">
        <v>0</v>
      </c>
      <c r="G1726" s="64">
        <v>0</v>
      </c>
      <c r="H1726" s="20">
        <f>IFERROR(VLOOKUP(A1726,'[3]Allocation Thresholds'!A:B,2,FALSE),10)</f>
        <v>10</v>
      </c>
    </row>
    <row r="1727" spans="1:8">
      <c r="A1727" t="s">
        <v>4524</v>
      </c>
      <c r="B1727" s="64">
        <f>VLOOKUP($A1727,Pivot!$D:$E,2,FALSE)</f>
        <v>0</v>
      </c>
      <c r="D1727" s="64">
        <v>50</v>
      </c>
      <c r="E1727" s="64">
        <v>50</v>
      </c>
      <c r="F1727" s="64">
        <v>0</v>
      </c>
      <c r="G1727" s="64">
        <v>0</v>
      </c>
      <c r="H1727" s="20">
        <f>IFERROR(VLOOKUP(A1727,'[3]Allocation Thresholds'!A:B,2,FALSE),10)</f>
        <v>10</v>
      </c>
    </row>
    <row r="1728" spans="1:8">
      <c r="A1728" t="s">
        <v>4525</v>
      </c>
      <c r="B1728" s="64">
        <f>VLOOKUP($A1728,Pivot!$D:$E,2,FALSE)</f>
        <v>0</v>
      </c>
      <c r="D1728" s="64">
        <v>50</v>
      </c>
      <c r="E1728" s="64">
        <v>50</v>
      </c>
      <c r="F1728" s="64">
        <v>0</v>
      </c>
      <c r="G1728" s="64">
        <v>0</v>
      </c>
      <c r="H1728" s="20">
        <f>IFERROR(VLOOKUP(A1728,'[3]Allocation Thresholds'!A:B,2,FALSE),10)</f>
        <v>10</v>
      </c>
    </row>
    <row r="1729" spans="1:8">
      <c r="A1729" t="s">
        <v>4526</v>
      </c>
      <c r="B1729" s="64">
        <f>VLOOKUP($A1729,Pivot!$D:$E,2,FALSE)</f>
        <v>0</v>
      </c>
      <c r="D1729" s="64">
        <v>50</v>
      </c>
      <c r="E1729" s="64">
        <v>50</v>
      </c>
      <c r="F1729" s="64">
        <v>0</v>
      </c>
      <c r="G1729" s="64">
        <v>0</v>
      </c>
      <c r="H1729" s="20">
        <f>IFERROR(VLOOKUP(A1729,'[3]Allocation Thresholds'!A:B,2,FALSE),10)</f>
        <v>10</v>
      </c>
    </row>
    <row r="1730" spans="1:8">
      <c r="A1730" t="s">
        <v>4527</v>
      </c>
      <c r="B1730" s="64">
        <f>VLOOKUP($A1730,Pivot!$D:$E,2,FALSE)</f>
        <v>0</v>
      </c>
      <c r="D1730" s="64">
        <v>50</v>
      </c>
      <c r="E1730" s="64">
        <v>50</v>
      </c>
      <c r="F1730" s="64">
        <v>0</v>
      </c>
      <c r="G1730" s="64">
        <v>0</v>
      </c>
      <c r="H1730" s="20">
        <f>IFERROR(VLOOKUP(A1730,'[3]Allocation Thresholds'!A:B,2,FALSE),10)</f>
        <v>10</v>
      </c>
    </row>
    <row r="1731" spans="1:8">
      <c r="A1731" t="s">
        <v>4528</v>
      </c>
      <c r="B1731" s="64">
        <f>VLOOKUP($A1731,Pivot!$D:$E,2,FALSE)</f>
        <v>0</v>
      </c>
      <c r="D1731" s="64">
        <v>50</v>
      </c>
      <c r="E1731" s="64">
        <v>50</v>
      </c>
      <c r="F1731" s="64">
        <v>0</v>
      </c>
      <c r="G1731" s="64">
        <v>0</v>
      </c>
      <c r="H1731" s="20">
        <f>IFERROR(VLOOKUP(A1731,'[3]Allocation Thresholds'!A:B,2,FALSE),10)</f>
        <v>10</v>
      </c>
    </row>
    <row r="1732" spans="1:8">
      <c r="A1732" t="s">
        <v>4529</v>
      </c>
      <c r="B1732" s="64">
        <f>VLOOKUP($A1732,Pivot!$D:$E,2,FALSE)</f>
        <v>0</v>
      </c>
      <c r="D1732" s="64">
        <v>50</v>
      </c>
      <c r="E1732" s="64">
        <v>50</v>
      </c>
      <c r="F1732" s="64">
        <v>0</v>
      </c>
      <c r="G1732" s="64">
        <v>0</v>
      </c>
      <c r="H1732" s="20">
        <f>IFERROR(VLOOKUP(A1732,'[3]Allocation Thresholds'!A:B,2,FALSE),10)</f>
        <v>10</v>
      </c>
    </row>
    <row r="1733" spans="1:8">
      <c r="A1733" t="s">
        <v>4530</v>
      </c>
      <c r="B1733" s="64">
        <f>VLOOKUP($A1733,Pivot!$D:$E,2,FALSE)</f>
        <v>0</v>
      </c>
      <c r="D1733" s="64">
        <v>0</v>
      </c>
      <c r="E1733" s="64">
        <v>0</v>
      </c>
      <c r="F1733" s="64">
        <v>0</v>
      </c>
      <c r="G1733" s="64">
        <v>0</v>
      </c>
      <c r="H1733" s="20">
        <f>IFERROR(VLOOKUP(A1733,'[3]Allocation Thresholds'!A:B,2,FALSE),10)</f>
        <v>10</v>
      </c>
    </row>
    <row r="1734" spans="1:8">
      <c r="A1734" t="s">
        <v>4531</v>
      </c>
      <c r="B1734" s="64">
        <f>VLOOKUP($A1734,Pivot!$D:$E,2,FALSE)</f>
        <v>0</v>
      </c>
      <c r="D1734" s="64">
        <v>50</v>
      </c>
      <c r="E1734" s="64">
        <v>50</v>
      </c>
      <c r="F1734" s="64">
        <v>0</v>
      </c>
      <c r="G1734" s="64">
        <v>0</v>
      </c>
      <c r="H1734" s="20">
        <f>IFERROR(VLOOKUP(A1734,'[3]Allocation Thresholds'!A:B,2,FALSE),10)</f>
        <v>10</v>
      </c>
    </row>
    <row r="1735" spans="1:8">
      <c r="A1735" t="s">
        <v>4532</v>
      </c>
      <c r="B1735" s="64">
        <f>VLOOKUP($A1735,Pivot!$D:$E,2,FALSE)</f>
        <v>0</v>
      </c>
      <c r="D1735" s="64">
        <v>50</v>
      </c>
      <c r="E1735" s="64">
        <v>50</v>
      </c>
      <c r="F1735" s="64">
        <v>0</v>
      </c>
      <c r="G1735" s="64">
        <v>0</v>
      </c>
      <c r="H1735" s="20">
        <f>IFERROR(VLOOKUP(A1735,'[3]Allocation Thresholds'!A:B,2,FALSE),10)</f>
        <v>10</v>
      </c>
    </row>
    <row r="1736" spans="1:8">
      <c r="A1736" t="s">
        <v>4533</v>
      </c>
      <c r="B1736" s="64">
        <f>VLOOKUP($A1736,Pivot!$D:$E,2,FALSE)</f>
        <v>0</v>
      </c>
      <c r="D1736" s="64">
        <v>50</v>
      </c>
      <c r="E1736" s="64">
        <v>50</v>
      </c>
      <c r="F1736" s="64">
        <v>0</v>
      </c>
      <c r="G1736" s="64">
        <v>0</v>
      </c>
      <c r="H1736" s="20">
        <f>IFERROR(VLOOKUP(A1736,'[3]Allocation Thresholds'!A:B,2,FALSE),10)</f>
        <v>10</v>
      </c>
    </row>
    <row r="1737" spans="1:8">
      <c r="A1737" t="s">
        <v>4534</v>
      </c>
      <c r="B1737" s="64">
        <f>VLOOKUP($A1737,Pivot!$D:$E,2,FALSE)</f>
        <v>0</v>
      </c>
      <c r="D1737" s="64">
        <v>50</v>
      </c>
      <c r="E1737" s="64">
        <v>50</v>
      </c>
      <c r="F1737" s="64">
        <v>0</v>
      </c>
      <c r="G1737" s="64">
        <v>0</v>
      </c>
      <c r="H1737" s="20">
        <f>IFERROR(VLOOKUP(A1737,'[3]Allocation Thresholds'!A:B,2,FALSE),10)</f>
        <v>10</v>
      </c>
    </row>
    <row r="1738" spans="1:8">
      <c r="A1738" t="s">
        <v>4535</v>
      </c>
      <c r="B1738" s="64">
        <f>VLOOKUP($A1738,Pivot!$D:$E,2,FALSE)</f>
        <v>0</v>
      </c>
      <c r="D1738" s="66">
        <v>50</v>
      </c>
      <c r="E1738" s="64">
        <v>50</v>
      </c>
      <c r="F1738" s="64">
        <v>0</v>
      </c>
      <c r="G1738" s="64">
        <v>0</v>
      </c>
      <c r="H1738" s="20">
        <f>IFERROR(VLOOKUP(A1738,'[3]Allocation Thresholds'!A:B,2,FALSE),10)</f>
        <v>10</v>
      </c>
    </row>
    <row r="1739" spans="1:8">
      <c r="A1739" t="s">
        <v>4536</v>
      </c>
      <c r="B1739" s="64">
        <f>VLOOKUP($A1739,Pivot!$D:$E,2,FALSE)</f>
        <v>0</v>
      </c>
      <c r="D1739" s="64">
        <v>50</v>
      </c>
      <c r="E1739" s="66">
        <v>50</v>
      </c>
      <c r="F1739" s="64">
        <v>0</v>
      </c>
      <c r="G1739" s="64">
        <v>0</v>
      </c>
      <c r="H1739" s="20">
        <f>IFERROR(VLOOKUP(A1739,'[3]Allocation Thresholds'!A:B,2,FALSE),10)</f>
        <v>10</v>
      </c>
    </row>
    <row r="1740" spans="1:8">
      <c r="A1740" t="s">
        <v>4537</v>
      </c>
      <c r="B1740" s="64">
        <f>VLOOKUP($A1740,Pivot!$D:$E,2,FALSE)</f>
        <v>0</v>
      </c>
      <c r="D1740" s="64">
        <v>50</v>
      </c>
      <c r="E1740" s="64">
        <v>50</v>
      </c>
      <c r="F1740" s="64">
        <v>0</v>
      </c>
      <c r="G1740" s="64">
        <v>0</v>
      </c>
      <c r="H1740" s="20">
        <f>IFERROR(VLOOKUP(A1740,'[3]Allocation Thresholds'!A:B,2,FALSE),10)</f>
        <v>10</v>
      </c>
    </row>
    <row r="1741" spans="1:8">
      <c r="A1741" t="s">
        <v>4538</v>
      </c>
      <c r="B1741" s="64">
        <f>VLOOKUP($A1741,Pivot!$D:$E,2,FALSE)</f>
        <v>0</v>
      </c>
      <c r="D1741" s="64">
        <v>50</v>
      </c>
      <c r="E1741" s="64">
        <v>50</v>
      </c>
      <c r="F1741" s="64">
        <v>0</v>
      </c>
      <c r="G1741" s="64">
        <v>0</v>
      </c>
      <c r="H1741" s="20">
        <f>IFERROR(VLOOKUP(A1741,'[3]Allocation Thresholds'!A:B,2,FALSE),10)</f>
        <v>10</v>
      </c>
    </row>
    <row r="1742" spans="1:8">
      <c r="A1742" t="s">
        <v>4539</v>
      </c>
      <c r="B1742" s="64">
        <f>VLOOKUP($A1742,Pivot!$D:$E,2,FALSE)</f>
        <v>0</v>
      </c>
      <c r="D1742" s="64">
        <v>50</v>
      </c>
      <c r="E1742" s="64">
        <v>50</v>
      </c>
      <c r="F1742" s="64">
        <v>0</v>
      </c>
      <c r="G1742" s="64">
        <v>0</v>
      </c>
      <c r="H1742" s="20">
        <f>IFERROR(VLOOKUP(A1742,'[3]Allocation Thresholds'!A:B,2,FALSE),10)</f>
        <v>10</v>
      </c>
    </row>
    <row r="1743" spans="1:8">
      <c r="A1743" t="s">
        <v>4540</v>
      </c>
      <c r="B1743" s="64">
        <f>VLOOKUP($A1743,Pivot!$D:$E,2,FALSE)</f>
        <v>0</v>
      </c>
      <c r="D1743" s="64">
        <v>50</v>
      </c>
      <c r="E1743" s="64">
        <v>50</v>
      </c>
      <c r="F1743" s="64">
        <v>0</v>
      </c>
      <c r="G1743" s="64">
        <v>0</v>
      </c>
      <c r="H1743" s="20">
        <f>IFERROR(VLOOKUP(A1743,'[3]Allocation Thresholds'!A:B,2,FALSE),10)</f>
        <v>10</v>
      </c>
    </row>
    <row r="1744" spans="1:8">
      <c r="A1744" t="s">
        <v>4541</v>
      </c>
      <c r="B1744" s="64">
        <f>VLOOKUP($A1744,Pivot!$D:$E,2,FALSE)</f>
        <v>0</v>
      </c>
      <c r="D1744" s="64">
        <v>50</v>
      </c>
      <c r="E1744" s="64">
        <v>50</v>
      </c>
      <c r="F1744" s="64">
        <v>0</v>
      </c>
      <c r="G1744" s="64">
        <v>0</v>
      </c>
      <c r="H1744" s="20">
        <f>IFERROR(VLOOKUP(A1744,'[3]Allocation Thresholds'!A:B,2,FALSE),10)</f>
        <v>10</v>
      </c>
    </row>
    <row r="1745" spans="1:10">
      <c r="A1745" t="s">
        <v>4542</v>
      </c>
      <c r="B1745" s="64">
        <f>VLOOKUP($A1745,Pivot!$D:$E,2,FALSE)</f>
        <v>0</v>
      </c>
      <c r="D1745" s="64">
        <v>50</v>
      </c>
      <c r="E1745" s="64">
        <v>50</v>
      </c>
      <c r="F1745" s="64">
        <v>0</v>
      </c>
      <c r="G1745" s="64">
        <v>0</v>
      </c>
      <c r="H1745" s="20">
        <f>IFERROR(VLOOKUP(A1745,'[3]Allocation Thresholds'!A:B,2,FALSE),10)</f>
        <v>10</v>
      </c>
    </row>
    <row r="1746" spans="1:10">
      <c r="A1746" t="s">
        <v>4543</v>
      </c>
      <c r="B1746" s="64">
        <f>VLOOKUP($A1746,Pivot!$D:$E,2,FALSE)</f>
        <v>0</v>
      </c>
      <c r="D1746" s="64">
        <v>50</v>
      </c>
      <c r="E1746" s="64">
        <v>50</v>
      </c>
      <c r="F1746" s="64">
        <v>0</v>
      </c>
      <c r="G1746" s="64">
        <v>0</v>
      </c>
      <c r="H1746" s="20">
        <f>IFERROR(VLOOKUP(A1746,'[3]Allocation Thresholds'!A:B,2,FALSE),10)</f>
        <v>10</v>
      </c>
    </row>
    <row r="1747" spans="1:10">
      <c r="A1747" t="s">
        <v>4544</v>
      </c>
      <c r="B1747" s="64">
        <f>VLOOKUP($A1747,Pivot!$D:$E,2,FALSE)</f>
        <v>0</v>
      </c>
      <c r="D1747" s="66">
        <v>50</v>
      </c>
      <c r="E1747" s="64">
        <v>50</v>
      </c>
      <c r="F1747" s="67">
        <v>0</v>
      </c>
      <c r="G1747" s="64">
        <v>0</v>
      </c>
      <c r="H1747" s="20">
        <f>IFERROR(VLOOKUP(A1747,'[3]Allocation Thresholds'!A:B,2,FALSE),10)</f>
        <v>10</v>
      </c>
    </row>
    <row r="1748" spans="1:10">
      <c r="A1748" t="s">
        <v>4545</v>
      </c>
      <c r="B1748" s="64">
        <f>VLOOKUP($A1748,Pivot!$D:$E,2,FALSE)</f>
        <v>0</v>
      </c>
      <c r="D1748" s="64">
        <v>50</v>
      </c>
      <c r="E1748" s="64">
        <v>50</v>
      </c>
      <c r="F1748" s="64">
        <v>0</v>
      </c>
      <c r="G1748" s="64">
        <v>0</v>
      </c>
      <c r="H1748" s="20">
        <f>IFERROR(VLOOKUP(A1748,'[3]Allocation Thresholds'!A:B,2,FALSE),10)</f>
        <v>10</v>
      </c>
    </row>
    <row r="1749" spans="1:10">
      <c r="A1749" t="s">
        <v>4546</v>
      </c>
      <c r="B1749" s="64">
        <f>VLOOKUP($A1749,Pivot!$D:$E,2,FALSE)</f>
        <v>0</v>
      </c>
      <c r="D1749" s="64">
        <v>50</v>
      </c>
      <c r="E1749" s="64">
        <v>50</v>
      </c>
      <c r="F1749" s="64">
        <v>0</v>
      </c>
      <c r="G1749" s="64">
        <v>0</v>
      </c>
      <c r="H1749" s="20">
        <f>IFERROR(VLOOKUP(A1749,'[3]Allocation Thresholds'!A:B,2,FALSE),10)</f>
        <v>10</v>
      </c>
    </row>
    <row r="1750" spans="1:10">
      <c r="A1750" t="s">
        <v>4547</v>
      </c>
      <c r="B1750" s="64">
        <f>VLOOKUP($A1750,Pivot!$D:$E,2,FALSE)</f>
        <v>0</v>
      </c>
      <c r="D1750" s="64">
        <v>50</v>
      </c>
      <c r="E1750" s="64">
        <v>50</v>
      </c>
      <c r="F1750" s="64">
        <v>0</v>
      </c>
      <c r="G1750" s="64">
        <v>0</v>
      </c>
      <c r="H1750" s="20">
        <f>IFERROR(VLOOKUP(A1750,'[3]Allocation Thresholds'!A:B,2,FALSE),10)</f>
        <v>10</v>
      </c>
    </row>
    <row r="1751" spans="1:10">
      <c r="A1751" t="s">
        <v>4548</v>
      </c>
      <c r="B1751" s="64">
        <f>VLOOKUP($A1751,Pivot!$D:$E,2,FALSE)</f>
        <v>0</v>
      </c>
      <c r="D1751" s="64">
        <v>0</v>
      </c>
      <c r="E1751" s="64">
        <v>0</v>
      </c>
      <c r="F1751" s="64">
        <v>0</v>
      </c>
      <c r="G1751" s="64">
        <v>0</v>
      </c>
      <c r="H1751" s="20">
        <f>IFERROR(VLOOKUP(A1751,'[3]Allocation Thresholds'!A:B,2,FALSE),10)</f>
        <v>10</v>
      </c>
    </row>
    <row r="1752" spans="1:10">
      <c r="A1752" t="s">
        <v>4549</v>
      </c>
      <c r="B1752" s="64">
        <f>VLOOKUP($A1752,Pivot!$D:$E,2,FALSE)</f>
        <v>0</v>
      </c>
      <c r="D1752" s="64">
        <v>50</v>
      </c>
      <c r="E1752" s="64">
        <v>50</v>
      </c>
      <c r="F1752" s="64">
        <v>0</v>
      </c>
      <c r="G1752" s="64">
        <v>0</v>
      </c>
      <c r="H1752" s="20">
        <f>IFERROR(VLOOKUP(A1752,'[3]Allocation Thresholds'!A:B,2,FALSE),10)</f>
        <v>10</v>
      </c>
    </row>
    <row r="1753" spans="1:10">
      <c r="A1753" t="s">
        <v>4550</v>
      </c>
      <c r="B1753" s="64">
        <f>VLOOKUP($A1753,Pivot!$D:$E,2,FALSE)</f>
        <v>0</v>
      </c>
      <c r="D1753" s="64">
        <v>50</v>
      </c>
      <c r="E1753" s="64">
        <v>50</v>
      </c>
      <c r="F1753" s="64">
        <v>0</v>
      </c>
      <c r="G1753" s="64">
        <v>0</v>
      </c>
      <c r="H1753" s="20">
        <f>IFERROR(VLOOKUP(A1753,'[3]Allocation Thresholds'!A:B,2,FALSE),10)</f>
        <v>10</v>
      </c>
      <c r="J1753" s="132"/>
    </row>
    <row r="1754" spans="1:10">
      <c r="A1754" t="s">
        <v>4551</v>
      </c>
      <c r="B1754" s="64">
        <f>VLOOKUP($A1754,Pivot!$D:$E,2,FALSE)</f>
        <v>0</v>
      </c>
      <c r="D1754" s="64">
        <v>50</v>
      </c>
      <c r="E1754" s="64">
        <v>50</v>
      </c>
      <c r="F1754" s="64">
        <v>0</v>
      </c>
      <c r="G1754" s="64">
        <v>0</v>
      </c>
      <c r="H1754" s="20">
        <f>IFERROR(VLOOKUP(A1754,'[3]Allocation Thresholds'!A:B,2,FALSE),10)</f>
        <v>10</v>
      </c>
    </row>
    <row r="1755" spans="1:10">
      <c r="A1755" t="s">
        <v>4552</v>
      </c>
      <c r="B1755" s="64">
        <f>VLOOKUP($A1755,Pivot!$D:$E,2,FALSE)</f>
        <v>0</v>
      </c>
      <c r="D1755" s="66">
        <v>50</v>
      </c>
      <c r="E1755" s="64">
        <v>50</v>
      </c>
      <c r="F1755" s="64">
        <v>0</v>
      </c>
      <c r="G1755" s="64">
        <v>0</v>
      </c>
      <c r="H1755" s="20">
        <f>IFERROR(VLOOKUP(A1755,'[3]Allocation Thresholds'!A:B,2,FALSE),10)</f>
        <v>10</v>
      </c>
    </row>
    <row r="1756" spans="1:10">
      <c r="A1756" t="s">
        <v>4553</v>
      </c>
      <c r="B1756" s="64">
        <f>VLOOKUP($A1756,Pivot!$D:$E,2,FALSE)</f>
        <v>0</v>
      </c>
      <c r="D1756" s="64">
        <v>50</v>
      </c>
      <c r="E1756" s="64">
        <v>50</v>
      </c>
      <c r="F1756" s="64">
        <v>0</v>
      </c>
      <c r="G1756" s="64">
        <v>0</v>
      </c>
      <c r="H1756" s="20">
        <f>IFERROR(VLOOKUP(A1756,'[3]Allocation Thresholds'!A:B,2,FALSE),10)</f>
        <v>10</v>
      </c>
    </row>
    <row r="1757" spans="1:10">
      <c r="A1757" t="s">
        <v>4554</v>
      </c>
      <c r="B1757" s="64">
        <f>VLOOKUP($A1757,Pivot!$D:$E,2,FALSE)</f>
        <v>0</v>
      </c>
      <c r="D1757" s="64">
        <v>50</v>
      </c>
      <c r="E1757" s="64">
        <v>50</v>
      </c>
      <c r="F1757" s="64">
        <v>0</v>
      </c>
      <c r="G1757" s="64">
        <v>0</v>
      </c>
      <c r="H1757" s="20">
        <f>IFERROR(VLOOKUP(A1757,'[3]Allocation Thresholds'!A:B,2,FALSE),10)</f>
        <v>10</v>
      </c>
    </row>
    <row r="1758" spans="1:10">
      <c r="A1758" t="s">
        <v>4555</v>
      </c>
      <c r="B1758" s="64">
        <f>VLOOKUP($A1758,Pivot!$D:$E,2,FALSE)</f>
        <v>0</v>
      </c>
      <c r="D1758" s="64">
        <v>50</v>
      </c>
      <c r="E1758" s="64">
        <v>50</v>
      </c>
      <c r="F1758" s="64">
        <v>0</v>
      </c>
      <c r="G1758" s="64">
        <v>0</v>
      </c>
      <c r="H1758" s="20">
        <f>IFERROR(VLOOKUP(A1758,'[3]Allocation Thresholds'!A:B,2,FALSE),10)</f>
        <v>10</v>
      </c>
    </row>
    <row r="1759" spans="1:10">
      <c r="A1759" t="s">
        <v>4556</v>
      </c>
      <c r="B1759" s="64">
        <f>VLOOKUP($A1759,Pivot!$D:$E,2,FALSE)</f>
        <v>0</v>
      </c>
      <c r="D1759" s="64">
        <v>50</v>
      </c>
      <c r="E1759" s="64">
        <v>50</v>
      </c>
      <c r="F1759" s="64">
        <v>0</v>
      </c>
      <c r="G1759" s="64">
        <v>0</v>
      </c>
      <c r="H1759" s="20">
        <f>IFERROR(VLOOKUP(A1759,'[3]Allocation Thresholds'!A:B,2,FALSE),10)</f>
        <v>10</v>
      </c>
    </row>
    <row r="1760" spans="1:10">
      <c r="A1760" t="s">
        <v>4557</v>
      </c>
      <c r="B1760" s="64">
        <f>VLOOKUP($A1760,Pivot!$D:$E,2,FALSE)</f>
        <v>0</v>
      </c>
      <c r="D1760" s="64">
        <v>50</v>
      </c>
      <c r="E1760" s="64">
        <v>50</v>
      </c>
      <c r="F1760" s="64">
        <v>0</v>
      </c>
      <c r="G1760" s="64">
        <v>0</v>
      </c>
      <c r="H1760" s="20">
        <f>IFERROR(VLOOKUP(A1760,'[3]Allocation Thresholds'!A:B,2,FALSE),10)</f>
        <v>10</v>
      </c>
    </row>
    <row r="1761" spans="1:8">
      <c r="A1761" t="s">
        <v>4558</v>
      </c>
      <c r="B1761" s="64">
        <f>VLOOKUP($A1761,Pivot!$D:$E,2,FALSE)</f>
        <v>0</v>
      </c>
      <c r="D1761" s="64">
        <v>50</v>
      </c>
      <c r="E1761" s="64">
        <v>50</v>
      </c>
      <c r="F1761" s="64">
        <v>0</v>
      </c>
      <c r="G1761" s="64">
        <v>0</v>
      </c>
      <c r="H1761" s="20">
        <f>IFERROR(VLOOKUP(A1761,'[3]Allocation Thresholds'!A:B,2,FALSE),10)</f>
        <v>10</v>
      </c>
    </row>
    <row r="1762" spans="1:8">
      <c r="A1762" t="s">
        <v>4559</v>
      </c>
      <c r="B1762" s="64">
        <f>VLOOKUP($A1762,Pivot!$D:$E,2,FALSE)</f>
        <v>0</v>
      </c>
      <c r="D1762" s="64">
        <v>50</v>
      </c>
      <c r="E1762" s="64">
        <v>50</v>
      </c>
      <c r="F1762" s="64">
        <v>0</v>
      </c>
      <c r="G1762" s="64">
        <v>0</v>
      </c>
      <c r="H1762" s="20">
        <f>IFERROR(VLOOKUP(A1762,'[3]Allocation Thresholds'!A:B,2,FALSE),10)</f>
        <v>10</v>
      </c>
    </row>
    <row r="1763" spans="1:8">
      <c r="A1763" t="s">
        <v>4560</v>
      </c>
      <c r="B1763" s="64">
        <f>VLOOKUP($A1763,Pivot!$D:$E,2,FALSE)</f>
        <v>0</v>
      </c>
      <c r="D1763" s="64">
        <v>50</v>
      </c>
      <c r="E1763" s="64">
        <v>50</v>
      </c>
      <c r="F1763" s="64">
        <v>0</v>
      </c>
      <c r="G1763" s="64">
        <v>0</v>
      </c>
      <c r="H1763" s="20">
        <f>IFERROR(VLOOKUP(A1763,'[3]Allocation Thresholds'!A:B,2,FALSE),10)</f>
        <v>10</v>
      </c>
    </row>
    <row r="1764" spans="1:8">
      <c r="A1764" t="s">
        <v>4561</v>
      </c>
      <c r="B1764" s="64">
        <f>VLOOKUP($A1764,Pivot!$D:$E,2,FALSE)</f>
        <v>0</v>
      </c>
      <c r="D1764" s="64">
        <v>50</v>
      </c>
      <c r="E1764" s="64">
        <v>50</v>
      </c>
      <c r="F1764" s="64">
        <v>0</v>
      </c>
      <c r="G1764" s="64">
        <v>0</v>
      </c>
      <c r="H1764" s="20">
        <f>IFERROR(VLOOKUP(A1764,'[3]Allocation Thresholds'!A:B,2,FALSE),10)</f>
        <v>10</v>
      </c>
    </row>
    <row r="1765" spans="1:8">
      <c r="A1765" t="s">
        <v>4562</v>
      </c>
      <c r="B1765" s="64">
        <f>VLOOKUP($A1765,Pivot!$D:$E,2,FALSE)</f>
        <v>0</v>
      </c>
      <c r="D1765" s="64">
        <v>50</v>
      </c>
      <c r="E1765" s="64">
        <v>50</v>
      </c>
      <c r="F1765" s="64">
        <v>0</v>
      </c>
      <c r="G1765" s="64">
        <v>0</v>
      </c>
      <c r="H1765" s="20">
        <f>IFERROR(VLOOKUP(A1765,'[3]Allocation Thresholds'!A:B,2,FALSE),10)</f>
        <v>10</v>
      </c>
    </row>
    <row r="1766" spans="1:8">
      <c r="A1766" t="s">
        <v>4563</v>
      </c>
      <c r="B1766" s="64">
        <f>VLOOKUP($A1766,Pivot!$D:$E,2,FALSE)</f>
        <v>0</v>
      </c>
      <c r="D1766" s="64">
        <v>50</v>
      </c>
      <c r="E1766" s="64">
        <v>50</v>
      </c>
      <c r="F1766" s="64">
        <v>0</v>
      </c>
      <c r="G1766" s="64">
        <v>0</v>
      </c>
      <c r="H1766" s="20">
        <f>IFERROR(VLOOKUP(A1766,'[3]Allocation Thresholds'!A:B,2,FALSE),10)</f>
        <v>10</v>
      </c>
    </row>
    <row r="1767" spans="1:8">
      <c r="A1767" t="s">
        <v>4564</v>
      </c>
      <c r="B1767" s="64">
        <f>VLOOKUP($A1767,Pivot!$D:$E,2,FALSE)</f>
        <v>0</v>
      </c>
      <c r="D1767" s="64">
        <v>50</v>
      </c>
      <c r="E1767" s="64">
        <v>50</v>
      </c>
      <c r="F1767" s="64">
        <v>0</v>
      </c>
      <c r="G1767" s="64">
        <v>0</v>
      </c>
      <c r="H1767" s="20">
        <f>IFERROR(VLOOKUP(A1767,'[3]Allocation Thresholds'!A:B,2,FALSE),10)</f>
        <v>10</v>
      </c>
    </row>
    <row r="1768" spans="1:8">
      <c r="A1768" t="s">
        <v>4565</v>
      </c>
      <c r="B1768" s="64">
        <f>VLOOKUP($A1768,Pivot!$D:$E,2,FALSE)</f>
        <v>0</v>
      </c>
      <c r="D1768" s="64">
        <v>50</v>
      </c>
      <c r="E1768" s="64">
        <v>50</v>
      </c>
      <c r="F1768" s="64">
        <v>0</v>
      </c>
      <c r="G1768" s="64">
        <v>0</v>
      </c>
      <c r="H1768" s="20">
        <f>IFERROR(VLOOKUP(A1768,'[3]Allocation Thresholds'!A:B,2,FALSE),10)</f>
        <v>10</v>
      </c>
    </row>
    <row r="1769" spans="1:8">
      <c r="A1769" t="s">
        <v>4566</v>
      </c>
      <c r="B1769" s="64">
        <f>VLOOKUP($A1769,Pivot!$D:$E,2,FALSE)</f>
        <v>0</v>
      </c>
      <c r="D1769" s="64">
        <v>50</v>
      </c>
      <c r="E1769" s="64">
        <v>50</v>
      </c>
      <c r="F1769" s="64">
        <v>0</v>
      </c>
      <c r="G1769" s="64">
        <v>0</v>
      </c>
      <c r="H1769" s="20">
        <f>IFERROR(VLOOKUP(A1769,'[3]Allocation Thresholds'!A:B,2,FALSE),10)</f>
        <v>10</v>
      </c>
    </row>
    <row r="1770" spans="1:8">
      <c r="A1770" t="s">
        <v>4567</v>
      </c>
      <c r="B1770" s="64">
        <f>VLOOKUP($A1770,Pivot!$D:$E,2,FALSE)</f>
        <v>0</v>
      </c>
      <c r="D1770" s="64">
        <v>50</v>
      </c>
      <c r="E1770" s="64">
        <v>50</v>
      </c>
      <c r="F1770" s="64">
        <v>0</v>
      </c>
      <c r="G1770" s="64">
        <v>0</v>
      </c>
      <c r="H1770" s="20">
        <f>IFERROR(VLOOKUP(A1770,'[3]Allocation Thresholds'!A:B,2,FALSE),10)</f>
        <v>10</v>
      </c>
    </row>
    <row r="1771" spans="1:8">
      <c r="A1771" t="s">
        <v>4568</v>
      </c>
      <c r="B1771" s="64">
        <f>VLOOKUP($A1771,Pivot!$D:$E,2,FALSE)</f>
        <v>0</v>
      </c>
      <c r="D1771" s="64">
        <v>50</v>
      </c>
      <c r="E1771" s="64">
        <v>50</v>
      </c>
      <c r="F1771" s="64">
        <v>0</v>
      </c>
      <c r="G1771" s="64">
        <v>0</v>
      </c>
      <c r="H1771" s="20">
        <f>IFERROR(VLOOKUP(A1771,'[3]Allocation Thresholds'!A:B,2,FALSE),10)</f>
        <v>10</v>
      </c>
    </row>
    <row r="1772" spans="1:8">
      <c r="A1772" t="s">
        <v>4569</v>
      </c>
      <c r="B1772" s="64">
        <f>VLOOKUP($A1772,Pivot!$D:$E,2,FALSE)</f>
        <v>0</v>
      </c>
      <c r="D1772" s="64">
        <v>50</v>
      </c>
      <c r="E1772" s="64">
        <v>50</v>
      </c>
      <c r="F1772" s="64">
        <v>0</v>
      </c>
      <c r="G1772" s="64">
        <v>0</v>
      </c>
      <c r="H1772" s="20">
        <f>IFERROR(VLOOKUP(A1772,'[3]Allocation Thresholds'!A:B,2,FALSE),10)</f>
        <v>10</v>
      </c>
    </row>
    <row r="1773" spans="1:8">
      <c r="A1773" t="s">
        <v>4570</v>
      </c>
      <c r="B1773" s="64">
        <f>VLOOKUP($A1773,Pivot!$D:$E,2,FALSE)</f>
        <v>0</v>
      </c>
      <c r="D1773" s="64">
        <v>50</v>
      </c>
      <c r="E1773" s="64">
        <v>50</v>
      </c>
      <c r="F1773" s="64">
        <v>0</v>
      </c>
      <c r="G1773" s="64">
        <v>0</v>
      </c>
      <c r="H1773" s="20">
        <f>IFERROR(VLOOKUP(A1773,'[3]Allocation Thresholds'!A:B,2,FALSE),10)</f>
        <v>10</v>
      </c>
    </row>
    <row r="1774" spans="1:8">
      <c r="A1774" t="s">
        <v>4571</v>
      </c>
      <c r="B1774" s="64">
        <f>VLOOKUP($A1774,Pivot!$D:$E,2,FALSE)</f>
        <v>0</v>
      </c>
      <c r="D1774" s="64">
        <v>50</v>
      </c>
      <c r="E1774" s="64">
        <v>50</v>
      </c>
      <c r="F1774" s="64">
        <v>0</v>
      </c>
      <c r="G1774" s="64">
        <v>0</v>
      </c>
      <c r="H1774" s="20">
        <f>IFERROR(VLOOKUP(A1774,'[3]Allocation Thresholds'!A:B,2,FALSE),10)</f>
        <v>10</v>
      </c>
    </row>
    <row r="1775" spans="1:8">
      <c r="A1775" t="s">
        <v>4572</v>
      </c>
      <c r="B1775" s="64">
        <f>VLOOKUP($A1775,Pivot!$D:$E,2,FALSE)</f>
        <v>0</v>
      </c>
      <c r="D1775" s="64">
        <v>50</v>
      </c>
      <c r="E1775" s="64">
        <v>50</v>
      </c>
      <c r="F1775" s="64">
        <v>0</v>
      </c>
      <c r="G1775" s="64">
        <v>0</v>
      </c>
      <c r="H1775" s="20">
        <f>IFERROR(VLOOKUP(A1775,'[3]Allocation Thresholds'!A:B,2,FALSE),10)</f>
        <v>10</v>
      </c>
    </row>
    <row r="1776" spans="1:8">
      <c r="A1776" t="s">
        <v>4573</v>
      </c>
      <c r="B1776" s="64">
        <f>VLOOKUP($A1776,Pivot!$D:$E,2,FALSE)</f>
        <v>0</v>
      </c>
      <c r="D1776" s="64">
        <v>50</v>
      </c>
      <c r="E1776" s="64">
        <v>50</v>
      </c>
      <c r="F1776" s="64">
        <v>0</v>
      </c>
      <c r="G1776" s="64">
        <v>0</v>
      </c>
      <c r="H1776" s="20">
        <f>IFERROR(VLOOKUP(A1776,'[3]Allocation Thresholds'!A:B,2,FALSE),10)</f>
        <v>10</v>
      </c>
    </row>
    <row r="1777" spans="1:8">
      <c r="A1777" t="s">
        <v>4574</v>
      </c>
      <c r="B1777" s="64">
        <f>VLOOKUP($A1777,Pivot!$D:$E,2,FALSE)</f>
        <v>0</v>
      </c>
      <c r="D1777" s="64">
        <v>50</v>
      </c>
      <c r="E1777" s="64">
        <v>50</v>
      </c>
      <c r="F1777" s="64">
        <v>0</v>
      </c>
      <c r="G1777" s="64">
        <v>0</v>
      </c>
      <c r="H1777" s="20">
        <f>IFERROR(VLOOKUP(A1777,'[3]Allocation Thresholds'!A:B,2,FALSE),10)</f>
        <v>10</v>
      </c>
    </row>
    <row r="1778" spans="1:8">
      <c r="A1778" t="s">
        <v>4575</v>
      </c>
      <c r="B1778" s="64">
        <f>VLOOKUP($A1778,Pivot!$D:$E,2,FALSE)</f>
        <v>0</v>
      </c>
      <c r="D1778" s="64">
        <v>50</v>
      </c>
      <c r="E1778" s="64">
        <v>50</v>
      </c>
      <c r="F1778" s="64">
        <v>0</v>
      </c>
      <c r="G1778" s="64">
        <v>0</v>
      </c>
      <c r="H1778" s="20">
        <f>IFERROR(VLOOKUP(A1778,'[3]Allocation Thresholds'!A:B,2,FALSE),10)</f>
        <v>10</v>
      </c>
    </row>
    <row r="1779" spans="1:8">
      <c r="A1779" t="s">
        <v>4576</v>
      </c>
      <c r="B1779" s="64">
        <f>VLOOKUP($A1779,Pivot!$D:$E,2,FALSE)</f>
        <v>0</v>
      </c>
      <c r="D1779" s="64">
        <v>50</v>
      </c>
      <c r="E1779" s="64">
        <v>50</v>
      </c>
      <c r="F1779" s="64">
        <v>0</v>
      </c>
      <c r="G1779" s="64">
        <v>0</v>
      </c>
      <c r="H1779" s="20">
        <f>IFERROR(VLOOKUP(A1779,'[3]Allocation Thresholds'!A:B,2,FALSE),10)</f>
        <v>10</v>
      </c>
    </row>
    <row r="1780" spans="1:8">
      <c r="A1780" t="s">
        <v>4577</v>
      </c>
      <c r="B1780" s="64">
        <f>VLOOKUP($A1780,Pivot!$D:$E,2,FALSE)</f>
        <v>0</v>
      </c>
      <c r="D1780" s="64">
        <v>50</v>
      </c>
      <c r="E1780" s="64">
        <v>50</v>
      </c>
      <c r="F1780" s="64">
        <v>0</v>
      </c>
      <c r="G1780" s="64">
        <v>0</v>
      </c>
      <c r="H1780" s="20">
        <f>IFERROR(VLOOKUP(A1780,'[3]Allocation Thresholds'!A:B,2,FALSE),10)</f>
        <v>10</v>
      </c>
    </row>
    <row r="1781" spans="1:8">
      <c r="A1781" t="s">
        <v>4578</v>
      </c>
      <c r="B1781" s="64">
        <f>VLOOKUP($A1781,Pivot!$D:$E,2,FALSE)</f>
        <v>0</v>
      </c>
      <c r="D1781" s="64">
        <v>50</v>
      </c>
      <c r="E1781" s="64">
        <v>50</v>
      </c>
      <c r="F1781" s="64">
        <v>0</v>
      </c>
      <c r="G1781" s="64">
        <v>0</v>
      </c>
      <c r="H1781" s="20">
        <f>IFERROR(VLOOKUP(A1781,'[3]Allocation Thresholds'!A:B,2,FALSE),10)</f>
        <v>10</v>
      </c>
    </row>
    <row r="1782" spans="1:8">
      <c r="A1782" t="s">
        <v>4579</v>
      </c>
      <c r="B1782" s="64">
        <f>VLOOKUP($A1782,Pivot!$D:$E,2,FALSE)</f>
        <v>0</v>
      </c>
      <c r="D1782" s="64">
        <v>50</v>
      </c>
      <c r="E1782" s="64">
        <v>50</v>
      </c>
      <c r="F1782" s="64">
        <v>0</v>
      </c>
      <c r="G1782" s="64">
        <v>0</v>
      </c>
      <c r="H1782" s="20">
        <f>IFERROR(VLOOKUP(A1782,'[3]Allocation Thresholds'!A:B,2,FALSE),10)</f>
        <v>10</v>
      </c>
    </row>
    <row r="1783" spans="1:8">
      <c r="A1783" t="s">
        <v>4580</v>
      </c>
      <c r="B1783" s="64">
        <f>VLOOKUP($A1783,Pivot!$D:$E,2,FALSE)</f>
        <v>0</v>
      </c>
      <c r="D1783" s="64">
        <v>50</v>
      </c>
      <c r="E1783" s="64">
        <v>50</v>
      </c>
      <c r="F1783" s="64">
        <v>0</v>
      </c>
      <c r="G1783" s="64">
        <v>0</v>
      </c>
      <c r="H1783" s="20">
        <f>IFERROR(VLOOKUP(A1783,'[3]Allocation Thresholds'!A:B,2,FALSE),10)</f>
        <v>10</v>
      </c>
    </row>
    <row r="1784" spans="1:8">
      <c r="A1784" t="s">
        <v>4581</v>
      </c>
      <c r="B1784" s="64">
        <f>VLOOKUP($A1784,Pivot!$D:$E,2,FALSE)</f>
        <v>0</v>
      </c>
      <c r="D1784" s="64">
        <v>50</v>
      </c>
      <c r="E1784" s="64">
        <v>50</v>
      </c>
      <c r="F1784" s="64">
        <v>0</v>
      </c>
      <c r="G1784" s="64">
        <v>0</v>
      </c>
      <c r="H1784" s="20">
        <f>IFERROR(VLOOKUP(A1784,'[3]Allocation Thresholds'!A:B,2,FALSE),10)</f>
        <v>10</v>
      </c>
    </row>
    <row r="1785" spans="1:8">
      <c r="A1785" t="s">
        <v>4582</v>
      </c>
      <c r="B1785" s="64">
        <f>VLOOKUP($A1785,Pivot!$D:$E,2,FALSE)</f>
        <v>0</v>
      </c>
      <c r="D1785" s="64">
        <v>50</v>
      </c>
      <c r="E1785" s="64">
        <v>50</v>
      </c>
      <c r="F1785" s="64">
        <v>0</v>
      </c>
      <c r="G1785" s="64">
        <v>0</v>
      </c>
      <c r="H1785" s="20">
        <f>IFERROR(VLOOKUP(A1785,'[3]Allocation Thresholds'!A:B,2,FALSE),10)</f>
        <v>10</v>
      </c>
    </row>
    <row r="1786" spans="1:8">
      <c r="A1786" t="s">
        <v>4583</v>
      </c>
      <c r="B1786" s="64">
        <f>VLOOKUP($A1786,Pivot!$D:$E,2,FALSE)</f>
        <v>0</v>
      </c>
      <c r="D1786" s="64">
        <v>50</v>
      </c>
      <c r="E1786" s="64">
        <v>50</v>
      </c>
      <c r="F1786" s="64">
        <v>0</v>
      </c>
      <c r="G1786" s="64">
        <v>0</v>
      </c>
      <c r="H1786" s="20">
        <f>IFERROR(VLOOKUP(A1786,'[3]Allocation Thresholds'!A:B,2,FALSE),10)</f>
        <v>10</v>
      </c>
    </row>
    <row r="1787" spans="1:8">
      <c r="A1787" t="s">
        <v>4584</v>
      </c>
      <c r="B1787" s="64">
        <f>VLOOKUP($A1787,Pivot!$D:$E,2,FALSE)</f>
        <v>0</v>
      </c>
      <c r="D1787" s="66">
        <v>50</v>
      </c>
      <c r="E1787" s="64">
        <v>50</v>
      </c>
      <c r="F1787" s="64">
        <v>0</v>
      </c>
      <c r="G1787" s="64">
        <v>0</v>
      </c>
      <c r="H1787" s="20">
        <f>IFERROR(VLOOKUP(A1787,'[3]Allocation Thresholds'!A:B,2,FALSE),10)</f>
        <v>10</v>
      </c>
    </row>
    <row r="1788" spans="1:8">
      <c r="A1788" t="s">
        <v>4585</v>
      </c>
      <c r="B1788" s="64">
        <f>VLOOKUP($A1788,Pivot!$D:$E,2,FALSE)</f>
        <v>0</v>
      </c>
      <c r="D1788" s="64">
        <v>50</v>
      </c>
      <c r="E1788" s="64">
        <v>50</v>
      </c>
      <c r="F1788" s="64">
        <v>0</v>
      </c>
      <c r="G1788" s="64">
        <v>0</v>
      </c>
      <c r="H1788" s="20">
        <f>IFERROR(VLOOKUP(A1788,'[3]Allocation Thresholds'!A:B,2,FALSE),10)</f>
        <v>10</v>
      </c>
    </row>
    <row r="1789" spans="1:8">
      <c r="A1789" t="s">
        <v>4586</v>
      </c>
      <c r="B1789" s="64">
        <f>VLOOKUP($A1789,Pivot!$D:$E,2,FALSE)</f>
        <v>0</v>
      </c>
      <c r="D1789" s="64">
        <v>50</v>
      </c>
      <c r="E1789" s="64">
        <v>50</v>
      </c>
      <c r="F1789" s="64">
        <v>0</v>
      </c>
      <c r="G1789" s="64">
        <v>0</v>
      </c>
      <c r="H1789" s="20">
        <f>IFERROR(VLOOKUP(A1789,'[3]Allocation Thresholds'!A:B,2,FALSE),10)</f>
        <v>10</v>
      </c>
    </row>
    <row r="1790" spans="1:8">
      <c r="A1790" t="s">
        <v>4587</v>
      </c>
      <c r="B1790" s="64">
        <f>VLOOKUP($A1790,Pivot!$D:$E,2,FALSE)</f>
        <v>0</v>
      </c>
      <c r="D1790" s="64">
        <v>50</v>
      </c>
      <c r="E1790" s="64">
        <v>50</v>
      </c>
      <c r="F1790" s="64">
        <v>0</v>
      </c>
      <c r="G1790" s="64">
        <v>0</v>
      </c>
      <c r="H1790" s="20">
        <f>IFERROR(VLOOKUP(A1790,'[3]Allocation Thresholds'!A:B,2,FALSE),10)</f>
        <v>10</v>
      </c>
    </row>
    <row r="1791" spans="1:8">
      <c r="A1791" t="s">
        <v>4588</v>
      </c>
      <c r="B1791" s="64">
        <f>VLOOKUP($A1791,Pivot!$D:$E,2,FALSE)</f>
        <v>0</v>
      </c>
      <c r="D1791" s="64">
        <v>50</v>
      </c>
      <c r="E1791" s="64">
        <v>50</v>
      </c>
      <c r="F1791" s="64">
        <v>0</v>
      </c>
      <c r="G1791" s="64">
        <v>0</v>
      </c>
      <c r="H1791" s="20">
        <f>IFERROR(VLOOKUP(A1791,'[3]Allocation Thresholds'!A:B,2,FALSE),10)</f>
        <v>10</v>
      </c>
    </row>
    <row r="1792" spans="1:8">
      <c r="A1792" t="s">
        <v>4589</v>
      </c>
      <c r="B1792" s="64">
        <f>VLOOKUP($A1792,Pivot!$D:$E,2,FALSE)</f>
        <v>0</v>
      </c>
      <c r="D1792" s="64">
        <v>50</v>
      </c>
      <c r="E1792" s="64">
        <v>50</v>
      </c>
      <c r="F1792" s="64">
        <v>0</v>
      </c>
      <c r="G1792" s="64">
        <v>0</v>
      </c>
      <c r="H1792" s="20">
        <f>IFERROR(VLOOKUP(A1792,'[3]Allocation Thresholds'!A:B,2,FALSE),10)</f>
        <v>10</v>
      </c>
    </row>
    <row r="1793" spans="1:8">
      <c r="A1793" t="s">
        <v>4590</v>
      </c>
      <c r="B1793" s="64">
        <f>VLOOKUP($A1793,Pivot!$D:$E,2,FALSE)</f>
        <v>0</v>
      </c>
      <c r="D1793" s="64">
        <v>50</v>
      </c>
      <c r="E1793" s="66">
        <v>50</v>
      </c>
      <c r="F1793" s="64">
        <v>0</v>
      </c>
      <c r="G1793" s="64">
        <v>0</v>
      </c>
      <c r="H1793" s="20">
        <f>IFERROR(VLOOKUP(A1793,'[3]Allocation Thresholds'!A:B,2,FALSE),10)</f>
        <v>10</v>
      </c>
    </row>
    <row r="1794" spans="1:8">
      <c r="A1794" t="s">
        <v>4591</v>
      </c>
      <c r="B1794" s="64">
        <f>VLOOKUP($A1794,Pivot!$D:$E,2,FALSE)</f>
        <v>0</v>
      </c>
      <c r="D1794" s="64">
        <v>50</v>
      </c>
      <c r="E1794" s="64">
        <v>50</v>
      </c>
      <c r="F1794" s="64">
        <v>0</v>
      </c>
      <c r="G1794" s="64">
        <v>0</v>
      </c>
      <c r="H1794" s="20">
        <f>IFERROR(VLOOKUP(A1794,'[3]Allocation Thresholds'!A:B,2,FALSE),10)</f>
        <v>10</v>
      </c>
    </row>
    <row r="1795" spans="1:8">
      <c r="A1795" t="s">
        <v>4592</v>
      </c>
      <c r="B1795" s="64">
        <f>VLOOKUP($A1795,Pivot!$D:$E,2,FALSE)</f>
        <v>0</v>
      </c>
      <c r="D1795" s="64">
        <v>50</v>
      </c>
      <c r="E1795" s="64">
        <v>50</v>
      </c>
      <c r="F1795" s="64">
        <v>0</v>
      </c>
      <c r="G1795" s="64">
        <v>0</v>
      </c>
      <c r="H1795" s="20">
        <f>IFERROR(VLOOKUP(A1795,'[3]Allocation Thresholds'!A:B,2,FALSE),10)</f>
        <v>10</v>
      </c>
    </row>
    <row r="1796" spans="1:8">
      <c r="A1796" t="s">
        <v>4593</v>
      </c>
      <c r="B1796" s="64">
        <f>VLOOKUP($A1796,Pivot!$D:$E,2,FALSE)</f>
        <v>0</v>
      </c>
      <c r="D1796" s="64">
        <v>50</v>
      </c>
      <c r="E1796" s="64">
        <v>50</v>
      </c>
      <c r="F1796" s="64">
        <v>0</v>
      </c>
      <c r="G1796" s="64">
        <v>0</v>
      </c>
      <c r="H1796" s="20">
        <f>IFERROR(VLOOKUP(A1796,'[3]Allocation Thresholds'!A:B,2,FALSE),10)</f>
        <v>10</v>
      </c>
    </row>
    <row r="1797" spans="1:8">
      <c r="A1797" t="s">
        <v>4594</v>
      </c>
      <c r="B1797" s="64">
        <f>VLOOKUP($A1797,Pivot!$D:$E,2,FALSE)</f>
        <v>0</v>
      </c>
      <c r="D1797" s="64">
        <v>50</v>
      </c>
      <c r="E1797" s="64">
        <v>50</v>
      </c>
      <c r="F1797" s="64">
        <v>0</v>
      </c>
      <c r="G1797" s="64">
        <v>0</v>
      </c>
      <c r="H1797" s="20">
        <f>IFERROR(VLOOKUP(A1797,'[3]Allocation Thresholds'!A:B,2,FALSE),10)</f>
        <v>10</v>
      </c>
    </row>
    <row r="1798" spans="1:8">
      <c r="A1798" t="s">
        <v>4595</v>
      </c>
      <c r="B1798" s="64">
        <f>VLOOKUP($A1798,Pivot!$D:$E,2,FALSE)</f>
        <v>0</v>
      </c>
      <c r="D1798" s="64">
        <v>50</v>
      </c>
      <c r="E1798" s="64">
        <v>50</v>
      </c>
      <c r="F1798" s="64">
        <v>0</v>
      </c>
      <c r="G1798" s="64">
        <v>0</v>
      </c>
      <c r="H1798" s="20">
        <f>IFERROR(VLOOKUP(A1798,'[3]Allocation Thresholds'!A:B,2,FALSE),10)</f>
        <v>10</v>
      </c>
    </row>
    <row r="1799" spans="1:8">
      <c r="A1799" t="s">
        <v>4596</v>
      </c>
      <c r="B1799" s="64">
        <f>VLOOKUP($A1799,Pivot!$D:$E,2,FALSE)</f>
        <v>0</v>
      </c>
      <c r="D1799" s="64">
        <v>50</v>
      </c>
      <c r="E1799" s="64">
        <v>50</v>
      </c>
      <c r="F1799" s="64">
        <v>0</v>
      </c>
      <c r="G1799" s="64">
        <v>0</v>
      </c>
      <c r="H1799" s="20">
        <f>IFERROR(VLOOKUP(A1799,'[3]Allocation Thresholds'!A:B,2,FALSE),10)</f>
        <v>10</v>
      </c>
    </row>
    <row r="1800" spans="1:8">
      <c r="A1800" t="s">
        <v>4597</v>
      </c>
      <c r="B1800" s="64">
        <f>VLOOKUP($A1800,Pivot!$D:$E,2,FALSE)</f>
        <v>0</v>
      </c>
      <c r="D1800" s="64">
        <v>50</v>
      </c>
      <c r="E1800" s="64">
        <v>50</v>
      </c>
      <c r="F1800" s="64">
        <v>0</v>
      </c>
      <c r="G1800" s="64">
        <v>0</v>
      </c>
      <c r="H1800" s="20">
        <f>IFERROR(VLOOKUP(A1800,'[3]Allocation Thresholds'!A:B,2,FALSE),10)</f>
        <v>10</v>
      </c>
    </row>
    <row r="1801" spans="1:8">
      <c r="A1801" t="s">
        <v>4598</v>
      </c>
      <c r="B1801" s="64">
        <f>VLOOKUP($A1801,Pivot!$D:$E,2,FALSE)</f>
        <v>0</v>
      </c>
      <c r="D1801" s="64">
        <v>50</v>
      </c>
      <c r="E1801" s="64">
        <v>50</v>
      </c>
      <c r="F1801" s="64">
        <v>0</v>
      </c>
      <c r="G1801" s="64">
        <v>0</v>
      </c>
      <c r="H1801" s="20">
        <f>IFERROR(VLOOKUP(A1801,'[3]Allocation Thresholds'!A:B,2,FALSE),10)</f>
        <v>10</v>
      </c>
    </row>
    <row r="1802" spans="1:8">
      <c r="A1802" t="s">
        <v>4599</v>
      </c>
      <c r="B1802" s="64">
        <f>VLOOKUP($A1802,Pivot!$D:$E,2,FALSE)</f>
        <v>0</v>
      </c>
      <c r="D1802" s="64">
        <v>50</v>
      </c>
      <c r="E1802" s="64">
        <v>50</v>
      </c>
      <c r="F1802" s="64">
        <v>0</v>
      </c>
      <c r="G1802" s="64">
        <v>0</v>
      </c>
      <c r="H1802" s="20">
        <f>IFERROR(VLOOKUP(A1802,'[3]Allocation Thresholds'!A:B,2,FALSE),10)</f>
        <v>10</v>
      </c>
    </row>
    <row r="1803" spans="1:8">
      <c r="A1803" t="s">
        <v>4600</v>
      </c>
      <c r="B1803" s="64">
        <f>VLOOKUP($A1803,Pivot!$D:$E,2,FALSE)</f>
        <v>0</v>
      </c>
      <c r="D1803" s="64">
        <v>50</v>
      </c>
      <c r="E1803" s="64">
        <v>50</v>
      </c>
      <c r="F1803" s="64">
        <v>0</v>
      </c>
      <c r="G1803" s="64">
        <v>0</v>
      </c>
      <c r="H1803" s="20">
        <f>IFERROR(VLOOKUP(A1803,'[3]Allocation Thresholds'!A:B,2,FALSE),10)</f>
        <v>10</v>
      </c>
    </row>
    <row r="1804" spans="1:8">
      <c r="A1804" t="s">
        <v>4601</v>
      </c>
      <c r="B1804" s="64">
        <f>VLOOKUP($A1804,Pivot!$D:$E,2,FALSE)</f>
        <v>0</v>
      </c>
      <c r="D1804" s="64">
        <v>50</v>
      </c>
      <c r="E1804" s="64">
        <v>50</v>
      </c>
      <c r="F1804" s="64">
        <v>0</v>
      </c>
      <c r="G1804" s="64">
        <v>0</v>
      </c>
      <c r="H1804" s="20">
        <f>IFERROR(VLOOKUP(A1804,'[3]Allocation Thresholds'!A:B,2,FALSE),10)</f>
        <v>10</v>
      </c>
    </row>
    <row r="1805" spans="1:8">
      <c r="A1805" t="s">
        <v>4602</v>
      </c>
      <c r="B1805" s="64">
        <f>VLOOKUP($A1805,Pivot!$D:$E,2,FALSE)</f>
        <v>0</v>
      </c>
      <c r="D1805" s="64">
        <v>50</v>
      </c>
      <c r="E1805" s="64">
        <v>50</v>
      </c>
      <c r="F1805" s="64">
        <v>0</v>
      </c>
      <c r="G1805" s="64">
        <v>0</v>
      </c>
      <c r="H1805" s="20">
        <f>IFERROR(VLOOKUP(A1805,'[3]Allocation Thresholds'!A:B,2,FALSE),10)</f>
        <v>10</v>
      </c>
    </row>
    <row r="1806" spans="1:8">
      <c r="A1806" t="s">
        <v>4603</v>
      </c>
      <c r="B1806" s="64">
        <f>VLOOKUP($A1806,Pivot!$D:$E,2,FALSE)</f>
        <v>0</v>
      </c>
      <c r="D1806" s="64">
        <v>50</v>
      </c>
      <c r="E1806" s="64">
        <v>50</v>
      </c>
      <c r="F1806" s="64">
        <v>0</v>
      </c>
      <c r="G1806" s="64">
        <v>0</v>
      </c>
      <c r="H1806" s="20">
        <f>IFERROR(VLOOKUP(A1806,'[3]Allocation Thresholds'!A:B,2,FALSE),10)</f>
        <v>10</v>
      </c>
    </row>
    <row r="1807" spans="1:8">
      <c r="A1807" t="s">
        <v>4604</v>
      </c>
      <c r="B1807" s="64">
        <f>VLOOKUP($A1807,Pivot!$D:$E,2,FALSE)</f>
        <v>0</v>
      </c>
      <c r="D1807" s="64">
        <v>50</v>
      </c>
      <c r="E1807" s="64">
        <v>50</v>
      </c>
      <c r="F1807" s="64">
        <v>0</v>
      </c>
      <c r="G1807" s="64">
        <v>0</v>
      </c>
      <c r="H1807" s="20">
        <f>IFERROR(VLOOKUP(A1807,'[3]Allocation Thresholds'!A:B,2,FALSE),10)</f>
        <v>10</v>
      </c>
    </row>
    <row r="1808" spans="1:8">
      <c r="A1808" t="s">
        <v>4605</v>
      </c>
      <c r="B1808" s="64">
        <f>VLOOKUP($A1808,Pivot!$D:$E,2,FALSE)</f>
        <v>0</v>
      </c>
      <c r="D1808" s="64">
        <v>0</v>
      </c>
      <c r="E1808" s="64">
        <v>0</v>
      </c>
      <c r="F1808" s="64">
        <v>0</v>
      </c>
      <c r="G1808" s="64">
        <v>0</v>
      </c>
      <c r="H1808" s="20">
        <f>IFERROR(VLOOKUP(A1808,'[3]Allocation Thresholds'!A:B,2,FALSE),10)</f>
        <v>10</v>
      </c>
    </row>
    <row r="1809" spans="1:8">
      <c r="A1809" t="s">
        <v>4606</v>
      </c>
      <c r="B1809" s="64">
        <f>VLOOKUP($A1809,Pivot!$D:$E,2,FALSE)</f>
        <v>0</v>
      </c>
      <c r="D1809" s="64">
        <v>50</v>
      </c>
      <c r="E1809" s="64">
        <v>50</v>
      </c>
      <c r="F1809" s="64">
        <v>0</v>
      </c>
      <c r="G1809" s="64">
        <v>0</v>
      </c>
      <c r="H1809" s="20">
        <f>IFERROR(VLOOKUP(A1809,'[3]Allocation Thresholds'!A:B,2,FALSE),10)</f>
        <v>10</v>
      </c>
    </row>
    <row r="1810" spans="1:8">
      <c r="A1810" t="s">
        <v>4607</v>
      </c>
      <c r="B1810" s="64">
        <f>VLOOKUP($A1810,Pivot!$D:$E,2,FALSE)</f>
        <v>0</v>
      </c>
      <c r="D1810" s="64">
        <v>0</v>
      </c>
      <c r="E1810" s="64">
        <v>0</v>
      </c>
      <c r="F1810" s="64">
        <v>0</v>
      </c>
      <c r="G1810" s="64">
        <v>0</v>
      </c>
      <c r="H1810" s="20">
        <f>IFERROR(VLOOKUP(A1810,'[3]Allocation Thresholds'!A:B,2,FALSE),10)</f>
        <v>10</v>
      </c>
    </row>
    <row r="1811" spans="1:8">
      <c r="A1811" t="s">
        <v>4608</v>
      </c>
      <c r="B1811" s="64">
        <f>VLOOKUP($A1811,Pivot!$D:$E,2,FALSE)</f>
        <v>0</v>
      </c>
      <c r="D1811" s="64">
        <v>50</v>
      </c>
      <c r="E1811" s="64">
        <v>50</v>
      </c>
      <c r="F1811" s="64">
        <v>0</v>
      </c>
      <c r="G1811" s="64">
        <v>0</v>
      </c>
      <c r="H1811" s="20">
        <f>IFERROR(VLOOKUP(A1811,'[3]Allocation Thresholds'!A:B,2,FALSE),10)</f>
        <v>10</v>
      </c>
    </row>
    <row r="1812" spans="1:8">
      <c r="A1812" t="s">
        <v>4609</v>
      </c>
      <c r="B1812" s="64">
        <f>VLOOKUP($A1812,Pivot!$D:$E,2,FALSE)</f>
        <v>0</v>
      </c>
      <c r="D1812" s="64">
        <v>0</v>
      </c>
      <c r="E1812" s="64">
        <v>0</v>
      </c>
      <c r="F1812" s="64">
        <v>0</v>
      </c>
      <c r="G1812" s="64">
        <v>0</v>
      </c>
      <c r="H1812" s="20">
        <f>IFERROR(VLOOKUP(A1812,'[3]Allocation Thresholds'!A:B,2,FALSE),10)</f>
        <v>10</v>
      </c>
    </row>
    <row r="1813" spans="1:8">
      <c r="A1813" t="s">
        <v>4610</v>
      </c>
      <c r="B1813" s="64">
        <f>VLOOKUP($A1813,Pivot!$D:$E,2,FALSE)</f>
        <v>0</v>
      </c>
      <c r="D1813" s="64">
        <v>50</v>
      </c>
      <c r="E1813" s="64">
        <v>50</v>
      </c>
      <c r="F1813" s="64">
        <v>0</v>
      </c>
      <c r="G1813" s="64">
        <v>0</v>
      </c>
      <c r="H1813" s="20">
        <f>IFERROR(VLOOKUP(A1813,'[3]Allocation Thresholds'!A:B,2,FALSE),10)</f>
        <v>10</v>
      </c>
    </row>
    <row r="1814" spans="1:8">
      <c r="A1814" t="s">
        <v>4611</v>
      </c>
      <c r="B1814" s="64">
        <f>VLOOKUP($A1814,Pivot!$D:$E,2,FALSE)</f>
        <v>0</v>
      </c>
      <c r="D1814" s="64">
        <v>50</v>
      </c>
      <c r="E1814" s="64">
        <v>50</v>
      </c>
      <c r="F1814" s="64">
        <v>0</v>
      </c>
      <c r="G1814" s="64">
        <v>0</v>
      </c>
      <c r="H1814" s="20">
        <f>IFERROR(VLOOKUP(A1814,'[3]Allocation Thresholds'!A:B,2,FALSE),10)</f>
        <v>10</v>
      </c>
    </row>
    <row r="1815" spans="1:8">
      <c r="A1815" t="s">
        <v>4612</v>
      </c>
      <c r="B1815" s="64">
        <f>VLOOKUP($A1815,Pivot!$D:$E,2,FALSE)</f>
        <v>0</v>
      </c>
      <c r="D1815" s="64">
        <v>50</v>
      </c>
      <c r="E1815" s="64">
        <v>50</v>
      </c>
      <c r="F1815" s="64">
        <v>0</v>
      </c>
      <c r="G1815" s="64">
        <v>0</v>
      </c>
      <c r="H1815" s="20">
        <f>IFERROR(VLOOKUP(A1815,'[3]Allocation Thresholds'!A:B,2,FALSE),10)</f>
        <v>10</v>
      </c>
    </row>
    <row r="1816" spans="1:8">
      <c r="A1816" t="s">
        <v>4613</v>
      </c>
      <c r="B1816" s="64">
        <f>VLOOKUP($A1816,Pivot!$D:$E,2,FALSE)</f>
        <v>0</v>
      </c>
      <c r="D1816" s="64">
        <v>50</v>
      </c>
      <c r="E1816" s="64">
        <v>50</v>
      </c>
      <c r="F1816" s="64">
        <v>0</v>
      </c>
      <c r="G1816" s="64">
        <v>0</v>
      </c>
      <c r="H1816" s="20">
        <f>IFERROR(VLOOKUP(A1816,'[3]Allocation Thresholds'!A:B,2,FALSE),10)</f>
        <v>10</v>
      </c>
    </row>
    <row r="1817" spans="1:8">
      <c r="A1817" t="s">
        <v>4614</v>
      </c>
      <c r="B1817" s="64">
        <f>VLOOKUP($A1817,Pivot!$D:$E,2,FALSE)</f>
        <v>0</v>
      </c>
      <c r="D1817" s="64">
        <v>50</v>
      </c>
      <c r="E1817" s="64">
        <v>50</v>
      </c>
      <c r="F1817" s="64">
        <v>0</v>
      </c>
      <c r="G1817" s="64">
        <v>0</v>
      </c>
      <c r="H1817" s="20">
        <f>IFERROR(VLOOKUP(A1817,'[3]Allocation Thresholds'!A:B,2,FALSE),10)</f>
        <v>10</v>
      </c>
    </row>
    <row r="1818" spans="1:8">
      <c r="A1818" t="s">
        <v>4615</v>
      </c>
      <c r="B1818" s="64">
        <f>VLOOKUP($A1818,Pivot!$D:$E,2,FALSE)</f>
        <v>0</v>
      </c>
      <c r="D1818" s="64">
        <v>50</v>
      </c>
      <c r="E1818" s="64">
        <v>50</v>
      </c>
      <c r="F1818" s="64">
        <v>0</v>
      </c>
      <c r="G1818" s="64">
        <v>0</v>
      </c>
      <c r="H1818" s="20">
        <f>IFERROR(VLOOKUP(A1818,'[3]Allocation Thresholds'!A:B,2,FALSE),10)</f>
        <v>10</v>
      </c>
    </row>
    <row r="1819" spans="1:8">
      <c r="A1819" t="s">
        <v>4616</v>
      </c>
      <c r="B1819" s="64">
        <f>VLOOKUP($A1819,Pivot!$D:$E,2,FALSE)</f>
        <v>0</v>
      </c>
      <c r="D1819" s="64">
        <v>50</v>
      </c>
      <c r="E1819" s="64">
        <v>50</v>
      </c>
      <c r="F1819" s="64">
        <v>0</v>
      </c>
      <c r="G1819" s="64">
        <v>0</v>
      </c>
      <c r="H1819" s="20">
        <f>IFERROR(VLOOKUP(A1819,'[3]Allocation Thresholds'!A:B,2,FALSE),10)</f>
        <v>10</v>
      </c>
    </row>
    <row r="1820" spans="1:8">
      <c r="A1820" t="s">
        <v>4617</v>
      </c>
      <c r="B1820" s="64">
        <f>VLOOKUP($A1820,Pivot!$D:$E,2,FALSE)</f>
        <v>0</v>
      </c>
      <c r="D1820" s="64">
        <v>50</v>
      </c>
      <c r="E1820" s="64">
        <v>50</v>
      </c>
      <c r="F1820" s="64">
        <v>0</v>
      </c>
      <c r="G1820" s="64">
        <v>0</v>
      </c>
      <c r="H1820" s="20">
        <f>IFERROR(VLOOKUP(A1820,'[3]Allocation Thresholds'!A:B,2,FALSE),10)</f>
        <v>10</v>
      </c>
    </row>
    <row r="1821" spans="1:8">
      <c r="A1821" t="s">
        <v>4618</v>
      </c>
      <c r="B1821" s="64">
        <f>VLOOKUP($A1821,Pivot!$D:$E,2,FALSE)</f>
        <v>0</v>
      </c>
      <c r="D1821" s="64">
        <v>50</v>
      </c>
      <c r="E1821" s="64">
        <v>50</v>
      </c>
      <c r="F1821" s="64">
        <v>0</v>
      </c>
      <c r="G1821" s="64">
        <v>0</v>
      </c>
      <c r="H1821" s="20">
        <f>IFERROR(VLOOKUP(A1821,'[3]Allocation Thresholds'!A:B,2,FALSE),10)</f>
        <v>10</v>
      </c>
    </row>
    <row r="1822" spans="1:8">
      <c r="A1822" t="s">
        <v>4619</v>
      </c>
      <c r="B1822" s="64">
        <f>VLOOKUP($A1822,Pivot!$D:$E,2,FALSE)</f>
        <v>0</v>
      </c>
      <c r="D1822" s="64">
        <v>50</v>
      </c>
      <c r="E1822" s="64">
        <v>50</v>
      </c>
      <c r="F1822" s="64">
        <v>0</v>
      </c>
      <c r="G1822" s="64">
        <v>0</v>
      </c>
      <c r="H1822" s="20">
        <f>IFERROR(VLOOKUP(A1822,'[3]Allocation Thresholds'!A:B,2,FALSE),10)</f>
        <v>10</v>
      </c>
    </row>
    <row r="1823" spans="1:8">
      <c r="A1823" t="s">
        <v>4620</v>
      </c>
      <c r="B1823" s="64">
        <f>VLOOKUP($A1823,Pivot!$D:$E,2,FALSE)</f>
        <v>0</v>
      </c>
      <c r="D1823" s="64">
        <v>50</v>
      </c>
      <c r="E1823" s="64">
        <v>50</v>
      </c>
      <c r="F1823" s="64">
        <v>0</v>
      </c>
      <c r="G1823" s="64">
        <v>0</v>
      </c>
      <c r="H1823" s="20">
        <f>IFERROR(VLOOKUP(A1823,'[3]Allocation Thresholds'!A:B,2,FALSE),10)</f>
        <v>10</v>
      </c>
    </row>
    <row r="1824" spans="1:8">
      <c r="A1824" t="s">
        <v>4621</v>
      </c>
      <c r="B1824" s="64">
        <f>VLOOKUP($A1824,Pivot!$D:$E,2,FALSE)</f>
        <v>0</v>
      </c>
      <c r="D1824" s="64">
        <v>50</v>
      </c>
      <c r="E1824" s="64">
        <v>50</v>
      </c>
      <c r="F1824" s="64">
        <v>0</v>
      </c>
      <c r="G1824" s="64">
        <v>0</v>
      </c>
      <c r="H1824" s="20">
        <f>IFERROR(VLOOKUP(A1824,'[3]Allocation Thresholds'!A:B,2,FALSE),10)</f>
        <v>10</v>
      </c>
    </row>
    <row r="1825" spans="1:8">
      <c r="A1825" t="s">
        <v>4622</v>
      </c>
      <c r="B1825" s="64">
        <f>VLOOKUP($A1825,Pivot!$D:$E,2,FALSE)</f>
        <v>0</v>
      </c>
      <c r="D1825" s="64">
        <v>50</v>
      </c>
      <c r="E1825" s="64">
        <v>50</v>
      </c>
      <c r="F1825" s="64">
        <v>0</v>
      </c>
      <c r="G1825" s="64">
        <v>0</v>
      </c>
      <c r="H1825" s="20">
        <f>IFERROR(VLOOKUP(A1825,'[3]Allocation Thresholds'!A:B,2,FALSE),10)</f>
        <v>10</v>
      </c>
    </row>
    <row r="1826" spans="1:8">
      <c r="A1826" t="s">
        <v>4623</v>
      </c>
      <c r="B1826" s="64">
        <f>VLOOKUP($A1826,Pivot!$D:$E,2,FALSE)</f>
        <v>0</v>
      </c>
      <c r="D1826" s="64">
        <v>50</v>
      </c>
      <c r="E1826" s="64">
        <v>50</v>
      </c>
      <c r="F1826" s="64">
        <v>0</v>
      </c>
      <c r="G1826" s="64">
        <v>0</v>
      </c>
      <c r="H1826" s="20">
        <f>IFERROR(VLOOKUP(A1826,'[3]Allocation Thresholds'!A:B,2,FALSE),10)</f>
        <v>10</v>
      </c>
    </row>
    <row r="1827" spans="1:8">
      <c r="A1827" t="s">
        <v>4624</v>
      </c>
      <c r="B1827" s="64">
        <f>VLOOKUP($A1827,Pivot!$D:$E,2,FALSE)</f>
        <v>0</v>
      </c>
      <c r="D1827" s="64">
        <v>50</v>
      </c>
      <c r="E1827" s="64">
        <v>50</v>
      </c>
      <c r="F1827" s="64">
        <v>0</v>
      </c>
      <c r="G1827" s="64">
        <v>0</v>
      </c>
      <c r="H1827" s="20">
        <f>IFERROR(VLOOKUP(A1827,'[3]Allocation Thresholds'!A:B,2,FALSE),10)</f>
        <v>10</v>
      </c>
    </row>
    <row r="1828" spans="1:8">
      <c r="A1828" t="s">
        <v>4625</v>
      </c>
      <c r="B1828" s="64">
        <f>VLOOKUP($A1828,Pivot!$D:$E,2,FALSE)</f>
        <v>0</v>
      </c>
      <c r="D1828" s="64">
        <v>50</v>
      </c>
      <c r="E1828" s="64">
        <v>50</v>
      </c>
      <c r="F1828" s="64">
        <v>0</v>
      </c>
      <c r="G1828" s="64">
        <v>0</v>
      </c>
      <c r="H1828" s="20">
        <f>IFERROR(VLOOKUP(A1828,'[3]Allocation Thresholds'!A:B,2,FALSE),10)</f>
        <v>10</v>
      </c>
    </row>
    <row r="1829" spans="1:8">
      <c r="A1829" t="s">
        <v>4626</v>
      </c>
      <c r="B1829" s="64">
        <f>VLOOKUP($A1829,Pivot!$D:$E,2,FALSE)</f>
        <v>0</v>
      </c>
      <c r="D1829" s="64">
        <v>50</v>
      </c>
      <c r="E1829" s="64">
        <v>50</v>
      </c>
      <c r="F1829" s="64">
        <v>0</v>
      </c>
      <c r="G1829" s="64">
        <v>0</v>
      </c>
      <c r="H1829" s="20">
        <f>IFERROR(VLOOKUP(A1829,'[3]Allocation Thresholds'!A:B,2,FALSE),10)</f>
        <v>10</v>
      </c>
    </row>
    <row r="1830" spans="1:8">
      <c r="A1830" t="s">
        <v>4627</v>
      </c>
      <c r="B1830" s="64">
        <f>VLOOKUP($A1830,Pivot!$D:$E,2,FALSE)</f>
        <v>0</v>
      </c>
      <c r="D1830" s="64">
        <v>50</v>
      </c>
      <c r="E1830" s="64">
        <v>50</v>
      </c>
      <c r="F1830" s="64">
        <v>0</v>
      </c>
      <c r="G1830" s="64">
        <v>0</v>
      </c>
      <c r="H1830" s="20">
        <f>IFERROR(VLOOKUP(A1830,'[3]Allocation Thresholds'!A:B,2,FALSE),10)</f>
        <v>10</v>
      </c>
    </row>
    <row r="1831" spans="1:8">
      <c r="A1831" t="s">
        <v>4628</v>
      </c>
      <c r="B1831" s="64">
        <f>VLOOKUP($A1831,Pivot!$D:$E,2,FALSE)</f>
        <v>0</v>
      </c>
      <c r="D1831" s="64">
        <v>50</v>
      </c>
      <c r="E1831" s="64">
        <v>50</v>
      </c>
      <c r="F1831" s="64">
        <v>0</v>
      </c>
      <c r="G1831" s="64">
        <v>0</v>
      </c>
      <c r="H1831" s="20">
        <f>IFERROR(VLOOKUP(A1831,'[3]Allocation Thresholds'!A:B,2,FALSE),10)</f>
        <v>10</v>
      </c>
    </row>
    <row r="1832" spans="1:8">
      <c r="A1832" t="s">
        <v>4629</v>
      </c>
      <c r="B1832" s="64">
        <f>VLOOKUP($A1832,Pivot!$D:$E,2,FALSE)</f>
        <v>0</v>
      </c>
      <c r="D1832" s="64">
        <v>50</v>
      </c>
      <c r="E1832" s="64">
        <v>50</v>
      </c>
      <c r="F1832" s="64">
        <v>0</v>
      </c>
      <c r="G1832" s="64">
        <v>0</v>
      </c>
      <c r="H1832" s="20">
        <f>IFERROR(VLOOKUP(A1832,'[3]Allocation Thresholds'!A:B,2,FALSE),10)</f>
        <v>10</v>
      </c>
    </row>
    <row r="1833" spans="1:8">
      <c r="A1833" t="s">
        <v>4630</v>
      </c>
      <c r="B1833" s="64">
        <f>VLOOKUP($A1833,Pivot!$D:$E,2,FALSE)</f>
        <v>0</v>
      </c>
      <c r="D1833" s="64">
        <v>50</v>
      </c>
      <c r="E1833" s="64">
        <v>50</v>
      </c>
      <c r="F1833" s="64">
        <v>0</v>
      </c>
      <c r="G1833" s="64">
        <v>0</v>
      </c>
      <c r="H1833" s="20">
        <f>IFERROR(VLOOKUP(A1833,'[3]Allocation Thresholds'!A:B,2,FALSE),10)</f>
        <v>10</v>
      </c>
    </row>
    <row r="1834" spans="1:8">
      <c r="A1834" t="s">
        <v>4631</v>
      </c>
      <c r="B1834" s="64">
        <f>VLOOKUP($A1834,Pivot!$D:$E,2,FALSE)</f>
        <v>0</v>
      </c>
      <c r="D1834" s="64">
        <v>50</v>
      </c>
      <c r="E1834" s="64">
        <v>50</v>
      </c>
      <c r="F1834" s="64">
        <v>0</v>
      </c>
      <c r="G1834" s="64">
        <v>0</v>
      </c>
      <c r="H1834" s="20">
        <f>IFERROR(VLOOKUP(A1834,'[3]Allocation Thresholds'!A:B,2,FALSE),10)</f>
        <v>10</v>
      </c>
    </row>
    <row r="1835" spans="1:8">
      <c r="A1835" t="s">
        <v>4632</v>
      </c>
      <c r="B1835" s="64">
        <f>VLOOKUP($A1835,Pivot!$D:$E,2,FALSE)</f>
        <v>0</v>
      </c>
      <c r="D1835" s="64">
        <v>50</v>
      </c>
      <c r="E1835" s="66">
        <v>50</v>
      </c>
      <c r="F1835" s="64">
        <v>0</v>
      </c>
      <c r="G1835" s="64">
        <v>0</v>
      </c>
      <c r="H1835" s="20">
        <f>IFERROR(VLOOKUP(A1835,'[3]Allocation Thresholds'!A:B,2,FALSE),10)</f>
        <v>10</v>
      </c>
    </row>
    <row r="1836" spans="1:8">
      <c r="A1836" t="s">
        <v>4633</v>
      </c>
      <c r="B1836" s="64">
        <f>VLOOKUP($A1836,Pivot!$D:$E,2,FALSE)</f>
        <v>0</v>
      </c>
      <c r="D1836" s="64">
        <v>50</v>
      </c>
      <c r="E1836" s="64">
        <v>50</v>
      </c>
      <c r="F1836" s="64">
        <v>0</v>
      </c>
      <c r="G1836" s="64">
        <v>0</v>
      </c>
      <c r="H1836" s="20">
        <f>IFERROR(VLOOKUP(A1836,'[3]Allocation Thresholds'!A:B,2,FALSE),10)</f>
        <v>10</v>
      </c>
    </row>
    <row r="1837" spans="1:8">
      <c r="A1837" t="s">
        <v>4634</v>
      </c>
      <c r="B1837" s="64">
        <f>VLOOKUP($A1837,Pivot!$D:$E,2,FALSE)</f>
        <v>0</v>
      </c>
      <c r="D1837" s="64">
        <v>50</v>
      </c>
      <c r="E1837" s="64">
        <v>50</v>
      </c>
      <c r="F1837" s="64">
        <v>0</v>
      </c>
      <c r="G1837" s="64">
        <v>0</v>
      </c>
      <c r="H1837" s="20">
        <f>IFERROR(VLOOKUP(A1837,'[3]Allocation Thresholds'!A:B,2,FALSE),10)</f>
        <v>10</v>
      </c>
    </row>
    <row r="1838" spans="1:8">
      <c r="A1838" t="s">
        <v>4635</v>
      </c>
      <c r="B1838" s="64">
        <f>VLOOKUP($A1838,Pivot!$D:$E,2,FALSE)</f>
        <v>0</v>
      </c>
      <c r="D1838" s="64">
        <v>50</v>
      </c>
      <c r="E1838" s="64">
        <v>50</v>
      </c>
      <c r="F1838" s="64">
        <v>0</v>
      </c>
      <c r="G1838" s="64">
        <v>0</v>
      </c>
      <c r="H1838" s="20">
        <f>IFERROR(VLOOKUP(A1838,'[3]Allocation Thresholds'!A:B,2,FALSE),10)</f>
        <v>10</v>
      </c>
    </row>
    <row r="1839" spans="1:8">
      <c r="A1839" t="s">
        <v>4636</v>
      </c>
      <c r="B1839" s="64">
        <f>VLOOKUP($A1839,Pivot!$D:$E,2,FALSE)</f>
        <v>0</v>
      </c>
      <c r="D1839" s="64">
        <v>50</v>
      </c>
      <c r="E1839" s="64">
        <v>50</v>
      </c>
      <c r="F1839" s="64">
        <v>0</v>
      </c>
      <c r="G1839" s="64">
        <v>0</v>
      </c>
      <c r="H1839" s="20">
        <f>IFERROR(VLOOKUP(A1839,'[3]Allocation Thresholds'!A:B,2,FALSE),10)</f>
        <v>10</v>
      </c>
    </row>
    <row r="1840" spans="1:8">
      <c r="A1840" t="s">
        <v>4637</v>
      </c>
      <c r="B1840" s="64">
        <f>VLOOKUP($A1840,Pivot!$D:$E,2,FALSE)</f>
        <v>0</v>
      </c>
      <c r="D1840" s="64">
        <v>50</v>
      </c>
      <c r="E1840" s="64">
        <v>50</v>
      </c>
      <c r="F1840" s="64">
        <v>0</v>
      </c>
      <c r="G1840" s="64">
        <v>0</v>
      </c>
      <c r="H1840" s="20">
        <f>IFERROR(VLOOKUP(A1840,'[3]Allocation Thresholds'!A:B,2,FALSE),10)</f>
        <v>10</v>
      </c>
    </row>
    <row r="1841" spans="1:8">
      <c r="A1841" t="s">
        <v>4638</v>
      </c>
      <c r="B1841" s="64">
        <f>VLOOKUP($A1841,Pivot!$D:$E,2,FALSE)</f>
        <v>0</v>
      </c>
      <c r="D1841" s="64">
        <v>50</v>
      </c>
      <c r="E1841" s="64">
        <v>50</v>
      </c>
      <c r="F1841" s="64">
        <v>0</v>
      </c>
      <c r="G1841" s="64">
        <v>0</v>
      </c>
      <c r="H1841" s="20">
        <f>IFERROR(VLOOKUP(A1841,'[3]Allocation Thresholds'!A:B,2,FALSE),10)</f>
        <v>10</v>
      </c>
    </row>
    <row r="1842" spans="1:8">
      <c r="A1842" t="s">
        <v>4639</v>
      </c>
      <c r="B1842" s="64">
        <f>VLOOKUP($A1842,Pivot!$D:$E,2,FALSE)</f>
        <v>0</v>
      </c>
      <c r="D1842" s="64">
        <v>50</v>
      </c>
      <c r="E1842" s="64">
        <v>50</v>
      </c>
      <c r="F1842" s="64">
        <v>0</v>
      </c>
      <c r="G1842" s="64">
        <v>0</v>
      </c>
      <c r="H1842" s="20">
        <f>IFERROR(VLOOKUP(A1842,'[3]Allocation Thresholds'!A:B,2,FALSE),10)</f>
        <v>10</v>
      </c>
    </row>
    <row r="1843" spans="1:8">
      <c r="A1843" t="s">
        <v>4640</v>
      </c>
      <c r="B1843" s="64">
        <f>VLOOKUP($A1843,Pivot!$D:$E,2,FALSE)</f>
        <v>0</v>
      </c>
      <c r="D1843" s="64">
        <v>50</v>
      </c>
      <c r="E1843" s="64">
        <v>50</v>
      </c>
      <c r="F1843" s="64">
        <v>0</v>
      </c>
      <c r="G1843" s="64">
        <v>0</v>
      </c>
      <c r="H1843" s="20">
        <f>IFERROR(VLOOKUP(A1843,'[3]Allocation Thresholds'!A:B,2,FALSE),10)</f>
        <v>10</v>
      </c>
    </row>
    <row r="1844" spans="1:8">
      <c r="A1844" t="s">
        <v>4641</v>
      </c>
      <c r="B1844" s="64">
        <f>VLOOKUP($A1844,Pivot!$D:$E,2,FALSE)</f>
        <v>0</v>
      </c>
      <c r="D1844" s="64">
        <v>50</v>
      </c>
      <c r="E1844" s="64">
        <v>50</v>
      </c>
      <c r="F1844" s="64">
        <v>0</v>
      </c>
      <c r="G1844" s="64">
        <v>0</v>
      </c>
      <c r="H1844" s="20">
        <f>IFERROR(VLOOKUP(A1844,'[3]Allocation Thresholds'!A:B,2,FALSE),10)</f>
        <v>10</v>
      </c>
    </row>
    <row r="1845" spans="1:8">
      <c r="A1845" t="s">
        <v>4642</v>
      </c>
      <c r="B1845" s="64">
        <f>VLOOKUP($A1845,Pivot!$D:$E,2,FALSE)</f>
        <v>0</v>
      </c>
      <c r="D1845" s="64">
        <v>50</v>
      </c>
      <c r="E1845" s="64">
        <v>50</v>
      </c>
      <c r="F1845" s="64">
        <v>0</v>
      </c>
      <c r="G1845" s="64">
        <v>0</v>
      </c>
      <c r="H1845" s="20">
        <f>IFERROR(VLOOKUP(A1845,'[3]Allocation Thresholds'!A:B,2,FALSE),10)</f>
        <v>10</v>
      </c>
    </row>
    <row r="1846" spans="1:8">
      <c r="A1846" t="s">
        <v>4643</v>
      </c>
      <c r="B1846" s="64">
        <f>VLOOKUP($A1846,Pivot!$D:$E,2,FALSE)</f>
        <v>0</v>
      </c>
      <c r="D1846" s="64">
        <v>50</v>
      </c>
      <c r="E1846" s="64">
        <v>50</v>
      </c>
      <c r="F1846" s="64">
        <v>0</v>
      </c>
      <c r="G1846" s="64">
        <v>0</v>
      </c>
      <c r="H1846" s="20">
        <f>IFERROR(VLOOKUP(A1846,'[3]Allocation Thresholds'!A:B,2,FALSE),10)</f>
        <v>10</v>
      </c>
    </row>
    <row r="1847" spans="1:8">
      <c r="A1847" t="s">
        <v>4644</v>
      </c>
      <c r="B1847" s="64">
        <f>VLOOKUP($A1847,Pivot!$D:$E,2,FALSE)</f>
        <v>0</v>
      </c>
      <c r="D1847" s="64">
        <v>50</v>
      </c>
      <c r="E1847" s="64">
        <v>50</v>
      </c>
      <c r="F1847" s="64">
        <v>0</v>
      </c>
      <c r="G1847" s="64">
        <v>0</v>
      </c>
      <c r="H1847" s="20">
        <f>IFERROR(VLOOKUP(A1847,'[3]Allocation Thresholds'!A:B,2,FALSE),10)</f>
        <v>10</v>
      </c>
    </row>
    <row r="1848" spans="1:8">
      <c r="A1848" t="s">
        <v>4645</v>
      </c>
      <c r="B1848" s="64">
        <f>VLOOKUP($A1848,Pivot!$D:$E,2,FALSE)</f>
        <v>0</v>
      </c>
      <c r="D1848" s="64">
        <v>50</v>
      </c>
      <c r="E1848" s="64">
        <v>50</v>
      </c>
      <c r="F1848" s="64">
        <v>0</v>
      </c>
      <c r="G1848" s="64">
        <v>0</v>
      </c>
      <c r="H1848" s="20">
        <f>IFERROR(VLOOKUP(A1848,'[3]Allocation Thresholds'!A:B,2,FALSE),10)</f>
        <v>10</v>
      </c>
    </row>
    <row r="1849" spans="1:8">
      <c r="A1849" t="s">
        <v>4646</v>
      </c>
      <c r="B1849" s="64">
        <f>VLOOKUP($A1849,Pivot!$D:$E,2,FALSE)</f>
        <v>0</v>
      </c>
      <c r="D1849" s="64">
        <v>50</v>
      </c>
      <c r="E1849" s="64">
        <v>50</v>
      </c>
      <c r="F1849" s="64">
        <v>0</v>
      </c>
      <c r="G1849" s="64">
        <v>0</v>
      </c>
      <c r="H1849" s="20">
        <f>IFERROR(VLOOKUP(A1849,'[3]Allocation Thresholds'!A:B,2,FALSE),10)</f>
        <v>10</v>
      </c>
    </row>
    <row r="1850" spans="1:8">
      <c r="A1850" t="s">
        <v>4647</v>
      </c>
      <c r="B1850" s="64">
        <f>VLOOKUP($A1850,Pivot!$D:$E,2,FALSE)</f>
        <v>0</v>
      </c>
      <c r="D1850" s="64">
        <v>50</v>
      </c>
      <c r="E1850" s="64">
        <v>50</v>
      </c>
      <c r="F1850" s="64">
        <v>0</v>
      </c>
      <c r="G1850" s="64">
        <v>0</v>
      </c>
      <c r="H1850" s="20">
        <f>IFERROR(VLOOKUP(A1850,'[3]Allocation Thresholds'!A:B,2,FALSE),10)</f>
        <v>10</v>
      </c>
    </row>
    <row r="1851" spans="1:8">
      <c r="A1851" t="s">
        <v>4648</v>
      </c>
      <c r="B1851" s="64">
        <f>VLOOKUP($A1851,Pivot!$D:$E,2,FALSE)</f>
        <v>0</v>
      </c>
      <c r="D1851" s="64">
        <v>50</v>
      </c>
      <c r="E1851" s="64">
        <v>50</v>
      </c>
      <c r="F1851" s="64">
        <v>0</v>
      </c>
      <c r="G1851" s="64">
        <v>0</v>
      </c>
      <c r="H1851" s="20">
        <f>IFERROR(VLOOKUP(A1851,'[3]Allocation Thresholds'!A:B,2,FALSE),10)</f>
        <v>10</v>
      </c>
    </row>
    <row r="1852" spans="1:8">
      <c r="A1852" t="s">
        <v>4649</v>
      </c>
      <c r="B1852" s="64">
        <f>VLOOKUP($A1852,Pivot!$D:$E,2,FALSE)</f>
        <v>0</v>
      </c>
      <c r="D1852" s="64">
        <v>50</v>
      </c>
      <c r="E1852" s="64">
        <v>50</v>
      </c>
      <c r="F1852" s="64">
        <v>0</v>
      </c>
      <c r="G1852" s="64">
        <v>0</v>
      </c>
      <c r="H1852" s="20">
        <f>IFERROR(VLOOKUP(A1852,'[3]Allocation Thresholds'!A:B,2,FALSE),10)</f>
        <v>10</v>
      </c>
    </row>
    <row r="1853" spans="1:8">
      <c r="A1853" t="s">
        <v>4650</v>
      </c>
      <c r="B1853" s="64">
        <f>VLOOKUP($A1853,Pivot!$D:$E,2,FALSE)</f>
        <v>0</v>
      </c>
      <c r="D1853" s="64">
        <v>0</v>
      </c>
      <c r="E1853" s="64">
        <v>0</v>
      </c>
      <c r="F1853" s="64">
        <v>0</v>
      </c>
      <c r="G1853" s="64">
        <v>0</v>
      </c>
      <c r="H1853" s="20">
        <f>IFERROR(VLOOKUP(A1853,'[3]Allocation Thresholds'!A:B,2,FALSE),10)</f>
        <v>10</v>
      </c>
    </row>
    <row r="1854" spans="1:8">
      <c r="A1854" t="s">
        <v>4651</v>
      </c>
      <c r="B1854" s="64">
        <f>VLOOKUP($A1854,Pivot!$D:$E,2,FALSE)</f>
        <v>0</v>
      </c>
      <c r="D1854" s="64">
        <v>50</v>
      </c>
      <c r="E1854" s="64">
        <v>50</v>
      </c>
      <c r="F1854" s="64">
        <v>0</v>
      </c>
      <c r="G1854" s="64">
        <v>0</v>
      </c>
      <c r="H1854" s="20">
        <f>IFERROR(VLOOKUP(A1854,'[3]Allocation Thresholds'!A:B,2,FALSE),10)</f>
        <v>10</v>
      </c>
    </row>
    <row r="1855" spans="1:8">
      <c r="A1855" t="s">
        <v>4652</v>
      </c>
      <c r="B1855" s="64">
        <f>VLOOKUP($A1855,Pivot!$D:$E,2,FALSE)</f>
        <v>0</v>
      </c>
      <c r="D1855" s="64">
        <v>50</v>
      </c>
      <c r="E1855" s="64">
        <v>50</v>
      </c>
      <c r="F1855" s="64">
        <v>0</v>
      </c>
      <c r="G1855" s="64">
        <v>0</v>
      </c>
      <c r="H1855" s="20">
        <f>IFERROR(VLOOKUP(A1855,'[3]Allocation Thresholds'!A:B,2,FALSE),10)</f>
        <v>10</v>
      </c>
    </row>
    <row r="1856" spans="1:8">
      <c r="A1856" t="s">
        <v>4653</v>
      </c>
      <c r="B1856" s="64">
        <f>VLOOKUP($A1856,Pivot!$D:$E,2,FALSE)</f>
        <v>0</v>
      </c>
      <c r="D1856" s="64">
        <v>50</v>
      </c>
      <c r="E1856" s="64">
        <v>50</v>
      </c>
      <c r="F1856" s="64">
        <v>0</v>
      </c>
      <c r="G1856" s="64">
        <v>0</v>
      </c>
      <c r="H1856" s="20">
        <f>IFERROR(VLOOKUP(A1856,'[3]Allocation Thresholds'!A:B,2,FALSE),10)</f>
        <v>10</v>
      </c>
    </row>
    <row r="1857" spans="1:8">
      <c r="A1857" t="s">
        <v>4654</v>
      </c>
      <c r="B1857" s="64">
        <f>VLOOKUP($A1857,Pivot!$D:$E,2,FALSE)</f>
        <v>0</v>
      </c>
      <c r="D1857" s="64">
        <v>0</v>
      </c>
      <c r="E1857" s="64">
        <v>0</v>
      </c>
      <c r="F1857" s="64">
        <v>0</v>
      </c>
      <c r="G1857" s="64">
        <v>0</v>
      </c>
      <c r="H1857" s="20">
        <f>IFERROR(VLOOKUP(A1857,'[3]Allocation Thresholds'!A:B,2,FALSE),10)</f>
        <v>10</v>
      </c>
    </row>
    <row r="1858" spans="1:8">
      <c r="A1858" t="s">
        <v>4655</v>
      </c>
      <c r="B1858" s="64">
        <f>VLOOKUP($A1858,Pivot!$D:$E,2,FALSE)</f>
        <v>0</v>
      </c>
      <c r="D1858" s="64">
        <v>50</v>
      </c>
      <c r="E1858" s="64">
        <v>50</v>
      </c>
      <c r="F1858" s="64">
        <v>0</v>
      </c>
      <c r="G1858" s="64">
        <v>0</v>
      </c>
      <c r="H1858" s="20">
        <f>IFERROR(VLOOKUP(A1858,'[3]Allocation Thresholds'!A:B,2,FALSE),10)</f>
        <v>10</v>
      </c>
    </row>
    <row r="1859" spans="1:8">
      <c r="A1859" t="s">
        <v>4656</v>
      </c>
      <c r="B1859" s="64">
        <f>VLOOKUP($A1859,Pivot!$D:$E,2,FALSE)</f>
        <v>0</v>
      </c>
      <c r="D1859" s="64">
        <v>50</v>
      </c>
      <c r="E1859" s="64">
        <v>50</v>
      </c>
      <c r="F1859" s="64">
        <v>0</v>
      </c>
      <c r="G1859" s="64">
        <v>0</v>
      </c>
      <c r="H1859" s="20">
        <f>IFERROR(VLOOKUP(A1859,'[3]Allocation Thresholds'!A:B,2,FALSE),10)</f>
        <v>10</v>
      </c>
    </row>
    <row r="1860" spans="1:8">
      <c r="A1860" t="s">
        <v>4657</v>
      </c>
      <c r="B1860" s="64">
        <f>VLOOKUP($A1860,Pivot!$D:$E,2,FALSE)</f>
        <v>0</v>
      </c>
      <c r="D1860" s="64">
        <v>50</v>
      </c>
      <c r="E1860" s="64">
        <v>50</v>
      </c>
      <c r="F1860" s="64">
        <v>0</v>
      </c>
      <c r="G1860" s="64">
        <v>0</v>
      </c>
      <c r="H1860" s="20">
        <f>IFERROR(VLOOKUP(A1860,'[3]Allocation Thresholds'!A:B,2,FALSE),10)</f>
        <v>10</v>
      </c>
    </row>
    <row r="1861" spans="1:8">
      <c r="A1861" t="s">
        <v>4658</v>
      </c>
      <c r="B1861" s="64">
        <f>VLOOKUP($A1861,Pivot!$D:$E,2,FALSE)</f>
        <v>0</v>
      </c>
      <c r="D1861" s="64">
        <v>50</v>
      </c>
      <c r="E1861" s="64">
        <v>50</v>
      </c>
      <c r="F1861" s="64">
        <v>0</v>
      </c>
      <c r="G1861" s="64">
        <v>0</v>
      </c>
      <c r="H1861" s="20">
        <f>IFERROR(VLOOKUP(A1861,'[3]Allocation Thresholds'!A:B,2,FALSE),10)</f>
        <v>10</v>
      </c>
    </row>
    <row r="1862" spans="1:8">
      <c r="A1862" t="s">
        <v>4659</v>
      </c>
      <c r="B1862" s="64">
        <f>VLOOKUP($A1862,Pivot!$D:$E,2,FALSE)</f>
        <v>0</v>
      </c>
      <c r="D1862" s="64">
        <v>50</v>
      </c>
      <c r="E1862" s="64">
        <v>50</v>
      </c>
      <c r="F1862" s="64">
        <v>0</v>
      </c>
      <c r="G1862" s="64">
        <v>0</v>
      </c>
      <c r="H1862" s="20">
        <f>IFERROR(VLOOKUP(A1862,'[3]Allocation Thresholds'!A:B,2,FALSE),10)</f>
        <v>10</v>
      </c>
    </row>
    <row r="1863" spans="1:8">
      <c r="A1863" t="s">
        <v>4660</v>
      </c>
      <c r="B1863" s="64">
        <f>VLOOKUP($A1863,Pivot!$D:$E,2,FALSE)</f>
        <v>0</v>
      </c>
      <c r="D1863" s="64">
        <v>50</v>
      </c>
      <c r="E1863" s="64">
        <v>50</v>
      </c>
      <c r="F1863" s="64">
        <v>0</v>
      </c>
      <c r="G1863" s="64">
        <v>0</v>
      </c>
      <c r="H1863" s="20">
        <f>IFERROR(VLOOKUP(A1863,'[3]Allocation Thresholds'!A:B,2,FALSE),10)</f>
        <v>10</v>
      </c>
    </row>
    <row r="1864" spans="1:8">
      <c r="A1864" t="s">
        <v>4661</v>
      </c>
      <c r="B1864" s="64">
        <f>VLOOKUP($A1864,Pivot!$D:$E,2,FALSE)</f>
        <v>0</v>
      </c>
      <c r="D1864" s="64">
        <v>50</v>
      </c>
      <c r="E1864" s="64">
        <v>50</v>
      </c>
      <c r="F1864" s="64">
        <v>0</v>
      </c>
      <c r="G1864" s="64">
        <v>0</v>
      </c>
      <c r="H1864" s="20">
        <f>IFERROR(VLOOKUP(A1864,'[3]Allocation Thresholds'!A:B,2,FALSE),10)</f>
        <v>10</v>
      </c>
    </row>
    <row r="1865" spans="1:8">
      <c r="A1865" t="s">
        <v>4662</v>
      </c>
      <c r="B1865" s="64">
        <f>VLOOKUP($A1865,Pivot!$D:$E,2,FALSE)</f>
        <v>0</v>
      </c>
      <c r="D1865" s="64">
        <v>50</v>
      </c>
      <c r="E1865" s="64">
        <v>50</v>
      </c>
      <c r="F1865" s="64">
        <v>0</v>
      </c>
      <c r="G1865" s="64">
        <v>0</v>
      </c>
      <c r="H1865" s="20">
        <f>IFERROR(VLOOKUP(A1865,'[3]Allocation Thresholds'!A:B,2,FALSE),10)</f>
        <v>10</v>
      </c>
    </row>
    <row r="1866" spans="1:8">
      <c r="A1866" t="s">
        <v>4663</v>
      </c>
      <c r="B1866" s="64">
        <f>VLOOKUP($A1866,Pivot!$D:$E,2,FALSE)</f>
        <v>0</v>
      </c>
      <c r="D1866" s="64">
        <v>50</v>
      </c>
      <c r="E1866" s="64">
        <v>50</v>
      </c>
      <c r="F1866" s="64">
        <v>0</v>
      </c>
      <c r="G1866" s="64">
        <v>0</v>
      </c>
      <c r="H1866" s="20">
        <f>IFERROR(VLOOKUP(A1866,'[3]Allocation Thresholds'!A:B,2,FALSE),10)</f>
        <v>10</v>
      </c>
    </row>
    <row r="1867" spans="1:8">
      <c r="A1867" t="s">
        <v>4664</v>
      </c>
      <c r="B1867" s="64">
        <f>VLOOKUP($A1867,Pivot!$D:$E,2,FALSE)</f>
        <v>0</v>
      </c>
      <c r="D1867" s="64">
        <v>50</v>
      </c>
      <c r="E1867" s="64">
        <v>50</v>
      </c>
      <c r="F1867" s="64">
        <v>0</v>
      </c>
      <c r="G1867" s="64">
        <v>0</v>
      </c>
      <c r="H1867" s="20">
        <f>IFERROR(VLOOKUP(A1867,'[3]Allocation Thresholds'!A:B,2,FALSE),10)</f>
        <v>10</v>
      </c>
    </row>
    <row r="1868" spans="1:8">
      <c r="A1868" t="s">
        <v>4665</v>
      </c>
      <c r="B1868" s="64">
        <f>VLOOKUP($A1868,Pivot!$D:$E,2,FALSE)</f>
        <v>0</v>
      </c>
      <c r="D1868" s="64">
        <v>50</v>
      </c>
      <c r="E1868" s="64">
        <v>50</v>
      </c>
      <c r="F1868" s="64">
        <v>0</v>
      </c>
      <c r="G1868" s="64">
        <v>0</v>
      </c>
      <c r="H1868" s="20">
        <f>IFERROR(VLOOKUP(A1868,'[3]Allocation Thresholds'!A:B,2,FALSE),10)</f>
        <v>10</v>
      </c>
    </row>
    <row r="1869" spans="1:8">
      <c r="A1869" t="s">
        <v>4666</v>
      </c>
      <c r="B1869" s="64">
        <f>VLOOKUP($A1869,Pivot!$D:$E,2,FALSE)</f>
        <v>0</v>
      </c>
      <c r="D1869" s="64">
        <v>50</v>
      </c>
      <c r="E1869" s="64">
        <v>50</v>
      </c>
      <c r="F1869" s="64">
        <v>0</v>
      </c>
      <c r="G1869" s="64">
        <v>0</v>
      </c>
      <c r="H1869" s="20">
        <f>IFERROR(VLOOKUP(A1869,'[3]Allocation Thresholds'!A:B,2,FALSE),10)</f>
        <v>10</v>
      </c>
    </row>
    <row r="1870" spans="1:8">
      <c r="A1870" t="s">
        <v>4667</v>
      </c>
      <c r="B1870" s="64">
        <f>VLOOKUP($A1870,Pivot!$D:$E,2,FALSE)</f>
        <v>0</v>
      </c>
      <c r="D1870" s="64">
        <v>50</v>
      </c>
      <c r="E1870" s="64">
        <v>50</v>
      </c>
      <c r="F1870" s="64">
        <v>0</v>
      </c>
      <c r="G1870" s="64">
        <v>0</v>
      </c>
      <c r="H1870" s="20">
        <f>IFERROR(VLOOKUP(A1870,'[3]Allocation Thresholds'!A:B,2,FALSE),10)</f>
        <v>10</v>
      </c>
    </row>
    <row r="1871" spans="1:8">
      <c r="A1871" t="s">
        <v>4668</v>
      </c>
      <c r="B1871" s="64">
        <f>VLOOKUP($A1871,Pivot!$D:$E,2,FALSE)</f>
        <v>0</v>
      </c>
      <c r="D1871" s="64">
        <v>50</v>
      </c>
      <c r="E1871" s="64">
        <v>50</v>
      </c>
      <c r="F1871" s="64">
        <v>0</v>
      </c>
      <c r="G1871" s="64">
        <v>0</v>
      </c>
      <c r="H1871" s="20">
        <f>IFERROR(VLOOKUP(A1871,'[3]Allocation Thresholds'!A:B,2,FALSE),10)</f>
        <v>10</v>
      </c>
    </row>
    <row r="1872" spans="1:8">
      <c r="A1872" t="s">
        <v>4669</v>
      </c>
      <c r="B1872" s="64">
        <f>VLOOKUP($A1872,Pivot!$D:$E,2,FALSE)</f>
        <v>0</v>
      </c>
      <c r="D1872" s="64">
        <v>50</v>
      </c>
      <c r="E1872" s="64">
        <v>50</v>
      </c>
      <c r="F1872" s="64">
        <v>0</v>
      </c>
      <c r="G1872" s="64">
        <v>0</v>
      </c>
      <c r="H1872" s="20">
        <f>IFERROR(VLOOKUP(A1872,'[3]Allocation Thresholds'!A:B,2,FALSE),10)</f>
        <v>10</v>
      </c>
    </row>
    <row r="1873" spans="1:8">
      <c r="A1873" t="s">
        <v>4670</v>
      </c>
      <c r="B1873" s="64">
        <f>VLOOKUP($A1873,Pivot!$D:$E,2,FALSE)</f>
        <v>0</v>
      </c>
      <c r="D1873" s="64">
        <v>50</v>
      </c>
      <c r="E1873" s="64">
        <v>50</v>
      </c>
      <c r="F1873" s="64">
        <v>0</v>
      </c>
      <c r="G1873" s="64">
        <v>0</v>
      </c>
      <c r="H1873" s="20">
        <f>IFERROR(VLOOKUP(A1873,'[3]Allocation Thresholds'!A:B,2,FALSE),10)</f>
        <v>10</v>
      </c>
    </row>
    <row r="1874" spans="1:8">
      <c r="A1874" t="s">
        <v>4671</v>
      </c>
      <c r="B1874" s="64">
        <f>VLOOKUP($A1874,Pivot!$D:$E,2,FALSE)</f>
        <v>0</v>
      </c>
      <c r="D1874" s="64">
        <v>50</v>
      </c>
      <c r="E1874" s="64">
        <v>50</v>
      </c>
      <c r="F1874" s="64">
        <v>0</v>
      </c>
      <c r="G1874" s="64">
        <v>0</v>
      </c>
      <c r="H1874" s="20">
        <f>IFERROR(VLOOKUP(A1874,'[3]Allocation Thresholds'!A:B,2,FALSE),10)</f>
        <v>10</v>
      </c>
    </row>
    <row r="1875" spans="1:8">
      <c r="A1875" t="s">
        <v>4672</v>
      </c>
      <c r="B1875" s="64">
        <f>VLOOKUP($A1875,Pivot!$D:$E,2,FALSE)</f>
        <v>0</v>
      </c>
      <c r="D1875" s="64">
        <v>50</v>
      </c>
      <c r="E1875" s="64">
        <v>50</v>
      </c>
      <c r="F1875" s="64">
        <v>0</v>
      </c>
      <c r="G1875" s="64">
        <v>0</v>
      </c>
      <c r="H1875" s="20">
        <f>IFERROR(VLOOKUP(A1875,'[3]Allocation Thresholds'!A:B,2,FALSE),10)</f>
        <v>10</v>
      </c>
    </row>
    <row r="1876" spans="1:8">
      <c r="A1876" t="s">
        <v>4673</v>
      </c>
      <c r="B1876" s="64">
        <f>VLOOKUP($A1876,Pivot!$D:$E,2,FALSE)</f>
        <v>0</v>
      </c>
      <c r="D1876" s="64">
        <v>50</v>
      </c>
      <c r="E1876" s="64">
        <v>50</v>
      </c>
      <c r="F1876" s="64">
        <v>0</v>
      </c>
      <c r="G1876" s="64">
        <v>0</v>
      </c>
      <c r="H1876" s="20">
        <f>IFERROR(VLOOKUP(A1876,'[3]Allocation Thresholds'!A:B,2,FALSE),10)</f>
        <v>10</v>
      </c>
    </row>
    <row r="1877" spans="1:8">
      <c r="A1877" t="s">
        <v>4674</v>
      </c>
      <c r="B1877" s="64">
        <f>VLOOKUP($A1877,Pivot!$D:$E,2,FALSE)</f>
        <v>0</v>
      </c>
      <c r="D1877" s="64">
        <v>50</v>
      </c>
      <c r="E1877" s="64">
        <v>50</v>
      </c>
      <c r="F1877" s="64">
        <v>0</v>
      </c>
      <c r="G1877" s="64">
        <v>0</v>
      </c>
      <c r="H1877" s="20">
        <f>IFERROR(VLOOKUP(A1877,'[3]Allocation Thresholds'!A:B,2,FALSE),10)</f>
        <v>10</v>
      </c>
    </row>
    <row r="1878" spans="1:8">
      <c r="A1878" t="s">
        <v>4675</v>
      </c>
      <c r="B1878" s="64">
        <f>VLOOKUP($A1878,Pivot!$D:$E,2,FALSE)</f>
        <v>0</v>
      </c>
      <c r="D1878" s="64">
        <v>50</v>
      </c>
      <c r="E1878" s="64">
        <v>50</v>
      </c>
      <c r="F1878" s="64">
        <v>0</v>
      </c>
      <c r="G1878" s="64">
        <v>0</v>
      </c>
      <c r="H1878" s="20">
        <f>IFERROR(VLOOKUP(A1878,'[3]Allocation Thresholds'!A:B,2,FALSE),10)</f>
        <v>10</v>
      </c>
    </row>
    <row r="1879" spans="1:8">
      <c r="A1879" t="s">
        <v>4676</v>
      </c>
      <c r="B1879" s="64">
        <f>VLOOKUP($A1879,Pivot!$D:$E,2,FALSE)</f>
        <v>0</v>
      </c>
      <c r="D1879" s="64">
        <v>50</v>
      </c>
      <c r="E1879" s="64">
        <v>50</v>
      </c>
      <c r="F1879" s="64">
        <v>0</v>
      </c>
      <c r="G1879" s="64">
        <v>0</v>
      </c>
      <c r="H1879" s="20">
        <f>IFERROR(VLOOKUP(A1879,'[3]Allocation Thresholds'!A:B,2,FALSE),10)</f>
        <v>10</v>
      </c>
    </row>
    <row r="1880" spans="1:8">
      <c r="A1880" t="s">
        <v>4677</v>
      </c>
      <c r="B1880" s="64">
        <f>VLOOKUP($A1880,Pivot!$D:$E,2,FALSE)</f>
        <v>0</v>
      </c>
      <c r="D1880" s="64">
        <v>50</v>
      </c>
      <c r="E1880" s="64">
        <v>50</v>
      </c>
      <c r="F1880" s="64">
        <v>0</v>
      </c>
      <c r="G1880" s="64">
        <v>0</v>
      </c>
      <c r="H1880" s="20">
        <f>IFERROR(VLOOKUP(A1880,'[3]Allocation Thresholds'!A:B,2,FALSE),10)</f>
        <v>10</v>
      </c>
    </row>
    <row r="1881" spans="1:8">
      <c r="A1881" t="s">
        <v>4678</v>
      </c>
      <c r="B1881" s="64">
        <f>VLOOKUP($A1881,Pivot!$D:$E,2,FALSE)</f>
        <v>0</v>
      </c>
      <c r="D1881" s="64">
        <v>50</v>
      </c>
      <c r="E1881" s="64">
        <v>50</v>
      </c>
      <c r="F1881" s="64">
        <v>0</v>
      </c>
      <c r="G1881" s="64">
        <v>0</v>
      </c>
      <c r="H1881" s="20">
        <f>IFERROR(VLOOKUP(A1881,'[3]Allocation Thresholds'!A:B,2,FALSE),10)</f>
        <v>10</v>
      </c>
    </row>
    <row r="1882" spans="1:8">
      <c r="A1882" t="s">
        <v>4679</v>
      </c>
      <c r="B1882" s="64">
        <f>VLOOKUP($A1882,Pivot!$D:$E,2,FALSE)</f>
        <v>0</v>
      </c>
      <c r="D1882" s="64">
        <v>50</v>
      </c>
      <c r="E1882" s="64">
        <v>50</v>
      </c>
      <c r="F1882" s="64">
        <v>0</v>
      </c>
      <c r="G1882" s="64">
        <v>0</v>
      </c>
      <c r="H1882" s="20">
        <f>IFERROR(VLOOKUP(A1882,'[3]Allocation Thresholds'!A:B,2,FALSE),10)</f>
        <v>10</v>
      </c>
    </row>
    <row r="1883" spans="1:8">
      <c r="A1883" t="s">
        <v>4680</v>
      </c>
      <c r="B1883" s="64">
        <f>VLOOKUP($A1883,Pivot!$D:$E,2,FALSE)</f>
        <v>0</v>
      </c>
      <c r="D1883" s="64">
        <v>50</v>
      </c>
      <c r="E1883" s="64">
        <v>50</v>
      </c>
      <c r="F1883" s="64">
        <v>0</v>
      </c>
      <c r="G1883" s="64">
        <v>0</v>
      </c>
      <c r="H1883" s="20">
        <f>IFERROR(VLOOKUP(A1883,'[3]Allocation Thresholds'!A:B,2,FALSE),10)</f>
        <v>10</v>
      </c>
    </row>
    <row r="1884" spans="1:8">
      <c r="A1884" t="s">
        <v>4681</v>
      </c>
      <c r="B1884" s="64">
        <f>VLOOKUP($A1884,Pivot!$D:$E,2,FALSE)</f>
        <v>0</v>
      </c>
      <c r="D1884" s="64">
        <v>50</v>
      </c>
      <c r="E1884" s="64">
        <v>50</v>
      </c>
      <c r="F1884" s="64">
        <v>0</v>
      </c>
      <c r="G1884" s="64">
        <v>0</v>
      </c>
      <c r="H1884" s="20">
        <f>IFERROR(VLOOKUP(A1884,'[3]Allocation Thresholds'!A:B,2,FALSE),10)</f>
        <v>10</v>
      </c>
    </row>
    <row r="1885" spans="1:8">
      <c r="A1885" t="s">
        <v>4682</v>
      </c>
      <c r="B1885" s="64">
        <f>VLOOKUP($A1885,Pivot!$D:$E,2,FALSE)</f>
        <v>0</v>
      </c>
      <c r="D1885" s="64">
        <v>50</v>
      </c>
      <c r="E1885" s="64">
        <v>50</v>
      </c>
      <c r="F1885" s="64">
        <v>0</v>
      </c>
      <c r="G1885" s="64">
        <v>0</v>
      </c>
      <c r="H1885" s="20">
        <f>IFERROR(VLOOKUP(A1885,'[3]Allocation Thresholds'!A:B,2,FALSE),10)</f>
        <v>10</v>
      </c>
    </row>
    <row r="1886" spans="1:8">
      <c r="A1886" t="s">
        <v>4683</v>
      </c>
      <c r="B1886" s="64">
        <f>VLOOKUP($A1886,Pivot!$D:$E,2,FALSE)</f>
        <v>0</v>
      </c>
      <c r="D1886" s="64">
        <v>50</v>
      </c>
      <c r="E1886" s="64">
        <v>50</v>
      </c>
      <c r="F1886" s="64">
        <v>0</v>
      </c>
      <c r="G1886" s="64">
        <v>0</v>
      </c>
      <c r="H1886" s="20">
        <f>IFERROR(VLOOKUP(A1886,'[3]Allocation Thresholds'!A:B,2,FALSE),10)</f>
        <v>10</v>
      </c>
    </row>
    <row r="1887" spans="1:8">
      <c r="A1887" t="s">
        <v>4684</v>
      </c>
      <c r="B1887" s="64">
        <f>VLOOKUP($A1887,Pivot!$D:$E,2,FALSE)</f>
        <v>0</v>
      </c>
      <c r="D1887" s="64">
        <v>50</v>
      </c>
      <c r="E1887" s="64">
        <v>50</v>
      </c>
      <c r="F1887" s="64">
        <v>0</v>
      </c>
      <c r="G1887" s="64">
        <v>0</v>
      </c>
      <c r="H1887" s="20">
        <f>IFERROR(VLOOKUP(A1887,'[3]Allocation Thresholds'!A:B,2,FALSE),10)</f>
        <v>10</v>
      </c>
    </row>
    <row r="1888" spans="1:8">
      <c r="A1888" t="s">
        <v>4685</v>
      </c>
      <c r="B1888" s="64">
        <f>VLOOKUP($A1888,Pivot!$D:$E,2,FALSE)</f>
        <v>0</v>
      </c>
      <c r="D1888" s="64">
        <v>50</v>
      </c>
      <c r="E1888" s="64">
        <v>50</v>
      </c>
      <c r="F1888" s="64">
        <v>0</v>
      </c>
      <c r="G1888" s="64">
        <v>0</v>
      </c>
      <c r="H1888" s="20">
        <f>IFERROR(VLOOKUP(A1888,'[3]Allocation Thresholds'!A:B,2,FALSE),10)</f>
        <v>10</v>
      </c>
    </row>
    <row r="1889" spans="1:8">
      <c r="A1889" t="s">
        <v>4686</v>
      </c>
      <c r="B1889" s="64">
        <f>VLOOKUP($A1889,Pivot!$D:$E,2,FALSE)</f>
        <v>0</v>
      </c>
      <c r="D1889" s="64">
        <v>50</v>
      </c>
      <c r="E1889" s="64">
        <v>50</v>
      </c>
      <c r="F1889" s="64">
        <v>0</v>
      </c>
      <c r="G1889" s="64">
        <v>0</v>
      </c>
      <c r="H1889" s="20">
        <f>IFERROR(VLOOKUP(A1889,'[3]Allocation Thresholds'!A:B,2,FALSE),10)</f>
        <v>10</v>
      </c>
    </row>
    <row r="1890" spans="1:8">
      <c r="A1890" t="s">
        <v>4687</v>
      </c>
      <c r="B1890" s="64">
        <f>VLOOKUP($A1890,Pivot!$D:$E,2,FALSE)</f>
        <v>0</v>
      </c>
      <c r="D1890" s="64">
        <v>50</v>
      </c>
      <c r="E1890" s="64">
        <v>50</v>
      </c>
      <c r="F1890" s="64">
        <v>0</v>
      </c>
      <c r="G1890" s="64">
        <v>0</v>
      </c>
      <c r="H1890" s="20">
        <f>IFERROR(VLOOKUP(A1890,'[3]Allocation Thresholds'!A:B,2,FALSE),10)</f>
        <v>10</v>
      </c>
    </row>
    <row r="1891" spans="1:8">
      <c r="A1891" t="s">
        <v>4688</v>
      </c>
      <c r="B1891" s="64">
        <f>VLOOKUP($A1891,Pivot!$D:$E,2,FALSE)</f>
        <v>0</v>
      </c>
      <c r="D1891" s="64">
        <v>50</v>
      </c>
      <c r="E1891" s="64">
        <v>50</v>
      </c>
      <c r="F1891" s="64">
        <v>0</v>
      </c>
      <c r="G1891" s="64">
        <v>0</v>
      </c>
      <c r="H1891" s="20">
        <f>IFERROR(VLOOKUP(A1891,'[3]Allocation Thresholds'!A:B,2,FALSE),10)</f>
        <v>10</v>
      </c>
    </row>
    <row r="1892" spans="1:8">
      <c r="A1892" t="s">
        <v>4689</v>
      </c>
      <c r="B1892" s="64">
        <f>VLOOKUP($A1892,Pivot!$D:$E,2,FALSE)</f>
        <v>0</v>
      </c>
      <c r="D1892" s="64">
        <v>50</v>
      </c>
      <c r="E1892" s="64">
        <v>50</v>
      </c>
      <c r="F1892" s="64">
        <v>0</v>
      </c>
      <c r="G1892" s="64">
        <v>0</v>
      </c>
      <c r="H1892" s="20">
        <f>IFERROR(VLOOKUP(A1892,'[3]Allocation Thresholds'!A:B,2,FALSE),10)</f>
        <v>10</v>
      </c>
    </row>
    <row r="1893" spans="1:8">
      <c r="A1893" t="s">
        <v>4690</v>
      </c>
      <c r="B1893" s="64">
        <f>VLOOKUP($A1893,Pivot!$D:$E,2,FALSE)</f>
        <v>0</v>
      </c>
      <c r="D1893" s="64">
        <v>50</v>
      </c>
      <c r="E1893" s="64">
        <v>50</v>
      </c>
      <c r="F1893" s="64">
        <v>0</v>
      </c>
      <c r="G1893" s="64">
        <v>0</v>
      </c>
      <c r="H1893" s="20">
        <f>IFERROR(VLOOKUP(A1893,'[3]Allocation Thresholds'!A:B,2,FALSE),10)</f>
        <v>10</v>
      </c>
    </row>
    <row r="1894" spans="1:8">
      <c r="A1894" t="s">
        <v>4691</v>
      </c>
      <c r="B1894" s="64">
        <f>VLOOKUP($A1894,Pivot!$D:$E,2,FALSE)</f>
        <v>0</v>
      </c>
      <c r="D1894" s="64">
        <v>50</v>
      </c>
      <c r="E1894" s="64">
        <v>50</v>
      </c>
      <c r="F1894" s="64">
        <v>0</v>
      </c>
      <c r="G1894" s="64">
        <v>0</v>
      </c>
      <c r="H1894" s="20">
        <f>IFERROR(VLOOKUP(A1894,'[3]Allocation Thresholds'!A:B,2,FALSE),10)</f>
        <v>10</v>
      </c>
    </row>
    <row r="1895" spans="1:8">
      <c r="A1895" t="s">
        <v>4692</v>
      </c>
      <c r="B1895" s="64">
        <f>VLOOKUP($A1895,Pivot!$D:$E,2,FALSE)</f>
        <v>0</v>
      </c>
      <c r="D1895" s="64">
        <v>50</v>
      </c>
      <c r="E1895" s="64">
        <v>50</v>
      </c>
      <c r="F1895" s="64">
        <v>0</v>
      </c>
      <c r="G1895" s="64">
        <v>0</v>
      </c>
      <c r="H1895" s="20">
        <f>IFERROR(VLOOKUP(A1895,'[3]Allocation Thresholds'!A:B,2,FALSE),10)</f>
        <v>10</v>
      </c>
    </row>
    <row r="1896" spans="1:8">
      <c r="A1896" t="s">
        <v>4693</v>
      </c>
      <c r="B1896" s="64">
        <f>VLOOKUP($A1896,Pivot!$D:$E,2,FALSE)</f>
        <v>0</v>
      </c>
      <c r="D1896" s="64">
        <v>50</v>
      </c>
      <c r="E1896" s="64">
        <v>50</v>
      </c>
      <c r="F1896" s="64">
        <v>0</v>
      </c>
      <c r="G1896" s="64">
        <v>0</v>
      </c>
      <c r="H1896" s="20">
        <f>IFERROR(VLOOKUP(A1896,'[3]Allocation Thresholds'!A:B,2,FALSE),10)</f>
        <v>10</v>
      </c>
    </row>
    <row r="1897" spans="1:8">
      <c r="A1897" t="s">
        <v>4694</v>
      </c>
      <c r="B1897" s="64">
        <f>VLOOKUP($A1897,Pivot!$D:$E,2,FALSE)</f>
        <v>0</v>
      </c>
      <c r="D1897" s="64">
        <v>50</v>
      </c>
      <c r="E1897" s="64">
        <v>50</v>
      </c>
      <c r="F1897" s="64">
        <v>0</v>
      </c>
      <c r="G1897" s="64">
        <v>0</v>
      </c>
      <c r="H1897" s="20">
        <f>IFERROR(VLOOKUP(A1897,'[3]Allocation Thresholds'!A:B,2,FALSE),10)</f>
        <v>10</v>
      </c>
    </row>
    <row r="1898" spans="1:8">
      <c r="A1898" t="s">
        <v>4695</v>
      </c>
      <c r="B1898" s="64">
        <f>VLOOKUP($A1898,Pivot!$D:$E,2,FALSE)</f>
        <v>0</v>
      </c>
      <c r="D1898" s="64">
        <v>50</v>
      </c>
      <c r="E1898" s="64">
        <v>50</v>
      </c>
      <c r="F1898" s="64">
        <v>0</v>
      </c>
      <c r="G1898" s="64">
        <v>0</v>
      </c>
      <c r="H1898" s="20">
        <f>IFERROR(VLOOKUP(A1898,'[3]Allocation Thresholds'!A:B,2,FALSE),10)</f>
        <v>10</v>
      </c>
    </row>
    <row r="1899" spans="1:8">
      <c r="A1899" t="s">
        <v>4696</v>
      </c>
      <c r="B1899" s="64">
        <f>VLOOKUP($A1899,Pivot!$D:$E,2,FALSE)</f>
        <v>0</v>
      </c>
      <c r="D1899" s="64">
        <v>50</v>
      </c>
      <c r="E1899" s="64">
        <v>50</v>
      </c>
      <c r="F1899" s="64">
        <v>0</v>
      </c>
      <c r="G1899" s="64">
        <v>0</v>
      </c>
      <c r="H1899" s="20">
        <f>IFERROR(VLOOKUP(A1899,'[3]Allocation Thresholds'!A:B,2,FALSE),10)</f>
        <v>10</v>
      </c>
    </row>
    <row r="1900" spans="1:8">
      <c r="A1900" t="s">
        <v>4697</v>
      </c>
      <c r="B1900" s="64">
        <f>VLOOKUP($A1900,Pivot!$D:$E,2,FALSE)</f>
        <v>0</v>
      </c>
      <c r="D1900" s="64">
        <v>0</v>
      </c>
      <c r="E1900" s="64">
        <v>0</v>
      </c>
      <c r="F1900" s="64">
        <v>0</v>
      </c>
      <c r="G1900" s="64">
        <v>0</v>
      </c>
      <c r="H1900" s="20">
        <f>IFERROR(VLOOKUP(A1900,'[3]Allocation Thresholds'!A:B,2,FALSE),10)</f>
        <v>10</v>
      </c>
    </row>
    <row r="1901" spans="1:8">
      <c r="A1901" t="s">
        <v>4698</v>
      </c>
      <c r="B1901" s="64">
        <f>VLOOKUP($A1901,Pivot!$D:$E,2,FALSE)</f>
        <v>0</v>
      </c>
      <c r="D1901" s="64">
        <v>50</v>
      </c>
      <c r="E1901" s="64">
        <v>50</v>
      </c>
      <c r="F1901" s="64">
        <v>0</v>
      </c>
      <c r="G1901" s="64">
        <v>0</v>
      </c>
      <c r="H1901" s="20">
        <f>IFERROR(VLOOKUP(A1901,'[3]Allocation Thresholds'!A:B,2,FALSE),10)</f>
        <v>10</v>
      </c>
    </row>
    <row r="1902" spans="1:8">
      <c r="A1902" t="s">
        <v>4699</v>
      </c>
      <c r="B1902" s="64">
        <f>VLOOKUP($A1902,Pivot!$D:$E,2,FALSE)</f>
        <v>0</v>
      </c>
      <c r="D1902" s="64">
        <v>50</v>
      </c>
      <c r="E1902" s="64">
        <v>50</v>
      </c>
      <c r="F1902" s="64">
        <v>0</v>
      </c>
      <c r="G1902" s="64">
        <v>0</v>
      </c>
      <c r="H1902" s="20">
        <f>IFERROR(VLOOKUP(A1902,'[3]Allocation Thresholds'!A:B,2,FALSE),10)</f>
        <v>10</v>
      </c>
    </row>
    <row r="1903" spans="1:8">
      <c r="A1903" t="s">
        <v>4700</v>
      </c>
      <c r="B1903" s="64">
        <f>VLOOKUP($A1903,Pivot!$D:$E,2,FALSE)</f>
        <v>0</v>
      </c>
      <c r="D1903" s="64">
        <v>50</v>
      </c>
      <c r="E1903" s="64">
        <v>50</v>
      </c>
      <c r="F1903" s="64">
        <v>0</v>
      </c>
      <c r="G1903" s="64">
        <v>0</v>
      </c>
      <c r="H1903" s="20">
        <f>IFERROR(VLOOKUP(A1903,'[3]Allocation Thresholds'!A:B,2,FALSE),10)</f>
        <v>10</v>
      </c>
    </row>
    <row r="1904" spans="1:8">
      <c r="A1904" t="s">
        <v>4701</v>
      </c>
      <c r="B1904" s="64">
        <f>VLOOKUP($A1904,Pivot!$D:$E,2,FALSE)</f>
        <v>0</v>
      </c>
      <c r="D1904" s="64">
        <v>0</v>
      </c>
      <c r="E1904" s="64">
        <v>0</v>
      </c>
      <c r="F1904" s="64">
        <v>0</v>
      </c>
      <c r="G1904" s="64">
        <v>0</v>
      </c>
      <c r="H1904" s="20">
        <f>IFERROR(VLOOKUP(A1904,'[3]Allocation Thresholds'!A:B,2,FALSE),10)</f>
        <v>10</v>
      </c>
    </row>
    <row r="1905" spans="1:8">
      <c r="A1905" t="s">
        <v>4702</v>
      </c>
      <c r="B1905" s="64">
        <f>VLOOKUP($A1905,Pivot!$D:$E,2,FALSE)</f>
        <v>0</v>
      </c>
      <c r="D1905" s="64">
        <v>50</v>
      </c>
      <c r="E1905" s="64">
        <v>50</v>
      </c>
      <c r="F1905" s="64">
        <v>0</v>
      </c>
      <c r="G1905" s="64">
        <v>0</v>
      </c>
      <c r="H1905" s="20">
        <f>IFERROR(VLOOKUP(A1905,'[3]Allocation Thresholds'!A:B,2,FALSE),10)</f>
        <v>10</v>
      </c>
    </row>
    <row r="1906" spans="1:8">
      <c r="A1906" t="s">
        <v>4703</v>
      </c>
      <c r="B1906" s="64">
        <f>VLOOKUP($A1906,Pivot!$D:$E,2,FALSE)</f>
        <v>0</v>
      </c>
      <c r="D1906" s="64">
        <v>50</v>
      </c>
      <c r="E1906" s="64">
        <v>50</v>
      </c>
      <c r="F1906" s="64">
        <v>0</v>
      </c>
      <c r="G1906" s="64">
        <v>0</v>
      </c>
      <c r="H1906" s="20">
        <f>IFERROR(VLOOKUP(A1906,'[3]Allocation Thresholds'!A:B,2,FALSE),10)</f>
        <v>10</v>
      </c>
    </row>
    <row r="1907" spans="1:8">
      <c r="A1907" t="s">
        <v>4704</v>
      </c>
      <c r="B1907" s="64">
        <f>VLOOKUP($A1907,Pivot!$D:$E,2,FALSE)</f>
        <v>0</v>
      </c>
      <c r="D1907" s="64">
        <v>50</v>
      </c>
      <c r="E1907" s="64">
        <v>50</v>
      </c>
      <c r="F1907" s="64">
        <v>0</v>
      </c>
      <c r="G1907" s="64">
        <v>0</v>
      </c>
      <c r="H1907" s="20">
        <f>IFERROR(VLOOKUP(A1907,'[3]Allocation Thresholds'!A:B,2,FALSE),10)</f>
        <v>10</v>
      </c>
    </row>
    <row r="1908" spans="1:8">
      <c r="A1908" t="s">
        <v>4705</v>
      </c>
      <c r="B1908" s="64">
        <f>VLOOKUP($A1908,Pivot!$D:$E,2,FALSE)</f>
        <v>0</v>
      </c>
      <c r="D1908" s="64">
        <v>50</v>
      </c>
      <c r="E1908" s="64">
        <v>50</v>
      </c>
      <c r="F1908" s="64">
        <v>0</v>
      </c>
      <c r="G1908" s="64">
        <v>0</v>
      </c>
      <c r="H1908" s="20">
        <f>IFERROR(VLOOKUP(A1908,'[3]Allocation Thresholds'!A:B,2,FALSE),10)</f>
        <v>10</v>
      </c>
    </row>
    <row r="1909" spans="1:8">
      <c r="A1909" t="s">
        <v>4706</v>
      </c>
      <c r="B1909" s="64">
        <f>VLOOKUP($A1909,Pivot!$D:$E,2,FALSE)</f>
        <v>0</v>
      </c>
      <c r="D1909" s="64">
        <v>50</v>
      </c>
      <c r="E1909" s="64">
        <v>50</v>
      </c>
      <c r="F1909" s="64">
        <v>0</v>
      </c>
      <c r="G1909" s="64">
        <v>0</v>
      </c>
      <c r="H1909" s="20">
        <f>IFERROR(VLOOKUP(A1909,'[3]Allocation Thresholds'!A:B,2,FALSE),10)</f>
        <v>10</v>
      </c>
    </row>
    <row r="1910" spans="1:8">
      <c r="A1910" t="s">
        <v>4707</v>
      </c>
      <c r="B1910" s="64">
        <f>VLOOKUP($A1910,Pivot!$D:$E,2,FALSE)</f>
        <v>0</v>
      </c>
      <c r="D1910" s="64">
        <v>50</v>
      </c>
      <c r="E1910" s="64">
        <v>50</v>
      </c>
      <c r="F1910" s="64">
        <v>0</v>
      </c>
      <c r="G1910" s="64">
        <v>0</v>
      </c>
      <c r="H1910" s="20">
        <f>IFERROR(VLOOKUP(A1910,'[3]Allocation Thresholds'!A:B,2,FALSE),10)</f>
        <v>10</v>
      </c>
    </row>
    <row r="1911" spans="1:8">
      <c r="A1911" t="s">
        <v>4708</v>
      </c>
      <c r="B1911" s="64">
        <f>VLOOKUP($A1911,Pivot!$D:$E,2,FALSE)</f>
        <v>0</v>
      </c>
      <c r="D1911" s="64">
        <v>50</v>
      </c>
      <c r="E1911" s="64">
        <v>50</v>
      </c>
      <c r="F1911" s="64">
        <v>0</v>
      </c>
      <c r="G1911" s="64">
        <v>0</v>
      </c>
      <c r="H1911" s="20">
        <f>IFERROR(VLOOKUP(A1911,'[3]Allocation Thresholds'!A:B,2,FALSE),10)</f>
        <v>10</v>
      </c>
    </row>
    <row r="1912" spans="1:8">
      <c r="A1912" t="s">
        <v>4709</v>
      </c>
      <c r="B1912" s="64">
        <f>VLOOKUP($A1912,Pivot!$D:$E,2,FALSE)</f>
        <v>0</v>
      </c>
      <c r="D1912" s="64">
        <v>50</v>
      </c>
      <c r="E1912" s="64">
        <v>50</v>
      </c>
      <c r="F1912" s="64">
        <v>0</v>
      </c>
      <c r="G1912" s="64">
        <v>0</v>
      </c>
      <c r="H1912" s="20">
        <f>IFERROR(VLOOKUP(A1912,'[3]Allocation Thresholds'!A:B,2,FALSE),10)</f>
        <v>10</v>
      </c>
    </row>
    <row r="1913" spans="1:8">
      <c r="A1913" t="s">
        <v>4710</v>
      </c>
      <c r="B1913" s="64">
        <f>VLOOKUP($A1913,Pivot!$D:$E,2,FALSE)</f>
        <v>0</v>
      </c>
      <c r="D1913" s="64">
        <v>50</v>
      </c>
      <c r="E1913" s="64">
        <v>50</v>
      </c>
      <c r="F1913" s="64">
        <v>0</v>
      </c>
      <c r="G1913" s="64">
        <v>0</v>
      </c>
      <c r="H1913" s="20">
        <f>IFERROR(VLOOKUP(A1913,'[3]Allocation Thresholds'!A:B,2,FALSE),10)</f>
        <v>10</v>
      </c>
    </row>
    <row r="1914" spans="1:8">
      <c r="A1914" t="s">
        <v>4711</v>
      </c>
      <c r="B1914" s="64">
        <f>VLOOKUP($A1914,Pivot!$D:$E,2,FALSE)</f>
        <v>0</v>
      </c>
      <c r="D1914" s="64">
        <v>50</v>
      </c>
      <c r="E1914" s="64">
        <v>50</v>
      </c>
      <c r="F1914" s="64">
        <v>0</v>
      </c>
      <c r="G1914" s="64">
        <v>0</v>
      </c>
      <c r="H1914" s="20">
        <f>IFERROR(VLOOKUP(A1914,'[3]Allocation Thresholds'!A:B,2,FALSE),10)</f>
        <v>10</v>
      </c>
    </row>
    <row r="1915" spans="1:8">
      <c r="A1915" t="s">
        <v>4712</v>
      </c>
      <c r="B1915" s="64">
        <f>VLOOKUP($A1915,Pivot!$D:$E,2,FALSE)</f>
        <v>0</v>
      </c>
      <c r="D1915" s="64">
        <v>50</v>
      </c>
      <c r="E1915" s="64">
        <v>50</v>
      </c>
      <c r="F1915" s="64">
        <v>0</v>
      </c>
      <c r="G1915" s="64">
        <v>0</v>
      </c>
      <c r="H1915" s="20">
        <f>IFERROR(VLOOKUP(A1915,'[3]Allocation Thresholds'!A:B,2,FALSE),10)</f>
        <v>10</v>
      </c>
    </row>
    <row r="1916" spans="1:8">
      <c r="A1916" t="s">
        <v>4713</v>
      </c>
      <c r="B1916" s="64">
        <f>VLOOKUP($A1916,Pivot!$D:$E,2,FALSE)</f>
        <v>0</v>
      </c>
      <c r="D1916" s="64">
        <v>50</v>
      </c>
      <c r="E1916" s="64">
        <v>50</v>
      </c>
      <c r="F1916" s="64">
        <v>0</v>
      </c>
      <c r="G1916" s="64">
        <v>0</v>
      </c>
      <c r="H1916" s="20">
        <f>IFERROR(VLOOKUP(A1916,'[3]Allocation Thresholds'!A:B,2,FALSE),10)</f>
        <v>10</v>
      </c>
    </row>
    <row r="1917" spans="1:8">
      <c r="A1917" t="s">
        <v>4714</v>
      </c>
      <c r="B1917" s="64">
        <f>VLOOKUP($A1917,Pivot!$D:$E,2,FALSE)</f>
        <v>0</v>
      </c>
      <c r="D1917" s="64">
        <v>50</v>
      </c>
      <c r="E1917" s="64">
        <v>50</v>
      </c>
      <c r="F1917" s="64">
        <v>0</v>
      </c>
      <c r="G1917" s="64">
        <v>0</v>
      </c>
      <c r="H1917" s="20">
        <f>IFERROR(VLOOKUP(A1917,'[3]Allocation Thresholds'!A:B,2,FALSE),10)</f>
        <v>10</v>
      </c>
    </row>
    <row r="1918" spans="1:8">
      <c r="A1918" t="s">
        <v>4715</v>
      </c>
      <c r="B1918" s="64">
        <f>VLOOKUP($A1918,Pivot!$D:$E,2,FALSE)</f>
        <v>0</v>
      </c>
      <c r="D1918" s="64">
        <v>50</v>
      </c>
      <c r="E1918" s="64">
        <v>50</v>
      </c>
      <c r="F1918" s="64">
        <v>0</v>
      </c>
      <c r="G1918" s="64">
        <v>0</v>
      </c>
      <c r="H1918" s="20">
        <f>IFERROR(VLOOKUP(A1918,'[3]Allocation Thresholds'!A:B,2,FALSE),10)</f>
        <v>10</v>
      </c>
    </row>
    <row r="1919" spans="1:8">
      <c r="A1919" t="s">
        <v>4716</v>
      </c>
      <c r="B1919" s="64">
        <f>VLOOKUP($A1919,Pivot!$D:$E,2,FALSE)</f>
        <v>0</v>
      </c>
      <c r="D1919" s="64">
        <v>50</v>
      </c>
      <c r="E1919" s="64">
        <v>50</v>
      </c>
      <c r="F1919" s="64">
        <v>0</v>
      </c>
      <c r="G1919" s="64">
        <v>0</v>
      </c>
      <c r="H1919" s="20">
        <f>IFERROR(VLOOKUP(A1919,'[3]Allocation Thresholds'!A:B,2,FALSE),10)</f>
        <v>10</v>
      </c>
    </row>
    <row r="1920" spans="1:8">
      <c r="A1920" t="s">
        <v>4717</v>
      </c>
      <c r="B1920" s="64">
        <f>VLOOKUP($A1920,Pivot!$D:$E,2,FALSE)</f>
        <v>0</v>
      </c>
      <c r="D1920" s="64">
        <v>50</v>
      </c>
      <c r="E1920" s="64">
        <v>50</v>
      </c>
      <c r="F1920" s="64">
        <v>0</v>
      </c>
      <c r="G1920" s="64">
        <v>0</v>
      </c>
      <c r="H1920" s="20">
        <f>IFERROR(VLOOKUP(A1920,'[3]Allocation Thresholds'!A:B,2,FALSE),10)</f>
        <v>10</v>
      </c>
    </row>
    <row r="1921" spans="1:8">
      <c r="A1921" t="s">
        <v>4718</v>
      </c>
      <c r="B1921" s="64">
        <f>VLOOKUP($A1921,Pivot!$D:$E,2,FALSE)</f>
        <v>0</v>
      </c>
      <c r="D1921" s="64">
        <v>50</v>
      </c>
      <c r="E1921" s="64">
        <v>50</v>
      </c>
      <c r="F1921" s="64">
        <v>0</v>
      </c>
      <c r="G1921" s="64">
        <v>0</v>
      </c>
      <c r="H1921" s="20">
        <f>IFERROR(VLOOKUP(A1921,'[3]Allocation Thresholds'!A:B,2,FALSE),10)</f>
        <v>10</v>
      </c>
    </row>
    <row r="1922" spans="1:8">
      <c r="A1922" t="s">
        <v>4719</v>
      </c>
      <c r="B1922" s="64">
        <f>VLOOKUP($A1922,Pivot!$D:$E,2,FALSE)</f>
        <v>0</v>
      </c>
      <c r="D1922" s="64">
        <v>50</v>
      </c>
      <c r="E1922" s="64">
        <v>50</v>
      </c>
      <c r="F1922" s="64">
        <v>0</v>
      </c>
      <c r="G1922" s="64">
        <v>0</v>
      </c>
      <c r="H1922" s="20">
        <f>IFERROR(VLOOKUP(A1922,'[3]Allocation Thresholds'!A:B,2,FALSE),10)</f>
        <v>10</v>
      </c>
    </row>
    <row r="1923" spans="1:8">
      <c r="A1923" t="s">
        <v>4720</v>
      </c>
      <c r="B1923" s="64">
        <f>VLOOKUP($A1923,Pivot!$D:$E,2,FALSE)</f>
        <v>0</v>
      </c>
      <c r="D1923" s="64">
        <v>50</v>
      </c>
      <c r="E1923" s="64">
        <v>50</v>
      </c>
      <c r="F1923" s="64">
        <v>0</v>
      </c>
      <c r="G1923" s="64">
        <v>0</v>
      </c>
      <c r="H1923" s="20">
        <f>IFERROR(VLOOKUP(A1923,'[3]Allocation Thresholds'!A:B,2,FALSE),10)</f>
        <v>10</v>
      </c>
    </row>
    <row r="1924" spans="1:8">
      <c r="A1924" t="s">
        <v>4721</v>
      </c>
      <c r="B1924" s="64">
        <f>VLOOKUP($A1924,Pivot!$D:$E,2,FALSE)</f>
        <v>0</v>
      </c>
      <c r="D1924" s="64">
        <v>50</v>
      </c>
      <c r="E1924" s="64">
        <v>50</v>
      </c>
      <c r="F1924" s="64">
        <v>0</v>
      </c>
      <c r="G1924" s="64">
        <v>0</v>
      </c>
      <c r="H1924" s="20">
        <f>IFERROR(VLOOKUP(A1924,'[3]Allocation Thresholds'!A:B,2,FALSE),10)</f>
        <v>10</v>
      </c>
    </row>
    <row r="1925" spans="1:8">
      <c r="A1925" t="s">
        <v>4722</v>
      </c>
      <c r="B1925" s="64">
        <f>VLOOKUP($A1925,Pivot!$D:$E,2,FALSE)</f>
        <v>0</v>
      </c>
      <c r="D1925" s="64">
        <v>50</v>
      </c>
      <c r="E1925" s="64">
        <v>50</v>
      </c>
      <c r="F1925" s="64">
        <v>0</v>
      </c>
      <c r="G1925" s="64">
        <v>0</v>
      </c>
      <c r="H1925" s="20">
        <f>IFERROR(VLOOKUP(A1925,'[3]Allocation Thresholds'!A:B,2,FALSE),10)</f>
        <v>10</v>
      </c>
    </row>
    <row r="1926" spans="1:8">
      <c r="A1926" t="s">
        <v>4723</v>
      </c>
      <c r="B1926" s="64">
        <f>VLOOKUP($A1926,Pivot!$D:$E,2,FALSE)</f>
        <v>0</v>
      </c>
      <c r="D1926" s="64">
        <v>50</v>
      </c>
      <c r="E1926" s="64">
        <v>50</v>
      </c>
      <c r="F1926" s="64">
        <v>0</v>
      </c>
      <c r="G1926" s="64">
        <v>0</v>
      </c>
      <c r="H1926" s="20">
        <f>IFERROR(VLOOKUP(A1926,'[3]Allocation Thresholds'!A:B,2,FALSE),10)</f>
        <v>10</v>
      </c>
    </row>
    <row r="1927" spans="1:8">
      <c r="A1927" t="s">
        <v>4724</v>
      </c>
      <c r="B1927" s="64">
        <f>VLOOKUP($A1927,Pivot!$D:$E,2,FALSE)</f>
        <v>0</v>
      </c>
      <c r="D1927" s="64">
        <v>50</v>
      </c>
      <c r="E1927" s="64">
        <v>50</v>
      </c>
      <c r="F1927" s="64">
        <v>0</v>
      </c>
      <c r="G1927" s="64">
        <v>0</v>
      </c>
      <c r="H1927" s="20">
        <f>IFERROR(VLOOKUP(A1927,'[3]Allocation Thresholds'!A:B,2,FALSE),10)</f>
        <v>10</v>
      </c>
    </row>
    <row r="1928" spans="1:8">
      <c r="A1928" t="s">
        <v>4725</v>
      </c>
      <c r="B1928" s="64">
        <f>VLOOKUP($A1928,Pivot!$D:$E,2,FALSE)</f>
        <v>0</v>
      </c>
      <c r="D1928" s="64">
        <v>50</v>
      </c>
      <c r="E1928" s="64">
        <v>50</v>
      </c>
      <c r="F1928" s="64">
        <v>0</v>
      </c>
      <c r="G1928" s="64">
        <v>0</v>
      </c>
      <c r="H1928" s="20">
        <f>IFERROR(VLOOKUP(A1928,'[3]Allocation Thresholds'!A:B,2,FALSE),10)</f>
        <v>10</v>
      </c>
    </row>
    <row r="1929" spans="1:8">
      <c r="A1929" t="s">
        <v>4726</v>
      </c>
      <c r="B1929" s="64">
        <f>VLOOKUP($A1929,Pivot!$D:$E,2,FALSE)</f>
        <v>0</v>
      </c>
      <c r="D1929" s="64">
        <v>50</v>
      </c>
      <c r="E1929" s="64">
        <v>50</v>
      </c>
      <c r="F1929" s="64">
        <v>0</v>
      </c>
      <c r="G1929" s="64">
        <v>0</v>
      </c>
      <c r="H1929" s="20">
        <f>IFERROR(VLOOKUP(A1929,'[3]Allocation Thresholds'!A:B,2,FALSE),10)</f>
        <v>10</v>
      </c>
    </row>
    <row r="1930" spans="1:8">
      <c r="A1930" t="s">
        <v>4727</v>
      </c>
      <c r="B1930" s="64">
        <f>VLOOKUP($A1930,Pivot!$D:$E,2,FALSE)</f>
        <v>0</v>
      </c>
      <c r="D1930" s="64">
        <v>50</v>
      </c>
      <c r="E1930" s="64">
        <v>50</v>
      </c>
      <c r="F1930" s="64">
        <v>0</v>
      </c>
      <c r="G1930" s="64">
        <v>0</v>
      </c>
      <c r="H1930" s="20">
        <f>IFERROR(VLOOKUP(A1930,'[3]Allocation Thresholds'!A:B,2,FALSE),10)</f>
        <v>10</v>
      </c>
    </row>
    <row r="1931" spans="1:8">
      <c r="A1931" t="s">
        <v>4728</v>
      </c>
      <c r="B1931" s="64">
        <f>VLOOKUP($A1931,Pivot!$D:$E,2,FALSE)</f>
        <v>0</v>
      </c>
      <c r="D1931" s="64">
        <v>50</v>
      </c>
      <c r="E1931" s="64">
        <v>50</v>
      </c>
      <c r="F1931" s="64">
        <v>0</v>
      </c>
      <c r="G1931" s="64">
        <v>0</v>
      </c>
      <c r="H1931" s="20">
        <f>IFERROR(VLOOKUP(A1931,'[3]Allocation Thresholds'!A:B,2,FALSE),10)</f>
        <v>10</v>
      </c>
    </row>
    <row r="1932" spans="1:8">
      <c r="A1932" t="s">
        <v>4729</v>
      </c>
      <c r="B1932" s="64">
        <f>VLOOKUP($A1932,Pivot!$D:$E,2,FALSE)</f>
        <v>0</v>
      </c>
      <c r="D1932" s="64">
        <v>50</v>
      </c>
      <c r="E1932" s="64">
        <v>50</v>
      </c>
      <c r="F1932" s="64">
        <v>0</v>
      </c>
      <c r="G1932" s="64">
        <v>0</v>
      </c>
      <c r="H1932" s="20">
        <f>IFERROR(VLOOKUP(A1932,'[3]Allocation Thresholds'!A:B,2,FALSE),10)</f>
        <v>10</v>
      </c>
    </row>
    <row r="1933" spans="1:8">
      <c r="A1933" t="s">
        <v>4730</v>
      </c>
      <c r="B1933" s="64">
        <f>VLOOKUP($A1933,Pivot!$D:$E,2,FALSE)</f>
        <v>0</v>
      </c>
      <c r="D1933" s="64">
        <v>50</v>
      </c>
      <c r="E1933" s="64">
        <v>50</v>
      </c>
      <c r="F1933" s="64">
        <v>0</v>
      </c>
      <c r="G1933" s="64">
        <v>0</v>
      </c>
      <c r="H1933" s="20">
        <f>IFERROR(VLOOKUP(A1933,'[3]Allocation Thresholds'!A:B,2,FALSE),10)</f>
        <v>10</v>
      </c>
    </row>
    <row r="1934" spans="1:8">
      <c r="A1934" t="s">
        <v>4731</v>
      </c>
      <c r="B1934" s="64">
        <f>VLOOKUP($A1934,Pivot!$D:$E,2,FALSE)</f>
        <v>0</v>
      </c>
      <c r="D1934" s="64">
        <v>50</v>
      </c>
      <c r="E1934" s="64">
        <v>50</v>
      </c>
      <c r="F1934" s="64">
        <v>0</v>
      </c>
      <c r="G1934" s="64">
        <v>0</v>
      </c>
      <c r="H1934" s="20">
        <f>IFERROR(VLOOKUP(A1934,'[3]Allocation Thresholds'!A:B,2,FALSE),10)</f>
        <v>10</v>
      </c>
    </row>
    <row r="1935" spans="1:8">
      <c r="A1935" t="s">
        <v>4732</v>
      </c>
      <c r="B1935" s="64">
        <f>VLOOKUP($A1935,Pivot!$D:$E,2,FALSE)</f>
        <v>0</v>
      </c>
      <c r="D1935" s="64">
        <v>50</v>
      </c>
      <c r="E1935" s="64">
        <v>50</v>
      </c>
      <c r="F1935" s="64">
        <v>0</v>
      </c>
      <c r="G1935" s="64">
        <v>0</v>
      </c>
      <c r="H1935" s="20">
        <f>IFERROR(VLOOKUP(A1935,'[3]Allocation Thresholds'!A:B,2,FALSE),10)</f>
        <v>10</v>
      </c>
    </row>
    <row r="1936" spans="1:8">
      <c r="A1936" t="s">
        <v>4733</v>
      </c>
      <c r="B1936" s="64">
        <f>VLOOKUP($A1936,Pivot!$D:$E,2,FALSE)</f>
        <v>0</v>
      </c>
      <c r="D1936" s="64">
        <v>50</v>
      </c>
      <c r="E1936" s="64">
        <v>50</v>
      </c>
      <c r="F1936" s="64">
        <v>0</v>
      </c>
      <c r="G1936" s="64">
        <v>0</v>
      </c>
      <c r="H1936" s="20">
        <f>IFERROR(VLOOKUP(A1936,'[3]Allocation Thresholds'!A:B,2,FALSE),10)</f>
        <v>10</v>
      </c>
    </row>
    <row r="1937" spans="1:8">
      <c r="A1937" t="s">
        <v>4734</v>
      </c>
      <c r="B1937" s="64">
        <f>VLOOKUP($A1937,Pivot!$D:$E,2,FALSE)</f>
        <v>0</v>
      </c>
      <c r="D1937" s="64">
        <v>50</v>
      </c>
      <c r="E1937" s="64">
        <v>50</v>
      </c>
      <c r="F1937" s="64">
        <v>0</v>
      </c>
      <c r="G1937" s="64">
        <v>0</v>
      </c>
      <c r="H1937" s="20">
        <f>IFERROR(VLOOKUP(A1937,'[3]Allocation Thresholds'!A:B,2,FALSE),10)</f>
        <v>10</v>
      </c>
    </row>
    <row r="1938" spans="1:8">
      <c r="A1938" t="s">
        <v>4735</v>
      </c>
      <c r="B1938" s="64">
        <f>VLOOKUP($A1938,Pivot!$D:$E,2,FALSE)</f>
        <v>0</v>
      </c>
      <c r="D1938" s="64">
        <v>50</v>
      </c>
      <c r="E1938" s="64">
        <v>50</v>
      </c>
      <c r="F1938" s="64">
        <v>0</v>
      </c>
      <c r="G1938" s="64">
        <v>0</v>
      </c>
      <c r="H1938" s="20">
        <f>IFERROR(VLOOKUP(A1938,'[3]Allocation Thresholds'!A:B,2,FALSE),10)</f>
        <v>10</v>
      </c>
    </row>
    <row r="1939" spans="1:8">
      <c r="A1939" t="s">
        <v>4736</v>
      </c>
      <c r="B1939" s="64">
        <f>VLOOKUP($A1939,Pivot!$D:$E,2,FALSE)</f>
        <v>0</v>
      </c>
      <c r="D1939" s="64">
        <v>50</v>
      </c>
      <c r="E1939" s="64">
        <v>50</v>
      </c>
      <c r="F1939" s="64">
        <v>0</v>
      </c>
      <c r="G1939" s="64">
        <v>0</v>
      </c>
      <c r="H1939" s="20">
        <f>IFERROR(VLOOKUP(A1939,'[3]Allocation Thresholds'!A:B,2,FALSE),10)</f>
        <v>10</v>
      </c>
    </row>
    <row r="1940" spans="1:8">
      <c r="A1940" t="s">
        <v>4737</v>
      </c>
      <c r="B1940" s="64">
        <f>VLOOKUP($A1940,Pivot!$D:$E,2,FALSE)</f>
        <v>0</v>
      </c>
      <c r="D1940" s="64">
        <v>50</v>
      </c>
      <c r="E1940" s="64">
        <v>50</v>
      </c>
      <c r="F1940" s="64">
        <v>0</v>
      </c>
      <c r="G1940" s="64">
        <v>0</v>
      </c>
      <c r="H1940" s="20">
        <f>IFERROR(VLOOKUP(A1940,'[3]Allocation Thresholds'!A:B,2,FALSE),10)</f>
        <v>10</v>
      </c>
    </row>
    <row r="1941" spans="1:8">
      <c r="A1941" t="s">
        <v>4738</v>
      </c>
      <c r="B1941" s="64">
        <f>VLOOKUP($A1941,Pivot!$D:$E,2,FALSE)</f>
        <v>0</v>
      </c>
      <c r="D1941" s="64">
        <v>50</v>
      </c>
      <c r="E1941" s="64">
        <v>50</v>
      </c>
      <c r="F1941" s="64">
        <v>0</v>
      </c>
      <c r="G1941" s="64">
        <v>0</v>
      </c>
      <c r="H1941" s="20">
        <f>IFERROR(VLOOKUP(A1941,'[3]Allocation Thresholds'!A:B,2,FALSE),10)</f>
        <v>10</v>
      </c>
    </row>
    <row r="1942" spans="1:8">
      <c r="A1942" t="s">
        <v>4739</v>
      </c>
      <c r="B1942" s="64">
        <f>VLOOKUP($A1942,Pivot!$D:$E,2,FALSE)</f>
        <v>0</v>
      </c>
      <c r="D1942" s="64">
        <v>50</v>
      </c>
      <c r="E1942" s="64">
        <v>50</v>
      </c>
      <c r="F1942" s="64">
        <v>0</v>
      </c>
      <c r="G1942" s="64">
        <v>0</v>
      </c>
      <c r="H1942" s="20">
        <f>IFERROR(VLOOKUP(A1942,'[3]Allocation Thresholds'!A:B,2,FALSE),10)</f>
        <v>10</v>
      </c>
    </row>
    <row r="1943" spans="1:8">
      <c r="A1943" t="s">
        <v>4740</v>
      </c>
      <c r="B1943" s="64">
        <f>VLOOKUP($A1943,Pivot!$D:$E,2,FALSE)</f>
        <v>0</v>
      </c>
      <c r="D1943" s="64">
        <v>50</v>
      </c>
      <c r="E1943" s="64">
        <v>50</v>
      </c>
      <c r="F1943" s="64">
        <v>0</v>
      </c>
      <c r="G1943" s="64">
        <v>0</v>
      </c>
      <c r="H1943" s="20">
        <f>IFERROR(VLOOKUP(A1943,'[3]Allocation Thresholds'!A:B,2,FALSE),10)</f>
        <v>10</v>
      </c>
    </row>
    <row r="1944" spans="1:8">
      <c r="A1944" t="s">
        <v>4741</v>
      </c>
      <c r="B1944" s="64">
        <f>VLOOKUP($A1944,Pivot!$D:$E,2,FALSE)</f>
        <v>0</v>
      </c>
      <c r="D1944" s="64">
        <v>50</v>
      </c>
      <c r="E1944" s="64">
        <v>50</v>
      </c>
      <c r="F1944" s="64">
        <v>0</v>
      </c>
      <c r="G1944" s="64">
        <v>0</v>
      </c>
      <c r="H1944" s="20">
        <f>IFERROR(VLOOKUP(A1944,'[3]Allocation Thresholds'!A:B,2,FALSE),10)</f>
        <v>10</v>
      </c>
    </row>
    <row r="1945" spans="1:8">
      <c r="A1945" t="s">
        <v>4742</v>
      </c>
      <c r="B1945" s="64">
        <f>VLOOKUP($A1945,Pivot!$D:$E,2,FALSE)</f>
        <v>0</v>
      </c>
      <c r="D1945" s="64">
        <v>50</v>
      </c>
      <c r="E1945" s="64">
        <v>50</v>
      </c>
      <c r="F1945" s="64">
        <v>0</v>
      </c>
      <c r="G1945" s="64">
        <v>0</v>
      </c>
      <c r="H1945" s="20">
        <f>IFERROR(VLOOKUP(A1945,'[3]Allocation Thresholds'!A:B,2,FALSE),10)</f>
        <v>10</v>
      </c>
    </row>
    <row r="1946" spans="1:8">
      <c r="A1946" t="s">
        <v>4743</v>
      </c>
      <c r="B1946" s="64">
        <f>VLOOKUP($A1946,Pivot!$D:$E,2,FALSE)</f>
        <v>0</v>
      </c>
      <c r="D1946" s="64">
        <v>50</v>
      </c>
      <c r="E1946" s="64">
        <v>50</v>
      </c>
      <c r="F1946" s="64">
        <v>0</v>
      </c>
      <c r="G1946" s="64">
        <v>0</v>
      </c>
      <c r="H1946" s="20">
        <f>IFERROR(VLOOKUP(A1946,'[3]Allocation Thresholds'!A:B,2,FALSE),10)</f>
        <v>10</v>
      </c>
    </row>
    <row r="1947" spans="1:8">
      <c r="A1947" t="s">
        <v>4744</v>
      </c>
      <c r="B1947" s="64">
        <f>VLOOKUP($A1947,Pivot!$D:$E,2,FALSE)</f>
        <v>0</v>
      </c>
      <c r="D1947" s="64">
        <v>50</v>
      </c>
      <c r="E1947" s="64">
        <v>50</v>
      </c>
      <c r="F1947" s="64">
        <v>0</v>
      </c>
      <c r="G1947" s="64">
        <v>0</v>
      </c>
      <c r="H1947" s="20">
        <f>IFERROR(VLOOKUP(A1947,'[3]Allocation Thresholds'!A:B,2,FALSE),10)</f>
        <v>10</v>
      </c>
    </row>
    <row r="1948" spans="1:8">
      <c r="A1948" t="s">
        <v>4745</v>
      </c>
      <c r="B1948" s="64">
        <f>VLOOKUP($A1948,Pivot!$D:$E,2,FALSE)</f>
        <v>0</v>
      </c>
      <c r="D1948" s="64">
        <v>50</v>
      </c>
      <c r="E1948" s="64">
        <v>50</v>
      </c>
      <c r="F1948" s="64">
        <v>0</v>
      </c>
      <c r="G1948" s="64">
        <v>0</v>
      </c>
      <c r="H1948" s="20">
        <f>IFERROR(VLOOKUP(A1948,'[3]Allocation Thresholds'!A:B,2,FALSE),10)</f>
        <v>10</v>
      </c>
    </row>
    <row r="1949" spans="1:8">
      <c r="A1949" t="s">
        <v>4746</v>
      </c>
      <c r="B1949" s="64">
        <f>VLOOKUP($A1949,Pivot!$D:$E,2,FALSE)</f>
        <v>0</v>
      </c>
      <c r="D1949" s="64">
        <v>50</v>
      </c>
      <c r="E1949" s="64">
        <v>50</v>
      </c>
      <c r="F1949" s="64">
        <v>0</v>
      </c>
      <c r="G1949" s="64">
        <v>0</v>
      </c>
      <c r="H1949" s="20">
        <f>IFERROR(VLOOKUP(A1949,'[3]Allocation Thresholds'!A:B,2,FALSE),10)</f>
        <v>10</v>
      </c>
    </row>
    <row r="1950" spans="1:8">
      <c r="A1950" t="s">
        <v>4747</v>
      </c>
      <c r="B1950" s="64">
        <f>VLOOKUP($A1950,Pivot!$D:$E,2,FALSE)</f>
        <v>0</v>
      </c>
      <c r="D1950" s="64">
        <v>50</v>
      </c>
      <c r="E1950" s="66">
        <v>50</v>
      </c>
      <c r="F1950" s="67">
        <v>0</v>
      </c>
      <c r="G1950" s="64">
        <v>0</v>
      </c>
      <c r="H1950" s="20">
        <f>IFERROR(VLOOKUP(A1950,'[3]Allocation Thresholds'!A:B,2,FALSE),10)</f>
        <v>10</v>
      </c>
    </row>
    <row r="1951" spans="1:8">
      <c r="A1951" t="s">
        <v>4748</v>
      </c>
      <c r="B1951" s="64">
        <f>VLOOKUP($A1951,Pivot!$D:$E,2,FALSE)</f>
        <v>0</v>
      </c>
      <c r="D1951" s="64">
        <v>50</v>
      </c>
      <c r="E1951" s="64">
        <v>50</v>
      </c>
      <c r="F1951" s="64">
        <v>0</v>
      </c>
      <c r="G1951" s="64">
        <v>0</v>
      </c>
      <c r="H1951" s="20">
        <f>IFERROR(VLOOKUP(A1951,'[3]Allocation Thresholds'!A:B,2,FALSE),10)</f>
        <v>10</v>
      </c>
    </row>
    <row r="1952" spans="1:8">
      <c r="A1952" t="s">
        <v>4749</v>
      </c>
      <c r="B1952" s="64">
        <f>VLOOKUP($A1952,Pivot!$D:$E,2,FALSE)</f>
        <v>0</v>
      </c>
      <c r="D1952" s="64">
        <v>50</v>
      </c>
      <c r="E1952" s="64">
        <v>50</v>
      </c>
      <c r="F1952" s="64">
        <v>0</v>
      </c>
      <c r="G1952" s="64">
        <v>0</v>
      </c>
      <c r="H1952" s="20">
        <f>IFERROR(VLOOKUP(A1952,'[3]Allocation Thresholds'!A:B,2,FALSE),10)</f>
        <v>10</v>
      </c>
    </row>
    <row r="1953" spans="1:8">
      <c r="A1953" t="s">
        <v>4750</v>
      </c>
      <c r="B1953" s="64">
        <f>VLOOKUP($A1953,Pivot!$D:$E,2,FALSE)</f>
        <v>0</v>
      </c>
      <c r="D1953" s="64">
        <v>50</v>
      </c>
      <c r="E1953" s="64">
        <v>50</v>
      </c>
      <c r="F1953" s="64">
        <v>0</v>
      </c>
      <c r="G1953" s="64">
        <v>0</v>
      </c>
      <c r="H1953" s="20">
        <f>IFERROR(VLOOKUP(A1953,'[3]Allocation Thresholds'!A:B,2,FALSE),10)</f>
        <v>10</v>
      </c>
    </row>
    <row r="1954" spans="1:8">
      <c r="A1954" t="s">
        <v>4751</v>
      </c>
      <c r="B1954" s="64">
        <f>VLOOKUP($A1954,Pivot!$D:$E,2,FALSE)</f>
        <v>0</v>
      </c>
      <c r="D1954" s="64">
        <v>50</v>
      </c>
      <c r="E1954" s="66">
        <v>50</v>
      </c>
      <c r="F1954" s="64">
        <v>0</v>
      </c>
      <c r="G1954" s="64">
        <v>0</v>
      </c>
      <c r="H1954" s="20">
        <f>IFERROR(VLOOKUP(A1954,'[3]Allocation Thresholds'!A:B,2,FALSE),10)</f>
        <v>10</v>
      </c>
    </row>
    <row r="1955" spans="1:8">
      <c r="A1955" t="s">
        <v>4752</v>
      </c>
      <c r="B1955" s="64">
        <f>VLOOKUP($A1955,Pivot!$D:$E,2,FALSE)</f>
        <v>0</v>
      </c>
      <c r="D1955" s="64">
        <v>50</v>
      </c>
      <c r="E1955" s="64">
        <v>50</v>
      </c>
      <c r="F1955" s="64">
        <v>0</v>
      </c>
      <c r="G1955" s="64">
        <v>0</v>
      </c>
      <c r="H1955" s="20">
        <f>IFERROR(VLOOKUP(A1955,'[3]Allocation Thresholds'!A:B,2,FALSE),10)</f>
        <v>10</v>
      </c>
    </row>
    <row r="1956" spans="1:8">
      <c r="A1956" t="s">
        <v>4753</v>
      </c>
      <c r="B1956" s="64">
        <f>VLOOKUP($A1956,Pivot!$D:$E,2,FALSE)</f>
        <v>0</v>
      </c>
      <c r="D1956" s="64">
        <v>50</v>
      </c>
      <c r="E1956" s="64">
        <v>50</v>
      </c>
      <c r="F1956" s="64">
        <v>0</v>
      </c>
      <c r="G1956" s="64">
        <v>0</v>
      </c>
      <c r="H1956" s="20">
        <f>IFERROR(VLOOKUP(A1956,'[3]Allocation Thresholds'!A:B,2,FALSE),10)</f>
        <v>10</v>
      </c>
    </row>
    <row r="1957" spans="1:8">
      <c r="A1957" t="s">
        <v>4754</v>
      </c>
      <c r="B1957" s="64">
        <f>VLOOKUP($A1957,Pivot!$D:$E,2,FALSE)</f>
        <v>0</v>
      </c>
      <c r="D1957" s="64">
        <v>50</v>
      </c>
      <c r="E1957" s="64">
        <v>50</v>
      </c>
      <c r="F1957" s="64">
        <v>0</v>
      </c>
      <c r="G1957" s="64">
        <v>0</v>
      </c>
      <c r="H1957" s="20">
        <f>IFERROR(VLOOKUP(A1957,'[3]Allocation Thresholds'!A:B,2,FALSE),10)</f>
        <v>10</v>
      </c>
    </row>
    <row r="1958" spans="1:8">
      <c r="A1958" t="s">
        <v>1519</v>
      </c>
      <c r="B1958" s="64">
        <f>VLOOKUP($A1958,Pivot!$D:$E,2,FALSE)</f>
        <v>0</v>
      </c>
      <c r="D1958" s="64">
        <v>50</v>
      </c>
      <c r="E1958" s="64">
        <v>50</v>
      </c>
      <c r="F1958" s="64">
        <v>0</v>
      </c>
      <c r="G1958" s="64">
        <v>0</v>
      </c>
      <c r="H1958" s="20">
        <f>IFERROR(VLOOKUP(A1958,'[3]Allocation Thresholds'!A:B,2,FALSE),10)</f>
        <v>10</v>
      </c>
    </row>
    <row r="1959" spans="1:8">
      <c r="A1959" t="s">
        <v>4755</v>
      </c>
      <c r="B1959" s="64">
        <f>VLOOKUP($A1959,Pivot!$D:$E,2,FALSE)</f>
        <v>0</v>
      </c>
      <c r="D1959" s="64">
        <v>50</v>
      </c>
      <c r="E1959" s="64">
        <v>50</v>
      </c>
      <c r="F1959" s="64">
        <v>0</v>
      </c>
      <c r="G1959" s="64">
        <v>0</v>
      </c>
      <c r="H1959" s="20">
        <f>IFERROR(VLOOKUP(A1959,'[3]Allocation Thresholds'!A:B,2,FALSE),10)</f>
        <v>10</v>
      </c>
    </row>
    <row r="1960" spans="1:8">
      <c r="A1960" t="s">
        <v>4756</v>
      </c>
      <c r="B1960" s="64">
        <f>VLOOKUP($A1960,Pivot!$D:$E,2,FALSE)</f>
        <v>0</v>
      </c>
      <c r="D1960" s="64">
        <v>0</v>
      </c>
      <c r="E1960" s="64">
        <v>0</v>
      </c>
      <c r="F1960" s="64">
        <v>0</v>
      </c>
      <c r="G1960" s="64">
        <v>0</v>
      </c>
      <c r="H1960" s="20">
        <f>IFERROR(VLOOKUP(A1960,'[3]Allocation Thresholds'!A:B,2,FALSE),10)</f>
        <v>10</v>
      </c>
    </row>
    <row r="1961" spans="1:8">
      <c r="A1961" t="s">
        <v>4757</v>
      </c>
      <c r="B1961" s="64">
        <f>VLOOKUP($A1961,Pivot!$D:$E,2,FALSE)</f>
        <v>0</v>
      </c>
      <c r="D1961" s="64">
        <v>50</v>
      </c>
      <c r="E1961" s="64">
        <v>50</v>
      </c>
      <c r="F1961" s="64">
        <v>0</v>
      </c>
      <c r="G1961" s="64">
        <v>0</v>
      </c>
      <c r="H1961" s="20">
        <f>IFERROR(VLOOKUP(A1961,'[3]Allocation Thresholds'!A:B,2,FALSE),10)</f>
        <v>10</v>
      </c>
    </row>
    <row r="1962" spans="1:8">
      <c r="A1962" t="s">
        <v>4758</v>
      </c>
      <c r="B1962" s="64">
        <f>VLOOKUP($A1962,Pivot!$D:$E,2,FALSE)</f>
        <v>0</v>
      </c>
      <c r="D1962" s="64">
        <v>50</v>
      </c>
      <c r="E1962" s="64">
        <v>50</v>
      </c>
      <c r="F1962" s="64">
        <v>0</v>
      </c>
      <c r="G1962" s="64">
        <v>0</v>
      </c>
      <c r="H1962" s="20">
        <f>IFERROR(VLOOKUP(A1962,'[3]Allocation Thresholds'!A:B,2,FALSE),10)</f>
        <v>10</v>
      </c>
    </row>
    <row r="1963" spans="1:8">
      <c r="A1963" t="s">
        <v>4759</v>
      </c>
      <c r="B1963" s="64">
        <f>VLOOKUP($A1963,Pivot!$D:$E,2,FALSE)</f>
        <v>0</v>
      </c>
      <c r="D1963" s="64">
        <v>50</v>
      </c>
      <c r="E1963" s="64">
        <v>50</v>
      </c>
      <c r="F1963" s="64">
        <v>0</v>
      </c>
      <c r="G1963" s="64">
        <v>0</v>
      </c>
      <c r="H1963" s="20">
        <f>IFERROR(VLOOKUP(A1963,'[3]Allocation Thresholds'!A:B,2,FALSE),10)</f>
        <v>10</v>
      </c>
    </row>
    <row r="1964" spans="1:8">
      <c r="A1964" t="s">
        <v>4760</v>
      </c>
      <c r="B1964" s="64">
        <f>VLOOKUP($A1964,Pivot!$D:$E,2,FALSE)</f>
        <v>0</v>
      </c>
      <c r="D1964" s="64">
        <v>0</v>
      </c>
      <c r="E1964" s="64">
        <v>0</v>
      </c>
      <c r="F1964" s="64">
        <v>0</v>
      </c>
      <c r="G1964" s="64">
        <v>0</v>
      </c>
      <c r="H1964" s="20">
        <f>IFERROR(VLOOKUP(A1964,'[3]Allocation Thresholds'!A:B,2,FALSE),10)</f>
        <v>10</v>
      </c>
    </row>
    <row r="1965" spans="1:8">
      <c r="A1965" t="s">
        <v>4761</v>
      </c>
      <c r="B1965" s="64">
        <f>VLOOKUP($A1965,Pivot!$D:$E,2,FALSE)</f>
        <v>0</v>
      </c>
      <c r="D1965" s="64">
        <v>50</v>
      </c>
      <c r="E1965" s="64">
        <v>50</v>
      </c>
      <c r="F1965" s="64">
        <v>0</v>
      </c>
      <c r="G1965" s="64">
        <v>0</v>
      </c>
      <c r="H1965" s="20">
        <f>IFERROR(VLOOKUP(A1965,'[3]Allocation Thresholds'!A:B,2,FALSE),10)</f>
        <v>10</v>
      </c>
    </row>
    <row r="1966" spans="1:8">
      <c r="A1966" t="s">
        <v>4762</v>
      </c>
      <c r="B1966" s="64">
        <f>VLOOKUP($A1966,Pivot!$D:$E,2,FALSE)</f>
        <v>0</v>
      </c>
      <c r="D1966" s="64">
        <v>50</v>
      </c>
      <c r="E1966" s="64">
        <v>50</v>
      </c>
      <c r="F1966" s="64">
        <v>0</v>
      </c>
      <c r="G1966" s="64">
        <v>0</v>
      </c>
      <c r="H1966" s="20">
        <f>IFERROR(VLOOKUP(A1966,'[3]Allocation Thresholds'!A:B,2,FALSE),10)</f>
        <v>10</v>
      </c>
    </row>
    <row r="1967" spans="1:8">
      <c r="A1967" t="s">
        <v>4763</v>
      </c>
      <c r="B1967" s="64">
        <f>VLOOKUP($A1967,Pivot!$D:$E,2,FALSE)</f>
        <v>0</v>
      </c>
      <c r="D1967" s="64">
        <v>50</v>
      </c>
      <c r="E1967" s="64">
        <v>50</v>
      </c>
      <c r="F1967" s="64">
        <v>0</v>
      </c>
      <c r="G1967" s="64">
        <v>0</v>
      </c>
      <c r="H1967" s="20">
        <f>IFERROR(VLOOKUP(A1967,'[3]Allocation Thresholds'!A:B,2,FALSE),10)</f>
        <v>10</v>
      </c>
    </row>
    <row r="1968" spans="1:8">
      <c r="A1968" t="s">
        <v>4764</v>
      </c>
      <c r="B1968" s="64">
        <f>VLOOKUP($A1968,Pivot!$D:$E,2,FALSE)</f>
        <v>0</v>
      </c>
      <c r="D1968" s="64">
        <v>50</v>
      </c>
      <c r="E1968" s="64">
        <v>50</v>
      </c>
      <c r="F1968" s="64">
        <v>0</v>
      </c>
      <c r="G1968" s="64">
        <v>0</v>
      </c>
      <c r="H1968" s="20">
        <f>IFERROR(VLOOKUP(A1968,'[3]Allocation Thresholds'!A:B,2,FALSE),10)</f>
        <v>10</v>
      </c>
    </row>
    <row r="1969" spans="1:8">
      <c r="A1969" t="s">
        <v>4765</v>
      </c>
      <c r="B1969" s="64">
        <f>VLOOKUP($A1969,Pivot!$D:$E,2,FALSE)</f>
        <v>0</v>
      </c>
      <c r="D1969" s="64">
        <v>50</v>
      </c>
      <c r="E1969" s="64">
        <v>50</v>
      </c>
      <c r="F1969" s="64">
        <v>0</v>
      </c>
      <c r="G1969" s="64">
        <v>0</v>
      </c>
      <c r="H1969" s="20">
        <f>IFERROR(VLOOKUP(A1969,'[3]Allocation Thresholds'!A:B,2,FALSE),10)</f>
        <v>10</v>
      </c>
    </row>
    <row r="1970" spans="1:8">
      <c r="A1970" t="s">
        <v>4766</v>
      </c>
      <c r="B1970" s="64">
        <f>VLOOKUP($A1970,Pivot!$D:$E,2,FALSE)</f>
        <v>0</v>
      </c>
      <c r="D1970" s="64">
        <v>50</v>
      </c>
      <c r="E1970" s="64">
        <v>50</v>
      </c>
      <c r="F1970" s="64">
        <v>0</v>
      </c>
      <c r="G1970" s="64">
        <v>0</v>
      </c>
      <c r="H1970" s="20">
        <f>IFERROR(VLOOKUP(A1970,'[3]Allocation Thresholds'!A:B,2,FALSE),10)</f>
        <v>10</v>
      </c>
    </row>
    <row r="1971" spans="1:8">
      <c r="A1971" t="s">
        <v>4767</v>
      </c>
      <c r="B1971" s="64">
        <f>VLOOKUP($A1971,Pivot!$D:$E,2,FALSE)</f>
        <v>0</v>
      </c>
      <c r="D1971" s="64">
        <v>50</v>
      </c>
      <c r="E1971" s="64">
        <v>50</v>
      </c>
      <c r="F1971" s="64">
        <v>0</v>
      </c>
      <c r="G1971" s="64">
        <v>0</v>
      </c>
      <c r="H1971" s="20">
        <f>IFERROR(VLOOKUP(A1971,'[3]Allocation Thresholds'!A:B,2,FALSE),10)</f>
        <v>10</v>
      </c>
    </row>
    <row r="1972" spans="1:8">
      <c r="A1972" t="s">
        <v>4768</v>
      </c>
      <c r="B1972" s="64">
        <f>VLOOKUP($A1972,Pivot!$D:$E,2,FALSE)</f>
        <v>0</v>
      </c>
      <c r="D1972" s="64">
        <v>50</v>
      </c>
      <c r="E1972" s="66">
        <v>50</v>
      </c>
      <c r="F1972" s="64">
        <v>0</v>
      </c>
      <c r="G1972" s="64">
        <v>0</v>
      </c>
      <c r="H1972" s="20">
        <f>IFERROR(VLOOKUP(A1972,'[3]Allocation Thresholds'!A:B,2,FALSE),10)</f>
        <v>10</v>
      </c>
    </row>
    <row r="1973" spans="1:8">
      <c r="A1973" t="s">
        <v>4769</v>
      </c>
      <c r="B1973" s="64">
        <f>VLOOKUP($A1973,Pivot!$D:$E,2,FALSE)</f>
        <v>0</v>
      </c>
      <c r="D1973" s="64">
        <v>50</v>
      </c>
      <c r="E1973" s="64">
        <v>50</v>
      </c>
      <c r="F1973" s="64">
        <v>0</v>
      </c>
      <c r="G1973" s="64">
        <v>0</v>
      </c>
      <c r="H1973" s="20">
        <f>IFERROR(VLOOKUP(A1973,'[3]Allocation Thresholds'!A:B,2,FALSE),10)</f>
        <v>10</v>
      </c>
    </row>
    <row r="1974" spans="1:8">
      <c r="A1974" t="s">
        <v>4770</v>
      </c>
      <c r="B1974" s="64">
        <f>VLOOKUP($A1974,Pivot!$D:$E,2,FALSE)</f>
        <v>0</v>
      </c>
      <c r="D1974" s="64">
        <v>50</v>
      </c>
      <c r="E1974" s="64">
        <v>50</v>
      </c>
      <c r="F1974" s="64">
        <v>0</v>
      </c>
      <c r="G1974" s="64">
        <v>0</v>
      </c>
      <c r="H1974" s="20">
        <f>IFERROR(VLOOKUP(A1974,'[3]Allocation Thresholds'!A:B,2,FALSE),10)</f>
        <v>10</v>
      </c>
    </row>
    <row r="1975" spans="1:8">
      <c r="A1975" t="s">
        <v>4771</v>
      </c>
      <c r="B1975" s="64">
        <f>VLOOKUP($A1975,Pivot!$D:$E,2,FALSE)</f>
        <v>0</v>
      </c>
      <c r="D1975" s="64">
        <v>50</v>
      </c>
      <c r="E1975" s="64">
        <v>50</v>
      </c>
      <c r="F1975" s="64">
        <v>0</v>
      </c>
      <c r="G1975" s="64">
        <v>0</v>
      </c>
      <c r="H1975" s="20">
        <f>IFERROR(VLOOKUP(A1975,'[3]Allocation Thresholds'!A:B,2,FALSE),10)</f>
        <v>10</v>
      </c>
    </row>
    <row r="1976" spans="1:8">
      <c r="A1976" t="s">
        <v>4772</v>
      </c>
      <c r="B1976" s="64">
        <f>VLOOKUP($A1976,Pivot!$D:$E,2,FALSE)</f>
        <v>0</v>
      </c>
      <c r="D1976" s="64">
        <v>50</v>
      </c>
      <c r="E1976" s="64">
        <v>50</v>
      </c>
      <c r="F1976" s="64">
        <v>0</v>
      </c>
      <c r="G1976" s="64">
        <v>0</v>
      </c>
      <c r="H1976" s="20">
        <f>IFERROR(VLOOKUP(A1976,'[3]Allocation Thresholds'!A:B,2,FALSE),10)</f>
        <v>10</v>
      </c>
    </row>
    <row r="1977" spans="1:8">
      <c r="A1977" t="s">
        <v>4773</v>
      </c>
      <c r="B1977" s="64">
        <f>VLOOKUP($A1977,Pivot!$D:$E,2,FALSE)</f>
        <v>0</v>
      </c>
      <c r="D1977" s="64">
        <v>50</v>
      </c>
      <c r="E1977" s="64">
        <v>50</v>
      </c>
      <c r="F1977" s="64">
        <v>0</v>
      </c>
      <c r="G1977" s="64">
        <v>0</v>
      </c>
      <c r="H1977" s="20">
        <f>IFERROR(VLOOKUP(A1977,'[3]Allocation Thresholds'!A:B,2,FALSE),10)</f>
        <v>10</v>
      </c>
    </row>
    <row r="1978" spans="1:8">
      <c r="A1978" t="s">
        <v>4774</v>
      </c>
      <c r="B1978" s="64">
        <f>VLOOKUP($A1978,Pivot!$D:$E,2,FALSE)</f>
        <v>0</v>
      </c>
      <c r="D1978" s="64">
        <v>50</v>
      </c>
      <c r="E1978" s="64">
        <v>50</v>
      </c>
      <c r="F1978" s="64">
        <v>0</v>
      </c>
      <c r="G1978" s="64">
        <v>0</v>
      </c>
      <c r="H1978" s="20">
        <f>IFERROR(VLOOKUP(A1978,'[3]Allocation Thresholds'!A:B,2,FALSE),10)</f>
        <v>10</v>
      </c>
    </row>
    <row r="1979" spans="1:8">
      <c r="A1979" t="s">
        <v>4775</v>
      </c>
      <c r="B1979" s="64">
        <f>VLOOKUP($A1979,Pivot!$D:$E,2,FALSE)</f>
        <v>0</v>
      </c>
      <c r="D1979" s="64">
        <v>50</v>
      </c>
      <c r="E1979" s="64">
        <v>50</v>
      </c>
      <c r="F1979" s="64">
        <v>0</v>
      </c>
      <c r="G1979" s="64">
        <v>0</v>
      </c>
      <c r="H1979" s="20">
        <f>IFERROR(VLOOKUP(A1979,'[3]Allocation Thresholds'!A:B,2,FALSE),10)</f>
        <v>10</v>
      </c>
    </row>
    <row r="1980" spans="1:8">
      <c r="A1980" t="s">
        <v>4776</v>
      </c>
      <c r="B1980" s="64">
        <f>VLOOKUP($A1980,Pivot!$D:$E,2,FALSE)</f>
        <v>0</v>
      </c>
      <c r="D1980" s="64">
        <v>50</v>
      </c>
      <c r="E1980" s="64">
        <v>50</v>
      </c>
      <c r="F1980" s="64">
        <v>0</v>
      </c>
      <c r="G1980" s="64">
        <v>0</v>
      </c>
      <c r="H1980" s="20">
        <f>IFERROR(VLOOKUP(A1980,'[3]Allocation Thresholds'!A:B,2,FALSE),10)</f>
        <v>10</v>
      </c>
    </row>
    <row r="1981" spans="1:8">
      <c r="A1981" t="s">
        <v>4777</v>
      </c>
      <c r="B1981" s="64">
        <f>VLOOKUP($A1981,Pivot!$D:$E,2,FALSE)</f>
        <v>0</v>
      </c>
      <c r="D1981" s="64">
        <v>50</v>
      </c>
      <c r="E1981" s="64">
        <v>50</v>
      </c>
      <c r="F1981" s="64">
        <v>0</v>
      </c>
      <c r="G1981" s="64">
        <v>0</v>
      </c>
      <c r="H1981" s="20">
        <f>IFERROR(VLOOKUP(A1981,'[3]Allocation Thresholds'!A:B,2,FALSE),10)</f>
        <v>10</v>
      </c>
    </row>
    <row r="1982" spans="1:8">
      <c r="A1982" t="s">
        <v>4778</v>
      </c>
      <c r="B1982" s="64">
        <f>VLOOKUP($A1982,Pivot!$D:$E,2,FALSE)</f>
        <v>0</v>
      </c>
      <c r="D1982" s="64">
        <v>50</v>
      </c>
      <c r="E1982" s="64">
        <v>50</v>
      </c>
      <c r="F1982" s="64">
        <v>0</v>
      </c>
      <c r="G1982" s="64">
        <v>0</v>
      </c>
      <c r="H1982" s="20">
        <f>IFERROR(VLOOKUP(A1982,'[3]Allocation Thresholds'!A:B,2,FALSE),10)</f>
        <v>10</v>
      </c>
    </row>
    <row r="1983" spans="1:8">
      <c r="A1983" t="s">
        <v>4779</v>
      </c>
      <c r="B1983" s="64">
        <f>VLOOKUP($A1983,Pivot!$D:$E,2,FALSE)</f>
        <v>0</v>
      </c>
      <c r="D1983" s="64">
        <v>50</v>
      </c>
      <c r="E1983" s="64">
        <v>50</v>
      </c>
      <c r="F1983" s="64">
        <v>0</v>
      </c>
      <c r="G1983" s="64">
        <v>0</v>
      </c>
      <c r="H1983" s="20">
        <f>IFERROR(VLOOKUP(A1983,'[3]Allocation Thresholds'!A:B,2,FALSE),10)</f>
        <v>10</v>
      </c>
    </row>
    <row r="1984" spans="1:8">
      <c r="A1984" t="s">
        <v>4780</v>
      </c>
      <c r="B1984" s="64">
        <f>VLOOKUP($A1984,Pivot!$D:$E,2,FALSE)</f>
        <v>0</v>
      </c>
      <c r="D1984" s="64">
        <v>50</v>
      </c>
      <c r="E1984" s="64">
        <v>50</v>
      </c>
      <c r="F1984" s="64">
        <v>0</v>
      </c>
      <c r="G1984" s="64">
        <v>0</v>
      </c>
      <c r="H1984" s="20">
        <f>IFERROR(VLOOKUP(A1984,'[3]Allocation Thresholds'!A:B,2,FALSE),10)</f>
        <v>10</v>
      </c>
    </row>
    <row r="1985" spans="1:8">
      <c r="A1985" t="s">
        <v>4781</v>
      </c>
      <c r="B1985" s="64">
        <f>VLOOKUP($A1985,Pivot!$D:$E,2,FALSE)</f>
        <v>0</v>
      </c>
      <c r="D1985" s="64">
        <v>50</v>
      </c>
      <c r="E1985" s="64">
        <v>50</v>
      </c>
      <c r="F1985" s="64">
        <v>0</v>
      </c>
      <c r="G1985" s="64">
        <v>0</v>
      </c>
      <c r="H1985" s="20">
        <f>IFERROR(VLOOKUP(A1985,'[3]Allocation Thresholds'!A:B,2,FALSE),10)</f>
        <v>10</v>
      </c>
    </row>
    <row r="1986" spans="1:8">
      <c r="A1986" t="s">
        <v>4782</v>
      </c>
      <c r="B1986" s="64">
        <f>VLOOKUP($A1986,Pivot!$D:$E,2,FALSE)</f>
        <v>0</v>
      </c>
      <c r="D1986" s="64">
        <v>50</v>
      </c>
      <c r="E1986" s="64">
        <v>50</v>
      </c>
      <c r="F1986" s="64">
        <v>0</v>
      </c>
      <c r="G1986" s="64">
        <v>0</v>
      </c>
      <c r="H1986" s="20">
        <f>IFERROR(VLOOKUP(A1986,'[3]Allocation Thresholds'!A:B,2,FALSE),10)</f>
        <v>10</v>
      </c>
    </row>
    <row r="1987" spans="1:8">
      <c r="A1987" t="s">
        <v>4783</v>
      </c>
      <c r="B1987" s="64">
        <f>VLOOKUP($A1987,Pivot!$D:$E,2,FALSE)</f>
        <v>0</v>
      </c>
      <c r="D1987" s="64">
        <v>50</v>
      </c>
      <c r="E1987" s="64">
        <v>50</v>
      </c>
      <c r="F1987" s="64">
        <v>0</v>
      </c>
      <c r="G1987" s="64">
        <v>0</v>
      </c>
      <c r="H1987" s="20">
        <f>IFERROR(VLOOKUP(A1987,'[3]Allocation Thresholds'!A:B,2,FALSE),10)</f>
        <v>10</v>
      </c>
    </row>
    <row r="1988" spans="1:8">
      <c r="A1988" t="s">
        <v>4784</v>
      </c>
      <c r="B1988" s="64">
        <f>VLOOKUP($A1988,Pivot!$D:$E,2,FALSE)</f>
        <v>0</v>
      </c>
      <c r="D1988" s="64">
        <v>50</v>
      </c>
      <c r="E1988" s="64">
        <v>50</v>
      </c>
      <c r="F1988" s="64">
        <v>0</v>
      </c>
      <c r="G1988" s="64">
        <v>0</v>
      </c>
      <c r="H1988" s="20">
        <f>IFERROR(VLOOKUP(A1988,'[3]Allocation Thresholds'!A:B,2,FALSE),10)</f>
        <v>10</v>
      </c>
    </row>
    <row r="1989" spans="1:8">
      <c r="A1989" t="s">
        <v>4785</v>
      </c>
      <c r="B1989" s="64">
        <f>VLOOKUP($A1989,Pivot!$D:$E,2,FALSE)</f>
        <v>0</v>
      </c>
      <c r="D1989" s="64">
        <v>50</v>
      </c>
      <c r="E1989" s="64">
        <v>50</v>
      </c>
      <c r="F1989" s="64">
        <v>0</v>
      </c>
      <c r="G1989" s="64">
        <v>0</v>
      </c>
      <c r="H1989" s="20">
        <f>IFERROR(VLOOKUP(A1989,'[3]Allocation Thresholds'!A:B,2,FALSE),10)</f>
        <v>10</v>
      </c>
    </row>
    <row r="1990" spans="1:8">
      <c r="A1990" t="s">
        <v>4786</v>
      </c>
      <c r="B1990" s="64">
        <f>VLOOKUP($A1990,Pivot!$D:$E,2,FALSE)</f>
        <v>0</v>
      </c>
      <c r="D1990" s="64">
        <v>50</v>
      </c>
      <c r="E1990" s="64">
        <v>50</v>
      </c>
      <c r="F1990" s="64">
        <v>0</v>
      </c>
      <c r="G1990" s="64">
        <v>0</v>
      </c>
      <c r="H1990" s="20">
        <f>IFERROR(VLOOKUP(A1990,'[3]Allocation Thresholds'!A:B,2,FALSE),10)</f>
        <v>10</v>
      </c>
    </row>
    <row r="1991" spans="1:8">
      <c r="A1991" t="s">
        <v>4787</v>
      </c>
      <c r="B1991" s="64">
        <f>VLOOKUP($A1991,Pivot!$D:$E,2,FALSE)</f>
        <v>0</v>
      </c>
      <c r="D1991" s="64">
        <v>50</v>
      </c>
      <c r="E1991" s="64">
        <v>50</v>
      </c>
      <c r="F1991" s="64">
        <v>0</v>
      </c>
      <c r="G1991" s="64">
        <v>0</v>
      </c>
      <c r="H1991" s="20">
        <f>IFERROR(VLOOKUP(A1991,'[3]Allocation Thresholds'!A:B,2,FALSE),10)</f>
        <v>10</v>
      </c>
    </row>
    <row r="1992" spans="1:8">
      <c r="A1992" t="s">
        <v>4788</v>
      </c>
      <c r="B1992" s="64">
        <f>VLOOKUP($A1992,Pivot!$D:$E,2,FALSE)</f>
        <v>0</v>
      </c>
      <c r="D1992" s="64">
        <v>50</v>
      </c>
      <c r="E1992" s="64">
        <v>50</v>
      </c>
      <c r="F1992" s="64">
        <v>0</v>
      </c>
      <c r="G1992" s="64">
        <v>0</v>
      </c>
      <c r="H1992" s="20">
        <f>IFERROR(VLOOKUP(A1992,'[3]Allocation Thresholds'!A:B,2,FALSE),10)</f>
        <v>10</v>
      </c>
    </row>
    <row r="1993" spans="1:8">
      <c r="A1993" t="s">
        <v>4789</v>
      </c>
      <c r="B1993" s="64">
        <f>VLOOKUP($A1993,Pivot!$D:$E,2,FALSE)</f>
        <v>0</v>
      </c>
      <c r="D1993" s="64">
        <v>50</v>
      </c>
      <c r="E1993" s="64">
        <v>50</v>
      </c>
      <c r="F1993" s="64">
        <v>0</v>
      </c>
      <c r="G1993" s="64">
        <v>0</v>
      </c>
      <c r="H1993" s="20">
        <f>IFERROR(VLOOKUP(A1993,'[3]Allocation Thresholds'!A:B,2,FALSE),10)</f>
        <v>10</v>
      </c>
    </row>
    <row r="1994" spans="1:8">
      <c r="A1994" t="s">
        <v>4790</v>
      </c>
      <c r="B1994" s="64">
        <f>VLOOKUP($A1994,Pivot!$D:$E,2,FALSE)</f>
        <v>0</v>
      </c>
      <c r="D1994" s="64">
        <v>50</v>
      </c>
      <c r="E1994" s="64">
        <v>50</v>
      </c>
      <c r="F1994" s="64">
        <v>0</v>
      </c>
      <c r="G1994" s="64">
        <v>0</v>
      </c>
      <c r="H1994" s="20">
        <f>IFERROR(VLOOKUP(A1994,'[3]Allocation Thresholds'!A:B,2,FALSE),10)</f>
        <v>10</v>
      </c>
    </row>
    <row r="1995" spans="1:8">
      <c r="A1995" t="s">
        <v>4791</v>
      </c>
      <c r="B1995" s="64">
        <f>VLOOKUP($A1995,Pivot!$D:$E,2,FALSE)</f>
        <v>0</v>
      </c>
      <c r="D1995" s="64">
        <v>50</v>
      </c>
      <c r="E1995" s="64">
        <v>50</v>
      </c>
      <c r="F1995" s="64">
        <v>0</v>
      </c>
      <c r="G1995" s="64">
        <v>0</v>
      </c>
      <c r="H1995" s="20">
        <f>IFERROR(VLOOKUP(A1995,'[3]Allocation Thresholds'!A:B,2,FALSE),10)</f>
        <v>10</v>
      </c>
    </row>
    <row r="1996" spans="1:8">
      <c r="A1996" t="s">
        <v>4792</v>
      </c>
      <c r="B1996" s="64">
        <f>VLOOKUP($A1996,Pivot!$D:$E,2,FALSE)</f>
        <v>0</v>
      </c>
      <c r="D1996" s="64">
        <v>50</v>
      </c>
      <c r="E1996" s="64">
        <v>50</v>
      </c>
      <c r="F1996" s="64">
        <v>0</v>
      </c>
      <c r="G1996" s="64">
        <v>0</v>
      </c>
      <c r="H1996" s="20">
        <f>IFERROR(VLOOKUP(A1996,'[3]Allocation Thresholds'!A:B,2,FALSE),10)</f>
        <v>10</v>
      </c>
    </row>
    <row r="1997" spans="1:8">
      <c r="A1997" t="s">
        <v>4793</v>
      </c>
      <c r="B1997" s="64">
        <f>VLOOKUP($A1997,Pivot!$D:$E,2,FALSE)</f>
        <v>0</v>
      </c>
      <c r="D1997" s="64">
        <v>50</v>
      </c>
      <c r="E1997" s="64">
        <v>50</v>
      </c>
      <c r="F1997" s="64">
        <v>0</v>
      </c>
      <c r="G1997" s="64">
        <v>0</v>
      </c>
      <c r="H1997" s="20">
        <f>IFERROR(VLOOKUP(A1997,'[3]Allocation Thresholds'!A:B,2,FALSE),10)</f>
        <v>10</v>
      </c>
    </row>
    <row r="1998" spans="1:8">
      <c r="A1998" t="s">
        <v>4794</v>
      </c>
      <c r="B1998" s="64">
        <f>VLOOKUP($A1998,Pivot!$D:$E,2,FALSE)</f>
        <v>0</v>
      </c>
      <c r="D1998" s="64">
        <v>50</v>
      </c>
      <c r="E1998" s="64">
        <v>50</v>
      </c>
      <c r="F1998" s="64">
        <v>0</v>
      </c>
      <c r="G1998" s="64">
        <v>0</v>
      </c>
      <c r="H1998" s="20">
        <f>IFERROR(VLOOKUP(A1998,'[3]Allocation Thresholds'!A:B,2,FALSE),10)</f>
        <v>10</v>
      </c>
    </row>
    <row r="1999" spans="1:8">
      <c r="A1999" t="s">
        <v>4795</v>
      </c>
      <c r="B1999" s="64">
        <f>VLOOKUP($A1999,Pivot!$D:$E,2,FALSE)</f>
        <v>0</v>
      </c>
      <c r="D1999" s="64">
        <v>50</v>
      </c>
      <c r="E1999" s="64">
        <v>50</v>
      </c>
      <c r="F1999" s="64">
        <v>0</v>
      </c>
      <c r="G1999" s="64">
        <v>0</v>
      </c>
      <c r="H1999" s="20">
        <f>IFERROR(VLOOKUP(A1999,'[3]Allocation Thresholds'!A:B,2,FALSE),10)</f>
        <v>10</v>
      </c>
    </row>
    <row r="2000" spans="1:8">
      <c r="A2000" t="s">
        <v>4796</v>
      </c>
      <c r="B2000" s="64">
        <f>VLOOKUP($A2000,Pivot!$D:$E,2,FALSE)</f>
        <v>0</v>
      </c>
      <c r="D2000" s="64">
        <v>50</v>
      </c>
      <c r="E2000" s="64">
        <v>50</v>
      </c>
      <c r="F2000" s="64">
        <v>0</v>
      </c>
      <c r="G2000" s="64">
        <v>0</v>
      </c>
      <c r="H2000" s="20">
        <f>IFERROR(VLOOKUP(A2000,'[3]Allocation Thresholds'!A:B,2,FALSE),10)</f>
        <v>10</v>
      </c>
    </row>
    <row r="2001" spans="1:8">
      <c r="A2001" t="s">
        <v>4797</v>
      </c>
      <c r="B2001" s="64">
        <f>VLOOKUP($A2001,Pivot!$D:$E,2,FALSE)</f>
        <v>0</v>
      </c>
      <c r="D2001" s="64">
        <v>50</v>
      </c>
      <c r="E2001" s="64">
        <v>50</v>
      </c>
      <c r="F2001" s="64">
        <v>0</v>
      </c>
      <c r="G2001" s="64">
        <v>0</v>
      </c>
      <c r="H2001" s="20">
        <f>IFERROR(VLOOKUP(A2001,'[3]Allocation Thresholds'!A:B,2,FALSE),10)</f>
        <v>10</v>
      </c>
    </row>
    <row r="2002" spans="1:8">
      <c r="A2002" t="s">
        <v>4798</v>
      </c>
      <c r="B2002" s="64">
        <f>VLOOKUP($A2002,Pivot!$D:$E,2,FALSE)</f>
        <v>0</v>
      </c>
      <c r="D2002" s="64">
        <v>50</v>
      </c>
      <c r="E2002" s="64">
        <v>50</v>
      </c>
      <c r="F2002" s="64">
        <v>0</v>
      </c>
      <c r="G2002" s="64">
        <v>0</v>
      </c>
      <c r="H2002" s="20">
        <f>IFERROR(VLOOKUP(A2002,'[3]Allocation Thresholds'!A:B,2,FALSE),10)</f>
        <v>10</v>
      </c>
    </row>
    <row r="2003" spans="1:8">
      <c r="A2003" t="s">
        <v>4799</v>
      </c>
      <c r="B2003" s="64">
        <f>VLOOKUP($A2003,Pivot!$D:$E,2,FALSE)</f>
        <v>0</v>
      </c>
      <c r="D2003" s="64">
        <v>50</v>
      </c>
      <c r="E2003" s="64">
        <v>50</v>
      </c>
      <c r="F2003" s="64">
        <v>0</v>
      </c>
      <c r="G2003" s="64">
        <v>0</v>
      </c>
      <c r="H2003" s="20">
        <f>IFERROR(VLOOKUP(A2003,'[3]Allocation Thresholds'!A:B,2,FALSE),10)</f>
        <v>10</v>
      </c>
    </row>
    <row r="2004" spans="1:8">
      <c r="A2004" t="s">
        <v>4800</v>
      </c>
      <c r="B2004" s="64">
        <f>VLOOKUP($A2004,Pivot!$D:$E,2,FALSE)</f>
        <v>0</v>
      </c>
      <c r="D2004" s="64">
        <v>50</v>
      </c>
      <c r="E2004" s="64">
        <v>50</v>
      </c>
      <c r="F2004" s="64">
        <v>0</v>
      </c>
      <c r="G2004" s="64">
        <v>0</v>
      </c>
      <c r="H2004" s="20">
        <f>IFERROR(VLOOKUP(A2004,'[3]Allocation Thresholds'!A:B,2,FALSE),10)</f>
        <v>10</v>
      </c>
    </row>
    <row r="2005" spans="1:8">
      <c r="A2005" t="s">
        <v>4801</v>
      </c>
      <c r="B2005" s="64">
        <f>VLOOKUP($A2005,Pivot!$D:$E,2,FALSE)</f>
        <v>0</v>
      </c>
      <c r="D2005" s="64">
        <v>50</v>
      </c>
      <c r="E2005" s="64">
        <v>50</v>
      </c>
      <c r="F2005" s="64">
        <v>0</v>
      </c>
      <c r="G2005" s="64">
        <v>0</v>
      </c>
      <c r="H2005" s="20">
        <f>IFERROR(VLOOKUP(A2005,'[3]Allocation Thresholds'!A:B,2,FALSE),10)</f>
        <v>10</v>
      </c>
    </row>
    <row r="2006" spans="1:8">
      <c r="A2006" t="s">
        <v>4802</v>
      </c>
      <c r="B2006" s="64">
        <f>VLOOKUP($A2006,Pivot!$D:$E,2,FALSE)</f>
        <v>0</v>
      </c>
      <c r="D2006" s="64">
        <v>50</v>
      </c>
      <c r="E2006" s="64">
        <v>50</v>
      </c>
      <c r="F2006" s="64">
        <v>0</v>
      </c>
      <c r="G2006" s="64">
        <v>0</v>
      </c>
      <c r="H2006" s="20">
        <f>IFERROR(VLOOKUP(A2006,'[3]Allocation Thresholds'!A:B,2,FALSE),10)</f>
        <v>10</v>
      </c>
    </row>
    <row r="2007" spans="1:8">
      <c r="A2007" t="s">
        <v>4803</v>
      </c>
      <c r="B2007" s="64">
        <f>VLOOKUP($A2007,Pivot!$D:$E,2,FALSE)</f>
        <v>0</v>
      </c>
      <c r="D2007" s="64">
        <v>0</v>
      </c>
      <c r="E2007" s="64">
        <v>0</v>
      </c>
      <c r="F2007" s="64">
        <v>0</v>
      </c>
      <c r="G2007" s="64">
        <v>0</v>
      </c>
      <c r="H2007" s="20">
        <f>IFERROR(VLOOKUP(A2007,'[3]Allocation Thresholds'!A:B,2,FALSE),10)</f>
        <v>10</v>
      </c>
    </row>
    <row r="2008" spans="1:8">
      <c r="A2008" t="s">
        <v>4804</v>
      </c>
      <c r="B2008" s="64">
        <f>VLOOKUP($A2008,Pivot!$D:$E,2,FALSE)</f>
        <v>0</v>
      </c>
      <c r="D2008" s="64">
        <v>50</v>
      </c>
      <c r="E2008" s="64">
        <v>50</v>
      </c>
      <c r="F2008" s="64">
        <v>0</v>
      </c>
      <c r="G2008" s="64">
        <v>0</v>
      </c>
      <c r="H2008" s="20">
        <f>IFERROR(VLOOKUP(A2008,'[3]Allocation Thresholds'!A:B,2,FALSE),10)</f>
        <v>10</v>
      </c>
    </row>
    <row r="2009" spans="1:8">
      <c r="A2009" t="s">
        <v>4805</v>
      </c>
      <c r="B2009" s="64">
        <f>VLOOKUP($A2009,Pivot!$D:$E,2,FALSE)</f>
        <v>0</v>
      </c>
      <c r="D2009" s="64">
        <v>50</v>
      </c>
      <c r="E2009" s="64">
        <v>50</v>
      </c>
      <c r="F2009" s="64">
        <v>0</v>
      </c>
      <c r="G2009" s="64">
        <v>0</v>
      </c>
      <c r="H2009" s="20">
        <f>IFERROR(VLOOKUP(A2009,'[3]Allocation Thresholds'!A:B,2,FALSE),10)</f>
        <v>10</v>
      </c>
    </row>
    <row r="2010" spans="1:8">
      <c r="A2010" t="s">
        <v>4806</v>
      </c>
      <c r="B2010" s="64">
        <f>VLOOKUP($A2010,Pivot!$D:$E,2,FALSE)</f>
        <v>0</v>
      </c>
      <c r="D2010" s="64">
        <v>50</v>
      </c>
      <c r="E2010" s="64">
        <v>50</v>
      </c>
      <c r="F2010" s="64">
        <v>0</v>
      </c>
      <c r="G2010" s="64">
        <v>0</v>
      </c>
      <c r="H2010" s="20">
        <f>IFERROR(VLOOKUP(A2010,'[3]Allocation Thresholds'!A:B,2,FALSE),10)</f>
        <v>10</v>
      </c>
    </row>
    <row r="2011" spans="1:8">
      <c r="A2011" t="s">
        <v>4807</v>
      </c>
      <c r="B2011" s="64">
        <f>VLOOKUP($A2011,Pivot!$D:$E,2,FALSE)</f>
        <v>0</v>
      </c>
      <c r="D2011" s="64">
        <v>50</v>
      </c>
      <c r="E2011" s="64">
        <v>50</v>
      </c>
      <c r="F2011" s="64">
        <v>0</v>
      </c>
      <c r="G2011" s="64">
        <v>0</v>
      </c>
      <c r="H2011" s="20">
        <f>IFERROR(VLOOKUP(A2011,'[3]Allocation Thresholds'!A:B,2,FALSE),10)</f>
        <v>10</v>
      </c>
    </row>
    <row r="2012" spans="1:8">
      <c r="A2012" t="s">
        <v>4808</v>
      </c>
      <c r="B2012" s="64">
        <f>VLOOKUP($A2012,Pivot!$D:$E,2,FALSE)</f>
        <v>0</v>
      </c>
      <c r="D2012" s="64">
        <v>50</v>
      </c>
      <c r="E2012" s="64">
        <v>50</v>
      </c>
      <c r="F2012" s="64">
        <v>0</v>
      </c>
      <c r="G2012" s="64">
        <v>0</v>
      </c>
      <c r="H2012" s="20">
        <f>IFERROR(VLOOKUP(A2012,'[3]Allocation Thresholds'!A:B,2,FALSE),10)</f>
        <v>10</v>
      </c>
    </row>
    <row r="2013" spans="1:8">
      <c r="A2013" t="s">
        <v>4809</v>
      </c>
      <c r="B2013" s="64">
        <f>VLOOKUP($A2013,Pivot!$D:$E,2,FALSE)</f>
        <v>0</v>
      </c>
      <c r="D2013" s="64">
        <v>50</v>
      </c>
      <c r="E2013" s="66">
        <v>50</v>
      </c>
      <c r="F2013" s="64">
        <v>0</v>
      </c>
      <c r="G2013" s="64">
        <v>0</v>
      </c>
      <c r="H2013" s="20">
        <f>IFERROR(VLOOKUP(A2013,'[3]Allocation Thresholds'!A:B,2,FALSE),10)</f>
        <v>10</v>
      </c>
    </row>
    <row r="2014" spans="1:8">
      <c r="A2014" t="s">
        <v>4810</v>
      </c>
      <c r="B2014" s="64">
        <f>VLOOKUP($A2014,Pivot!$D:$E,2,FALSE)</f>
        <v>0</v>
      </c>
      <c r="D2014" s="64">
        <v>50</v>
      </c>
      <c r="E2014" s="64">
        <v>50</v>
      </c>
      <c r="F2014" s="64">
        <v>0</v>
      </c>
      <c r="G2014" s="64">
        <v>0</v>
      </c>
      <c r="H2014" s="20">
        <f>IFERROR(VLOOKUP(A2014,'[3]Allocation Thresholds'!A:B,2,FALSE),10)</f>
        <v>10</v>
      </c>
    </row>
    <row r="2015" spans="1:8">
      <c r="A2015" t="s">
        <v>4811</v>
      </c>
      <c r="B2015" s="64">
        <f>VLOOKUP($A2015,Pivot!$D:$E,2,FALSE)</f>
        <v>0</v>
      </c>
      <c r="D2015" s="64">
        <v>50</v>
      </c>
      <c r="E2015" s="64">
        <v>50</v>
      </c>
      <c r="F2015" s="64">
        <v>0</v>
      </c>
      <c r="G2015" s="64">
        <v>0</v>
      </c>
      <c r="H2015" s="20">
        <f>IFERROR(VLOOKUP(A2015,'[3]Allocation Thresholds'!A:B,2,FALSE),10)</f>
        <v>10</v>
      </c>
    </row>
    <row r="2016" spans="1:8">
      <c r="A2016" t="s">
        <v>4812</v>
      </c>
      <c r="B2016" s="64">
        <f>VLOOKUP($A2016,Pivot!$D:$E,2,FALSE)</f>
        <v>0</v>
      </c>
      <c r="D2016" s="64">
        <v>50</v>
      </c>
      <c r="E2016" s="64">
        <v>50</v>
      </c>
      <c r="F2016" s="64">
        <v>0</v>
      </c>
      <c r="G2016" s="64">
        <v>0</v>
      </c>
      <c r="H2016" s="20">
        <f>IFERROR(VLOOKUP(A2016,'[3]Allocation Thresholds'!A:B,2,FALSE),10)</f>
        <v>10</v>
      </c>
    </row>
    <row r="2017" spans="1:8">
      <c r="A2017" t="s">
        <v>4813</v>
      </c>
      <c r="B2017" s="64">
        <f>VLOOKUP($A2017,Pivot!$D:$E,2,FALSE)</f>
        <v>0</v>
      </c>
      <c r="D2017" s="64">
        <v>50</v>
      </c>
      <c r="E2017" s="64">
        <v>50</v>
      </c>
      <c r="F2017" s="64">
        <v>0</v>
      </c>
      <c r="G2017" s="64">
        <v>0</v>
      </c>
      <c r="H2017" s="20">
        <f>IFERROR(VLOOKUP(A2017,'[3]Allocation Thresholds'!A:B,2,FALSE),10)</f>
        <v>10</v>
      </c>
    </row>
    <row r="2018" spans="1:8">
      <c r="A2018" t="s">
        <v>4814</v>
      </c>
      <c r="B2018" s="64">
        <f>VLOOKUP($A2018,Pivot!$D:$E,2,FALSE)</f>
        <v>0</v>
      </c>
      <c r="D2018" s="64">
        <v>50</v>
      </c>
      <c r="E2018" s="64">
        <v>50</v>
      </c>
      <c r="F2018" s="64">
        <v>0</v>
      </c>
      <c r="G2018" s="64">
        <v>0</v>
      </c>
      <c r="H2018" s="20">
        <f>IFERROR(VLOOKUP(A2018,'[3]Allocation Thresholds'!A:B,2,FALSE),10)</f>
        <v>10</v>
      </c>
    </row>
    <row r="2019" spans="1:8">
      <c r="A2019" t="s">
        <v>4815</v>
      </c>
      <c r="B2019" s="64">
        <f>VLOOKUP($A2019,Pivot!$D:$E,2,FALSE)</f>
        <v>0</v>
      </c>
      <c r="D2019" s="64">
        <v>50</v>
      </c>
      <c r="E2019" s="64">
        <v>50</v>
      </c>
      <c r="F2019" s="64">
        <v>0</v>
      </c>
      <c r="G2019" s="64">
        <v>0</v>
      </c>
      <c r="H2019" s="20">
        <f>IFERROR(VLOOKUP(A2019,'[3]Allocation Thresholds'!A:B,2,FALSE),10)</f>
        <v>10</v>
      </c>
    </row>
    <row r="2020" spans="1:8">
      <c r="A2020" t="s">
        <v>4816</v>
      </c>
      <c r="B2020" s="64">
        <f>VLOOKUP($A2020,Pivot!$D:$E,2,FALSE)</f>
        <v>0</v>
      </c>
      <c r="D2020" s="64">
        <v>50</v>
      </c>
      <c r="E2020" s="64">
        <v>50</v>
      </c>
      <c r="F2020" s="64">
        <v>0</v>
      </c>
      <c r="G2020" s="64">
        <v>0</v>
      </c>
      <c r="H2020" s="20">
        <f>IFERROR(VLOOKUP(A2020,'[3]Allocation Thresholds'!A:B,2,FALSE),10)</f>
        <v>10</v>
      </c>
    </row>
    <row r="2021" spans="1:8">
      <c r="A2021" t="s">
        <v>4817</v>
      </c>
      <c r="B2021" s="64">
        <f>VLOOKUP($A2021,Pivot!$D:$E,2,FALSE)</f>
        <v>0</v>
      </c>
      <c r="D2021" s="64">
        <v>50</v>
      </c>
      <c r="E2021" s="64">
        <v>50</v>
      </c>
      <c r="F2021" s="64">
        <v>0</v>
      </c>
      <c r="G2021" s="64">
        <v>0</v>
      </c>
      <c r="H2021" s="20">
        <f>IFERROR(VLOOKUP(A2021,'[3]Allocation Thresholds'!A:B,2,FALSE),10)</f>
        <v>10</v>
      </c>
    </row>
    <row r="2022" spans="1:8">
      <c r="A2022" t="s">
        <v>4818</v>
      </c>
      <c r="B2022" s="64">
        <f>VLOOKUP($A2022,Pivot!$D:$E,2,FALSE)</f>
        <v>0</v>
      </c>
      <c r="D2022" s="64">
        <v>50</v>
      </c>
      <c r="E2022" s="64">
        <v>50</v>
      </c>
      <c r="F2022" s="64">
        <v>0</v>
      </c>
      <c r="G2022" s="64">
        <v>0</v>
      </c>
      <c r="H2022" s="20">
        <f>IFERROR(VLOOKUP(A2022,'[3]Allocation Thresholds'!A:B,2,FALSE),10)</f>
        <v>10</v>
      </c>
    </row>
    <row r="2023" spans="1:8">
      <c r="A2023" t="s">
        <v>4819</v>
      </c>
      <c r="B2023" s="64">
        <f>VLOOKUP($A2023,Pivot!$D:$E,2,FALSE)</f>
        <v>0</v>
      </c>
      <c r="D2023" s="64">
        <v>50</v>
      </c>
      <c r="E2023" s="64">
        <v>50</v>
      </c>
      <c r="F2023" s="64">
        <v>0</v>
      </c>
      <c r="G2023" s="64">
        <v>0</v>
      </c>
      <c r="H2023" s="20">
        <f>IFERROR(VLOOKUP(A2023,'[3]Allocation Thresholds'!A:B,2,FALSE),10)</f>
        <v>10</v>
      </c>
    </row>
    <row r="2024" spans="1:8">
      <c r="A2024" t="s">
        <v>4820</v>
      </c>
      <c r="B2024" s="64">
        <f>VLOOKUP($A2024,Pivot!$D:$E,2,FALSE)</f>
        <v>0</v>
      </c>
      <c r="D2024" s="64">
        <v>50</v>
      </c>
      <c r="E2024" s="64">
        <v>50</v>
      </c>
      <c r="F2024" s="64">
        <v>0</v>
      </c>
      <c r="G2024" s="64">
        <v>0</v>
      </c>
      <c r="H2024" s="20">
        <f>IFERROR(VLOOKUP(A2024,'[3]Allocation Thresholds'!A:B,2,FALSE),10)</f>
        <v>10</v>
      </c>
    </row>
    <row r="2025" spans="1:8">
      <c r="A2025" t="s">
        <v>4821</v>
      </c>
      <c r="B2025" s="64">
        <f>VLOOKUP($A2025,Pivot!$D:$E,2,FALSE)</f>
        <v>0</v>
      </c>
      <c r="D2025" s="64">
        <v>50</v>
      </c>
      <c r="E2025" s="64">
        <v>50</v>
      </c>
      <c r="F2025" s="64">
        <v>0</v>
      </c>
      <c r="G2025" s="64">
        <v>0</v>
      </c>
      <c r="H2025" s="20">
        <f>IFERROR(VLOOKUP(A2025,'[3]Allocation Thresholds'!A:B,2,FALSE),10)</f>
        <v>10</v>
      </c>
    </row>
    <row r="2026" spans="1:8">
      <c r="A2026" t="s">
        <v>4822</v>
      </c>
      <c r="B2026" s="64">
        <f>VLOOKUP($A2026,Pivot!$D:$E,2,FALSE)</f>
        <v>0</v>
      </c>
      <c r="D2026" s="64">
        <v>50</v>
      </c>
      <c r="E2026" s="64">
        <v>50</v>
      </c>
      <c r="F2026" s="64">
        <v>0</v>
      </c>
      <c r="G2026" s="64">
        <v>0</v>
      </c>
      <c r="H2026" s="20">
        <f>IFERROR(VLOOKUP(A2026,'[3]Allocation Thresholds'!A:B,2,FALSE),10)</f>
        <v>10</v>
      </c>
    </row>
    <row r="2027" spans="1:8">
      <c r="A2027" t="s">
        <v>4823</v>
      </c>
      <c r="B2027" s="64">
        <f>VLOOKUP($A2027,Pivot!$D:$E,2,FALSE)</f>
        <v>0</v>
      </c>
      <c r="D2027" s="64">
        <v>50</v>
      </c>
      <c r="E2027" s="64">
        <v>50</v>
      </c>
      <c r="F2027" s="64">
        <v>0</v>
      </c>
      <c r="G2027" s="64">
        <v>0</v>
      </c>
      <c r="H2027" s="20">
        <f>IFERROR(VLOOKUP(A2027,'[3]Allocation Thresholds'!A:B,2,FALSE),10)</f>
        <v>10</v>
      </c>
    </row>
    <row r="2028" spans="1:8">
      <c r="A2028" t="s">
        <v>4824</v>
      </c>
      <c r="B2028" s="64">
        <f>VLOOKUP($A2028,Pivot!$D:$E,2,FALSE)</f>
        <v>0</v>
      </c>
      <c r="D2028" s="64">
        <v>50</v>
      </c>
      <c r="E2028" s="64">
        <v>50</v>
      </c>
      <c r="F2028" s="64">
        <v>0</v>
      </c>
      <c r="G2028" s="64">
        <v>0</v>
      </c>
      <c r="H2028" s="20">
        <f>IFERROR(VLOOKUP(A2028,'[3]Allocation Thresholds'!A:B,2,FALSE),10)</f>
        <v>10</v>
      </c>
    </row>
    <row r="2029" spans="1:8">
      <c r="A2029" t="s">
        <v>4825</v>
      </c>
      <c r="B2029" s="64">
        <f>VLOOKUP($A2029,Pivot!$D:$E,2,FALSE)</f>
        <v>0</v>
      </c>
      <c r="D2029" s="64">
        <v>50</v>
      </c>
      <c r="E2029" s="64">
        <v>50</v>
      </c>
      <c r="F2029" s="64">
        <v>0</v>
      </c>
      <c r="G2029" s="64">
        <v>0</v>
      </c>
      <c r="H2029" s="20">
        <f>IFERROR(VLOOKUP(A2029,'[3]Allocation Thresholds'!A:B,2,FALSE),10)</f>
        <v>10</v>
      </c>
    </row>
    <row r="2030" spans="1:8">
      <c r="A2030" t="s">
        <v>4826</v>
      </c>
      <c r="B2030" s="64">
        <f>VLOOKUP($A2030,Pivot!$D:$E,2,FALSE)</f>
        <v>0</v>
      </c>
      <c r="D2030" s="64">
        <v>50</v>
      </c>
      <c r="E2030" s="64">
        <v>50</v>
      </c>
      <c r="F2030" s="64">
        <v>0</v>
      </c>
      <c r="G2030" s="64">
        <v>0</v>
      </c>
      <c r="H2030" s="20">
        <f>IFERROR(VLOOKUP(A2030,'[3]Allocation Thresholds'!A:B,2,FALSE),10)</f>
        <v>10</v>
      </c>
    </row>
    <row r="2031" spans="1:8">
      <c r="A2031" t="s">
        <v>4827</v>
      </c>
      <c r="B2031" s="64">
        <f>VLOOKUP($A2031,Pivot!$D:$E,2,FALSE)</f>
        <v>0</v>
      </c>
      <c r="D2031" s="64">
        <v>50</v>
      </c>
      <c r="E2031" s="64">
        <v>50</v>
      </c>
      <c r="F2031" s="64">
        <v>0</v>
      </c>
      <c r="G2031" s="64">
        <v>0</v>
      </c>
      <c r="H2031" s="20">
        <f>IFERROR(VLOOKUP(A2031,'[3]Allocation Thresholds'!A:B,2,FALSE),10)</f>
        <v>10</v>
      </c>
    </row>
    <row r="2032" spans="1:8">
      <c r="A2032" t="s">
        <v>4828</v>
      </c>
      <c r="B2032" s="64">
        <f>VLOOKUP($A2032,Pivot!$D:$E,2,FALSE)</f>
        <v>0</v>
      </c>
      <c r="D2032" s="64">
        <v>50</v>
      </c>
      <c r="E2032" s="64">
        <v>50</v>
      </c>
      <c r="F2032" s="64">
        <v>0</v>
      </c>
      <c r="G2032" s="64">
        <v>0</v>
      </c>
      <c r="H2032" s="20">
        <f>IFERROR(VLOOKUP(A2032,'[3]Allocation Thresholds'!A:B,2,FALSE),10)</f>
        <v>10</v>
      </c>
    </row>
    <row r="2033" spans="1:8">
      <c r="A2033" t="s">
        <v>4829</v>
      </c>
      <c r="B2033" s="64">
        <f>VLOOKUP($A2033,Pivot!$D:$E,2,FALSE)</f>
        <v>0</v>
      </c>
      <c r="D2033" s="64">
        <v>50</v>
      </c>
      <c r="E2033" s="64">
        <v>50</v>
      </c>
      <c r="F2033" s="64">
        <v>0</v>
      </c>
      <c r="G2033" s="64">
        <v>0</v>
      </c>
      <c r="H2033" s="20">
        <f>IFERROR(VLOOKUP(A2033,'[3]Allocation Thresholds'!A:B,2,FALSE),10)</f>
        <v>10</v>
      </c>
    </row>
    <row r="2034" spans="1:8">
      <c r="A2034" t="s">
        <v>4830</v>
      </c>
      <c r="B2034" s="64">
        <f>VLOOKUP($A2034,Pivot!$D:$E,2,FALSE)</f>
        <v>0</v>
      </c>
      <c r="D2034" s="64">
        <v>50</v>
      </c>
      <c r="E2034" s="64">
        <v>50</v>
      </c>
      <c r="F2034" s="64">
        <v>0</v>
      </c>
      <c r="G2034" s="64">
        <v>0</v>
      </c>
      <c r="H2034" s="20">
        <f>IFERROR(VLOOKUP(A2034,'[3]Allocation Thresholds'!A:B,2,FALSE),10)</f>
        <v>10</v>
      </c>
    </row>
    <row r="2035" spans="1:8">
      <c r="A2035" t="s">
        <v>4831</v>
      </c>
      <c r="B2035" s="64">
        <f>VLOOKUP($A2035,Pivot!$D:$E,2,FALSE)</f>
        <v>0</v>
      </c>
      <c r="D2035" s="64">
        <v>50</v>
      </c>
      <c r="E2035" s="64">
        <v>50</v>
      </c>
      <c r="F2035" s="64">
        <v>0</v>
      </c>
      <c r="G2035" s="64">
        <v>0</v>
      </c>
      <c r="H2035" s="20">
        <f>IFERROR(VLOOKUP(A2035,'[3]Allocation Thresholds'!A:B,2,FALSE),10)</f>
        <v>10</v>
      </c>
    </row>
    <row r="2036" spans="1:8">
      <c r="A2036" t="s">
        <v>4832</v>
      </c>
      <c r="B2036" s="64">
        <f>VLOOKUP($A2036,Pivot!$D:$E,2,FALSE)</f>
        <v>0</v>
      </c>
      <c r="D2036" s="64">
        <v>50</v>
      </c>
      <c r="E2036" s="64">
        <v>50</v>
      </c>
      <c r="F2036" s="64">
        <v>0</v>
      </c>
      <c r="G2036" s="64">
        <v>0</v>
      </c>
      <c r="H2036" s="20">
        <f>IFERROR(VLOOKUP(A2036,'[3]Allocation Thresholds'!A:B,2,FALSE),10)</f>
        <v>10</v>
      </c>
    </row>
    <row r="2037" spans="1:8">
      <c r="A2037" t="s">
        <v>4833</v>
      </c>
      <c r="B2037" s="64">
        <f>VLOOKUP($A2037,Pivot!$D:$E,2,FALSE)</f>
        <v>0</v>
      </c>
      <c r="D2037" s="64">
        <v>0</v>
      </c>
      <c r="E2037" s="64">
        <v>0</v>
      </c>
      <c r="F2037" s="64">
        <v>0</v>
      </c>
      <c r="G2037" s="64">
        <v>0</v>
      </c>
      <c r="H2037" s="20">
        <f>IFERROR(VLOOKUP(A2037,'[3]Allocation Thresholds'!A:B,2,FALSE),10)</f>
        <v>10</v>
      </c>
    </row>
    <row r="2038" spans="1:8">
      <c r="A2038" t="s">
        <v>4834</v>
      </c>
      <c r="B2038" s="64">
        <f>VLOOKUP($A2038,Pivot!$D:$E,2,FALSE)</f>
        <v>0</v>
      </c>
      <c r="D2038" s="64">
        <v>50</v>
      </c>
      <c r="E2038" s="64">
        <v>50</v>
      </c>
      <c r="F2038" s="64">
        <v>0</v>
      </c>
      <c r="G2038" s="64">
        <v>0</v>
      </c>
      <c r="H2038" s="20">
        <f>IFERROR(VLOOKUP(A2038,'[3]Allocation Thresholds'!A:B,2,FALSE),10)</f>
        <v>10</v>
      </c>
    </row>
    <row r="2039" spans="1:8">
      <c r="A2039" t="s">
        <v>4835</v>
      </c>
      <c r="B2039" s="64">
        <f>VLOOKUP($A2039,Pivot!$D:$E,2,FALSE)</f>
        <v>0</v>
      </c>
      <c r="D2039" s="64">
        <v>50</v>
      </c>
      <c r="E2039" s="66">
        <v>50</v>
      </c>
      <c r="F2039" s="64">
        <v>0</v>
      </c>
      <c r="G2039" s="64">
        <v>0</v>
      </c>
      <c r="H2039" s="20">
        <f>IFERROR(VLOOKUP(A2039,'[3]Allocation Thresholds'!A:B,2,FALSE),10)</f>
        <v>10</v>
      </c>
    </row>
    <row r="2040" spans="1:8">
      <c r="A2040" t="s">
        <v>4836</v>
      </c>
      <c r="B2040" s="64">
        <f>VLOOKUP($A2040,Pivot!$D:$E,2,FALSE)</f>
        <v>0</v>
      </c>
      <c r="D2040" s="64">
        <v>50</v>
      </c>
      <c r="E2040" s="64">
        <v>50</v>
      </c>
      <c r="F2040" s="64">
        <v>0</v>
      </c>
      <c r="G2040" s="64">
        <v>0</v>
      </c>
      <c r="H2040" s="20">
        <f>IFERROR(VLOOKUP(A2040,'[3]Allocation Thresholds'!A:B,2,FALSE),10)</f>
        <v>10</v>
      </c>
    </row>
    <row r="2041" spans="1:8">
      <c r="A2041" t="s">
        <v>4837</v>
      </c>
      <c r="B2041" s="64">
        <f>VLOOKUP($A2041,Pivot!$D:$E,2,FALSE)</f>
        <v>0</v>
      </c>
      <c r="D2041" s="64">
        <v>0</v>
      </c>
      <c r="E2041" s="66">
        <v>0</v>
      </c>
      <c r="F2041" s="64">
        <v>0</v>
      </c>
      <c r="G2041" s="64">
        <v>0</v>
      </c>
      <c r="H2041" s="20">
        <f>IFERROR(VLOOKUP(A2041,'[3]Allocation Thresholds'!A:B,2,FALSE),10)</f>
        <v>10</v>
      </c>
    </row>
    <row r="2042" spans="1:8">
      <c r="A2042" t="s">
        <v>4838</v>
      </c>
      <c r="B2042" s="64">
        <f>VLOOKUP($A2042,Pivot!$D:$E,2,FALSE)</f>
        <v>0</v>
      </c>
      <c r="D2042" s="64">
        <v>50</v>
      </c>
      <c r="E2042" s="64">
        <v>50</v>
      </c>
      <c r="F2042" s="64">
        <v>0</v>
      </c>
      <c r="G2042" s="64">
        <v>0</v>
      </c>
      <c r="H2042" s="20">
        <f>IFERROR(VLOOKUP(A2042,'[3]Allocation Thresholds'!A:B,2,FALSE),10)</f>
        <v>10</v>
      </c>
    </row>
    <row r="2043" spans="1:8">
      <c r="A2043" t="s">
        <v>4839</v>
      </c>
      <c r="B2043" s="64">
        <f>VLOOKUP($A2043,Pivot!$D:$E,2,FALSE)</f>
        <v>0</v>
      </c>
      <c r="D2043" s="64">
        <v>50</v>
      </c>
      <c r="E2043" s="64">
        <v>50</v>
      </c>
      <c r="F2043" s="64">
        <v>0</v>
      </c>
      <c r="G2043" s="64">
        <v>0</v>
      </c>
      <c r="H2043" s="20">
        <f>IFERROR(VLOOKUP(A2043,'[3]Allocation Thresholds'!A:B,2,FALSE),10)</f>
        <v>10</v>
      </c>
    </row>
    <row r="2044" spans="1:8">
      <c r="A2044" t="s">
        <v>4840</v>
      </c>
      <c r="B2044" s="64">
        <f>VLOOKUP($A2044,Pivot!$D:$E,2,FALSE)</f>
        <v>0</v>
      </c>
      <c r="D2044" s="64">
        <v>50</v>
      </c>
      <c r="E2044" s="64">
        <v>50</v>
      </c>
      <c r="F2044" s="64">
        <v>0</v>
      </c>
      <c r="G2044" s="64">
        <v>0</v>
      </c>
      <c r="H2044" s="20">
        <f>IFERROR(VLOOKUP(A2044,'[3]Allocation Thresholds'!A:B,2,FALSE),10)</f>
        <v>10</v>
      </c>
    </row>
    <row r="2045" spans="1:8">
      <c r="A2045" t="s">
        <v>4841</v>
      </c>
      <c r="B2045" s="64">
        <f>VLOOKUP($A2045,Pivot!$D:$E,2,FALSE)</f>
        <v>0</v>
      </c>
      <c r="D2045" s="64">
        <v>50</v>
      </c>
      <c r="E2045" s="64">
        <v>50</v>
      </c>
      <c r="F2045" s="64">
        <v>0</v>
      </c>
      <c r="G2045" s="64">
        <v>0</v>
      </c>
      <c r="H2045" s="20">
        <f>IFERROR(VLOOKUP(A2045,'[3]Allocation Thresholds'!A:B,2,FALSE),10)</f>
        <v>10</v>
      </c>
    </row>
    <row r="2046" spans="1:8">
      <c r="A2046" t="s">
        <v>4842</v>
      </c>
      <c r="B2046" s="64">
        <f>VLOOKUP($A2046,Pivot!$D:$E,2,FALSE)</f>
        <v>0</v>
      </c>
      <c r="D2046" s="64">
        <v>50</v>
      </c>
      <c r="E2046" s="64">
        <v>50</v>
      </c>
      <c r="F2046" s="64">
        <v>0</v>
      </c>
      <c r="G2046" s="64">
        <v>0</v>
      </c>
      <c r="H2046" s="20">
        <f>IFERROR(VLOOKUP(A2046,'[3]Allocation Thresholds'!A:B,2,FALSE),10)</f>
        <v>10</v>
      </c>
    </row>
    <row r="2047" spans="1:8">
      <c r="A2047" t="s">
        <v>4843</v>
      </c>
      <c r="B2047" s="64">
        <f>VLOOKUP($A2047,Pivot!$D:$E,2,FALSE)</f>
        <v>0</v>
      </c>
      <c r="D2047" s="64">
        <v>50</v>
      </c>
      <c r="E2047" s="64">
        <v>50</v>
      </c>
      <c r="F2047" s="64">
        <v>0</v>
      </c>
      <c r="G2047" s="64">
        <v>0</v>
      </c>
      <c r="H2047" s="20">
        <f>IFERROR(VLOOKUP(A2047,'[3]Allocation Thresholds'!A:B,2,FALSE),10)</f>
        <v>10</v>
      </c>
    </row>
    <row r="2048" spans="1:8">
      <c r="A2048" t="s">
        <v>4844</v>
      </c>
      <c r="B2048" s="64">
        <f>VLOOKUP($A2048,Pivot!$D:$E,2,FALSE)</f>
        <v>0</v>
      </c>
      <c r="D2048" s="64">
        <v>50</v>
      </c>
      <c r="E2048" s="64">
        <v>50</v>
      </c>
      <c r="F2048" s="64">
        <v>0</v>
      </c>
      <c r="G2048" s="64">
        <v>0</v>
      </c>
      <c r="H2048" s="20">
        <f>IFERROR(VLOOKUP(A2048,'[3]Allocation Thresholds'!A:B,2,FALSE),10)</f>
        <v>10</v>
      </c>
    </row>
    <row r="2049" spans="1:8">
      <c r="A2049" t="s">
        <v>4845</v>
      </c>
      <c r="B2049" s="64">
        <f>VLOOKUP($A2049,Pivot!$D:$E,2,FALSE)</f>
        <v>0</v>
      </c>
      <c r="D2049" s="64">
        <v>50</v>
      </c>
      <c r="E2049" s="64">
        <v>50</v>
      </c>
      <c r="F2049" s="64">
        <v>0</v>
      </c>
      <c r="G2049" s="64">
        <v>0</v>
      </c>
      <c r="H2049" s="20">
        <f>IFERROR(VLOOKUP(A2049,'[3]Allocation Thresholds'!A:B,2,FALSE),10)</f>
        <v>10</v>
      </c>
    </row>
    <row r="2050" spans="1:8">
      <c r="A2050" t="s">
        <v>4846</v>
      </c>
      <c r="B2050" s="64">
        <f>VLOOKUP($A2050,Pivot!$D:$E,2,FALSE)</f>
        <v>0</v>
      </c>
      <c r="D2050" s="64">
        <v>50</v>
      </c>
      <c r="E2050" s="64">
        <v>50</v>
      </c>
      <c r="F2050" s="64">
        <v>0</v>
      </c>
      <c r="G2050" s="64">
        <v>0</v>
      </c>
      <c r="H2050" s="20">
        <f>IFERROR(VLOOKUP(A2050,'[3]Allocation Thresholds'!A:B,2,FALSE),10)</f>
        <v>10</v>
      </c>
    </row>
    <row r="2051" spans="1:8">
      <c r="A2051" t="s">
        <v>4847</v>
      </c>
      <c r="B2051" s="64">
        <f>VLOOKUP($A2051,Pivot!$D:$E,2,FALSE)</f>
        <v>0</v>
      </c>
      <c r="D2051" s="64">
        <v>50</v>
      </c>
      <c r="E2051" s="64">
        <v>50</v>
      </c>
      <c r="F2051" s="64">
        <v>0</v>
      </c>
      <c r="G2051" s="64">
        <v>0</v>
      </c>
      <c r="H2051" s="20">
        <f>IFERROR(VLOOKUP(A2051,'[3]Allocation Thresholds'!A:B,2,FALSE),10)</f>
        <v>10</v>
      </c>
    </row>
    <row r="2052" spans="1:8">
      <c r="A2052" t="s">
        <v>4848</v>
      </c>
      <c r="B2052" s="64">
        <f>VLOOKUP($A2052,Pivot!$D:$E,2,FALSE)</f>
        <v>0</v>
      </c>
      <c r="D2052" s="64">
        <v>50</v>
      </c>
      <c r="E2052" s="64">
        <v>50</v>
      </c>
      <c r="F2052" s="64">
        <v>0</v>
      </c>
      <c r="G2052" s="64">
        <v>0</v>
      </c>
      <c r="H2052" s="20">
        <f>IFERROR(VLOOKUP(A2052,'[3]Allocation Thresholds'!A:B,2,FALSE),10)</f>
        <v>10</v>
      </c>
    </row>
    <row r="2053" spans="1:8">
      <c r="A2053" t="s">
        <v>4849</v>
      </c>
      <c r="B2053" s="64">
        <f>VLOOKUP($A2053,Pivot!$D:$E,2,FALSE)</f>
        <v>0</v>
      </c>
      <c r="D2053" s="64">
        <v>50</v>
      </c>
      <c r="E2053" s="64">
        <v>50</v>
      </c>
      <c r="F2053" s="64">
        <v>0</v>
      </c>
      <c r="G2053" s="64">
        <v>0</v>
      </c>
      <c r="H2053" s="20">
        <f>IFERROR(VLOOKUP(A2053,'[3]Allocation Thresholds'!A:B,2,FALSE),10)</f>
        <v>10</v>
      </c>
    </row>
    <row r="2054" spans="1:8">
      <c r="A2054" t="s">
        <v>4850</v>
      </c>
      <c r="B2054" s="64">
        <f>VLOOKUP($A2054,Pivot!$D:$E,2,FALSE)</f>
        <v>0</v>
      </c>
      <c r="D2054" s="64">
        <v>50</v>
      </c>
      <c r="E2054" s="64">
        <v>50</v>
      </c>
      <c r="F2054" s="64">
        <v>0</v>
      </c>
      <c r="G2054" s="64">
        <v>0</v>
      </c>
      <c r="H2054" s="20">
        <f>IFERROR(VLOOKUP(A2054,'[3]Allocation Thresholds'!A:B,2,FALSE),10)</f>
        <v>10</v>
      </c>
    </row>
    <row r="2055" spans="1:8">
      <c r="A2055" t="s">
        <v>4851</v>
      </c>
      <c r="B2055" s="64">
        <f>VLOOKUP($A2055,Pivot!$D:$E,2,FALSE)</f>
        <v>0</v>
      </c>
      <c r="D2055" s="64">
        <v>50</v>
      </c>
      <c r="E2055" s="64">
        <v>50</v>
      </c>
      <c r="F2055" s="64">
        <v>0</v>
      </c>
      <c r="G2055" s="64">
        <v>0</v>
      </c>
      <c r="H2055" s="20">
        <f>IFERROR(VLOOKUP(A2055,'[3]Allocation Thresholds'!A:B,2,FALSE),10)</f>
        <v>10</v>
      </c>
    </row>
    <row r="2056" spans="1:8">
      <c r="A2056" t="s">
        <v>4852</v>
      </c>
      <c r="B2056" s="64">
        <f>VLOOKUP($A2056,Pivot!$D:$E,2,FALSE)</f>
        <v>0</v>
      </c>
      <c r="D2056" s="64">
        <v>50</v>
      </c>
      <c r="E2056" s="64">
        <v>50</v>
      </c>
      <c r="F2056" s="64">
        <v>0</v>
      </c>
      <c r="G2056" s="64">
        <v>0</v>
      </c>
      <c r="H2056" s="20">
        <f>IFERROR(VLOOKUP(A2056,'[3]Allocation Thresholds'!A:B,2,FALSE),10)</f>
        <v>10</v>
      </c>
    </row>
    <row r="2057" spans="1:8">
      <c r="A2057" t="s">
        <v>4853</v>
      </c>
      <c r="B2057" s="64">
        <f>VLOOKUP($A2057,Pivot!$D:$E,2,FALSE)</f>
        <v>0</v>
      </c>
      <c r="D2057" s="64">
        <v>50</v>
      </c>
      <c r="E2057" s="64">
        <v>50</v>
      </c>
      <c r="F2057" s="64">
        <v>0</v>
      </c>
      <c r="G2057" s="64">
        <v>0</v>
      </c>
      <c r="H2057" s="20">
        <f>IFERROR(VLOOKUP(A2057,'[3]Allocation Thresholds'!A:B,2,FALSE),10)</f>
        <v>10</v>
      </c>
    </row>
    <row r="2058" spans="1:8">
      <c r="A2058" t="s">
        <v>4854</v>
      </c>
      <c r="B2058" s="64">
        <f>VLOOKUP($A2058,Pivot!$D:$E,2,FALSE)</f>
        <v>0</v>
      </c>
      <c r="D2058" s="64">
        <v>50</v>
      </c>
      <c r="E2058" s="64">
        <v>50</v>
      </c>
      <c r="F2058" s="64">
        <v>0</v>
      </c>
      <c r="G2058" s="64">
        <v>0</v>
      </c>
      <c r="H2058" s="20">
        <f>IFERROR(VLOOKUP(A2058,'[3]Allocation Thresholds'!A:B,2,FALSE),10)</f>
        <v>10</v>
      </c>
    </row>
    <row r="2059" spans="1:8">
      <c r="A2059" t="s">
        <v>4855</v>
      </c>
      <c r="B2059" s="64">
        <f>VLOOKUP($A2059,Pivot!$D:$E,2,FALSE)</f>
        <v>0</v>
      </c>
      <c r="D2059" s="64">
        <v>50</v>
      </c>
      <c r="E2059" s="64">
        <v>50</v>
      </c>
      <c r="F2059" s="64">
        <v>0</v>
      </c>
      <c r="G2059" s="64">
        <v>0</v>
      </c>
      <c r="H2059" s="20">
        <f>IFERROR(VLOOKUP(A2059,'[3]Allocation Thresholds'!A:B,2,FALSE),10)</f>
        <v>10</v>
      </c>
    </row>
    <row r="2060" spans="1:8">
      <c r="A2060" t="s">
        <v>4856</v>
      </c>
      <c r="B2060" s="64">
        <f>VLOOKUP($A2060,Pivot!$D:$E,2,FALSE)</f>
        <v>0</v>
      </c>
      <c r="D2060" s="64">
        <v>50</v>
      </c>
      <c r="E2060" s="64">
        <v>50</v>
      </c>
      <c r="F2060" s="64">
        <v>0</v>
      </c>
      <c r="G2060" s="64">
        <v>0</v>
      </c>
      <c r="H2060" s="20">
        <f>IFERROR(VLOOKUP(A2060,'[3]Allocation Thresholds'!A:B,2,FALSE),10)</f>
        <v>10</v>
      </c>
    </row>
    <row r="2061" spans="1:8">
      <c r="A2061" t="s">
        <v>4857</v>
      </c>
      <c r="B2061" s="64">
        <f>VLOOKUP($A2061,Pivot!$D:$E,2,FALSE)</f>
        <v>0</v>
      </c>
      <c r="D2061" s="64">
        <v>50</v>
      </c>
      <c r="E2061" s="64">
        <v>50</v>
      </c>
      <c r="F2061" s="64">
        <v>0</v>
      </c>
      <c r="G2061" s="64">
        <v>0</v>
      </c>
      <c r="H2061" s="20">
        <f>IFERROR(VLOOKUP(A2061,'[3]Allocation Thresholds'!A:B,2,FALSE),10)</f>
        <v>10</v>
      </c>
    </row>
    <row r="2062" spans="1:8">
      <c r="A2062" t="s">
        <v>4858</v>
      </c>
      <c r="B2062" s="64">
        <f>VLOOKUP($A2062,Pivot!$D:$E,2,FALSE)</f>
        <v>0</v>
      </c>
      <c r="D2062" s="64">
        <v>50</v>
      </c>
      <c r="E2062" s="64">
        <v>50</v>
      </c>
      <c r="F2062" s="64">
        <v>0</v>
      </c>
      <c r="G2062" s="64">
        <v>0</v>
      </c>
      <c r="H2062" s="20">
        <f>IFERROR(VLOOKUP(A2062,'[3]Allocation Thresholds'!A:B,2,FALSE),10)</f>
        <v>10</v>
      </c>
    </row>
    <row r="2063" spans="1:8">
      <c r="A2063" t="s">
        <v>4859</v>
      </c>
      <c r="B2063" s="64">
        <f>VLOOKUP($A2063,Pivot!$D:$E,2,FALSE)</f>
        <v>0</v>
      </c>
      <c r="D2063" s="64">
        <v>50</v>
      </c>
      <c r="E2063" s="64">
        <v>50</v>
      </c>
      <c r="F2063" s="64">
        <v>0</v>
      </c>
      <c r="G2063" s="64">
        <v>0</v>
      </c>
      <c r="H2063" s="20">
        <f>IFERROR(VLOOKUP(A2063,'[3]Allocation Thresholds'!A:B,2,FALSE),10)</f>
        <v>10</v>
      </c>
    </row>
    <row r="2064" spans="1:8">
      <c r="A2064" t="s">
        <v>4860</v>
      </c>
      <c r="B2064" s="64">
        <f>VLOOKUP($A2064,Pivot!$D:$E,2,FALSE)</f>
        <v>0</v>
      </c>
      <c r="D2064" s="64">
        <v>50</v>
      </c>
      <c r="E2064" s="64">
        <v>50</v>
      </c>
      <c r="F2064" s="64">
        <v>0</v>
      </c>
      <c r="G2064" s="64">
        <v>0</v>
      </c>
      <c r="H2064" s="20">
        <f>IFERROR(VLOOKUP(A2064,'[3]Allocation Thresholds'!A:B,2,FALSE),10)</f>
        <v>10</v>
      </c>
    </row>
    <row r="2065" spans="1:8">
      <c r="A2065" t="s">
        <v>4861</v>
      </c>
      <c r="B2065" s="64">
        <f>VLOOKUP($A2065,Pivot!$D:$E,2,FALSE)</f>
        <v>0</v>
      </c>
      <c r="D2065" s="64">
        <v>50</v>
      </c>
      <c r="E2065" s="64">
        <v>50</v>
      </c>
      <c r="F2065" s="64">
        <v>0</v>
      </c>
      <c r="G2065" s="64">
        <v>0</v>
      </c>
      <c r="H2065" s="20">
        <f>IFERROR(VLOOKUP(A2065,'[3]Allocation Thresholds'!A:B,2,FALSE),10)</f>
        <v>10</v>
      </c>
    </row>
    <row r="2066" spans="1:8">
      <c r="A2066" t="s">
        <v>4862</v>
      </c>
      <c r="B2066" s="64">
        <f>VLOOKUP($A2066,Pivot!$D:$E,2,FALSE)</f>
        <v>0</v>
      </c>
      <c r="D2066" s="64">
        <v>50</v>
      </c>
      <c r="E2066" s="64">
        <v>50</v>
      </c>
      <c r="F2066" s="64">
        <v>0</v>
      </c>
      <c r="G2066" s="64">
        <v>0</v>
      </c>
      <c r="H2066" s="20">
        <f>IFERROR(VLOOKUP(A2066,'[3]Allocation Thresholds'!A:B,2,FALSE),10)</f>
        <v>10</v>
      </c>
    </row>
    <row r="2067" spans="1:8">
      <c r="A2067" t="s">
        <v>4863</v>
      </c>
      <c r="B2067" s="64">
        <f>VLOOKUP($A2067,Pivot!$D:$E,2,FALSE)</f>
        <v>0</v>
      </c>
      <c r="D2067" s="64">
        <v>50</v>
      </c>
      <c r="E2067" s="64">
        <v>50</v>
      </c>
      <c r="F2067" s="64">
        <v>0</v>
      </c>
      <c r="G2067" s="64">
        <v>0</v>
      </c>
      <c r="H2067" s="20">
        <f>IFERROR(VLOOKUP(A2067,'[3]Allocation Thresholds'!A:B,2,FALSE),10)</f>
        <v>10</v>
      </c>
    </row>
    <row r="2068" spans="1:8">
      <c r="A2068" t="s">
        <v>4864</v>
      </c>
      <c r="B2068" s="64">
        <f>VLOOKUP($A2068,Pivot!$D:$E,2,FALSE)</f>
        <v>0</v>
      </c>
      <c r="D2068" s="64">
        <v>50</v>
      </c>
      <c r="E2068" s="64">
        <v>50</v>
      </c>
      <c r="F2068" s="64">
        <v>0</v>
      </c>
      <c r="G2068" s="64">
        <v>0</v>
      </c>
      <c r="H2068" s="20">
        <f>IFERROR(VLOOKUP(A2068,'[3]Allocation Thresholds'!A:B,2,FALSE),10)</f>
        <v>10</v>
      </c>
    </row>
    <row r="2069" spans="1:8">
      <c r="A2069" t="s">
        <v>4865</v>
      </c>
      <c r="B2069" s="64">
        <f>VLOOKUP($A2069,Pivot!$D:$E,2,FALSE)</f>
        <v>0</v>
      </c>
      <c r="D2069" s="64">
        <v>50</v>
      </c>
      <c r="E2069" s="64">
        <v>50</v>
      </c>
      <c r="F2069" s="64">
        <v>0</v>
      </c>
      <c r="G2069" s="64">
        <v>0</v>
      </c>
      <c r="H2069" s="20">
        <f>IFERROR(VLOOKUP(A2069,'[3]Allocation Thresholds'!A:B,2,FALSE),10)</f>
        <v>10</v>
      </c>
    </row>
    <row r="2070" spans="1:8">
      <c r="A2070" t="s">
        <v>4866</v>
      </c>
      <c r="B2070" s="64">
        <f>VLOOKUP($A2070,Pivot!$D:$E,2,FALSE)</f>
        <v>0</v>
      </c>
      <c r="D2070" s="64">
        <v>50</v>
      </c>
      <c r="E2070" s="66">
        <v>50</v>
      </c>
      <c r="F2070" s="64">
        <v>0</v>
      </c>
      <c r="G2070" s="64">
        <v>0</v>
      </c>
      <c r="H2070" s="20">
        <f>IFERROR(VLOOKUP(A2070,'[3]Allocation Thresholds'!A:B,2,FALSE),10)</f>
        <v>10</v>
      </c>
    </row>
    <row r="2071" spans="1:8">
      <c r="A2071" t="s">
        <v>4867</v>
      </c>
      <c r="B2071" s="64">
        <f>VLOOKUP($A2071,Pivot!$D:$E,2,FALSE)</f>
        <v>0</v>
      </c>
      <c r="D2071" s="64">
        <v>50</v>
      </c>
      <c r="E2071" s="66">
        <v>50</v>
      </c>
      <c r="F2071" s="64">
        <v>0</v>
      </c>
      <c r="G2071" s="64">
        <v>0</v>
      </c>
      <c r="H2071" s="20">
        <f>IFERROR(VLOOKUP(A2071,'[3]Allocation Thresholds'!A:B,2,FALSE),10)</f>
        <v>10</v>
      </c>
    </row>
    <row r="2072" spans="1:8">
      <c r="A2072" t="s">
        <v>4868</v>
      </c>
      <c r="B2072" s="64">
        <f>VLOOKUP($A2072,Pivot!$D:$E,2,FALSE)</f>
        <v>0</v>
      </c>
      <c r="D2072" s="64">
        <v>50</v>
      </c>
      <c r="E2072" s="64">
        <v>50</v>
      </c>
      <c r="F2072" s="64">
        <v>0</v>
      </c>
      <c r="G2072" s="64">
        <v>0</v>
      </c>
      <c r="H2072" s="20">
        <f>IFERROR(VLOOKUP(A2072,'[3]Allocation Thresholds'!A:B,2,FALSE),10)</f>
        <v>10</v>
      </c>
    </row>
    <row r="2073" spans="1:8">
      <c r="A2073" t="s">
        <v>4869</v>
      </c>
      <c r="B2073" s="64">
        <f>VLOOKUP($A2073,Pivot!$D:$E,2,FALSE)</f>
        <v>0</v>
      </c>
      <c r="D2073" s="64">
        <v>50</v>
      </c>
      <c r="E2073" s="64">
        <v>50</v>
      </c>
      <c r="F2073" s="64">
        <v>0</v>
      </c>
      <c r="G2073" s="64">
        <v>0</v>
      </c>
      <c r="H2073" s="20">
        <f>IFERROR(VLOOKUP(A2073,'[3]Allocation Thresholds'!A:B,2,FALSE),10)</f>
        <v>10</v>
      </c>
    </row>
    <row r="2074" spans="1:8">
      <c r="A2074" t="s">
        <v>4870</v>
      </c>
      <c r="B2074" s="64">
        <f>VLOOKUP($A2074,Pivot!$D:$E,2,FALSE)</f>
        <v>0</v>
      </c>
      <c r="D2074" s="64">
        <v>50</v>
      </c>
      <c r="E2074" s="64">
        <v>50</v>
      </c>
      <c r="F2074" s="64">
        <v>0</v>
      </c>
      <c r="G2074" s="64">
        <v>0</v>
      </c>
      <c r="H2074" s="20">
        <f>IFERROR(VLOOKUP(A2074,'[3]Allocation Thresholds'!A:B,2,FALSE),10)</f>
        <v>10</v>
      </c>
    </row>
    <row r="2075" spans="1:8">
      <c r="A2075" t="s">
        <v>4871</v>
      </c>
      <c r="B2075" s="64">
        <f>VLOOKUP($A2075,Pivot!$D:$E,2,FALSE)</f>
        <v>0</v>
      </c>
      <c r="D2075" s="64">
        <v>50</v>
      </c>
      <c r="E2075" s="64">
        <v>50</v>
      </c>
      <c r="F2075" s="64">
        <v>0</v>
      </c>
      <c r="G2075" s="64">
        <v>0</v>
      </c>
      <c r="H2075" s="20">
        <f>IFERROR(VLOOKUP(A2075,'[3]Allocation Thresholds'!A:B,2,FALSE),10)</f>
        <v>10</v>
      </c>
    </row>
    <row r="2076" spans="1:8">
      <c r="A2076" t="s">
        <v>4872</v>
      </c>
      <c r="B2076" s="64">
        <f>VLOOKUP($A2076,Pivot!$D:$E,2,FALSE)</f>
        <v>0</v>
      </c>
      <c r="D2076" s="64">
        <v>50</v>
      </c>
      <c r="E2076" s="64">
        <v>50</v>
      </c>
      <c r="F2076" s="64">
        <v>0</v>
      </c>
      <c r="G2076" s="64">
        <v>0</v>
      </c>
      <c r="H2076" s="20">
        <f>IFERROR(VLOOKUP(A2076,'[3]Allocation Thresholds'!A:B,2,FALSE),10)</f>
        <v>10</v>
      </c>
    </row>
    <row r="2077" spans="1:8">
      <c r="A2077" t="s">
        <v>4873</v>
      </c>
      <c r="B2077" s="64">
        <f>VLOOKUP($A2077,Pivot!$D:$E,2,FALSE)</f>
        <v>0</v>
      </c>
      <c r="D2077" s="64">
        <v>50</v>
      </c>
      <c r="E2077" s="64">
        <v>50</v>
      </c>
      <c r="F2077" s="64">
        <v>0</v>
      </c>
      <c r="G2077" s="64">
        <v>0</v>
      </c>
      <c r="H2077" s="20">
        <f>IFERROR(VLOOKUP(A2077,'[3]Allocation Thresholds'!A:B,2,FALSE),10)</f>
        <v>10</v>
      </c>
    </row>
    <row r="2078" spans="1:8">
      <c r="A2078" t="s">
        <v>4874</v>
      </c>
      <c r="B2078" s="64">
        <f>VLOOKUP($A2078,Pivot!$D:$E,2,FALSE)</f>
        <v>0</v>
      </c>
      <c r="D2078" s="64">
        <v>50</v>
      </c>
      <c r="E2078" s="64">
        <v>50</v>
      </c>
      <c r="F2078" s="64">
        <v>0</v>
      </c>
      <c r="G2078" s="64">
        <v>0</v>
      </c>
      <c r="H2078" s="20">
        <f>IFERROR(VLOOKUP(A2078,'[3]Allocation Thresholds'!A:B,2,FALSE),10)</f>
        <v>10</v>
      </c>
    </row>
    <row r="2079" spans="1:8">
      <c r="A2079" t="s">
        <v>4875</v>
      </c>
      <c r="B2079" s="64">
        <f>VLOOKUP($A2079,Pivot!$D:$E,2,FALSE)</f>
        <v>0</v>
      </c>
      <c r="D2079" s="64">
        <v>50</v>
      </c>
      <c r="E2079" s="66">
        <v>50</v>
      </c>
      <c r="F2079" s="64">
        <v>0</v>
      </c>
      <c r="G2079" s="64">
        <v>0</v>
      </c>
      <c r="H2079" s="20">
        <f>IFERROR(VLOOKUP(A2079,'[3]Allocation Thresholds'!A:B,2,FALSE),10)</f>
        <v>10</v>
      </c>
    </row>
    <row r="2080" spans="1:8">
      <c r="A2080" t="s">
        <v>4876</v>
      </c>
      <c r="B2080" s="64">
        <f>VLOOKUP($A2080,Pivot!$D:$E,2,FALSE)</f>
        <v>0</v>
      </c>
      <c r="D2080" s="64">
        <v>50</v>
      </c>
      <c r="E2080" s="64">
        <v>50</v>
      </c>
      <c r="F2080" s="64">
        <v>0</v>
      </c>
      <c r="G2080" s="64">
        <v>0</v>
      </c>
      <c r="H2080" s="20">
        <f>IFERROR(VLOOKUP(A2080,'[3]Allocation Thresholds'!A:B,2,FALSE),10)</f>
        <v>10</v>
      </c>
    </row>
    <row r="2081" spans="1:8">
      <c r="A2081" t="s">
        <v>4877</v>
      </c>
      <c r="B2081" s="64">
        <f>VLOOKUP($A2081,Pivot!$D:$E,2,FALSE)</f>
        <v>0</v>
      </c>
      <c r="D2081" s="64">
        <v>50</v>
      </c>
      <c r="E2081" s="64">
        <v>50</v>
      </c>
      <c r="F2081" s="64">
        <v>0</v>
      </c>
      <c r="G2081" s="64">
        <v>0</v>
      </c>
      <c r="H2081" s="20">
        <f>IFERROR(VLOOKUP(A2081,'[3]Allocation Thresholds'!A:B,2,FALSE),10)</f>
        <v>10</v>
      </c>
    </row>
    <row r="2082" spans="1:8">
      <c r="A2082" t="s">
        <v>4878</v>
      </c>
      <c r="B2082" s="64">
        <f>VLOOKUP($A2082,Pivot!$D:$E,2,FALSE)</f>
        <v>0</v>
      </c>
      <c r="D2082" s="64">
        <v>50</v>
      </c>
      <c r="E2082" s="64">
        <v>50</v>
      </c>
      <c r="F2082" s="64">
        <v>0</v>
      </c>
      <c r="G2082" s="64">
        <v>0</v>
      </c>
      <c r="H2082" s="20">
        <f>IFERROR(VLOOKUP(A2082,'[3]Allocation Thresholds'!A:B,2,FALSE),10)</f>
        <v>10</v>
      </c>
    </row>
    <row r="2083" spans="1:8">
      <c r="A2083" t="s">
        <v>4879</v>
      </c>
      <c r="B2083" s="64">
        <f>VLOOKUP($A2083,Pivot!$D:$E,2,FALSE)</f>
        <v>0</v>
      </c>
      <c r="D2083" s="64">
        <v>50</v>
      </c>
      <c r="E2083" s="64">
        <v>50</v>
      </c>
      <c r="F2083" s="64">
        <v>0</v>
      </c>
      <c r="G2083" s="64">
        <v>0</v>
      </c>
      <c r="H2083" s="20">
        <f>IFERROR(VLOOKUP(A2083,'[3]Allocation Thresholds'!A:B,2,FALSE),10)</f>
        <v>10</v>
      </c>
    </row>
    <row r="2084" spans="1:8">
      <c r="A2084" t="s">
        <v>4880</v>
      </c>
      <c r="B2084" s="64">
        <f>VLOOKUP($A2084,Pivot!$D:$E,2,FALSE)</f>
        <v>0</v>
      </c>
      <c r="D2084" s="64">
        <v>0</v>
      </c>
      <c r="E2084" s="64">
        <v>0</v>
      </c>
      <c r="F2084" s="64">
        <v>0</v>
      </c>
      <c r="G2084" s="64">
        <v>0</v>
      </c>
      <c r="H2084" s="20">
        <f>IFERROR(VLOOKUP(A2084,'[3]Allocation Thresholds'!A:B,2,FALSE),10)</f>
        <v>10</v>
      </c>
    </row>
    <row r="2085" spans="1:8">
      <c r="A2085" t="s">
        <v>4881</v>
      </c>
      <c r="B2085" s="64">
        <f>VLOOKUP($A2085,Pivot!$D:$E,2,FALSE)</f>
        <v>0</v>
      </c>
      <c r="D2085" s="64">
        <v>50</v>
      </c>
      <c r="E2085" s="66">
        <v>50</v>
      </c>
      <c r="F2085" s="64">
        <v>0</v>
      </c>
      <c r="G2085" s="64">
        <v>0</v>
      </c>
      <c r="H2085" s="20">
        <f>IFERROR(VLOOKUP(A2085,'[3]Allocation Thresholds'!A:B,2,FALSE),10)</f>
        <v>10</v>
      </c>
    </row>
    <row r="2086" spans="1:8">
      <c r="A2086" t="s">
        <v>4882</v>
      </c>
      <c r="B2086" s="64">
        <f>VLOOKUP($A2086,Pivot!$D:$E,2,FALSE)</f>
        <v>0</v>
      </c>
      <c r="D2086" s="64">
        <v>0</v>
      </c>
      <c r="E2086" s="64">
        <v>0</v>
      </c>
      <c r="F2086" s="64">
        <v>0</v>
      </c>
      <c r="G2086" s="64">
        <v>0</v>
      </c>
      <c r="H2086" s="20">
        <f>IFERROR(VLOOKUP(A2086,'[3]Allocation Thresholds'!A:B,2,FALSE),10)</f>
        <v>10</v>
      </c>
    </row>
    <row r="2087" spans="1:8">
      <c r="A2087" t="s">
        <v>4883</v>
      </c>
      <c r="B2087" s="64">
        <f>VLOOKUP($A2087,Pivot!$D:$E,2,FALSE)</f>
        <v>0</v>
      </c>
      <c r="D2087" s="64">
        <v>50</v>
      </c>
      <c r="E2087" s="64">
        <v>50</v>
      </c>
      <c r="F2087" s="64">
        <v>0</v>
      </c>
      <c r="G2087" s="64">
        <v>0</v>
      </c>
      <c r="H2087" s="20">
        <f>IFERROR(VLOOKUP(A2087,'[3]Allocation Thresholds'!A:B,2,FALSE),10)</f>
        <v>10</v>
      </c>
    </row>
    <row r="2088" spans="1:8">
      <c r="A2088" t="s">
        <v>4884</v>
      </c>
      <c r="B2088" s="64">
        <f>VLOOKUP($A2088,Pivot!$D:$E,2,FALSE)</f>
        <v>0</v>
      </c>
      <c r="D2088" s="64">
        <v>0</v>
      </c>
      <c r="E2088" s="64">
        <v>0</v>
      </c>
      <c r="F2088" s="64">
        <v>0</v>
      </c>
      <c r="G2088" s="64">
        <v>0</v>
      </c>
      <c r="H2088" s="20">
        <f>IFERROR(VLOOKUP(A2088,'[3]Allocation Thresholds'!A:B,2,FALSE),10)</f>
        <v>10</v>
      </c>
    </row>
    <row r="2089" spans="1:8">
      <c r="A2089" t="s">
        <v>4885</v>
      </c>
      <c r="B2089" s="64">
        <f>VLOOKUP($A2089,Pivot!$D:$E,2,FALSE)</f>
        <v>0</v>
      </c>
      <c r="D2089" s="64">
        <v>50</v>
      </c>
      <c r="E2089" s="64">
        <v>50</v>
      </c>
      <c r="F2089" s="64">
        <v>0</v>
      </c>
      <c r="G2089" s="64">
        <v>0</v>
      </c>
      <c r="H2089" s="20">
        <f>IFERROR(VLOOKUP(A2089,'[3]Allocation Thresholds'!A:B,2,FALSE),10)</f>
        <v>10</v>
      </c>
    </row>
    <row r="2090" spans="1:8">
      <c r="A2090" t="s">
        <v>4886</v>
      </c>
      <c r="B2090" s="64">
        <f>VLOOKUP($A2090,Pivot!$D:$E,2,FALSE)</f>
        <v>0</v>
      </c>
      <c r="D2090" s="64">
        <v>50</v>
      </c>
      <c r="E2090" s="64">
        <v>50</v>
      </c>
      <c r="F2090" s="64">
        <v>0</v>
      </c>
      <c r="G2090" s="64">
        <v>0</v>
      </c>
      <c r="H2090" s="20">
        <f>IFERROR(VLOOKUP(A2090,'[3]Allocation Thresholds'!A:B,2,FALSE),10)</f>
        <v>10</v>
      </c>
    </row>
    <row r="2091" spans="1:8">
      <c r="A2091" t="s">
        <v>4887</v>
      </c>
      <c r="B2091" s="64">
        <f>VLOOKUP($A2091,Pivot!$D:$E,2,FALSE)</f>
        <v>0</v>
      </c>
      <c r="D2091" s="64">
        <v>50</v>
      </c>
      <c r="E2091" s="64">
        <v>50</v>
      </c>
      <c r="F2091" s="64">
        <v>0</v>
      </c>
      <c r="G2091" s="64">
        <v>0</v>
      </c>
      <c r="H2091" s="20">
        <f>IFERROR(VLOOKUP(A2091,'[3]Allocation Thresholds'!A:B,2,FALSE),10)</f>
        <v>10</v>
      </c>
    </row>
    <row r="2092" spans="1:8">
      <c r="A2092" t="s">
        <v>4888</v>
      </c>
      <c r="B2092" s="64">
        <f>VLOOKUP($A2092,Pivot!$D:$E,2,FALSE)</f>
        <v>0</v>
      </c>
      <c r="D2092" s="64">
        <v>50</v>
      </c>
      <c r="E2092" s="64">
        <v>50</v>
      </c>
      <c r="F2092" s="64">
        <v>0</v>
      </c>
      <c r="G2092" s="64">
        <v>0</v>
      </c>
      <c r="H2092" s="20">
        <f>IFERROR(VLOOKUP(A2092,'[3]Allocation Thresholds'!A:B,2,FALSE),10)</f>
        <v>10</v>
      </c>
    </row>
    <row r="2093" spans="1:8">
      <c r="A2093" t="s">
        <v>4889</v>
      </c>
      <c r="B2093" s="64">
        <f>VLOOKUP($A2093,Pivot!$D:$E,2,FALSE)</f>
        <v>0</v>
      </c>
      <c r="D2093" s="64">
        <v>50</v>
      </c>
      <c r="E2093" s="64">
        <v>50</v>
      </c>
      <c r="F2093" s="64">
        <v>0</v>
      </c>
      <c r="G2093" s="64">
        <v>0</v>
      </c>
      <c r="H2093" s="20">
        <f>IFERROR(VLOOKUP(A2093,'[3]Allocation Thresholds'!A:B,2,FALSE),10)</f>
        <v>10</v>
      </c>
    </row>
    <row r="2094" spans="1:8">
      <c r="A2094" t="s">
        <v>4890</v>
      </c>
      <c r="B2094" s="64">
        <f>VLOOKUP($A2094,Pivot!$D:$E,2,FALSE)</f>
        <v>0</v>
      </c>
      <c r="D2094" s="64">
        <v>50</v>
      </c>
      <c r="E2094" s="64">
        <v>50</v>
      </c>
      <c r="F2094" s="64">
        <v>0</v>
      </c>
      <c r="G2094" s="64">
        <v>0</v>
      </c>
      <c r="H2094" s="20">
        <f>IFERROR(VLOOKUP(A2094,'[3]Allocation Thresholds'!A:B,2,FALSE),10)</f>
        <v>10</v>
      </c>
    </row>
    <row r="2095" spans="1:8">
      <c r="A2095" t="s">
        <v>4891</v>
      </c>
      <c r="B2095" s="64">
        <f>VLOOKUP($A2095,Pivot!$D:$E,2,FALSE)</f>
        <v>0</v>
      </c>
      <c r="D2095" s="64">
        <v>50</v>
      </c>
      <c r="E2095" s="64">
        <v>50</v>
      </c>
      <c r="F2095" s="64">
        <v>0</v>
      </c>
      <c r="G2095" s="64">
        <v>0</v>
      </c>
      <c r="H2095" s="20">
        <f>IFERROR(VLOOKUP(A2095,'[3]Allocation Thresholds'!A:B,2,FALSE),10)</f>
        <v>10</v>
      </c>
    </row>
    <row r="2096" spans="1:8">
      <c r="A2096" t="s">
        <v>4892</v>
      </c>
      <c r="B2096" s="64">
        <f>VLOOKUP($A2096,Pivot!$D:$E,2,FALSE)</f>
        <v>0</v>
      </c>
      <c r="D2096" s="64">
        <v>50</v>
      </c>
      <c r="E2096" s="64">
        <v>50</v>
      </c>
      <c r="F2096" s="64">
        <v>0</v>
      </c>
      <c r="G2096" s="64">
        <v>0</v>
      </c>
      <c r="H2096" s="20">
        <f>IFERROR(VLOOKUP(A2096,'[3]Allocation Thresholds'!A:B,2,FALSE),10)</f>
        <v>10</v>
      </c>
    </row>
    <row r="2097" spans="1:8">
      <c r="A2097" t="s">
        <v>4893</v>
      </c>
      <c r="B2097" s="64">
        <f>VLOOKUP($A2097,Pivot!$D:$E,2,FALSE)</f>
        <v>0</v>
      </c>
      <c r="D2097" s="64">
        <v>50</v>
      </c>
      <c r="E2097" s="64">
        <v>50</v>
      </c>
      <c r="F2097" s="64">
        <v>0</v>
      </c>
      <c r="G2097" s="64">
        <v>0</v>
      </c>
      <c r="H2097" s="20">
        <f>IFERROR(VLOOKUP(A2097,'[3]Allocation Thresholds'!A:B,2,FALSE),10)</f>
        <v>10</v>
      </c>
    </row>
    <row r="2098" spans="1:8">
      <c r="A2098" t="s">
        <v>4894</v>
      </c>
      <c r="B2098" s="64">
        <f>VLOOKUP($A2098,Pivot!$D:$E,2,FALSE)</f>
        <v>0</v>
      </c>
      <c r="D2098" s="64">
        <v>50</v>
      </c>
      <c r="E2098" s="64">
        <v>50</v>
      </c>
      <c r="F2098" s="64">
        <v>0</v>
      </c>
      <c r="G2098" s="64">
        <v>0</v>
      </c>
      <c r="H2098" s="20">
        <f>IFERROR(VLOOKUP(A2098,'[3]Allocation Thresholds'!A:B,2,FALSE),10)</f>
        <v>10</v>
      </c>
    </row>
    <row r="2099" spans="1:8">
      <c r="A2099" t="s">
        <v>4895</v>
      </c>
      <c r="B2099" s="64">
        <f>VLOOKUP($A2099,Pivot!$D:$E,2,FALSE)</f>
        <v>0</v>
      </c>
      <c r="D2099" s="64">
        <v>50</v>
      </c>
      <c r="E2099" s="64">
        <v>50</v>
      </c>
      <c r="F2099" s="64">
        <v>0</v>
      </c>
      <c r="G2099" s="64">
        <v>0</v>
      </c>
      <c r="H2099" s="20">
        <f>IFERROR(VLOOKUP(A2099,'[3]Allocation Thresholds'!A:B,2,FALSE),10)</f>
        <v>10</v>
      </c>
    </row>
    <row r="2100" spans="1:8">
      <c r="A2100" t="s">
        <v>4896</v>
      </c>
      <c r="B2100" s="64">
        <f>VLOOKUP($A2100,Pivot!$D:$E,2,FALSE)</f>
        <v>0</v>
      </c>
      <c r="D2100" s="64">
        <v>50</v>
      </c>
      <c r="E2100" s="64">
        <v>50</v>
      </c>
      <c r="F2100" s="64">
        <v>0</v>
      </c>
      <c r="G2100" s="64">
        <v>0</v>
      </c>
      <c r="H2100" s="20">
        <f>IFERROR(VLOOKUP(A2100,'[3]Allocation Thresholds'!A:B,2,FALSE),10)</f>
        <v>10</v>
      </c>
    </row>
    <row r="2101" spans="1:8">
      <c r="A2101" t="s">
        <v>4897</v>
      </c>
      <c r="B2101" s="64">
        <f>VLOOKUP($A2101,Pivot!$D:$E,2,FALSE)</f>
        <v>0</v>
      </c>
      <c r="D2101" s="64">
        <v>50</v>
      </c>
      <c r="E2101" s="64">
        <v>50</v>
      </c>
      <c r="F2101" s="64">
        <v>0</v>
      </c>
      <c r="G2101" s="64">
        <v>0</v>
      </c>
      <c r="H2101" s="20">
        <f>IFERROR(VLOOKUP(A2101,'[3]Allocation Thresholds'!A:B,2,FALSE),10)</f>
        <v>10</v>
      </c>
    </row>
    <row r="2102" spans="1:8">
      <c r="A2102" t="s">
        <v>4898</v>
      </c>
      <c r="B2102" s="64">
        <f>VLOOKUP($A2102,Pivot!$D:$E,2,FALSE)</f>
        <v>0</v>
      </c>
      <c r="D2102" s="64">
        <v>50</v>
      </c>
      <c r="E2102" s="64">
        <v>50</v>
      </c>
      <c r="F2102" s="64">
        <v>0</v>
      </c>
      <c r="G2102" s="64">
        <v>0</v>
      </c>
      <c r="H2102" s="20">
        <f>IFERROR(VLOOKUP(A2102,'[3]Allocation Thresholds'!A:B,2,FALSE),10)</f>
        <v>10</v>
      </c>
    </row>
    <row r="2103" spans="1:8">
      <c r="A2103" t="s">
        <v>4899</v>
      </c>
      <c r="B2103" s="64">
        <f>VLOOKUP($A2103,Pivot!$D:$E,2,FALSE)</f>
        <v>0</v>
      </c>
      <c r="D2103" s="64">
        <v>50</v>
      </c>
      <c r="E2103" s="64">
        <v>50</v>
      </c>
      <c r="F2103" s="64">
        <v>0</v>
      </c>
      <c r="G2103" s="64">
        <v>0</v>
      </c>
      <c r="H2103" s="20">
        <f>IFERROR(VLOOKUP(A2103,'[3]Allocation Thresholds'!A:B,2,FALSE),10)</f>
        <v>10</v>
      </c>
    </row>
    <row r="2104" spans="1:8">
      <c r="A2104" t="s">
        <v>4900</v>
      </c>
      <c r="B2104" s="64">
        <f>VLOOKUP($A2104,Pivot!$D:$E,2,FALSE)</f>
        <v>0</v>
      </c>
      <c r="D2104" s="64">
        <v>50</v>
      </c>
      <c r="E2104" s="64">
        <v>50</v>
      </c>
      <c r="F2104" s="64">
        <v>0</v>
      </c>
      <c r="G2104" s="64">
        <v>0</v>
      </c>
      <c r="H2104" s="20">
        <f>IFERROR(VLOOKUP(A2104,'[3]Allocation Thresholds'!A:B,2,FALSE),10)</f>
        <v>10</v>
      </c>
    </row>
    <row r="2105" spans="1:8">
      <c r="A2105" t="s">
        <v>4901</v>
      </c>
      <c r="B2105" s="64">
        <f>VLOOKUP($A2105,Pivot!$D:$E,2,FALSE)</f>
        <v>0</v>
      </c>
      <c r="D2105" s="64">
        <v>50</v>
      </c>
      <c r="E2105" s="64">
        <v>50</v>
      </c>
      <c r="F2105" s="64">
        <v>0</v>
      </c>
      <c r="G2105" s="64">
        <v>0</v>
      </c>
      <c r="H2105" s="20">
        <f>IFERROR(VLOOKUP(A2105,'[3]Allocation Thresholds'!A:B,2,FALSE),10)</f>
        <v>10</v>
      </c>
    </row>
    <row r="2106" spans="1:8">
      <c r="A2106" t="s">
        <v>4902</v>
      </c>
      <c r="B2106" s="64">
        <f>VLOOKUP($A2106,Pivot!$D:$E,2,FALSE)</f>
        <v>0</v>
      </c>
      <c r="D2106" s="64">
        <v>50</v>
      </c>
      <c r="E2106" s="64">
        <v>50</v>
      </c>
      <c r="F2106" s="64">
        <v>0</v>
      </c>
      <c r="G2106" s="64">
        <v>0</v>
      </c>
      <c r="H2106" s="20">
        <f>IFERROR(VLOOKUP(A2106,'[3]Allocation Thresholds'!A:B,2,FALSE),10)</f>
        <v>10</v>
      </c>
    </row>
    <row r="2107" spans="1:8">
      <c r="A2107" t="s">
        <v>4903</v>
      </c>
      <c r="B2107" s="64">
        <f>VLOOKUP($A2107,Pivot!$D:$E,2,FALSE)</f>
        <v>0</v>
      </c>
      <c r="D2107" s="64">
        <v>50</v>
      </c>
      <c r="E2107" s="64">
        <v>50</v>
      </c>
      <c r="F2107" s="64">
        <v>0</v>
      </c>
      <c r="G2107" s="64">
        <v>0</v>
      </c>
      <c r="H2107" s="20">
        <f>IFERROR(VLOOKUP(A2107,'[3]Allocation Thresholds'!A:B,2,FALSE),10)</f>
        <v>10</v>
      </c>
    </row>
    <row r="2108" spans="1:8">
      <c r="A2108" t="s">
        <v>4904</v>
      </c>
      <c r="B2108" s="64">
        <f>VLOOKUP($A2108,Pivot!$D:$E,2,FALSE)</f>
        <v>0</v>
      </c>
      <c r="D2108" s="64">
        <v>50</v>
      </c>
      <c r="E2108" s="64">
        <v>50</v>
      </c>
      <c r="F2108" s="64">
        <v>0</v>
      </c>
      <c r="G2108" s="64">
        <v>0</v>
      </c>
      <c r="H2108" s="20">
        <f>IFERROR(VLOOKUP(A2108,'[3]Allocation Thresholds'!A:B,2,FALSE),10)</f>
        <v>10</v>
      </c>
    </row>
    <row r="2109" spans="1:8">
      <c r="A2109" t="s">
        <v>4905</v>
      </c>
      <c r="B2109" s="64">
        <f>VLOOKUP($A2109,Pivot!$D:$E,2,FALSE)</f>
        <v>0</v>
      </c>
      <c r="D2109" s="64">
        <v>50</v>
      </c>
      <c r="E2109" s="64">
        <v>50</v>
      </c>
      <c r="F2109" s="64">
        <v>0</v>
      </c>
      <c r="G2109" s="64">
        <v>0</v>
      </c>
      <c r="H2109" s="20">
        <f>IFERROR(VLOOKUP(A2109,'[3]Allocation Thresholds'!A:B,2,FALSE),10)</f>
        <v>10</v>
      </c>
    </row>
    <row r="2110" spans="1:8">
      <c r="A2110" t="s">
        <v>4906</v>
      </c>
      <c r="B2110" s="64">
        <f>VLOOKUP($A2110,Pivot!$D:$E,2,FALSE)</f>
        <v>0</v>
      </c>
      <c r="D2110" s="64">
        <v>50</v>
      </c>
      <c r="E2110" s="64">
        <v>50</v>
      </c>
      <c r="F2110" s="64">
        <v>0</v>
      </c>
      <c r="G2110" s="64">
        <v>0</v>
      </c>
      <c r="H2110" s="20">
        <f>IFERROR(VLOOKUP(A2110,'[3]Allocation Thresholds'!A:B,2,FALSE),10)</f>
        <v>10</v>
      </c>
    </row>
    <row r="2111" spans="1:8">
      <c r="A2111" t="s">
        <v>4907</v>
      </c>
      <c r="B2111" s="64">
        <f>VLOOKUP($A2111,Pivot!$D:$E,2,FALSE)</f>
        <v>0</v>
      </c>
      <c r="D2111" s="64">
        <v>50</v>
      </c>
      <c r="E2111" s="64">
        <v>50</v>
      </c>
      <c r="F2111" s="64">
        <v>0</v>
      </c>
      <c r="G2111" s="64">
        <v>0</v>
      </c>
      <c r="H2111" s="20">
        <f>IFERROR(VLOOKUP(A2111,'[3]Allocation Thresholds'!A:B,2,FALSE),10)</f>
        <v>10</v>
      </c>
    </row>
    <row r="2112" spans="1:8">
      <c r="A2112" t="s">
        <v>4908</v>
      </c>
      <c r="B2112" s="64">
        <f>VLOOKUP($A2112,Pivot!$D:$E,2,FALSE)</f>
        <v>0</v>
      </c>
      <c r="D2112" s="64">
        <v>50</v>
      </c>
      <c r="E2112" s="64">
        <v>50</v>
      </c>
      <c r="F2112" s="64">
        <v>0</v>
      </c>
      <c r="G2112" s="64">
        <v>0</v>
      </c>
      <c r="H2112" s="20">
        <f>IFERROR(VLOOKUP(A2112,'[3]Allocation Thresholds'!A:B,2,FALSE),10)</f>
        <v>10</v>
      </c>
    </row>
    <row r="2113" spans="1:8">
      <c r="A2113" t="s">
        <v>4909</v>
      </c>
      <c r="B2113" s="64">
        <f>VLOOKUP($A2113,Pivot!$D:$E,2,FALSE)</f>
        <v>0</v>
      </c>
      <c r="D2113" s="64">
        <v>50</v>
      </c>
      <c r="E2113" s="64">
        <v>50</v>
      </c>
      <c r="F2113" s="64">
        <v>0</v>
      </c>
      <c r="G2113" s="64">
        <v>0</v>
      </c>
      <c r="H2113" s="20">
        <f>IFERROR(VLOOKUP(A2113,'[3]Allocation Thresholds'!A:B,2,FALSE),10)</f>
        <v>10</v>
      </c>
    </row>
    <row r="2114" spans="1:8">
      <c r="A2114" t="s">
        <v>4910</v>
      </c>
      <c r="B2114" s="64">
        <f>VLOOKUP($A2114,Pivot!$D:$E,2,FALSE)</f>
        <v>0</v>
      </c>
      <c r="D2114" s="64">
        <v>50</v>
      </c>
      <c r="E2114" s="64">
        <v>50</v>
      </c>
      <c r="F2114" s="64">
        <v>0</v>
      </c>
      <c r="G2114" s="64">
        <v>0</v>
      </c>
      <c r="H2114" s="20">
        <f>IFERROR(VLOOKUP(A2114,'[3]Allocation Thresholds'!A:B,2,FALSE),10)</f>
        <v>10</v>
      </c>
    </row>
    <row r="2115" spans="1:8">
      <c r="A2115" t="s">
        <v>4911</v>
      </c>
      <c r="B2115" s="64">
        <f>VLOOKUP($A2115,Pivot!$D:$E,2,FALSE)</f>
        <v>0</v>
      </c>
      <c r="D2115" s="64">
        <v>50</v>
      </c>
      <c r="E2115" s="64">
        <v>50</v>
      </c>
      <c r="F2115" s="64">
        <v>0</v>
      </c>
      <c r="G2115" s="64">
        <v>0</v>
      </c>
      <c r="H2115" s="20">
        <f>IFERROR(VLOOKUP(A2115,'[3]Allocation Thresholds'!A:B,2,FALSE),10)</f>
        <v>10</v>
      </c>
    </row>
    <row r="2116" spans="1:8">
      <c r="A2116" t="s">
        <v>4912</v>
      </c>
      <c r="B2116" s="64">
        <f>VLOOKUP($A2116,Pivot!$D:$E,2,FALSE)</f>
        <v>0</v>
      </c>
      <c r="D2116" s="64">
        <v>50</v>
      </c>
      <c r="E2116" s="64">
        <v>50</v>
      </c>
      <c r="F2116" s="64">
        <v>0</v>
      </c>
      <c r="G2116" s="64">
        <v>0</v>
      </c>
      <c r="H2116" s="20">
        <f>IFERROR(VLOOKUP(A2116,'[3]Allocation Thresholds'!A:B,2,FALSE),10)</f>
        <v>10</v>
      </c>
    </row>
    <row r="2117" spans="1:8">
      <c r="A2117" t="s">
        <v>4913</v>
      </c>
      <c r="B2117" s="64">
        <f>VLOOKUP($A2117,Pivot!$D:$E,2,FALSE)</f>
        <v>0</v>
      </c>
      <c r="D2117" s="64">
        <v>50</v>
      </c>
      <c r="E2117" s="64">
        <v>50</v>
      </c>
      <c r="F2117" s="64">
        <v>0</v>
      </c>
      <c r="G2117" s="64">
        <v>0</v>
      </c>
      <c r="H2117" s="20">
        <f>IFERROR(VLOOKUP(A2117,'[3]Allocation Thresholds'!A:B,2,FALSE),10)</f>
        <v>10</v>
      </c>
    </row>
    <row r="2118" spans="1:8">
      <c r="A2118" t="s">
        <v>4914</v>
      </c>
      <c r="B2118" s="64">
        <f>VLOOKUP($A2118,Pivot!$D:$E,2,FALSE)</f>
        <v>0</v>
      </c>
      <c r="D2118" s="64">
        <v>50</v>
      </c>
      <c r="E2118" s="64">
        <v>50</v>
      </c>
      <c r="F2118" s="64">
        <v>0</v>
      </c>
      <c r="G2118" s="64">
        <v>0</v>
      </c>
      <c r="H2118" s="20">
        <f>IFERROR(VLOOKUP(A2118,'[3]Allocation Thresholds'!A:B,2,FALSE),10)</f>
        <v>10</v>
      </c>
    </row>
    <row r="2119" spans="1:8">
      <c r="A2119" t="s">
        <v>4915</v>
      </c>
      <c r="B2119" s="64">
        <f>VLOOKUP($A2119,Pivot!$D:$E,2,FALSE)</f>
        <v>0</v>
      </c>
      <c r="D2119" s="64">
        <v>50</v>
      </c>
      <c r="E2119" s="64">
        <v>50</v>
      </c>
      <c r="F2119" s="64">
        <v>0</v>
      </c>
      <c r="G2119" s="64">
        <v>0</v>
      </c>
      <c r="H2119" s="20">
        <f>IFERROR(VLOOKUP(A2119,'[3]Allocation Thresholds'!A:B,2,FALSE),10)</f>
        <v>10</v>
      </c>
    </row>
    <row r="2120" spans="1:8">
      <c r="A2120" t="s">
        <v>4916</v>
      </c>
      <c r="B2120" s="64">
        <f>VLOOKUP($A2120,Pivot!$D:$E,2,FALSE)</f>
        <v>0</v>
      </c>
      <c r="D2120" s="64">
        <v>50</v>
      </c>
      <c r="E2120" s="64">
        <v>50</v>
      </c>
      <c r="F2120" s="64">
        <v>0</v>
      </c>
      <c r="G2120" s="64">
        <v>0</v>
      </c>
      <c r="H2120" s="20">
        <f>IFERROR(VLOOKUP(A2120,'[3]Allocation Thresholds'!A:B,2,FALSE),10)</f>
        <v>10</v>
      </c>
    </row>
    <row r="2121" spans="1:8">
      <c r="A2121" t="s">
        <v>4917</v>
      </c>
      <c r="B2121" s="64">
        <f>VLOOKUP($A2121,Pivot!$D:$E,2,FALSE)</f>
        <v>0</v>
      </c>
      <c r="D2121" s="64">
        <v>50</v>
      </c>
      <c r="E2121" s="64">
        <v>50</v>
      </c>
      <c r="F2121" s="64">
        <v>0</v>
      </c>
      <c r="G2121" s="64">
        <v>0</v>
      </c>
      <c r="H2121" s="20">
        <f>IFERROR(VLOOKUP(A2121,'[3]Allocation Thresholds'!A:B,2,FALSE),10)</f>
        <v>10</v>
      </c>
    </row>
    <row r="2122" spans="1:8">
      <c r="A2122" t="s">
        <v>4918</v>
      </c>
      <c r="B2122" s="64">
        <f>VLOOKUP($A2122,Pivot!$D:$E,2,FALSE)</f>
        <v>0</v>
      </c>
      <c r="D2122" s="64">
        <v>50</v>
      </c>
      <c r="E2122" s="64">
        <v>50</v>
      </c>
      <c r="F2122" s="64">
        <v>0</v>
      </c>
      <c r="G2122" s="64">
        <v>0</v>
      </c>
      <c r="H2122" s="20">
        <f>IFERROR(VLOOKUP(A2122,'[3]Allocation Thresholds'!A:B,2,FALSE),10)</f>
        <v>10</v>
      </c>
    </row>
    <row r="2123" spans="1:8">
      <c r="A2123" t="s">
        <v>4919</v>
      </c>
      <c r="B2123" s="64">
        <f>VLOOKUP($A2123,Pivot!$D:$E,2,FALSE)</f>
        <v>0</v>
      </c>
      <c r="D2123" s="64">
        <v>50</v>
      </c>
      <c r="E2123" s="64">
        <v>50</v>
      </c>
      <c r="F2123" s="64">
        <v>0</v>
      </c>
      <c r="G2123" s="64">
        <v>0</v>
      </c>
      <c r="H2123" s="20">
        <f>IFERROR(VLOOKUP(A2123,'[3]Allocation Thresholds'!A:B,2,FALSE),10)</f>
        <v>10</v>
      </c>
    </row>
    <row r="2124" spans="1:8">
      <c r="A2124" t="s">
        <v>4920</v>
      </c>
      <c r="B2124" s="64">
        <f>VLOOKUP($A2124,Pivot!$D:$E,2,FALSE)</f>
        <v>0</v>
      </c>
      <c r="D2124" s="64">
        <v>50</v>
      </c>
      <c r="E2124" s="64">
        <v>50</v>
      </c>
      <c r="F2124" s="64">
        <v>0</v>
      </c>
      <c r="G2124" s="64">
        <v>0</v>
      </c>
      <c r="H2124" s="20">
        <f>IFERROR(VLOOKUP(A2124,'[3]Allocation Thresholds'!A:B,2,FALSE),10)</f>
        <v>10</v>
      </c>
    </row>
    <row r="2125" spans="1:8">
      <c r="A2125" t="s">
        <v>4921</v>
      </c>
      <c r="B2125" s="64">
        <f>VLOOKUP($A2125,Pivot!$D:$E,2,FALSE)</f>
        <v>0</v>
      </c>
      <c r="D2125" s="64">
        <v>50</v>
      </c>
      <c r="E2125" s="64">
        <v>50</v>
      </c>
      <c r="F2125" s="64">
        <v>0</v>
      </c>
      <c r="G2125" s="64">
        <v>0</v>
      </c>
      <c r="H2125" s="20">
        <f>IFERROR(VLOOKUP(A2125,'[3]Allocation Thresholds'!A:B,2,FALSE),10)</f>
        <v>10</v>
      </c>
    </row>
    <row r="2126" spans="1:8">
      <c r="A2126" t="s">
        <v>4922</v>
      </c>
      <c r="B2126" s="64">
        <f>VLOOKUP($A2126,Pivot!$D:$E,2,FALSE)</f>
        <v>0</v>
      </c>
      <c r="D2126" s="64">
        <v>50</v>
      </c>
      <c r="E2126" s="64">
        <v>50</v>
      </c>
      <c r="F2126" s="64">
        <v>0</v>
      </c>
      <c r="G2126" s="64">
        <v>0</v>
      </c>
      <c r="H2126" s="20">
        <f>IFERROR(VLOOKUP(A2126,'[3]Allocation Thresholds'!A:B,2,FALSE),10)</f>
        <v>10</v>
      </c>
    </row>
    <row r="2127" spans="1:8">
      <c r="A2127" t="s">
        <v>4923</v>
      </c>
      <c r="B2127" s="64">
        <f>VLOOKUP($A2127,Pivot!$D:$E,2,FALSE)</f>
        <v>0</v>
      </c>
      <c r="D2127" s="64">
        <v>50</v>
      </c>
      <c r="E2127" s="64">
        <v>50</v>
      </c>
      <c r="F2127" s="64">
        <v>0</v>
      </c>
      <c r="G2127" s="64">
        <v>0</v>
      </c>
      <c r="H2127" s="20">
        <f>IFERROR(VLOOKUP(A2127,'[3]Allocation Thresholds'!A:B,2,FALSE),10)</f>
        <v>10</v>
      </c>
    </row>
    <row r="2128" spans="1:8">
      <c r="A2128" t="s">
        <v>4924</v>
      </c>
      <c r="B2128" s="64">
        <f>VLOOKUP($A2128,Pivot!$D:$E,2,FALSE)</f>
        <v>0</v>
      </c>
      <c r="D2128" s="64">
        <v>50</v>
      </c>
      <c r="E2128" s="64">
        <v>50</v>
      </c>
      <c r="F2128" s="64">
        <v>0</v>
      </c>
      <c r="G2128" s="64">
        <v>0</v>
      </c>
      <c r="H2128" s="20">
        <f>IFERROR(VLOOKUP(A2128,'[3]Allocation Thresholds'!A:B,2,FALSE),10)</f>
        <v>10</v>
      </c>
    </row>
    <row r="2129" spans="1:8">
      <c r="A2129" t="s">
        <v>4925</v>
      </c>
      <c r="B2129" s="64">
        <f>VLOOKUP($A2129,Pivot!$D:$E,2,FALSE)</f>
        <v>0</v>
      </c>
      <c r="D2129" s="64">
        <v>50</v>
      </c>
      <c r="E2129" s="64">
        <v>50</v>
      </c>
      <c r="F2129" s="64">
        <v>0</v>
      </c>
      <c r="G2129" s="64">
        <v>0</v>
      </c>
      <c r="H2129" s="20">
        <f>IFERROR(VLOOKUP(A2129,'[3]Allocation Thresholds'!A:B,2,FALSE),10)</f>
        <v>10</v>
      </c>
    </row>
    <row r="2130" spans="1:8">
      <c r="A2130" t="s">
        <v>4926</v>
      </c>
      <c r="B2130" s="64">
        <f>VLOOKUP($A2130,Pivot!$D:$E,2,FALSE)</f>
        <v>0</v>
      </c>
      <c r="D2130" s="64">
        <v>50</v>
      </c>
      <c r="E2130" s="64">
        <v>50</v>
      </c>
      <c r="F2130" s="64">
        <v>0</v>
      </c>
      <c r="G2130" s="64">
        <v>0</v>
      </c>
      <c r="H2130" s="20">
        <f>IFERROR(VLOOKUP(A2130,'[3]Allocation Thresholds'!A:B,2,FALSE),10)</f>
        <v>10</v>
      </c>
    </row>
    <row r="2131" spans="1:8">
      <c r="A2131" t="s">
        <v>4927</v>
      </c>
      <c r="B2131" s="64">
        <f>VLOOKUP($A2131,Pivot!$D:$E,2,FALSE)</f>
        <v>0</v>
      </c>
      <c r="D2131" s="64">
        <v>50</v>
      </c>
      <c r="E2131" s="64">
        <v>50</v>
      </c>
      <c r="F2131" s="64">
        <v>0</v>
      </c>
      <c r="G2131" s="64">
        <v>0</v>
      </c>
      <c r="H2131" s="20">
        <f>IFERROR(VLOOKUP(A2131,'[3]Allocation Thresholds'!A:B,2,FALSE),10)</f>
        <v>10</v>
      </c>
    </row>
    <row r="2132" spans="1:8">
      <c r="A2132" t="s">
        <v>4928</v>
      </c>
      <c r="B2132" s="64">
        <f>VLOOKUP($A2132,Pivot!$D:$E,2,FALSE)</f>
        <v>0</v>
      </c>
      <c r="D2132" s="64">
        <v>50</v>
      </c>
      <c r="E2132" s="64">
        <v>50</v>
      </c>
      <c r="F2132" s="64">
        <v>0</v>
      </c>
      <c r="G2132" s="64">
        <v>0</v>
      </c>
      <c r="H2132" s="20">
        <f>IFERROR(VLOOKUP(A2132,'[3]Allocation Thresholds'!A:B,2,FALSE),10)</f>
        <v>10</v>
      </c>
    </row>
    <row r="2133" spans="1:8">
      <c r="A2133" t="s">
        <v>4929</v>
      </c>
      <c r="B2133" s="64">
        <f>VLOOKUP($A2133,Pivot!$D:$E,2,FALSE)</f>
        <v>0</v>
      </c>
      <c r="D2133" s="64">
        <v>50</v>
      </c>
      <c r="E2133" s="64">
        <v>50</v>
      </c>
      <c r="F2133" s="64">
        <v>0</v>
      </c>
      <c r="G2133" s="64">
        <v>0</v>
      </c>
      <c r="H2133" s="20">
        <f>IFERROR(VLOOKUP(A2133,'[3]Allocation Thresholds'!A:B,2,FALSE),10)</f>
        <v>10</v>
      </c>
    </row>
    <row r="2134" spans="1:8">
      <c r="A2134" t="s">
        <v>4930</v>
      </c>
      <c r="B2134" s="64">
        <f>VLOOKUP($A2134,Pivot!$D:$E,2,FALSE)</f>
        <v>0</v>
      </c>
      <c r="D2134" s="64">
        <v>50</v>
      </c>
      <c r="E2134" s="64">
        <v>50</v>
      </c>
      <c r="F2134" s="64">
        <v>0</v>
      </c>
      <c r="G2134" s="64">
        <v>0</v>
      </c>
      <c r="H2134" s="20">
        <f>IFERROR(VLOOKUP(A2134,'[3]Allocation Thresholds'!A:B,2,FALSE),10)</f>
        <v>10</v>
      </c>
    </row>
    <row r="2135" spans="1:8">
      <c r="A2135" t="s">
        <v>4931</v>
      </c>
      <c r="B2135" s="64">
        <f>VLOOKUP($A2135,Pivot!$D:$E,2,FALSE)</f>
        <v>0</v>
      </c>
      <c r="D2135" s="64">
        <v>50</v>
      </c>
      <c r="E2135" s="64">
        <v>50</v>
      </c>
      <c r="F2135" s="64">
        <v>0</v>
      </c>
      <c r="G2135" s="64">
        <v>0</v>
      </c>
      <c r="H2135" s="20">
        <f>IFERROR(VLOOKUP(A2135,'[3]Allocation Thresholds'!A:B,2,FALSE),10)</f>
        <v>10</v>
      </c>
    </row>
    <row r="2136" spans="1:8">
      <c r="A2136" t="s">
        <v>4932</v>
      </c>
      <c r="B2136" s="64">
        <f>VLOOKUP($A2136,Pivot!$D:$E,2,FALSE)</f>
        <v>0</v>
      </c>
      <c r="D2136" s="64">
        <v>50</v>
      </c>
      <c r="E2136" s="64">
        <v>50</v>
      </c>
      <c r="F2136" s="64">
        <v>0</v>
      </c>
      <c r="G2136" s="64">
        <v>0</v>
      </c>
      <c r="H2136" s="20">
        <f>IFERROR(VLOOKUP(A2136,'[3]Allocation Thresholds'!A:B,2,FALSE),10)</f>
        <v>10</v>
      </c>
    </row>
    <row r="2137" spans="1:8">
      <c r="A2137" t="s">
        <v>4933</v>
      </c>
      <c r="B2137" s="64">
        <f>VLOOKUP($A2137,Pivot!$D:$E,2,FALSE)</f>
        <v>0</v>
      </c>
      <c r="D2137" s="64">
        <v>50</v>
      </c>
      <c r="E2137" s="64">
        <v>50</v>
      </c>
      <c r="F2137" s="64">
        <v>0</v>
      </c>
      <c r="G2137" s="64">
        <v>0</v>
      </c>
      <c r="H2137" s="20">
        <f>IFERROR(VLOOKUP(A2137,'[3]Allocation Thresholds'!A:B,2,FALSE),10)</f>
        <v>10</v>
      </c>
    </row>
    <row r="2138" spans="1:8">
      <c r="A2138" t="s">
        <v>4934</v>
      </c>
      <c r="B2138" s="64">
        <f>VLOOKUP($A2138,Pivot!$D:$E,2,FALSE)</f>
        <v>0</v>
      </c>
      <c r="D2138" s="64">
        <v>50</v>
      </c>
      <c r="E2138" s="64">
        <v>50</v>
      </c>
      <c r="F2138" s="64">
        <v>0</v>
      </c>
      <c r="G2138" s="64">
        <v>0</v>
      </c>
      <c r="H2138" s="20">
        <f>IFERROR(VLOOKUP(A2138,'[3]Allocation Thresholds'!A:B,2,FALSE),10)</f>
        <v>10</v>
      </c>
    </row>
    <row r="2139" spans="1:8">
      <c r="A2139" t="s">
        <v>4935</v>
      </c>
      <c r="B2139" s="64">
        <f>VLOOKUP($A2139,Pivot!$D:$E,2,FALSE)</f>
        <v>0</v>
      </c>
      <c r="D2139" s="64">
        <v>50</v>
      </c>
      <c r="E2139" s="66">
        <v>50</v>
      </c>
      <c r="F2139" s="64">
        <v>0</v>
      </c>
      <c r="G2139" s="64">
        <v>0</v>
      </c>
      <c r="H2139" s="20">
        <f>IFERROR(VLOOKUP(A2139,'[3]Allocation Thresholds'!A:B,2,FALSE),10)</f>
        <v>10</v>
      </c>
    </row>
    <row r="2140" spans="1:8">
      <c r="A2140" t="s">
        <v>4936</v>
      </c>
      <c r="B2140" s="64">
        <f>VLOOKUP($A2140,Pivot!$D:$E,2,FALSE)</f>
        <v>0</v>
      </c>
      <c r="D2140" s="64">
        <v>50</v>
      </c>
      <c r="E2140" s="64">
        <v>50</v>
      </c>
      <c r="F2140" s="64">
        <v>0</v>
      </c>
      <c r="G2140" s="64">
        <v>0</v>
      </c>
      <c r="H2140" s="20">
        <f>IFERROR(VLOOKUP(A2140,'[3]Allocation Thresholds'!A:B,2,FALSE),10)</f>
        <v>10</v>
      </c>
    </row>
    <row r="2141" spans="1:8">
      <c r="A2141" t="s">
        <v>4937</v>
      </c>
      <c r="B2141" s="64">
        <f>VLOOKUP($A2141,Pivot!$D:$E,2,FALSE)</f>
        <v>0</v>
      </c>
      <c r="D2141" s="64">
        <v>50</v>
      </c>
      <c r="E2141" s="64">
        <v>50</v>
      </c>
      <c r="F2141" s="64">
        <v>0</v>
      </c>
      <c r="G2141" s="64">
        <v>0</v>
      </c>
      <c r="H2141" s="20">
        <f>IFERROR(VLOOKUP(A2141,'[3]Allocation Thresholds'!A:B,2,FALSE),10)</f>
        <v>10</v>
      </c>
    </row>
    <row r="2142" spans="1:8">
      <c r="A2142" t="s">
        <v>4938</v>
      </c>
      <c r="B2142" s="64">
        <f>VLOOKUP($A2142,Pivot!$D:$E,2,FALSE)</f>
        <v>0</v>
      </c>
      <c r="D2142" s="64">
        <v>50</v>
      </c>
      <c r="E2142" s="64">
        <v>50</v>
      </c>
      <c r="F2142" s="64">
        <v>0</v>
      </c>
      <c r="G2142" s="64">
        <v>0</v>
      </c>
      <c r="H2142" s="20">
        <f>IFERROR(VLOOKUP(A2142,'[3]Allocation Thresholds'!A:B,2,FALSE),10)</f>
        <v>10</v>
      </c>
    </row>
    <row r="2143" spans="1:8">
      <c r="A2143" t="s">
        <v>4939</v>
      </c>
      <c r="B2143" s="64">
        <f>VLOOKUP($A2143,Pivot!$D:$E,2,FALSE)</f>
        <v>0</v>
      </c>
      <c r="D2143" s="64">
        <v>50</v>
      </c>
      <c r="E2143" s="64">
        <v>50</v>
      </c>
      <c r="F2143" s="64">
        <v>0</v>
      </c>
      <c r="G2143" s="64">
        <v>0</v>
      </c>
      <c r="H2143" s="20">
        <f>IFERROR(VLOOKUP(A2143,'[3]Allocation Thresholds'!A:B,2,FALSE),10)</f>
        <v>10</v>
      </c>
    </row>
    <row r="2144" spans="1:8">
      <c r="A2144" t="s">
        <v>4940</v>
      </c>
      <c r="B2144" s="64">
        <f>VLOOKUP($A2144,Pivot!$D:$E,2,FALSE)</f>
        <v>0</v>
      </c>
      <c r="D2144" s="64">
        <v>50</v>
      </c>
      <c r="E2144" s="64">
        <v>50</v>
      </c>
      <c r="F2144" s="64">
        <v>0</v>
      </c>
      <c r="G2144" s="64">
        <v>0</v>
      </c>
      <c r="H2144" s="20">
        <f>IFERROR(VLOOKUP(A2144,'[3]Allocation Thresholds'!A:B,2,FALSE),10)</f>
        <v>10</v>
      </c>
    </row>
    <row r="2145" spans="1:8">
      <c r="A2145" t="s">
        <v>4941</v>
      </c>
      <c r="B2145" s="64">
        <f>VLOOKUP($A2145,Pivot!$D:$E,2,FALSE)</f>
        <v>0</v>
      </c>
      <c r="D2145" s="64">
        <v>50</v>
      </c>
      <c r="E2145" s="64">
        <v>50</v>
      </c>
      <c r="F2145" s="64">
        <v>0</v>
      </c>
      <c r="G2145" s="64">
        <v>0</v>
      </c>
      <c r="H2145" s="20">
        <f>IFERROR(VLOOKUP(A2145,'[3]Allocation Thresholds'!A:B,2,FALSE),10)</f>
        <v>10</v>
      </c>
    </row>
    <row r="2146" spans="1:8">
      <c r="A2146" t="s">
        <v>4942</v>
      </c>
      <c r="B2146" s="64">
        <f>VLOOKUP($A2146,Pivot!$D:$E,2,FALSE)</f>
        <v>0</v>
      </c>
      <c r="D2146" s="64">
        <v>50</v>
      </c>
      <c r="E2146" s="64">
        <v>50</v>
      </c>
      <c r="F2146" s="64">
        <v>0</v>
      </c>
      <c r="G2146" s="64">
        <v>0</v>
      </c>
      <c r="H2146" s="20">
        <f>IFERROR(VLOOKUP(A2146,'[3]Allocation Thresholds'!A:B,2,FALSE),10)</f>
        <v>10</v>
      </c>
    </row>
    <row r="2147" spans="1:8">
      <c r="A2147" t="s">
        <v>4943</v>
      </c>
      <c r="B2147" s="64">
        <f>VLOOKUP($A2147,Pivot!$D:$E,2,FALSE)</f>
        <v>0</v>
      </c>
      <c r="D2147" s="64">
        <v>50</v>
      </c>
      <c r="E2147" s="64">
        <v>50</v>
      </c>
      <c r="F2147" s="64">
        <v>0</v>
      </c>
      <c r="G2147" s="64">
        <v>0</v>
      </c>
      <c r="H2147" s="20">
        <f>IFERROR(VLOOKUP(A2147,'[3]Allocation Thresholds'!A:B,2,FALSE),10)</f>
        <v>10</v>
      </c>
    </row>
    <row r="2148" spans="1:8">
      <c r="A2148" t="s">
        <v>4944</v>
      </c>
      <c r="B2148" s="64">
        <f>VLOOKUP($A2148,Pivot!$D:$E,2,FALSE)</f>
        <v>0</v>
      </c>
      <c r="D2148" s="64">
        <v>50</v>
      </c>
      <c r="E2148" s="64">
        <v>50</v>
      </c>
      <c r="F2148" s="64">
        <v>0</v>
      </c>
      <c r="G2148" s="64">
        <v>0</v>
      </c>
      <c r="H2148" s="20">
        <f>IFERROR(VLOOKUP(A2148,'[3]Allocation Thresholds'!A:B,2,FALSE),10)</f>
        <v>10</v>
      </c>
    </row>
    <row r="2149" spans="1:8">
      <c r="A2149" t="s">
        <v>4945</v>
      </c>
      <c r="B2149" s="64">
        <f>VLOOKUP($A2149,Pivot!$D:$E,2,FALSE)</f>
        <v>0</v>
      </c>
      <c r="D2149" s="64">
        <v>50</v>
      </c>
      <c r="E2149" s="64">
        <v>50</v>
      </c>
      <c r="F2149" s="64">
        <v>0</v>
      </c>
      <c r="G2149" s="64">
        <v>0</v>
      </c>
      <c r="H2149" s="20">
        <f>IFERROR(VLOOKUP(A2149,'[3]Allocation Thresholds'!A:B,2,FALSE),10)</f>
        <v>10</v>
      </c>
    </row>
    <row r="2150" spans="1:8">
      <c r="A2150" t="s">
        <v>4946</v>
      </c>
      <c r="B2150" s="64">
        <f>VLOOKUP($A2150,Pivot!$D:$E,2,FALSE)</f>
        <v>0</v>
      </c>
      <c r="D2150" s="64">
        <v>50</v>
      </c>
      <c r="E2150" s="64">
        <v>50</v>
      </c>
      <c r="F2150" s="64">
        <v>0</v>
      </c>
      <c r="G2150" s="64">
        <v>0</v>
      </c>
      <c r="H2150" s="20">
        <f>IFERROR(VLOOKUP(A2150,'[3]Allocation Thresholds'!A:B,2,FALSE),10)</f>
        <v>10</v>
      </c>
    </row>
    <row r="2151" spans="1:8">
      <c r="A2151" t="s">
        <v>4947</v>
      </c>
      <c r="B2151" s="64">
        <f>VLOOKUP($A2151,Pivot!$D:$E,2,FALSE)</f>
        <v>0</v>
      </c>
      <c r="D2151" s="64">
        <v>50</v>
      </c>
      <c r="E2151" s="64">
        <v>50</v>
      </c>
      <c r="F2151" s="64">
        <v>0</v>
      </c>
      <c r="G2151" s="64">
        <v>0</v>
      </c>
      <c r="H2151" s="20">
        <f>IFERROR(VLOOKUP(A2151,'[3]Allocation Thresholds'!A:B,2,FALSE),10)</f>
        <v>10</v>
      </c>
    </row>
    <row r="2152" spans="1:8">
      <c r="A2152" t="s">
        <v>4948</v>
      </c>
      <c r="B2152" s="64">
        <f>VLOOKUP($A2152,Pivot!$D:$E,2,FALSE)</f>
        <v>0</v>
      </c>
      <c r="D2152" s="64">
        <v>50</v>
      </c>
      <c r="E2152" s="64">
        <v>50</v>
      </c>
      <c r="F2152" s="64">
        <v>0</v>
      </c>
      <c r="G2152" s="64">
        <v>0</v>
      </c>
      <c r="H2152" s="20">
        <f>IFERROR(VLOOKUP(A2152,'[3]Allocation Thresholds'!A:B,2,FALSE),10)</f>
        <v>10</v>
      </c>
    </row>
    <row r="2153" spans="1:8">
      <c r="A2153" t="s">
        <v>4949</v>
      </c>
      <c r="B2153" s="64">
        <f>VLOOKUP($A2153,Pivot!$D:$E,2,FALSE)</f>
        <v>0</v>
      </c>
      <c r="D2153" s="64">
        <v>50</v>
      </c>
      <c r="E2153" s="64">
        <v>50</v>
      </c>
      <c r="F2153" s="64">
        <v>0</v>
      </c>
      <c r="G2153" s="64">
        <v>0</v>
      </c>
      <c r="H2153" s="20">
        <f>IFERROR(VLOOKUP(A2153,'[3]Allocation Thresholds'!A:B,2,FALSE),10)</f>
        <v>10</v>
      </c>
    </row>
    <row r="2154" spans="1:8">
      <c r="A2154" t="s">
        <v>4950</v>
      </c>
      <c r="B2154" s="64">
        <f>VLOOKUP($A2154,Pivot!$D:$E,2,FALSE)</f>
        <v>0</v>
      </c>
      <c r="D2154" s="64">
        <v>50</v>
      </c>
      <c r="E2154" s="64">
        <v>50</v>
      </c>
      <c r="F2154" s="64">
        <v>0</v>
      </c>
      <c r="G2154" s="64">
        <v>0</v>
      </c>
      <c r="H2154" s="20">
        <f>IFERROR(VLOOKUP(A2154,'[3]Allocation Thresholds'!A:B,2,FALSE),10)</f>
        <v>10</v>
      </c>
    </row>
    <row r="2155" spans="1:8">
      <c r="A2155" t="s">
        <v>4951</v>
      </c>
      <c r="B2155" s="64">
        <f>VLOOKUP($A2155,Pivot!$D:$E,2,FALSE)</f>
        <v>0</v>
      </c>
      <c r="D2155" s="64">
        <v>50</v>
      </c>
      <c r="E2155" s="64">
        <v>50</v>
      </c>
      <c r="F2155" s="64">
        <v>0</v>
      </c>
      <c r="G2155" s="64">
        <v>0</v>
      </c>
      <c r="H2155" s="20">
        <f>IFERROR(VLOOKUP(A2155,'[3]Allocation Thresholds'!A:B,2,FALSE),10)</f>
        <v>10</v>
      </c>
    </row>
    <row r="2156" spans="1:8">
      <c r="A2156" t="s">
        <v>4952</v>
      </c>
      <c r="B2156" s="64">
        <f>VLOOKUP($A2156,Pivot!$D:$E,2,FALSE)</f>
        <v>0</v>
      </c>
      <c r="D2156" s="64">
        <v>50</v>
      </c>
      <c r="E2156" s="64">
        <v>50</v>
      </c>
      <c r="F2156" s="64">
        <v>0</v>
      </c>
      <c r="G2156" s="64">
        <v>0</v>
      </c>
      <c r="H2156" s="20">
        <f>IFERROR(VLOOKUP(A2156,'[3]Allocation Thresholds'!A:B,2,FALSE),10)</f>
        <v>10</v>
      </c>
    </row>
    <row r="2157" spans="1:8">
      <c r="A2157" t="s">
        <v>4953</v>
      </c>
      <c r="B2157" s="64">
        <f>VLOOKUP($A2157,Pivot!$D:$E,2,FALSE)</f>
        <v>0</v>
      </c>
      <c r="D2157" s="64">
        <v>50</v>
      </c>
      <c r="E2157" s="64">
        <v>50</v>
      </c>
      <c r="F2157" s="64">
        <v>0</v>
      </c>
      <c r="G2157" s="64">
        <v>0</v>
      </c>
      <c r="H2157" s="20">
        <f>IFERROR(VLOOKUP(A2157,'[3]Allocation Thresholds'!A:B,2,FALSE),10)</f>
        <v>10</v>
      </c>
    </row>
    <row r="2158" spans="1:8">
      <c r="A2158" t="s">
        <v>4954</v>
      </c>
      <c r="B2158" s="64">
        <f>VLOOKUP($A2158,Pivot!$D:$E,2,FALSE)</f>
        <v>0</v>
      </c>
      <c r="D2158" s="64">
        <v>50</v>
      </c>
      <c r="E2158" s="64">
        <v>50</v>
      </c>
      <c r="F2158" s="64">
        <v>0</v>
      </c>
      <c r="G2158" s="64">
        <v>0</v>
      </c>
      <c r="H2158" s="20">
        <f>IFERROR(VLOOKUP(A2158,'[3]Allocation Thresholds'!A:B,2,FALSE),10)</f>
        <v>10</v>
      </c>
    </row>
    <row r="2159" spans="1:8">
      <c r="A2159" t="s">
        <v>4955</v>
      </c>
      <c r="B2159" s="64">
        <f>VLOOKUP($A2159,Pivot!$D:$E,2,FALSE)</f>
        <v>0</v>
      </c>
      <c r="D2159" s="64">
        <v>50</v>
      </c>
      <c r="E2159" s="64">
        <v>50</v>
      </c>
      <c r="F2159" s="64">
        <v>0</v>
      </c>
      <c r="G2159" s="64">
        <v>0</v>
      </c>
      <c r="H2159" s="20">
        <f>IFERROR(VLOOKUP(A2159,'[3]Allocation Thresholds'!A:B,2,FALSE),10)</f>
        <v>10</v>
      </c>
    </row>
    <row r="2160" spans="1:8">
      <c r="A2160" t="s">
        <v>4956</v>
      </c>
      <c r="B2160" s="64">
        <f>VLOOKUP($A2160,Pivot!$D:$E,2,FALSE)</f>
        <v>0</v>
      </c>
      <c r="D2160" s="64">
        <v>50</v>
      </c>
      <c r="E2160" s="64">
        <v>50</v>
      </c>
      <c r="F2160" s="64">
        <v>0</v>
      </c>
      <c r="G2160" s="64">
        <v>0</v>
      </c>
      <c r="H2160" s="20">
        <f>IFERROR(VLOOKUP(A2160,'[3]Allocation Thresholds'!A:B,2,FALSE),10)</f>
        <v>10</v>
      </c>
    </row>
    <row r="2161" spans="1:8">
      <c r="A2161" t="s">
        <v>4957</v>
      </c>
      <c r="B2161" s="64">
        <f>VLOOKUP($A2161,Pivot!$D:$E,2,FALSE)</f>
        <v>0</v>
      </c>
      <c r="D2161" s="64">
        <v>50</v>
      </c>
      <c r="E2161" s="64">
        <v>50</v>
      </c>
      <c r="F2161" s="64">
        <v>0</v>
      </c>
      <c r="G2161" s="64">
        <v>0</v>
      </c>
      <c r="H2161" s="20">
        <f>IFERROR(VLOOKUP(A2161,'[3]Allocation Thresholds'!A:B,2,FALSE),10)</f>
        <v>10</v>
      </c>
    </row>
    <row r="2162" spans="1:8">
      <c r="A2162" t="s">
        <v>4958</v>
      </c>
      <c r="B2162" s="64">
        <f>VLOOKUP($A2162,Pivot!$D:$E,2,FALSE)</f>
        <v>0</v>
      </c>
      <c r="D2162" s="64">
        <v>50</v>
      </c>
      <c r="E2162" s="64">
        <v>50</v>
      </c>
      <c r="F2162" s="64">
        <v>0</v>
      </c>
      <c r="G2162" s="64">
        <v>0</v>
      </c>
      <c r="H2162" s="20">
        <f>IFERROR(VLOOKUP(A2162,'[3]Allocation Thresholds'!A:B,2,FALSE),10)</f>
        <v>10</v>
      </c>
    </row>
    <row r="2163" spans="1:8">
      <c r="A2163" t="s">
        <v>4959</v>
      </c>
      <c r="B2163" s="64">
        <f>VLOOKUP($A2163,Pivot!$D:$E,2,FALSE)</f>
        <v>0</v>
      </c>
      <c r="D2163" s="64">
        <v>50</v>
      </c>
      <c r="E2163" s="64">
        <v>50</v>
      </c>
      <c r="F2163" s="64">
        <v>0</v>
      </c>
      <c r="G2163" s="64">
        <v>0</v>
      </c>
      <c r="H2163" s="20">
        <f>IFERROR(VLOOKUP(A2163,'[3]Allocation Thresholds'!A:B,2,FALSE),10)</f>
        <v>10</v>
      </c>
    </row>
    <row r="2164" spans="1:8">
      <c r="A2164" t="s">
        <v>4960</v>
      </c>
      <c r="B2164" s="64">
        <f>VLOOKUP($A2164,Pivot!$D:$E,2,FALSE)</f>
        <v>0</v>
      </c>
      <c r="D2164" s="64">
        <v>50</v>
      </c>
      <c r="E2164" s="64">
        <v>50</v>
      </c>
      <c r="F2164" s="64">
        <v>0</v>
      </c>
      <c r="G2164" s="64">
        <v>0</v>
      </c>
      <c r="H2164" s="20">
        <f>IFERROR(VLOOKUP(A2164,'[3]Allocation Thresholds'!A:B,2,FALSE),10)</f>
        <v>10</v>
      </c>
    </row>
    <row r="2165" spans="1:8">
      <c r="A2165" t="s">
        <v>4961</v>
      </c>
      <c r="B2165" s="64">
        <f>VLOOKUP($A2165,Pivot!$D:$E,2,FALSE)</f>
        <v>0</v>
      </c>
      <c r="D2165" s="64">
        <v>50</v>
      </c>
      <c r="E2165" s="64">
        <v>50</v>
      </c>
      <c r="F2165" s="64">
        <v>0</v>
      </c>
      <c r="G2165" s="64">
        <v>0</v>
      </c>
      <c r="H2165" s="20">
        <f>IFERROR(VLOOKUP(A2165,'[3]Allocation Thresholds'!A:B,2,FALSE),10)</f>
        <v>10</v>
      </c>
    </row>
    <row r="2166" spans="1:8">
      <c r="A2166" t="s">
        <v>4962</v>
      </c>
      <c r="B2166" s="64">
        <f>VLOOKUP($A2166,Pivot!$D:$E,2,FALSE)</f>
        <v>0</v>
      </c>
      <c r="D2166" s="64">
        <v>50</v>
      </c>
      <c r="E2166" s="64">
        <v>50</v>
      </c>
      <c r="F2166" s="64">
        <v>0</v>
      </c>
      <c r="G2166" s="64">
        <v>0</v>
      </c>
      <c r="H2166" s="20">
        <f>IFERROR(VLOOKUP(A2166,'[3]Allocation Thresholds'!A:B,2,FALSE),10)</f>
        <v>10</v>
      </c>
    </row>
    <row r="2167" spans="1:8">
      <c r="A2167" t="s">
        <v>4963</v>
      </c>
      <c r="B2167" s="64">
        <f>VLOOKUP($A2167,Pivot!$D:$E,2,FALSE)</f>
        <v>0</v>
      </c>
      <c r="D2167" s="64">
        <v>50</v>
      </c>
      <c r="E2167" s="64">
        <v>50</v>
      </c>
      <c r="F2167" s="64">
        <v>0</v>
      </c>
      <c r="G2167" s="64">
        <v>0</v>
      </c>
      <c r="H2167" s="20">
        <f>IFERROR(VLOOKUP(A2167,'[3]Allocation Thresholds'!A:B,2,FALSE),10)</f>
        <v>10</v>
      </c>
    </row>
    <row r="2168" spans="1:8">
      <c r="A2168" t="s">
        <v>4964</v>
      </c>
      <c r="B2168" s="64">
        <f>VLOOKUP($A2168,Pivot!$D:$E,2,FALSE)</f>
        <v>0</v>
      </c>
      <c r="D2168" s="64">
        <v>50</v>
      </c>
      <c r="E2168" s="64">
        <v>50</v>
      </c>
      <c r="F2168" s="64">
        <v>0</v>
      </c>
      <c r="G2168" s="64">
        <v>0</v>
      </c>
      <c r="H2168" s="20">
        <f>IFERROR(VLOOKUP(A2168,'[3]Allocation Thresholds'!A:B,2,FALSE),10)</f>
        <v>10</v>
      </c>
    </row>
    <row r="2169" spans="1:8">
      <c r="A2169" t="s">
        <v>4965</v>
      </c>
      <c r="B2169" s="64">
        <f>VLOOKUP($A2169,Pivot!$D:$E,2,FALSE)</f>
        <v>0</v>
      </c>
      <c r="D2169" s="64">
        <v>50</v>
      </c>
      <c r="E2169" s="64">
        <v>50</v>
      </c>
      <c r="F2169" s="64">
        <v>0</v>
      </c>
      <c r="G2169" s="64">
        <v>0</v>
      </c>
      <c r="H2169" s="20">
        <f>IFERROR(VLOOKUP(A2169,'[3]Allocation Thresholds'!A:B,2,FALSE),10)</f>
        <v>10</v>
      </c>
    </row>
    <row r="2170" spans="1:8">
      <c r="A2170" t="s">
        <v>4966</v>
      </c>
      <c r="B2170" s="64">
        <f>VLOOKUP($A2170,Pivot!$D:$E,2,FALSE)</f>
        <v>0</v>
      </c>
      <c r="D2170" s="64">
        <v>50</v>
      </c>
      <c r="E2170" s="64">
        <v>50</v>
      </c>
      <c r="F2170" s="64">
        <v>0</v>
      </c>
      <c r="G2170" s="64">
        <v>0</v>
      </c>
      <c r="H2170" s="20">
        <f>IFERROR(VLOOKUP(A2170,'[3]Allocation Thresholds'!A:B,2,FALSE),10)</f>
        <v>10</v>
      </c>
    </row>
    <row r="2171" spans="1:8">
      <c r="A2171" t="s">
        <v>4967</v>
      </c>
      <c r="B2171" s="64">
        <f>VLOOKUP($A2171,Pivot!$D:$E,2,FALSE)</f>
        <v>0</v>
      </c>
      <c r="D2171" s="64">
        <v>50</v>
      </c>
      <c r="E2171" s="64">
        <v>50</v>
      </c>
      <c r="F2171" s="64">
        <v>0</v>
      </c>
      <c r="G2171" s="64">
        <v>0</v>
      </c>
      <c r="H2171" s="20">
        <f>IFERROR(VLOOKUP(A2171,'[3]Allocation Thresholds'!A:B,2,FALSE),10)</f>
        <v>10</v>
      </c>
    </row>
    <row r="2172" spans="1:8">
      <c r="A2172" t="s">
        <v>4968</v>
      </c>
      <c r="B2172" s="64">
        <f>VLOOKUP($A2172,Pivot!$D:$E,2,FALSE)</f>
        <v>0</v>
      </c>
      <c r="D2172" s="64">
        <v>50</v>
      </c>
      <c r="E2172" s="64">
        <v>50</v>
      </c>
      <c r="F2172" s="64">
        <v>0</v>
      </c>
      <c r="G2172" s="64">
        <v>0</v>
      </c>
      <c r="H2172" s="20">
        <f>IFERROR(VLOOKUP(A2172,'[3]Allocation Thresholds'!A:B,2,FALSE),10)</f>
        <v>10</v>
      </c>
    </row>
    <row r="2173" spans="1:8">
      <c r="A2173" t="s">
        <v>4969</v>
      </c>
      <c r="B2173" s="64">
        <f>VLOOKUP($A2173,Pivot!$D:$E,2,FALSE)</f>
        <v>0</v>
      </c>
      <c r="D2173" s="64">
        <v>50</v>
      </c>
      <c r="E2173" s="64">
        <v>50</v>
      </c>
      <c r="F2173" s="64">
        <v>0</v>
      </c>
      <c r="G2173" s="64">
        <v>0</v>
      </c>
      <c r="H2173" s="20">
        <f>IFERROR(VLOOKUP(A2173,'[3]Allocation Thresholds'!A:B,2,FALSE),10)</f>
        <v>10</v>
      </c>
    </row>
    <row r="2174" spans="1:8">
      <c r="A2174" t="s">
        <v>4970</v>
      </c>
      <c r="B2174" s="64">
        <f>VLOOKUP($A2174,Pivot!$D:$E,2,FALSE)</f>
        <v>0</v>
      </c>
      <c r="D2174" s="64">
        <v>50</v>
      </c>
      <c r="E2174" s="64">
        <v>50</v>
      </c>
      <c r="F2174" s="64">
        <v>0</v>
      </c>
      <c r="G2174" s="64">
        <v>0</v>
      </c>
      <c r="H2174" s="20">
        <f>IFERROR(VLOOKUP(A2174,'[3]Allocation Thresholds'!A:B,2,FALSE),10)</f>
        <v>10</v>
      </c>
    </row>
    <row r="2175" spans="1:8">
      <c r="A2175" t="s">
        <v>4971</v>
      </c>
      <c r="B2175" s="64">
        <f>VLOOKUP($A2175,Pivot!$D:$E,2,FALSE)</f>
        <v>0</v>
      </c>
      <c r="D2175" s="64">
        <v>50</v>
      </c>
      <c r="E2175" s="64">
        <v>50</v>
      </c>
      <c r="F2175" s="64">
        <v>0</v>
      </c>
      <c r="G2175" s="64">
        <v>0</v>
      </c>
      <c r="H2175" s="20">
        <f>IFERROR(VLOOKUP(A2175,'[3]Allocation Thresholds'!A:B,2,FALSE),10)</f>
        <v>10</v>
      </c>
    </row>
    <row r="2176" spans="1:8">
      <c r="A2176" t="s">
        <v>4972</v>
      </c>
      <c r="B2176" s="64">
        <f>VLOOKUP($A2176,Pivot!$D:$E,2,FALSE)</f>
        <v>0</v>
      </c>
      <c r="D2176" s="64">
        <v>50</v>
      </c>
      <c r="E2176" s="64">
        <v>50</v>
      </c>
      <c r="F2176" s="64">
        <v>0</v>
      </c>
      <c r="G2176" s="64">
        <v>0</v>
      </c>
      <c r="H2176" s="20">
        <f>IFERROR(VLOOKUP(A2176,'[3]Allocation Thresholds'!A:B,2,FALSE),10)</f>
        <v>10</v>
      </c>
    </row>
    <row r="2177" spans="1:8">
      <c r="A2177" t="s">
        <v>4973</v>
      </c>
      <c r="B2177" s="64">
        <f>VLOOKUP($A2177,Pivot!$D:$E,2,FALSE)</f>
        <v>0</v>
      </c>
      <c r="D2177" s="64">
        <v>50</v>
      </c>
      <c r="E2177" s="64">
        <v>50</v>
      </c>
      <c r="F2177" s="64">
        <v>0</v>
      </c>
      <c r="G2177" s="64">
        <v>0</v>
      </c>
      <c r="H2177" s="20">
        <f>IFERROR(VLOOKUP(A2177,'[3]Allocation Thresholds'!A:B,2,FALSE),10)</f>
        <v>10</v>
      </c>
    </row>
    <row r="2178" spans="1:8">
      <c r="A2178" t="s">
        <v>4974</v>
      </c>
      <c r="B2178" s="64">
        <f>VLOOKUP($A2178,Pivot!$D:$E,2,FALSE)</f>
        <v>0</v>
      </c>
      <c r="D2178" s="64">
        <v>50</v>
      </c>
      <c r="E2178" s="64">
        <v>50</v>
      </c>
      <c r="F2178" s="64">
        <v>0</v>
      </c>
      <c r="G2178" s="64">
        <v>0</v>
      </c>
      <c r="H2178" s="20">
        <f>IFERROR(VLOOKUP(A2178,'[3]Allocation Thresholds'!A:B,2,FALSE),10)</f>
        <v>10</v>
      </c>
    </row>
    <row r="2179" spans="1:8">
      <c r="A2179" t="s">
        <v>4975</v>
      </c>
      <c r="B2179" s="64">
        <f>VLOOKUP($A2179,Pivot!$D:$E,2,FALSE)</f>
        <v>0</v>
      </c>
      <c r="D2179" s="64">
        <v>50</v>
      </c>
      <c r="E2179" s="64">
        <v>50</v>
      </c>
      <c r="F2179" s="64">
        <v>0</v>
      </c>
      <c r="G2179" s="64">
        <v>0</v>
      </c>
      <c r="H2179" s="20">
        <f>IFERROR(VLOOKUP(A2179,'[3]Allocation Thresholds'!A:B,2,FALSE),10)</f>
        <v>10</v>
      </c>
    </row>
    <row r="2180" spans="1:8">
      <c r="A2180" t="s">
        <v>1520</v>
      </c>
      <c r="B2180" s="64">
        <f>VLOOKUP($A2180,Pivot!$D:$E,2,FALSE)</f>
        <v>0</v>
      </c>
      <c r="D2180" s="64">
        <v>50</v>
      </c>
      <c r="E2180" s="64">
        <v>50</v>
      </c>
      <c r="F2180" s="64">
        <v>0</v>
      </c>
      <c r="G2180" s="64">
        <v>0</v>
      </c>
      <c r="H2180" s="20">
        <f>IFERROR(VLOOKUP(A2180,'[3]Allocation Thresholds'!A:B,2,FALSE),10)</f>
        <v>10</v>
      </c>
    </row>
    <row r="2181" spans="1:8">
      <c r="A2181" t="s">
        <v>4976</v>
      </c>
      <c r="B2181" s="64">
        <f>VLOOKUP($A2181,Pivot!$D:$E,2,FALSE)</f>
        <v>0</v>
      </c>
      <c r="D2181" s="64">
        <v>50</v>
      </c>
      <c r="E2181" s="64">
        <v>50</v>
      </c>
      <c r="F2181" s="64">
        <v>0</v>
      </c>
      <c r="G2181" s="64">
        <v>0</v>
      </c>
      <c r="H2181" s="20">
        <f>IFERROR(VLOOKUP(A2181,'[3]Allocation Thresholds'!A:B,2,FALSE),10)</f>
        <v>10</v>
      </c>
    </row>
    <row r="2182" spans="1:8">
      <c r="A2182" t="s">
        <v>4977</v>
      </c>
      <c r="B2182" s="64">
        <f>VLOOKUP($A2182,Pivot!$D:$E,2,FALSE)</f>
        <v>0</v>
      </c>
      <c r="D2182" s="64">
        <v>50</v>
      </c>
      <c r="E2182" s="64">
        <v>50</v>
      </c>
      <c r="F2182" s="64">
        <v>0</v>
      </c>
      <c r="G2182" s="64">
        <v>0</v>
      </c>
      <c r="H2182" s="20">
        <f>IFERROR(VLOOKUP(A2182,'[3]Allocation Thresholds'!A:B,2,FALSE),10)</f>
        <v>10</v>
      </c>
    </row>
    <row r="2183" spans="1:8">
      <c r="A2183" t="s">
        <v>4978</v>
      </c>
      <c r="B2183" s="64">
        <f>VLOOKUP($A2183,Pivot!$D:$E,2,FALSE)</f>
        <v>0</v>
      </c>
      <c r="D2183" s="64">
        <v>50</v>
      </c>
      <c r="E2183" s="64">
        <v>50</v>
      </c>
      <c r="F2183" s="64">
        <v>0</v>
      </c>
      <c r="G2183" s="64">
        <v>0</v>
      </c>
      <c r="H2183" s="20">
        <f>IFERROR(VLOOKUP(A2183,'[3]Allocation Thresholds'!A:B,2,FALSE),10)</f>
        <v>10</v>
      </c>
    </row>
    <row r="2184" spans="1:8">
      <c r="A2184" t="s">
        <v>4979</v>
      </c>
      <c r="B2184" s="64">
        <f>VLOOKUP($A2184,Pivot!$D:$E,2,FALSE)</f>
        <v>0</v>
      </c>
      <c r="D2184" s="64">
        <v>50</v>
      </c>
      <c r="E2184" s="64">
        <v>50</v>
      </c>
      <c r="F2184" s="64">
        <v>0</v>
      </c>
      <c r="G2184" s="64">
        <v>0</v>
      </c>
      <c r="H2184" s="20">
        <f>IFERROR(VLOOKUP(A2184,'[3]Allocation Thresholds'!A:B,2,FALSE),10)</f>
        <v>10</v>
      </c>
    </row>
    <row r="2185" spans="1:8">
      <c r="A2185" t="s">
        <v>4980</v>
      </c>
      <c r="B2185" s="64">
        <f>VLOOKUP($A2185,Pivot!$D:$E,2,FALSE)</f>
        <v>0</v>
      </c>
      <c r="D2185" s="64">
        <v>50</v>
      </c>
      <c r="E2185" s="66">
        <v>50</v>
      </c>
      <c r="F2185" s="67">
        <v>0</v>
      </c>
      <c r="G2185" s="64">
        <v>0</v>
      </c>
      <c r="H2185" s="20">
        <f>IFERROR(VLOOKUP(A2185,'[3]Allocation Thresholds'!A:B,2,FALSE),10)</f>
        <v>10</v>
      </c>
    </row>
    <row r="2186" spans="1:8">
      <c r="A2186" t="s">
        <v>4981</v>
      </c>
      <c r="B2186" s="64">
        <f>VLOOKUP($A2186,Pivot!$D:$E,2,FALSE)</f>
        <v>0</v>
      </c>
      <c r="D2186" s="64">
        <v>50</v>
      </c>
      <c r="E2186" s="64">
        <v>50</v>
      </c>
      <c r="F2186" s="64">
        <v>0</v>
      </c>
      <c r="G2186" s="64">
        <v>0</v>
      </c>
      <c r="H2186" s="20">
        <f>IFERROR(VLOOKUP(A2186,'[3]Allocation Thresholds'!A:B,2,FALSE),10)</f>
        <v>10</v>
      </c>
    </row>
    <row r="2187" spans="1:8">
      <c r="A2187" t="s">
        <v>4982</v>
      </c>
      <c r="B2187" s="64">
        <f>VLOOKUP($A2187,Pivot!$D:$E,2,FALSE)</f>
        <v>0</v>
      </c>
      <c r="D2187" s="64">
        <v>50</v>
      </c>
      <c r="E2187" s="64">
        <v>50</v>
      </c>
      <c r="F2187" s="64">
        <v>0</v>
      </c>
      <c r="G2187" s="64">
        <v>0</v>
      </c>
      <c r="H2187" s="20">
        <f>IFERROR(VLOOKUP(A2187,'[3]Allocation Thresholds'!A:B,2,FALSE),10)</f>
        <v>10</v>
      </c>
    </row>
    <row r="2188" spans="1:8">
      <c r="A2188" t="s">
        <v>4983</v>
      </c>
      <c r="B2188" s="64">
        <f>VLOOKUP($A2188,Pivot!$D:$E,2,FALSE)</f>
        <v>0</v>
      </c>
      <c r="D2188" s="64">
        <v>50</v>
      </c>
      <c r="E2188" s="64">
        <v>50</v>
      </c>
      <c r="F2188" s="64">
        <v>0</v>
      </c>
      <c r="G2188" s="64">
        <v>0</v>
      </c>
      <c r="H2188" s="20">
        <f>IFERROR(VLOOKUP(A2188,'[3]Allocation Thresholds'!A:B,2,FALSE),10)</f>
        <v>10</v>
      </c>
    </row>
    <row r="2189" spans="1:8">
      <c r="A2189" t="s">
        <v>4984</v>
      </c>
      <c r="B2189" s="64">
        <f>VLOOKUP($A2189,Pivot!$D:$E,2,FALSE)</f>
        <v>0</v>
      </c>
      <c r="D2189" s="64">
        <v>50</v>
      </c>
      <c r="E2189" s="64">
        <v>50</v>
      </c>
      <c r="F2189" s="64">
        <v>0</v>
      </c>
      <c r="G2189" s="64">
        <v>0</v>
      </c>
      <c r="H2189" s="20">
        <f>IFERROR(VLOOKUP(A2189,'[3]Allocation Thresholds'!A:B,2,FALSE),10)</f>
        <v>10</v>
      </c>
    </row>
    <row r="2190" spans="1:8">
      <c r="A2190" t="s">
        <v>4985</v>
      </c>
      <c r="B2190" s="64">
        <f>VLOOKUP($A2190,Pivot!$D:$E,2,FALSE)</f>
        <v>0</v>
      </c>
      <c r="D2190" s="64">
        <v>50</v>
      </c>
      <c r="E2190" s="64">
        <v>50</v>
      </c>
      <c r="F2190" s="64">
        <v>0</v>
      </c>
      <c r="G2190" s="64">
        <v>0</v>
      </c>
      <c r="H2190" s="20">
        <f>IFERROR(VLOOKUP(A2190,'[3]Allocation Thresholds'!A:B,2,FALSE),10)</f>
        <v>10</v>
      </c>
    </row>
    <row r="2191" spans="1:8">
      <c r="A2191" t="s">
        <v>4986</v>
      </c>
      <c r="B2191" s="64">
        <f>VLOOKUP($A2191,Pivot!$D:$E,2,FALSE)</f>
        <v>0</v>
      </c>
      <c r="D2191" s="64">
        <v>50</v>
      </c>
      <c r="E2191" s="64">
        <v>50</v>
      </c>
      <c r="F2191" s="64">
        <v>0</v>
      </c>
      <c r="G2191" s="64">
        <v>0</v>
      </c>
      <c r="H2191" s="20">
        <f>IFERROR(VLOOKUP(A2191,'[3]Allocation Thresholds'!A:B,2,FALSE),10)</f>
        <v>10</v>
      </c>
    </row>
    <row r="2192" spans="1:8">
      <c r="A2192" t="s">
        <v>4987</v>
      </c>
      <c r="B2192" s="64">
        <f>VLOOKUP($A2192,Pivot!$D:$E,2,FALSE)</f>
        <v>0</v>
      </c>
      <c r="D2192" s="64">
        <v>50</v>
      </c>
      <c r="E2192" s="64">
        <v>50</v>
      </c>
      <c r="F2192" s="64">
        <v>0</v>
      </c>
      <c r="G2192" s="64">
        <v>0</v>
      </c>
      <c r="H2192" s="20">
        <f>IFERROR(VLOOKUP(A2192,'[3]Allocation Thresholds'!A:B,2,FALSE),10)</f>
        <v>10</v>
      </c>
    </row>
    <row r="2193" spans="1:8">
      <c r="A2193" t="s">
        <v>4988</v>
      </c>
      <c r="B2193" s="64">
        <f>VLOOKUP($A2193,Pivot!$D:$E,2,FALSE)</f>
        <v>0</v>
      </c>
      <c r="D2193" s="64">
        <v>50</v>
      </c>
      <c r="E2193" s="64">
        <v>50</v>
      </c>
      <c r="F2193" s="64">
        <v>0</v>
      </c>
      <c r="G2193" s="64">
        <v>0</v>
      </c>
      <c r="H2193" s="20">
        <f>IFERROR(VLOOKUP(A2193,'[3]Allocation Thresholds'!A:B,2,FALSE),10)</f>
        <v>10</v>
      </c>
    </row>
    <row r="2194" spans="1:8">
      <c r="A2194" t="s">
        <v>4989</v>
      </c>
      <c r="B2194" s="64">
        <f>VLOOKUP($A2194,Pivot!$D:$E,2,FALSE)</f>
        <v>0</v>
      </c>
      <c r="D2194" s="64">
        <v>50</v>
      </c>
      <c r="E2194" s="64">
        <v>50</v>
      </c>
      <c r="F2194" s="64">
        <v>0</v>
      </c>
      <c r="G2194" s="64">
        <v>0</v>
      </c>
      <c r="H2194" s="20">
        <f>IFERROR(VLOOKUP(A2194,'[3]Allocation Thresholds'!A:B,2,FALSE),10)</f>
        <v>10</v>
      </c>
    </row>
    <row r="2195" spans="1:8">
      <c r="A2195" t="s">
        <v>4990</v>
      </c>
      <c r="B2195" s="64">
        <f>VLOOKUP($A2195,Pivot!$D:$E,2,FALSE)</f>
        <v>0</v>
      </c>
      <c r="D2195" s="64">
        <v>50</v>
      </c>
      <c r="E2195" s="64">
        <v>50</v>
      </c>
      <c r="F2195" s="64">
        <v>0</v>
      </c>
      <c r="G2195" s="64">
        <v>0</v>
      </c>
      <c r="H2195" s="20">
        <f>IFERROR(VLOOKUP(A2195,'[3]Allocation Thresholds'!A:B,2,FALSE),10)</f>
        <v>10</v>
      </c>
    </row>
    <row r="2196" spans="1:8">
      <c r="A2196" t="s">
        <v>4991</v>
      </c>
      <c r="B2196" s="64">
        <f>VLOOKUP($A2196,Pivot!$D:$E,2,FALSE)</f>
        <v>0</v>
      </c>
      <c r="D2196" s="64">
        <v>50</v>
      </c>
      <c r="E2196" s="64">
        <v>50</v>
      </c>
      <c r="F2196" s="64">
        <v>0</v>
      </c>
      <c r="G2196" s="64">
        <v>0</v>
      </c>
      <c r="H2196" s="20">
        <f>IFERROR(VLOOKUP(A2196,'[3]Allocation Thresholds'!A:B,2,FALSE),10)</f>
        <v>10</v>
      </c>
    </row>
    <row r="2197" spans="1:8">
      <c r="A2197" t="s">
        <v>4992</v>
      </c>
      <c r="B2197" s="64">
        <f>VLOOKUP($A2197,Pivot!$D:$E,2,FALSE)</f>
        <v>0</v>
      </c>
      <c r="D2197" s="64">
        <v>50</v>
      </c>
      <c r="E2197" s="64">
        <v>50</v>
      </c>
      <c r="F2197" s="64">
        <v>0</v>
      </c>
      <c r="G2197" s="64">
        <v>0</v>
      </c>
      <c r="H2197" s="20">
        <f>IFERROR(VLOOKUP(A2197,'[3]Allocation Thresholds'!A:B,2,FALSE),10)</f>
        <v>10</v>
      </c>
    </row>
    <row r="2198" spans="1:8">
      <c r="A2198" t="s">
        <v>4993</v>
      </c>
      <c r="B2198" s="64">
        <f>VLOOKUP($A2198,Pivot!$D:$E,2,FALSE)</f>
        <v>0</v>
      </c>
      <c r="D2198" s="64">
        <v>50</v>
      </c>
      <c r="E2198" s="64">
        <v>50</v>
      </c>
      <c r="F2198" s="64">
        <v>0</v>
      </c>
      <c r="G2198" s="64">
        <v>0</v>
      </c>
      <c r="H2198" s="20">
        <f>IFERROR(VLOOKUP(A2198,'[3]Allocation Thresholds'!A:B,2,FALSE),10)</f>
        <v>10</v>
      </c>
    </row>
    <row r="2199" spans="1:8">
      <c r="A2199" t="s">
        <v>4994</v>
      </c>
      <c r="B2199" s="64">
        <f>VLOOKUP($A2199,Pivot!$D:$E,2,FALSE)</f>
        <v>0</v>
      </c>
      <c r="D2199" s="66">
        <v>50</v>
      </c>
      <c r="E2199" s="64">
        <v>50</v>
      </c>
      <c r="F2199" s="64">
        <v>0</v>
      </c>
      <c r="G2199" s="64">
        <v>0</v>
      </c>
      <c r="H2199" s="20">
        <f>IFERROR(VLOOKUP(A2199,'[3]Allocation Thresholds'!A:B,2,FALSE),10)</f>
        <v>10</v>
      </c>
    </row>
    <row r="2200" spans="1:8">
      <c r="A2200" t="s">
        <v>4995</v>
      </c>
      <c r="B2200" s="64">
        <f>VLOOKUP($A2200,Pivot!$D:$E,2,FALSE)</f>
        <v>0</v>
      </c>
      <c r="D2200" s="64">
        <v>50</v>
      </c>
      <c r="E2200" s="64">
        <v>50</v>
      </c>
      <c r="F2200" s="64">
        <v>0</v>
      </c>
      <c r="G2200" s="64">
        <v>0</v>
      </c>
      <c r="H2200" s="20">
        <f>IFERROR(VLOOKUP(A2200,'[3]Allocation Thresholds'!A:B,2,FALSE),10)</f>
        <v>10</v>
      </c>
    </row>
    <row r="2201" spans="1:8">
      <c r="A2201" t="s">
        <v>4996</v>
      </c>
      <c r="B2201" s="64">
        <f>VLOOKUP($A2201,Pivot!$D:$E,2,FALSE)</f>
        <v>0</v>
      </c>
      <c r="D2201" s="64">
        <v>50</v>
      </c>
      <c r="E2201" s="66">
        <v>50</v>
      </c>
      <c r="F2201" s="64">
        <v>0</v>
      </c>
      <c r="G2201" s="64">
        <v>0</v>
      </c>
      <c r="H2201" s="20">
        <f>IFERROR(VLOOKUP(A2201,'[3]Allocation Thresholds'!A:B,2,FALSE),10)</f>
        <v>10</v>
      </c>
    </row>
    <row r="2202" spans="1:8">
      <c r="A2202" t="s">
        <v>4997</v>
      </c>
      <c r="B2202" s="64">
        <f>VLOOKUP($A2202,Pivot!$D:$E,2,FALSE)</f>
        <v>0</v>
      </c>
      <c r="D2202" s="64">
        <v>50</v>
      </c>
      <c r="E2202" s="64">
        <v>50</v>
      </c>
      <c r="F2202" s="64">
        <v>0</v>
      </c>
      <c r="G2202" s="64">
        <v>0</v>
      </c>
      <c r="H2202" s="20">
        <f>IFERROR(VLOOKUP(A2202,'[3]Allocation Thresholds'!A:B,2,FALSE),10)</f>
        <v>10</v>
      </c>
    </row>
    <row r="2203" spans="1:8">
      <c r="A2203" t="s">
        <v>4998</v>
      </c>
      <c r="B2203" s="64">
        <f>VLOOKUP($A2203,Pivot!$D:$E,2,FALSE)</f>
        <v>0</v>
      </c>
      <c r="D2203" s="64">
        <v>50</v>
      </c>
      <c r="E2203" s="64">
        <v>50</v>
      </c>
      <c r="F2203" s="64">
        <v>0</v>
      </c>
      <c r="G2203" s="64">
        <v>0</v>
      </c>
      <c r="H2203" s="20">
        <f>IFERROR(VLOOKUP(A2203,'[3]Allocation Thresholds'!A:B,2,FALSE),10)</f>
        <v>10</v>
      </c>
    </row>
    <row r="2204" spans="1:8">
      <c r="A2204" t="s">
        <v>4999</v>
      </c>
      <c r="B2204" s="64">
        <f>VLOOKUP($A2204,Pivot!$D:$E,2,FALSE)</f>
        <v>0</v>
      </c>
      <c r="D2204" s="64">
        <v>50</v>
      </c>
      <c r="E2204" s="64">
        <v>50</v>
      </c>
      <c r="F2204" s="64">
        <v>0</v>
      </c>
      <c r="G2204" s="64">
        <v>0</v>
      </c>
      <c r="H2204" s="20">
        <f>IFERROR(VLOOKUP(A2204,'[3]Allocation Thresholds'!A:B,2,FALSE),10)</f>
        <v>10</v>
      </c>
    </row>
    <row r="2205" spans="1:8">
      <c r="A2205" t="s">
        <v>5000</v>
      </c>
      <c r="B2205" s="64">
        <f>VLOOKUP($A2205,Pivot!$D:$E,2,FALSE)</f>
        <v>0</v>
      </c>
      <c r="D2205" s="64">
        <v>0</v>
      </c>
      <c r="E2205" s="64">
        <v>0</v>
      </c>
      <c r="F2205" s="64">
        <v>0</v>
      </c>
      <c r="G2205" s="64">
        <v>0</v>
      </c>
      <c r="H2205" s="20">
        <f>IFERROR(VLOOKUP(A2205,'[3]Allocation Thresholds'!A:B,2,FALSE),10)</f>
        <v>10</v>
      </c>
    </row>
    <row r="2206" spans="1:8">
      <c r="A2206" t="s">
        <v>5001</v>
      </c>
      <c r="B2206" s="64">
        <f>VLOOKUP($A2206,Pivot!$D:$E,2,FALSE)</f>
        <v>0</v>
      </c>
      <c r="D2206" s="64">
        <v>0</v>
      </c>
      <c r="E2206" s="64">
        <v>0</v>
      </c>
      <c r="F2206" s="64">
        <v>0</v>
      </c>
      <c r="G2206" s="64">
        <v>0</v>
      </c>
      <c r="H2206" s="20">
        <f>IFERROR(VLOOKUP(A2206,'[3]Allocation Thresholds'!A:B,2,FALSE),10)</f>
        <v>10</v>
      </c>
    </row>
    <row r="2207" spans="1:8">
      <c r="A2207" t="s">
        <v>5002</v>
      </c>
      <c r="B2207" s="64">
        <f>VLOOKUP($A2207,Pivot!$D:$E,2,FALSE)</f>
        <v>0</v>
      </c>
      <c r="D2207" s="64">
        <v>0</v>
      </c>
      <c r="E2207" s="64">
        <v>0</v>
      </c>
      <c r="F2207" s="64">
        <v>0</v>
      </c>
      <c r="G2207" s="64">
        <v>0</v>
      </c>
      <c r="H2207" s="20">
        <f>IFERROR(VLOOKUP(A2207,'[3]Allocation Thresholds'!A:B,2,FALSE),10)</f>
        <v>10</v>
      </c>
    </row>
    <row r="2208" spans="1:8">
      <c r="A2208" t="s">
        <v>5003</v>
      </c>
      <c r="B2208" s="64">
        <f>VLOOKUP($A2208,Pivot!$D:$E,2,FALSE)</f>
        <v>0</v>
      </c>
      <c r="D2208" s="64">
        <v>0</v>
      </c>
      <c r="E2208" s="64">
        <v>0</v>
      </c>
      <c r="F2208" s="64">
        <v>0</v>
      </c>
      <c r="G2208" s="64">
        <v>0</v>
      </c>
      <c r="H2208" s="20">
        <f>IFERROR(VLOOKUP(A2208,'[3]Allocation Thresholds'!A:B,2,FALSE),10)</f>
        <v>10</v>
      </c>
    </row>
    <row r="2209" spans="1:8">
      <c r="A2209" t="s">
        <v>5004</v>
      </c>
      <c r="B2209" s="64">
        <f>VLOOKUP($A2209,Pivot!$D:$E,2,FALSE)</f>
        <v>0</v>
      </c>
      <c r="D2209" s="64">
        <v>0</v>
      </c>
      <c r="E2209" s="64">
        <v>0</v>
      </c>
      <c r="F2209" s="64">
        <v>0</v>
      </c>
      <c r="G2209" s="64">
        <v>0</v>
      </c>
      <c r="H2209" s="20">
        <f>IFERROR(VLOOKUP(A2209,'[3]Allocation Thresholds'!A:B,2,FALSE),10)</f>
        <v>10</v>
      </c>
    </row>
    <row r="2210" spans="1:8">
      <c r="A2210" t="s">
        <v>5005</v>
      </c>
      <c r="B2210" s="64">
        <f>VLOOKUP($A2210,Pivot!$D:$E,2,FALSE)</f>
        <v>0</v>
      </c>
      <c r="D2210" s="64">
        <v>0</v>
      </c>
      <c r="E2210" s="64">
        <v>0</v>
      </c>
      <c r="F2210" s="64">
        <v>0</v>
      </c>
      <c r="G2210" s="64">
        <v>0</v>
      </c>
      <c r="H2210" s="20">
        <f>IFERROR(VLOOKUP(A2210,'[3]Allocation Thresholds'!A:B,2,FALSE),10)</f>
        <v>10</v>
      </c>
    </row>
    <row r="2211" spans="1:8">
      <c r="A2211" t="s">
        <v>5006</v>
      </c>
      <c r="B2211" s="64">
        <f>VLOOKUP($A2211,Pivot!$D:$E,2,FALSE)</f>
        <v>0</v>
      </c>
      <c r="D2211" s="64">
        <v>0</v>
      </c>
      <c r="E2211" s="64">
        <v>0</v>
      </c>
      <c r="F2211" s="64">
        <v>0</v>
      </c>
      <c r="G2211" s="64">
        <v>0</v>
      </c>
      <c r="H2211" s="20">
        <f>IFERROR(VLOOKUP(A2211,'[3]Allocation Thresholds'!A:B,2,FALSE),10)</f>
        <v>10</v>
      </c>
    </row>
    <row r="2212" spans="1:8">
      <c r="A2212" t="s">
        <v>5007</v>
      </c>
      <c r="B2212" s="64">
        <f>VLOOKUP($A2212,Pivot!$D:$E,2,FALSE)</f>
        <v>0</v>
      </c>
      <c r="D2212" s="64">
        <v>50</v>
      </c>
      <c r="E2212" s="64">
        <v>50</v>
      </c>
      <c r="F2212" s="64">
        <v>0</v>
      </c>
      <c r="G2212" s="64">
        <v>0</v>
      </c>
      <c r="H2212" s="20">
        <f>IFERROR(VLOOKUP(A2212,'[3]Allocation Thresholds'!A:B,2,FALSE),10)</f>
        <v>10</v>
      </c>
    </row>
    <row r="2213" spans="1:8">
      <c r="A2213" t="s">
        <v>5008</v>
      </c>
      <c r="B2213" s="64">
        <f>VLOOKUP($A2213,Pivot!$D:$E,2,FALSE)</f>
        <v>0</v>
      </c>
      <c r="D2213" s="64">
        <v>50</v>
      </c>
      <c r="E2213" s="64">
        <v>50</v>
      </c>
      <c r="F2213" s="64">
        <v>0</v>
      </c>
      <c r="G2213" s="64">
        <v>0</v>
      </c>
      <c r="H2213" s="20">
        <f>IFERROR(VLOOKUP(A2213,'[3]Allocation Thresholds'!A:B,2,FALSE),10)</f>
        <v>10</v>
      </c>
    </row>
    <row r="2214" spans="1:8">
      <c r="A2214" t="s">
        <v>5009</v>
      </c>
      <c r="B2214" s="64">
        <f>VLOOKUP($A2214,Pivot!$D:$E,2,FALSE)</f>
        <v>0</v>
      </c>
      <c r="D2214" s="64">
        <v>50</v>
      </c>
      <c r="E2214" s="64">
        <v>50</v>
      </c>
      <c r="F2214" s="64">
        <v>0</v>
      </c>
      <c r="G2214" s="64">
        <v>0</v>
      </c>
      <c r="H2214" s="20">
        <f>IFERROR(VLOOKUP(A2214,'[3]Allocation Thresholds'!A:B,2,FALSE),10)</f>
        <v>10</v>
      </c>
    </row>
    <row r="2215" spans="1:8">
      <c r="A2215" t="s">
        <v>5010</v>
      </c>
      <c r="B2215" s="64">
        <f>VLOOKUP($A2215,Pivot!$D:$E,2,FALSE)</f>
        <v>0</v>
      </c>
      <c r="D2215" s="64">
        <v>0</v>
      </c>
      <c r="E2215" s="64">
        <v>0</v>
      </c>
      <c r="F2215" s="64">
        <v>0</v>
      </c>
      <c r="G2215" s="64">
        <v>0</v>
      </c>
      <c r="H2215" s="20">
        <f>IFERROR(VLOOKUP(A2215,'[3]Allocation Thresholds'!A:B,2,FALSE),10)</f>
        <v>10</v>
      </c>
    </row>
    <row r="2216" spans="1:8">
      <c r="A2216" t="s">
        <v>5011</v>
      </c>
      <c r="B2216" s="64">
        <f>VLOOKUP($A2216,Pivot!$D:$E,2,FALSE)</f>
        <v>0</v>
      </c>
      <c r="D2216" s="64">
        <v>0</v>
      </c>
      <c r="E2216" s="64">
        <v>0</v>
      </c>
      <c r="F2216" s="64">
        <v>0</v>
      </c>
      <c r="G2216" s="64">
        <v>0</v>
      </c>
      <c r="H2216" s="20">
        <f>IFERROR(VLOOKUP(A2216,'[3]Allocation Thresholds'!A:B,2,FALSE),10)</f>
        <v>10</v>
      </c>
    </row>
    <row r="2217" spans="1:8">
      <c r="A2217" t="s">
        <v>5012</v>
      </c>
      <c r="B2217" s="64">
        <f>VLOOKUP($A2217,Pivot!$D:$E,2,FALSE)</f>
        <v>0</v>
      </c>
      <c r="D2217" s="64">
        <v>50</v>
      </c>
      <c r="E2217" s="64">
        <v>50</v>
      </c>
      <c r="F2217" s="64">
        <v>0</v>
      </c>
      <c r="G2217" s="64">
        <v>0</v>
      </c>
      <c r="H2217" s="20">
        <f>IFERROR(VLOOKUP(A2217,'[3]Allocation Thresholds'!A:B,2,FALSE),10)</f>
        <v>10</v>
      </c>
    </row>
    <row r="2218" spans="1:8">
      <c r="A2218" t="s">
        <v>5013</v>
      </c>
      <c r="B2218" s="64">
        <f>VLOOKUP($A2218,Pivot!$D:$E,2,FALSE)</f>
        <v>0</v>
      </c>
      <c r="D2218" s="64">
        <v>0</v>
      </c>
      <c r="E2218" s="64">
        <v>0</v>
      </c>
      <c r="F2218" s="64">
        <v>0</v>
      </c>
      <c r="G2218" s="64">
        <v>0</v>
      </c>
      <c r="H2218" s="20">
        <f>IFERROR(VLOOKUP(A2218,'[3]Allocation Thresholds'!A:B,2,FALSE),10)</f>
        <v>10</v>
      </c>
    </row>
    <row r="2219" spans="1:8">
      <c r="A2219" t="s">
        <v>5014</v>
      </c>
      <c r="B2219" s="64">
        <f>VLOOKUP($A2219,Pivot!$D:$E,2,FALSE)</f>
        <v>0</v>
      </c>
      <c r="D2219" s="64">
        <v>0</v>
      </c>
      <c r="E2219" s="64">
        <v>0</v>
      </c>
      <c r="F2219" s="64">
        <v>0</v>
      </c>
      <c r="G2219" s="64">
        <v>0</v>
      </c>
      <c r="H2219" s="20">
        <f>IFERROR(VLOOKUP(A2219,'[3]Allocation Thresholds'!A:B,2,FALSE),10)</f>
        <v>10</v>
      </c>
    </row>
    <row r="2220" spans="1:8">
      <c r="A2220" t="s">
        <v>5015</v>
      </c>
      <c r="B2220" s="64">
        <f>VLOOKUP($A2220,Pivot!$D:$E,2,FALSE)</f>
        <v>0</v>
      </c>
      <c r="D2220" s="64">
        <v>50</v>
      </c>
      <c r="E2220" s="64">
        <v>50</v>
      </c>
      <c r="F2220" s="64">
        <v>0</v>
      </c>
      <c r="G2220" s="64">
        <v>0</v>
      </c>
      <c r="H2220" s="20">
        <f>IFERROR(VLOOKUP(A2220,'[3]Allocation Thresholds'!A:B,2,FALSE),10)</f>
        <v>10</v>
      </c>
    </row>
    <row r="2221" spans="1:8">
      <c r="A2221" t="s">
        <v>5016</v>
      </c>
      <c r="B2221" s="64">
        <f>VLOOKUP($A2221,Pivot!$D:$E,2,FALSE)</f>
        <v>0</v>
      </c>
      <c r="D2221" s="64">
        <v>0</v>
      </c>
      <c r="E2221" s="64">
        <v>0</v>
      </c>
      <c r="F2221" s="64">
        <v>0</v>
      </c>
      <c r="G2221" s="64">
        <v>0</v>
      </c>
      <c r="H2221" s="20">
        <f>IFERROR(VLOOKUP(A2221,'[3]Allocation Thresholds'!A:B,2,FALSE),10)</f>
        <v>10</v>
      </c>
    </row>
    <row r="2222" spans="1:8">
      <c r="A2222" t="s">
        <v>5017</v>
      </c>
      <c r="B2222" s="64">
        <f>VLOOKUP($A2222,Pivot!$D:$E,2,FALSE)</f>
        <v>0</v>
      </c>
      <c r="D2222" s="64">
        <v>0</v>
      </c>
      <c r="E2222" s="64">
        <v>0</v>
      </c>
      <c r="F2222" s="64">
        <v>0</v>
      </c>
      <c r="G2222" s="64">
        <v>0</v>
      </c>
      <c r="H2222" s="20">
        <f>IFERROR(VLOOKUP(A2222,'[3]Allocation Thresholds'!A:B,2,FALSE),10)</f>
        <v>10</v>
      </c>
    </row>
    <row r="2223" spans="1:8">
      <c r="A2223" t="s">
        <v>5018</v>
      </c>
      <c r="B2223" s="64">
        <f>VLOOKUP($A2223,Pivot!$D:$E,2,FALSE)</f>
        <v>0</v>
      </c>
      <c r="D2223" s="64">
        <v>0</v>
      </c>
      <c r="E2223" s="64">
        <v>0</v>
      </c>
      <c r="F2223" s="64">
        <v>0</v>
      </c>
      <c r="G2223" s="64">
        <v>0</v>
      </c>
      <c r="H2223" s="20">
        <f>IFERROR(VLOOKUP(A2223,'[3]Allocation Thresholds'!A:B,2,FALSE),10)</f>
        <v>10</v>
      </c>
    </row>
    <row r="2224" spans="1:8">
      <c r="A2224" t="s">
        <v>5019</v>
      </c>
      <c r="B2224" s="64">
        <f>VLOOKUP($A2224,Pivot!$D:$E,2,FALSE)</f>
        <v>0</v>
      </c>
      <c r="D2224" s="64">
        <v>0</v>
      </c>
      <c r="E2224" s="64">
        <v>0</v>
      </c>
      <c r="F2224" s="64">
        <v>0</v>
      </c>
      <c r="G2224" s="64">
        <v>0</v>
      </c>
      <c r="H2224" s="20">
        <f>IFERROR(VLOOKUP(A2224,'[3]Allocation Thresholds'!A:B,2,FALSE),10)</f>
        <v>10</v>
      </c>
    </row>
    <row r="2225" spans="1:8">
      <c r="A2225" t="s">
        <v>5020</v>
      </c>
      <c r="B2225" s="64">
        <f>VLOOKUP($A2225,Pivot!$D:$E,2,FALSE)</f>
        <v>0</v>
      </c>
      <c r="D2225" s="64">
        <v>50</v>
      </c>
      <c r="E2225" s="64">
        <v>50</v>
      </c>
      <c r="F2225" s="64">
        <v>0</v>
      </c>
      <c r="G2225" s="64">
        <v>0</v>
      </c>
      <c r="H2225" s="20">
        <f>IFERROR(VLOOKUP(A2225,'[3]Allocation Thresholds'!A:B,2,FALSE),10)</f>
        <v>10</v>
      </c>
    </row>
    <row r="2226" spans="1:8">
      <c r="A2226" t="s">
        <v>5021</v>
      </c>
      <c r="B2226" s="64">
        <f>VLOOKUP($A2226,Pivot!$D:$E,2,FALSE)</f>
        <v>0</v>
      </c>
      <c r="D2226" s="64">
        <v>0</v>
      </c>
      <c r="E2226" s="64">
        <v>0</v>
      </c>
      <c r="F2226" s="64">
        <v>0</v>
      </c>
      <c r="G2226" s="64">
        <v>0</v>
      </c>
      <c r="H2226" s="20">
        <f>IFERROR(VLOOKUP(A2226,'[3]Allocation Thresholds'!A:B,2,FALSE),10)</f>
        <v>10</v>
      </c>
    </row>
    <row r="2227" spans="1:8">
      <c r="A2227" t="s">
        <v>5022</v>
      </c>
      <c r="B2227" s="64">
        <f>VLOOKUP($A2227,Pivot!$D:$E,2,FALSE)</f>
        <v>0</v>
      </c>
      <c r="D2227" s="64">
        <v>0</v>
      </c>
      <c r="E2227" s="64">
        <v>0</v>
      </c>
      <c r="F2227" s="64">
        <v>0</v>
      </c>
      <c r="G2227" s="64">
        <v>0</v>
      </c>
      <c r="H2227" s="20">
        <f>IFERROR(VLOOKUP(A2227,'[3]Allocation Thresholds'!A:B,2,FALSE),10)</f>
        <v>10</v>
      </c>
    </row>
    <row r="2228" spans="1:8">
      <c r="A2228" t="s">
        <v>5023</v>
      </c>
      <c r="B2228" s="64">
        <f>VLOOKUP($A2228,Pivot!$D:$E,2,FALSE)</f>
        <v>0</v>
      </c>
      <c r="D2228" s="64">
        <v>50</v>
      </c>
      <c r="E2228" s="64">
        <v>50</v>
      </c>
      <c r="F2228" s="64">
        <v>0</v>
      </c>
      <c r="G2228" s="64">
        <v>0</v>
      </c>
      <c r="H2228" s="20">
        <f>IFERROR(VLOOKUP(A2228,'[3]Allocation Thresholds'!A:B,2,FALSE),10)</f>
        <v>10</v>
      </c>
    </row>
    <row r="2229" spans="1:8">
      <c r="A2229" t="s">
        <v>5024</v>
      </c>
      <c r="B2229" s="64">
        <f>VLOOKUP($A2229,Pivot!$D:$E,2,FALSE)</f>
        <v>0</v>
      </c>
      <c r="D2229" s="64">
        <v>50</v>
      </c>
      <c r="E2229" s="64">
        <v>50</v>
      </c>
      <c r="F2229" s="64">
        <v>0</v>
      </c>
      <c r="G2229" s="64">
        <v>0</v>
      </c>
      <c r="H2229" s="20">
        <f>IFERROR(VLOOKUP(A2229,'[3]Allocation Thresholds'!A:B,2,FALSE),10)</f>
        <v>10</v>
      </c>
    </row>
    <row r="2230" spans="1:8">
      <c r="A2230" t="s">
        <v>5025</v>
      </c>
      <c r="B2230" s="64">
        <f>VLOOKUP($A2230,Pivot!$D:$E,2,FALSE)</f>
        <v>0</v>
      </c>
      <c r="D2230" s="64">
        <v>0</v>
      </c>
      <c r="E2230" s="64">
        <v>0</v>
      </c>
      <c r="F2230" s="64">
        <v>0</v>
      </c>
      <c r="G2230" s="64">
        <v>0</v>
      </c>
      <c r="H2230" s="20">
        <f>IFERROR(VLOOKUP(A2230,'[3]Allocation Thresholds'!A:B,2,FALSE),10)</f>
        <v>10</v>
      </c>
    </row>
    <row r="2231" spans="1:8">
      <c r="A2231" t="s">
        <v>5026</v>
      </c>
      <c r="B2231" s="64">
        <f>VLOOKUP($A2231,Pivot!$D:$E,2,FALSE)</f>
        <v>0</v>
      </c>
      <c r="D2231" s="64">
        <v>50</v>
      </c>
      <c r="E2231" s="64">
        <v>50</v>
      </c>
      <c r="F2231" s="64">
        <v>0</v>
      </c>
      <c r="G2231" s="64">
        <v>0</v>
      </c>
      <c r="H2231" s="20">
        <f>IFERROR(VLOOKUP(A2231,'[3]Allocation Thresholds'!A:B,2,FALSE),10)</f>
        <v>10</v>
      </c>
    </row>
    <row r="2232" spans="1:8">
      <c r="A2232" t="s">
        <v>5027</v>
      </c>
      <c r="B2232" s="64">
        <f>VLOOKUP($A2232,Pivot!$D:$E,2,FALSE)</f>
        <v>0</v>
      </c>
      <c r="D2232" s="64">
        <v>50</v>
      </c>
      <c r="E2232" s="64">
        <v>50</v>
      </c>
      <c r="F2232" s="64">
        <v>0</v>
      </c>
      <c r="G2232" s="64">
        <v>0</v>
      </c>
      <c r="H2232" s="20">
        <f>IFERROR(VLOOKUP(A2232,'[3]Allocation Thresholds'!A:B,2,FALSE),10)</f>
        <v>10</v>
      </c>
    </row>
    <row r="2233" spans="1:8">
      <c r="A2233" t="s">
        <v>5028</v>
      </c>
      <c r="B2233" s="64">
        <f>VLOOKUP($A2233,Pivot!$D:$E,2,FALSE)</f>
        <v>0</v>
      </c>
      <c r="D2233" s="64">
        <v>50</v>
      </c>
      <c r="E2233" s="64">
        <v>50</v>
      </c>
      <c r="F2233" s="64">
        <v>0</v>
      </c>
      <c r="G2233" s="64">
        <v>0</v>
      </c>
      <c r="H2233" s="20">
        <f>IFERROR(VLOOKUP(A2233,'[3]Allocation Thresholds'!A:B,2,FALSE),10)</f>
        <v>10</v>
      </c>
    </row>
    <row r="2234" spans="1:8">
      <c r="A2234" t="s">
        <v>5029</v>
      </c>
      <c r="B2234" s="64">
        <f>VLOOKUP($A2234,Pivot!$D:$E,2,FALSE)</f>
        <v>0</v>
      </c>
      <c r="D2234" s="64">
        <v>50</v>
      </c>
      <c r="E2234" s="64">
        <v>50</v>
      </c>
      <c r="F2234" s="64">
        <v>0</v>
      </c>
      <c r="G2234" s="64">
        <v>0</v>
      </c>
      <c r="H2234" s="20">
        <f>IFERROR(VLOOKUP(A2234,'[3]Allocation Thresholds'!A:B,2,FALSE),10)</f>
        <v>10</v>
      </c>
    </row>
    <row r="2235" spans="1:8">
      <c r="A2235" t="s">
        <v>5030</v>
      </c>
      <c r="B2235" s="64">
        <f>VLOOKUP($A2235,Pivot!$D:$E,2,FALSE)</f>
        <v>0</v>
      </c>
      <c r="D2235" s="64">
        <v>50</v>
      </c>
      <c r="E2235" s="64">
        <v>50</v>
      </c>
      <c r="F2235" s="64">
        <v>0</v>
      </c>
      <c r="G2235" s="64">
        <v>0</v>
      </c>
      <c r="H2235" s="20">
        <f>IFERROR(VLOOKUP(A2235,'[3]Allocation Thresholds'!A:B,2,FALSE),10)</f>
        <v>10</v>
      </c>
    </row>
    <row r="2236" spans="1:8">
      <c r="A2236" t="s">
        <v>5031</v>
      </c>
      <c r="B2236" s="64">
        <f>VLOOKUP($A2236,Pivot!$D:$E,2,FALSE)</f>
        <v>0</v>
      </c>
      <c r="D2236" s="64">
        <v>50</v>
      </c>
      <c r="E2236" s="66">
        <v>50</v>
      </c>
      <c r="F2236" s="64">
        <v>0</v>
      </c>
      <c r="G2236" s="64">
        <v>0</v>
      </c>
      <c r="H2236" s="20">
        <f>IFERROR(VLOOKUP(A2236,'[3]Allocation Thresholds'!A:B,2,FALSE),10)</f>
        <v>10</v>
      </c>
    </row>
    <row r="2237" spans="1:8">
      <c r="A2237" t="s">
        <v>5032</v>
      </c>
      <c r="B2237" s="64">
        <f>VLOOKUP($A2237,Pivot!$D:$E,2,FALSE)</f>
        <v>0</v>
      </c>
      <c r="D2237" s="64">
        <v>50</v>
      </c>
      <c r="E2237" s="64">
        <v>50</v>
      </c>
      <c r="F2237" s="64">
        <v>0</v>
      </c>
      <c r="G2237" s="64">
        <v>0</v>
      </c>
      <c r="H2237" s="20">
        <f>IFERROR(VLOOKUP(A2237,'[3]Allocation Thresholds'!A:B,2,FALSE),10)</f>
        <v>10</v>
      </c>
    </row>
    <row r="2238" spans="1:8">
      <c r="A2238" t="s">
        <v>5033</v>
      </c>
      <c r="B2238" s="64">
        <f>VLOOKUP($A2238,Pivot!$D:$E,2,FALSE)</f>
        <v>0</v>
      </c>
      <c r="D2238" s="64">
        <v>50</v>
      </c>
      <c r="E2238" s="64">
        <v>50</v>
      </c>
      <c r="F2238" s="64">
        <v>0</v>
      </c>
      <c r="G2238" s="64">
        <v>0</v>
      </c>
      <c r="H2238" s="20">
        <f>IFERROR(VLOOKUP(A2238,'[3]Allocation Thresholds'!A:B,2,FALSE),10)</f>
        <v>10</v>
      </c>
    </row>
    <row r="2239" spans="1:8">
      <c r="A2239" t="s">
        <v>1521</v>
      </c>
      <c r="B2239" s="64">
        <f>VLOOKUP($A2239,Pivot!$D:$E,2,FALSE)</f>
        <v>119</v>
      </c>
      <c r="D2239" s="64">
        <v>119</v>
      </c>
      <c r="E2239" s="64">
        <v>119</v>
      </c>
      <c r="F2239" s="64">
        <v>0</v>
      </c>
      <c r="G2239" s="64">
        <v>0</v>
      </c>
      <c r="H2239" s="20">
        <f>IFERROR(VLOOKUP(A2239,'[3]Allocation Thresholds'!A:B,2,FALSE),10)</f>
        <v>10</v>
      </c>
    </row>
    <row r="2240" spans="1:8">
      <c r="A2240" t="s">
        <v>1525</v>
      </c>
      <c r="B2240" s="64">
        <f>VLOOKUP($A2240,Pivot!$D:$E,2,FALSE)</f>
        <v>236</v>
      </c>
      <c r="D2240" s="64">
        <v>236</v>
      </c>
      <c r="E2240" s="64">
        <v>236</v>
      </c>
      <c r="F2240" s="64">
        <v>0</v>
      </c>
      <c r="G2240" s="64">
        <v>0</v>
      </c>
      <c r="H2240" s="20">
        <f>IFERROR(VLOOKUP(A2240,'[3]Allocation Thresholds'!A:B,2,FALSE),10)</f>
        <v>10</v>
      </c>
    </row>
    <row r="2241" spans="1:8">
      <c r="A2241" t="s">
        <v>1526</v>
      </c>
      <c r="B2241" s="64">
        <f>VLOOKUP($A2241,Pivot!$D:$E,2,FALSE)</f>
        <v>143</v>
      </c>
      <c r="D2241" s="64">
        <v>143</v>
      </c>
      <c r="E2241" s="64">
        <v>143</v>
      </c>
      <c r="F2241" s="64">
        <v>0</v>
      </c>
      <c r="G2241" s="64">
        <v>0</v>
      </c>
      <c r="H2241" s="20">
        <f>IFERROR(VLOOKUP(A2241,'[3]Allocation Thresholds'!A:B,2,FALSE),10)</f>
        <v>10</v>
      </c>
    </row>
    <row r="2242" spans="1:8">
      <c r="A2242" t="s">
        <v>1527</v>
      </c>
      <c r="B2242" s="64">
        <f>VLOOKUP($A2242,Pivot!$D:$E,2,FALSE)</f>
        <v>24</v>
      </c>
      <c r="D2242" s="64">
        <v>24</v>
      </c>
      <c r="E2242" s="64">
        <v>24</v>
      </c>
      <c r="F2242" s="64">
        <v>0</v>
      </c>
      <c r="G2242" s="64">
        <v>0</v>
      </c>
      <c r="H2242" s="20">
        <f>IFERROR(VLOOKUP(A2242,'[3]Allocation Thresholds'!A:B,2,FALSE),10)</f>
        <v>10</v>
      </c>
    </row>
    <row r="2243" spans="1:8">
      <c r="A2243" t="s">
        <v>1529</v>
      </c>
      <c r="B2243" s="64">
        <f>VLOOKUP($A2243,Pivot!$D:$E,2,FALSE)</f>
        <v>35</v>
      </c>
      <c r="D2243" s="64">
        <v>35</v>
      </c>
      <c r="E2243" s="64">
        <v>35</v>
      </c>
      <c r="F2243" s="64">
        <v>0</v>
      </c>
      <c r="G2243" s="64">
        <v>0</v>
      </c>
      <c r="H2243" s="20">
        <f>IFERROR(VLOOKUP(A2243,'[3]Allocation Thresholds'!A:B,2,FALSE),10)</f>
        <v>10</v>
      </c>
    </row>
    <row r="2244" spans="1:8">
      <c r="A2244" t="s">
        <v>1530</v>
      </c>
      <c r="B2244" s="64">
        <f>VLOOKUP($A2244,Pivot!$D:$E,2,FALSE)</f>
        <v>71</v>
      </c>
      <c r="D2244" s="64">
        <v>71</v>
      </c>
      <c r="E2244" s="64">
        <v>71</v>
      </c>
      <c r="F2244" s="64">
        <v>0</v>
      </c>
      <c r="G2244" s="64">
        <v>0</v>
      </c>
      <c r="H2244" s="20">
        <f>IFERROR(VLOOKUP(A2244,'[3]Allocation Thresholds'!A:B,2,FALSE),10)</f>
        <v>10</v>
      </c>
    </row>
    <row r="2245" spans="1:8">
      <c r="A2245" t="s">
        <v>1531</v>
      </c>
      <c r="B2245" s="64">
        <f>VLOOKUP($A2245,Pivot!$D:$E,2,FALSE)</f>
        <v>176</v>
      </c>
      <c r="D2245" s="64">
        <v>176</v>
      </c>
      <c r="E2245" s="64">
        <v>176</v>
      </c>
      <c r="F2245" s="64">
        <v>0</v>
      </c>
      <c r="G2245" s="64">
        <v>0</v>
      </c>
      <c r="H2245" s="20">
        <f>IFERROR(VLOOKUP(A2245,'[3]Allocation Thresholds'!A:B,2,FALSE),10)</f>
        <v>10</v>
      </c>
    </row>
    <row r="2246" spans="1:8">
      <c r="A2246" t="s">
        <v>1533</v>
      </c>
      <c r="B2246" s="64">
        <f>VLOOKUP($A2246,Pivot!$D:$E,2,FALSE)</f>
        <v>78</v>
      </c>
      <c r="D2246" s="64">
        <v>78</v>
      </c>
      <c r="E2246" s="64">
        <v>78</v>
      </c>
      <c r="F2246" s="64">
        <v>0</v>
      </c>
      <c r="G2246" s="64">
        <v>0</v>
      </c>
      <c r="H2246" s="20">
        <f>IFERROR(VLOOKUP(A2246,'[3]Allocation Thresholds'!A:B,2,FALSE),10)</f>
        <v>10</v>
      </c>
    </row>
    <row r="2247" spans="1:8">
      <c r="A2247" t="s">
        <v>1534</v>
      </c>
      <c r="B2247" s="64">
        <f>VLOOKUP($A2247,Pivot!$D:$E,2,FALSE)</f>
        <v>134</v>
      </c>
      <c r="D2247" s="64">
        <v>134</v>
      </c>
      <c r="E2247" s="64">
        <v>134</v>
      </c>
      <c r="F2247" s="64">
        <v>0</v>
      </c>
      <c r="G2247" s="64">
        <v>0</v>
      </c>
      <c r="H2247" s="20">
        <f>IFERROR(VLOOKUP(A2247,'[3]Allocation Thresholds'!A:B,2,FALSE),10)</f>
        <v>10</v>
      </c>
    </row>
    <row r="2248" spans="1:8">
      <c r="A2248" t="s">
        <v>1535</v>
      </c>
      <c r="B2248" s="64">
        <f>VLOOKUP($A2248,Pivot!$D:$E,2,FALSE)</f>
        <v>33</v>
      </c>
      <c r="D2248" s="64">
        <v>33</v>
      </c>
      <c r="E2248" s="64">
        <v>33</v>
      </c>
      <c r="F2248" s="64">
        <v>0</v>
      </c>
      <c r="G2248" s="64">
        <v>0</v>
      </c>
      <c r="H2248" s="20">
        <f>IFERROR(VLOOKUP(A2248,'[3]Allocation Thresholds'!A:B,2,FALSE),10)</f>
        <v>10</v>
      </c>
    </row>
    <row r="2249" spans="1:8">
      <c r="A2249" t="s">
        <v>1536</v>
      </c>
      <c r="B2249" s="64">
        <f>VLOOKUP($A2249,Pivot!$D:$E,2,FALSE)</f>
        <v>110</v>
      </c>
      <c r="D2249" s="64">
        <v>110</v>
      </c>
      <c r="E2249" s="64">
        <v>110</v>
      </c>
      <c r="F2249" s="64">
        <v>0</v>
      </c>
      <c r="G2249" s="64">
        <v>0</v>
      </c>
      <c r="H2249" s="20">
        <f>IFERROR(VLOOKUP(A2249,'[3]Allocation Thresholds'!A:B,2,FALSE),10)</f>
        <v>10</v>
      </c>
    </row>
    <row r="2250" spans="1:8">
      <c r="A2250" t="s">
        <v>1537</v>
      </c>
      <c r="B2250" s="64">
        <f>VLOOKUP($A2250,Pivot!$D:$E,2,FALSE)</f>
        <v>132</v>
      </c>
      <c r="D2250" s="64">
        <v>132</v>
      </c>
      <c r="E2250" s="64">
        <v>132</v>
      </c>
      <c r="F2250" s="64">
        <v>0</v>
      </c>
      <c r="G2250" s="64">
        <v>0</v>
      </c>
      <c r="H2250" s="20">
        <f>IFERROR(VLOOKUP(A2250,'[3]Allocation Thresholds'!A:B,2,FALSE),10)</f>
        <v>10</v>
      </c>
    </row>
    <row r="2251" spans="1:8">
      <c r="A2251" t="s">
        <v>1538</v>
      </c>
      <c r="B2251" s="64">
        <f>VLOOKUP($A2251,Pivot!$D:$E,2,FALSE)</f>
        <v>48</v>
      </c>
      <c r="D2251" s="64">
        <v>48</v>
      </c>
      <c r="E2251" s="64">
        <v>48</v>
      </c>
      <c r="F2251" s="64">
        <v>0</v>
      </c>
      <c r="G2251" s="64">
        <v>0</v>
      </c>
      <c r="H2251" s="20">
        <f>IFERROR(VLOOKUP(A2251,'[3]Allocation Thresholds'!A:B,2,FALSE),10)</f>
        <v>10</v>
      </c>
    </row>
    <row r="2252" spans="1:8">
      <c r="A2252" t="s">
        <v>1540</v>
      </c>
      <c r="B2252" s="64">
        <f>VLOOKUP($A2252,Pivot!$D:$E,2,FALSE)</f>
        <v>0</v>
      </c>
      <c r="D2252" s="64">
        <v>0</v>
      </c>
      <c r="E2252" s="64">
        <v>0</v>
      </c>
      <c r="F2252" s="64">
        <v>0</v>
      </c>
      <c r="G2252" s="64">
        <v>0</v>
      </c>
      <c r="H2252" s="20">
        <f>IFERROR(VLOOKUP(A2252,'[3]Allocation Thresholds'!A:B,2,FALSE),10)</f>
        <v>10</v>
      </c>
    </row>
    <row r="2253" spans="1:8">
      <c r="A2253" t="s">
        <v>1541</v>
      </c>
      <c r="B2253" s="64">
        <f>VLOOKUP($A2253,Pivot!$D:$E,2,FALSE)</f>
        <v>0</v>
      </c>
      <c r="D2253" s="64">
        <v>0</v>
      </c>
      <c r="E2253" s="64">
        <v>0</v>
      </c>
      <c r="F2253" s="64">
        <v>0</v>
      </c>
      <c r="G2253" s="64">
        <v>0</v>
      </c>
      <c r="H2253" s="20">
        <f>IFERROR(VLOOKUP(A2253,'[3]Allocation Thresholds'!A:B,2,FALSE),10)</f>
        <v>10</v>
      </c>
    </row>
    <row r="2254" spans="1:8">
      <c r="A2254" t="s">
        <v>1542</v>
      </c>
      <c r="B2254" s="64">
        <f>VLOOKUP($A2254,Pivot!$D:$E,2,FALSE)</f>
        <v>0</v>
      </c>
      <c r="D2254" s="64">
        <v>0</v>
      </c>
      <c r="E2254" s="64">
        <v>0</v>
      </c>
      <c r="F2254" s="64">
        <v>0</v>
      </c>
      <c r="G2254" s="64">
        <v>0</v>
      </c>
      <c r="H2254" s="20">
        <f>IFERROR(VLOOKUP(A2254,'[3]Allocation Thresholds'!A:B,2,FALSE),10)</f>
        <v>10</v>
      </c>
    </row>
    <row r="2255" spans="1:8">
      <c r="A2255" t="s">
        <v>1543</v>
      </c>
      <c r="B2255" s="64">
        <f>VLOOKUP($A2255,Pivot!$D:$E,2,FALSE)</f>
        <v>0</v>
      </c>
      <c r="D2255" s="64">
        <v>0</v>
      </c>
      <c r="E2255" s="64">
        <v>0</v>
      </c>
      <c r="F2255" s="64">
        <v>0</v>
      </c>
      <c r="G2255" s="64">
        <v>0</v>
      </c>
      <c r="H2255" s="20">
        <f>IFERROR(VLOOKUP(A2255,'[3]Allocation Thresholds'!A:B,2,FALSE),10)</f>
        <v>10</v>
      </c>
    </row>
    <row r="2256" spans="1:8">
      <c r="A2256" t="s">
        <v>1544</v>
      </c>
      <c r="B2256" s="64">
        <f>VLOOKUP($A2256,Pivot!$D:$E,2,FALSE)</f>
        <v>0</v>
      </c>
      <c r="D2256" s="64">
        <v>0</v>
      </c>
      <c r="E2256" s="64">
        <v>0</v>
      </c>
      <c r="F2256" s="64">
        <v>0</v>
      </c>
      <c r="G2256" s="64">
        <v>0</v>
      </c>
      <c r="H2256" s="20">
        <f>IFERROR(VLOOKUP(A2256,'[3]Allocation Thresholds'!A:B,2,FALSE),10)</f>
        <v>10</v>
      </c>
    </row>
    <row r="2257" spans="1:8">
      <c r="A2257" t="s">
        <v>1545</v>
      </c>
      <c r="B2257" s="64">
        <f>VLOOKUP($A2257,Pivot!$D:$E,2,FALSE)</f>
        <v>0</v>
      </c>
      <c r="D2257" s="64">
        <v>0</v>
      </c>
      <c r="E2257" s="64">
        <v>0</v>
      </c>
      <c r="F2257" s="64">
        <v>0</v>
      </c>
      <c r="G2257" s="64">
        <v>0</v>
      </c>
      <c r="H2257" s="20">
        <f>IFERROR(VLOOKUP(A2257,'[3]Allocation Thresholds'!A:B,2,FALSE),10)</f>
        <v>10</v>
      </c>
    </row>
    <row r="2258" spans="1:8">
      <c r="A2258" t="s">
        <v>9019</v>
      </c>
      <c r="B2258" s="64">
        <f>VLOOKUP($A2258,Pivot!$D:$E,2,FALSE)</f>
        <v>0</v>
      </c>
      <c r="D2258" s="64">
        <v>0</v>
      </c>
      <c r="E2258" s="64">
        <v>0</v>
      </c>
      <c r="F2258" s="64">
        <v>0</v>
      </c>
      <c r="G2258" s="64">
        <v>0</v>
      </c>
      <c r="H2258" s="20">
        <f>IFERROR(VLOOKUP(A2258,'[3]Allocation Thresholds'!A:B,2,FALSE),10)</f>
        <v>10</v>
      </c>
    </row>
    <row r="2259" spans="1:8">
      <c r="A2259" t="s">
        <v>1546</v>
      </c>
      <c r="B2259" s="64">
        <f>VLOOKUP($A2259,Pivot!$D:$E,2,FALSE)</f>
        <v>0</v>
      </c>
      <c r="D2259" s="64">
        <v>0</v>
      </c>
      <c r="E2259" s="64">
        <v>0</v>
      </c>
      <c r="F2259" s="64">
        <v>0</v>
      </c>
      <c r="G2259" s="64">
        <v>0</v>
      </c>
      <c r="H2259" s="20">
        <f>IFERROR(VLOOKUP(A2259,'[3]Allocation Thresholds'!A:B,2,FALSE),10)</f>
        <v>10</v>
      </c>
    </row>
    <row r="2260" spans="1:8">
      <c r="A2260" t="s">
        <v>1547</v>
      </c>
      <c r="B2260" s="64">
        <f>VLOOKUP($A2260,Pivot!$D:$E,2,FALSE)</f>
        <v>0</v>
      </c>
      <c r="D2260" s="64">
        <v>0</v>
      </c>
      <c r="E2260" s="64">
        <v>0</v>
      </c>
      <c r="F2260" s="64">
        <v>0</v>
      </c>
      <c r="G2260" s="64">
        <v>0</v>
      </c>
      <c r="H2260" s="20">
        <f>IFERROR(VLOOKUP(A2260,'[3]Allocation Thresholds'!A:B,2,FALSE),10)</f>
        <v>10</v>
      </c>
    </row>
    <row r="2261" spans="1:8">
      <c r="A2261" t="s">
        <v>1548</v>
      </c>
      <c r="B2261" s="64">
        <f>VLOOKUP($A2261,Pivot!$D:$E,2,FALSE)</f>
        <v>0</v>
      </c>
      <c r="D2261" s="64">
        <v>0</v>
      </c>
      <c r="E2261" s="64">
        <v>0</v>
      </c>
      <c r="F2261" s="64">
        <v>0</v>
      </c>
      <c r="G2261" s="64">
        <v>0</v>
      </c>
      <c r="H2261" s="20">
        <f>IFERROR(VLOOKUP(A2261,'[3]Allocation Thresholds'!A:B,2,FALSE),10)</f>
        <v>10</v>
      </c>
    </row>
    <row r="2262" spans="1:8">
      <c r="A2262" t="s">
        <v>1549</v>
      </c>
      <c r="B2262" s="64">
        <f>VLOOKUP($A2262,Pivot!$D:$E,2,FALSE)</f>
        <v>0</v>
      </c>
      <c r="D2262" s="64">
        <v>0</v>
      </c>
      <c r="E2262" s="64">
        <v>0</v>
      </c>
      <c r="F2262" s="64">
        <v>0</v>
      </c>
      <c r="G2262" s="64">
        <v>0</v>
      </c>
      <c r="H2262" s="20">
        <f>IFERROR(VLOOKUP(A2262,'[3]Allocation Thresholds'!A:B,2,FALSE),10)</f>
        <v>10</v>
      </c>
    </row>
    <row r="2263" spans="1:8">
      <c r="A2263" t="s">
        <v>9020</v>
      </c>
      <c r="B2263" s="64">
        <f>VLOOKUP($A2263,Pivot!$D:$E,2,FALSE)</f>
        <v>0</v>
      </c>
      <c r="D2263" s="64">
        <v>0</v>
      </c>
      <c r="E2263" s="64">
        <v>0</v>
      </c>
      <c r="F2263" s="64">
        <v>0</v>
      </c>
      <c r="G2263" s="64">
        <v>0</v>
      </c>
      <c r="H2263" s="20">
        <f>IFERROR(VLOOKUP(A2263,'[3]Allocation Thresholds'!A:B,2,FALSE),10)</f>
        <v>10</v>
      </c>
    </row>
    <row r="2264" spans="1:8">
      <c r="A2264" t="s">
        <v>9021</v>
      </c>
      <c r="B2264" s="64">
        <f>VLOOKUP($A2264,Pivot!$D:$E,2,FALSE)</f>
        <v>0</v>
      </c>
      <c r="D2264" s="64">
        <v>0</v>
      </c>
      <c r="E2264" s="64">
        <v>0</v>
      </c>
      <c r="F2264" s="64">
        <v>0</v>
      </c>
      <c r="G2264" s="64">
        <v>0</v>
      </c>
      <c r="H2264" s="20">
        <f>IFERROR(VLOOKUP(A2264,'[3]Allocation Thresholds'!A:B,2,FALSE),10)</f>
        <v>10</v>
      </c>
    </row>
    <row r="2265" spans="1:8">
      <c r="A2265" t="s">
        <v>1551</v>
      </c>
      <c r="B2265" s="64">
        <f>VLOOKUP($A2265,Pivot!$D:$E,2,FALSE)</f>
        <v>19</v>
      </c>
      <c r="D2265" s="64">
        <v>19</v>
      </c>
      <c r="E2265" s="64">
        <v>0</v>
      </c>
      <c r="F2265" s="64">
        <v>0</v>
      </c>
      <c r="G2265" s="64">
        <v>0</v>
      </c>
      <c r="H2265" s="20">
        <f>IFERROR(VLOOKUP(A2265,'[3]Allocation Thresholds'!A:B,2,FALSE),10)</f>
        <v>10</v>
      </c>
    </row>
    <row r="2266" spans="1:8">
      <c r="A2266" t="s">
        <v>1554</v>
      </c>
      <c r="B2266" s="64">
        <f>VLOOKUP($A2266,Pivot!$D:$E,2,FALSE)</f>
        <v>0</v>
      </c>
      <c r="D2266" s="64">
        <v>50</v>
      </c>
      <c r="E2266" s="64">
        <v>50</v>
      </c>
      <c r="F2266" s="64">
        <v>0</v>
      </c>
      <c r="G2266" s="64">
        <v>0</v>
      </c>
      <c r="H2266" s="20">
        <f>IFERROR(VLOOKUP(A2266,'[3]Allocation Thresholds'!A:B,2,FALSE),10)</f>
        <v>10</v>
      </c>
    </row>
    <row r="2267" spans="1:8">
      <c r="A2267" t="s">
        <v>1555</v>
      </c>
      <c r="B2267" s="64">
        <f>VLOOKUP($A2267,Pivot!$D:$E,2,FALSE)</f>
        <v>0</v>
      </c>
      <c r="D2267" s="64">
        <v>50</v>
      </c>
      <c r="E2267" s="64">
        <v>50</v>
      </c>
      <c r="F2267" s="64">
        <v>0</v>
      </c>
      <c r="G2267" s="64">
        <v>0</v>
      </c>
      <c r="H2267" s="20">
        <f>IFERROR(VLOOKUP(A2267,'[3]Allocation Thresholds'!A:B,2,FALSE),10)</f>
        <v>10</v>
      </c>
    </row>
    <row r="2268" spans="1:8">
      <c r="A2268" t="s">
        <v>1561</v>
      </c>
      <c r="B2268" s="64">
        <f>VLOOKUP($A2268,Pivot!$D:$E,2,FALSE)</f>
        <v>0</v>
      </c>
      <c r="D2268" s="64">
        <v>50</v>
      </c>
      <c r="E2268" s="66">
        <v>50</v>
      </c>
      <c r="F2268" s="64">
        <v>0</v>
      </c>
      <c r="G2268" s="64">
        <v>0</v>
      </c>
      <c r="H2268" s="20">
        <f>IFERROR(VLOOKUP(A2268,'[3]Allocation Thresholds'!A:B,2,FALSE),10)</f>
        <v>10</v>
      </c>
    </row>
    <row r="2269" spans="1:8">
      <c r="A2269" t="s">
        <v>1562</v>
      </c>
      <c r="B2269" s="64">
        <f>VLOOKUP($A2269,Pivot!$D:$E,2,FALSE)</f>
        <v>0</v>
      </c>
      <c r="D2269" s="64">
        <v>50</v>
      </c>
      <c r="E2269" s="64">
        <v>50</v>
      </c>
      <c r="F2269" s="64">
        <v>0</v>
      </c>
      <c r="G2269" s="64">
        <v>0</v>
      </c>
      <c r="H2269" s="20">
        <f>IFERROR(VLOOKUP(A2269,'[3]Allocation Thresholds'!A:B,2,FALSE),10)</f>
        <v>10</v>
      </c>
    </row>
    <row r="2270" spans="1:8">
      <c r="A2270" t="s">
        <v>1563</v>
      </c>
      <c r="B2270" s="64">
        <f>VLOOKUP($A2270,Pivot!$D:$E,2,FALSE)</f>
        <v>0</v>
      </c>
      <c r="D2270" s="64">
        <v>50</v>
      </c>
      <c r="E2270" s="64">
        <v>50</v>
      </c>
      <c r="F2270" s="64">
        <v>0</v>
      </c>
      <c r="G2270" s="64">
        <v>0</v>
      </c>
      <c r="H2270" s="20">
        <f>IFERROR(VLOOKUP(A2270,'[3]Allocation Thresholds'!A:B,2,FALSE),10)</f>
        <v>10</v>
      </c>
    </row>
    <row r="2271" spans="1:8">
      <c r="A2271" t="s">
        <v>1564</v>
      </c>
      <c r="B2271" s="64">
        <f>VLOOKUP($A2271,Pivot!$D:$E,2,FALSE)</f>
        <v>0</v>
      </c>
      <c r="D2271" s="64">
        <v>50</v>
      </c>
      <c r="E2271" s="64">
        <v>50</v>
      </c>
      <c r="F2271" s="64">
        <v>0</v>
      </c>
      <c r="G2271" s="64">
        <v>0</v>
      </c>
      <c r="H2271" s="20">
        <f>IFERROR(VLOOKUP(A2271,'[3]Allocation Thresholds'!A:B,2,FALSE),10)</f>
        <v>10</v>
      </c>
    </row>
    <row r="2272" spans="1:8">
      <c r="A2272" t="s">
        <v>1565</v>
      </c>
      <c r="B2272" s="64">
        <f>VLOOKUP($A2272,Pivot!$D:$E,2,FALSE)</f>
        <v>0</v>
      </c>
      <c r="D2272" s="64">
        <v>50</v>
      </c>
      <c r="E2272" s="64">
        <v>50</v>
      </c>
      <c r="F2272" s="64">
        <v>0</v>
      </c>
      <c r="G2272" s="64">
        <v>0</v>
      </c>
      <c r="H2272" s="20">
        <f>IFERROR(VLOOKUP(A2272,'[3]Allocation Thresholds'!A:B,2,FALSE),10)</f>
        <v>10</v>
      </c>
    </row>
    <row r="2273" spans="1:8">
      <c r="A2273" t="s">
        <v>1566</v>
      </c>
      <c r="B2273" s="64">
        <f>VLOOKUP($A2273,Pivot!$D:$E,2,FALSE)</f>
        <v>0</v>
      </c>
      <c r="D2273" s="64">
        <v>50</v>
      </c>
      <c r="E2273" s="64">
        <v>50</v>
      </c>
      <c r="F2273" s="64">
        <v>0</v>
      </c>
      <c r="G2273" s="64">
        <v>0</v>
      </c>
      <c r="H2273" s="20">
        <f>IFERROR(VLOOKUP(A2273,'[3]Allocation Thresholds'!A:B,2,FALSE),10)</f>
        <v>10</v>
      </c>
    </row>
    <row r="2274" spans="1:8">
      <c r="A2274" t="s">
        <v>1567</v>
      </c>
      <c r="B2274" s="64">
        <f>VLOOKUP($A2274,Pivot!$D:$E,2,FALSE)</f>
        <v>0</v>
      </c>
      <c r="D2274" s="64">
        <v>50</v>
      </c>
      <c r="E2274" s="64">
        <v>50</v>
      </c>
      <c r="F2274" s="64">
        <v>0</v>
      </c>
      <c r="G2274" s="64">
        <v>0</v>
      </c>
      <c r="H2274" s="20">
        <f>IFERROR(VLOOKUP(A2274,'[3]Allocation Thresholds'!A:B,2,FALSE),10)</f>
        <v>10</v>
      </c>
    </row>
    <row r="2275" spans="1:8">
      <c r="A2275" t="s">
        <v>1572</v>
      </c>
      <c r="B2275" s="64">
        <f>VLOOKUP($A2275,Pivot!$D:$E,2,FALSE)</f>
        <v>0</v>
      </c>
      <c r="D2275" s="64">
        <v>50</v>
      </c>
      <c r="E2275" s="64">
        <v>50</v>
      </c>
      <c r="F2275" s="64">
        <v>0</v>
      </c>
      <c r="G2275" s="64">
        <v>0</v>
      </c>
      <c r="H2275" s="20">
        <f>IFERROR(VLOOKUP(A2275,'[3]Allocation Thresholds'!A:B,2,FALSE),10)</f>
        <v>10</v>
      </c>
    </row>
    <row r="2276" spans="1:8">
      <c r="A2276" t="s">
        <v>1573</v>
      </c>
      <c r="B2276" s="64">
        <f>VLOOKUP($A2276,Pivot!$D:$E,2,FALSE)</f>
        <v>0</v>
      </c>
      <c r="D2276" s="64">
        <v>50</v>
      </c>
      <c r="E2276" s="64">
        <v>50</v>
      </c>
      <c r="F2276" s="64">
        <v>0</v>
      </c>
      <c r="G2276" s="64">
        <v>0</v>
      </c>
      <c r="H2276" s="20">
        <f>IFERROR(VLOOKUP(A2276,'[3]Allocation Thresholds'!A:B,2,FALSE),10)</f>
        <v>10</v>
      </c>
    </row>
    <row r="2277" spans="1:8">
      <c r="A2277" t="s">
        <v>8509</v>
      </c>
      <c r="B2277" s="64">
        <f>VLOOKUP($A2277,Pivot!$D:$E,2,FALSE)</f>
        <v>0</v>
      </c>
      <c r="D2277" s="64">
        <v>50</v>
      </c>
      <c r="E2277" s="64">
        <v>50</v>
      </c>
      <c r="F2277" s="64">
        <v>0</v>
      </c>
      <c r="G2277" s="64">
        <v>0</v>
      </c>
      <c r="H2277" s="20">
        <f>IFERROR(VLOOKUP(A2277,'[3]Allocation Thresholds'!A:B,2,FALSE),10)</f>
        <v>10</v>
      </c>
    </row>
    <row r="2278" spans="1:8">
      <c r="A2278" t="s">
        <v>8511</v>
      </c>
      <c r="B2278" s="64">
        <f>VLOOKUP($A2278,Pivot!$D:$E,2,FALSE)</f>
        <v>0</v>
      </c>
      <c r="D2278" s="64">
        <v>50</v>
      </c>
      <c r="E2278" s="64">
        <v>50</v>
      </c>
      <c r="F2278" s="64">
        <v>0</v>
      </c>
      <c r="G2278" s="64">
        <v>0</v>
      </c>
      <c r="H2278" s="20">
        <f>IFERROR(VLOOKUP(A2278,'[3]Allocation Thresholds'!A:B,2,FALSE),10)</f>
        <v>10</v>
      </c>
    </row>
    <row r="2279" spans="1:8">
      <c r="A2279" t="s">
        <v>1583</v>
      </c>
      <c r="B2279" s="64">
        <f>VLOOKUP($A2279,Pivot!$D:$E,2,FALSE)</f>
        <v>0</v>
      </c>
      <c r="D2279" s="64">
        <v>0</v>
      </c>
      <c r="E2279" s="64">
        <v>0</v>
      </c>
      <c r="F2279" s="64">
        <v>0</v>
      </c>
      <c r="G2279" s="64">
        <v>0</v>
      </c>
      <c r="H2279" s="20">
        <f>IFERROR(VLOOKUP(A2279,'[3]Allocation Thresholds'!A:B,2,FALSE),10)</f>
        <v>10</v>
      </c>
    </row>
    <row r="2280" spans="1:8">
      <c r="A2280" t="s">
        <v>1600</v>
      </c>
      <c r="B2280" s="64">
        <f>VLOOKUP($A2280,Pivot!$D:$E,2,FALSE)</f>
        <v>1</v>
      </c>
      <c r="D2280" s="64">
        <v>1</v>
      </c>
      <c r="E2280" s="64">
        <v>0</v>
      </c>
      <c r="F2280" s="64">
        <v>0</v>
      </c>
      <c r="G2280" s="64">
        <v>0</v>
      </c>
      <c r="H2280" s="20">
        <f>IFERROR(VLOOKUP(A2280,'[3]Allocation Thresholds'!A:B,2,FALSE),10)</f>
        <v>10</v>
      </c>
    </row>
    <row r="2281" spans="1:8">
      <c r="A2281" t="s">
        <v>1601</v>
      </c>
      <c r="B2281" s="64">
        <f>VLOOKUP($A2281,Pivot!$D:$E,2,FALSE)</f>
        <v>1</v>
      </c>
      <c r="D2281" s="64">
        <v>50</v>
      </c>
      <c r="E2281" s="64">
        <v>50</v>
      </c>
      <c r="F2281" s="64">
        <v>0</v>
      </c>
      <c r="G2281" s="64">
        <v>0</v>
      </c>
      <c r="H2281" s="20">
        <f>IFERROR(VLOOKUP(A2281,'[3]Allocation Thresholds'!A:B,2,FALSE),10)</f>
        <v>10</v>
      </c>
    </row>
    <row r="2282" spans="1:8">
      <c r="A2282" t="s">
        <v>1602</v>
      </c>
      <c r="B2282" s="64">
        <f>VLOOKUP($A2282,Pivot!$D:$E,2,FALSE)</f>
        <v>0</v>
      </c>
      <c r="D2282" s="64">
        <v>50</v>
      </c>
      <c r="E2282" s="64">
        <v>50</v>
      </c>
      <c r="F2282" s="64">
        <v>0</v>
      </c>
      <c r="G2282" s="64">
        <v>0</v>
      </c>
      <c r="H2282" s="20">
        <f>IFERROR(VLOOKUP(A2282,'[3]Allocation Thresholds'!A:B,2,FALSE),10)</f>
        <v>10</v>
      </c>
    </row>
    <row r="2283" spans="1:8">
      <c r="A2283" t="s">
        <v>1608</v>
      </c>
      <c r="B2283" s="64">
        <f>VLOOKUP($A2283,Pivot!$D:$E,2,FALSE)</f>
        <v>0</v>
      </c>
      <c r="D2283" s="64">
        <v>50</v>
      </c>
      <c r="E2283" s="64">
        <v>50</v>
      </c>
      <c r="F2283" s="64">
        <v>0</v>
      </c>
      <c r="G2283" s="64">
        <v>0</v>
      </c>
      <c r="H2283" s="20">
        <f>IFERROR(VLOOKUP(A2283,'[3]Allocation Thresholds'!A:B,2,FALSE),10)</f>
        <v>10</v>
      </c>
    </row>
    <row r="2284" spans="1:8">
      <c r="A2284" t="s">
        <v>1609</v>
      </c>
      <c r="B2284" s="64">
        <f>VLOOKUP($A2284,Pivot!$D:$E,2,FALSE)</f>
        <v>0</v>
      </c>
      <c r="D2284" s="64">
        <v>50</v>
      </c>
      <c r="E2284" s="64">
        <v>50</v>
      </c>
      <c r="F2284" s="64">
        <v>0</v>
      </c>
      <c r="G2284" s="64">
        <v>0</v>
      </c>
      <c r="H2284" s="20">
        <f>IFERROR(VLOOKUP(A2284,'[3]Allocation Thresholds'!A:B,2,FALSE),10)</f>
        <v>10</v>
      </c>
    </row>
    <row r="2285" spans="1:8">
      <c r="A2285" t="s">
        <v>1610</v>
      </c>
      <c r="B2285" s="64">
        <f>VLOOKUP($A2285,Pivot!$D:$E,2,FALSE)</f>
        <v>0</v>
      </c>
      <c r="D2285" s="64">
        <v>50</v>
      </c>
      <c r="E2285" s="64">
        <v>50</v>
      </c>
      <c r="F2285" s="64">
        <v>0</v>
      </c>
      <c r="G2285" s="64">
        <v>0</v>
      </c>
      <c r="H2285" s="20">
        <f>IFERROR(VLOOKUP(A2285,'[3]Allocation Thresholds'!A:B,2,FALSE),10)</f>
        <v>10</v>
      </c>
    </row>
    <row r="2286" spans="1:8">
      <c r="A2286" t="s">
        <v>1611</v>
      </c>
      <c r="B2286" s="64">
        <f>VLOOKUP($A2286,Pivot!$D:$E,2,FALSE)</f>
        <v>0</v>
      </c>
      <c r="D2286" s="64">
        <v>50</v>
      </c>
      <c r="E2286" s="64">
        <v>50</v>
      </c>
      <c r="F2286" s="64">
        <v>0</v>
      </c>
      <c r="G2286" s="64">
        <v>0</v>
      </c>
      <c r="H2286" s="20">
        <f>IFERROR(VLOOKUP(A2286,'[3]Allocation Thresholds'!A:B,2,FALSE),10)</f>
        <v>10</v>
      </c>
    </row>
    <row r="2287" spans="1:8">
      <c r="A2287" t="s">
        <v>1612</v>
      </c>
      <c r="B2287" s="64">
        <f>VLOOKUP($A2287,Pivot!$D:$E,2,FALSE)</f>
        <v>0</v>
      </c>
      <c r="D2287" s="64">
        <v>50</v>
      </c>
      <c r="E2287" s="64">
        <v>50</v>
      </c>
      <c r="F2287" s="64">
        <v>0</v>
      </c>
      <c r="G2287" s="64">
        <v>0</v>
      </c>
      <c r="H2287" s="20">
        <f>IFERROR(VLOOKUP(A2287,'[3]Allocation Thresholds'!A:B,2,FALSE),10)</f>
        <v>10</v>
      </c>
    </row>
    <row r="2288" spans="1:8">
      <c r="A2288" t="s">
        <v>1613</v>
      </c>
      <c r="B2288" s="64">
        <f>VLOOKUP($A2288,Pivot!$D:$E,2,FALSE)</f>
        <v>0</v>
      </c>
      <c r="D2288" s="64">
        <v>50</v>
      </c>
      <c r="E2288" s="64">
        <v>50</v>
      </c>
      <c r="F2288" s="64">
        <v>0</v>
      </c>
      <c r="G2288" s="64">
        <v>0</v>
      </c>
      <c r="H2288" s="20">
        <f>IFERROR(VLOOKUP(A2288,'[3]Allocation Thresholds'!A:B,2,FALSE),10)</f>
        <v>10</v>
      </c>
    </row>
    <row r="2289" spans="1:8">
      <c r="A2289" t="s">
        <v>1614</v>
      </c>
      <c r="B2289" s="64">
        <f>VLOOKUP($A2289,Pivot!$D:$E,2,FALSE)</f>
        <v>0</v>
      </c>
      <c r="D2289" s="64">
        <v>50</v>
      </c>
      <c r="E2289" s="64">
        <v>50</v>
      </c>
      <c r="F2289" s="64">
        <v>0</v>
      </c>
      <c r="G2289" s="64">
        <v>0</v>
      </c>
      <c r="H2289" s="20">
        <f>IFERROR(VLOOKUP(A2289,'[3]Allocation Thresholds'!A:B,2,FALSE),10)</f>
        <v>10</v>
      </c>
    </row>
    <row r="2290" spans="1:8">
      <c r="A2290" t="s">
        <v>1615</v>
      </c>
      <c r="B2290" s="64">
        <f>VLOOKUP($A2290,Pivot!$D:$E,2,FALSE)</f>
        <v>0</v>
      </c>
      <c r="D2290" s="64">
        <v>50</v>
      </c>
      <c r="E2290" s="64">
        <v>50</v>
      </c>
      <c r="F2290" s="64">
        <v>0</v>
      </c>
      <c r="G2290" s="64">
        <v>0</v>
      </c>
      <c r="H2290" s="20">
        <f>IFERROR(VLOOKUP(A2290,'[3]Allocation Thresholds'!A:B,2,FALSE),10)</f>
        <v>10</v>
      </c>
    </row>
    <row r="2291" spans="1:8">
      <c r="A2291" t="s">
        <v>1616</v>
      </c>
      <c r="B2291" s="64">
        <f>VLOOKUP($A2291,Pivot!$D:$E,2,FALSE)</f>
        <v>0</v>
      </c>
      <c r="D2291" s="64">
        <v>50</v>
      </c>
      <c r="E2291" s="64">
        <v>50</v>
      </c>
      <c r="F2291" s="64">
        <v>0</v>
      </c>
      <c r="G2291" s="64">
        <v>0</v>
      </c>
      <c r="H2291" s="20">
        <f>IFERROR(VLOOKUP(A2291,'[3]Allocation Thresholds'!A:B,2,FALSE),10)</f>
        <v>10</v>
      </c>
    </row>
    <row r="2292" spans="1:8">
      <c r="A2292" t="s">
        <v>1617</v>
      </c>
      <c r="B2292" s="64">
        <f>VLOOKUP($A2292,Pivot!$D:$E,2,FALSE)</f>
        <v>0</v>
      </c>
      <c r="D2292" s="64">
        <v>50</v>
      </c>
      <c r="E2292" s="64">
        <v>50</v>
      </c>
      <c r="F2292" s="64">
        <v>0</v>
      </c>
      <c r="G2292" s="64">
        <v>0</v>
      </c>
      <c r="H2292" s="20">
        <f>IFERROR(VLOOKUP(A2292,'[3]Allocation Thresholds'!A:B,2,FALSE),10)</f>
        <v>10</v>
      </c>
    </row>
    <row r="2293" spans="1:8">
      <c r="A2293" t="s">
        <v>1618</v>
      </c>
      <c r="B2293" s="64">
        <f>VLOOKUP($A2293,Pivot!$D:$E,2,FALSE)</f>
        <v>0</v>
      </c>
      <c r="D2293" s="64">
        <v>50</v>
      </c>
      <c r="E2293" s="64">
        <v>50</v>
      </c>
      <c r="F2293" s="64">
        <v>0</v>
      </c>
      <c r="G2293" s="64">
        <v>0</v>
      </c>
      <c r="H2293" s="20">
        <f>IFERROR(VLOOKUP(A2293,'[3]Allocation Thresholds'!A:B,2,FALSE),10)</f>
        <v>10</v>
      </c>
    </row>
    <row r="2294" spans="1:8">
      <c r="A2294" t="s">
        <v>1619</v>
      </c>
      <c r="B2294" s="64">
        <f>VLOOKUP($A2294,Pivot!$D:$E,2,FALSE)</f>
        <v>0</v>
      </c>
      <c r="D2294" s="64">
        <v>50</v>
      </c>
      <c r="E2294" s="64">
        <v>50</v>
      </c>
      <c r="F2294" s="64">
        <v>0</v>
      </c>
      <c r="G2294" s="64">
        <v>0</v>
      </c>
      <c r="H2294" s="20">
        <f>IFERROR(VLOOKUP(A2294,'[3]Allocation Thresholds'!A:B,2,FALSE),10)</f>
        <v>10</v>
      </c>
    </row>
    <row r="2295" spans="1:8">
      <c r="A2295" t="s">
        <v>5034</v>
      </c>
      <c r="B2295" s="64">
        <f>VLOOKUP($A2295,Pivot!$D:$E,2,FALSE)</f>
        <v>0</v>
      </c>
      <c r="D2295" s="64">
        <v>50</v>
      </c>
      <c r="E2295" s="64">
        <v>50</v>
      </c>
      <c r="F2295" s="64">
        <v>0</v>
      </c>
      <c r="G2295" s="64">
        <v>0</v>
      </c>
      <c r="H2295" s="20">
        <f>IFERROR(VLOOKUP(A2295,'[3]Allocation Thresholds'!A:B,2,FALSE),10)</f>
        <v>10</v>
      </c>
    </row>
    <row r="2296" spans="1:8">
      <c r="A2296" t="s">
        <v>1620</v>
      </c>
      <c r="B2296" s="64">
        <f>VLOOKUP($A2296,Pivot!$D:$E,2,FALSE)</f>
        <v>0</v>
      </c>
      <c r="D2296" s="64">
        <v>50</v>
      </c>
      <c r="E2296" s="64">
        <v>50</v>
      </c>
      <c r="F2296" s="64">
        <v>0</v>
      </c>
      <c r="G2296" s="64">
        <v>0</v>
      </c>
      <c r="H2296" s="20">
        <f>IFERROR(VLOOKUP(A2296,'[3]Allocation Thresholds'!A:B,2,FALSE),10)</f>
        <v>10</v>
      </c>
    </row>
    <row r="2297" spans="1:8">
      <c r="A2297" t="s">
        <v>1621</v>
      </c>
      <c r="B2297" s="64">
        <f>VLOOKUP($A2297,Pivot!$D:$E,2,FALSE)</f>
        <v>0</v>
      </c>
      <c r="D2297" s="64">
        <v>50</v>
      </c>
      <c r="E2297" s="66">
        <v>50</v>
      </c>
      <c r="F2297" s="64">
        <v>0</v>
      </c>
      <c r="G2297" s="64">
        <v>0</v>
      </c>
      <c r="H2297" s="20">
        <f>IFERROR(VLOOKUP(A2297,'[3]Allocation Thresholds'!A:B,2,FALSE),10)</f>
        <v>10</v>
      </c>
    </row>
    <row r="2298" spans="1:8">
      <c r="A2298" t="s">
        <v>5035</v>
      </c>
      <c r="B2298" s="64">
        <f>VLOOKUP($A2298,Pivot!$D:$E,2,FALSE)</f>
        <v>0</v>
      </c>
      <c r="D2298" s="64">
        <v>50</v>
      </c>
      <c r="E2298" s="64">
        <v>50</v>
      </c>
      <c r="F2298" s="64">
        <v>0</v>
      </c>
      <c r="G2298" s="64">
        <v>0</v>
      </c>
      <c r="H2298" s="20">
        <f>IFERROR(VLOOKUP(A2298,'[3]Allocation Thresholds'!A:B,2,FALSE),10)</f>
        <v>10</v>
      </c>
    </row>
    <row r="2299" spans="1:8">
      <c r="A2299" t="s">
        <v>5036</v>
      </c>
      <c r="B2299" s="64">
        <f>VLOOKUP($A2299,Pivot!$D:$E,2,FALSE)</f>
        <v>0</v>
      </c>
      <c r="D2299" s="64">
        <v>50</v>
      </c>
      <c r="E2299" s="64">
        <v>50</v>
      </c>
      <c r="F2299" s="64">
        <v>0</v>
      </c>
      <c r="G2299" s="64">
        <v>0</v>
      </c>
      <c r="H2299" s="20">
        <f>IFERROR(VLOOKUP(A2299,'[3]Allocation Thresholds'!A:B,2,FALSE),10)</f>
        <v>10</v>
      </c>
    </row>
    <row r="2300" spans="1:8">
      <c r="A2300" t="s">
        <v>1622</v>
      </c>
      <c r="B2300" s="64">
        <f>VLOOKUP($A2300,Pivot!$D:$E,2,FALSE)</f>
        <v>0</v>
      </c>
      <c r="D2300" s="64">
        <v>50</v>
      </c>
      <c r="E2300" s="64">
        <v>50</v>
      </c>
      <c r="F2300" s="64">
        <v>0</v>
      </c>
      <c r="G2300" s="64">
        <v>0</v>
      </c>
      <c r="H2300" s="20">
        <f>IFERROR(VLOOKUP(A2300,'[3]Allocation Thresholds'!A:B,2,FALSE),10)</f>
        <v>10</v>
      </c>
    </row>
    <row r="2301" spans="1:8">
      <c r="A2301" t="s">
        <v>1623</v>
      </c>
      <c r="B2301" s="64">
        <f>VLOOKUP($A2301,Pivot!$D:$E,2,FALSE)</f>
        <v>0</v>
      </c>
      <c r="D2301" s="64">
        <v>50</v>
      </c>
      <c r="E2301" s="64">
        <v>50</v>
      </c>
      <c r="F2301" s="64">
        <v>0</v>
      </c>
      <c r="G2301" s="64">
        <v>0</v>
      </c>
      <c r="H2301" s="20">
        <f>IFERROR(VLOOKUP(A2301,'[3]Allocation Thresholds'!A:B,2,FALSE),10)</f>
        <v>10</v>
      </c>
    </row>
    <row r="2302" spans="1:8">
      <c r="A2302" t="s">
        <v>1624</v>
      </c>
      <c r="B2302" s="64">
        <f>VLOOKUP($A2302,Pivot!$D:$E,2,FALSE)</f>
        <v>0</v>
      </c>
      <c r="D2302" s="64">
        <v>50</v>
      </c>
      <c r="E2302" s="64">
        <v>50</v>
      </c>
      <c r="F2302" s="64">
        <v>0</v>
      </c>
      <c r="G2302" s="64">
        <v>0</v>
      </c>
      <c r="H2302" s="20">
        <f>IFERROR(VLOOKUP(A2302,'[3]Allocation Thresholds'!A:B,2,FALSE),10)</f>
        <v>10</v>
      </c>
    </row>
    <row r="2303" spans="1:8">
      <c r="A2303" t="s">
        <v>1625</v>
      </c>
      <c r="B2303" s="64">
        <f>VLOOKUP($A2303,Pivot!$D:$E,2,FALSE)</f>
        <v>0</v>
      </c>
      <c r="D2303" s="64">
        <v>50</v>
      </c>
      <c r="E2303" s="64">
        <v>50</v>
      </c>
      <c r="F2303" s="64">
        <v>0</v>
      </c>
      <c r="G2303" s="64">
        <v>0</v>
      </c>
      <c r="H2303" s="20">
        <f>IFERROR(VLOOKUP(A2303,'[3]Allocation Thresholds'!A:B,2,FALSE),10)</f>
        <v>10</v>
      </c>
    </row>
    <row r="2304" spans="1:8">
      <c r="A2304" t="s">
        <v>1626</v>
      </c>
      <c r="B2304" s="64">
        <f>VLOOKUP($A2304,Pivot!$D:$E,2,FALSE)</f>
        <v>0</v>
      </c>
      <c r="D2304" s="64">
        <v>50</v>
      </c>
      <c r="E2304" s="64">
        <v>50</v>
      </c>
      <c r="F2304" s="64">
        <v>0</v>
      </c>
      <c r="G2304" s="64">
        <v>0</v>
      </c>
      <c r="H2304" s="20">
        <f>IFERROR(VLOOKUP(A2304,'[3]Allocation Thresholds'!A:B,2,FALSE),10)</f>
        <v>10</v>
      </c>
    </row>
    <row r="2305" spans="1:8">
      <c r="A2305" t="s">
        <v>1627</v>
      </c>
      <c r="B2305" s="64">
        <f>VLOOKUP($A2305,Pivot!$D:$E,2,FALSE)</f>
        <v>0</v>
      </c>
      <c r="D2305" s="64">
        <v>50</v>
      </c>
      <c r="E2305" s="64">
        <v>50</v>
      </c>
      <c r="F2305" s="64">
        <v>0</v>
      </c>
      <c r="G2305" s="64">
        <v>0</v>
      </c>
      <c r="H2305" s="20">
        <f>IFERROR(VLOOKUP(A2305,'[3]Allocation Thresholds'!A:B,2,FALSE),10)</f>
        <v>10</v>
      </c>
    </row>
    <row r="2306" spans="1:8">
      <c r="A2306" t="s">
        <v>1628</v>
      </c>
      <c r="B2306" s="64">
        <f>VLOOKUP($A2306,Pivot!$D:$E,2,FALSE)</f>
        <v>1</v>
      </c>
      <c r="D2306" s="64">
        <v>1</v>
      </c>
      <c r="E2306" s="64">
        <v>0</v>
      </c>
      <c r="F2306" s="64">
        <v>0</v>
      </c>
      <c r="G2306" s="64">
        <v>0</v>
      </c>
      <c r="H2306" s="20">
        <f>IFERROR(VLOOKUP(A2306,'[3]Allocation Thresholds'!A:B,2,FALSE),10)</f>
        <v>10</v>
      </c>
    </row>
    <row r="2307" spans="1:8">
      <c r="A2307" t="s">
        <v>1629</v>
      </c>
      <c r="B2307" s="64">
        <f>VLOOKUP($A2307,Pivot!$D:$E,2,FALSE)</f>
        <v>0</v>
      </c>
      <c r="D2307" s="64">
        <v>50</v>
      </c>
      <c r="E2307" s="64">
        <v>50</v>
      </c>
      <c r="F2307" s="64">
        <v>0</v>
      </c>
      <c r="G2307" s="64">
        <v>0</v>
      </c>
      <c r="H2307" s="20">
        <f>IFERROR(VLOOKUP(A2307,'[3]Allocation Thresholds'!A:B,2,FALSE),10)</f>
        <v>10</v>
      </c>
    </row>
    <row r="2308" spans="1:8">
      <c r="A2308" t="s">
        <v>1630</v>
      </c>
      <c r="B2308" s="64">
        <f>VLOOKUP($A2308,Pivot!$D:$E,2,FALSE)</f>
        <v>0</v>
      </c>
      <c r="D2308" s="64">
        <v>50</v>
      </c>
      <c r="E2308" s="64">
        <v>50</v>
      </c>
      <c r="F2308" s="64">
        <v>0</v>
      </c>
      <c r="G2308" s="64">
        <v>0</v>
      </c>
      <c r="H2308" s="20">
        <f>IFERROR(VLOOKUP(A2308,'[3]Allocation Thresholds'!A:B,2,FALSE),10)</f>
        <v>10</v>
      </c>
    </row>
    <row r="2309" spans="1:8">
      <c r="A2309" t="s">
        <v>5037</v>
      </c>
      <c r="B2309" s="64">
        <f>VLOOKUP($A2309,Pivot!$D:$E,2,FALSE)</f>
        <v>0</v>
      </c>
      <c r="D2309" s="64">
        <v>50</v>
      </c>
      <c r="E2309" s="64">
        <v>50</v>
      </c>
      <c r="F2309" s="64">
        <v>0</v>
      </c>
      <c r="G2309" s="64">
        <v>0</v>
      </c>
      <c r="H2309" s="20">
        <f>IFERROR(VLOOKUP(A2309,'[3]Allocation Thresholds'!A:B,2,FALSE),10)</f>
        <v>10</v>
      </c>
    </row>
    <row r="2310" spans="1:8">
      <c r="A2310" t="s">
        <v>1631</v>
      </c>
      <c r="B2310" s="64">
        <f>VLOOKUP($A2310,Pivot!$D:$E,2,FALSE)</f>
        <v>0</v>
      </c>
      <c r="D2310" s="64">
        <v>50</v>
      </c>
      <c r="E2310" s="64">
        <v>50</v>
      </c>
      <c r="F2310" s="64">
        <v>0</v>
      </c>
      <c r="G2310" s="64">
        <v>0</v>
      </c>
      <c r="H2310" s="20">
        <f>IFERROR(VLOOKUP(A2310,'[3]Allocation Thresholds'!A:B,2,FALSE),10)</f>
        <v>10</v>
      </c>
    </row>
    <row r="2311" spans="1:8">
      <c r="A2311" t="s">
        <v>1632</v>
      </c>
      <c r="B2311" s="64">
        <f>VLOOKUP($A2311,Pivot!$D:$E,2,FALSE)</f>
        <v>0</v>
      </c>
      <c r="D2311" s="64">
        <v>50</v>
      </c>
      <c r="E2311" s="64">
        <v>50</v>
      </c>
      <c r="F2311" s="64">
        <v>0</v>
      </c>
      <c r="G2311" s="64">
        <v>0</v>
      </c>
      <c r="H2311" s="20">
        <f>IFERROR(VLOOKUP(A2311,'[3]Allocation Thresholds'!A:B,2,FALSE),10)</f>
        <v>10</v>
      </c>
    </row>
    <row r="2312" spans="1:8">
      <c r="A2312" t="s">
        <v>1633</v>
      </c>
      <c r="B2312" s="64">
        <f>VLOOKUP($A2312,Pivot!$D:$E,2,FALSE)</f>
        <v>0</v>
      </c>
      <c r="D2312" s="64">
        <v>50</v>
      </c>
      <c r="E2312" s="64">
        <v>50</v>
      </c>
      <c r="F2312" s="64">
        <v>0</v>
      </c>
      <c r="G2312" s="64">
        <v>0</v>
      </c>
      <c r="H2312" s="20">
        <f>IFERROR(VLOOKUP(A2312,'[3]Allocation Thresholds'!A:B,2,FALSE),10)</f>
        <v>10</v>
      </c>
    </row>
    <row r="2313" spans="1:8">
      <c r="A2313" t="s">
        <v>1634</v>
      </c>
      <c r="B2313" s="64">
        <f>VLOOKUP($A2313,Pivot!$D:$E,2,FALSE)</f>
        <v>0</v>
      </c>
      <c r="D2313" s="64">
        <v>50</v>
      </c>
      <c r="E2313" s="64">
        <v>50</v>
      </c>
      <c r="F2313" s="64">
        <v>0</v>
      </c>
      <c r="G2313" s="64">
        <v>0</v>
      </c>
      <c r="H2313" s="20">
        <f>IFERROR(VLOOKUP(A2313,'[3]Allocation Thresholds'!A:B,2,FALSE),10)</f>
        <v>10</v>
      </c>
    </row>
    <row r="2314" spans="1:8">
      <c r="A2314" t="s">
        <v>1635</v>
      </c>
      <c r="B2314" s="64">
        <f>VLOOKUP($A2314,Pivot!$D:$E,2,FALSE)</f>
        <v>0</v>
      </c>
      <c r="D2314" s="64">
        <v>50</v>
      </c>
      <c r="E2314" s="64">
        <v>50</v>
      </c>
      <c r="F2314" s="64">
        <v>0</v>
      </c>
      <c r="G2314" s="64">
        <v>0</v>
      </c>
      <c r="H2314" s="20">
        <f>IFERROR(VLOOKUP(A2314,'[3]Allocation Thresholds'!A:B,2,FALSE),10)</f>
        <v>10</v>
      </c>
    </row>
    <row r="2315" spans="1:8">
      <c r="A2315" t="s">
        <v>5038</v>
      </c>
      <c r="B2315" s="64">
        <f>VLOOKUP($A2315,Pivot!$D:$E,2,FALSE)</f>
        <v>0</v>
      </c>
      <c r="D2315" s="64">
        <v>50</v>
      </c>
      <c r="E2315" s="64">
        <v>50</v>
      </c>
      <c r="F2315" s="64">
        <v>0</v>
      </c>
      <c r="G2315" s="64">
        <v>0</v>
      </c>
      <c r="H2315" s="20">
        <f>IFERROR(VLOOKUP(A2315,'[3]Allocation Thresholds'!A:B,2,FALSE),10)</f>
        <v>10</v>
      </c>
    </row>
    <row r="2316" spans="1:8">
      <c r="A2316" t="s">
        <v>1636</v>
      </c>
      <c r="B2316" s="64">
        <f>VLOOKUP($A2316,Pivot!$D:$E,2,FALSE)</f>
        <v>0</v>
      </c>
      <c r="D2316" s="64">
        <v>50</v>
      </c>
      <c r="E2316" s="64">
        <v>50</v>
      </c>
      <c r="F2316" s="64">
        <v>0</v>
      </c>
      <c r="G2316" s="64">
        <v>0</v>
      </c>
      <c r="H2316" s="20">
        <f>IFERROR(VLOOKUP(A2316,'[3]Allocation Thresholds'!A:B,2,FALSE),10)</f>
        <v>10</v>
      </c>
    </row>
    <row r="2317" spans="1:8">
      <c r="A2317" t="s">
        <v>1642</v>
      </c>
      <c r="B2317" s="64">
        <f>VLOOKUP($A2317,Pivot!$D:$E,2,FALSE)</f>
        <v>2</v>
      </c>
      <c r="D2317" s="64">
        <v>2</v>
      </c>
      <c r="E2317" s="64">
        <v>0</v>
      </c>
      <c r="F2317" s="64">
        <v>0</v>
      </c>
      <c r="G2317" s="64">
        <v>0</v>
      </c>
      <c r="H2317" s="20">
        <f>IFERROR(VLOOKUP(A2317,'[3]Allocation Thresholds'!A:B,2,FALSE),10)</f>
        <v>10</v>
      </c>
    </row>
    <row r="2318" spans="1:8">
      <c r="A2318" t="s">
        <v>1648</v>
      </c>
      <c r="B2318" s="64">
        <f>VLOOKUP($A2318,Pivot!$D:$E,2,FALSE)</f>
        <v>1</v>
      </c>
      <c r="D2318" s="64">
        <v>1</v>
      </c>
      <c r="E2318" s="64">
        <v>0</v>
      </c>
      <c r="F2318" s="64">
        <v>0</v>
      </c>
      <c r="G2318" s="64">
        <v>0</v>
      </c>
      <c r="H2318" s="20">
        <f>IFERROR(VLOOKUP(A2318,'[3]Allocation Thresholds'!A:B,2,FALSE),10)</f>
        <v>10</v>
      </c>
    </row>
    <row r="2319" spans="1:8">
      <c r="A2319" t="s">
        <v>1650</v>
      </c>
      <c r="B2319" s="64">
        <f>VLOOKUP($A2319,Pivot!$D:$E,2,FALSE)</f>
        <v>78</v>
      </c>
      <c r="D2319" s="64">
        <v>78</v>
      </c>
      <c r="E2319" s="64">
        <v>78</v>
      </c>
      <c r="F2319" s="64">
        <v>0</v>
      </c>
      <c r="G2319" s="64">
        <v>0</v>
      </c>
      <c r="H2319" s="20">
        <f>IFERROR(VLOOKUP(A2319,'[3]Allocation Thresholds'!A:B,2,FALSE),10)</f>
        <v>10</v>
      </c>
    </row>
    <row r="2320" spans="1:8">
      <c r="A2320" t="s">
        <v>1651</v>
      </c>
      <c r="B2320" s="64">
        <f>VLOOKUP($A2320,Pivot!$D:$E,2,FALSE)</f>
        <v>75</v>
      </c>
      <c r="D2320" s="64">
        <v>75</v>
      </c>
      <c r="E2320" s="66">
        <v>75</v>
      </c>
      <c r="F2320" s="64">
        <v>0</v>
      </c>
      <c r="G2320" s="64">
        <v>0</v>
      </c>
      <c r="H2320" s="20">
        <f>IFERROR(VLOOKUP(A2320,'[3]Allocation Thresholds'!A:B,2,FALSE),10)</f>
        <v>10</v>
      </c>
    </row>
    <row r="2321" spans="1:8">
      <c r="A2321" t="s">
        <v>1682</v>
      </c>
      <c r="B2321" s="64">
        <f>VLOOKUP($A2321,Pivot!$D:$E,2,FALSE)</f>
        <v>0</v>
      </c>
      <c r="D2321" s="64">
        <v>0</v>
      </c>
      <c r="E2321" s="64">
        <v>0</v>
      </c>
      <c r="F2321" s="64">
        <v>0</v>
      </c>
      <c r="G2321" s="64">
        <v>0</v>
      </c>
      <c r="H2321" s="20">
        <f>IFERROR(VLOOKUP(A2321,'[3]Allocation Thresholds'!A:B,2,FALSE),10)</f>
        <v>10</v>
      </c>
    </row>
    <row r="2322" spans="1:8">
      <c r="A2322" t="s">
        <v>1683</v>
      </c>
      <c r="B2322" s="64">
        <f>VLOOKUP($A2322,Pivot!$D:$E,2,FALSE)</f>
        <v>0</v>
      </c>
      <c r="D2322" s="64">
        <v>0</v>
      </c>
      <c r="E2322" s="64">
        <v>0</v>
      </c>
      <c r="F2322" s="64">
        <v>0</v>
      </c>
      <c r="G2322" s="64">
        <v>0</v>
      </c>
      <c r="H2322" s="20">
        <f>IFERROR(VLOOKUP(A2322,'[3]Allocation Thresholds'!A:B,2,FALSE),10)</f>
        <v>10</v>
      </c>
    </row>
    <row r="2323" spans="1:8">
      <c r="A2323" t="s">
        <v>1685</v>
      </c>
      <c r="B2323" s="64">
        <f>VLOOKUP($A2323,Pivot!$D:$E,2,FALSE)</f>
        <v>32</v>
      </c>
      <c r="D2323" s="64">
        <v>32</v>
      </c>
      <c r="E2323" s="64">
        <v>32</v>
      </c>
      <c r="F2323" s="64">
        <v>0</v>
      </c>
      <c r="G2323" s="64">
        <v>0</v>
      </c>
      <c r="H2323" s="20">
        <f>IFERROR(VLOOKUP(A2323,'[3]Allocation Thresholds'!A:B,2,FALSE),10)</f>
        <v>10</v>
      </c>
    </row>
    <row r="2324" spans="1:8">
      <c r="A2324" t="s">
        <v>1689</v>
      </c>
      <c r="B2324" s="64">
        <f>VLOOKUP($A2324,Pivot!$D:$E,2,FALSE)</f>
        <v>91</v>
      </c>
      <c r="D2324" s="64">
        <v>91</v>
      </c>
      <c r="E2324" s="64">
        <v>91</v>
      </c>
      <c r="F2324" s="64">
        <v>0</v>
      </c>
      <c r="G2324" s="64">
        <v>0</v>
      </c>
      <c r="H2324" s="20">
        <f>IFERROR(VLOOKUP(A2324,'[3]Allocation Thresholds'!A:B,2,FALSE),10)</f>
        <v>10</v>
      </c>
    </row>
    <row r="2325" spans="1:8">
      <c r="A2325" t="s">
        <v>1691</v>
      </c>
      <c r="B2325" s="64">
        <f>VLOOKUP($A2325,Pivot!$D:$E,2,FALSE)</f>
        <v>134</v>
      </c>
      <c r="D2325" s="64">
        <v>134</v>
      </c>
      <c r="E2325" s="64">
        <v>134</v>
      </c>
      <c r="F2325" s="64">
        <v>0</v>
      </c>
      <c r="G2325" s="64">
        <v>0</v>
      </c>
      <c r="H2325" s="20">
        <f>IFERROR(VLOOKUP(A2325,'[3]Allocation Thresholds'!A:B,2,FALSE),10)</f>
        <v>10</v>
      </c>
    </row>
    <row r="2326" spans="1:8">
      <c r="A2326" t="s">
        <v>1693</v>
      </c>
      <c r="B2326" s="64">
        <f>VLOOKUP($A2326,Pivot!$D:$E,2,FALSE)</f>
        <v>147</v>
      </c>
      <c r="D2326" s="64">
        <v>147</v>
      </c>
      <c r="E2326" s="64">
        <v>147</v>
      </c>
      <c r="F2326" s="64">
        <v>0</v>
      </c>
      <c r="G2326" s="64">
        <v>0</v>
      </c>
      <c r="H2326" s="20">
        <f>IFERROR(VLOOKUP(A2326,'[3]Allocation Thresholds'!A:B,2,FALSE),10)</f>
        <v>10</v>
      </c>
    </row>
    <row r="2327" spans="1:8">
      <c r="A2327" t="s">
        <v>1695</v>
      </c>
      <c r="B2327" s="64">
        <f>VLOOKUP($A2327,Pivot!$D:$E,2,FALSE)</f>
        <v>58</v>
      </c>
      <c r="D2327" s="64">
        <v>58</v>
      </c>
      <c r="E2327" s="64">
        <v>58</v>
      </c>
      <c r="F2327" s="64">
        <v>0</v>
      </c>
      <c r="G2327" s="64">
        <v>0</v>
      </c>
      <c r="H2327" s="20">
        <f>IFERROR(VLOOKUP(A2327,'[3]Allocation Thresholds'!A:B,2,FALSE),10)</f>
        <v>10</v>
      </c>
    </row>
    <row r="2328" spans="1:8">
      <c r="A2328" t="s">
        <v>1696</v>
      </c>
      <c r="B2328" s="64">
        <f>VLOOKUP($A2328,Pivot!$D:$E,2,FALSE)</f>
        <v>164</v>
      </c>
      <c r="D2328" s="64">
        <v>164</v>
      </c>
      <c r="E2328" s="64">
        <v>164</v>
      </c>
      <c r="F2328" s="64">
        <v>0</v>
      </c>
      <c r="G2328" s="64">
        <v>0</v>
      </c>
      <c r="H2328" s="20">
        <f>IFERROR(VLOOKUP(A2328,'[3]Allocation Thresholds'!A:B,2,FALSE),10)</f>
        <v>10</v>
      </c>
    </row>
    <row r="2329" spans="1:8">
      <c r="A2329" t="s">
        <v>1717</v>
      </c>
      <c r="B2329" s="64">
        <f>VLOOKUP($A2329,Pivot!$D:$E,2,FALSE)</f>
        <v>49</v>
      </c>
      <c r="D2329" s="64">
        <v>49</v>
      </c>
      <c r="E2329" s="64">
        <v>49</v>
      </c>
      <c r="F2329" s="64">
        <v>0</v>
      </c>
      <c r="G2329" s="64">
        <v>0</v>
      </c>
      <c r="H2329" s="20">
        <f>IFERROR(VLOOKUP(A2329,'[3]Allocation Thresholds'!A:B,2,FALSE),10)</f>
        <v>10</v>
      </c>
    </row>
    <row r="2330" spans="1:8">
      <c r="A2330" t="s">
        <v>1722</v>
      </c>
      <c r="B2330" s="64">
        <f>VLOOKUP($A2330,Pivot!$D:$E,2,FALSE)</f>
        <v>134</v>
      </c>
      <c r="D2330" s="64">
        <v>134</v>
      </c>
      <c r="E2330" s="64">
        <v>134</v>
      </c>
      <c r="F2330" s="64">
        <v>0</v>
      </c>
      <c r="G2330" s="64">
        <v>0</v>
      </c>
      <c r="H2330" s="20">
        <f>IFERROR(VLOOKUP(A2330,'[3]Allocation Thresholds'!A:B,2,FALSE),10)</f>
        <v>10</v>
      </c>
    </row>
    <row r="2331" spans="1:8">
      <c r="A2331" t="s">
        <v>1724</v>
      </c>
      <c r="B2331" s="64">
        <f>VLOOKUP($A2331,Pivot!$D:$E,2,FALSE)</f>
        <v>77</v>
      </c>
      <c r="D2331" s="64">
        <v>77</v>
      </c>
      <c r="E2331" s="64">
        <v>77</v>
      </c>
      <c r="F2331" s="64">
        <v>0</v>
      </c>
      <c r="G2331" s="64">
        <v>0</v>
      </c>
      <c r="H2331" s="20">
        <f>IFERROR(VLOOKUP(A2331,'[3]Allocation Thresholds'!A:B,2,FALSE),10)</f>
        <v>10</v>
      </c>
    </row>
    <row r="2332" spans="1:8">
      <c r="A2332" t="s">
        <v>1725</v>
      </c>
      <c r="B2332" s="64">
        <f>VLOOKUP($A2332,Pivot!$D:$E,2,FALSE)</f>
        <v>37</v>
      </c>
      <c r="D2332" s="66">
        <v>37</v>
      </c>
      <c r="E2332" s="64">
        <v>37</v>
      </c>
      <c r="F2332" s="64">
        <v>0</v>
      </c>
      <c r="G2332" s="64">
        <v>0</v>
      </c>
      <c r="H2332" s="20">
        <f>IFERROR(VLOOKUP(A2332,'[3]Allocation Thresholds'!A:B,2,FALSE),10)</f>
        <v>10</v>
      </c>
    </row>
    <row r="2333" spans="1:8">
      <c r="A2333" t="s">
        <v>1726</v>
      </c>
      <c r="B2333" s="64">
        <f>VLOOKUP($A2333,Pivot!$D:$E,2,FALSE)</f>
        <v>140</v>
      </c>
      <c r="D2333" s="64">
        <v>140</v>
      </c>
      <c r="E2333" s="64">
        <v>140</v>
      </c>
      <c r="F2333" s="64">
        <v>0</v>
      </c>
      <c r="G2333" s="64">
        <v>0</v>
      </c>
      <c r="H2333" s="20">
        <f>IFERROR(VLOOKUP(A2333,'[3]Allocation Thresholds'!A:B,2,FALSE),10)</f>
        <v>10</v>
      </c>
    </row>
    <row r="2334" spans="1:8">
      <c r="A2334" t="s">
        <v>1728</v>
      </c>
      <c r="B2334" s="64">
        <f>VLOOKUP($A2334,Pivot!$D:$E,2,FALSE)</f>
        <v>15</v>
      </c>
      <c r="D2334" s="64">
        <v>15</v>
      </c>
      <c r="E2334" s="66">
        <v>15</v>
      </c>
      <c r="F2334" s="64">
        <v>0</v>
      </c>
      <c r="G2334" s="64">
        <v>0</v>
      </c>
      <c r="H2334" s="20">
        <f>IFERROR(VLOOKUP(A2334,'[3]Allocation Thresholds'!A:B,2,FALSE),10)</f>
        <v>10</v>
      </c>
    </row>
    <row r="2335" spans="1:8">
      <c r="A2335" t="s">
        <v>1729</v>
      </c>
      <c r="B2335" s="64">
        <f>VLOOKUP($A2335,Pivot!$D:$E,2,FALSE)</f>
        <v>9</v>
      </c>
      <c r="D2335" s="64">
        <v>9</v>
      </c>
      <c r="E2335" s="64">
        <v>0</v>
      </c>
      <c r="F2335" s="64">
        <v>0</v>
      </c>
      <c r="G2335" s="64">
        <v>0</v>
      </c>
      <c r="H2335" s="20">
        <f>IFERROR(VLOOKUP(A2335,'[3]Allocation Thresholds'!A:B,2,FALSE),10)</f>
        <v>10</v>
      </c>
    </row>
    <row r="2336" spans="1:8">
      <c r="A2336" t="s">
        <v>1731</v>
      </c>
      <c r="B2336" s="64">
        <f>VLOOKUP($A2336,Pivot!$D:$E,2,FALSE)</f>
        <v>19</v>
      </c>
      <c r="D2336" s="64">
        <v>19</v>
      </c>
      <c r="E2336" s="64">
        <v>19</v>
      </c>
      <c r="F2336" s="64">
        <v>0</v>
      </c>
      <c r="G2336" s="64">
        <v>0</v>
      </c>
      <c r="H2336" s="20">
        <f>IFERROR(VLOOKUP(A2336,'[3]Allocation Thresholds'!A:B,2,FALSE),10)</f>
        <v>10</v>
      </c>
    </row>
    <row r="2337" spans="1:8">
      <c r="A2337" t="s">
        <v>1733</v>
      </c>
      <c r="B2337" s="64">
        <f>VLOOKUP($A2337,Pivot!$D:$E,2,FALSE)</f>
        <v>0</v>
      </c>
      <c r="D2337" s="64">
        <v>0</v>
      </c>
      <c r="E2337" s="64">
        <v>0</v>
      </c>
      <c r="F2337" s="64">
        <v>0</v>
      </c>
      <c r="G2337" s="64">
        <v>0</v>
      </c>
      <c r="H2337" s="20">
        <f>IFERROR(VLOOKUP(A2337,'[3]Allocation Thresholds'!A:B,2,FALSE),10)</f>
        <v>10</v>
      </c>
    </row>
    <row r="2338" spans="1:8">
      <c r="A2338" t="s">
        <v>1737</v>
      </c>
      <c r="B2338" s="64">
        <f>VLOOKUP($A2338,Pivot!$D:$E,2,FALSE)</f>
        <v>47</v>
      </c>
      <c r="D2338" s="64">
        <v>47</v>
      </c>
      <c r="E2338" s="64">
        <v>0</v>
      </c>
      <c r="F2338" s="64">
        <v>0</v>
      </c>
      <c r="G2338" s="64">
        <v>0</v>
      </c>
      <c r="H2338" s="20">
        <f>IFERROR(VLOOKUP(A2338,'[3]Allocation Thresholds'!A:B,2,FALSE),10)</f>
        <v>10</v>
      </c>
    </row>
    <row r="2339" spans="1:8">
      <c r="A2339" t="s">
        <v>1738</v>
      </c>
      <c r="B2339" s="64">
        <f>VLOOKUP($A2339,Pivot!$D:$E,2,FALSE)</f>
        <v>230</v>
      </c>
      <c r="D2339" s="64">
        <v>230</v>
      </c>
      <c r="E2339" s="64">
        <v>0</v>
      </c>
      <c r="F2339" s="64">
        <v>0</v>
      </c>
      <c r="G2339" s="64">
        <v>0</v>
      </c>
      <c r="H2339" s="20">
        <f>IFERROR(VLOOKUP(A2339,'[3]Allocation Thresholds'!A:B,2,FALSE),10)</f>
        <v>10</v>
      </c>
    </row>
    <row r="2340" spans="1:8">
      <c r="A2340" t="s">
        <v>1740</v>
      </c>
      <c r="B2340" s="64">
        <f>VLOOKUP($A2340,Pivot!$D:$E,2,FALSE)</f>
        <v>207</v>
      </c>
      <c r="D2340" s="64">
        <v>207</v>
      </c>
      <c r="E2340" s="64">
        <v>0</v>
      </c>
      <c r="F2340" s="64">
        <v>0</v>
      </c>
      <c r="G2340" s="64">
        <v>0</v>
      </c>
      <c r="H2340" s="20">
        <f>IFERROR(VLOOKUP(A2340,'[3]Allocation Thresholds'!A:B,2,FALSE),10)</f>
        <v>10</v>
      </c>
    </row>
    <row r="2341" spans="1:8">
      <c r="A2341" t="s">
        <v>1741</v>
      </c>
      <c r="B2341" s="64">
        <f>VLOOKUP($A2341,Pivot!$D:$E,2,FALSE)</f>
        <v>42</v>
      </c>
      <c r="D2341" s="64">
        <v>42</v>
      </c>
      <c r="E2341" s="66">
        <v>0</v>
      </c>
      <c r="F2341" s="64">
        <v>0</v>
      </c>
      <c r="G2341" s="64">
        <v>0</v>
      </c>
      <c r="H2341" s="20">
        <f>IFERROR(VLOOKUP(A2341,'[3]Allocation Thresholds'!A:B,2,FALSE),10)</f>
        <v>10</v>
      </c>
    </row>
    <row r="2342" spans="1:8">
      <c r="A2342" t="s">
        <v>1742</v>
      </c>
      <c r="B2342" s="64">
        <f>VLOOKUP($A2342,Pivot!$D:$E,2,FALSE)</f>
        <v>148</v>
      </c>
      <c r="D2342" s="64">
        <v>148</v>
      </c>
      <c r="E2342" s="64">
        <v>0</v>
      </c>
      <c r="F2342" s="64">
        <v>0</v>
      </c>
      <c r="G2342" s="64">
        <v>0</v>
      </c>
      <c r="H2342" s="20">
        <f>IFERROR(VLOOKUP(A2342,'[3]Allocation Thresholds'!A:B,2,FALSE),10)</f>
        <v>10</v>
      </c>
    </row>
    <row r="2343" spans="1:8">
      <c r="A2343" t="s">
        <v>1743</v>
      </c>
      <c r="B2343" s="64">
        <f>VLOOKUP($A2343,Pivot!$D:$E,2,FALSE)</f>
        <v>34</v>
      </c>
      <c r="D2343" s="64">
        <v>34</v>
      </c>
      <c r="E2343" s="64">
        <v>0</v>
      </c>
      <c r="F2343" s="64">
        <v>0</v>
      </c>
      <c r="G2343" s="64">
        <v>0</v>
      </c>
      <c r="H2343" s="20">
        <f>IFERROR(VLOOKUP(A2343,'[3]Allocation Thresholds'!A:B,2,FALSE),10)</f>
        <v>10</v>
      </c>
    </row>
    <row r="2344" spans="1:8">
      <c r="A2344" t="s">
        <v>1744</v>
      </c>
      <c r="B2344" s="64">
        <f>VLOOKUP($A2344,Pivot!$D:$E,2,FALSE)</f>
        <v>106</v>
      </c>
      <c r="D2344" s="64">
        <v>106</v>
      </c>
      <c r="E2344" s="64">
        <v>0</v>
      </c>
      <c r="F2344" s="64">
        <v>0</v>
      </c>
      <c r="G2344" s="64">
        <v>0</v>
      </c>
      <c r="H2344" s="20">
        <f>IFERROR(VLOOKUP(A2344,'[3]Allocation Thresholds'!A:B,2,FALSE),10)</f>
        <v>10</v>
      </c>
    </row>
    <row r="2345" spans="1:8">
      <c r="A2345" t="s">
        <v>1745</v>
      </c>
      <c r="B2345" s="64">
        <f>VLOOKUP($A2345,Pivot!$D:$E,2,FALSE)</f>
        <v>94</v>
      </c>
      <c r="D2345" s="64">
        <v>94</v>
      </c>
      <c r="E2345" s="64">
        <v>0</v>
      </c>
      <c r="F2345" s="64">
        <v>0</v>
      </c>
      <c r="G2345" s="64">
        <v>0</v>
      </c>
      <c r="H2345" s="20">
        <f>IFERROR(VLOOKUP(A2345,'[3]Allocation Thresholds'!A:B,2,FALSE),10)</f>
        <v>10</v>
      </c>
    </row>
    <row r="2346" spans="1:8">
      <c r="A2346" t="s">
        <v>1746</v>
      </c>
      <c r="B2346" s="64">
        <f>VLOOKUP($A2346,Pivot!$D:$E,2,FALSE)</f>
        <v>122</v>
      </c>
      <c r="D2346" s="64">
        <v>122</v>
      </c>
      <c r="E2346" s="64">
        <v>0</v>
      </c>
      <c r="F2346" s="64">
        <v>0</v>
      </c>
      <c r="G2346" s="64">
        <v>0</v>
      </c>
      <c r="H2346" s="20">
        <f>IFERROR(VLOOKUP(A2346,'[3]Allocation Thresholds'!A:B,2,FALSE),10)</f>
        <v>10</v>
      </c>
    </row>
    <row r="2347" spans="1:8">
      <c r="A2347" t="s">
        <v>1748</v>
      </c>
      <c r="B2347" s="64">
        <f>VLOOKUP($A2347,Pivot!$D:$E,2,FALSE)</f>
        <v>55</v>
      </c>
      <c r="D2347" s="64">
        <v>55</v>
      </c>
      <c r="E2347" s="64">
        <v>0</v>
      </c>
      <c r="F2347" s="64">
        <v>0</v>
      </c>
      <c r="G2347" s="64">
        <v>0</v>
      </c>
      <c r="H2347" s="20">
        <f>IFERROR(VLOOKUP(A2347,'[3]Allocation Thresholds'!A:B,2,FALSE),10)</f>
        <v>10</v>
      </c>
    </row>
    <row r="2348" spans="1:8">
      <c r="A2348" t="s">
        <v>1749</v>
      </c>
      <c r="B2348" s="64">
        <f>VLOOKUP($A2348,Pivot!$D:$E,2,FALSE)</f>
        <v>0</v>
      </c>
      <c r="D2348" s="64">
        <v>0</v>
      </c>
      <c r="E2348" s="64">
        <v>0</v>
      </c>
      <c r="F2348" s="64">
        <v>0</v>
      </c>
      <c r="G2348" s="64">
        <v>0</v>
      </c>
      <c r="H2348" s="20">
        <f>IFERROR(VLOOKUP(A2348,'[3]Allocation Thresholds'!A:B,2,FALSE),10)</f>
        <v>10</v>
      </c>
    </row>
    <row r="2349" spans="1:8">
      <c r="A2349" t="s">
        <v>1750</v>
      </c>
      <c r="B2349" s="64">
        <f>VLOOKUP($A2349,Pivot!$D:$E,2,FALSE)</f>
        <v>0</v>
      </c>
      <c r="D2349" s="64">
        <v>0</v>
      </c>
      <c r="E2349" s="66">
        <v>0</v>
      </c>
      <c r="F2349" s="64">
        <v>0</v>
      </c>
      <c r="G2349" s="64">
        <v>0</v>
      </c>
      <c r="H2349" s="20">
        <f>IFERROR(VLOOKUP(A2349,'[3]Allocation Thresholds'!A:B,2,FALSE),10)</f>
        <v>10</v>
      </c>
    </row>
    <row r="2350" spans="1:8">
      <c r="A2350" t="s">
        <v>1751</v>
      </c>
      <c r="B2350" s="64">
        <f>VLOOKUP($A2350,Pivot!$D:$E,2,FALSE)</f>
        <v>0</v>
      </c>
      <c r="D2350" s="64">
        <v>0</v>
      </c>
      <c r="E2350" s="64">
        <v>0</v>
      </c>
      <c r="F2350" s="64">
        <v>0</v>
      </c>
      <c r="G2350" s="64">
        <v>0</v>
      </c>
      <c r="H2350" s="20">
        <f>IFERROR(VLOOKUP(A2350,'[3]Allocation Thresholds'!A:B,2,FALSE),10)</f>
        <v>10</v>
      </c>
    </row>
    <row r="2351" spans="1:8">
      <c r="A2351" t="s">
        <v>1752</v>
      </c>
      <c r="B2351" s="64">
        <f>VLOOKUP($A2351,Pivot!$D:$E,2,FALSE)</f>
        <v>0</v>
      </c>
      <c r="D2351" s="64">
        <v>0</v>
      </c>
      <c r="E2351" s="64">
        <v>0</v>
      </c>
      <c r="F2351" s="64">
        <v>0</v>
      </c>
      <c r="G2351" s="64">
        <v>0</v>
      </c>
      <c r="H2351" s="20">
        <f>IFERROR(VLOOKUP(A2351,'[3]Allocation Thresholds'!A:B,2,FALSE),10)</f>
        <v>10</v>
      </c>
    </row>
    <row r="2352" spans="1:8">
      <c r="A2352" t="s">
        <v>1753</v>
      </c>
      <c r="B2352" s="64">
        <f>VLOOKUP($A2352,Pivot!$D:$E,2,FALSE)</f>
        <v>0</v>
      </c>
      <c r="D2352" s="64">
        <v>0</v>
      </c>
      <c r="E2352" s="64">
        <v>0</v>
      </c>
      <c r="F2352" s="64">
        <v>0</v>
      </c>
      <c r="G2352" s="64">
        <v>0</v>
      </c>
      <c r="H2352" s="20">
        <f>IFERROR(VLOOKUP(A2352,'[3]Allocation Thresholds'!A:B,2,FALSE),10)</f>
        <v>10</v>
      </c>
    </row>
    <row r="2353" spans="1:13">
      <c r="A2353" t="s">
        <v>1754</v>
      </c>
      <c r="B2353" s="64">
        <f>VLOOKUP($A2353,Pivot!$D:$E,2,FALSE)</f>
        <v>0</v>
      </c>
      <c r="D2353" s="64">
        <v>0</v>
      </c>
      <c r="E2353" s="64">
        <v>0</v>
      </c>
      <c r="F2353" s="64">
        <v>0</v>
      </c>
      <c r="G2353" s="64">
        <v>0</v>
      </c>
      <c r="H2353" s="20">
        <f>IFERROR(VLOOKUP(A2353,'[3]Allocation Thresholds'!A:B,2,FALSE),10)</f>
        <v>10</v>
      </c>
    </row>
    <row r="2354" spans="1:13">
      <c r="A2354" t="s">
        <v>1755</v>
      </c>
      <c r="B2354" s="64">
        <f>VLOOKUP($A2354,Pivot!$D:$E,2,FALSE)</f>
        <v>0</v>
      </c>
      <c r="D2354" s="64">
        <v>0</v>
      </c>
      <c r="E2354" s="64">
        <v>0</v>
      </c>
      <c r="F2354" s="64">
        <v>0</v>
      </c>
      <c r="G2354" s="64">
        <v>0</v>
      </c>
      <c r="H2354" s="20">
        <f>IFERROR(VLOOKUP(A2354,'[3]Allocation Thresholds'!A:B,2,FALSE),10)</f>
        <v>10</v>
      </c>
    </row>
    <row r="2355" spans="1:13">
      <c r="A2355" t="s">
        <v>1756</v>
      </c>
      <c r="B2355" s="64">
        <f>VLOOKUP($A2355,Pivot!$D:$E,2,FALSE)</f>
        <v>0</v>
      </c>
      <c r="D2355" s="64">
        <v>0</v>
      </c>
      <c r="E2355" s="64">
        <v>0</v>
      </c>
      <c r="F2355" s="64">
        <v>0</v>
      </c>
      <c r="G2355" s="64">
        <v>0</v>
      </c>
      <c r="H2355" s="20">
        <f>IFERROR(VLOOKUP(A2355,'[3]Allocation Thresholds'!A:B,2,FALSE),10)</f>
        <v>10</v>
      </c>
    </row>
    <row r="2356" spans="1:13">
      <c r="A2356" t="s">
        <v>1757</v>
      </c>
      <c r="B2356" s="64">
        <f>VLOOKUP($A2356,Pivot!$D:$E,2,FALSE)</f>
        <v>0</v>
      </c>
      <c r="D2356" s="64">
        <v>0</v>
      </c>
      <c r="E2356" s="64">
        <v>0</v>
      </c>
      <c r="F2356" s="64">
        <v>0</v>
      </c>
      <c r="G2356" s="64">
        <v>0</v>
      </c>
      <c r="H2356" s="20">
        <f>IFERROR(VLOOKUP(A2356,'[3]Allocation Thresholds'!A:B,2,FALSE),10)</f>
        <v>10</v>
      </c>
    </row>
    <row r="2357" spans="1:13">
      <c r="A2357" t="s">
        <v>1758</v>
      </c>
      <c r="B2357" s="64">
        <f>VLOOKUP($A2357,Pivot!$D:$E,2,FALSE)</f>
        <v>0</v>
      </c>
      <c r="D2357" s="64">
        <v>0</v>
      </c>
      <c r="E2357" s="64">
        <v>0</v>
      </c>
      <c r="F2357" s="64">
        <v>0</v>
      </c>
      <c r="G2357" s="64">
        <v>0</v>
      </c>
      <c r="H2357" s="20">
        <f>IFERROR(VLOOKUP(A2357,'[3]Allocation Thresholds'!A:B,2,FALSE),10)</f>
        <v>10</v>
      </c>
    </row>
    <row r="2358" spans="1:13">
      <c r="A2358" t="s">
        <v>1759</v>
      </c>
      <c r="B2358" s="64">
        <f>VLOOKUP($A2358,Pivot!$D:$E,2,FALSE)</f>
        <v>0</v>
      </c>
      <c r="D2358" s="64">
        <v>0</v>
      </c>
      <c r="E2358" s="64">
        <v>0</v>
      </c>
      <c r="F2358" s="64">
        <v>0</v>
      </c>
      <c r="G2358" s="64">
        <v>0</v>
      </c>
      <c r="H2358" s="20">
        <f>IFERROR(VLOOKUP(A2358,'[3]Allocation Thresholds'!A:B,2,FALSE),10)</f>
        <v>10</v>
      </c>
    </row>
    <row r="2359" spans="1:13">
      <c r="A2359" t="s">
        <v>1760</v>
      </c>
      <c r="B2359" s="64">
        <f>VLOOKUP($A2359,Pivot!$D:$E,2,FALSE)</f>
        <v>0</v>
      </c>
      <c r="D2359" s="64">
        <v>0</v>
      </c>
      <c r="E2359" s="64">
        <v>0</v>
      </c>
      <c r="F2359" s="64">
        <v>0</v>
      </c>
      <c r="G2359" s="64">
        <v>0</v>
      </c>
      <c r="H2359" s="20">
        <f>IFERROR(VLOOKUP(A2359,'[3]Allocation Thresholds'!A:B,2,FALSE),10)</f>
        <v>10</v>
      </c>
    </row>
    <row r="2360" spans="1:13">
      <c r="A2360" t="s">
        <v>1761</v>
      </c>
      <c r="B2360" s="64">
        <f>VLOOKUP($A2360,Pivot!$D:$E,2,FALSE)</f>
        <v>0</v>
      </c>
      <c r="D2360" s="64">
        <v>0</v>
      </c>
      <c r="E2360" s="64">
        <v>0</v>
      </c>
      <c r="F2360" s="64">
        <v>0</v>
      </c>
      <c r="G2360" s="64">
        <v>0</v>
      </c>
      <c r="H2360" s="20">
        <f>IFERROR(VLOOKUP(A2360,'[3]Allocation Thresholds'!A:B,2,FALSE),10)</f>
        <v>10</v>
      </c>
    </row>
    <row r="2361" spans="1:13">
      <c r="A2361" t="s">
        <v>1762</v>
      </c>
      <c r="B2361" s="64">
        <f>VLOOKUP($A2361,Pivot!$D:$E,2,FALSE)</f>
        <v>0</v>
      </c>
      <c r="D2361" s="64">
        <v>0</v>
      </c>
      <c r="E2361" s="64">
        <v>0</v>
      </c>
      <c r="F2361" s="64">
        <v>0</v>
      </c>
      <c r="G2361" s="64">
        <v>0</v>
      </c>
      <c r="H2361" s="20">
        <f>IFERROR(VLOOKUP(A2361,'[3]Allocation Thresholds'!A:B,2,FALSE),10)</f>
        <v>10</v>
      </c>
    </row>
    <row r="2362" spans="1:13">
      <c r="A2362" t="s">
        <v>1763</v>
      </c>
      <c r="B2362" s="64">
        <f>VLOOKUP($A2362,Pivot!$D:$E,2,FALSE)</f>
        <v>0</v>
      </c>
      <c r="D2362" s="64">
        <v>0</v>
      </c>
      <c r="E2362" s="64">
        <v>0</v>
      </c>
      <c r="F2362" s="64">
        <v>0</v>
      </c>
      <c r="G2362" s="64">
        <v>0</v>
      </c>
      <c r="H2362" s="20">
        <f>IFERROR(VLOOKUP(A2362,'[3]Allocation Thresholds'!A:B,2,FALSE),10)</f>
        <v>10</v>
      </c>
    </row>
    <row r="2363" spans="1:13">
      <c r="A2363" t="s">
        <v>1764</v>
      </c>
      <c r="B2363" s="64">
        <f>VLOOKUP($A2363,Pivot!$D:$E,2,FALSE)</f>
        <v>0</v>
      </c>
      <c r="D2363" s="64">
        <v>0</v>
      </c>
      <c r="E2363" s="64">
        <v>0</v>
      </c>
      <c r="F2363" s="64">
        <v>0</v>
      </c>
      <c r="G2363" s="64">
        <v>0</v>
      </c>
      <c r="H2363" s="20">
        <f>IFERROR(VLOOKUP(A2363,'[3]Allocation Thresholds'!A:B,2,FALSE),10)</f>
        <v>10</v>
      </c>
      <c r="L2363" s="68"/>
      <c r="M2363" s="68"/>
    </row>
    <row r="2364" spans="1:13">
      <c r="A2364" t="s">
        <v>1765</v>
      </c>
      <c r="B2364" s="64">
        <f>VLOOKUP($A2364,Pivot!$D:$E,2,FALSE)</f>
        <v>0</v>
      </c>
      <c r="D2364" s="64">
        <v>0</v>
      </c>
      <c r="E2364" s="64">
        <v>0</v>
      </c>
      <c r="F2364" s="64">
        <v>0</v>
      </c>
      <c r="G2364" s="64">
        <v>0</v>
      </c>
      <c r="H2364" s="20">
        <f>IFERROR(VLOOKUP(A2364,'[3]Allocation Thresholds'!A:B,2,FALSE),10)</f>
        <v>10</v>
      </c>
    </row>
    <row r="2365" spans="1:13">
      <c r="A2365" t="s">
        <v>1766</v>
      </c>
      <c r="B2365" s="64">
        <f>VLOOKUP($A2365,Pivot!$D:$E,2,FALSE)</f>
        <v>0</v>
      </c>
      <c r="D2365" s="64">
        <v>0</v>
      </c>
      <c r="E2365" s="64">
        <v>0</v>
      </c>
      <c r="F2365" s="64">
        <v>0</v>
      </c>
      <c r="G2365" s="64">
        <v>0</v>
      </c>
      <c r="H2365" s="20">
        <f>IFERROR(VLOOKUP(A2365,'[3]Allocation Thresholds'!A:B,2,FALSE),10)</f>
        <v>10</v>
      </c>
    </row>
    <row r="2366" spans="1:13" s="68" customFormat="1">
      <c r="A2366" t="s">
        <v>1767</v>
      </c>
      <c r="B2366" s="64">
        <f>VLOOKUP($A2366,Pivot!$D:$E,2,FALSE)</f>
        <v>0</v>
      </c>
      <c r="C2366" s="64"/>
      <c r="D2366" s="64">
        <v>0</v>
      </c>
      <c r="E2366" s="64">
        <v>0</v>
      </c>
      <c r="F2366" s="64">
        <v>0</v>
      </c>
      <c r="G2366" s="64">
        <v>0</v>
      </c>
      <c r="H2366" s="20">
        <f>IFERROR(VLOOKUP(A2366,'[3]Allocation Thresholds'!A:B,2,FALSE),10)</f>
        <v>10</v>
      </c>
      <c r="I2366" s="20"/>
      <c r="J2366" s="64"/>
      <c r="K2366" s="64"/>
      <c r="L2366" s="64"/>
      <c r="M2366" s="64"/>
    </row>
    <row r="2367" spans="1:13">
      <c r="A2367" t="s">
        <v>1768</v>
      </c>
      <c r="B2367" s="64">
        <f>VLOOKUP($A2367,Pivot!$D:$E,2,FALSE)</f>
        <v>93</v>
      </c>
      <c r="D2367" s="64">
        <v>93</v>
      </c>
      <c r="E2367" s="64">
        <v>93</v>
      </c>
      <c r="F2367" s="64">
        <v>0</v>
      </c>
      <c r="G2367" s="64">
        <v>0</v>
      </c>
      <c r="H2367" s="20">
        <f>IFERROR(VLOOKUP(A2367,'[3]Allocation Thresholds'!A:B,2,FALSE),10)</f>
        <v>10</v>
      </c>
    </row>
    <row r="2368" spans="1:13">
      <c r="A2368" t="s">
        <v>1769</v>
      </c>
      <c r="B2368" s="64">
        <f>VLOOKUP($A2368,Pivot!$D:$E,2,FALSE)</f>
        <v>111</v>
      </c>
      <c r="D2368" s="64">
        <v>111</v>
      </c>
      <c r="E2368" s="64">
        <v>111</v>
      </c>
      <c r="F2368" s="64">
        <v>0</v>
      </c>
      <c r="G2368" s="64">
        <v>0</v>
      </c>
      <c r="H2368" s="20">
        <f>IFERROR(VLOOKUP(A2368,'[3]Allocation Thresholds'!A:B,2,FALSE),10)</f>
        <v>10</v>
      </c>
    </row>
    <row r="2369" spans="1:8">
      <c r="A2369" t="s">
        <v>1770</v>
      </c>
      <c r="B2369" s="64">
        <f>VLOOKUP($A2369,Pivot!$D:$E,2,FALSE)</f>
        <v>67</v>
      </c>
      <c r="D2369" s="64">
        <v>67</v>
      </c>
      <c r="E2369" s="64">
        <v>67</v>
      </c>
      <c r="F2369" s="64">
        <v>0</v>
      </c>
      <c r="G2369" s="64">
        <v>0</v>
      </c>
      <c r="H2369" s="20">
        <f>IFERROR(VLOOKUP(A2369,'[3]Allocation Thresholds'!A:B,2,FALSE),10)</f>
        <v>10</v>
      </c>
    </row>
    <row r="2370" spans="1:8">
      <c r="A2370" t="s">
        <v>1771</v>
      </c>
      <c r="B2370" s="64">
        <f>VLOOKUP($A2370,Pivot!$D:$E,2,FALSE)</f>
        <v>108</v>
      </c>
      <c r="D2370" s="64">
        <v>108</v>
      </c>
      <c r="E2370" s="64">
        <v>108</v>
      </c>
      <c r="F2370" s="64">
        <v>0</v>
      </c>
      <c r="G2370" s="64">
        <v>0</v>
      </c>
      <c r="H2370" s="20">
        <f>IFERROR(VLOOKUP(A2370,'[3]Allocation Thresholds'!A:B,2,FALSE),10)</f>
        <v>10</v>
      </c>
    </row>
    <row r="2371" spans="1:8">
      <c r="A2371" t="s">
        <v>1772</v>
      </c>
      <c r="B2371" s="64">
        <f>VLOOKUP($A2371,Pivot!$D:$E,2,FALSE)</f>
        <v>99</v>
      </c>
      <c r="D2371" s="64">
        <v>99</v>
      </c>
      <c r="E2371" s="64">
        <v>99</v>
      </c>
      <c r="F2371" s="64">
        <v>0</v>
      </c>
      <c r="G2371" s="64">
        <v>0</v>
      </c>
      <c r="H2371" s="20">
        <f>IFERROR(VLOOKUP(A2371,'[3]Allocation Thresholds'!A:B,2,FALSE),10)</f>
        <v>10</v>
      </c>
    </row>
    <row r="2372" spans="1:8">
      <c r="A2372" t="s">
        <v>1773</v>
      </c>
      <c r="B2372" s="64">
        <f>VLOOKUP($A2372,Pivot!$D:$E,2,FALSE)</f>
        <v>81</v>
      </c>
      <c r="D2372" s="64">
        <v>81</v>
      </c>
      <c r="E2372" s="64">
        <v>81</v>
      </c>
      <c r="F2372" s="64">
        <v>0</v>
      </c>
      <c r="G2372" s="64">
        <v>0</v>
      </c>
      <c r="H2372" s="20">
        <f>IFERROR(VLOOKUP(A2372,'[3]Allocation Thresholds'!A:B,2,FALSE),10)</f>
        <v>10</v>
      </c>
    </row>
    <row r="2373" spans="1:8">
      <c r="A2373" t="s">
        <v>1774</v>
      </c>
      <c r="B2373" s="64">
        <f>VLOOKUP($A2373,Pivot!$D:$E,2,FALSE)</f>
        <v>44</v>
      </c>
      <c r="D2373" s="64">
        <v>44</v>
      </c>
      <c r="E2373" s="64">
        <v>44</v>
      </c>
      <c r="F2373" s="64">
        <v>0</v>
      </c>
      <c r="G2373" s="64">
        <v>0</v>
      </c>
      <c r="H2373" s="20">
        <f>IFERROR(VLOOKUP(A2373,'[3]Allocation Thresholds'!A:B,2,FALSE),10)</f>
        <v>10</v>
      </c>
    </row>
    <row r="2374" spans="1:8">
      <c r="A2374" t="s">
        <v>1775</v>
      </c>
      <c r="B2374" s="64">
        <f>VLOOKUP($A2374,Pivot!$D:$E,2,FALSE)</f>
        <v>70</v>
      </c>
      <c r="D2374" s="64">
        <v>70</v>
      </c>
      <c r="E2374" s="64">
        <v>70</v>
      </c>
      <c r="F2374" s="64">
        <v>0</v>
      </c>
      <c r="G2374" s="64">
        <v>0</v>
      </c>
      <c r="H2374" s="20">
        <f>IFERROR(VLOOKUP(A2374,'[3]Allocation Thresholds'!A:B,2,FALSE),10)</f>
        <v>10</v>
      </c>
    </row>
    <row r="2375" spans="1:8">
      <c r="A2375" t="s">
        <v>1776</v>
      </c>
      <c r="B2375" s="64">
        <f>VLOOKUP($A2375,Pivot!$D:$E,2,FALSE)</f>
        <v>0</v>
      </c>
      <c r="D2375" s="64">
        <v>50</v>
      </c>
      <c r="E2375" s="64">
        <v>50</v>
      </c>
      <c r="F2375" s="64">
        <v>0</v>
      </c>
      <c r="G2375" s="64">
        <v>0</v>
      </c>
      <c r="H2375" s="20">
        <f>IFERROR(VLOOKUP(A2375,'[3]Allocation Thresholds'!A:B,2,FALSE),10)</f>
        <v>10</v>
      </c>
    </row>
    <row r="2376" spans="1:8">
      <c r="A2376" t="s">
        <v>1777</v>
      </c>
      <c r="B2376" s="64">
        <f>VLOOKUP($A2376,Pivot!$D:$E,2,FALSE)</f>
        <v>0</v>
      </c>
      <c r="D2376" s="64">
        <v>50</v>
      </c>
      <c r="E2376" s="64">
        <v>50</v>
      </c>
      <c r="F2376" s="64">
        <v>0</v>
      </c>
      <c r="G2376" s="64">
        <v>0</v>
      </c>
      <c r="H2376" s="20">
        <f>IFERROR(VLOOKUP(A2376,'[3]Allocation Thresholds'!A:B,2,FALSE),10)</f>
        <v>10</v>
      </c>
    </row>
    <row r="2377" spans="1:8">
      <c r="A2377" t="s">
        <v>1778</v>
      </c>
      <c r="B2377" s="64">
        <f>VLOOKUP($A2377,Pivot!$D:$E,2,FALSE)</f>
        <v>0</v>
      </c>
      <c r="D2377" s="64">
        <v>50</v>
      </c>
      <c r="E2377" s="64">
        <v>50</v>
      </c>
      <c r="F2377" s="64">
        <v>0</v>
      </c>
      <c r="G2377" s="64">
        <v>0</v>
      </c>
      <c r="H2377" s="20">
        <f>IFERROR(VLOOKUP(A2377,'[3]Allocation Thresholds'!A:B,2,FALSE),10)</f>
        <v>10</v>
      </c>
    </row>
    <row r="2378" spans="1:8">
      <c r="A2378" t="s">
        <v>1779</v>
      </c>
      <c r="B2378" s="64">
        <f>VLOOKUP($A2378,Pivot!$D:$E,2,FALSE)</f>
        <v>0</v>
      </c>
      <c r="D2378" s="64">
        <v>50</v>
      </c>
      <c r="E2378" s="64">
        <v>50</v>
      </c>
      <c r="F2378" s="64">
        <v>0</v>
      </c>
      <c r="G2378" s="64">
        <v>0</v>
      </c>
      <c r="H2378" s="20">
        <f>IFERROR(VLOOKUP(A2378,'[3]Allocation Thresholds'!A:B,2,FALSE),10)</f>
        <v>10</v>
      </c>
    </row>
    <row r="2379" spans="1:8">
      <c r="A2379" t="s">
        <v>1780</v>
      </c>
      <c r="B2379" s="64">
        <f>VLOOKUP($A2379,Pivot!$D:$E,2,FALSE)</f>
        <v>0</v>
      </c>
      <c r="D2379" s="64">
        <v>50</v>
      </c>
      <c r="E2379" s="64">
        <v>50</v>
      </c>
      <c r="F2379" s="64">
        <v>0</v>
      </c>
      <c r="G2379" s="64">
        <v>0</v>
      </c>
      <c r="H2379" s="20">
        <f>IFERROR(VLOOKUP(A2379,'[3]Allocation Thresholds'!A:B,2,FALSE),10)</f>
        <v>10</v>
      </c>
    </row>
    <row r="2380" spans="1:8">
      <c r="A2380" t="s">
        <v>1781</v>
      </c>
      <c r="B2380" s="64">
        <f>VLOOKUP($A2380,Pivot!$D:$E,2,FALSE)</f>
        <v>0</v>
      </c>
      <c r="D2380" s="64">
        <v>50</v>
      </c>
      <c r="E2380" s="64">
        <v>50</v>
      </c>
      <c r="F2380" s="64">
        <v>0</v>
      </c>
      <c r="G2380" s="64">
        <v>0</v>
      </c>
      <c r="H2380" s="20">
        <f>IFERROR(VLOOKUP(A2380,'[3]Allocation Thresholds'!A:B,2,FALSE),10)</f>
        <v>10</v>
      </c>
    </row>
    <row r="2381" spans="1:8">
      <c r="A2381" t="s">
        <v>1782</v>
      </c>
      <c r="B2381" s="64">
        <f>VLOOKUP($A2381,Pivot!$D:$E,2,FALSE)</f>
        <v>0</v>
      </c>
      <c r="D2381" s="64">
        <v>50</v>
      </c>
      <c r="E2381" s="64">
        <v>50</v>
      </c>
      <c r="F2381" s="64">
        <v>0</v>
      </c>
      <c r="G2381" s="64">
        <v>0</v>
      </c>
      <c r="H2381" s="20">
        <f>IFERROR(VLOOKUP(A2381,'[3]Allocation Thresholds'!A:B,2,FALSE),10)</f>
        <v>10</v>
      </c>
    </row>
    <row r="2382" spans="1:8">
      <c r="A2382" t="s">
        <v>5039</v>
      </c>
      <c r="B2382" s="64">
        <f>VLOOKUP($A2382,Pivot!$D:$E,2,FALSE)</f>
        <v>0</v>
      </c>
      <c r="D2382" s="64">
        <v>50</v>
      </c>
      <c r="E2382" s="64">
        <v>50</v>
      </c>
      <c r="F2382" s="64">
        <v>0</v>
      </c>
      <c r="G2382" s="64">
        <v>0</v>
      </c>
      <c r="H2382" s="20">
        <f>IFERROR(VLOOKUP(A2382,'[3]Allocation Thresholds'!A:B,2,FALSE),10)</f>
        <v>10</v>
      </c>
    </row>
    <row r="2383" spans="1:8">
      <c r="A2383" t="s">
        <v>1783</v>
      </c>
      <c r="B2383" s="64">
        <f>VLOOKUP($A2383,Pivot!$D:$E,2,FALSE)</f>
        <v>1</v>
      </c>
      <c r="D2383" s="64">
        <v>50</v>
      </c>
      <c r="E2383" s="64">
        <v>50</v>
      </c>
      <c r="F2383" s="64">
        <v>0</v>
      </c>
      <c r="G2383" s="64">
        <v>0</v>
      </c>
      <c r="H2383" s="20">
        <f>IFERROR(VLOOKUP(A2383,'[3]Allocation Thresholds'!A:B,2,FALSE),10)</f>
        <v>10</v>
      </c>
    </row>
    <row r="2384" spans="1:8">
      <c r="A2384" t="s">
        <v>1784</v>
      </c>
      <c r="B2384" s="64">
        <f>VLOOKUP($A2384,Pivot!$D:$E,2,FALSE)</f>
        <v>0</v>
      </c>
      <c r="D2384" s="64">
        <v>50</v>
      </c>
      <c r="E2384" s="64">
        <v>50</v>
      </c>
      <c r="F2384" s="64">
        <v>0</v>
      </c>
      <c r="G2384" s="64">
        <v>0</v>
      </c>
      <c r="H2384" s="20">
        <f>IFERROR(VLOOKUP(A2384,'[3]Allocation Thresholds'!A:B,2,FALSE),10)</f>
        <v>10</v>
      </c>
    </row>
    <row r="2385" spans="1:8">
      <c r="A2385" t="s">
        <v>1785</v>
      </c>
      <c r="B2385" s="64">
        <f>VLOOKUP($A2385,Pivot!$D:$E,2,FALSE)</f>
        <v>0</v>
      </c>
      <c r="D2385" s="64">
        <v>50</v>
      </c>
      <c r="E2385" s="64">
        <v>50</v>
      </c>
      <c r="F2385" s="64">
        <v>0</v>
      </c>
      <c r="G2385" s="64">
        <v>0</v>
      </c>
      <c r="H2385" s="20">
        <f>IFERROR(VLOOKUP(A2385,'[3]Allocation Thresholds'!A:B,2,FALSE),10)</f>
        <v>10</v>
      </c>
    </row>
    <row r="2386" spans="1:8">
      <c r="A2386" t="s">
        <v>1786</v>
      </c>
      <c r="B2386" s="64">
        <f>VLOOKUP($A2386,Pivot!$D:$E,2,FALSE)</f>
        <v>0</v>
      </c>
      <c r="D2386" s="64">
        <v>50</v>
      </c>
      <c r="E2386" s="64">
        <v>50</v>
      </c>
      <c r="F2386" s="64">
        <v>0</v>
      </c>
      <c r="G2386" s="64">
        <v>0</v>
      </c>
      <c r="H2386" s="20">
        <f>IFERROR(VLOOKUP(A2386,'[3]Allocation Thresholds'!A:B,2,FALSE),10)</f>
        <v>10</v>
      </c>
    </row>
    <row r="2387" spans="1:8">
      <c r="A2387" t="s">
        <v>1787</v>
      </c>
      <c r="B2387" s="64">
        <f>VLOOKUP($A2387,Pivot!$D:$E,2,FALSE)</f>
        <v>0</v>
      </c>
      <c r="D2387" s="64">
        <v>50</v>
      </c>
      <c r="E2387" s="64">
        <v>50</v>
      </c>
      <c r="F2387" s="64">
        <v>0</v>
      </c>
      <c r="G2387" s="64">
        <v>0</v>
      </c>
      <c r="H2387" s="20">
        <f>IFERROR(VLOOKUP(A2387,'[3]Allocation Thresholds'!A:B,2,FALSE),10)</f>
        <v>10</v>
      </c>
    </row>
    <row r="2388" spans="1:8">
      <c r="A2388" t="s">
        <v>1788</v>
      </c>
      <c r="B2388" s="64">
        <f>VLOOKUP($A2388,Pivot!$D:$E,2,FALSE)</f>
        <v>0</v>
      </c>
      <c r="D2388" s="64">
        <v>50</v>
      </c>
      <c r="E2388" s="64">
        <v>50</v>
      </c>
      <c r="F2388" s="64">
        <v>0</v>
      </c>
      <c r="G2388" s="64">
        <v>0</v>
      </c>
      <c r="H2388" s="20">
        <f>IFERROR(VLOOKUP(A2388,'[3]Allocation Thresholds'!A:B,2,FALSE),10)</f>
        <v>10</v>
      </c>
    </row>
    <row r="2389" spans="1:8">
      <c r="A2389" t="s">
        <v>1789</v>
      </c>
      <c r="B2389" s="64">
        <f>VLOOKUP($A2389,Pivot!$D:$E,2,FALSE)</f>
        <v>0</v>
      </c>
      <c r="D2389" s="64">
        <v>50</v>
      </c>
      <c r="E2389" s="64">
        <v>50</v>
      </c>
      <c r="F2389" s="64">
        <v>0</v>
      </c>
      <c r="G2389" s="64">
        <v>0</v>
      </c>
      <c r="H2389" s="20">
        <f>IFERROR(VLOOKUP(A2389,'[3]Allocation Thresholds'!A:B,2,FALSE),10)</f>
        <v>10</v>
      </c>
    </row>
    <row r="2390" spans="1:8">
      <c r="A2390" t="s">
        <v>1790</v>
      </c>
      <c r="B2390" s="64">
        <f>VLOOKUP($A2390,Pivot!$D:$E,2,FALSE)</f>
        <v>0</v>
      </c>
      <c r="D2390" s="64">
        <v>50</v>
      </c>
      <c r="E2390" s="64">
        <v>50</v>
      </c>
      <c r="F2390" s="64">
        <v>0</v>
      </c>
      <c r="G2390" s="64">
        <v>0</v>
      </c>
      <c r="H2390" s="20">
        <f>IFERROR(VLOOKUP(A2390,'[3]Allocation Thresholds'!A:B,2,FALSE),10)</f>
        <v>10</v>
      </c>
    </row>
    <row r="2391" spans="1:8">
      <c r="A2391" t="s">
        <v>5040</v>
      </c>
      <c r="B2391" s="64">
        <f>VLOOKUP($A2391,Pivot!$D:$E,2,FALSE)</f>
        <v>0</v>
      </c>
      <c r="D2391" s="64">
        <v>50</v>
      </c>
      <c r="E2391" s="64">
        <v>50</v>
      </c>
      <c r="F2391" s="64">
        <v>0</v>
      </c>
      <c r="G2391" s="64">
        <v>0</v>
      </c>
      <c r="H2391" s="20">
        <f>IFERROR(VLOOKUP(A2391,'[3]Allocation Thresholds'!A:B,2,FALSE),10)</f>
        <v>10</v>
      </c>
    </row>
    <row r="2392" spans="1:8">
      <c r="A2392" t="s">
        <v>1791</v>
      </c>
      <c r="B2392" s="64">
        <f>VLOOKUP($A2392,Pivot!$D:$E,2,FALSE)</f>
        <v>0</v>
      </c>
      <c r="D2392" s="64">
        <v>50</v>
      </c>
      <c r="E2392" s="64">
        <v>50</v>
      </c>
      <c r="F2392" s="64">
        <v>0</v>
      </c>
      <c r="G2392" s="64">
        <v>0</v>
      </c>
      <c r="H2392" s="20">
        <f>IFERROR(VLOOKUP(A2392,'[3]Allocation Thresholds'!A:B,2,FALSE),10)</f>
        <v>10</v>
      </c>
    </row>
    <row r="2393" spans="1:8">
      <c r="A2393" t="s">
        <v>1792</v>
      </c>
      <c r="B2393" s="64">
        <f>VLOOKUP($A2393,Pivot!$D:$E,2,FALSE)</f>
        <v>0</v>
      </c>
      <c r="D2393" s="64">
        <v>50</v>
      </c>
      <c r="E2393" s="64">
        <v>50</v>
      </c>
      <c r="F2393" s="64">
        <v>0</v>
      </c>
      <c r="G2393" s="64">
        <v>0</v>
      </c>
      <c r="H2393" s="20">
        <f>IFERROR(VLOOKUP(A2393,'[3]Allocation Thresholds'!A:B,2,FALSE),10)</f>
        <v>10</v>
      </c>
    </row>
    <row r="2394" spans="1:8">
      <c r="A2394" t="s">
        <v>1793</v>
      </c>
      <c r="B2394" s="64">
        <f>VLOOKUP($A2394,Pivot!$D:$E,2,FALSE)</f>
        <v>0</v>
      </c>
      <c r="D2394" s="64">
        <v>50</v>
      </c>
      <c r="E2394" s="64">
        <v>50</v>
      </c>
      <c r="F2394" s="64">
        <v>0</v>
      </c>
      <c r="G2394" s="64">
        <v>0</v>
      </c>
      <c r="H2394" s="20">
        <f>IFERROR(VLOOKUP(A2394,'[3]Allocation Thresholds'!A:B,2,FALSE),10)</f>
        <v>10</v>
      </c>
    </row>
    <row r="2395" spans="1:8">
      <c r="A2395" t="s">
        <v>1794</v>
      </c>
      <c r="B2395" s="64">
        <f>VLOOKUP($A2395,Pivot!$D:$E,2,FALSE)</f>
        <v>0</v>
      </c>
      <c r="D2395" s="64">
        <v>50</v>
      </c>
      <c r="E2395" s="64">
        <v>50</v>
      </c>
      <c r="F2395" s="64">
        <v>0</v>
      </c>
      <c r="G2395" s="64">
        <v>0</v>
      </c>
      <c r="H2395" s="20">
        <f>IFERROR(VLOOKUP(A2395,'[3]Allocation Thresholds'!A:B,2,FALSE),10)</f>
        <v>10</v>
      </c>
    </row>
    <row r="2396" spans="1:8">
      <c r="A2396" t="s">
        <v>1795</v>
      </c>
      <c r="B2396" s="64">
        <f>VLOOKUP($A2396,Pivot!$D:$E,2,FALSE)</f>
        <v>0</v>
      </c>
      <c r="D2396" s="64">
        <v>50</v>
      </c>
      <c r="E2396" s="64">
        <v>50</v>
      </c>
      <c r="F2396" s="64">
        <v>0</v>
      </c>
      <c r="G2396" s="64">
        <v>0</v>
      </c>
      <c r="H2396" s="20">
        <f>IFERROR(VLOOKUP(A2396,'[3]Allocation Thresholds'!A:B,2,FALSE),10)</f>
        <v>10</v>
      </c>
    </row>
    <row r="2397" spans="1:8">
      <c r="A2397" t="s">
        <v>1796</v>
      </c>
      <c r="B2397" s="64">
        <f>VLOOKUP($A2397,Pivot!$D:$E,2,FALSE)</f>
        <v>0</v>
      </c>
      <c r="D2397" s="64">
        <v>50</v>
      </c>
      <c r="E2397" s="64">
        <v>50</v>
      </c>
      <c r="F2397" s="64">
        <v>0</v>
      </c>
      <c r="G2397" s="64">
        <v>0</v>
      </c>
      <c r="H2397" s="20">
        <f>IFERROR(VLOOKUP(A2397,'[3]Allocation Thresholds'!A:B,2,FALSE),10)</f>
        <v>10</v>
      </c>
    </row>
    <row r="2398" spans="1:8">
      <c r="A2398" t="s">
        <v>1797</v>
      </c>
      <c r="B2398" s="64">
        <f>VLOOKUP($A2398,Pivot!$D:$E,2,FALSE)</f>
        <v>0</v>
      </c>
      <c r="D2398" s="64">
        <v>50</v>
      </c>
      <c r="E2398" s="64">
        <v>50</v>
      </c>
      <c r="F2398" s="64">
        <v>0</v>
      </c>
      <c r="G2398" s="64">
        <v>0</v>
      </c>
      <c r="H2398" s="20">
        <f>IFERROR(VLOOKUP(A2398,'[3]Allocation Thresholds'!A:B,2,FALSE),10)</f>
        <v>10</v>
      </c>
    </row>
    <row r="2399" spans="1:8">
      <c r="A2399" t="s">
        <v>1798</v>
      </c>
      <c r="B2399" s="64">
        <f>VLOOKUP($A2399,Pivot!$D:$E,2,FALSE)</f>
        <v>0</v>
      </c>
      <c r="D2399" s="64">
        <v>50</v>
      </c>
      <c r="E2399" s="64">
        <v>50</v>
      </c>
      <c r="F2399" s="64">
        <v>0</v>
      </c>
      <c r="G2399" s="64">
        <v>0</v>
      </c>
      <c r="H2399" s="20">
        <f>IFERROR(VLOOKUP(A2399,'[3]Allocation Thresholds'!A:B,2,FALSE),10)</f>
        <v>10</v>
      </c>
    </row>
    <row r="2400" spans="1:8">
      <c r="A2400" t="s">
        <v>1799</v>
      </c>
      <c r="B2400" s="64">
        <f>VLOOKUP($A2400,Pivot!$D:$E,2,FALSE)</f>
        <v>0</v>
      </c>
      <c r="D2400" s="64">
        <v>50</v>
      </c>
      <c r="E2400" s="64">
        <v>50</v>
      </c>
      <c r="F2400" s="64">
        <v>0</v>
      </c>
      <c r="G2400" s="64">
        <v>0</v>
      </c>
      <c r="H2400" s="20">
        <f>IFERROR(VLOOKUP(A2400,'[3]Allocation Thresholds'!A:B,2,FALSE),10)</f>
        <v>10</v>
      </c>
    </row>
    <row r="2401" spans="1:8">
      <c r="A2401" t="s">
        <v>1800</v>
      </c>
      <c r="B2401" s="64">
        <f>VLOOKUP($A2401,Pivot!$D:$E,2,FALSE)</f>
        <v>0</v>
      </c>
      <c r="D2401" s="64">
        <v>50</v>
      </c>
      <c r="E2401" s="64">
        <v>50</v>
      </c>
      <c r="F2401" s="64">
        <v>0</v>
      </c>
      <c r="G2401" s="64">
        <v>0</v>
      </c>
      <c r="H2401" s="20">
        <f>IFERROR(VLOOKUP(A2401,'[3]Allocation Thresholds'!A:B,2,FALSE),10)</f>
        <v>10</v>
      </c>
    </row>
    <row r="2402" spans="1:8">
      <c r="A2402" t="s">
        <v>1801</v>
      </c>
      <c r="B2402" s="64">
        <f>VLOOKUP($A2402,Pivot!$D:$E,2,FALSE)</f>
        <v>0</v>
      </c>
      <c r="D2402" s="64">
        <v>50</v>
      </c>
      <c r="E2402" s="64">
        <v>50</v>
      </c>
      <c r="F2402" s="64">
        <v>0</v>
      </c>
      <c r="G2402" s="64">
        <v>0</v>
      </c>
      <c r="H2402" s="20">
        <f>IFERROR(VLOOKUP(A2402,'[3]Allocation Thresholds'!A:B,2,FALSE),10)</f>
        <v>10</v>
      </c>
    </row>
    <row r="2403" spans="1:8">
      <c r="A2403" t="s">
        <v>5041</v>
      </c>
      <c r="B2403" s="64">
        <f>VLOOKUP($A2403,Pivot!$D:$E,2,FALSE)</f>
        <v>0</v>
      </c>
      <c r="D2403" s="64">
        <v>50</v>
      </c>
      <c r="E2403" s="64">
        <v>50</v>
      </c>
      <c r="F2403" s="64">
        <v>0</v>
      </c>
      <c r="G2403" s="64">
        <v>0</v>
      </c>
      <c r="H2403" s="20">
        <f>IFERROR(VLOOKUP(A2403,'[3]Allocation Thresholds'!A:B,2,FALSE),10)</f>
        <v>10</v>
      </c>
    </row>
    <row r="2404" spans="1:8">
      <c r="A2404" t="s">
        <v>1802</v>
      </c>
      <c r="B2404" s="64">
        <f>VLOOKUP($A2404,Pivot!$D:$E,2,FALSE)</f>
        <v>0</v>
      </c>
      <c r="D2404" s="64">
        <v>50</v>
      </c>
      <c r="E2404" s="64">
        <v>50</v>
      </c>
      <c r="F2404" s="64">
        <v>0</v>
      </c>
      <c r="G2404" s="64">
        <v>0</v>
      </c>
      <c r="H2404" s="20">
        <f>IFERROR(VLOOKUP(A2404,'[3]Allocation Thresholds'!A:B,2,FALSE),10)</f>
        <v>10</v>
      </c>
    </row>
    <row r="2405" spans="1:8">
      <c r="A2405" t="s">
        <v>1803</v>
      </c>
      <c r="B2405" s="64">
        <f>VLOOKUP($A2405,Pivot!$D:$E,2,FALSE)</f>
        <v>0</v>
      </c>
      <c r="D2405" s="64">
        <v>50</v>
      </c>
      <c r="E2405" s="64">
        <v>50</v>
      </c>
      <c r="F2405" s="64">
        <v>0</v>
      </c>
      <c r="G2405" s="64">
        <v>0</v>
      </c>
      <c r="H2405" s="20">
        <f>IFERROR(VLOOKUP(A2405,'[3]Allocation Thresholds'!A:B,2,FALSE),10)</f>
        <v>10</v>
      </c>
    </row>
    <row r="2406" spans="1:8">
      <c r="A2406" t="s">
        <v>1804</v>
      </c>
      <c r="B2406" s="64">
        <f>VLOOKUP($A2406,Pivot!$D:$E,2,FALSE)</f>
        <v>0</v>
      </c>
      <c r="D2406" s="64">
        <v>50</v>
      </c>
      <c r="E2406" s="64">
        <v>50</v>
      </c>
      <c r="F2406" s="64">
        <v>0</v>
      </c>
      <c r="G2406" s="64">
        <v>0</v>
      </c>
      <c r="H2406" s="20">
        <f>IFERROR(VLOOKUP(A2406,'[3]Allocation Thresholds'!A:B,2,FALSE),10)</f>
        <v>10</v>
      </c>
    </row>
    <row r="2407" spans="1:8">
      <c r="A2407" t="s">
        <v>1805</v>
      </c>
      <c r="B2407" s="64">
        <f>VLOOKUP($A2407,Pivot!$D:$E,2,FALSE)</f>
        <v>0</v>
      </c>
      <c r="D2407" s="64">
        <v>50</v>
      </c>
      <c r="E2407" s="64">
        <v>50</v>
      </c>
      <c r="F2407" s="64">
        <v>0</v>
      </c>
      <c r="G2407" s="64">
        <v>0</v>
      </c>
      <c r="H2407" s="20">
        <f>IFERROR(VLOOKUP(A2407,'[3]Allocation Thresholds'!A:B,2,FALSE),10)</f>
        <v>10</v>
      </c>
    </row>
    <row r="2408" spans="1:8">
      <c r="A2408" t="s">
        <v>1806</v>
      </c>
      <c r="B2408" s="64">
        <f>VLOOKUP($A2408,Pivot!$D:$E,2,FALSE)</f>
        <v>0</v>
      </c>
      <c r="D2408" s="64">
        <v>50</v>
      </c>
      <c r="E2408" s="64">
        <v>50</v>
      </c>
      <c r="F2408" s="64">
        <v>0</v>
      </c>
      <c r="G2408" s="64">
        <v>0</v>
      </c>
      <c r="H2408" s="20">
        <f>IFERROR(VLOOKUP(A2408,'[3]Allocation Thresholds'!A:B,2,FALSE),10)</f>
        <v>10</v>
      </c>
    </row>
    <row r="2409" spans="1:8">
      <c r="A2409" t="s">
        <v>1807</v>
      </c>
      <c r="B2409" s="64">
        <f>VLOOKUP($A2409,Pivot!$D:$E,2,FALSE)</f>
        <v>0</v>
      </c>
      <c r="D2409" s="64">
        <v>50</v>
      </c>
      <c r="E2409" s="64">
        <v>50</v>
      </c>
      <c r="F2409" s="64">
        <v>0</v>
      </c>
      <c r="G2409" s="64">
        <v>0</v>
      </c>
      <c r="H2409" s="20">
        <f>IFERROR(VLOOKUP(A2409,'[3]Allocation Thresholds'!A:B,2,FALSE),10)</f>
        <v>10</v>
      </c>
    </row>
    <row r="2410" spans="1:8">
      <c r="A2410" t="s">
        <v>1808</v>
      </c>
      <c r="B2410" s="64">
        <f>VLOOKUP($A2410,Pivot!$D:$E,2,FALSE)</f>
        <v>0</v>
      </c>
      <c r="D2410" s="64">
        <v>50</v>
      </c>
      <c r="E2410" s="64">
        <v>50</v>
      </c>
      <c r="F2410" s="64">
        <v>0</v>
      </c>
      <c r="G2410" s="64">
        <v>0</v>
      </c>
      <c r="H2410" s="20">
        <f>IFERROR(VLOOKUP(A2410,'[3]Allocation Thresholds'!A:B,2,FALSE),10)</f>
        <v>10</v>
      </c>
    </row>
    <row r="2411" spans="1:8">
      <c r="A2411" t="s">
        <v>1809</v>
      </c>
      <c r="B2411" s="64">
        <f>VLOOKUP($A2411,Pivot!$D:$E,2,FALSE)</f>
        <v>0</v>
      </c>
      <c r="D2411" s="64">
        <v>50</v>
      </c>
      <c r="E2411" s="64">
        <v>50</v>
      </c>
      <c r="F2411" s="64">
        <v>0</v>
      </c>
      <c r="G2411" s="64">
        <v>0</v>
      </c>
      <c r="H2411" s="20">
        <f>IFERROR(VLOOKUP(A2411,'[3]Allocation Thresholds'!A:B,2,FALSE),10)</f>
        <v>10</v>
      </c>
    </row>
    <row r="2412" spans="1:8">
      <c r="A2412" t="s">
        <v>5042</v>
      </c>
      <c r="B2412" s="64">
        <f>VLOOKUP($A2412,Pivot!$D:$E,2,FALSE)</f>
        <v>0</v>
      </c>
      <c r="D2412" s="64">
        <v>50</v>
      </c>
      <c r="E2412" s="64">
        <v>50</v>
      </c>
      <c r="F2412" s="64">
        <v>0</v>
      </c>
      <c r="G2412" s="64">
        <v>0</v>
      </c>
      <c r="H2412" s="20">
        <f>IFERROR(VLOOKUP(A2412,'[3]Allocation Thresholds'!A:B,2,FALSE),10)</f>
        <v>10</v>
      </c>
    </row>
    <row r="2413" spans="1:8">
      <c r="A2413" t="s">
        <v>1810</v>
      </c>
      <c r="B2413" s="64">
        <f>VLOOKUP($A2413,Pivot!$D:$E,2,FALSE)</f>
        <v>0</v>
      </c>
      <c r="D2413" s="64">
        <v>50</v>
      </c>
      <c r="E2413" s="64">
        <v>50</v>
      </c>
      <c r="F2413" s="64">
        <v>0</v>
      </c>
      <c r="G2413" s="64">
        <v>0</v>
      </c>
      <c r="H2413" s="20">
        <f>IFERROR(VLOOKUP(A2413,'[3]Allocation Thresholds'!A:B,2,FALSE),10)</f>
        <v>10</v>
      </c>
    </row>
    <row r="2414" spans="1:8">
      <c r="A2414" t="s">
        <v>1811</v>
      </c>
      <c r="B2414" s="64">
        <f>VLOOKUP($A2414,Pivot!$D:$E,2,FALSE)</f>
        <v>0</v>
      </c>
      <c r="D2414" s="64">
        <v>50</v>
      </c>
      <c r="E2414" s="64">
        <v>50</v>
      </c>
      <c r="F2414" s="64">
        <v>0</v>
      </c>
      <c r="G2414" s="64">
        <v>0</v>
      </c>
      <c r="H2414" s="20">
        <f>IFERROR(VLOOKUP(A2414,'[3]Allocation Thresholds'!A:B,2,FALSE),10)</f>
        <v>10</v>
      </c>
    </row>
    <row r="2415" spans="1:8">
      <c r="A2415" t="s">
        <v>1812</v>
      </c>
      <c r="B2415" s="64">
        <f>VLOOKUP($A2415,Pivot!$D:$E,2,FALSE)</f>
        <v>0</v>
      </c>
      <c r="D2415" s="64">
        <v>50</v>
      </c>
      <c r="E2415" s="64">
        <v>50</v>
      </c>
      <c r="F2415" s="64">
        <v>0</v>
      </c>
      <c r="G2415" s="64">
        <v>0</v>
      </c>
      <c r="H2415" s="20">
        <f>IFERROR(VLOOKUP(A2415,'[3]Allocation Thresholds'!A:B,2,FALSE),10)</f>
        <v>10</v>
      </c>
    </row>
    <row r="2416" spans="1:8">
      <c r="A2416" t="s">
        <v>1813</v>
      </c>
      <c r="B2416" s="64">
        <f>VLOOKUP($A2416,Pivot!$D:$E,2,FALSE)</f>
        <v>0</v>
      </c>
      <c r="D2416" s="64">
        <v>50</v>
      </c>
      <c r="E2416" s="64">
        <v>50</v>
      </c>
      <c r="F2416" s="64">
        <v>0</v>
      </c>
      <c r="G2416" s="64">
        <v>0</v>
      </c>
      <c r="H2416" s="20">
        <f>IFERROR(VLOOKUP(A2416,'[3]Allocation Thresholds'!A:B,2,FALSE),10)</f>
        <v>10</v>
      </c>
    </row>
    <row r="2417" spans="1:8">
      <c r="A2417" t="s">
        <v>1814</v>
      </c>
      <c r="B2417" s="64">
        <f>VLOOKUP($A2417,Pivot!$D:$E,2,FALSE)</f>
        <v>0</v>
      </c>
      <c r="D2417" s="64">
        <v>50</v>
      </c>
      <c r="E2417" s="64">
        <v>50</v>
      </c>
      <c r="F2417" s="64">
        <v>0</v>
      </c>
      <c r="G2417" s="64">
        <v>0</v>
      </c>
      <c r="H2417" s="20">
        <f>IFERROR(VLOOKUP(A2417,'[3]Allocation Thresholds'!A:B,2,FALSE),10)</f>
        <v>10</v>
      </c>
    </row>
    <row r="2418" spans="1:8">
      <c r="A2418" t="s">
        <v>1815</v>
      </c>
      <c r="B2418" s="64">
        <f>VLOOKUP($A2418,Pivot!$D:$E,2,FALSE)</f>
        <v>0</v>
      </c>
      <c r="D2418" s="64">
        <v>50</v>
      </c>
      <c r="E2418" s="64">
        <v>50</v>
      </c>
      <c r="F2418" s="64">
        <v>0</v>
      </c>
      <c r="G2418" s="64">
        <v>0</v>
      </c>
      <c r="H2418" s="20">
        <f>IFERROR(VLOOKUP(A2418,'[3]Allocation Thresholds'!A:B,2,FALSE),10)</f>
        <v>10</v>
      </c>
    </row>
    <row r="2419" spans="1:8">
      <c r="A2419" t="s">
        <v>1816</v>
      </c>
      <c r="B2419" s="64">
        <f>VLOOKUP($A2419,Pivot!$D:$E,2,FALSE)</f>
        <v>0</v>
      </c>
      <c r="D2419" s="64">
        <v>50</v>
      </c>
      <c r="E2419" s="64">
        <v>50</v>
      </c>
      <c r="F2419" s="64">
        <v>0</v>
      </c>
      <c r="G2419" s="64">
        <v>0</v>
      </c>
      <c r="H2419" s="20">
        <f>IFERROR(VLOOKUP(A2419,'[3]Allocation Thresholds'!A:B,2,FALSE),10)</f>
        <v>10</v>
      </c>
    </row>
    <row r="2420" spans="1:8">
      <c r="A2420" t="s">
        <v>1817</v>
      </c>
      <c r="B2420" s="64">
        <f>VLOOKUP($A2420,Pivot!$D:$E,2,FALSE)</f>
        <v>0</v>
      </c>
      <c r="D2420" s="64">
        <v>50</v>
      </c>
      <c r="E2420" s="64">
        <v>50</v>
      </c>
      <c r="F2420" s="64">
        <v>0</v>
      </c>
      <c r="G2420" s="64">
        <v>0</v>
      </c>
      <c r="H2420" s="20">
        <f>IFERROR(VLOOKUP(A2420,'[3]Allocation Thresholds'!A:B,2,FALSE),10)</f>
        <v>10</v>
      </c>
    </row>
    <row r="2421" spans="1:8">
      <c r="A2421" t="s">
        <v>1818</v>
      </c>
      <c r="B2421" s="64">
        <f>VLOOKUP($A2421,Pivot!$D:$E,2,FALSE)</f>
        <v>0</v>
      </c>
      <c r="D2421" s="64">
        <v>50</v>
      </c>
      <c r="E2421" s="64">
        <v>50</v>
      </c>
      <c r="F2421" s="64">
        <v>0</v>
      </c>
      <c r="G2421" s="64">
        <v>0</v>
      </c>
      <c r="H2421" s="20">
        <f>IFERROR(VLOOKUP(A2421,'[3]Allocation Thresholds'!A:B,2,FALSE),10)</f>
        <v>10</v>
      </c>
    </row>
    <row r="2422" spans="1:8">
      <c r="A2422" t="s">
        <v>1819</v>
      </c>
      <c r="B2422" s="64">
        <f>VLOOKUP($A2422,Pivot!$D:$E,2,FALSE)</f>
        <v>0</v>
      </c>
      <c r="D2422" s="64">
        <v>50</v>
      </c>
      <c r="E2422" s="64">
        <v>50</v>
      </c>
      <c r="F2422" s="64">
        <v>0</v>
      </c>
      <c r="G2422" s="64">
        <v>0</v>
      </c>
      <c r="H2422" s="20">
        <f>IFERROR(VLOOKUP(A2422,'[3]Allocation Thresholds'!A:B,2,FALSE),10)</f>
        <v>10</v>
      </c>
    </row>
    <row r="2423" spans="1:8">
      <c r="A2423" t="s">
        <v>1820</v>
      </c>
      <c r="B2423" s="64">
        <f>VLOOKUP($A2423,Pivot!$D:$E,2,FALSE)</f>
        <v>1</v>
      </c>
      <c r="D2423" s="64">
        <v>50</v>
      </c>
      <c r="E2423" s="64">
        <v>50</v>
      </c>
      <c r="F2423" s="64">
        <v>0</v>
      </c>
      <c r="G2423" s="64">
        <v>0</v>
      </c>
      <c r="H2423" s="20">
        <f>IFERROR(VLOOKUP(A2423,'[3]Allocation Thresholds'!A:B,2,FALSE),10)</f>
        <v>10</v>
      </c>
    </row>
    <row r="2424" spans="1:8">
      <c r="A2424" t="s">
        <v>1821</v>
      </c>
      <c r="B2424" s="64">
        <f>VLOOKUP($A2424,Pivot!$D:$E,2,FALSE)</f>
        <v>0</v>
      </c>
      <c r="D2424" s="64">
        <v>50</v>
      </c>
      <c r="E2424" s="64">
        <v>50</v>
      </c>
      <c r="F2424" s="64">
        <v>0</v>
      </c>
      <c r="G2424" s="64">
        <v>0</v>
      </c>
      <c r="H2424" s="20">
        <f>IFERROR(VLOOKUP(A2424,'[3]Allocation Thresholds'!A:B,2,FALSE),10)</f>
        <v>10</v>
      </c>
    </row>
    <row r="2425" spans="1:8">
      <c r="A2425" t="s">
        <v>1822</v>
      </c>
      <c r="B2425" s="64">
        <f>VLOOKUP($A2425,Pivot!$D:$E,2,FALSE)</f>
        <v>0</v>
      </c>
      <c r="D2425" s="64">
        <v>50</v>
      </c>
      <c r="E2425" s="64">
        <v>50</v>
      </c>
      <c r="F2425" s="64">
        <v>0</v>
      </c>
      <c r="G2425" s="64">
        <v>0</v>
      </c>
      <c r="H2425" s="20">
        <f>IFERROR(VLOOKUP(A2425,'[3]Allocation Thresholds'!A:B,2,FALSE),10)</f>
        <v>10</v>
      </c>
    </row>
    <row r="2426" spans="1:8">
      <c r="A2426" t="s">
        <v>5043</v>
      </c>
      <c r="B2426" s="64">
        <f>VLOOKUP($A2426,Pivot!$D:$E,2,FALSE)</f>
        <v>0</v>
      </c>
      <c r="D2426" s="64">
        <v>50</v>
      </c>
      <c r="E2426" s="64">
        <v>50</v>
      </c>
      <c r="F2426" s="64">
        <v>0</v>
      </c>
      <c r="G2426" s="64">
        <v>0</v>
      </c>
      <c r="H2426" s="20">
        <f>IFERROR(VLOOKUP(A2426,'[3]Allocation Thresholds'!A:B,2,FALSE),10)</f>
        <v>10</v>
      </c>
    </row>
    <row r="2427" spans="1:8">
      <c r="A2427" t="s">
        <v>1823</v>
      </c>
      <c r="B2427" s="64">
        <f>VLOOKUP($A2427,Pivot!$D:$E,2,FALSE)</f>
        <v>0</v>
      </c>
      <c r="D2427" s="64">
        <v>50</v>
      </c>
      <c r="E2427" s="64">
        <v>50</v>
      </c>
      <c r="F2427" s="64">
        <v>0</v>
      </c>
      <c r="G2427" s="64">
        <v>0</v>
      </c>
      <c r="H2427" s="20">
        <f>IFERROR(VLOOKUP(A2427,'[3]Allocation Thresholds'!A:B,2,FALSE),10)</f>
        <v>10</v>
      </c>
    </row>
    <row r="2428" spans="1:8">
      <c r="A2428" t="s">
        <v>5044</v>
      </c>
      <c r="B2428" s="64">
        <f>VLOOKUP($A2428,Pivot!$D:$E,2,FALSE)</f>
        <v>0</v>
      </c>
      <c r="D2428" s="64">
        <v>50</v>
      </c>
      <c r="E2428" s="64">
        <v>50</v>
      </c>
      <c r="F2428" s="64">
        <v>0</v>
      </c>
      <c r="G2428" s="64">
        <v>0</v>
      </c>
      <c r="H2428" s="20">
        <f>IFERROR(VLOOKUP(A2428,'[3]Allocation Thresholds'!A:B,2,FALSE),10)</f>
        <v>10</v>
      </c>
    </row>
    <row r="2429" spans="1:8">
      <c r="A2429" t="s">
        <v>5045</v>
      </c>
      <c r="B2429" s="64">
        <f>VLOOKUP($A2429,Pivot!$D:$E,2,FALSE)</f>
        <v>0</v>
      </c>
      <c r="D2429" s="64">
        <v>50</v>
      </c>
      <c r="E2429" s="64">
        <v>50</v>
      </c>
      <c r="F2429" s="64">
        <v>0</v>
      </c>
      <c r="G2429" s="64">
        <v>0</v>
      </c>
      <c r="H2429" s="20">
        <f>IFERROR(VLOOKUP(A2429,'[3]Allocation Thresholds'!A:B,2,FALSE),10)</f>
        <v>10</v>
      </c>
    </row>
    <row r="2430" spans="1:8">
      <c r="A2430" t="s">
        <v>1824</v>
      </c>
      <c r="B2430" s="64">
        <f>VLOOKUP($A2430,Pivot!$D:$E,2,FALSE)</f>
        <v>0</v>
      </c>
      <c r="D2430" s="64">
        <v>50</v>
      </c>
      <c r="E2430" s="64">
        <v>50</v>
      </c>
      <c r="F2430" s="64">
        <v>0</v>
      </c>
      <c r="G2430" s="64">
        <v>0</v>
      </c>
      <c r="H2430" s="20">
        <f>IFERROR(VLOOKUP(A2430,'[3]Allocation Thresholds'!A:B,2,FALSE),10)</f>
        <v>10</v>
      </c>
    </row>
    <row r="2431" spans="1:8">
      <c r="A2431" t="s">
        <v>5046</v>
      </c>
      <c r="B2431" s="64">
        <f>VLOOKUP($A2431,Pivot!$D:$E,2,FALSE)</f>
        <v>0</v>
      </c>
      <c r="D2431" s="64">
        <v>50</v>
      </c>
      <c r="E2431" s="64">
        <v>50</v>
      </c>
      <c r="F2431" s="64">
        <v>0</v>
      </c>
      <c r="G2431" s="64">
        <v>0</v>
      </c>
      <c r="H2431" s="20">
        <f>IFERROR(VLOOKUP(A2431,'[3]Allocation Thresholds'!A:B,2,FALSE),10)</f>
        <v>10</v>
      </c>
    </row>
    <row r="2432" spans="1:8">
      <c r="A2432" t="s">
        <v>1825</v>
      </c>
      <c r="B2432" s="64">
        <f>VLOOKUP($A2432,Pivot!$D:$E,2,FALSE)</f>
        <v>0</v>
      </c>
      <c r="D2432" s="64">
        <v>50</v>
      </c>
      <c r="E2432" s="64">
        <v>50</v>
      </c>
      <c r="F2432" s="64">
        <v>0</v>
      </c>
      <c r="G2432" s="64">
        <v>0</v>
      </c>
      <c r="H2432" s="20">
        <f>IFERROR(VLOOKUP(A2432,'[3]Allocation Thresholds'!A:B,2,FALSE),10)</f>
        <v>10</v>
      </c>
    </row>
    <row r="2433" spans="1:8">
      <c r="A2433" t="s">
        <v>5047</v>
      </c>
      <c r="B2433" s="64">
        <f>VLOOKUP($A2433,Pivot!$D:$E,2,FALSE)</f>
        <v>0</v>
      </c>
      <c r="D2433" s="64">
        <v>50</v>
      </c>
      <c r="E2433" s="64">
        <v>50</v>
      </c>
      <c r="F2433" s="64">
        <v>0</v>
      </c>
      <c r="G2433" s="64">
        <v>0</v>
      </c>
      <c r="H2433" s="20">
        <f>IFERROR(VLOOKUP(A2433,'[3]Allocation Thresholds'!A:B,2,FALSE),10)</f>
        <v>10</v>
      </c>
    </row>
    <row r="2434" spans="1:8">
      <c r="A2434" t="s">
        <v>1826</v>
      </c>
      <c r="B2434" s="64">
        <f>VLOOKUP($A2434,Pivot!$D:$E,2,FALSE)</f>
        <v>0</v>
      </c>
      <c r="D2434" s="64">
        <v>50</v>
      </c>
      <c r="E2434" s="64">
        <v>50</v>
      </c>
      <c r="F2434" s="64">
        <v>0</v>
      </c>
      <c r="G2434" s="64">
        <v>0</v>
      </c>
      <c r="H2434" s="20">
        <f>IFERROR(VLOOKUP(A2434,'[3]Allocation Thresholds'!A:B,2,FALSE),10)</f>
        <v>10</v>
      </c>
    </row>
    <row r="2435" spans="1:8">
      <c r="A2435" t="s">
        <v>1827</v>
      </c>
      <c r="B2435" s="64">
        <f>VLOOKUP($A2435,Pivot!$D:$E,2,FALSE)</f>
        <v>0</v>
      </c>
      <c r="D2435" s="64">
        <v>0</v>
      </c>
      <c r="E2435" s="64">
        <v>0</v>
      </c>
      <c r="F2435" s="64">
        <v>0</v>
      </c>
      <c r="G2435" s="64">
        <v>0</v>
      </c>
      <c r="H2435" s="20">
        <f>IFERROR(VLOOKUP(A2435,'[3]Allocation Thresholds'!A:B,2,FALSE),10)</f>
        <v>10</v>
      </c>
    </row>
    <row r="2436" spans="1:8">
      <c r="A2436" t="s">
        <v>5048</v>
      </c>
      <c r="B2436" s="64">
        <f>VLOOKUP($A2436,Pivot!$D:$E,2,FALSE)</f>
        <v>0</v>
      </c>
      <c r="D2436" s="64">
        <v>50</v>
      </c>
      <c r="E2436" s="64">
        <v>50</v>
      </c>
      <c r="F2436" s="64">
        <v>0</v>
      </c>
      <c r="G2436" s="64">
        <v>0</v>
      </c>
      <c r="H2436" s="20">
        <f>IFERROR(VLOOKUP(A2436,'[3]Allocation Thresholds'!A:B,2,FALSE),10)</f>
        <v>10</v>
      </c>
    </row>
    <row r="2437" spans="1:8">
      <c r="A2437" t="s">
        <v>1828</v>
      </c>
      <c r="B2437" s="64">
        <f>VLOOKUP($A2437,Pivot!$D:$E,2,FALSE)</f>
        <v>0</v>
      </c>
      <c r="D2437" s="64">
        <v>50</v>
      </c>
      <c r="E2437" s="64">
        <v>50</v>
      </c>
      <c r="F2437" s="64">
        <v>0</v>
      </c>
      <c r="G2437" s="64">
        <v>0</v>
      </c>
      <c r="H2437" s="20">
        <f>IFERROR(VLOOKUP(A2437,'[3]Allocation Thresholds'!A:B,2,FALSE),10)</f>
        <v>10</v>
      </c>
    </row>
    <row r="2438" spans="1:8">
      <c r="A2438" t="s">
        <v>1829</v>
      </c>
      <c r="B2438" s="64">
        <f>VLOOKUP($A2438,Pivot!$D:$E,2,FALSE)</f>
        <v>0</v>
      </c>
      <c r="D2438" s="64">
        <v>50</v>
      </c>
      <c r="E2438" s="64">
        <v>50</v>
      </c>
      <c r="F2438" s="64">
        <v>0</v>
      </c>
      <c r="G2438" s="64">
        <v>0</v>
      </c>
      <c r="H2438" s="20">
        <f>IFERROR(VLOOKUP(A2438,'[3]Allocation Thresholds'!A:B,2,FALSE),10)</f>
        <v>10</v>
      </c>
    </row>
    <row r="2439" spans="1:8">
      <c r="A2439" t="s">
        <v>1830</v>
      </c>
      <c r="B2439" s="64">
        <f>VLOOKUP($A2439,Pivot!$D:$E,2,FALSE)</f>
        <v>0</v>
      </c>
      <c r="D2439" s="64">
        <v>0</v>
      </c>
      <c r="E2439" s="64">
        <v>0</v>
      </c>
      <c r="F2439" s="64">
        <v>0</v>
      </c>
      <c r="G2439" s="64">
        <v>0</v>
      </c>
      <c r="H2439" s="20">
        <f>IFERROR(VLOOKUP(A2439,'[3]Allocation Thresholds'!A:B,2,FALSE),10)</f>
        <v>10</v>
      </c>
    </row>
    <row r="2440" spans="1:8">
      <c r="A2440" t="s">
        <v>1831</v>
      </c>
      <c r="B2440" s="64">
        <f>VLOOKUP($A2440,Pivot!$D:$E,2,FALSE)</f>
        <v>0</v>
      </c>
      <c r="D2440" s="64">
        <v>0</v>
      </c>
      <c r="E2440" s="64">
        <v>0</v>
      </c>
      <c r="F2440" s="64">
        <v>0</v>
      </c>
      <c r="G2440" s="64">
        <v>0</v>
      </c>
      <c r="H2440" s="20">
        <f>IFERROR(VLOOKUP(A2440,'[3]Allocation Thresholds'!A:B,2,FALSE),10)</f>
        <v>10</v>
      </c>
    </row>
    <row r="2441" spans="1:8">
      <c r="A2441" t="s">
        <v>1832</v>
      </c>
      <c r="B2441" s="64">
        <f>VLOOKUP($A2441,Pivot!$D:$E,2,FALSE)</f>
        <v>0</v>
      </c>
      <c r="D2441" s="64">
        <v>50</v>
      </c>
      <c r="E2441" s="64">
        <v>50</v>
      </c>
      <c r="F2441" s="64">
        <v>0</v>
      </c>
      <c r="G2441" s="64">
        <v>0</v>
      </c>
      <c r="H2441" s="20">
        <f>IFERROR(VLOOKUP(A2441,'[3]Allocation Thresholds'!A:B,2,FALSE),10)</f>
        <v>10</v>
      </c>
    </row>
    <row r="2442" spans="1:8">
      <c r="A2442" t="s">
        <v>1833</v>
      </c>
      <c r="B2442" s="64">
        <f>VLOOKUP($A2442,Pivot!$D:$E,2,FALSE)</f>
        <v>0</v>
      </c>
      <c r="D2442" s="64">
        <v>50</v>
      </c>
      <c r="E2442" s="64">
        <v>50</v>
      </c>
      <c r="F2442" s="64">
        <v>0</v>
      </c>
      <c r="G2442" s="64">
        <v>0</v>
      </c>
      <c r="H2442" s="20">
        <f>IFERROR(VLOOKUP(A2442,'[3]Allocation Thresholds'!A:B,2,FALSE),10)</f>
        <v>10</v>
      </c>
    </row>
    <row r="2443" spans="1:8">
      <c r="A2443" t="s">
        <v>1834</v>
      </c>
      <c r="B2443" s="64">
        <f>VLOOKUP($A2443,Pivot!$D:$E,2,FALSE)</f>
        <v>0</v>
      </c>
      <c r="D2443" s="64">
        <v>50</v>
      </c>
      <c r="E2443" s="64">
        <v>50</v>
      </c>
      <c r="F2443" s="64">
        <v>0</v>
      </c>
      <c r="G2443" s="64">
        <v>0</v>
      </c>
      <c r="H2443" s="20">
        <f>IFERROR(VLOOKUP(A2443,'[3]Allocation Thresholds'!A:B,2,FALSE),10)</f>
        <v>10</v>
      </c>
    </row>
    <row r="2444" spans="1:8">
      <c r="A2444" t="s">
        <v>1835</v>
      </c>
      <c r="B2444" s="64">
        <f>VLOOKUP($A2444,Pivot!$D:$E,2,FALSE)</f>
        <v>0</v>
      </c>
      <c r="D2444" s="64">
        <v>0</v>
      </c>
      <c r="E2444" s="64">
        <v>0</v>
      </c>
      <c r="F2444" s="64">
        <v>0</v>
      </c>
      <c r="G2444" s="64">
        <v>0</v>
      </c>
      <c r="H2444" s="20">
        <f>IFERROR(VLOOKUP(A2444,'[3]Allocation Thresholds'!A:B,2,FALSE),10)</f>
        <v>10</v>
      </c>
    </row>
    <row r="2445" spans="1:8">
      <c r="A2445" t="s">
        <v>5049</v>
      </c>
      <c r="B2445" s="64">
        <f>VLOOKUP($A2445,Pivot!$D:$E,2,FALSE)</f>
        <v>0</v>
      </c>
      <c r="D2445" s="64">
        <v>50</v>
      </c>
      <c r="E2445" s="64">
        <v>50</v>
      </c>
      <c r="F2445" s="64">
        <v>0</v>
      </c>
      <c r="G2445" s="64">
        <v>0</v>
      </c>
      <c r="H2445" s="20">
        <f>IFERROR(VLOOKUP(A2445,'[3]Allocation Thresholds'!A:B,2,FALSE),10)</f>
        <v>10</v>
      </c>
    </row>
    <row r="2446" spans="1:8">
      <c r="A2446" t="s">
        <v>1836</v>
      </c>
      <c r="B2446" s="64">
        <f>VLOOKUP($A2446,Pivot!$D:$E,2,FALSE)</f>
        <v>0</v>
      </c>
      <c r="D2446" s="64">
        <v>0</v>
      </c>
      <c r="E2446" s="64">
        <v>0</v>
      </c>
      <c r="F2446" s="64">
        <v>0</v>
      </c>
      <c r="G2446" s="64">
        <v>0</v>
      </c>
      <c r="H2446" s="20">
        <f>IFERROR(VLOOKUP(A2446,'[3]Allocation Thresholds'!A:B,2,FALSE),10)</f>
        <v>10</v>
      </c>
    </row>
    <row r="2447" spans="1:8">
      <c r="A2447" t="s">
        <v>1837</v>
      </c>
      <c r="B2447" s="64">
        <f>VLOOKUP($A2447,Pivot!$D:$E,2,FALSE)</f>
        <v>0</v>
      </c>
      <c r="D2447" s="64">
        <v>50</v>
      </c>
      <c r="E2447" s="64">
        <v>50</v>
      </c>
      <c r="F2447" s="64">
        <v>0</v>
      </c>
      <c r="G2447" s="64">
        <v>0</v>
      </c>
      <c r="H2447" s="20">
        <f>IFERROR(VLOOKUP(A2447,'[3]Allocation Thresholds'!A:B,2,FALSE),10)</f>
        <v>10</v>
      </c>
    </row>
    <row r="2448" spans="1:8">
      <c r="A2448" t="s">
        <v>1838</v>
      </c>
      <c r="B2448" s="64">
        <f>VLOOKUP($A2448,Pivot!$D:$E,2,FALSE)</f>
        <v>0</v>
      </c>
      <c r="D2448" s="64">
        <v>50</v>
      </c>
      <c r="E2448" s="64">
        <v>50</v>
      </c>
      <c r="F2448" s="64">
        <v>0</v>
      </c>
      <c r="G2448" s="64">
        <v>0</v>
      </c>
      <c r="H2448" s="20">
        <f>IFERROR(VLOOKUP(A2448,'[3]Allocation Thresholds'!A:B,2,FALSE),10)</f>
        <v>10</v>
      </c>
    </row>
    <row r="2449" spans="1:8">
      <c r="A2449" t="s">
        <v>1839</v>
      </c>
      <c r="B2449" s="64">
        <f>VLOOKUP($A2449,Pivot!$D:$E,2,FALSE)</f>
        <v>0</v>
      </c>
      <c r="D2449" s="64">
        <v>0</v>
      </c>
      <c r="E2449" s="64">
        <v>0</v>
      </c>
      <c r="F2449" s="64">
        <v>0</v>
      </c>
      <c r="G2449" s="64">
        <v>0</v>
      </c>
      <c r="H2449" s="20">
        <f>IFERROR(VLOOKUP(A2449,'[3]Allocation Thresholds'!A:B,2,FALSE),10)</f>
        <v>10</v>
      </c>
    </row>
    <row r="2450" spans="1:8">
      <c r="A2450" t="s">
        <v>1840</v>
      </c>
      <c r="B2450" s="64">
        <f>VLOOKUP($A2450,Pivot!$D:$E,2,FALSE)</f>
        <v>0</v>
      </c>
      <c r="D2450" s="64">
        <v>50</v>
      </c>
      <c r="E2450" s="64">
        <v>50</v>
      </c>
      <c r="F2450" s="64">
        <v>0</v>
      </c>
      <c r="G2450" s="64">
        <v>0</v>
      </c>
      <c r="H2450" s="20">
        <f>IFERROR(VLOOKUP(A2450,'[3]Allocation Thresholds'!A:B,2,FALSE),10)</f>
        <v>10</v>
      </c>
    </row>
    <row r="2451" spans="1:8">
      <c r="A2451" t="s">
        <v>1841</v>
      </c>
      <c r="B2451" s="64">
        <f>VLOOKUP($A2451,Pivot!$D:$E,2,FALSE)</f>
        <v>0</v>
      </c>
      <c r="D2451" s="64">
        <v>50</v>
      </c>
      <c r="E2451" s="64">
        <v>50</v>
      </c>
      <c r="F2451" s="64">
        <v>0</v>
      </c>
      <c r="G2451" s="64">
        <v>0</v>
      </c>
      <c r="H2451" s="20">
        <f>IFERROR(VLOOKUP(A2451,'[3]Allocation Thresholds'!A:B,2,FALSE),10)</f>
        <v>10</v>
      </c>
    </row>
    <row r="2452" spans="1:8">
      <c r="A2452" t="s">
        <v>1842</v>
      </c>
      <c r="B2452" s="64">
        <f>VLOOKUP($A2452,Pivot!$D:$E,2,FALSE)</f>
        <v>0</v>
      </c>
      <c r="D2452" s="64">
        <v>50</v>
      </c>
      <c r="E2452" s="64">
        <v>50</v>
      </c>
      <c r="F2452" s="64">
        <v>0</v>
      </c>
      <c r="G2452" s="64">
        <v>0</v>
      </c>
      <c r="H2452" s="20">
        <f>IFERROR(VLOOKUP(A2452,'[3]Allocation Thresholds'!A:B,2,FALSE),10)</f>
        <v>10</v>
      </c>
    </row>
    <row r="2453" spans="1:8">
      <c r="A2453" t="s">
        <v>1843</v>
      </c>
      <c r="B2453" s="64">
        <f>VLOOKUP($A2453,Pivot!$D:$E,2,FALSE)</f>
        <v>0</v>
      </c>
      <c r="D2453" s="64">
        <v>50</v>
      </c>
      <c r="E2453" s="64">
        <v>50</v>
      </c>
      <c r="F2453" s="64">
        <v>0</v>
      </c>
      <c r="G2453" s="64">
        <v>0</v>
      </c>
      <c r="H2453" s="20">
        <f>IFERROR(VLOOKUP(A2453,'[3]Allocation Thresholds'!A:B,2,FALSE),10)</f>
        <v>10</v>
      </c>
    </row>
    <row r="2454" spans="1:8">
      <c r="A2454" t="s">
        <v>1844</v>
      </c>
      <c r="B2454" s="64">
        <f>VLOOKUP($A2454,Pivot!$D:$E,2,FALSE)</f>
        <v>0</v>
      </c>
      <c r="D2454" s="64">
        <v>50</v>
      </c>
      <c r="E2454" s="64">
        <v>50</v>
      </c>
      <c r="F2454" s="64">
        <v>0</v>
      </c>
      <c r="G2454" s="64">
        <v>0</v>
      </c>
      <c r="H2454" s="20">
        <f>IFERROR(VLOOKUP(A2454,'[3]Allocation Thresholds'!A:B,2,FALSE),10)</f>
        <v>10</v>
      </c>
    </row>
    <row r="2455" spans="1:8">
      <c r="A2455" t="s">
        <v>1845</v>
      </c>
      <c r="B2455" s="64">
        <f>VLOOKUP($A2455,Pivot!$D:$E,2,FALSE)</f>
        <v>0</v>
      </c>
      <c r="D2455" s="64">
        <v>50</v>
      </c>
      <c r="E2455" s="64">
        <v>50</v>
      </c>
      <c r="F2455" s="64">
        <v>0</v>
      </c>
      <c r="G2455" s="64">
        <v>0</v>
      </c>
      <c r="H2455" s="20">
        <f>IFERROR(VLOOKUP(A2455,'[3]Allocation Thresholds'!A:B,2,FALSE),10)</f>
        <v>10</v>
      </c>
    </row>
    <row r="2456" spans="1:8">
      <c r="A2456" t="s">
        <v>1846</v>
      </c>
      <c r="B2456" s="64">
        <f>VLOOKUP($A2456,Pivot!$D:$E,2,FALSE)</f>
        <v>0</v>
      </c>
      <c r="D2456" s="64">
        <v>50</v>
      </c>
      <c r="E2456" s="64">
        <v>50</v>
      </c>
      <c r="F2456" s="64">
        <v>0</v>
      </c>
      <c r="G2456" s="64">
        <v>0</v>
      </c>
      <c r="H2456" s="20">
        <f>IFERROR(VLOOKUP(A2456,'[3]Allocation Thresholds'!A:B,2,FALSE),10)</f>
        <v>10</v>
      </c>
    </row>
    <row r="2457" spans="1:8">
      <c r="A2457" t="s">
        <v>1847</v>
      </c>
      <c r="B2457" s="64">
        <f>VLOOKUP($A2457,Pivot!$D:$E,2,FALSE)</f>
        <v>0</v>
      </c>
      <c r="D2457" s="64">
        <v>50</v>
      </c>
      <c r="E2457" s="64">
        <v>50</v>
      </c>
      <c r="F2457" s="64">
        <v>0</v>
      </c>
      <c r="G2457" s="64">
        <v>0</v>
      </c>
      <c r="H2457" s="20">
        <f>IFERROR(VLOOKUP(A2457,'[3]Allocation Thresholds'!A:B,2,FALSE),10)</f>
        <v>10</v>
      </c>
    </row>
    <row r="2458" spans="1:8">
      <c r="A2458" t="s">
        <v>1848</v>
      </c>
      <c r="B2458" s="64">
        <f>VLOOKUP($A2458,Pivot!$D:$E,2,FALSE)</f>
        <v>0</v>
      </c>
      <c r="D2458" s="64">
        <v>0</v>
      </c>
      <c r="E2458" s="64">
        <v>0</v>
      </c>
      <c r="F2458" s="64">
        <v>0</v>
      </c>
      <c r="G2458" s="64">
        <v>0</v>
      </c>
      <c r="H2458" s="20">
        <f>IFERROR(VLOOKUP(A2458,'[3]Allocation Thresholds'!A:B,2,FALSE),10)</f>
        <v>10</v>
      </c>
    </row>
    <row r="2459" spans="1:8">
      <c r="A2459" t="s">
        <v>1849</v>
      </c>
      <c r="B2459" s="64">
        <f>VLOOKUP($A2459,Pivot!$D:$E,2,FALSE)</f>
        <v>0</v>
      </c>
      <c r="D2459" s="64">
        <v>50</v>
      </c>
      <c r="E2459" s="66">
        <v>50</v>
      </c>
      <c r="F2459" s="64">
        <v>0</v>
      </c>
      <c r="G2459" s="64">
        <v>0</v>
      </c>
      <c r="H2459" s="20">
        <f>IFERROR(VLOOKUP(A2459,'[3]Allocation Thresholds'!A:B,2,FALSE),10)</f>
        <v>10</v>
      </c>
    </row>
    <row r="2460" spans="1:8">
      <c r="A2460" t="s">
        <v>1850</v>
      </c>
      <c r="B2460" s="64">
        <f>VLOOKUP($A2460,Pivot!$D:$E,2,FALSE)</f>
        <v>0</v>
      </c>
      <c r="D2460" s="64">
        <v>0</v>
      </c>
      <c r="E2460" s="64">
        <v>0</v>
      </c>
      <c r="F2460" s="64">
        <v>0</v>
      </c>
      <c r="G2460" s="64">
        <v>0</v>
      </c>
      <c r="H2460" s="20">
        <f>IFERROR(VLOOKUP(A2460,'[3]Allocation Thresholds'!A:B,2,FALSE),10)</f>
        <v>10</v>
      </c>
    </row>
    <row r="2461" spans="1:8">
      <c r="A2461" t="s">
        <v>1851</v>
      </c>
      <c r="B2461" s="64">
        <f>VLOOKUP($A2461,Pivot!$D:$E,2,FALSE)</f>
        <v>0</v>
      </c>
      <c r="D2461" s="64">
        <v>50</v>
      </c>
      <c r="E2461" s="64">
        <v>50</v>
      </c>
      <c r="F2461" s="64">
        <v>0</v>
      </c>
      <c r="G2461" s="64">
        <v>0</v>
      </c>
      <c r="H2461" s="20">
        <f>IFERROR(VLOOKUP(A2461,'[3]Allocation Thresholds'!A:B,2,FALSE),10)</f>
        <v>10</v>
      </c>
    </row>
    <row r="2462" spans="1:8">
      <c r="A2462" t="s">
        <v>1852</v>
      </c>
      <c r="B2462" s="64">
        <f>VLOOKUP($A2462,Pivot!$D:$E,2,FALSE)</f>
        <v>0</v>
      </c>
      <c r="D2462" s="64">
        <v>50</v>
      </c>
      <c r="E2462" s="64">
        <v>50</v>
      </c>
      <c r="F2462" s="64">
        <v>0</v>
      </c>
      <c r="G2462" s="64">
        <v>0</v>
      </c>
      <c r="H2462" s="20">
        <f>IFERROR(VLOOKUP(A2462,'[3]Allocation Thresholds'!A:B,2,FALSE),10)</f>
        <v>10</v>
      </c>
    </row>
    <row r="2463" spans="1:8">
      <c r="A2463" t="s">
        <v>1853</v>
      </c>
      <c r="B2463" s="64">
        <f>VLOOKUP($A2463,Pivot!$D:$E,2,FALSE)</f>
        <v>1</v>
      </c>
      <c r="D2463" s="64">
        <v>50</v>
      </c>
      <c r="E2463" s="64">
        <v>50</v>
      </c>
      <c r="F2463" s="64">
        <v>0</v>
      </c>
      <c r="G2463" s="64">
        <v>0</v>
      </c>
      <c r="H2463" s="20">
        <f>IFERROR(VLOOKUP(A2463,'[3]Allocation Thresholds'!A:B,2,FALSE),10)</f>
        <v>10</v>
      </c>
    </row>
    <row r="2464" spans="1:8">
      <c r="A2464" t="s">
        <v>5050</v>
      </c>
      <c r="B2464" s="64">
        <f>VLOOKUP($A2464,Pivot!$D:$E,2,FALSE)</f>
        <v>0</v>
      </c>
      <c r="D2464" s="64">
        <v>50</v>
      </c>
      <c r="E2464" s="64">
        <v>50</v>
      </c>
      <c r="F2464" s="64">
        <v>0</v>
      </c>
      <c r="G2464" s="64">
        <v>0</v>
      </c>
      <c r="H2464" s="20">
        <f>IFERROR(VLOOKUP(A2464,'[3]Allocation Thresholds'!A:B,2,FALSE),10)</f>
        <v>10</v>
      </c>
    </row>
    <row r="2465" spans="1:8">
      <c r="A2465" t="s">
        <v>1854</v>
      </c>
      <c r="B2465" s="64">
        <f>VLOOKUP($A2465,Pivot!$D:$E,2,FALSE)</f>
        <v>0</v>
      </c>
      <c r="D2465" s="64">
        <v>50</v>
      </c>
      <c r="E2465" s="64">
        <v>50</v>
      </c>
      <c r="F2465" s="64">
        <v>0</v>
      </c>
      <c r="G2465" s="64">
        <v>0</v>
      </c>
      <c r="H2465" s="20">
        <f>IFERROR(VLOOKUP(A2465,'[3]Allocation Thresholds'!A:B,2,FALSE),10)</f>
        <v>10</v>
      </c>
    </row>
    <row r="2466" spans="1:8">
      <c r="A2466" t="s">
        <v>1855</v>
      </c>
      <c r="B2466" s="64">
        <f>VLOOKUP($A2466,Pivot!$D:$E,2,FALSE)</f>
        <v>0</v>
      </c>
      <c r="D2466" s="64">
        <v>50</v>
      </c>
      <c r="E2466" s="64">
        <v>50</v>
      </c>
      <c r="F2466" s="64">
        <v>0</v>
      </c>
      <c r="G2466" s="64">
        <v>0</v>
      </c>
      <c r="H2466" s="20">
        <f>IFERROR(VLOOKUP(A2466,'[3]Allocation Thresholds'!A:B,2,FALSE),10)</f>
        <v>10</v>
      </c>
    </row>
    <row r="2467" spans="1:8">
      <c r="A2467" t="s">
        <v>1856</v>
      </c>
      <c r="B2467" s="64">
        <f>VLOOKUP($A2467,Pivot!$D:$E,2,FALSE)</f>
        <v>0</v>
      </c>
      <c r="D2467" s="64">
        <v>50</v>
      </c>
      <c r="E2467" s="64">
        <v>50</v>
      </c>
      <c r="F2467" s="64">
        <v>0</v>
      </c>
      <c r="G2467" s="64">
        <v>0</v>
      </c>
      <c r="H2467" s="20">
        <f>IFERROR(VLOOKUP(A2467,'[3]Allocation Thresholds'!A:B,2,FALSE),10)</f>
        <v>10</v>
      </c>
    </row>
    <row r="2468" spans="1:8">
      <c r="A2468" t="s">
        <v>1857</v>
      </c>
      <c r="B2468" s="64">
        <f>VLOOKUP($A2468,Pivot!$D:$E,2,FALSE)</f>
        <v>0</v>
      </c>
      <c r="D2468" s="64">
        <v>50</v>
      </c>
      <c r="E2468" s="64">
        <v>50</v>
      </c>
      <c r="F2468" s="64">
        <v>0</v>
      </c>
      <c r="G2468" s="64">
        <v>0</v>
      </c>
      <c r="H2468" s="20">
        <f>IFERROR(VLOOKUP(A2468,'[3]Allocation Thresholds'!A:B,2,FALSE),10)</f>
        <v>10</v>
      </c>
    </row>
    <row r="2469" spans="1:8">
      <c r="A2469" t="s">
        <v>1858</v>
      </c>
      <c r="B2469" s="64">
        <f>VLOOKUP($A2469,Pivot!$D:$E,2,FALSE)</f>
        <v>0</v>
      </c>
      <c r="D2469" s="64">
        <v>50</v>
      </c>
      <c r="E2469" s="64">
        <v>50</v>
      </c>
      <c r="F2469" s="64">
        <v>0</v>
      </c>
      <c r="G2469" s="64">
        <v>0</v>
      </c>
      <c r="H2469" s="20">
        <f>IFERROR(VLOOKUP(A2469,'[3]Allocation Thresholds'!A:B,2,FALSE),10)</f>
        <v>10</v>
      </c>
    </row>
    <row r="2470" spans="1:8">
      <c r="A2470" t="s">
        <v>1859</v>
      </c>
      <c r="B2470" s="64">
        <f>VLOOKUP($A2470,Pivot!$D:$E,2,FALSE)</f>
        <v>0</v>
      </c>
      <c r="D2470" s="64">
        <v>50</v>
      </c>
      <c r="E2470" s="64">
        <v>50</v>
      </c>
      <c r="F2470" s="64">
        <v>0</v>
      </c>
      <c r="G2470" s="64">
        <v>0</v>
      </c>
      <c r="H2470" s="20">
        <f>IFERROR(VLOOKUP(A2470,'[3]Allocation Thresholds'!A:B,2,FALSE),10)</f>
        <v>10</v>
      </c>
    </row>
    <row r="2471" spans="1:8">
      <c r="A2471" t="s">
        <v>1860</v>
      </c>
      <c r="B2471" s="64">
        <f>VLOOKUP($A2471,Pivot!$D:$E,2,FALSE)</f>
        <v>0</v>
      </c>
      <c r="D2471" s="64">
        <v>50</v>
      </c>
      <c r="E2471" s="64">
        <v>50</v>
      </c>
      <c r="F2471" s="64">
        <v>0</v>
      </c>
      <c r="G2471" s="64">
        <v>0</v>
      </c>
      <c r="H2471" s="20">
        <f>IFERROR(VLOOKUP(A2471,'[3]Allocation Thresholds'!A:B,2,FALSE),10)</f>
        <v>10</v>
      </c>
    </row>
    <row r="2472" spans="1:8">
      <c r="A2472" t="s">
        <v>1861</v>
      </c>
      <c r="B2472" s="64">
        <f>VLOOKUP($A2472,Pivot!$D:$E,2,FALSE)</f>
        <v>0</v>
      </c>
      <c r="D2472" s="64">
        <v>0</v>
      </c>
      <c r="E2472" s="64">
        <v>0</v>
      </c>
      <c r="F2472" s="64">
        <v>0</v>
      </c>
      <c r="G2472" s="64">
        <v>0</v>
      </c>
      <c r="H2472" s="20">
        <f>IFERROR(VLOOKUP(A2472,'[3]Allocation Thresholds'!A:B,2,FALSE),10)</f>
        <v>10</v>
      </c>
    </row>
    <row r="2473" spans="1:8">
      <c r="A2473" t="s">
        <v>1862</v>
      </c>
      <c r="B2473" s="64">
        <f>VLOOKUP($A2473,Pivot!$D:$E,2,FALSE)</f>
        <v>0</v>
      </c>
      <c r="D2473" s="64">
        <v>0</v>
      </c>
      <c r="E2473" s="64">
        <v>0</v>
      </c>
      <c r="F2473" s="64">
        <v>0</v>
      </c>
      <c r="G2473" s="64">
        <v>0</v>
      </c>
      <c r="H2473" s="20">
        <f>IFERROR(VLOOKUP(A2473,'[3]Allocation Thresholds'!A:B,2,FALSE),10)</f>
        <v>10</v>
      </c>
    </row>
    <row r="2474" spans="1:8">
      <c r="A2474" t="s">
        <v>5051</v>
      </c>
      <c r="B2474" s="64">
        <f>VLOOKUP($A2474,Pivot!$D:$E,2,FALSE)</f>
        <v>0</v>
      </c>
      <c r="D2474" s="64">
        <v>50</v>
      </c>
      <c r="E2474" s="64">
        <v>50</v>
      </c>
      <c r="F2474" s="64">
        <v>0</v>
      </c>
      <c r="G2474" s="64">
        <v>0</v>
      </c>
      <c r="H2474" s="20">
        <f>IFERROR(VLOOKUP(A2474,'[3]Allocation Thresholds'!A:B,2,FALSE),10)</f>
        <v>10</v>
      </c>
    </row>
    <row r="2475" spans="1:8">
      <c r="A2475" t="s">
        <v>1863</v>
      </c>
      <c r="B2475" s="64">
        <f>VLOOKUP($A2475,Pivot!$D:$E,2,FALSE)</f>
        <v>0</v>
      </c>
      <c r="D2475" s="64">
        <v>50</v>
      </c>
      <c r="E2475" s="64">
        <v>50</v>
      </c>
      <c r="F2475" s="64">
        <v>0</v>
      </c>
      <c r="G2475" s="64">
        <v>0</v>
      </c>
      <c r="H2475" s="20">
        <f>IFERROR(VLOOKUP(A2475,'[3]Allocation Thresholds'!A:B,2,FALSE),10)</f>
        <v>10</v>
      </c>
    </row>
    <row r="2476" spans="1:8">
      <c r="A2476" t="s">
        <v>1864</v>
      </c>
      <c r="B2476" s="64">
        <f>VLOOKUP($A2476,Pivot!$D:$E,2,FALSE)</f>
        <v>0</v>
      </c>
      <c r="D2476" s="64">
        <v>0</v>
      </c>
      <c r="E2476" s="64">
        <v>0</v>
      </c>
      <c r="F2476" s="64">
        <v>0</v>
      </c>
      <c r="G2476" s="64">
        <v>0</v>
      </c>
      <c r="H2476" s="20">
        <f>IFERROR(VLOOKUP(A2476,'[3]Allocation Thresholds'!A:B,2,FALSE),10)</f>
        <v>10</v>
      </c>
    </row>
    <row r="2477" spans="1:8">
      <c r="A2477" t="s">
        <v>5052</v>
      </c>
      <c r="B2477" s="64">
        <f>VLOOKUP($A2477,Pivot!$D:$E,2,FALSE)</f>
        <v>0</v>
      </c>
      <c r="D2477" s="64">
        <v>50</v>
      </c>
      <c r="E2477" s="64">
        <v>50</v>
      </c>
      <c r="F2477" s="64">
        <v>0</v>
      </c>
      <c r="G2477" s="64">
        <v>0</v>
      </c>
      <c r="H2477" s="20">
        <f>IFERROR(VLOOKUP(A2477,'[3]Allocation Thresholds'!A:B,2,FALSE),10)</f>
        <v>10</v>
      </c>
    </row>
    <row r="2478" spans="1:8">
      <c r="A2478" t="s">
        <v>1865</v>
      </c>
      <c r="B2478" s="64">
        <f>VLOOKUP($A2478,Pivot!$D:$E,2,FALSE)</f>
        <v>0</v>
      </c>
      <c r="D2478" s="64">
        <v>50</v>
      </c>
      <c r="E2478" s="64">
        <v>50</v>
      </c>
      <c r="F2478" s="64">
        <v>0</v>
      </c>
      <c r="G2478" s="64">
        <v>0</v>
      </c>
      <c r="H2478" s="20">
        <f>IFERROR(VLOOKUP(A2478,'[3]Allocation Thresholds'!A:B,2,FALSE),10)</f>
        <v>10</v>
      </c>
    </row>
    <row r="2479" spans="1:8">
      <c r="A2479" t="s">
        <v>1866</v>
      </c>
      <c r="B2479" s="64">
        <f>VLOOKUP($A2479,Pivot!$D:$E,2,FALSE)</f>
        <v>0</v>
      </c>
      <c r="D2479" s="64">
        <v>50</v>
      </c>
      <c r="E2479" s="64">
        <v>50</v>
      </c>
      <c r="F2479" s="64">
        <v>0</v>
      </c>
      <c r="G2479" s="64">
        <v>0</v>
      </c>
      <c r="H2479" s="20">
        <f>IFERROR(VLOOKUP(A2479,'[3]Allocation Thresholds'!A:B,2,FALSE),10)</f>
        <v>10</v>
      </c>
    </row>
    <row r="2480" spans="1:8">
      <c r="A2480" t="s">
        <v>1867</v>
      </c>
      <c r="B2480" s="64">
        <f>VLOOKUP($A2480,Pivot!$D:$E,2,FALSE)</f>
        <v>0</v>
      </c>
      <c r="D2480" s="64">
        <v>50</v>
      </c>
      <c r="E2480" s="64">
        <v>50</v>
      </c>
      <c r="F2480" s="64">
        <v>0</v>
      </c>
      <c r="G2480" s="64">
        <v>0</v>
      </c>
      <c r="H2480" s="20">
        <f>IFERROR(VLOOKUP(A2480,'[3]Allocation Thresholds'!A:B,2,FALSE),10)</f>
        <v>10</v>
      </c>
    </row>
    <row r="2481" spans="1:8">
      <c r="A2481" t="s">
        <v>5053</v>
      </c>
      <c r="B2481" s="64">
        <f>VLOOKUP($A2481,Pivot!$D:$E,2,FALSE)</f>
        <v>0</v>
      </c>
      <c r="D2481" s="64">
        <v>50</v>
      </c>
      <c r="E2481" s="64">
        <v>50</v>
      </c>
      <c r="F2481" s="64">
        <v>0</v>
      </c>
      <c r="G2481" s="64">
        <v>0</v>
      </c>
      <c r="H2481" s="20">
        <f>IFERROR(VLOOKUP(A2481,'[3]Allocation Thresholds'!A:B,2,FALSE),10)</f>
        <v>10</v>
      </c>
    </row>
    <row r="2482" spans="1:8">
      <c r="A2482" t="s">
        <v>1868</v>
      </c>
      <c r="B2482" s="64">
        <f>VLOOKUP($A2482,Pivot!$D:$E,2,FALSE)</f>
        <v>0</v>
      </c>
      <c r="D2482" s="64">
        <v>50</v>
      </c>
      <c r="E2482" s="64">
        <v>50</v>
      </c>
      <c r="F2482" s="64">
        <v>0</v>
      </c>
      <c r="G2482" s="64">
        <v>0</v>
      </c>
      <c r="H2482" s="20">
        <f>IFERROR(VLOOKUP(A2482,'[3]Allocation Thresholds'!A:B,2,FALSE),10)</f>
        <v>10</v>
      </c>
    </row>
    <row r="2483" spans="1:8">
      <c r="A2483" t="s">
        <v>1869</v>
      </c>
      <c r="B2483" s="64">
        <f>VLOOKUP($A2483,Pivot!$D:$E,2,FALSE)</f>
        <v>0</v>
      </c>
      <c r="D2483" s="64">
        <v>0</v>
      </c>
      <c r="E2483" s="64">
        <v>0</v>
      </c>
      <c r="F2483" s="64">
        <v>0</v>
      </c>
      <c r="G2483" s="64">
        <v>0</v>
      </c>
      <c r="H2483" s="20">
        <f>IFERROR(VLOOKUP(A2483,'[3]Allocation Thresholds'!A:B,2,FALSE),10)</f>
        <v>10</v>
      </c>
    </row>
    <row r="2484" spans="1:8">
      <c r="A2484" t="s">
        <v>1870</v>
      </c>
      <c r="B2484" s="64">
        <f>VLOOKUP($A2484,Pivot!$D:$E,2,FALSE)</f>
        <v>0</v>
      </c>
      <c r="D2484" s="64">
        <v>0</v>
      </c>
      <c r="E2484" s="64">
        <v>0</v>
      </c>
      <c r="F2484" s="64">
        <v>0</v>
      </c>
      <c r="G2484" s="64">
        <v>0</v>
      </c>
      <c r="H2484" s="20">
        <f>IFERROR(VLOOKUP(A2484,'[3]Allocation Thresholds'!A:B,2,FALSE),10)</f>
        <v>10</v>
      </c>
    </row>
    <row r="2485" spans="1:8">
      <c r="A2485" t="s">
        <v>1871</v>
      </c>
      <c r="B2485" s="64">
        <f>VLOOKUP($A2485,Pivot!$D:$E,2,FALSE)</f>
        <v>0</v>
      </c>
      <c r="D2485" s="64">
        <v>50</v>
      </c>
      <c r="E2485" s="64">
        <v>50</v>
      </c>
      <c r="F2485" s="64">
        <v>0</v>
      </c>
      <c r="G2485" s="64">
        <v>0</v>
      </c>
      <c r="H2485" s="20">
        <f>IFERROR(VLOOKUP(A2485,'[3]Allocation Thresholds'!A:B,2,FALSE),10)</f>
        <v>10</v>
      </c>
    </row>
    <row r="2486" spans="1:8">
      <c r="A2486" t="s">
        <v>1872</v>
      </c>
      <c r="B2486" s="64">
        <f>VLOOKUP($A2486,Pivot!$D:$E,2,FALSE)</f>
        <v>0</v>
      </c>
      <c r="D2486" s="64">
        <v>0</v>
      </c>
      <c r="E2486" s="64">
        <v>0</v>
      </c>
      <c r="F2486" s="64">
        <v>0</v>
      </c>
      <c r="G2486" s="64">
        <v>0</v>
      </c>
      <c r="H2486" s="20">
        <f>IFERROR(VLOOKUP(A2486,'[3]Allocation Thresholds'!A:B,2,FALSE),10)</f>
        <v>10</v>
      </c>
    </row>
    <row r="2487" spans="1:8">
      <c r="A2487" t="s">
        <v>1873</v>
      </c>
      <c r="B2487" s="64">
        <f>VLOOKUP($A2487,Pivot!$D:$E,2,FALSE)</f>
        <v>0</v>
      </c>
      <c r="D2487" s="64">
        <v>50</v>
      </c>
      <c r="E2487" s="64">
        <v>50</v>
      </c>
      <c r="F2487" s="64">
        <v>0</v>
      </c>
      <c r="G2487" s="64">
        <v>0</v>
      </c>
      <c r="H2487" s="20">
        <f>IFERROR(VLOOKUP(A2487,'[3]Allocation Thresholds'!A:B,2,FALSE),10)</f>
        <v>10</v>
      </c>
    </row>
    <row r="2488" spans="1:8">
      <c r="A2488" t="s">
        <v>1874</v>
      </c>
      <c r="B2488" s="64">
        <f>VLOOKUP($A2488,Pivot!$D:$E,2,FALSE)</f>
        <v>0</v>
      </c>
      <c r="D2488" s="64">
        <v>50</v>
      </c>
      <c r="E2488" s="64">
        <v>50</v>
      </c>
      <c r="F2488" s="64">
        <v>0</v>
      </c>
      <c r="G2488" s="64">
        <v>0</v>
      </c>
      <c r="H2488" s="20">
        <f>IFERROR(VLOOKUP(A2488,'[3]Allocation Thresholds'!A:B,2,FALSE),10)</f>
        <v>10</v>
      </c>
    </row>
    <row r="2489" spans="1:8">
      <c r="A2489" t="s">
        <v>1875</v>
      </c>
      <c r="B2489" s="64">
        <f>VLOOKUP($A2489,Pivot!$D:$E,2,FALSE)</f>
        <v>0</v>
      </c>
      <c r="D2489" s="64">
        <v>50</v>
      </c>
      <c r="E2489" s="64">
        <v>50</v>
      </c>
      <c r="F2489" s="64">
        <v>0</v>
      </c>
      <c r="G2489" s="64">
        <v>0</v>
      </c>
      <c r="H2489" s="20">
        <f>IFERROR(VLOOKUP(A2489,'[3]Allocation Thresholds'!A:B,2,FALSE),10)</f>
        <v>10</v>
      </c>
    </row>
    <row r="2490" spans="1:8">
      <c r="A2490" t="s">
        <v>1876</v>
      </c>
      <c r="B2490" s="64">
        <f>VLOOKUP($A2490,Pivot!$D:$E,2,FALSE)</f>
        <v>0</v>
      </c>
      <c r="D2490" s="64">
        <v>0</v>
      </c>
      <c r="E2490" s="64">
        <v>0</v>
      </c>
      <c r="F2490" s="64">
        <v>0</v>
      </c>
      <c r="G2490" s="64">
        <v>0</v>
      </c>
      <c r="H2490" s="20">
        <f>IFERROR(VLOOKUP(A2490,'[3]Allocation Thresholds'!A:B,2,FALSE),10)</f>
        <v>10</v>
      </c>
    </row>
    <row r="2491" spans="1:8">
      <c r="A2491" t="s">
        <v>1877</v>
      </c>
      <c r="B2491" s="64">
        <f>VLOOKUP($A2491,Pivot!$D:$E,2,FALSE)</f>
        <v>0</v>
      </c>
      <c r="D2491" s="64">
        <v>50</v>
      </c>
      <c r="E2491" s="64">
        <v>50</v>
      </c>
      <c r="F2491" s="64">
        <v>0</v>
      </c>
      <c r="G2491" s="64">
        <v>0</v>
      </c>
      <c r="H2491" s="20">
        <f>IFERROR(VLOOKUP(A2491,'[3]Allocation Thresholds'!A:B,2,FALSE),10)</f>
        <v>10</v>
      </c>
    </row>
    <row r="2492" spans="1:8">
      <c r="A2492" t="s">
        <v>1878</v>
      </c>
      <c r="B2492" s="64">
        <f>VLOOKUP($A2492,Pivot!$D:$E,2,FALSE)</f>
        <v>0</v>
      </c>
      <c r="D2492" s="64">
        <v>0</v>
      </c>
      <c r="E2492" s="64">
        <v>0</v>
      </c>
      <c r="F2492" s="64">
        <v>0</v>
      </c>
      <c r="G2492" s="64">
        <v>0</v>
      </c>
      <c r="H2492" s="20">
        <f>IFERROR(VLOOKUP(A2492,'[3]Allocation Thresholds'!A:B,2,FALSE),10)</f>
        <v>10</v>
      </c>
    </row>
    <row r="2493" spans="1:8">
      <c r="A2493" t="s">
        <v>5054</v>
      </c>
      <c r="B2493" s="64">
        <f>VLOOKUP($A2493,Pivot!$D:$E,2,FALSE)</f>
        <v>0</v>
      </c>
      <c r="D2493" s="64">
        <v>50</v>
      </c>
      <c r="E2493" s="64">
        <v>50</v>
      </c>
      <c r="F2493" s="64">
        <v>0</v>
      </c>
      <c r="G2493" s="64">
        <v>0</v>
      </c>
      <c r="H2493" s="20">
        <f>IFERROR(VLOOKUP(A2493,'[3]Allocation Thresholds'!A:B,2,FALSE),10)</f>
        <v>10</v>
      </c>
    </row>
    <row r="2494" spans="1:8">
      <c r="A2494" t="s">
        <v>5055</v>
      </c>
      <c r="B2494" s="64">
        <f>VLOOKUP($A2494,Pivot!$D:$E,2,FALSE)</f>
        <v>0</v>
      </c>
      <c r="D2494" s="64">
        <v>0</v>
      </c>
      <c r="E2494" s="64">
        <v>0</v>
      </c>
      <c r="F2494" s="64">
        <v>0</v>
      </c>
      <c r="G2494" s="64">
        <v>0</v>
      </c>
      <c r="H2494" s="20">
        <f>IFERROR(VLOOKUP(A2494,'[3]Allocation Thresholds'!A:B,2,FALSE),10)</f>
        <v>10</v>
      </c>
    </row>
    <row r="2495" spans="1:8">
      <c r="A2495" t="s">
        <v>1879</v>
      </c>
      <c r="B2495" s="64">
        <f>VLOOKUP($A2495,Pivot!$D:$E,2,FALSE)</f>
        <v>0</v>
      </c>
      <c r="D2495" s="64">
        <v>50</v>
      </c>
      <c r="E2495" s="64">
        <v>50</v>
      </c>
      <c r="F2495" s="64">
        <v>0</v>
      </c>
      <c r="G2495" s="64">
        <v>0</v>
      </c>
      <c r="H2495" s="20">
        <f>IFERROR(VLOOKUP(A2495,'[3]Allocation Thresholds'!A:B,2,FALSE),10)</f>
        <v>10</v>
      </c>
    </row>
    <row r="2496" spans="1:8">
      <c r="A2496" t="s">
        <v>1880</v>
      </c>
      <c r="B2496" s="64">
        <f>VLOOKUP($A2496,Pivot!$D:$E,2,FALSE)</f>
        <v>0</v>
      </c>
      <c r="D2496" s="64">
        <v>0</v>
      </c>
      <c r="E2496" s="64">
        <v>0</v>
      </c>
      <c r="F2496" s="64">
        <v>0</v>
      </c>
      <c r="G2496" s="64">
        <v>0</v>
      </c>
      <c r="H2496" s="20">
        <f>IFERROR(VLOOKUP(A2496,'[3]Allocation Thresholds'!A:B,2,FALSE),10)</f>
        <v>10</v>
      </c>
    </row>
    <row r="2497" spans="1:8">
      <c r="A2497" t="s">
        <v>1881</v>
      </c>
      <c r="B2497" s="64">
        <f>VLOOKUP($A2497,Pivot!$D:$E,2,FALSE)</f>
        <v>0</v>
      </c>
      <c r="D2497" s="64">
        <v>50</v>
      </c>
      <c r="E2497" s="64">
        <v>50</v>
      </c>
      <c r="F2497" s="64">
        <v>0</v>
      </c>
      <c r="G2497" s="64">
        <v>0</v>
      </c>
      <c r="H2497" s="20">
        <f>IFERROR(VLOOKUP(A2497,'[3]Allocation Thresholds'!A:B,2,FALSE),10)</f>
        <v>10</v>
      </c>
    </row>
    <row r="2498" spans="1:8">
      <c r="A2498" t="s">
        <v>1882</v>
      </c>
      <c r="B2498" s="64">
        <f>VLOOKUP($A2498,Pivot!$D:$E,2,FALSE)</f>
        <v>0</v>
      </c>
      <c r="D2498" s="64">
        <v>0</v>
      </c>
      <c r="E2498" s="64">
        <v>0</v>
      </c>
      <c r="F2498" s="64">
        <v>0</v>
      </c>
      <c r="G2498" s="64">
        <v>0</v>
      </c>
      <c r="H2498" s="20">
        <f>IFERROR(VLOOKUP(A2498,'[3]Allocation Thresholds'!A:B,2,FALSE),10)</f>
        <v>10</v>
      </c>
    </row>
    <row r="2499" spans="1:8">
      <c r="A2499" t="s">
        <v>1883</v>
      </c>
      <c r="B2499" s="64">
        <f>VLOOKUP($A2499,Pivot!$D:$E,2,FALSE)</f>
        <v>0</v>
      </c>
      <c r="D2499" s="64">
        <v>50</v>
      </c>
      <c r="E2499" s="64">
        <v>50</v>
      </c>
      <c r="F2499" s="64">
        <v>0</v>
      </c>
      <c r="G2499" s="64">
        <v>0</v>
      </c>
      <c r="H2499" s="20">
        <f>IFERROR(VLOOKUP(A2499,'[3]Allocation Thresholds'!A:B,2,FALSE),10)</f>
        <v>10</v>
      </c>
    </row>
    <row r="2500" spans="1:8">
      <c r="A2500" t="s">
        <v>1884</v>
      </c>
      <c r="B2500" s="64">
        <f>VLOOKUP($A2500,Pivot!$D:$E,2,FALSE)</f>
        <v>0</v>
      </c>
      <c r="D2500" s="64">
        <v>50</v>
      </c>
      <c r="E2500" s="64">
        <v>50</v>
      </c>
      <c r="F2500" s="64">
        <v>0</v>
      </c>
      <c r="G2500" s="64">
        <v>0</v>
      </c>
      <c r="H2500" s="20">
        <f>IFERROR(VLOOKUP(A2500,'[3]Allocation Thresholds'!A:B,2,FALSE),10)</f>
        <v>10</v>
      </c>
    </row>
    <row r="2501" spans="1:8">
      <c r="A2501" t="s">
        <v>5056</v>
      </c>
      <c r="B2501" s="64">
        <f>VLOOKUP($A2501,Pivot!$D:$E,2,FALSE)</f>
        <v>0</v>
      </c>
      <c r="D2501" s="64">
        <v>0</v>
      </c>
      <c r="E2501" s="64">
        <v>0</v>
      </c>
      <c r="F2501" s="64">
        <v>0</v>
      </c>
      <c r="G2501" s="64">
        <v>0</v>
      </c>
      <c r="H2501" s="20">
        <f>IFERROR(VLOOKUP(A2501,'[3]Allocation Thresholds'!A:B,2,FALSE),10)</f>
        <v>10</v>
      </c>
    </row>
    <row r="2502" spans="1:8">
      <c r="A2502" t="s">
        <v>5057</v>
      </c>
      <c r="B2502" s="64">
        <f>VLOOKUP($A2502,Pivot!$D:$E,2,FALSE)</f>
        <v>0</v>
      </c>
      <c r="D2502" s="64">
        <v>50</v>
      </c>
      <c r="E2502" s="64">
        <v>50</v>
      </c>
      <c r="F2502" s="64">
        <v>0</v>
      </c>
      <c r="G2502" s="64">
        <v>0</v>
      </c>
      <c r="H2502" s="20">
        <f>IFERROR(VLOOKUP(A2502,'[3]Allocation Thresholds'!A:B,2,FALSE),10)</f>
        <v>10</v>
      </c>
    </row>
    <row r="2503" spans="1:8">
      <c r="A2503" t="s">
        <v>1885</v>
      </c>
      <c r="B2503" s="64">
        <f>VLOOKUP($A2503,Pivot!$D:$E,2,FALSE)</f>
        <v>0</v>
      </c>
      <c r="D2503" s="64">
        <v>50</v>
      </c>
      <c r="E2503" s="64">
        <v>50</v>
      </c>
      <c r="F2503" s="64">
        <v>0</v>
      </c>
      <c r="G2503" s="64">
        <v>0</v>
      </c>
      <c r="H2503" s="20">
        <f>IFERROR(VLOOKUP(A2503,'[3]Allocation Thresholds'!A:B,2,FALSE),10)</f>
        <v>10</v>
      </c>
    </row>
    <row r="2504" spans="1:8">
      <c r="A2504" t="s">
        <v>1886</v>
      </c>
      <c r="B2504" s="64">
        <f>VLOOKUP($A2504,Pivot!$D:$E,2,FALSE)</f>
        <v>0</v>
      </c>
      <c r="D2504" s="64">
        <v>0</v>
      </c>
      <c r="E2504" s="64">
        <v>0</v>
      </c>
      <c r="F2504" s="64">
        <v>0</v>
      </c>
      <c r="G2504" s="64">
        <v>0</v>
      </c>
      <c r="H2504" s="20">
        <f>IFERROR(VLOOKUP(A2504,'[3]Allocation Thresholds'!A:B,2,FALSE),10)</f>
        <v>10</v>
      </c>
    </row>
    <row r="2505" spans="1:8">
      <c r="A2505" t="s">
        <v>1887</v>
      </c>
      <c r="B2505" s="64">
        <f>VLOOKUP($A2505,Pivot!$D:$E,2,FALSE)</f>
        <v>0</v>
      </c>
      <c r="D2505" s="64">
        <v>0</v>
      </c>
      <c r="E2505" s="66">
        <v>0</v>
      </c>
      <c r="F2505" s="64">
        <v>0</v>
      </c>
      <c r="G2505" s="64">
        <v>0</v>
      </c>
      <c r="H2505" s="20">
        <f>IFERROR(VLOOKUP(A2505,'[3]Allocation Thresholds'!A:B,2,FALSE),10)</f>
        <v>10</v>
      </c>
    </row>
    <row r="2506" spans="1:8">
      <c r="A2506" t="s">
        <v>5058</v>
      </c>
      <c r="B2506" s="64">
        <f>VLOOKUP($A2506,Pivot!$D:$E,2,FALSE)</f>
        <v>0</v>
      </c>
      <c r="D2506" s="64">
        <v>50</v>
      </c>
      <c r="E2506" s="64">
        <v>50</v>
      </c>
      <c r="F2506" s="64">
        <v>0</v>
      </c>
      <c r="G2506" s="64">
        <v>0</v>
      </c>
      <c r="H2506" s="20">
        <f>IFERROR(VLOOKUP(A2506,'[3]Allocation Thresholds'!A:B,2,FALSE),10)</f>
        <v>10</v>
      </c>
    </row>
    <row r="2507" spans="1:8">
      <c r="A2507" t="s">
        <v>1888</v>
      </c>
      <c r="B2507" s="64">
        <f>VLOOKUP($A2507,Pivot!$D:$E,2,FALSE)</f>
        <v>0</v>
      </c>
      <c r="D2507" s="64">
        <v>50</v>
      </c>
      <c r="E2507" s="64">
        <v>50</v>
      </c>
      <c r="F2507" s="64">
        <v>0</v>
      </c>
      <c r="G2507" s="64">
        <v>0</v>
      </c>
      <c r="H2507" s="20">
        <f>IFERROR(VLOOKUP(A2507,'[3]Allocation Thresholds'!A:B,2,FALSE),10)</f>
        <v>10</v>
      </c>
    </row>
    <row r="2508" spans="1:8">
      <c r="A2508" t="s">
        <v>1889</v>
      </c>
      <c r="B2508" s="64">
        <f>VLOOKUP($A2508,Pivot!$D:$E,2,FALSE)</f>
        <v>0</v>
      </c>
      <c r="D2508" s="64">
        <v>0</v>
      </c>
      <c r="E2508" s="64">
        <v>0</v>
      </c>
      <c r="F2508" s="64">
        <v>0</v>
      </c>
      <c r="G2508" s="64">
        <v>0</v>
      </c>
      <c r="H2508" s="20">
        <f>IFERROR(VLOOKUP(A2508,'[3]Allocation Thresholds'!A:B,2,FALSE),10)</f>
        <v>10</v>
      </c>
    </row>
    <row r="2509" spans="1:8">
      <c r="A2509" t="s">
        <v>5059</v>
      </c>
      <c r="B2509" s="64">
        <f>VLOOKUP($A2509,Pivot!$D:$E,2,FALSE)</f>
        <v>0</v>
      </c>
      <c r="D2509" s="64">
        <v>50</v>
      </c>
      <c r="E2509" s="64">
        <v>50</v>
      </c>
      <c r="F2509" s="64">
        <v>0</v>
      </c>
      <c r="G2509" s="64">
        <v>0</v>
      </c>
      <c r="H2509" s="20">
        <f>IFERROR(VLOOKUP(A2509,'[3]Allocation Thresholds'!A:B,2,FALSE),10)</f>
        <v>10</v>
      </c>
    </row>
    <row r="2510" spans="1:8">
      <c r="A2510" t="s">
        <v>5060</v>
      </c>
      <c r="B2510" s="64">
        <f>VLOOKUP($A2510,Pivot!$D:$E,2,FALSE)</f>
        <v>0</v>
      </c>
      <c r="D2510" s="64">
        <v>0</v>
      </c>
      <c r="E2510" s="64">
        <v>0</v>
      </c>
      <c r="F2510" s="64">
        <v>0</v>
      </c>
      <c r="G2510" s="64">
        <v>0</v>
      </c>
      <c r="H2510" s="20">
        <f>IFERROR(VLOOKUP(A2510,'[3]Allocation Thresholds'!A:B,2,FALSE),10)</f>
        <v>10</v>
      </c>
    </row>
    <row r="2511" spans="1:8">
      <c r="A2511" t="s">
        <v>5061</v>
      </c>
      <c r="B2511" s="64">
        <f>VLOOKUP($A2511,Pivot!$D:$E,2,FALSE)</f>
        <v>0</v>
      </c>
      <c r="D2511" s="64">
        <v>0</v>
      </c>
      <c r="E2511" s="64">
        <v>0</v>
      </c>
      <c r="F2511" s="64">
        <v>0</v>
      </c>
      <c r="G2511" s="64">
        <v>0</v>
      </c>
      <c r="H2511" s="20">
        <f>IFERROR(VLOOKUP(A2511,'[3]Allocation Thresholds'!A:B,2,FALSE),10)</f>
        <v>10</v>
      </c>
    </row>
    <row r="2512" spans="1:8">
      <c r="A2512" t="s">
        <v>1890</v>
      </c>
      <c r="B2512" s="64">
        <f>VLOOKUP($A2512,Pivot!$D:$E,2,FALSE)</f>
        <v>0</v>
      </c>
      <c r="D2512" s="64">
        <v>0</v>
      </c>
      <c r="E2512" s="64">
        <v>0</v>
      </c>
      <c r="F2512" s="64">
        <v>0</v>
      </c>
      <c r="G2512" s="64">
        <v>0</v>
      </c>
      <c r="H2512" s="20">
        <f>IFERROR(VLOOKUP(A2512,'[3]Allocation Thresholds'!A:B,2,FALSE),10)</f>
        <v>10</v>
      </c>
    </row>
    <row r="2513" spans="1:8">
      <c r="A2513" t="s">
        <v>1891</v>
      </c>
      <c r="B2513" s="64">
        <f>VLOOKUP($A2513,Pivot!$D:$E,2,FALSE)</f>
        <v>0</v>
      </c>
      <c r="D2513" s="64">
        <v>50</v>
      </c>
      <c r="E2513" s="64">
        <v>50</v>
      </c>
      <c r="F2513" s="64">
        <v>0</v>
      </c>
      <c r="G2513" s="64">
        <v>0</v>
      </c>
      <c r="H2513" s="20">
        <f>IFERROR(VLOOKUP(A2513,'[3]Allocation Thresholds'!A:B,2,FALSE),10)</f>
        <v>10</v>
      </c>
    </row>
    <row r="2514" spans="1:8">
      <c r="A2514" t="s">
        <v>5062</v>
      </c>
      <c r="B2514" s="64">
        <f>VLOOKUP($A2514,Pivot!$D:$E,2,FALSE)</f>
        <v>0</v>
      </c>
      <c r="D2514" s="64">
        <v>50</v>
      </c>
      <c r="E2514" s="64">
        <v>50</v>
      </c>
      <c r="F2514" s="64">
        <v>0</v>
      </c>
      <c r="G2514" s="64">
        <v>0</v>
      </c>
      <c r="H2514" s="20">
        <f>IFERROR(VLOOKUP(A2514,'[3]Allocation Thresholds'!A:B,2,FALSE),10)</f>
        <v>10</v>
      </c>
    </row>
    <row r="2515" spans="1:8">
      <c r="A2515" t="s">
        <v>1892</v>
      </c>
      <c r="B2515" s="64">
        <f>VLOOKUP($A2515,Pivot!$D:$E,2,FALSE)</f>
        <v>0</v>
      </c>
      <c r="D2515" s="64">
        <v>50</v>
      </c>
      <c r="E2515" s="64">
        <v>50</v>
      </c>
      <c r="F2515" s="64">
        <v>0</v>
      </c>
      <c r="G2515" s="64">
        <v>0</v>
      </c>
      <c r="H2515" s="20">
        <f>IFERROR(VLOOKUP(A2515,'[3]Allocation Thresholds'!A:B,2,FALSE),10)</f>
        <v>10</v>
      </c>
    </row>
    <row r="2516" spans="1:8">
      <c r="A2516" t="s">
        <v>5063</v>
      </c>
      <c r="B2516" s="64">
        <f>VLOOKUP($A2516,Pivot!$D:$E,2,FALSE)</f>
        <v>0</v>
      </c>
      <c r="D2516" s="64">
        <v>50</v>
      </c>
      <c r="E2516" s="64">
        <v>50</v>
      </c>
      <c r="F2516" s="64">
        <v>0</v>
      </c>
      <c r="G2516" s="64">
        <v>0</v>
      </c>
      <c r="H2516" s="20">
        <f>IFERROR(VLOOKUP(A2516,'[3]Allocation Thresholds'!A:B,2,FALSE),10)</f>
        <v>10</v>
      </c>
    </row>
    <row r="2517" spans="1:8">
      <c r="A2517" t="s">
        <v>1893</v>
      </c>
      <c r="B2517" s="64">
        <f>VLOOKUP($A2517,Pivot!$D:$E,2,FALSE)</f>
        <v>0</v>
      </c>
      <c r="D2517" s="64">
        <v>50</v>
      </c>
      <c r="E2517" s="64">
        <v>50</v>
      </c>
      <c r="F2517" s="64">
        <v>0</v>
      </c>
      <c r="G2517" s="64">
        <v>0</v>
      </c>
      <c r="H2517" s="20">
        <f>IFERROR(VLOOKUP(A2517,'[3]Allocation Thresholds'!A:B,2,FALSE),10)</f>
        <v>10</v>
      </c>
    </row>
    <row r="2518" spans="1:8">
      <c r="A2518" t="s">
        <v>5064</v>
      </c>
      <c r="B2518" s="64">
        <f>VLOOKUP($A2518,Pivot!$D:$E,2,FALSE)</f>
        <v>0</v>
      </c>
      <c r="D2518" s="64">
        <v>0</v>
      </c>
      <c r="E2518" s="64">
        <v>0</v>
      </c>
      <c r="F2518" s="64">
        <v>0</v>
      </c>
      <c r="G2518" s="64">
        <v>0</v>
      </c>
      <c r="H2518" s="20">
        <f>IFERROR(VLOOKUP(A2518,'[3]Allocation Thresholds'!A:B,2,FALSE),10)</f>
        <v>10</v>
      </c>
    </row>
    <row r="2519" spans="1:8">
      <c r="A2519" t="s">
        <v>1894</v>
      </c>
      <c r="B2519" s="64">
        <f>VLOOKUP($A2519,Pivot!$D:$E,2,FALSE)</f>
        <v>0</v>
      </c>
      <c r="D2519" s="64">
        <v>50</v>
      </c>
      <c r="E2519" s="64">
        <v>50</v>
      </c>
      <c r="F2519" s="64">
        <v>0</v>
      </c>
      <c r="G2519" s="64">
        <v>0</v>
      </c>
      <c r="H2519" s="20">
        <f>IFERROR(VLOOKUP(A2519,'[3]Allocation Thresholds'!A:B,2,FALSE),10)</f>
        <v>10</v>
      </c>
    </row>
    <row r="2520" spans="1:8">
      <c r="A2520" t="s">
        <v>1895</v>
      </c>
      <c r="B2520" s="64">
        <f>VLOOKUP($A2520,Pivot!$D:$E,2,FALSE)</f>
        <v>0</v>
      </c>
      <c r="D2520" s="64">
        <v>50</v>
      </c>
      <c r="E2520" s="64">
        <v>50</v>
      </c>
      <c r="F2520" s="64">
        <v>0</v>
      </c>
      <c r="G2520" s="64">
        <v>0</v>
      </c>
      <c r="H2520" s="20">
        <f>IFERROR(VLOOKUP(A2520,'[3]Allocation Thresholds'!A:B,2,FALSE),10)</f>
        <v>10</v>
      </c>
    </row>
    <row r="2521" spans="1:8">
      <c r="A2521" t="s">
        <v>1896</v>
      </c>
      <c r="B2521" s="64">
        <f>VLOOKUP($A2521,Pivot!$D:$E,2,FALSE)</f>
        <v>0</v>
      </c>
      <c r="D2521" s="64">
        <v>0</v>
      </c>
      <c r="E2521" s="64">
        <v>0</v>
      </c>
      <c r="F2521" s="64">
        <v>0</v>
      </c>
      <c r="G2521" s="64">
        <v>0</v>
      </c>
      <c r="H2521" s="20">
        <f>IFERROR(VLOOKUP(A2521,'[3]Allocation Thresholds'!A:B,2,FALSE),10)</f>
        <v>10</v>
      </c>
    </row>
    <row r="2522" spans="1:8">
      <c r="A2522" t="s">
        <v>1897</v>
      </c>
      <c r="B2522" s="64">
        <f>VLOOKUP($A2522,Pivot!$D:$E,2,FALSE)</f>
        <v>0</v>
      </c>
      <c r="D2522" s="64">
        <v>50</v>
      </c>
      <c r="E2522" s="64">
        <v>50</v>
      </c>
      <c r="F2522" s="64">
        <v>0</v>
      </c>
      <c r="G2522" s="64">
        <v>0</v>
      </c>
      <c r="H2522" s="20">
        <f>IFERROR(VLOOKUP(A2522,'[3]Allocation Thresholds'!A:B,2,FALSE),10)</f>
        <v>10</v>
      </c>
    </row>
    <row r="2523" spans="1:8">
      <c r="A2523" t="s">
        <v>5065</v>
      </c>
      <c r="B2523" s="64">
        <f>VLOOKUP($A2523,Pivot!$D:$E,2,FALSE)</f>
        <v>0</v>
      </c>
      <c r="D2523" s="64">
        <v>50</v>
      </c>
      <c r="E2523" s="64">
        <v>50</v>
      </c>
      <c r="F2523" s="64">
        <v>0</v>
      </c>
      <c r="G2523" s="64">
        <v>0</v>
      </c>
      <c r="H2523" s="20">
        <f>IFERROR(VLOOKUP(A2523,'[3]Allocation Thresholds'!A:B,2,FALSE),10)</f>
        <v>10</v>
      </c>
    </row>
    <row r="2524" spans="1:8">
      <c r="A2524" t="s">
        <v>1898</v>
      </c>
      <c r="B2524" s="64">
        <f>VLOOKUP($A2524,Pivot!$D:$E,2,FALSE)</f>
        <v>0</v>
      </c>
      <c r="D2524" s="64">
        <v>50</v>
      </c>
      <c r="E2524" s="64">
        <v>50</v>
      </c>
      <c r="F2524" s="64">
        <v>0</v>
      </c>
      <c r="G2524" s="64">
        <v>0</v>
      </c>
      <c r="H2524" s="20">
        <f>IFERROR(VLOOKUP(A2524,'[3]Allocation Thresholds'!A:B,2,FALSE),10)</f>
        <v>10</v>
      </c>
    </row>
    <row r="2525" spans="1:8">
      <c r="A2525" t="s">
        <v>1899</v>
      </c>
      <c r="B2525" s="64">
        <f>VLOOKUP($A2525,Pivot!$D:$E,2,FALSE)</f>
        <v>0</v>
      </c>
      <c r="D2525" s="64">
        <v>0</v>
      </c>
      <c r="E2525" s="64">
        <v>0</v>
      </c>
      <c r="F2525" s="64">
        <v>0</v>
      </c>
      <c r="G2525" s="64">
        <v>0</v>
      </c>
      <c r="H2525" s="20">
        <f>IFERROR(VLOOKUP(A2525,'[3]Allocation Thresholds'!A:B,2,FALSE),10)</f>
        <v>10</v>
      </c>
    </row>
    <row r="2526" spans="1:8">
      <c r="A2526" t="s">
        <v>1900</v>
      </c>
      <c r="B2526" s="64">
        <f>VLOOKUP($A2526,Pivot!$D:$E,2,FALSE)</f>
        <v>0</v>
      </c>
      <c r="D2526" s="64">
        <v>50</v>
      </c>
      <c r="E2526" s="64">
        <v>50</v>
      </c>
      <c r="F2526" s="64">
        <v>0</v>
      </c>
      <c r="G2526" s="64">
        <v>0</v>
      </c>
      <c r="H2526" s="20">
        <f>IFERROR(VLOOKUP(A2526,'[3]Allocation Thresholds'!A:B,2,FALSE),10)</f>
        <v>10</v>
      </c>
    </row>
    <row r="2527" spans="1:8">
      <c r="A2527" t="s">
        <v>1901</v>
      </c>
      <c r="B2527" s="64">
        <f>VLOOKUP($A2527,Pivot!$D:$E,2,FALSE)</f>
        <v>0</v>
      </c>
      <c r="D2527" s="64">
        <v>50</v>
      </c>
      <c r="E2527" s="64">
        <v>50</v>
      </c>
      <c r="F2527" s="64">
        <v>0</v>
      </c>
      <c r="G2527" s="64">
        <v>0</v>
      </c>
      <c r="H2527" s="20">
        <f>IFERROR(VLOOKUP(A2527,'[3]Allocation Thresholds'!A:B,2,FALSE),10)</f>
        <v>10</v>
      </c>
    </row>
    <row r="2528" spans="1:8">
      <c r="A2528" t="s">
        <v>1902</v>
      </c>
      <c r="B2528" s="64">
        <f>VLOOKUP($A2528,Pivot!$D:$E,2,FALSE)</f>
        <v>0</v>
      </c>
      <c r="D2528" s="64">
        <v>50</v>
      </c>
      <c r="E2528" s="64">
        <v>50</v>
      </c>
      <c r="F2528" s="64">
        <v>0</v>
      </c>
      <c r="G2528" s="64">
        <v>0</v>
      </c>
      <c r="H2528" s="20">
        <f>IFERROR(VLOOKUP(A2528,'[3]Allocation Thresholds'!A:B,2,FALSE),10)</f>
        <v>10</v>
      </c>
    </row>
    <row r="2529" spans="1:8">
      <c r="A2529" t="s">
        <v>1903</v>
      </c>
      <c r="B2529" s="64">
        <f>VLOOKUP($A2529,Pivot!$D:$E,2,FALSE)</f>
        <v>0</v>
      </c>
      <c r="D2529" s="64">
        <v>0</v>
      </c>
      <c r="E2529" s="64">
        <v>0</v>
      </c>
      <c r="F2529" s="64">
        <v>0</v>
      </c>
      <c r="G2529" s="64">
        <v>0</v>
      </c>
      <c r="H2529" s="20">
        <f>IFERROR(VLOOKUP(A2529,'[3]Allocation Thresholds'!A:B,2,FALSE),10)</f>
        <v>10</v>
      </c>
    </row>
    <row r="2530" spans="1:8">
      <c r="A2530" t="s">
        <v>1904</v>
      </c>
      <c r="B2530" s="64">
        <f>VLOOKUP($A2530,Pivot!$D:$E,2,FALSE)</f>
        <v>0</v>
      </c>
      <c r="D2530" s="64">
        <v>0</v>
      </c>
      <c r="E2530" s="64">
        <v>0</v>
      </c>
      <c r="F2530" s="64">
        <v>0</v>
      </c>
      <c r="G2530" s="64">
        <v>0</v>
      </c>
      <c r="H2530" s="20">
        <f>IFERROR(VLOOKUP(A2530,'[3]Allocation Thresholds'!A:B,2,FALSE),10)</f>
        <v>10</v>
      </c>
    </row>
    <row r="2531" spans="1:8">
      <c r="A2531" t="s">
        <v>1905</v>
      </c>
      <c r="B2531" s="64">
        <f>VLOOKUP($A2531,Pivot!$D:$E,2,FALSE)</f>
        <v>0</v>
      </c>
      <c r="D2531" s="64">
        <v>50</v>
      </c>
      <c r="E2531" s="64">
        <v>50</v>
      </c>
      <c r="F2531" s="64">
        <v>0</v>
      </c>
      <c r="G2531" s="64">
        <v>0</v>
      </c>
      <c r="H2531" s="20">
        <f>IFERROR(VLOOKUP(A2531,'[3]Allocation Thresholds'!A:B,2,FALSE),10)</f>
        <v>10</v>
      </c>
    </row>
    <row r="2532" spans="1:8">
      <c r="A2532" t="s">
        <v>1906</v>
      </c>
      <c r="B2532" s="64">
        <f>VLOOKUP($A2532,Pivot!$D:$E,2,FALSE)</f>
        <v>0</v>
      </c>
      <c r="D2532" s="64">
        <v>50</v>
      </c>
      <c r="E2532" s="66">
        <v>50</v>
      </c>
      <c r="F2532" s="67">
        <v>0</v>
      </c>
      <c r="G2532" s="64">
        <v>0</v>
      </c>
      <c r="H2532" s="20">
        <f>IFERROR(VLOOKUP(A2532,'[3]Allocation Thresholds'!A:B,2,FALSE),10)</f>
        <v>10</v>
      </c>
    </row>
    <row r="2533" spans="1:8">
      <c r="A2533" t="s">
        <v>1907</v>
      </c>
      <c r="B2533" s="64">
        <f>VLOOKUP($A2533,Pivot!$D:$E,2,FALSE)</f>
        <v>0</v>
      </c>
      <c r="D2533" s="64">
        <v>0</v>
      </c>
      <c r="E2533" s="64">
        <v>0</v>
      </c>
      <c r="F2533" s="64">
        <v>0</v>
      </c>
      <c r="G2533" s="64">
        <v>0</v>
      </c>
      <c r="H2533" s="20">
        <f>IFERROR(VLOOKUP(A2533,'[3]Allocation Thresholds'!A:B,2,FALSE),10)</f>
        <v>10</v>
      </c>
    </row>
    <row r="2534" spans="1:8">
      <c r="A2534" t="s">
        <v>1908</v>
      </c>
      <c r="B2534" s="64">
        <f>VLOOKUP($A2534,Pivot!$D:$E,2,FALSE)</f>
        <v>0</v>
      </c>
      <c r="D2534" s="64">
        <v>50</v>
      </c>
      <c r="E2534" s="64">
        <v>50</v>
      </c>
      <c r="F2534" s="64">
        <v>0</v>
      </c>
      <c r="G2534" s="64">
        <v>0</v>
      </c>
      <c r="H2534" s="20">
        <f>IFERROR(VLOOKUP(A2534,'[3]Allocation Thresholds'!A:B,2,FALSE),10)</f>
        <v>10</v>
      </c>
    </row>
    <row r="2535" spans="1:8">
      <c r="A2535" t="s">
        <v>1909</v>
      </c>
      <c r="B2535" s="64">
        <f>VLOOKUP($A2535,Pivot!$D:$E,2,FALSE)</f>
        <v>0</v>
      </c>
      <c r="D2535" s="64">
        <v>50</v>
      </c>
      <c r="E2535" s="64">
        <v>50</v>
      </c>
      <c r="F2535" s="64">
        <v>0</v>
      </c>
      <c r="G2535" s="64">
        <v>0</v>
      </c>
      <c r="H2535" s="20">
        <f>IFERROR(VLOOKUP(A2535,'[3]Allocation Thresholds'!A:B,2,FALSE),10)</f>
        <v>10</v>
      </c>
    </row>
    <row r="2536" spans="1:8">
      <c r="A2536" t="s">
        <v>1910</v>
      </c>
      <c r="B2536" s="64">
        <f>VLOOKUP($A2536,Pivot!$D:$E,2,FALSE)</f>
        <v>0</v>
      </c>
      <c r="D2536" s="64">
        <v>50</v>
      </c>
      <c r="E2536" s="64">
        <v>50</v>
      </c>
      <c r="F2536" s="64">
        <v>0</v>
      </c>
      <c r="G2536" s="64">
        <v>0</v>
      </c>
      <c r="H2536" s="20">
        <f>IFERROR(VLOOKUP(A2536,'[3]Allocation Thresholds'!A:B,2,FALSE),10)</f>
        <v>10</v>
      </c>
    </row>
    <row r="2537" spans="1:8">
      <c r="A2537" t="s">
        <v>1911</v>
      </c>
      <c r="B2537" s="64">
        <f>VLOOKUP($A2537,Pivot!$D:$E,2,FALSE)</f>
        <v>0</v>
      </c>
      <c r="D2537" s="64">
        <v>0</v>
      </c>
      <c r="E2537" s="64">
        <v>0</v>
      </c>
      <c r="F2537" s="64">
        <v>0</v>
      </c>
      <c r="G2537" s="64">
        <v>0</v>
      </c>
      <c r="H2537" s="20">
        <f>IFERROR(VLOOKUP(A2537,'[3]Allocation Thresholds'!A:B,2,FALSE),10)</f>
        <v>10</v>
      </c>
    </row>
    <row r="2538" spans="1:8">
      <c r="A2538" t="s">
        <v>1912</v>
      </c>
      <c r="B2538" s="64">
        <f>VLOOKUP($A2538,Pivot!$D:$E,2,FALSE)</f>
        <v>0</v>
      </c>
      <c r="D2538" s="64">
        <v>0</v>
      </c>
      <c r="E2538" s="64">
        <v>0</v>
      </c>
      <c r="F2538" s="64">
        <v>0</v>
      </c>
      <c r="G2538" s="64">
        <v>0</v>
      </c>
      <c r="H2538" s="20">
        <f>IFERROR(VLOOKUP(A2538,'[3]Allocation Thresholds'!A:B,2,FALSE),10)</f>
        <v>10</v>
      </c>
    </row>
    <row r="2539" spans="1:8">
      <c r="A2539" t="s">
        <v>1913</v>
      </c>
      <c r="B2539" s="64">
        <f>VLOOKUP($A2539,Pivot!$D:$E,2,FALSE)</f>
        <v>0</v>
      </c>
      <c r="D2539" s="64">
        <v>50</v>
      </c>
      <c r="E2539" s="64">
        <v>50</v>
      </c>
      <c r="F2539" s="64">
        <v>0</v>
      </c>
      <c r="G2539" s="64">
        <v>0</v>
      </c>
      <c r="H2539" s="20">
        <f>IFERROR(VLOOKUP(A2539,'[3]Allocation Thresholds'!A:B,2,FALSE),10)</f>
        <v>10</v>
      </c>
    </row>
    <row r="2540" spans="1:8">
      <c r="A2540" t="s">
        <v>1914</v>
      </c>
      <c r="B2540" s="64">
        <f>VLOOKUP($A2540,Pivot!$D:$E,2,FALSE)</f>
        <v>0</v>
      </c>
      <c r="D2540" s="64">
        <v>50</v>
      </c>
      <c r="E2540" s="64">
        <v>50</v>
      </c>
      <c r="F2540" s="64">
        <v>0</v>
      </c>
      <c r="G2540" s="64">
        <v>0</v>
      </c>
      <c r="H2540" s="20">
        <f>IFERROR(VLOOKUP(A2540,'[3]Allocation Thresholds'!A:B,2,FALSE),10)</f>
        <v>10</v>
      </c>
    </row>
    <row r="2541" spans="1:8">
      <c r="A2541" t="s">
        <v>1915</v>
      </c>
      <c r="B2541" s="64">
        <f>VLOOKUP($A2541,Pivot!$D:$E,2,FALSE)</f>
        <v>0</v>
      </c>
      <c r="D2541" s="64">
        <v>50</v>
      </c>
      <c r="E2541" s="64">
        <v>50</v>
      </c>
      <c r="F2541" s="64">
        <v>0</v>
      </c>
      <c r="G2541" s="64">
        <v>0</v>
      </c>
      <c r="H2541" s="20">
        <f>IFERROR(VLOOKUP(A2541,'[3]Allocation Thresholds'!A:B,2,FALSE),10)</f>
        <v>10</v>
      </c>
    </row>
    <row r="2542" spans="1:8">
      <c r="A2542" t="s">
        <v>1916</v>
      </c>
      <c r="B2542" s="64">
        <f>VLOOKUP($A2542,Pivot!$D:$E,2,FALSE)</f>
        <v>0</v>
      </c>
      <c r="D2542" s="64">
        <v>50</v>
      </c>
      <c r="E2542" s="64">
        <v>50</v>
      </c>
      <c r="F2542" s="64">
        <v>0</v>
      </c>
      <c r="G2542" s="64">
        <v>0</v>
      </c>
      <c r="H2542" s="20">
        <f>IFERROR(VLOOKUP(A2542,'[3]Allocation Thresholds'!A:B,2,FALSE),10)</f>
        <v>10</v>
      </c>
    </row>
    <row r="2543" spans="1:8">
      <c r="A2543" t="s">
        <v>1917</v>
      </c>
      <c r="B2543" s="64">
        <f>VLOOKUP($A2543,Pivot!$D:$E,2,FALSE)</f>
        <v>0</v>
      </c>
      <c r="D2543" s="64">
        <v>50</v>
      </c>
      <c r="E2543" s="64">
        <v>50</v>
      </c>
      <c r="F2543" s="64">
        <v>0</v>
      </c>
      <c r="G2543" s="64">
        <v>0</v>
      </c>
      <c r="H2543" s="20">
        <f>IFERROR(VLOOKUP(A2543,'[3]Allocation Thresholds'!A:B,2,FALSE),10)</f>
        <v>10</v>
      </c>
    </row>
    <row r="2544" spans="1:8">
      <c r="A2544" t="s">
        <v>1918</v>
      </c>
      <c r="B2544" s="64">
        <f>VLOOKUP($A2544,Pivot!$D:$E,2,FALSE)</f>
        <v>0</v>
      </c>
      <c r="D2544" s="64">
        <v>50</v>
      </c>
      <c r="E2544" s="64">
        <v>50</v>
      </c>
      <c r="F2544" s="64">
        <v>0</v>
      </c>
      <c r="G2544" s="64">
        <v>0</v>
      </c>
      <c r="H2544" s="20">
        <f>IFERROR(VLOOKUP(A2544,'[3]Allocation Thresholds'!A:B,2,FALSE),10)</f>
        <v>10</v>
      </c>
    </row>
    <row r="2545" spans="1:8">
      <c r="A2545" t="s">
        <v>1919</v>
      </c>
      <c r="B2545" s="64">
        <f>VLOOKUP($A2545,Pivot!$D:$E,2,FALSE)</f>
        <v>0</v>
      </c>
      <c r="D2545" s="64">
        <v>0</v>
      </c>
      <c r="E2545" s="64">
        <v>0</v>
      </c>
      <c r="F2545" s="64">
        <v>0</v>
      </c>
      <c r="G2545" s="64">
        <v>0</v>
      </c>
      <c r="H2545" s="20">
        <f>IFERROR(VLOOKUP(A2545,'[3]Allocation Thresholds'!A:B,2,FALSE),10)</f>
        <v>10</v>
      </c>
    </row>
    <row r="2546" spans="1:8">
      <c r="A2546" t="s">
        <v>1920</v>
      </c>
      <c r="B2546" s="64">
        <f>VLOOKUP($A2546,Pivot!$D:$E,2,FALSE)</f>
        <v>0</v>
      </c>
      <c r="D2546" s="64">
        <v>50</v>
      </c>
      <c r="E2546" s="64">
        <v>50</v>
      </c>
      <c r="F2546" s="64">
        <v>0</v>
      </c>
      <c r="G2546" s="64">
        <v>0</v>
      </c>
      <c r="H2546" s="20">
        <f>IFERROR(VLOOKUP(A2546,'[3]Allocation Thresholds'!A:B,2,FALSE),10)</f>
        <v>10</v>
      </c>
    </row>
    <row r="2547" spans="1:8">
      <c r="A2547" t="s">
        <v>1921</v>
      </c>
      <c r="B2547" s="64">
        <f>VLOOKUP($A2547,Pivot!$D:$E,2,FALSE)</f>
        <v>0</v>
      </c>
      <c r="D2547" s="64">
        <v>50</v>
      </c>
      <c r="E2547" s="64">
        <v>50</v>
      </c>
      <c r="F2547" s="64">
        <v>0</v>
      </c>
      <c r="G2547" s="64">
        <v>0</v>
      </c>
      <c r="H2547" s="20">
        <f>IFERROR(VLOOKUP(A2547,'[3]Allocation Thresholds'!A:B,2,FALSE),10)</f>
        <v>10</v>
      </c>
    </row>
    <row r="2548" spans="1:8">
      <c r="A2548" t="s">
        <v>1922</v>
      </c>
      <c r="B2548" s="64">
        <f>VLOOKUP($A2548,Pivot!$D:$E,2,FALSE)</f>
        <v>0</v>
      </c>
      <c r="D2548" s="64">
        <v>50</v>
      </c>
      <c r="E2548" s="64">
        <v>50</v>
      </c>
      <c r="F2548" s="64">
        <v>0</v>
      </c>
      <c r="G2548" s="64">
        <v>0</v>
      </c>
      <c r="H2548" s="20">
        <f>IFERROR(VLOOKUP(A2548,'[3]Allocation Thresholds'!A:B,2,FALSE),10)</f>
        <v>10</v>
      </c>
    </row>
    <row r="2549" spans="1:8">
      <c r="A2549" t="s">
        <v>1923</v>
      </c>
      <c r="B2549" s="64">
        <f>VLOOKUP($A2549,Pivot!$D:$E,2,FALSE)</f>
        <v>0</v>
      </c>
      <c r="D2549" s="64">
        <v>0</v>
      </c>
      <c r="E2549" s="64">
        <v>0</v>
      </c>
      <c r="F2549" s="64">
        <v>0</v>
      </c>
      <c r="G2549" s="64">
        <v>0</v>
      </c>
      <c r="H2549" s="20">
        <f>IFERROR(VLOOKUP(A2549,'[3]Allocation Thresholds'!A:B,2,FALSE),10)</f>
        <v>10</v>
      </c>
    </row>
    <row r="2550" spans="1:8">
      <c r="A2550" t="s">
        <v>1924</v>
      </c>
      <c r="B2550" s="64">
        <f>VLOOKUP($A2550,Pivot!$D:$E,2,FALSE)</f>
        <v>0</v>
      </c>
      <c r="D2550" s="64">
        <v>0</v>
      </c>
      <c r="E2550" s="64">
        <v>0</v>
      </c>
      <c r="F2550" s="64">
        <v>0</v>
      </c>
      <c r="G2550" s="64">
        <v>0</v>
      </c>
      <c r="H2550" s="20">
        <f>IFERROR(VLOOKUP(A2550,'[3]Allocation Thresholds'!A:B,2,FALSE),10)</f>
        <v>10</v>
      </c>
    </row>
    <row r="2551" spans="1:8">
      <c r="A2551" t="s">
        <v>1925</v>
      </c>
      <c r="B2551" s="64">
        <f>VLOOKUP($A2551,Pivot!$D:$E,2,FALSE)</f>
        <v>0</v>
      </c>
      <c r="D2551" s="64">
        <v>50</v>
      </c>
      <c r="E2551" s="64">
        <v>50</v>
      </c>
      <c r="F2551" s="64">
        <v>0</v>
      </c>
      <c r="G2551" s="64">
        <v>0</v>
      </c>
      <c r="H2551" s="20">
        <f>IFERROR(VLOOKUP(A2551,'[3]Allocation Thresholds'!A:B,2,FALSE),10)</f>
        <v>10</v>
      </c>
    </row>
    <row r="2552" spans="1:8">
      <c r="A2552" t="s">
        <v>1926</v>
      </c>
      <c r="B2552" s="64">
        <f>VLOOKUP($A2552,Pivot!$D:$E,2,FALSE)</f>
        <v>0</v>
      </c>
      <c r="D2552" s="64">
        <v>50</v>
      </c>
      <c r="E2552" s="64">
        <v>50</v>
      </c>
      <c r="F2552" s="64">
        <v>0</v>
      </c>
      <c r="G2552" s="64">
        <v>0</v>
      </c>
      <c r="H2552" s="20">
        <f>IFERROR(VLOOKUP(A2552,'[3]Allocation Thresholds'!A:B,2,FALSE),10)</f>
        <v>10</v>
      </c>
    </row>
    <row r="2553" spans="1:8">
      <c r="A2553" t="s">
        <v>5066</v>
      </c>
      <c r="B2553" s="64">
        <f>VLOOKUP($A2553,Pivot!$D:$E,2,FALSE)</f>
        <v>0</v>
      </c>
      <c r="D2553" s="64">
        <v>0</v>
      </c>
      <c r="E2553" s="64">
        <v>0</v>
      </c>
      <c r="F2553" s="64">
        <v>0</v>
      </c>
      <c r="G2553" s="64">
        <v>0</v>
      </c>
      <c r="H2553" s="20">
        <f>IFERROR(VLOOKUP(A2553,'[3]Allocation Thresholds'!A:B,2,FALSE),10)</f>
        <v>10</v>
      </c>
    </row>
    <row r="2554" spans="1:8">
      <c r="A2554" t="s">
        <v>1927</v>
      </c>
      <c r="B2554" s="64">
        <f>VLOOKUP($A2554,Pivot!$D:$E,2,FALSE)</f>
        <v>0</v>
      </c>
      <c r="D2554" s="64">
        <v>50</v>
      </c>
      <c r="E2554" s="64">
        <v>50</v>
      </c>
      <c r="F2554" s="64">
        <v>0</v>
      </c>
      <c r="G2554" s="64">
        <v>0</v>
      </c>
      <c r="H2554" s="20">
        <f>IFERROR(VLOOKUP(A2554,'[3]Allocation Thresholds'!A:B,2,FALSE),10)</f>
        <v>10</v>
      </c>
    </row>
    <row r="2555" spans="1:8">
      <c r="A2555" t="s">
        <v>1928</v>
      </c>
      <c r="B2555" s="64">
        <f>VLOOKUP($A2555,Pivot!$D:$E,2,FALSE)</f>
        <v>0</v>
      </c>
      <c r="D2555" s="64">
        <v>50</v>
      </c>
      <c r="E2555" s="64">
        <v>50</v>
      </c>
      <c r="F2555" s="64">
        <v>0</v>
      </c>
      <c r="G2555" s="64">
        <v>0</v>
      </c>
      <c r="H2555" s="20">
        <f>IFERROR(VLOOKUP(A2555,'[3]Allocation Thresholds'!A:B,2,FALSE),10)</f>
        <v>10</v>
      </c>
    </row>
    <row r="2556" spans="1:8">
      <c r="A2556" t="s">
        <v>5067</v>
      </c>
      <c r="B2556" s="64">
        <f>VLOOKUP($A2556,Pivot!$D:$E,2,FALSE)</f>
        <v>0</v>
      </c>
      <c r="D2556" s="64">
        <v>50</v>
      </c>
      <c r="E2556" s="66">
        <v>50</v>
      </c>
      <c r="F2556" s="67">
        <v>0</v>
      </c>
      <c r="G2556" s="64">
        <v>0</v>
      </c>
      <c r="H2556" s="20">
        <f>IFERROR(VLOOKUP(A2556,'[3]Allocation Thresholds'!A:B,2,FALSE),10)</f>
        <v>10</v>
      </c>
    </row>
    <row r="2557" spans="1:8">
      <c r="A2557" t="s">
        <v>1929</v>
      </c>
      <c r="B2557" s="64">
        <f>VLOOKUP($A2557,Pivot!$D:$E,2,FALSE)</f>
        <v>0</v>
      </c>
      <c r="D2557" s="64">
        <v>0</v>
      </c>
      <c r="E2557" s="64">
        <v>0</v>
      </c>
      <c r="F2557" s="64">
        <v>0</v>
      </c>
      <c r="G2557" s="64">
        <v>0</v>
      </c>
      <c r="H2557" s="20">
        <f>IFERROR(VLOOKUP(A2557,'[3]Allocation Thresholds'!A:B,2,FALSE),10)</f>
        <v>10</v>
      </c>
    </row>
    <row r="2558" spans="1:8">
      <c r="A2558" t="s">
        <v>1930</v>
      </c>
      <c r="B2558" s="64">
        <f>VLOOKUP($A2558,Pivot!$D:$E,2,FALSE)</f>
        <v>0</v>
      </c>
      <c r="D2558" s="64">
        <v>50</v>
      </c>
      <c r="E2558" s="64">
        <v>50</v>
      </c>
      <c r="F2558" s="64">
        <v>0</v>
      </c>
      <c r="G2558" s="64">
        <v>0</v>
      </c>
      <c r="H2558" s="20">
        <f>IFERROR(VLOOKUP(A2558,'[3]Allocation Thresholds'!A:B,2,FALSE),10)</f>
        <v>10</v>
      </c>
    </row>
    <row r="2559" spans="1:8">
      <c r="A2559" t="s">
        <v>1931</v>
      </c>
      <c r="B2559" s="64">
        <f>VLOOKUP($A2559,Pivot!$D:$E,2,FALSE)</f>
        <v>0</v>
      </c>
      <c r="D2559" s="64">
        <v>50</v>
      </c>
      <c r="E2559" s="64">
        <v>50</v>
      </c>
      <c r="F2559" s="64">
        <v>0</v>
      </c>
      <c r="G2559" s="64">
        <v>0</v>
      </c>
      <c r="H2559" s="20">
        <f>IFERROR(VLOOKUP(A2559,'[3]Allocation Thresholds'!A:B,2,FALSE),10)</f>
        <v>10</v>
      </c>
    </row>
    <row r="2560" spans="1:8">
      <c r="A2560" t="s">
        <v>1932</v>
      </c>
      <c r="B2560" s="64">
        <f>VLOOKUP($A2560,Pivot!$D:$E,2,FALSE)</f>
        <v>0</v>
      </c>
      <c r="D2560" s="64">
        <v>50</v>
      </c>
      <c r="E2560" s="64">
        <v>50</v>
      </c>
      <c r="F2560" s="64">
        <v>0</v>
      </c>
      <c r="G2560" s="64">
        <v>0</v>
      </c>
      <c r="H2560" s="20">
        <f>IFERROR(VLOOKUP(A2560,'[3]Allocation Thresholds'!A:B,2,FALSE),10)</f>
        <v>10</v>
      </c>
    </row>
    <row r="2561" spans="1:8">
      <c r="A2561" t="s">
        <v>1933</v>
      </c>
      <c r="B2561" s="64">
        <f>VLOOKUP($A2561,Pivot!$D:$E,2,FALSE)</f>
        <v>0</v>
      </c>
      <c r="D2561" s="64">
        <v>0</v>
      </c>
      <c r="E2561" s="64">
        <v>0</v>
      </c>
      <c r="F2561" s="64">
        <v>0</v>
      </c>
      <c r="G2561" s="64">
        <v>0</v>
      </c>
      <c r="H2561" s="20">
        <f>IFERROR(VLOOKUP(A2561,'[3]Allocation Thresholds'!A:B,2,FALSE),10)</f>
        <v>10</v>
      </c>
    </row>
    <row r="2562" spans="1:8">
      <c r="A2562" t="s">
        <v>5068</v>
      </c>
      <c r="B2562" s="64">
        <f>VLOOKUP($A2562,Pivot!$D:$E,2,FALSE)</f>
        <v>0</v>
      </c>
      <c r="D2562" s="64">
        <v>0</v>
      </c>
      <c r="E2562" s="64">
        <v>0</v>
      </c>
      <c r="F2562" s="64">
        <v>0</v>
      </c>
      <c r="G2562" s="64">
        <v>0</v>
      </c>
      <c r="H2562" s="20">
        <f>IFERROR(VLOOKUP(A2562,'[3]Allocation Thresholds'!A:B,2,FALSE),10)</f>
        <v>10</v>
      </c>
    </row>
    <row r="2563" spans="1:8">
      <c r="A2563" t="s">
        <v>1934</v>
      </c>
      <c r="B2563" s="64">
        <f>VLOOKUP($A2563,Pivot!$D:$E,2,FALSE)</f>
        <v>0</v>
      </c>
      <c r="D2563" s="64">
        <v>50</v>
      </c>
      <c r="E2563" s="64">
        <v>50</v>
      </c>
      <c r="F2563" s="64">
        <v>0</v>
      </c>
      <c r="G2563" s="64">
        <v>0</v>
      </c>
      <c r="H2563" s="20">
        <f>IFERROR(VLOOKUP(A2563,'[3]Allocation Thresholds'!A:B,2,FALSE),10)</f>
        <v>10</v>
      </c>
    </row>
    <row r="2564" spans="1:8">
      <c r="A2564" t="s">
        <v>5069</v>
      </c>
      <c r="B2564" s="64">
        <f>VLOOKUP($A2564,Pivot!$D:$E,2,FALSE)</f>
        <v>0</v>
      </c>
      <c r="D2564" s="64">
        <v>50</v>
      </c>
      <c r="E2564" s="64">
        <v>50</v>
      </c>
      <c r="F2564" s="64">
        <v>0</v>
      </c>
      <c r="G2564" s="64">
        <v>0</v>
      </c>
      <c r="H2564" s="20">
        <f>IFERROR(VLOOKUP(A2564,'[3]Allocation Thresholds'!A:B,2,FALSE),10)</f>
        <v>10</v>
      </c>
    </row>
    <row r="2565" spans="1:8">
      <c r="A2565" t="s">
        <v>1935</v>
      </c>
      <c r="B2565" s="64">
        <f>VLOOKUP($A2565,Pivot!$D:$E,2,FALSE)</f>
        <v>0</v>
      </c>
      <c r="D2565" s="64">
        <v>0</v>
      </c>
      <c r="E2565" s="64">
        <v>0</v>
      </c>
      <c r="F2565" s="64">
        <v>0</v>
      </c>
      <c r="G2565" s="64">
        <v>0</v>
      </c>
      <c r="H2565" s="20">
        <f>IFERROR(VLOOKUP(A2565,'[3]Allocation Thresholds'!A:B,2,FALSE),10)</f>
        <v>10</v>
      </c>
    </row>
    <row r="2566" spans="1:8">
      <c r="A2566" t="s">
        <v>1936</v>
      </c>
      <c r="B2566" s="64">
        <f>VLOOKUP($A2566,Pivot!$D:$E,2,FALSE)</f>
        <v>0</v>
      </c>
      <c r="D2566" s="64">
        <v>0</v>
      </c>
      <c r="E2566" s="64">
        <v>0</v>
      </c>
      <c r="F2566" s="64">
        <v>0</v>
      </c>
      <c r="G2566" s="64">
        <v>0</v>
      </c>
      <c r="H2566" s="20">
        <f>IFERROR(VLOOKUP(A2566,'[3]Allocation Thresholds'!A:B,2,FALSE),10)</f>
        <v>10</v>
      </c>
    </row>
    <row r="2567" spans="1:8">
      <c r="A2567" t="s">
        <v>1937</v>
      </c>
      <c r="B2567" s="64">
        <f>VLOOKUP($A2567,Pivot!$D:$E,2,FALSE)</f>
        <v>1</v>
      </c>
      <c r="D2567" s="64">
        <v>50</v>
      </c>
      <c r="E2567" s="66">
        <v>50</v>
      </c>
      <c r="F2567" s="64">
        <v>0</v>
      </c>
      <c r="G2567" s="64">
        <v>0</v>
      </c>
      <c r="H2567" s="20">
        <f>IFERROR(VLOOKUP(A2567,'[3]Allocation Thresholds'!A:B,2,FALSE),10)</f>
        <v>10</v>
      </c>
    </row>
    <row r="2568" spans="1:8">
      <c r="A2568" t="s">
        <v>1938</v>
      </c>
      <c r="B2568" s="64">
        <f>VLOOKUP($A2568,Pivot!$D:$E,2,FALSE)</f>
        <v>0</v>
      </c>
      <c r="D2568" s="64">
        <v>50</v>
      </c>
      <c r="E2568" s="64">
        <v>50</v>
      </c>
      <c r="F2568" s="64">
        <v>0</v>
      </c>
      <c r="G2568" s="64">
        <v>0</v>
      </c>
      <c r="H2568" s="20">
        <f>IFERROR(VLOOKUP(A2568,'[3]Allocation Thresholds'!A:B,2,FALSE),10)</f>
        <v>10</v>
      </c>
    </row>
    <row r="2569" spans="1:8">
      <c r="A2569" t="s">
        <v>1939</v>
      </c>
      <c r="B2569" s="64">
        <f>VLOOKUP($A2569,Pivot!$D:$E,2,FALSE)</f>
        <v>0</v>
      </c>
      <c r="D2569" s="64">
        <v>50</v>
      </c>
      <c r="E2569" s="64">
        <v>50</v>
      </c>
      <c r="F2569" s="64">
        <v>0</v>
      </c>
      <c r="G2569" s="64">
        <v>0</v>
      </c>
      <c r="H2569" s="20">
        <f>IFERROR(VLOOKUP(A2569,'[3]Allocation Thresholds'!A:B,2,FALSE),10)</f>
        <v>10</v>
      </c>
    </row>
    <row r="2570" spans="1:8">
      <c r="A2570" t="s">
        <v>1940</v>
      </c>
      <c r="B2570" s="64">
        <f>VLOOKUP($A2570,Pivot!$D:$E,2,FALSE)</f>
        <v>0</v>
      </c>
      <c r="D2570" s="64">
        <v>50</v>
      </c>
      <c r="E2570" s="64">
        <v>50</v>
      </c>
      <c r="F2570" s="64">
        <v>0</v>
      </c>
      <c r="G2570" s="64">
        <v>0</v>
      </c>
      <c r="H2570" s="20">
        <f>IFERROR(VLOOKUP(A2570,'[3]Allocation Thresholds'!A:B,2,FALSE),10)</f>
        <v>10</v>
      </c>
    </row>
    <row r="2571" spans="1:8">
      <c r="A2571" t="s">
        <v>1941</v>
      </c>
      <c r="B2571" s="64">
        <f>VLOOKUP($A2571,Pivot!$D:$E,2,FALSE)</f>
        <v>0</v>
      </c>
      <c r="D2571" s="64">
        <v>50</v>
      </c>
      <c r="E2571" s="64">
        <v>50</v>
      </c>
      <c r="F2571" s="64">
        <v>0</v>
      </c>
      <c r="G2571" s="64">
        <v>0</v>
      </c>
      <c r="H2571" s="20">
        <f>IFERROR(VLOOKUP(A2571,'[3]Allocation Thresholds'!A:B,2,FALSE),10)</f>
        <v>10</v>
      </c>
    </row>
    <row r="2572" spans="1:8">
      <c r="A2572" t="s">
        <v>1942</v>
      </c>
      <c r="B2572" s="64">
        <f>VLOOKUP($A2572,Pivot!$D:$E,2,FALSE)</f>
        <v>0</v>
      </c>
      <c r="D2572" s="64">
        <v>50</v>
      </c>
      <c r="E2572" s="64">
        <v>50</v>
      </c>
      <c r="F2572" s="64">
        <v>0</v>
      </c>
      <c r="G2572" s="64">
        <v>0</v>
      </c>
      <c r="H2572" s="20">
        <f>IFERROR(VLOOKUP(A2572,'[3]Allocation Thresholds'!A:B,2,FALSE),10)</f>
        <v>10</v>
      </c>
    </row>
    <row r="2573" spans="1:8">
      <c r="A2573" t="s">
        <v>1943</v>
      </c>
      <c r="B2573" s="64">
        <f>VLOOKUP($A2573,Pivot!$D:$E,2,FALSE)</f>
        <v>0</v>
      </c>
      <c r="D2573" s="66">
        <v>50</v>
      </c>
      <c r="E2573" s="64">
        <v>50</v>
      </c>
      <c r="F2573" s="64">
        <v>0</v>
      </c>
      <c r="G2573" s="64">
        <v>0</v>
      </c>
      <c r="H2573" s="20">
        <f>IFERROR(VLOOKUP(A2573,'[3]Allocation Thresholds'!A:B,2,FALSE),10)</f>
        <v>10</v>
      </c>
    </row>
    <row r="2574" spans="1:8">
      <c r="A2574" t="s">
        <v>1944</v>
      </c>
      <c r="B2574" s="64">
        <f>VLOOKUP($A2574,Pivot!$D:$E,2,FALSE)</f>
        <v>0</v>
      </c>
      <c r="D2574" s="64">
        <v>50</v>
      </c>
      <c r="E2574" s="64">
        <v>50</v>
      </c>
      <c r="F2574" s="64">
        <v>0</v>
      </c>
      <c r="G2574" s="64">
        <v>0</v>
      </c>
      <c r="H2574" s="20">
        <f>IFERROR(VLOOKUP(A2574,'[3]Allocation Thresholds'!A:B,2,FALSE),10)</f>
        <v>10</v>
      </c>
    </row>
    <row r="2575" spans="1:8">
      <c r="A2575" t="s">
        <v>1945</v>
      </c>
      <c r="B2575" s="64">
        <f>VLOOKUP($A2575,Pivot!$D:$E,2,FALSE)</f>
        <v>0</v>
      </c>
      <c r="D2575" s="64">
        <v>50</v>
      </c>
      <c r="E2575" s="64">
        <v>50</v>
      </c>
      <c r="F2575" s="64">
        <v>0</v>
      </c>
      <c r="G2575" s="64">
        <v>0</v>
      </c>
      <c r="H2575" s="20">
        <f>IFERROR(VLOOKUP(A2575,'[3]Allocation Thresholds'!A:B,2,FALSE),10)</f>
        <v>10</v>
      </c>
    </row>
    <row r="2576" spans="1:8">
      <c r="A2576" t="s">
        <v>1946</v>
      </c>
      <c r="B2576" s="64">
        <f>VLOOKUP($A2576,Pivot!$D:$E,2,FALSE)</f>
        <v>0</v>
      </c>
      <c r="D2576" s="64">
        <v>50</v>
      </c>
      <c r="E2576" s="64">
        <v>50</v>
      </c>
      <c r="F2576" s="64">
        <v>0</v>
      </c>
      <c r="G2576" s="64">
        <v>0</v>
      </c>
      <c r="H2576" s="20">
        <f>IFERROR(VLOOKUP(A2576,'[3]Allocation Thresholds'!A:B,2,FALSE),10)</f>
        <v>10</v>
      </c>
    </row>
    <row r="2577" spans="1:8">
      <c r="A2577" t="s">
        <v>1947</v>
      </c>
      <c r="B2577" s="64">
        <f>VLOOKUP($A2577,Pivot!$D:$E,2,FALSE)</f>
        <v>0</v>
      </c>
      <c r="D2577" s="64">
        <v>50</v>
      </c>
      <c r="E2577" s="64">
        <v>50</v>
      </c>
      <c r="F2577" s="64">
        <v>0</v>
      </c>
      <c r="G2577" s="64">
        <v>0</v>
      </c>
      <c r="H2577" s="20">
        <f>IFERROR(VLOOKUP(A2577,'[3]Allocation Thresholds'!A:B,2,FALSE),10)</f>
        <v>10</v>
      </c>
    </row>
    <row r="2578" spans="1:8">
      <c r="A2578" t="s">
        <v>1948</v>
      </c>
      <c r="B2578" s="64">
        <f>VLOOKUP($A2578,Pivot!$D:$E,2,FALSE)</f>
        <v>0</v>
      </c>
      <c r="D2578" s="64">
        <v>50</v>
      </c>
      <c r="E2578" s="64">
        <v>50</v>
      </c>
      <c r="F2578" s="64">
        <v>0</v>
      </c>
      <c r="G2578" s="64">
        <v>0</v>
      </c>
      <c r="H2578" s="20">
        <f>IFERROR(VLOOKUP(A2578,'[3]Allocation Thresholds'!A:B,2,FALSE),10)</f>
        <v>10</v>
      </c>
    </row>
    <row r="2579" spans="1:8">
      <c r="A2579" t="s">
        <v>1949</v>
      </c>
      <c r="B2579" s="64">
        <f>VLOOKUP($A2579,Pivot!$D:$E,2,FALSE)</f>
        <v>0</v>
      </c>
      <c r="D2579" s="64">
        <v>50</v>
      </c>
      <c r="E2579" s="64">
        <v>50</v>
      </c>
      <c r="F2579" s="64">
        <v>0</v>
      </c>
      <c r="G2579" s="64">
        <v>0</v>
      </c>
      <c r="H2579" s="20">
        <f>IFERROR(VLOOKUP(A2579,'[3]Allocation Thresholds'!A:B,2,FALSE),10)</f>
        <v>10</v>
      </c>
    </row>
    <row r="2580" spans="1:8">
      <c r="A2580" t="s">
        <v>1950</v>
      </c>
      <c r="B2580" s="64">
        <f>VLOOKUP($A2580,Pivot!$D:$E,2,FALSE)</f>
        <v>0</v>
      </c>
      <c r="D2580" s="64">
        <v>50</v>
      </c>
      <c r="E2580" s="64">
        <v>50</v>
      </c>
      <c r="F2580" s="64">
        <v>0</v>
      </c>
      <c r="G2580" s="64">
        <v>0</v>
      </c>
      <c r="H2580" s="20">
        <f>IFERROR(VLOOKUP(A2580,'[3]Allocation Thresholds'!A:B,2,FALSE),10)</f>
        <v>10</v>
      </c>
    </row>
    <row r="2581" spans="1:8">
      <c r="A2581" t="s">
        <v>1951</v>
      </c>
      <c r="B2581" s="64">
        <f>VLOOKUP($A2581,Pivot!$D:$E,2,FALSE)</f>
        <v>0</v>
      </c>
      <c r="D2581" s="64">
        <v>0</v>
      </c>
      <c r="E2581" s="64">
        <v>0</v>
      </c>
      <c r="F2581" s="64">
        <v>0</v>
      </c>
      <c r="G2581" s="64">
        <v>0</v>
      </c>
      <c r="H2581" s="20">
        <f>IFERROR(VLOOKUP(A2581,'[3]Allocation Thresholds'!A:B,2,FALSE),10)</f>
        <v>10</v>
      </c>
    </row>
    <row r="2582" spans="1:8">
      <c r="A2582" t="s">
        <v>1952</v>
      </c>
      <c r="B2582" s="64">
        <f>VLOOKUP($A2582,Pivot!$D:$E,2,FALSE)</f>
        <v>0</v>
      </c>
      <c r="D2582" s="64">
        <v>50</v>
      </c>
      <c r="E2582" s="64">
        <v>50</v>
      </c>
      <c r="F2582" s="64">
        <v>0</v>
      </c>
      <c r="G2582" s="64">
        <v>0</v>
      </c>
      <c r="H2582" s="20">
        <f>IFERROR(VLOOKUP(A2582,'[3]Allocation Thresholds'!A:B,2,FALSE),10)</f>
        <v>10</v>
      </c>
    </row>
    <row r="2583" spans="1:8">
      <c r="A2583" t="s">
        <v>1953</v>
      </c>
      <c r="B2583" s="64">
        <f>VLOOKUP($A2583,Pivot!$D:$E,2,FALSE)</f>
        <v>0</v>
      </c>
      <c r="D2583" s="64">
        <v>50</v>
      </c>
      <c r="E2583" s="64">
        <v>50</v>
      </c>
      <c r="F2583" s="64">
        <v>0</v>
      </c>
      <c r="G2583" s="64">
        <v>0</v>
      </c>
      <c r="H2583" s="20">
        <f>IFERROR(VLOOKUP(A2583,'[3]Allocation Thresholds'!A:B,2,FALSE),10)</f>
        <v>10</v>
      </c>
    </row>
    <row r="2584" spans="1:8">
      <c r="A2584" t="s">
        <v>5070</v>
      </c>
      <c r="B2584" s="64">
        <f>VLOOKUP($A2584,Pivot!$D:$E,2,FALSE)</f>
        <v>0</v>
      </c>
      <c r="D2584" s="66">
        <v>50</v>
      </c>
      <c r="E2584" s="64">
        <v>50</v>
      </c>
      <c r="F2584" s="64">
        <v>0</v>
      </c>
      <c r="G2584" s="64">
        <v>0</v>
      </c>
      <c r="H2584" s="20">
        <f>IFERROR(VLOOKUP(A2584,'[3]Allocation Thresholds'!A:B,2,FALSE),10)</f>
        <v>10</v>
      </c>
    </row>
    <row r="2585" spans="1:8">
      <c r="A2585" t="s">
        <v>1954</v>
      </c>
      <c r="B2585" s="64">
        <f>VLOOKUP($A2585,Pivot!$D:$E,2,FALSE)</f>
        <v>0</v>
      </c>
      <c r="D2585" s="64">
        <v>0</v>
      </c>
      <c r="E2585" s="64">
        <v>0</v>
      </c>
      <c r="F2585" s="64">
        <v>0</v>
      </c>
      <c r="G2585" s="64">
        <v>0</v>
      </c>
      <c r="H2585" s="20">
        <f>IFERROR(VLOOKUP(A2585,'[3]Allocation Thresholds'!A:B,2,FALSE),10)</f>
        <v>10</v>
      </c>
    </row>
    <row r="2586" spans="1:8">
      <c r="A2586" t="s">
        <v>1955</v>
      </c>
      <c r="B2586" s="64">
        <f>VLOOKUP($A2586,Pivot!$D:$E,2,FALSE)</f>
        <v>0</v>
      </c>
      <c r="D2586" s="64">
        <v>0</v>
      </c>
      <c r="E2586" s="64">
        <v>0</v>
      </c>
      <c r="F2586" s="64">
        <v>0</v>
      </c>
      <c r="G2586" s="64">
        <v>0</v>
      </c>
      <c r="H2586" s="20">
        <f>IFERROR(VLOOKUP(A2586,'[3]Allocation Thresholds'!A:B,2,FALSE),10)</f>
        <v>10</v>
      </c>
    </row>
    <row r="2587" spans="1:8">
      <c r="A2587" t="s">
        <v>1956</v>
      </c>
      <c r="B2587" s="64">
        <f>VLOOKUP($A2587,Pivot!$D:$E,2,FALSE)</f>
        <v>0</v>
      </c>
      <c r="D2587" s="64">
        <v>50</v>
      </c>
      <c r="E2587" s="66">
        <v>50</v>
      </c>
      <c r="F2587" s="64">
        <v>0</v>
      </c>
      <c r="G2587" s="64">
        <v>0</v>
      </c>
      <c r="H2587" s="20">
        <f>IFERROR(VLOOKUP(A2587,'[3]Allocation Thresholds'!A:B,2,FALSE),10)</f>
        <v>10</v>
      </c>
    </row>
    <row r="2588" spans="1:8">
      <c r="A2588" t="s">
        <v>1957</v>
      </c>
      <c r="B2588" s="64">
        <f>VLOOKUP($A2588,Pivot!$D:$E,2,FALSE)</f>
        <v>0</v>
      </c>
      <c r="D2588" s="64">
        <v>50</v>
      </c>
      <c r="E2588" s="66">
        <v>50</v>
      </c>
      <c r="F2588" s="64">
        <v>0</v>
      </c>
      <c r="G2588" s="64">
        <v>0</v>
      </c>
      <c r="H2588" s="20">
        <f>IFERROR(VLOOKUP(A2588,'[3]Allocation Thresholds'!A:B,2,FALSE),10)</f>
        <v>10</v>
      </c>
    </row>
    <row r="2589" spans="1:8">
      <c r="A2589" t="s">
        <v>5071</v>
      </c>
      <c r="B2589" s="64">
        <f>VLOOKUP($A2589,Pivot!$D:$E,2,FALSE)</f>
        <v>0</v>
      </c>
      <c r="D2589" s="64">
        <v>0</v>
      </c>
      <c r="E2589" s="64">
        <v>0</v>
      </c>
      <c r="F2589" s="64">
        <v>0</v>
      </c>
      <c r="G2589" s="64">
        <v>0</v>
      </c>
      <c r="H2589" s="20">
        <f>IFERROR(VLOOKUP(A2589,'[3]Allocation Thresholds'!A:B,2,FALSE),10)</f>
        <v>10</v>
      </c>
    </row>
    <row r="2590" spans="1:8">
      <c r="A2590" t="s">
        <v>1958</v>
      </c>
      <c r="B2590" s="64">
        <f>VLOOKUP($A2590,Pivot!$D:$E,2,FALSE)</f>
        <v>0</v>
      </c>
      <c r="D2590" s="64">
        <v>0</v>
      </c>
      <c r="E2590" s="64">
        <v>0</v>
      </c>
      <c r="F2590" s="64">
        <v>0</v>
      </c>
      <c r="G2590" s="64">
        <v>0</v>
      </c>
      <c r="H2590" s="20">
        <f>IFERROR(VLOOKUP(A2590,'[3]Allocation Thresholds'!A:B,2,FALSE),10)</f>
        <v>10</v>
      </c>
    </row>
    <row r="2591" spans="1:8">
      <c r="A2591" t="s">
        <v>1959</v>
      </c>
      <c r="B2591" s="64">
        <f>VLOOKUP($A2591,Pivot!$D:$E,2,FALSE)</f>
        <v>0</v>
      </c>
      <c r="D2591" s="64">
        <v>50</v>
      </c>
      <c r="E2591" s="64">
        <v>50</v>
      </c>
      <c r="F2591" s="64">
        <v>0</v>
      </c>
      <c r="G2591" s="64">
        <v>0</v>
      </c>
      <c r="H2591" s="20">
        <f>IFERROR(VLOOKUP(A2591,'[3]Allocation Thresholds'!A:B,2,FALSE),10)</f>
        <v>10</v>
      </c>
    </row>
    <row r="2592" spans="1:8">
      <c r="A2592" t="s">
        <v>1960</v>
      </c>
      <c r="B2592" s="64">
        <f>VLOOKUP($A2592,Pivot!$D:$E,2,FALSE)</f>
        <v>0</v>
      </c>
      <c r="D2592" s="64">
        <v>50</v>
      </c>
      <c r="E2592" s="64">
        <v>50</v>
      </c>
      <c r="F2592" s="64">
        <v>0</v>
      </c>
      <c r="G2592" s="64">
        <v>0</v>
      </c>
      <c r="H2592" s="20">
        <f>IFERROR(VLOOKUP(A2592,'[3]Allocation Thresholds'!A:B,2,FALSE),10)</f>
        <v>10</v>
      </c>
    </row>
    <row r="2593" spans="1:8">
      <c r="A2593" t="s">
        <v>1961</v>
      </c>
      <c r="B2593" s="64">
        <f>VLOOKUP($A2593,Pivot!$D:$E,2,FALSE)</f>
        <v>0</v>
      </c>
      <c r="D2593" s="64">
        <v>0</v>
      </c>
      <c r="E2593" s="64">
        <v>0</v>
      </c>
      <c r="F2593" s="64">
        <v>0</v>
      </c>
      <c r="G2593" s="64">
        <v>0</v>
      </c>
      <c r="H2593" s="20">
        <f>IFERROR(VLOOKUP(A2593,'[3]Allocation Thresholds'!A:B,2,FALSE),10)</f>
        <v>10</v>
      </c>
    </row>
    <row r="2594" spans="1:8">
      <c r="A2594" t="s">
        <v>1962</v>
      </c>
      <c r="B2594" s="64">
        <f>VLOOKUP($A2594,Pivot!$D:$E,2,FALSE)</f>
        <v>0</v>
      </c>
      <c r="D2594" s="64">
        <v>0</v>
      </c>
      <c r="E2594" s="64">
        <v>0</v>
      </c>
      <c r="F2594" s="64">
        <v>0</v>
      </c>
      <c r="G2594" s="64">
        <v>0</v>
      </c>
      <c r="H2594" s="20">
        <f>IFERROR(VLOOKUP(A2594,'[3]Allocation Thresholds'!A:B,2,FALSE),10)</f>
        <v>10</v>
      </c>
    </row>
    <row r="2595" spans="1:8">
      <c r="A2595" t="s">
        <v>1963</v>
      </c>
      <c r="B2595" s="64">
        <f>VLOOKUP($A2595,Pivot!$D:$E,2,FALSE)</f>
        <v>0</v>
      </c>
      <c r="D2595" s="64">
        <v>50</v>
      </c>
      <c r="E2595" s="64">
        <v>50</v>
      </c>
      <c r="F2595" s="64">
        <v>0</v>
      </c>
      <c r="G2595" s="64">
        <v>0</v>
      </c>
      <c r="H2595" s="20">
        <f>IFERROR(VLOOKUP(A2595,'[3]Allocation Thresholds'!A:B,2,FALSE),10)</f>
        <v>10</v>
      </c>
    </row>
    <row r="2596" spans="1:8">
      <c r="A2596" t="s">
        <v>1964</v>
      </c>
      <c r="B2596" s="64">
        <f>VLOOKUP($A2596,Pivot!$D:$E,2,FALSE)</f>
        <v>0</v>
      </c>
      <c r="D2596" s="64">
        <v>50</v>
      </c>
      <c r="E2596" s="64">
        <v>50</v>
      </c>
      <c r="F2596" s="64">
        <v>0</v>
      </c>
      <c r="G2596" s="64">
        <v>0</v>
      </c>
      <c r="H2596" s="20">
        <f>IFERROR(VLOOKUP(A2596,'[3]Allocation Thresholds'!A:B,2,FALSE),10)</f>
        <v>10</v>
      </c>
    </row>
    <row r="2597" spans="1:8">
      <c r="A2597" t="s">
        <v>1965</v>
      </c>
      <c r="B2597" s="64">
        <f>VLOOKUP($A2597,Pivot!$D:$E,2,FALSE)</f>
        <v>0</v>
      </c>
      <c r="D2597" s="64">
        <v>50</v>
      </c>
      <c r="E2597" s="64">
        <v>50</v>
      </c>
      <c r="F2597" s="64">
        <v>0</v>
      </c>
      <c r="G2597" s="64">
        <v>0</v>
      </c>
      <c r="H2597" s="20">
        <f>IFERROR(VLOOKUP(A2597,'[3]Allocation Thresholds'!A:B,2,FALSE),10)</f>
        <v>10</v>
      </c>
    </row>
    <row r="2598" spans="1:8">
      <c r="A2598" t="s">
        <v>1966</v>
      </c>
      <c r="B2598" s="64">
        <f>VLOOKUP($A2598,Pivot!$D:$E,2,FALSE)</f>
        <v>1</v>
      </c>
      <c r="D2598" s="64">
        <v>50</v>
      </c>
      <c r="E2598" s="64">
        <v>50</v>
      </c>
      <c r="F2598" s="64">
        <v>0</v>
      </c>
      <c r="G2598" s="64">
        <v>0</v>
      </c>
      <c r="H2598" s="20">
        <f>IFERROR(VLOOKUP(A2598,'[3]Allocation Thresholds'!A:B,2,FALSE),10)</f>
        <v>10</v>
      </c>
    </row>
    <row r="2599" spans="1:8">
      <c r="A2599" t="s">
        <v>1967</v>
      </c>
      <c r="B2599" s="64">
        <f>VLOOKUP($A2599,Pivot!$D:$E,2,FALSE)</f>
        <v>0</v>
      </c>
      <c r="D2599" s="64">
        <v>50</v>
      </c>
      <c r="E2599" s="64">
        <v>50</v>
      </c>
      <c r="F2599" s="64">
        <v>0</v>
      </c>
      <c r="G2599" s="64">
        <v>0</v>
      </c>
      <c r="H2599" s="20">
        <f>IFERROR(VLOOKUP(A2599,'[3]Allocation Thresholds'!A:B,2,FALSE),10)</f>
        <v>10</v>
      </c>
    </row>
    <row r="2600" spans="1:8">
      <c r="A2600" t="s">
        <v>1968</v>
      </c>
      <c r="B2600" s="64">
        <f>VLOOKUP($A2600,Pivot!$D:$E,2,FALSE)</f>
        <v>0</v>
      </c>
      <c r="D2600" s="64">
        <v>50</v>
      </c>
      <c r="E2600" s="64">
        <v>50</v>
      </c>
      <c r="F2600" s="64">
        <v>0</v>
      </c>
      <c r="G2600" s="64">
        <v>0</v>
      </c>
      <c r="H2600" s="20">
        <f>IFERROR(VLOOKUP(A2600,'[3]Allocation Thresholds'!A:B,2,FALSE),10)</f>
        <v>10</v>
      </c>
    </row>
    <row r="2601" spans="1:8">
      <c r="A2601" t="s">
        <v>5072</v>
      </c>
      <c r="B2601" s="64">
        <f>VLOOKUP($A2601,Pivot!$D:$E,2,FALSE)</f>
        <v>0</v>
      </c>
      <c r="D2601" s="64">
        <v>50</v>
      </c>
      <c r="E2601" s="64">
        <v>50</v>
      </c>
      <c r="F2601" s="64">
        <v>0</v>
      </c>
      <c r="G2601" s="64">
        <v>0</v>
      </c>
      <c r="H2601" s="20">
        <f>IFERROR(VLOOKUP(A2601,'[3]Allocation Thresholds'!A:B,2,FALSE),10)</f>
        <v>10</v>
      </c>
    </row>
    <row r="2602" spans="1:8">
      <c r="A2602" t="s">
        <v>1969</v>
      </c>
      <c r="B2602" s="64">
        <f>VLOOKUP($A2602,Pivot!$D:$E,2,FALSE)</f>
        <v>0</v>
      </c>
      <c r="D2602" s="64">
        <v>0</v>
      </c>
      <c r="E2602" s="64">
        <v>0</v>
      </c>
      <c r="F2602" s="64">
        <v>0</v>
      </c>
      <c r="G2602" s="64">
        <v>0</v>
      </c>
      <c r="H2602" s="20">
        <f>IFERROR(VLOOKUP(A2602,'[3]Allocation Thresholds'!A:B,2,FALSE),10)</f>
        <v>10</v>
      </c>
    </row>
    <row r="2603" spans="1:8">
      <c r="A2603" t="s">
        <v>1970</v>
      </c>
      <c r="B2603" s="64">
        <f>VLOOKUP($A2603,Pivot!$D:$E,2,FALSE)</f>
        <v>0</v>
      </c>
      <c r="D2603" s="64">
        <v>50</v>
      </c>
      <c r="E2603" s="64">
        <v>50</v>
      </c>
      <c r="F2603" s="64">
        <v>0</v>
      </c>
      <c r="G2603" s="64">
        <v>0</v>
      </c>
      <c r="H2603" s="20">
        <f>IFERROR(VLOOKUP(A2603,'[3]Allocation Thresholds'!A:B,2,FALSE),10)</f>
        <v>10</v>
      </c>
    </row>
    <row r="2604" spans="1:8">
      <c r="A2604" t="s">
        <v>5073</v>
      </c>
      <c r="B2604" s="64">
        <f>VLOOKUP($A2604,Pivot!$D:$E,2,FALSE)</f>
        <v>0</v>
      </c>
      <c r="D2604" s="64">
        <v>50</v>
      </c>
      <c r="E2604" s="64">
        <v>50</v>
      </c>
      <c r="F2604" s="64">
        <v>0</v>
      </c>
      <c r="G2604" s="64">
        <v>0</v>
      </c>
      <c r="H2604" s="20">
        <f>IFERROR(VLOOKUP(A2604,'[3]Allocation Thresholds'!A:B,2,FALSE),10)</f>
        <v>10</v>
      </c>
    </row>
    <row r="2605" spans="1:8">
      <c r="A2605" t="s">
        <v>1971</v>
      </c>
      <c r="B2605" s="64">
        <f>VLOOKUP($A2605,Pivot!$D:$E,2,FALSE)</f>
        <v>0</v>
      </c>
      <c r="D2605" s="64">
        <v>50</v>
      </c>
      <c r="E2605" s="64">
        <v>50</v>
      </c>
      <c r="F2605" s="64">
        <v>0</v>
      </c>
      <c r="G2605" s="64">
        <v>0</v>
      </c>
      <c r="H2605" s="20">
        <f>IFERROR(VLOOKUP(A2605,'[3]Allocation Thresholds'!A:B,2,FALSE),10)</f>
        <v>10</v>
      </c>
    </row>
    <row r="2606" spans="1:8">
      <c r="A2606" t="s">
        <v>1972</v>
      </c>
      <c r="B2606" s="64">
        <f>VLOOKUP($A2606,Pivot!$D:$E,2,FALSE)</f>
        <v>0</v>
      </c>
      <c r="D2606" s="64">
        <v>50</v>
      </c>
      <c r="E2606" s="64">
        <v>50</v>
      </c>
      <c r="F2606" s="64">
        <v>0</v>
      </c>
      <c r="G2606" s="64">
        <v>0</v>
      </c>
      <c r="H2606" s="20">
        <f>IFERROR(VLOOKUP(A2606,'[3]Allocation Thresholds'!A:B,2,FALSE),10)</f>
        <v>10</v>
      </c>
    </row>
    <row r="2607" spans="1:8">
      <c r="A2607" t="s">
        <v>1973</v>
      </c>
      <c r="B2607" s="64">
        <f>VLOOKUP($A2607,Pivot!$D:$E,2,FALSE)</f>
        <v>0</v>
      </c>
      <c r="D2607" s="64">
        <v>50</v>
      </c>
      <c r="E2607" s="66">
        <v>50</v>
      </c>
      <c r="F2607" s="64">
        <v>0</v>
      </c>
      <c r="G2607" s="64">
        <v>0</v>
      </c>
      <c r="H2607" s="20">
        <f>IFERROR(VLOOKUP(A2607,'[3]Allocation Thresholds'!A:B,2,FALSE),10)</f>
        <v>10</v>
      </c>
    </row>
    <row r="2608" spans="1:8">
      <c r="A2608" t="s">
        <v>1974</v>
      </c>
      <c r="B2608" s="64">
        <f>VLOOKUP($A2608,Pivot!$D:$E,2,FALSE)</f>
        <v>0</v>
      </c>
      <c r="D2608" s="64">
        <v>50</v>
      </c>
      <c r="E2608" s="64">
        <v>50</v>
      </c>
      <c r="F2608" s="64">
        <v>0</v>
      </c>
      <c r="G2608" s="64">
        <v>0</v>
      </c>
      <c r="H2608" s="20">
        <f>IFERROR(VLOOKUP(A2608,'[3]Allocation Thresholds'!A:B,2,FALSE),10)</f>
        <v>10</v>
      </c>
    </row>
    <row r="2609" spans="1:8">
      <c r="A2609" t="s">
        <v>1975</v>
      </c>
      <c r="B2609" s="64">
        <f>VLOOKUP($A2609,Pivot!$D:$E,2,FALSE)</f>
        <v>0</v>
      </c>
      <c r="D2609" s="64">
        <v>0</v>
      </c>
      <c r="E2609" s="64">
        <v>0</v>
      </c>
      <c r="F2609" s="64">
        <v>0</v>
      </c>
      <c r="G2609" s="64">
        <v>0</v>
      </c>
      <c r="H2609" s="20">
        <f>IFERROR(VLOOKUP(A2609,'[3]Allocation Thresholds'!A:B,2,FALSE),10)</f>
        <v>10</v>
      </c>
    </row>
    <row r="2610" spans="1:8">
      <c r="A2610" t="s">
        <v>5074</v>
      </c>
      <c r="B2610" s="64">
        <f>VLOOKUP($A2610,Pivot!$D:$E,2,FALSE)</f>
        <v>0</v>
      </c>
      <c r="D2610" s="64">
        <v>50</v>
      </c>
      <c r="E2610" s="64">
        <v>50</v>
      </c>
      <c r="F2610" s="64">
        <v>0</v>
      </c>
      <c r="G2610" s="64">
        <v>0</v>
      </c>
      <c r="H2610" s="20">
        <f>IFERROR(VLOOKUP(A2610,'[3]Allocation Thresholds'!A:B,2,FALSE),10)</f>
        <v>10</v>
      </c>
    </row>
    <row r="2611" spans="1:8">
      <c r="A2611" t="s">
        <v>1976</v>
      </c>
      <c r="B2611" s="64">
        <f>VLOOKUP($A2611,Pivot!$D:$E,2,FALSE)</f>
        <v>0</v>
      </c>
      <c r="D2611" s="64">
        <v>50</v>
      </c>
      <c r="E2611" s="64">
        <v>50</v>
      </c>
      <c r="F2611" s="64">
        <v>0</v>
      </c>
      <c r="G2611" s="64">
        <v>0</v>
      </c>
      <c r="H2611" s="20">
        <f>IFERROR(VLOOKUP(A2611,'[3]Allocation Thresholds'!A:B,2,FALSE),10)</f>
        <v>10</v>
      </c>
    </row>
    <row r="2612" spans="1:8">
      <c r="A2612" t="s">
        <v>1977</v>
      </c>
      <c r="B2612" s="64">
        <f>VLOOKUP($A2612,Pivot!$D:$E,2,FALSE)</f>
        <v>0</v>
      </c>
      <c r="D2612" s="64">
        <v>50</v>
      </c>
      <c r="E2612" s="64">
        <v>50</v>
      </c>
      <c r="F2612" s="64">
        <v>0</v>
      </c>
      <c r="G2612" s="64">
        <v>0</v>
      </c>
      <c r="H2612" s="20">
        <f>IFERROR(VLOOKUP(A2612,'[3]Allocation Thresholds'!A:B,2,FALSE),10)</f>
        <v>10</v>
      </c>
    </row>
    <row r="2613" spans="1:8">
      <c r="A2613" t="s">
        <v>1978</v>
      </c>
      <c r="B2613" s="64">
        <f>VLOOKUP($A2613,Pivot!$D:$E,2,FALSE)</f>
        <v>0</v>
      </c>
      <c r="D2613" s="64">
        <v>0</v>
      </c>
      <c r="E2613" s="64">
        <v>0</v>
      </c>
      <c r="F2613" s="64">
        <v>0</v>
      </c>
      <c r="G2613" s="64">
        <v>0</v>
      </c>
      <c r="H2613" s="20">
        <f>IFERROR(VLOOKUP(A2613,'[3]Allocation Thresholds'!A:B,2,FALSE),10)</f>
        <v>10</v>
      </c>
    </row>
    <row r="2614" spans="1:8">
      <c r="A2614" t="s">
        <v>1979</v>
      </c>
      <c r="B2614" s="64">
        <f>VLOOKUP($A2614,Pivot!$D:$E,2,FALSE)</f>
        <v>0</v>
      </c>
      <c r="D2614" s="64">
        <v>50</v>
      </c>
      <c r="E2614" s="64">
        <v>50</v>
      </c>
      <c r="F2614" s="64">
        <v>0</v>
      </c>
      <c r="G2614" s="64">
        <v>0</v>
      </c>
      <c r="H2614" s="20">
        <f>IFERROR(VLOOKUP(A2614,'[3]Allocation Thresholds'!A:B,2,FALSE),10)</f>
        <v>10</v>
      </c>
    </row>
    <row r="2615" spans="1:8">
      <c r="A2615" t="s">
        <v>1980</v>
      </c>
      <c r="B2615" s="64">
        <f>VLOOKUP($A2615,Pivot!$D:$E,2,FALSE)</f>
        <v>0</v>
      </c>
      <c r="D2615" s="64">
        <v>50</v>
      </c>
      <c r="E2615" s="64">
        <v>50</v>
      </c>
      <c r="F2615" s="64">
        <v>0</v>
      </c>
      <c r="G2615" s="64">
        <v>0</v>
      </c>
      <c r="H2615" s="20">
        <f>IFERROR(VLOOKUP(A2615,'[3]Allocation Thresholds'!A:B,2,FALSE),10)</f>
        <v>10</v>
      </c>
    </row>
    <row r="2616" spans="1:8">
      <c r="A2616" t="s">
        <v>1981</v>
      </c>
      <c r="B2616" s="64">
        <f>VLOOKUP($A2616,Pivot!$D:$E,2,FALSE)</f>
        <v>0</v>
      </c>
      <c r="D2616" s="64">
        <v>50</v>
      </c>
      <c r="E2616" s="64">
        <v>50</v>
      </c>
      <c r="F2616" s="64">
        <v>0</v>
      </c>
      <c r="G2616" s="64">
        <v>0</v>
      </c>
      <c r="H2616" s="20">
        <f>IFERROR(VLOOKUP(A2616,'[3]Allocation Thresholds'!A:B,2,FALSE),10)</f>
        <v>10</v>
      </c>
    </row>
    <row r="2617" spans="1:8">
      <c r="A2617" t="s">
        <v>1982</v>
      </c>
      <c r="B2617" s="64">
        <f>VLOOKUP($A2617,Pivot!$D:$E,2,FALSE)</f>
        <v>0</v>
      </c>
      <c r="D2617" s="64">
        <v>0</v>
      </c>
      <c r="E2617" s="64">
        <v>0</v>
      </c>
      <c r="F2617" s="64">
        <v>0</v>
      </c>
      <c r="G2617" s="64">
        <v>0</v>
      </c>
      <c r="H2617" s="20">
        <f>IFERROR(VLOOKUP(A2617,'[3]Allocation Thresholds'!A:B,2,FALSE),10)</f>
        <v>10</v>
      </c>
    </row>
    <row r="2618" spans="1:8">
      <c r="A2618" t="s">
        <v>1983</v>
      </c>
      <c r="B2618" s="64">
        <f>VLOOKUP($A2618,Pivot!$D:$E,2,FALSE)</f>
        <v>0</v>
      </c>
      <c r="D2618" s="64">
        <v>0</v>
      </c>
      <c r="E2618" s="64">
        <v>0</v>
      </c>
      <c r="F2618" s="64">
        <v>0</v>
      </c>
      <c r="G2618" s="64">
        <v>0</v>
      </c>
      <c r="H2618" s="20">
        <f>IFERROR(VLOOKUP(A2618,'[3]Allocation Thresholds'!A:B,2,FALSE),10)</f>
        <v>10</v>
      </c>
    </row>
    <row r="2619" spans="1:8">
      <c r="A2619" t="s">
        <v>1984</v>
      </c>
      <c r="B2619" s="64">
        <f>VLOOKUP($A2619,Pivot!$D:$E,2,FALSE)</f>
        <v>0</v>
      </c>
      <c r="D2619" s="64">
        <v>50</v>
      </c>
      <c r="E2619" s="64">
        <v>50</v>
      </c>
      <c r="F2619" s="64">
        <v>0</v>
      </c>
      <c r="G2619" s="64">
        <v>0</v>
      </c>
      <c r="H2619" s="20">
        <f>IFERROR(VLOOKUP(A2619,'[3]Allocation Thresholds'!A:B,2,FALSE),10)</f>
        <v>10</v>
      </c>
    </row>
    <row r="2620" spans="1:8">
      <c r="A2620" t="s">
        <v>1985</v>
      </c>
      <c r="B2620" s="64">
        <f>VLOOKUP($A2620,Pivot!$D:$E,2,FALSE)</f>
        <v>0</v>
      </c>
      <c r="D2620" s="64">
        <v>50</v>
      </c>
      <c r="E2620" s="64">
        <v>50</v>
      </c>
      <c r="F2620" s="64">
        <v>0</v>
      </c>
      <c r="G2620" s="64">
        <v>0</v>
      </c>
      <c r="H2620" s="20">
        <f>IFERROR(VLOOKUP(A2620,'[3]Allocation Thresholds'!A:B,2,FALSE),10)</f>
        <v>10</v>
      </c>
    </row>
    <row r="2621" spans="1:8">
      <c r="A2621" t="s">
        <v>1986</v>
      </c>
      <c r="B2621" s="64">
        <f>VLOOKUP($A2621,Pivot!$D:$E,2,FALSE)</f>
        <v>0</v>
      </c>
      <c r="D2621" s="64">
        <v>0</v>
      </c>
      <c r="E2621" s="64">
        <v>0</v>
      </c>
      <c r="F2621" s="64">
        <v>0</v>
      </c>
      <c r="G2621" s="64">
        <v>0</v>
      </c>
      <c r="H2621" s="20">
        <f>IFERROR(VLOOKUP(A2621,'[3]Allocation Thresholds'!A:B,2,FALSE),10)</f>
        <v>10</v>
      </c>
    </row>
    <row r="2622" spans="1:8">
      <c r="A2622" t="s">
        <v>1987</v>
      </c>
      <c r="B2622" s="64">
        <f>VLOOKUP($A2622,Pivot!$D:$E,2,FALSE)</f>
        <v>0</v>
      </c>
      <c r="D2622" s="64">
        <v>50</v>
      </c>
      <c r="E2622" s="64">
        <v>50</v>
      </c>
      <c r="F2622" s="64">
        <v>0</v>
      </c>
      <c r="G2622" s="64">
        <v>0</v>
      </c>
      <c r="H2622" s="20">
        <f>IFERROR(VLOOKUP(A2622,'[3]Allocation Thresholds'!A:B,2,FALSE),10)</f>
        <v>10</v>
      </c>
    </row>
    <row r="2623" spans="1:8">
      <c r="A2623" t="s">
        <v>1988</v>
      </c>
      <c r="B2623" s="64">
        <f>VLOOKUP($A2623,Pivot!$D:$E,2,FALSE)</f>
        <v>0</v>
      </c>
      <c r="D2623" s="64">
        <v>50</v>
      </c>
      <c r="E2623" s="64">
        <v>50</v>
      </c>
      <c r="F2623" s="64">
        <v>0</v>
      </c>
      <c r="G2623" s="64">
        <v>0</v>
      </c>
      <c r="H2623" s="20">
        <f>IFERROR(VLOOKUP(A2623,'[3]Allocation Thresholds'!A:B,2,FALSE),10)</f>
        <v>10</v>
      </c>
    </row>
    <row r="2624" spans="1:8">
      <c r="A2624" t="s">
        <v>1989</v>
      </c>
      <c r="B2624" s="64">
        <f>VLOOKUP($A2624,Pivot!$D:$E,2,FALSE)</f>
        <v>0</v>
      </c>
      <c r="D2624" s="64">
        <v>50</v>
      </c>
      <c r="E2624" s="64">
        <v>50</v>
      </c>
      <c r="F2624" s="64">
        <v>0</v>
      </c>
      <c r="G2624" s="64">
        <v>0</v>
      </c>
      <c r="H2624" s="20">
        <f>IFERROR(VLOOKUP(A2624,'[3]Allocation Thresholds'!A:B,2,FALSE),10)</f>
        <v>10</v>
      </c>
    </row>
    <row r="2625" spans="1:8">
      <c r="A2625" t="s">
        <v>1990</v>
      </c>
      <c r="B2625" s="64">
        <f>VLOOKUP($A2625,Pivot!$D:$E,2,FALSE)</f>
        <v>0</v>
      </c>
      <c r="D2625" s="64">
        <v>50</v>
      </c>
      <c r="E2625" s="64">
        <v>50</v>
      </c>
      <c r="F2625" s="64">
        <v>0</v>
      </c>
      <c r="G2625" s="64">
        <v>0</v>
      </c>
      <c r="H2625" s="20">
        <f>IFERROR(VLOOKUP(A2625,'[3]Allocation Thresholds'!A:B,2,FALSE),10)</f>
        <v>10</v>
      </c>
    </row>
    <row r="2626" spans="1:8">
      <c r="A2626" t="s">
        <v>1991</v>
      </c>
      <c r="B2626" s="64">
        <f>VLOOKUP($A2626,Pivot!$D:$E,2,FALSE)</f>
        <v>0</v>
      </c>
      <c r="D2626" s="64">
        <v>50</v>
      </c>
      <c r="E2626" s="64">
        <v>50</v>
      </c>
      <c r="F2626" s="64">
        <v>0</v>
      </c>
      <c r="G2626" s="64">
        <v>0</v>
      </c>
      <c r="H2626" s="20">
        <f>IFERROR(VLOOKUP(A2626,'[3]Allocation Thresholds'!A:B,2,FALSE),10)</f>
        <v>10</v>
      </c>
    </row>
    <row r="2627" spans="1:8">
      <c r="A2627" t="s">
        <v>1992</v>
      </c>
      <c r="B2627" s="64">
        <f>VLOOKUP($A2627,Pivot!$D:$E,2,FALSE)</f>
        <v>0</v>
      </c>
      <c r="D2627" s="64">
        <v>50</v>
      </c>
      <c r="E2627" s="64">
        <v>50</v>
      </c>
      <c r="F2627" s="64">
        <v>0</v>
      </c>
      <c r="G2627" s="64">
        <v>0</v>
      </c>
      <c r="H2627" s="20">
        <f>IFERROR(VLOOKUP(A2627,'[3]Allocation Thresholds'!A:B,2,FALSE),10)</f>
        <v>10</v>
      </c>
    </row>
    <row r="2628" spans="1:8">
      <c r="A2628" t="s">
        <v>1993</v>
      </c>
      <c r="B2628" s="64">
        <f>VLOOKUP($A2628,Pivot!$D:$E,2,FALSE)</f>
        <v>0</v>
      </c>
      <c r="D2628" s="64">
        <v>50</v>
      </c>
      <c r="E2628" s="64">
        <v>50</v>
      </c>
      <c r="F2628" s="64">
        <v>0</v>
      </c>
      <c r="G2628" s="64">
        <v>0</v>
      </c>
      <c r="H2628" s="20">
        <f>IFERROR(VLOOKUP(A2628,'[3]Allocation Thresholds'!A:B,2,FALSE),10)</f>
        <v>10</v>
      </c>
    </row>
    <row r="2629" spans="1:8">
      <c r="A2629" t="s">
        <v>5075</v>
      </c>
      <c r="B2629" s="64">
        <f>VLOOKUP($A2629,Pivot!$D:$E,2,FALSE)</f>
        <v>0</v>
      </c>
      <c r="D2629" s="64">
        <v>0</v>
      </c>
      <c r="E2629" s="64">
        <v>0</v>
      </c>
      <c r="F2629" s="64">
        <v>0</v>
      </c>
      <c r="G2629" s="64">
        <v>0</v>
      </c>
      <c r="H2629" s="20">
        <f>IFERROR(VLOOKUP(A2629,'[3]Allocation Thresholds'!A:B,2,FALSE),10)</f>
        <v>10</v>
      </c>
    </row>
    <row r="2630" spans="1:8">
      <c r="A2630" t="s">
        <v>1994</v>
      </c>
      <c r="B2630" s="64">
        <f>VLOOKUP($A2630,Pivot!$D:$E,2,FALSE)</f>
        <v>0</v>
      </c>
      <c r="D2630" s="64">
        <v>0</v>
      </c>
      <c r="E2630" s="64">
        <v>0</v>
      </c>
      <c r="F2630" s="64">
        <v>0</v>
      </c>
      <c r="G2630" s="64">
        <v>0</v>
      </c>
      <c r="H2630" s="20">
        <f>IFERROR(VLOOKUP(A2630,'[3]Allocation Thresholds'!A:B,2,FALSE),10)</f>
        <v>10</v>
      </c>
    </row>
    <row r="2631" spans="1:8">
      <c r="A2631" t="s">
        <v>1995</v>
      </c>
      <c r="B2631" s="64">
        <f>VLOOKUP($A2631,Pivot!$D:$E,2,FALSE)</f>
        <v>0</v>
      </c>
      <c r="D2631" s="64">
        <v>50</v>
      </c>
      <c r="E2631" s="64">
        <v>50</v>
      </c>
      <c r="F2631" s="64">
        <v>0</v>
      </c>
      <c r="G2631" s="64">
        <v>0</v>
      </c>
      <c r="H2631" s="20">
        <f>IFERROR(VLOOKUP(A2631,'[3]Allocation Thresholds'!A:B,2,FALSE),10)</f>
        <v>10</v>
      </c>
    </row>
    <row r="2632" spans="1:8">
      <c r="A2632" t="s">
        <v>1996</v>
      </c>
      <c r="B2632" s="64">
        <f>VLOOKUP($A2632,Pivot!$D:$E,2,FALSE)</f>
        <v>0</v>
      </c>
      <c r="D2632" s="64">
        <v>50</v>
      </c>
      <c r="E2632" s="64">
        <v>50</v>
      </c>
      <c r="F2632" s="64">
        <v>0</v>
      </c>
      <c r="G2632" s="64">
        <v>0</v>
      </c>
      <c r="H2632" s="20">
        <f>IFERROR(VLOOKUP(A2632,'[3]Allocation Thresholds'!A:B,2,FALSE),10)</f>
        <v>10</v>
      </c>
    </row>
    <row r="2633" spans="1:8">
      <c r="A2633" t="s">
        <v>1997</v>
      </c>
      <c r="B2633" s="64">
        <f>VLOOKUP($A2633,Pivot!$D:$E,2,FALSE)</f>
        <v>0</v>
      </c>
      <c r="D2633" s="64">
        <v>50</v>
      </c>
      <c r="E2633" s="64">
        <v>50</v>
      </c>
      <c r="F2633" s="64">
        <v>0</v>
      </c>
      <c r="G2633" s="64">
        <v>0</v>
      </c>
      <c r="H2633" s="20">
        <f>IFERROR(VLOOKUP(A2633,'[3]Allocation Thresholds'!A:B,2,FALSE),10)</f>
        <v>10</v>
      </c>
    </row>
    <row r="2634" spans="1:8">
      <c r="A2634" t="s">
        <v>1998</v>
      </c>
      <c r="B2634" s="64">
        <f>VLOOKUP($A2634,Pivot!$D:$E,2,FALSE)</f>
        <v>0</v>
      </c>
      <c r="D2634" s="64">
        <v>50</v>
      </c>
      <c r="E2634" s="64">
        <v>50</v>
      </c>
      <c r="F2634" s="64">
        <v>0</v>
      </c>
      <c r="G2634" s="64">
        <v>0</v>
      </c>
      <c r="H2634" s="20">
        <f>IFERROR(VLOOKUP(A2634,'[3]Allocation Thresholds'!A:B,2,FALSE),10)</f>
        <v>10</v>
      </c>
    </row>
    <row r="2635" spans="1:8">
      <c r="A2635" t="s">
        <v>1999</v>
      </c>
      <c r="B2635" s="64">
        <f>VLOOKUP($A2635,Pivot!$D:$E,2,FALSE)</f>
        <v>0</v>
      </c>
      <c r="D2635" s="64">
        <v>50</v>
      </c>
      <c r="E2635" s="64">
        <v>50</v>
      </c>
      <c r="F2635" s="64">
        <v>0</v>
      </c>
      <c r="G2635" s="64">
        <v>0</v>
      </c>
      <c r="H2635" s="20">
        <f>IFERROR(VLOOKUP(A2635,'[3]Allocation Thresholds'!A:B,2,FALSE),10)</f>
        <v>10</v>
      </c>
    </row>
    <row r="2636" spans="1:8">
      <c r="A2636" t="s">
        <v>2000</v>
      </c>
      <c r="B2636" s="64">
        <f>VLOOKUP($A2636,Pivot!$D:$E,2,FALSE)</f>
        <v>0</v>
      </c>
      <c r="D2636" s="64">
        <v>50</v>
      </c>
      <c r="E2636" s="64">
        <v>50</v>
      </c>
      <c r="F2636" s="64">
        <v>0</v>
      </c>
      <c r="G2636" s="64">
        <v>0</v>
      </c>
      <c r="H2636" s="20">
        <f>IFERROR(VLOOKUP(A2636,'[3]Allocation Thresholds'!A:B,2,FALSE),10)</f>
        <v>10</v>
      </c>
    </row>
    <row r="2637" spans="1:8">
      <c r="A2637" t="s">
        <v>5076</v>
      </c>
      <c r="B2637" s="64">
        <f>VLOOKUP($A2637,Pivot!$D:$E,2,FALSE)</f>
        <v>0</v>
      </c>
      <c r="D2637" s="64">
        <v>50</v>
      </c>
      <c r="E2637" s="64">
        <v>50</v>
      </c>
      <c r="F2637" s="64">
        <v>0</v>
      </c>
      <c r="G2637" s="64">
        <v>0</v>
      </c>
      <c r="H2637" s="20">
        <f>IFERROR(VLOOKUP(A2637,'[3]Allocation Thresholds'!A:B,2,FALSE),10)</f>
        <v>10</v>
      </c>
    </row>
    <row r="2638" spans="1:8">
      <c r="A2638" t="s">
        <v>2001</v>
      </c>
      <c r="B2638" s="64">
        <f>VLOOKUP($A2638,Pivot!$D:$E,2,FALSE)</f>
        <v>0</v>
      </c>
      <c r="D2638" s="64">
        <v>50</v>
      </c>
      <c r="E2638" s="64">
        <v>50</v>
      </c>
      <c r="F2638" s="64">
        <v>0</v>
      </c>
      <c r="G2638" s="64">
        <v>0</v>
      </c>
      <c r="H2638" s="20">
        <f>IFERROR(VLOOKUP(A2638,'[3]Allocation Thresholds'!A:B,2,FALSE),10)</f>
        <v>10</v>
      </c>
    </row>
    <row r="2639" spans="1:8">
      <c r="A2639" t="s">
        <v>2002</v>
      </c>
      <c r="B2639" s="64">
        <f>VLOOKUP($A2639,Pivot!$D:$E,2,FALSE)</f>
        <v>0</v>
      </c>
      <c r="D2639" s="64">
        <v>50</v>
      </c>
      <c r="E2639" s="64">
        <v>50</v>
      </c>
      <c r="F2639" s="64">
        <v>0</v>
      </c>
      <c r="G2639" s="64">
        <v>0</v>
      </c>
      <c r="H2639" s="20">
        <f>IFERROR(VLOOKUP(A2639,'[3]Allocation Thresholds'!A:B,2,FALSE),10)</f>
        <v>10</v>
      </c>
    </row>
    <row r="2640" spans="1:8">
      <c r="A2640" t="s">
        <v>2003</v>
      </c>
      <c r="B2640" s="64">
        <f>VLOOKUP($A2640,Pivot!$D:$E,2,FALSE)</f>
        <v>0</v>
      </c>
      <c r="D2640" s="64">
        <v>50</v>
      </c>
      <c r="E2640" s="64">
        <v>50</v>
      </c>
      <c r="F2640" s="64">
        <v>0</v>
      </c>
      <c r="G2640" s="64">
        <v>0</v>
      </c>
      <c r="H2640" s="20">
        <f>IFERROR(VLOOKUP(A2640,'[3]Allocation Thresholds'!A:B,2,FALSE),10)</f>
        <v>10</v>
      </c>
    </row>
    <row r="2641" spans="1:8">
      <c r="A2641" t="s">
        <v>2004</v>
      </c>
      <c r="B2641" s="64">
        <f>VLOOKUP($A2641,Pivot!$D:$E,2,FALSE)</f>
        <v>0</v>
      </c>
      <c r="D2641" s="64">
        <v>50</v>
      </c>
      <c r="E2641" s="64">
        <v>50</v>
      </c>
      <c r="F2641" s="64">
        <v>0</v>
      </c>
      <c r="G2641" s="64">
        <v>0</v>
      </c>
      <c r="H2641" s="20">
        <f>IFERROR(VLOOKUP(A2641,'[3]Allocation Thresholds'!A:B,2,FALSE),10)</f>
        <v>10</v>
      </c>
    </row>
    <row r="2642" spans="1:8">
      <c r="A2642" t="s">
        <v>2005</v>
      </c>
      <c r="B2642" s="64">
        <f>VLOOKUP($A2642,Pivot!$D:$E,2,FALSE)</f>
        <v>0</v>
      </c>
      <c r="D2642" s="64">
        <v>50</v>
      </c>
      <c r="E2642" s="64">
        <v>50</v>
      </c>
      <c r="F2642" s="64">
        <v>0</v>
      </c>
      <c r="G2642" s="64">
        <v>0</v>
      </c>
      <c r="H2642" s="20">
        <f>IFERROR(VLOOKUP(A2642,'[3]Allocation Thresholds'!A:B,2,FALSE),10)</f>
        <v>10</v>
      </c>
    </row>
    <row r="2643" spans="1:8">
      <c r="A2643" t="s">
        <v>5077</v>
      </c>
      <c r="B2643" s="64">
        <f>VLOOKUP($A2643,Pivot!$D:$E,2,FALSE)</f>
        <v>0</v>
      </c>
      <c r="D2643" s="64">
        <v>50</v>
      </c>
      <c r="E2643" s="64">
        <v>50</v>
      </c>
      <c r="F2643" s="64">
        <v>0</v>
      </c>
      <c r="G2643" s="64">
        <v>0</v>
      </c>
      <c r="H2643" s="20">
        <f>IFERROR(VLOOKUP(A2643,'[3]Allocation Thresholds'!A:B,2,FALSE),10)</f>
        <v>10</v>
      </c>
    </row>
    <row r="2644" spans="1:8">
      <c r="A2644" t="s">
        <v>2006</v>
      </c>
      <c r="B2644" s="64">
        <f>VLOOKUP($A2644,Pivot!$D:$E,2,FALSE)</f>
        <v>0</v>
      </c>
      <c r="D2644" s="64">
        <v>50</v>
      </c>
      <c r="E2644" s="64">
        <v>50</v>
      </c>
      <c r="F2644" s="64">
        <v>0</v>
      </c>
      <c r="G2644" s="64">
        <v>0</v>
      </c>
      <c r="H2644" s="20">
        <f>IFERROR(VLOOKUP(A2644,'[3]Allocation Thresholds'!A:B,2,FALSE),10)</f>
        <v>10</v>
      </c>
    </row>
    <row r="2645" spans="1:8">
      <c r="A2645" t="s">
        <v>2007</v>
      </c>
      <c r="B2645" s="64">
        <f>VLOOKUP($A2645,Pivot!$D:$E,2,FALSE)</f>
        <v>61</v>
      </c>
      <c r="D2645" s="64">
        <v>61</v>
      </c>
      <c r="E2645" s="64">
        <v>61</v>
      </c>
      <c r="F2645" s="64">
        <v>0</v>
      </c>
      <c r="G2645" s="64">
        <v>61</v>
      </c>
      <c r="H2645" s="20">
        <f>IFERROR(VLOOKUP(A2645,'[3]Allocation Thresholds'!A:B,2,FALSE),10)</f>
        <v>10</v>
      </c>
    </row>
    <row r="2646" spans="1:8">
      <c r="A2646" t="s">
        <v>2008</v>
      </c>
      <c r="B2646" s="64">
        <f>VLOOKUP($A2646,Pivot!$D:$E,2,FALSE)</f>
        <v>24</v>
      </c>
      <c r="D2646" s="64">
        <v>24</v>
      </c>
      <c r="E2646" s="64">
        <v>24</v>
      </c>
      <c r="F2646" s="64">
        <v>0</v>
      </c>
      <c r="G2646" s="64">
        <v>24</v>
      </c>
      <c r="H2646" s="20">
        <f>IFERROR(VLOOKUP(A2646,'[3]Allocation Thresholds'!A:B,2,FALSE),10)</f>
        <v>10</v>
      </c>
    </row>
    <row r="2647" spans="1:8">
      <c r="A2647" t="s">
        <v>2009</v>
      </c>
      <c r="B2647" s="64">
        <f>VLOOKUP($A2647,Pivot!$D:$E,2,FALSE)</f>
        <v>13</v>
      </c>
      <c r="D2647" s="64">
        <v>13</v>
      </c>
      <c r="E2647" s="66">
        <v>13</v>
      </c>
      <c r="F2647" s="64">
        <v>0</v>
      </c>
      <c r="G2647" s="64">
        <v>13</v>
      </c>
      <c r="H2647" s="20">
        <f>IFERROR(VLOOKUP(A2647,'[3]Allocation Thresholds'!A:B,2,FALSE),10)</f>
        <v>10</v>
      </c>
    </row>
    <row r="2648" spans="1:8">
      <c r="A2648" t="s">
        <v>2010</v>
      </c>
      <c r="B2648" s="64">
        <f>VLOOKUP($A2648,Pivot!$D:$E,2,FALSE)</f>
        <v>53</v>
      </c>
      <c r="D2648" s="64">
        <v>53</v>
      </c>
      <c r="E2648" s="64">
        <v>53</v>
      </c>
      <c r="F2648" s="64">
        <v>0</v>
      </c>
      <c r="G2648" s="64">
        <v>53</v>
      </c>
      <c r="H2648" s="20">
        <f>IFERROR(VLOOKUP(A2648,'[3]Allocation Thresholds'!A:B,2,FALSE),10)</f>
        <v>10</v>
      </c>
    </row>
    <row r="2649" spans="1:8">
      <c r="A2649" t="s">
        <v>2011</v>
      </c>
      <c r="B2649" s="64">
        <f>VLOOKUP($A2649,Pivot!$D:$E,2,FALSE)</f>
        <v>147</v>
      </c>
      <c r="D2649" s="64">
        <v>147</v>
      </c>
      <c r="E2649" s="64">
        <v>147</v>
      </c>
      <c r="F2649" s="64">
        <v>0</v>
      </c>
      <c r="G2649" s="64">
        <v>147</v>
      </c>
      <c r="H2649" s="20">
        <f>IFERROR(VLOOKUP(A2649,'[3]Allocation Thresholds'!A:B,2,FALSE),10)</f>
        <v>10</v>
      </c>
    </row>
    <row r="2650" spans="1:8">
      <c r="A2650" t="s">
        <v>2012</v>
      </c>
      <c r="B2650" s="64">
        <f>VLOOKUP($A2650,Pivot!$D:$E,2,FALSE)</f>
        <v>11</v>
      </c>
      <c r="D2650" s="64">
        <v>11</v>
      </c>
      <c r="E2650" s="64">
        <v>11</v>
      </c>
      <c r="F2650" s="64">
        <v>0</v>
      </c>
      <c r="G2650" s="64">
        <v>0</v>
      </c>
      <c r="H2650" s="20">
        <f>IFERROR(VLOOKUP(A2650,'[3]Allocation Thresholds'!A:B,2,FALSE),10)</f>
        <v>10</v>
      </c>
    </row>
    <row r="2651" spans="1:8">
      <c r="A2651" t="s">
        <v>2013</v>
      </c>
      <c r="B2651" s="64">
        <f>VLOOKUP($A2651,Pivot!$D:$E,2,FALSE)</f>
        <v>37</v>
      </c>
      <c r="D2651" s="64">
        <v>37</v>
      </c>
      <c r="E2651" s="64">
        <v>37</v>
      </c>
      <c r="F2651" s="64">
        <v>0</v>
      </c>
      <c r="G2651" s="64">
        <v>37</v>
      </c>
      <c r="H2651" s="20">
        <f>IFERROR(VLOOKUP(A2651,'[3]Allocation Thresholds'!A:B,2,FALSE),10)</f>
        <v>10</v>
      </c>
    </row>
    <row r="2652" spans="1:8">
      <c r="A2652" t="s">
        <v>2014</v>
      </c>
      <c r="B2652" s="64">
        <f>VLOOKUP($A2652,Pivot!$D:$E,2,FALSE)</f>
        <v>66</v>
      </c>
      <c r="D2652" s="64">
        <v>66</v>
      </c>
      <c r="E2652" s="64">
        <v>66</v>
      </c>
      <c r="F2652" s="64">
        <v>0</v>
      </c>
      <c r="G2652" s="64">
        <v>66</v>
      </c>
      <c r="H2652" s="20">
        <f>IFERROR(VLOOKUP(A2652,'[3]Allocation Thresholds'!A:B,2,FALSE),10)</f>
        <v>10</v>
      </c>
    </row>
    <row r="2653" spans="1:8">
      <c r="A2653" t="s">
        <v>2015</v>
      </c>
      <c r="B2653" s="64">
        <f>VLOOKUP($A2653,Pivot!$D:$E,2,FALSE)</f>
        <v>14</v>
      </c>
      <c r="D2653" s="64">
        <v>14</v>
      </c>
      <c r="E2653" s="64">
        <v>14</v>
      </c>
      <c r="F2653" s="64">
        <v>0</v>
      </c>
      <c r="G2653" s="64">
        <v>14</v>
      </c>
      <c r="H2653" s="20">
        <f>IFERROR(VLOOKUP(A2653,'[3]Allocation Thresholds'!A:B,2,FALSE),10)</f>
        <v>10</v>
      </c>
    </row>
    <row r="2654" spans="1:8">
      <c r="A2654" t="s">
        <v>2016</v>
      </c>
      <c r="B2654" s="64">
        <f>VLOOKUP($A2654,Pivot!$D:$E,2,FALSE)</f>
        <v>75</v>
      </c>
      <c r="D2654" s="64">
        <v>75</v>
      </c>
      <c r="E2654" s="64">
        <v>75</v>
      </c>
      <c r="F2654" s="64">
        <v>0</v>
      </c>
      <c r="G2654" s="64">
        <v>75</v>
      </c>
      <c r="H2654" s="20">
        <f>IFERROR(VLOOKUP(A2654,'[3]Allocation Thresholds'!A:B,2,FALSE),10)</f>
        <v>10</v>
      </c>
    </row>
    <row r="2655" spans="1:8">
      <c r="A2655" t="s">
        <v>2017</v>
      </c>
      <c r="B2655" s="64">
        <f>VLOOKUP($A2655,Pivot!$D:$E,2,FALSE)</f>
        <v>38</v>
      </c>
      <c r="D2655" s="64">
        <v>38</v>
      </c>
      <c r="E2655" s="64">
        <v>38</v>
      </c>
      <c r="F2655" s="64">
        <v>0</v>
      </c>
      <c r="G2655" s="64">
        <v>38</v>
      </c>
      <c r="H2655" s="20">
        <f>IFERROR(VLOOKUP(A2655,'[3]Allocation Thresholds'!A:B,2,FALSE),10)</f>
        <v>10</v>
      </c>
    </row>
    <row r="2656" spans="1:8">
      <c r="A2656" t="s">
        <v>2018</v>
      </c>
      <c r="B2656" s="64">
        <f>VLOOKUP($A2656,Pivot!$D:$E,2,FALSE)</f>
        <v>112</v>
      </c>
      <c r="D2656" s="64">
        <v>112</v>
      </c>
      <c r="E2656" s="64">
        <v>112</v>
      </c>
      <c r="F2656" s="64">
        <v>0</v>
      </c>
      <c r="G2656" s="64">
        <v>112</v>
      </c>
      <c r="H2656" s="20">
        <f>IFERROR(VLOOKUP(A2656,'[3]Allocation Thresholds'!A:B,2,FALSE),10)</f>
        <v>10</v>
      </c>
    </row>
    <row r="2657" spans="1:8">
      <c r="A2657" t="s">
        <v>2019</v>
      </c>
      <c r="B2657" s="64">
        <f>VLOOKUP($A2657,Pivot!$D:$E,2,FALSE)</f>
        <v>62</v>
      </c>
      <c r="D2657" s="64">
        <v>62</v>
      </c>
      <c r="E2657" s="64">
        <v>62</v>
      </c>
      <c r="F2657" s="64">
        <v>0</v>
      </c>
      <c r="G2657" s="64">
        <v>62</v>
      </c>
      <c r="H2657" s="20">
        <f>IFERROR(VLOOKUP(A2657,'[3]Allocation Thresholds'!A:B,2,FALSE),10)</f>
        <v>10</v>
      </c>
    </row>
    <row r="2658" spans="1:8">
      <c r="A2658" t="s">
        <v>2020</v>
      </c>
      <c r="B2658" s="64">
        <f>VLOOKUP($A2658,Pivot!$D:$E,2,FALSE)</f>
        <v>15</v>
      </c>
      <c r="D2658" s="64">
        <v>15</v>
      </c>
      <c r="E2658" s="64">
        <v>15</v>
      </c>
      <c r="F2658" s="64">
        <v>0</v>
      </c>
      <c r="G2658" s="64">
        <v>15</v>
      </c>
      <c r="H2658" s="20">
        <f>IFERROR(VLOOKUP(A2658,'[3]Allocation Thresholds'!A:B,2,FALSE),10)</f>
        <v>10</v>
      </c>
    </row>
    <row r="2659" spans="1:8">
      <c r="A2659" t="s">
        <v>2021</v>
      </c>
      <c r="B2659" s="64">
        <f>VLOOKUP($A2659,Pivot!$D:$E,2,FALSE)</f>
        <v>18</v>
      </c>
      <c r="D2659" s="64">
        <v>18</v>
      </c>
      <c r="E2659" s="64">
        <v>18</v>
      </c>
      <c r="F2659" s="64">
        <v>0</v>
      </c>
      <c r="G2659" s="64">
        <v>18</v>
      </c>
      <c r="H2659" s="20">
        <f>IFERROR(VLOOKUP(A2659,'[3]Allocation Thresholds'!A:B,2,FALSE),10)</f>
        <v>10</v>
      </c>
    </row>
    <row r="2660" spans="1:8">
      <c r="A2660" t="s">
        <v>2022</v>
      </c>
      <c r="B2660" s="64">
        <f>VLOOKUP($A2660,Pivot!$D:$E,2,FALSE)</f>
        <v>38</v>
      </c>
      <c r="D2660" s="64">
        <v>38</v>
      </c>
      <c r="E2660" s="64">
        <v>38</v>
      </c>
      <c r="F2660" s="64">
        <v>0</v>
      </c>
      <c r="G2660" s="64">
        <v>38</v>
      </c>
      <c r="H2660" s="20">
        <f>IFERROR(VLOOKUP(A2660,'[3]Allocation Thresholds'!A:B,2,FALSE),10)</f>
        <v>10</v>
      </c>
    </row>
    <row r="2661" spans="1:8">
      <c r="A2661" t="s">
        <v>2023</v>
      </c>
      <c r="B2661" s="64">
        <f>VLOOKUP($A2661,Pivot!$D:$E,2,FALSE)</f>
        <v>136</v>
      </c>
      <c r="D2661" s="64">
        <v>136</v>
      </c>
      <c r="E2661" s="64">
        <v>136</v>
      </c>
      <c r="F2661" s="64">
        <v>0</v>
      </c>
      <c r="G2661" s="64">
        <v>136</v>
      </c>
      <c r="H2661" s="20">
        <f>IFERROR(VLOOKUP(A2661,'[3]Allocation Thresholds'!A:B,2,FALSE),10)</f>
        <v>10</v>
      </c>
    </row>
    <row r="2662" spans="1:8">
      <c r="A2662" t="s">
        <v>2024</v>
      </c>
      <c r="B2662" s="64">
        <f>VLOOKUP($A2662,Pivot!$D:$E,2,FALSE)</f>
        <v>28</v>
      </c>
      <c r="D2662" s="64">
        <v>28</v>
      </c>
      <c r="E2662" s="64">
        <v>28</v>
      </c>
      <c r="F2662" s="64">
        <v>0</v>
      </c>
      <c r="G2662" s="64">
        <v>28</v>
      </c>
      <c r="H2662" s="20">
        <f>IFERROR(VLOOKUP(A2662,'[3]Allocation Thresholds'!A:B,2,FALSE),10)</f>
        <v>10</v>
      </c>
    </row>
    <row r="2663" spans="1:8">
      <c r="A2663" t="s">
        <v>2025</v>
      </c>
      <c r="B2663" s="64">
        <f>VLOOKUP($A2663,Pivot!$D:$E,2,FALSE)</f>
        <v>141</v>
      </c>
      <c r="D2663" s="64">
        <v>141</v>
      </c>
      <c r="E2663" s="64">
        <v>141</v>
      </c>
      <c r="F2663" s="64">
        <v>0</v>
      </c>
      <c r="G2663" s="64">
        <v>141</v>
      </c>
      <c r="H2663" s="20">
        <f>IFERROR(VLOOKUP(A2663,'[3]Allocation Thresholds'!A:B,2,FALSE),10)</f>
        <v>10</v>
      </c>
    </row>
    <row r="2664" spans="1:8">
      <c r="A2664" t="s">
        <v>2026</v>
      </c>
      <c r="B2664" s="64">
        <f>VLOOKUP($A2664,Pivot!$D:$E,2,FALSE)</f>
        <v>46</v>
      </c>
      <c r="D2664" s="64">
        <v>46</v>
      </c>
      <c r="E2664" s="64">
        <v>46</v>
      </c>
      <c r="F2664" s="64">
        <v>0</v>
      </c>
      <c r="G2664" s="64">
        <v>46</v>
      </c>
      <c r="H2664" s="20">
        <f>IFERROR(VLOOKUP(A2664,'[3]Allocation Thresholds'!A:B,2,FALSE),10)</f>
        <v>10</v>
      </c>
    </row>
    <row r="2665" spans="1:8">
      <c r="A2665" t="s">
        <v>2027</v>
      </c>
      <c r="B2665" s="64">
        <f>VLOOKUP($A2665,Pivot!$D:$E,2,FALSE)</f>
        <v>23</v>
      </c>
      <c r="D2665" s="64">
        <v>23</v>
      </c>
      <c r="E2665" s="64">
        <v>23</v>
      </c>
      <c r="F2665" s="64">
        <v>0</v>
      </c>
      <c r="G2665" s="64">
        <v>23</v>
      </c>
      <c r="H2665" s="20">
        <f>IFERROR(VLOOKUP(A2665,'[3]Allocation Thresholds'!A:B,2,FALSE),10)</f>
        <v>10</v>
      </c>
    </row>
    <row r="2666" spans="1:8">
      <c r="A2666" t="s">
        <v>2028</v>
      </c>
      <c r="B2666" s="64">
        <f>VLOOKUP($A2666,Pivot!$D:$E,2,FALSE)</f>
        <v>16</v>
      </c>
      <c r="D2666" s="64">
        <v>16</v>
      </c>
      <c r="E2666" s="64">
        <v>16</v>
      </c>
      <c r="F2666" s="64">
        <v>0</v>
      </c>
      <c r="G2666" s="64">
        <v>16</v>
      </c>
      <c r="H2666" s="20">
        <f>IFERROR(VLOOKUP(A2666,'[3]Allocation Thresholds'!A:B,2,FALSE),10)</f>
        <v>10</v>
      </c>
    </row>
    <row r="2667" spans="1:8">
      <c r="A2667" t="s">
        <v>2029</v>
      </c>
      <c r="B2667" s="64">
        <f>VLOOKUP($A2667,Pivot!$D:$E,2,FALSE)</f>
        <v>10</v>
      </c>
      <c r="D2667" s="64">
        <v>10</v>
      </c>
      <c r="E2667" s="64">
        <v>10</v>
      </c>
      <c r="F2667" s="64">
        <v>0</v>
      </c>
      <c r="G2667" s="64">
        <v>10</v>
      </c>
      <c r="H2667" s="20">
        <f>IFERROR(VLOOKUP(A2667,'[3]Allocation Thresholds'!A:B,2,FALSE),10)</f>
        <v>10</v>
      </c>
    </row>
    <row r="2668" spans="1:8">
      <c r="A2668" t="s">
        <v>2030</v>
      </c>
      <c r="B2668" s="64">
        <f>VLOOKUP($A2668,Pivot!$D:$E,2,FALSE)</f>
        <v>98</v>
      </c>
      <c r="D2668" s="64">
        <v>98</v>
      </c>
      <c r="E2668" s="64">
        <v>98</v>
      </c>
      <c r="F2668" s="64">
        <v>0</v>
      </c>
      <c r="G2668" s="64">
        <v>98</v>
      </c>
      <c r="H2668" s="20">
        <f>IFERROR(VLOOKUP(A2668,'[3]Allocation Thresholds'!A:B,2,FALSE),10)</f>
        <v>10</v>
      </c>
    </row>
    <row r="2669" spans="1:8">
      <c r="A2669" t="s">
        <v>2031</v>
      </c>
      <c r="B2669" s="64">
        <f>VLOOKUP($A2669,Pivot!$D:$E,2,FALSE)</f>
        <v>38</v>
      </c>
      <c r="D2669" s="64">
        <v>38</v>
      </c>
      <c r="E2669" s="64">
        <v>38</v>
      </c>
      <c r="F2669" s="64">
        <v>0</v>
      </c>
      <c r="G2669" s="64">
        <v>38</v>
      </c>
      <c r="H2669" s="20">
        <f>IFERROR(VLOOKUP(A2669,'[3]Allocation Thresholds'!A:B,2,FALSE),10)</f>
        <v>10</v>
      </c>
    </row>
    <row r="2670" spans="1:8">
      <c r="A2670" t="s">
        <v>2032</v>
      </c>
      <c r="B2670" s="64">
        <f>VLOOKUP($A2670,Pivot!$D:$E,2,FALSE)</f>
        <v>30</v>
      </c>
      <c r="D2670" s="64">
        <v>30</v>
      </c>
      <c r="E2670" s="64">
        <v>30</v>
      </c>
      <c r="F2670" s="64">
        <v>0</v>
      </c>
      <c r="G2670" s="64">
        <v>30</v>
      </c>
      <c r="H2670" s="20">
        <f>IFERROR(VLOOKUP(A2670,'[3]Allocation Thresholds'!A:B,2,FALSE),10)</f>
        <v>10</v>
      </c>
    </row>
    <row r="2671" spans="1:8">
      <c r="A2671" t="s">
        <v>2033</v>
      </c>
      <c r="B2671" s="64">
        <f>VLOOKUP($A2671,Pivot!$D:$E,2,FALSE)</f>
        <v>86</v>
      </c>
      <c r="D2671" s="64">
        <v>86</v>
      </c>
      <c r="E2671" s="64">
        <v>86</v>
      </c>
      <c r="F2671" s="64">
        <v>0</v>
      </c>
      <c r="G2671" s="64">
        <v>86</v>
      </c>
      <c r="H2671" s="20">
        <f>IFERROR(VLOOKUP(A2671,'[3]Allocation Thresholds'!A:B,2,FALSE),10)</f>
        <v>10</v>
      </c>
    </row>
    <row r="2672" spans="1:8">
      <c r="A2672" t="s">
        <v>2034</v>
      </c>
      <c r="B2672" s="64">
        <f>VLOOKUP($A2672,Pivot!$D:$E,2,FALSE)</f>
        <v>10</v>
      </c>
      <c r="D2672" s="64">
        <v>10</v>
      </c>
      <c r="E2672" s="64">
        <v>10</v>
      </c>
      <c r="F2672" s="64">
        <v>0</v>
      </c>
      <c r="G2672" s="64">
        <v>10</v>
      </c>
      <c r="H2672" s="20">
        <f>IFERROR(VLOOKUP(A2672,'[3]Allocation Thresholds'!A:B,2,FALSE),10)</f>
        <v>10</v>
      </c>
    </row>
    <row r="2673" spans="1:8">
      <c r="A2673" t="s">
        <v>2035</v>
      </c>
      <c r="B2673" s="64">
        <f>VLOOKUP($A2673,Pivot!$D:$E,2,FALSE)</f>
        <v>82</v>
      </c>
      <c r="D2673" s="64">
        <v>82</v>
      </c>
      <c r="E2673" s="64">
        <v>82</v>
      </c>
      <c r="F2673" s="64">
        <v>0</v>
      </c>
      <c r="G2673" s="64">
        <v>82</v>
      </c>
      <c r="H2673" s="20">
        <f>IFERROR(VLOOKUP(A2673,'[3]Allocation Thresholds'!A:B,2,FALSE),10)</f>
        <v>10</v>
      </c>
    </row>
    <row r="2674" spans="1:8">
      <c r="A2674" t="s">
        <v>2036</v>
      </c>
      <c r="B2674" s="64">
        <f>VLOOKUP($A2674,Pivot!$D:$E,2,FALSE)</f>
        <v>19</v>
      </c>
      <c r="D2674" s="64">
        <v>19</v>
      </c>
      <c r="E2674" s="64">
        <v>0</v>
      </c>
      <c r="F2674" s="64">
        <v>0</v>
      </c>
      <c r="G2674" s="64">
        <v>0</v>
      </c>
      <c r="H2674" s="20">
        <f>IFERROR(VLOOKUP(A2674,'[3]Allocation Thresholds'!A:B,2,FALSE),10)</f>
        <v>10</v>
      </c>
    </row>
    <row r="2675" spans="1:8">
      <c r="A2675" t="s">
        <v>2037</v>
      </c>
      <c r="B2675" s="64">
        <f>VLOOKUP($A2675,Pivot!$D:$E,2,FALSE)</f>
        <v>3</v>
      </c>
      <c r="D2675" s="64">
        <v>3</v>
      </c>
      <c r="E2675" s="64">
        <v>0</v>
      </c>
      <c r="F2675" s="64">
        <v>0</v>
      </c>
      <c r="G2675" s="64">
        <v>0</v>
      </c>
      <c r="H2675" s="20">
        <f>IFERROR(VLOOKUP(A2675,'[3]Allocation Thresholds'!A:B,2,FALSE),10)</f>
        <v>10</v>
      </c>
    </row>
    <row r="2676" spans="1:8">
      <c r="A2676" t="s">
        <v>2038</v>
      </c>
      <c r="B2676" s="64">
        <f>VLOOKUP($A2676,Pivot!$D:$E,2,FALSE)</f>
        <v>0</v>
      </c>
      <c r="D2676" s="64">
        <v>0</v>
      </c>
      <c r="E2676" s="64">
        <v>0</v>
      </c>
      <c r="F2676" s="64">
        <v>0</v>
      </c>
      <c r="G2676" s="64">
        <v>0</v>
      </c>
      <c r="H2676" s="20">
        <f>IFERROR(VLOOKUP(A2676,'[3]Allocation Thresholds'!A:B,2,FALSE),10)</f>
        <v>10</v>
      </c>
    </row>
    <row r="2677" spans="1:8">
      <c r="A2677" t="s">
        <v>2039</v>
      </c>
      <c r="B2677" s="64">
        <f>VLOOKUP($A2677,Pivot!$D:$E,2,FALSE)</f>
        <v>25</v>
      </c>
      <c r="D2677" s="64">
        <v>25</v>
      </c>
      <c r="E2677" s="64">
        <v>0</v>
      </c>
      <c r="F2677" s="64">
        <v>0</v>
      </c>
      <c r="G2677" s="64">
        <v>0</v>
      </c>
      <c r="H2677" s="20">
        <f>IFERROR(VLOOKUP(A2677,'[3]Allocation Thresholds'!A:B,2,FALSE),10)</f>
        <v>10</v>
      </c>
    </row>
    <row r="2678" spans="1:8">
      <c r="A2678" t="s">
        <v>2040</v>
      </c>
      <c r="B2678" s="64">
        <f>VLOOKUP($A2678,Pivot!$D:$E,2,FALSE)</f>
        <v>0</v>
      </c>
      <c r="D2678" s="64">
        <v>0</v>
      </c>
      <c r="E2678" s="66">
        <v>0</v>
      </c>
      <c r="F2678" s="64">
        <v>0</v>
      </c>
      <c r="G2678" s="64">
        <v>0</v>
      </c>
      <c r="H2678" s="20">
        <f>IFERROR(VLOOKUP(A2678,'[3]Allocation Thresholds'!A:B,2,FALSE),10)</f>
        <v>10</v>
      </c>
    </row>
    <row r="2679" spans="1:8">
      <c r="A2679" t="s">
        <v>2041</v>
      </c>
      <c r="B2679" s="64">
        <f>VLOOKUP($A2679,Pivot!$D:$E,2,FALSE)</f>
        <v>0</v>
      </c>
      <c r="D2679" s="64">
        <v>0</v>
      </c>
      <c r="E2679" s="64">
        <v>0</v>
      </c>
      <c r="F2679" s="64">
        <v>0</v>
      </c>
      <c r="G2679" s="64">
        <v>0</v>
      </c>
      <c r="H2679" s="20">
        <f>IFERROR(VLOOKUP(A2679,'[3]Allocation Thresholds'!A:B,2,FALSE),10)</f>
        <v>10</v>
      </c>
    </row>
    <row r="2680" spans="1:8">
      <c r="A2680" t="s">
        <v>2042</v>
      </c>
      <c r="B2680" s="64">
        <f>VLOOKUP($A2680,Pivot!$D:$E,2,FALSE)</f>
        <v>3</v>
      </c>
      <c r="D2680" s="64">
        <v>3</v>
      </c>
      <c r="E2680" s="64">
        <v>0</v>
      </c>
      <c r="F2680" s="64">
        <v>0</v>
      </c>
      <c r="G2680" s="64">
        <v>0</v>
      </c>
      <c r="H2680" s="20">
        <f>IFERROR(VLOOKUP(A2680,'[3]Allocation Thresholds'!A:B,2,FALSE),10)</f>
        <v>10</v>
      </c>
    </row>
    <row r="2681" spans="1:8">
      <c r="A2681" t="s">
        <v>2103</v>
      </c>
      <c r="B2681" s="64">
        <f>VLOOKUP($A2681,Pivot!$D:$E,2,FALSE)</f>
        <v>112</v>
      </c>
      <c r="D2681" s="64">
        <v>112</v>
      </c>
      <c r="E2681" s="64">
        <v>0</v>
      </c>
      <c r="F2681" s="64">
        <v>0</v>
      </c>
      <c r="G2681" s="64">
        <v>0</v>
      </c>
      <c r="H2681" s="20">
        <f>IFERROR(VLOOKUP(A2681,'[3]Allocation Thresholds'!A:B,2,FALSE),10)</f>
        <v>10</v>
      </c>
    </row>
    <row r="2682" spans="1:8">
      <c r="A2682" t="s">
        <v>2104</v>
      </c>
      <c r="B2682" s="64">
        <f>VLOOKUP($A2682,Pivot!$D:$E,2,FALSE)</f>
        <v>56</v>
      </c>
      <c r="D2682" s="64">
        <v>56</v>
      </c>
      <c r="E2682" s="64">
        <v>56</v>
      </c>
      <c r="F2682" s="64">
        <v>0</v>
      </c>
      <c r="G2682" s="64">
        <v>56</v>
      </c>
      <c r="H2682" s="20">
        <f>IFERROR(VLOOKUP(A2682,'[3]Allocation Thresholds'!A:B,2,FALSE),10)</f>
        <v>10</v>
      </c>
    </row>
    <row r="2683" spans="1:8">
      <c r="A2683" t="s">
        <v>2105</v>
      </c>
      <c r="B2683" s="64">
        <f>VLOOKUP($A2683,Pivot!$D:$E,2,FALSE)</f>
        <v>116</v>
      </c>
      <c r="D2683" s="64">
        <v>116</v>
      </c>
      <c r="E2683" s="64">
        <v>116</v>
      </c>
      <c r="F2683" s="64">
        <v>0</v>
      </c>
      <c r="G2683" s="64">
        <v>116</v>
      </c>
      <c r="H2683" s="20">
        <f>IFERROR(VLOOKUP(A2683,'[3]Allocation Thresholds'!A:B,2,FALSE),10)</f>
        <v>10</v>
      </c>
    </row>
    <row r="2684" spans="1:8">
      <c r="A2684" t="s">
        <v>2106</v>
      </c>
      <c r="B2684" s="64">
        <f>VLOOKUP($A2684,Pivot!$D:$E,2,FALSE)</f>
        <v>159</v>
      </c>
      <c r="D2684" s="64">
        <v>159</v>
      </c>
      <c r="E2684" s="64">
        <v>159</v>
      </c>
      <c r="F2684" s="64">
        <v>0</v>
      </c>
      <c r="G2684" s="64">
        <v>159</v>
      </c>
      <c r="H2684" s="20">
        <f>IFERROR(VLOOKUP(A2684,'[3]Allocation Thresholds'!A:B,2,FALSE),10)</f>
        <v>10</v>
      </c>
    </row>
    <row r="2685" spans="1:8">
      <c r="A2685" t="s">
        <v>2107</v>
      </c>
      <c r="B2685" s="64">
        <f>VLOOKUP($A2685,Pivot!$D:$E,2,FALSE)</f>
        <v>146</v>
      </c>
      <c r="D2685" s="64">
        <v>146</v>
      </c>
      <c r="E2685" s="64">
        <v>146</v>
      </c>
      <c r="F2685" s="64">
        <v>0</v>
      </c>
      <c r="G2685" s="64">
        <v>146</v>
      </c>
      <c r="H2685" s="20">
        <f>IFERROR(VLOOKUP(A2685,'[3]Allocation Thresholds'!A:B,2,FALSE),10)</f>
        <v>10</v>
      </c>
    </row>
    <row r="2686" spans="1:8">
      <c r="A2686" t="s">
        <v>2108</v>
      </c>
      <c r="B2686" s="64">
        <f>VLOOKUP($A2686,Pivot!$D:$E,2,FALSE)</f>
        <v>103</v>
      </c>
      <c r="D2686" s="64">
        <v>103</v>
      </c>
      <c r="E2686" s="64">
        <v>103</v>
      </c>
      <c r="F2686" s="64">
        <v>0</v>
      </c>
      <c r="G2686" s="64">
        <v>103</v>
      </c>
      <c r="H2686" s="20">
        <f>IFERROR(VLOOKUP(A2686,'[3]Allocation Thresholds'!A:B,2,FALSE),10)</f>
        <v>10</v>
      </c>
    </row>
    <row r="2687" spans="1:8">
      <c r="A2687" t="s">
        <v>2109</v>
      </c>
      <c r="B2687" s="64">
        <f>VLOOKUP($A2687,Pivot!$D:$E,2,FALSE)</f>
        <v>129</v>
      </c>
      <c r="D2687" s="64">
        <v>129</v>
      </c>
      <c r="E2687" s="64">
        <v>0</v>
      </c>
      <c r="F2687" s="64">
        <v>0</v>
      </c>
      <c r="G2687" s="64">
        <v>0</v>
      </c>
      <c r="H2687" s="20">
        <f>IFERROR(VLOOKUP(A2687,'[3]Allocation Thresholds'!A:B,2,FALSE),10)</f>
        <v>10</v>
      </c>
    </row>
    <row r="2688" spans="1:8">
      <c r="A2688" t="s">
        <v>2110</v>
      </c>
      <c r="B2688" s="64">
        <f>VLOOKUP($A2688,Pivot!$D:$E,2,FALSE)</f>
        <v>133</v>
      </c>
      <c r="D2688" s="64">
        <v>133</v>
      </c>
      <c r="E2688" s="64">
        <v>133</v>
      </c>
      <c r="F2688" s="64">
        <v>0</v>
      </c>
      <c r="G2688" s="64">
        <v>133</v>
      </c>
      <c r="H2688" s="20">
        <f>IFERROR(VLOOKUP(A2688,'[3]Allocation Thresholds'!A:B,2,FALSE),10)</f>
        <v>10</v>
      </c>
    </row>
    <row r="2689" spans="1:8">
      <c r="A2689" t="s">
        <v>2142</v>
      </c>
      <c r="B2689" s="64">
        <f>VLOOKUP($A2689,Pivot!$D:$E,2,FALSE)</f>
        <v>26</v>
      </c>
      <c r="D2689" s="64">
        <v>26</v>
      </c>
      <c r="E2689" s="64">
        <v>26</v>
      </c>
      <c r="F2689" s="64">
        <v>0</v>
      </c>
      <c r="G2689" s="64">
        <v>26</v>
      </c>
      <c r="H2689" s="20">
        <f>IFERROR(VLOOKUP(A2689,'[3]Allocation Thresholds'!A:B,2,FALSE),10)</f>
        <v>10</v>
      </c>
    </row>
    <row r="2690" spans="1:8">
      <c r="A2690" t="s">
        <v>2143</v>
      </c>
      <c r="B2690" s="64">
        <f>VLOOKUP($A2690,Pivot!$D:$E,2,FALSE)</f>
        <v>38</v>
      </c>
      <c r="D2690" s="64">
        <v>38</v>
      </c>
      <c r="E2690" s="64">
        <v>38</v>
      </c>
      <c r="F2690" s="64">
        <v>0</v>
      </c>
      <c r="G2690" s="64">
        <v>38</v>
      </c>
      <c r="H2690" s="20">
        <f>IFERROR(VLOOKUP(A2690,'[3]Allocation Thresholds'!A:B,2,FALSE),10)</f>
        <v>10</v>
      </c>
    </row>
    <row r="2691" spans="1:8">
      <c r="A2691" t="s">
        <v>2144</v>
      </c>
      <c r="B2691" s="64">
        <f>VLOOKUP($A2691,Pivot!$D:$E,2,FALSE)</f>
        <v>358</v>
      </c>
      <c r="D2691" s="64">
        <v>358</v>
      </c>
      <c r="E2691" s="64">
        <v>358</v>
      </c>
      <c r="F2691" s="64">
        <v>0</v>
      </c>
      <c r="G2691" s="64">
        <v>358</v>
      </c>
      <c r="H2691" s="20">
        <f>IFERROR(VLOOKUP(A2691,'[3]Allocation Thresholds'!A:B,2,FALSE),10)</f>
        <v>10</v>
      </c>
    </row>
    <row r="2692" spans="1:8">
      <c r="A2692" t="s">
        <v>2145</v>
      </c>
      <c r="B2692" s="64">
        <f>VLOOKUP($A2692,Pivot!$D:$E,2,FALSE)</f>
        <v>296</v>
      </c>
      <c r="D2692" s="64">
        <v>296</v>
      </c>
      <c r="E2692" s="64">
        <v>296</v>
      </c>
      <c r="F2692" s="64">
        <v>0</v>
      </c>
      <c r="G2692" s="64">
        <v>296</v>
      </c>
      <c r="H2692" s="20">
        <f>IFERROR(VLOOKUP(A2692,'[3]Allocation Thresholds'!A:B,2,FALSE),10)</f>
        <v>10</v>
      </c>
    </row>
    <row r="2693" spans="1:8">
      <c r="A2693" t="s">
        <v>2146</v>
      </c>
      <c r="B2693" s="64">
        <f>VLOOKUP($A2693,Pivot!$D:$E,2,FALSE)</f>
        <v>69</v>
      </c>
      <c r="D2693" s="64">
        <v>69</v>
      </c>
      <c r="E2693" s="64">
        <v>69</v>
      </c>
      <c r="F2693" s="64">
        <v>0</v>
      </c>
      <c r="G2693" s="64">
        <v>69</v>
      </c>
      <c r="H2693" s="20">
        <f>IFERROR(VLOOKUP(A2693,'[3]Allocation Thresholds'!A:B,2,FALSE),10)</f>
        <v>10</v>
      </c>
    </row>
    <row r="2694" spans="1:8">
      <c r="A2694" t="s">
        <v>2147</v>
      </c>
      <c r="B2694" s="64">
        <f>VLOOKUP($A2694,Pivot!$D:$E,2,FALSE)</f>
        <v>47</v>
      </c>
      <c r="D2694" s="64">
        <v>47</v>
      </c>
      <c r="E2694" s="64">
        <v>47</v>
      </c>
      <c r="F2694" s="64">
        <v>0</v>
      </c>
      <c r="G2694" s="64">
        <v>47</v>
      </c>
      <c r="H2694" s="20">
        <f>IFERROR(VLOOKUP(A2694,'[3]Allocation Thresholds'!A:B,2,FALSE),10)</f>
        <v>10</v>
      </c>
    </row>
    <row r="2695" spans="1:8">
      <c r="A2695" t="s">
        <v>2148</v>
      </c>
      <c r="B2695" s="64">
        <f>VLOOKUP($A2695,Pivot!$D:$E,2,FALSE)</f>
        <v>190</v>
      </c>
      <c r="D2695" s="64">
        <v>190</v>
      </c>
      <c r="E2695" s="64">
        <v>190</v>
      </c>
      <c r="F2695" s="64">
        <v>0</v>
      </c>
      <c r="G2695" s="64">
        <v>190</v>
      </c>
      <c r="H2695" s="20">
        <f>IFERROR(VLOOKUP(A2695,'[3]Allocation Thresholds'!A:B,2,FALSE),10)</f>
        <v>10</v>
      </c>
    </row>
    <row r="2696" spans="1:8">
      <c r="A2696" t="s">
        <v>2149</v>
      </c>
      <c r="B2696" s="64">
        <f>VLOOKUP($A2696,Pivot!$D:$E,2,FALSE)</f>
        <v>314</v>
      </c>
      <c r="D2696" s="64">
        <v>314</v>
      </c>
      <c r="E2696" s="64">
        <v>314</v>
      </c>
      <c r="F2696" s="64">
        <v>0</v>
      </c>
      <c r="G2696" s="64">
        <v>314</v>
      </c>
      <c r="H2696" s="20">
        <f>IFERROR(VLOOKUP(A2696,'[3]Allocation Thresholds'!A:B,2,FALSE),10)</f>
        <v>10</v>
      </c>
    </row>
    <row r="2697" spans="1:8">
      <c r="A2697" t="s">
        <v>2150</v>
      </c>
      <c r="B2697" s="64">
        <f>VLOOKUP($A2697,Pivot!$D:$E,2,FALSE)</f>
        <v>181</v>
      </c>
      <c r="D2697" s="66">
        <v>181</v>
      </c>
      <c r="E2697" s="64">
        <v>181</v>
      </c>
      <c r="F2697" s="64">
        <v>0</v>
      </c>
      <c r="G2697" s="64">
        <v>181</v>
      </c>
      <c r="H2697" s="20">
        <f>IFERROR(VLOOKUP(A2697,'[3]Allocation Thresholds'!A:B,2,FALSE),10)</f>
        <v>10</v>
      </c>
    </row>
    <row r="2698" spans="1:8">
      <c r="A2698" t="s">
        <v>2151</v>
      </c>
      <c r="B2698" s="64">
        <f>VLOOKUP($A2698,Pivot!$D:$E,2,FALSE)</f>
        <v>177</v>
      </c>
      <c r="D2698" s="64">
        <v>177</v>
      </c>
      <c r="E2698" s="64">
        <v>177</v>
      </c>
      <c r="F2698" s="64">
        <v>0</v>
      </c>
      <c r="G2698" s="64">
        <v>177</v>
      </c>
      <c r="H2698" s="20">
        <f>IFERROR(VLOOKUP(A2698,'[3]Allocation Thresholds'!A:B,2,FALSE),10)</f>
        <v>10</v>
      </c>
    </row>
    <row r="2699" spans="1:8">
      <c r="A2699" t="s">
        <v>2152</v>
      </c>
      <c r="B2699" s="64">
        <f>VLOOKUP($A2699,Pivot!$D:$E,2,FALSE)</f>
        <v>108</v>
      </c>
      <c r="D2699" s="64">
        <v>108</v>
      </c>
      <c r="E2699" s="64">
        <v>108</v>
      </c>
      <c r="F2699" s="64">
        <v>0</v>
      </c>
      <c r="G2699" s="64">
        <v>108</v>
      </c>
      <c r="H2699" s="20">
        <f>IFERROR(VLOOKUP(A2699,'[3]Allocation Thresholds'!A:B,2,FALSE),10)</f>
        <v>10</v>
      </c>
    </row>
    <row r="2700" spans="1:8">
      <c r="A2700" t="s">
        <v>2153</v>
      </c>
      <c r="B2700" s="64">
        <f>VLOOKUP($A2700,Pivot!$D:$E,2,FALSE)</f>
        <v>144</v>
      </c>
      <c r="D2700" s="64">
        <v>144</v>
      </c>
      <c r="E2700" s="64">
        <v>144</v>
      </c>
      <c r="F2700" s="64">
        <v>0</v>
      </c>
      <c r="G2700" s="64">
        <v>144</v>
      </c>
      <c r="H2700" s="20">
        <f>IFERROR(VLOOKUP(A2700,'[3]Allocation Thresholds'!A:B,2,FALSE),10)</f>
        <v>10</v>
      </c>
    </row>
    <row r="2701" spans="1:8">
      <c r="A2701" t="s">
        <v>2154</v>
      </c>
      <c r="B2701" s="64">
        <f>VLOOKUP($A2701,Pivot!$D:$E,2,FALSE)</f>
        <v>115</v>
      </c>
      <c r="D2701" s="64">
        <v>115</v>
      </c>
      <c r="E2701" s="64">
        <v>115</v>
      </c>
      <c r="F2701" s="64">
        <v>0</v>
      </c>
      <c r="G2701" s="64">
        <v>115</v>
      </c>
      <c r="H2701" s="20">
        <f>IFERROR(VLOOKUP(A2701,'[3]Allocation Thresholds'!A:B,2,FALSE),10)</f>
        <v>10</v>
      </c>
    </row>
    <row r="2702" spans="1:8">
      <c r="A2702" t="s">
        <v>2155</v>
      </c>
      <c r="B2702" s="64">
        <f>VLOOKUP($A2702,Pivot!$D:$E,2,FALSE)</f>
        <v>49</v>
      </c>
      <c r="D2702" s="64">
        <v>49</v>
      </c>
      <c r="E2702" s="64">
        <v>49</v>
      </c>
      <c r="F2702" s="64">
        <v>0</v>
      </c>
      <c r="G2702" s="64">
        <v>49</v>
      </c>
      <c r="H2702" s="20">
        <f>IFERROR(VLOOKUP(A2702,'[3]Allocation Thresholds'!A:B,2,FALSE),10)</f>
        <v>10</v>
      </c>
    </row>
    <row r="2703" spans="1:8">
      <c r="A2703" t="s">
        <v>2156</v>
      </c>
      <c r="B2703" s="64">
        <f>VLOOKUP($A2703,Pivot!$D:$E,2,FALSE)</f>
        <v>166</v>
      </c>
      <c r="D2703" s="64">
        <v>166</v>
      </c>
      <c r="E2703" s="64">
        <v>166</v>
      </c>
      <c r="F2703" s="64">
        <v>0</v>
      </c>
      <c r="G2703" s="64">
        <v>166</v>
      </c>
      <c r="H2703" s="20">
        <f>IFERROR(VLOOKUP(A2703,'[3]Allocation Thresholds'!A:B,2,FALSE),10)</f>
        <v>10</v>
      </c>
    </row>
    <row r="2704" spans="1:8">
      <c r="A2704" t="s">
        <v>2157</v>
      </c>
      <c r="B2704" s="64">
        <f>VLOOKUP($A2704,Pivot!$D:$E,2,FALSE)</f>
        <v>260</v>
      </c>
      <c r="D2704" s="64">
        <v>260</v>
      </c>
      <c r="E2704" s="64">
        <v>260</v>
      </c>
      <c r="F2704" s="64">
        <v>0</v>
      </c>
      <c r="G2704" s="64">
        <v>260</v>
      </c>
      <c r="H2704" s="20">
        <f>IFERROR(VLOOKUP(A2704,'[3]Allocation Thresholds'!A:B,2,FALSE),10)</f>
        <v>10</v>
      </c>
    </row>
    <row r="2705" spans="1:8">
      <c r="A2705" t="s">
        <v>2158</v>
      </c>
      <c r="B2705" s="64">
        <f>VLOOKUP($A2705,Pivot!$D:$E,2,FALSE)</f>
        <v>47</v>
      </c>
      <c r="D2705" s="64">
        <v>47</v>
      </c>
      <c r="E2705" s="64">
        <v>47</v>
      </c>
      <c r="F2705" s="64">
        <v>0</v>
      </c>
      <c r="G2705" s="64">
        <v>47</v>
      </c>
      <c r="H2705" s="20">
        <f>IFERROR(VLOOKUP(A2705,'[3]Allocation Thresholds'!A:B,2,FALSE),10)</f>
        <v>10</v>
      </c>
    </row>
    <row r="2706" spans="1:8">
      <c r="A2706" t="s">
        <v>2159</v>
      </c>
      <c r="B2706" s="64">
        <f>VLOOKUP($A2706,Pivot!$D:$E,2,FALSE)</f>
        <v>21</v>
      </c>
      <c r="D2706" s="64">
        <v>21</v>
      </c>
      <c r="E2706" s="64">
        <v>21</v>
      </c>
      <c r="F2706" s="64">
        <v>0</v>
      </c>
      <c r="G2706" s="64">
        <v>21</v>
      </c>
      <c r="H2706" s="20">
        <f>IFERROR(VLOOKUP(A2706,'[3]Allocation Thresholds'!A:B,2,FALSE),10)</f>
        <v>10</v>
      </c>
    </row>
    <row r="2707" spans="1:8">
      <c r="A2707" t="s">
        <v>2160</v>
      </c>
      <c r="B2707" s="64">
        <f>VLOOKUP($A2707,Pivot!$D:$E,2,FALSE)</f>
        <v>302</v>
      </c>
      <c r="D2707" s="64">
        <v>302</v>
      </c>
      <c r="E2707" s="64">
        <v>302</v>
      </c>
      <c r="F2707" s="64">
        <v>0</v>
      </c>
      <c r="G2707" s="64">
        <v>302</v>
      </c>
      <c r="H2707" s="20">
        <f>IFERROR(VLOOKUP(A2707,'[3]Allocation Thresholds'!A:B,2,FALSE),10)</f>
        <v>10</v>
      </c>
    </row>
    <row r="2708" spans="1:8">
      <c r="A2708" t="s">
        <v>2161</v>
      </c>
      <c r="B2708" s="64">
        <f>VLOOKUP($A2708,Pivot!$D:$E,2,FALSE)</f>
        <v>302</v>
      </c>
      <c r="D2708" s="64">
        <v>302</v>
      </c>
      <c r="E2708" s="64">
        <v>302</v>
      </c>
      <c r="F2708" s="64">
        <v>0</v>
      </c>
      <c r="G2708" s="64">
        <v>302</v>
      </c>
      <c r="H2708" s="20">
        <f>IFERROR(VLOOKUP(A2708,'[3]Allocation Thresholds'!A:B,2,FALSE),10)</f>
        <v>10</v>
      </c>
    </row>
    <row r="2709" spans="1:8">
      <c r="A2709" t="s">
        <v>2162</v>
      </c>
      <c r="B2709" s="64">
        <f>VLOOKUP($A2709,Pivot!$D:$E,2,FALSE)</f>
        <v>89</v>
      </c>
      <c r="D2709" s="64">
        <v>89</v>
      </c>
      <c r="E2709" s="64">
        <v>89</v>
      </c>
      <c r="F2709" s="64">
        <v>0</v>
      </c>
      <c r="G2709" s="64">
        <v>89</v>
      </c>
      <c r="H2709" s="20">
        <f>IFERROR(VLOOKUP(A2709,'[3]Allocation Thresholds'!A:B,2,FALSE),10)</f>
        <v>10</v>
      </c>
    </row>
    <row r="2710" spans="1:8">
      <c r="A2710" t="s">
        <v>2163</v>
      </c>
      <c r="B2710" s="64">
        <f>VLOOKUP($A2710,Pivot!$D:$E,2,FALSE)</f>
        <v>297</v>
      </c>
      <c r="D2710" s="64">
        <v>297</v>
      </c>
      <c r="E2710" s="64">
        <v>297</v>
      </c>
      <c r="F2710" s="64">
        <v>0</v>
      </c>
      <c r="G2710" s="64">
        <v>297</v>
      </c>
      <c r="H2710" s="20">
        <f>IFERROR(VLOOKUP(A2710,'[3]Allocation Thresholds'!A:B,2,FALSE),10)</f>
        <v>10</v>
      </c>
    </row>
    <row r="2711" spans="1:8">
      <c r="A2711" t="s">
        <v>2164</v>
      </c>
      <c r="B2711" s="64">
        <f>VLOOKUP($A2711,Pivot!$D:$E,2,FALSE)</f>
        <v>690</v>
      </c>
      <c r="D2711" s="64">
        <v>690</v>
      </c>
      <c r="E2711" s="64">
        <v>690</v>
      </c>
      <c r="F2711" s="64">
        <v>0</v>
      </c>
      <c r="G2711" s="64">
        <v>690</v>
      </c>
      <c r="H2711" s="20">
        <f>IFERROR(VLOOKUP(A2711,'[3]Allocation Thresholds'!A:B,2,FALSE),10)</f>
        <v>10</v>
      </c>
    </row>
    <row r="2712" spans="1:8">
      <c r="A2712" t="s">
        <v>2165</v>
      </c>
      <c r="B2712" s="64">
        <f>VLOOKUP($A2712,Pivot!$D:$E,2,FALSE)</f>
        <v>1157</v>
      </c>
      <c r="D2712" s="64">
        <v>1157</v>
      </c>
      <c r="E2712" s="64">
        <v>1157</v>
      </c>
      <c r="F2712" s="64">
        <v>0</v>
      </c>
      <c r="G2712" s="64">
        <v>1157</v>
      </c>
      <c r="H2712" s="20">
        <f>IFERROR(VLOOKUP(A2712,'[3]Allocation Thresholds'!A:B,2,FALSE),10)</f>
        <v>10</v>
      </c>
    </row>
    <row r="2713" spans="1:8">
      <c r="A2713" t="s">
        <v>2166</v>
      </c>
      <c r="B2713" s="64">
        <f>VLOOKUP($A2713,Pivot!$D:$E,2,FALSE)</f>
        <v>100</v>
      </c>
      <c r="D2713" s="64">
        <v>100</v>
      </c>
      <c r="E2713" s="64">
        <v>100</v>
      </c>
      <c r="F2713" s="64">
        <v>0</v>
      </c>
      <c r="G2713" s="64">
        <v>100</v>
      </c>
      <c r="H2713" s="20">
        <f>IFERROR(VLOOKUP(A2713,'[3]Allocation Thresholds'!A:B,2,FALSE),10)</f>
        <v>10</v>
      </c>
    </row>
    <row r="2714" spans="1:8">
      <c r="A2714" t="s">
        <v>2167</v>
      </c>
      <c r="B2714" s="64">
        <f>VLOOKUP($A2714,Pivot!$D:$E,2,FALSE)</f>
        <v>103</v>
      </c>
      <c r="D2714" s="64">
        <v>103</v>
      </c>
      <c r="E2714" s="64">
        <v>103</v>
      </c>
      <c r="F2714" s="64">
        <v>0</v>
      </c>
      <c r="G2714" s="64">
        <v>103</v>
      </c>
      <c r="H2714" s="20">
        <f>IFERROR(VLOOKUP(A2714,'[3]Allocation Thresholds'!A:B,2,FALSE),10)</f>
        <v>10</v>
      </c>
    </row>
    <row r="2715" spans="1:8">
      <c r="A2715" t="s">
        <v>2168</v>
      </c>
      <c r="B2715" s="64">
        <f>VLOOKUP($A2715,Pivot!$D:$E,2,FALSE)</f>
        <v>51</v>
      </c>
      <c r="D2715" s="64">
        <v>51</v>
      </c>
      <c r="E2715" s="64">
        <v>51</v>
      </c>
      <c r="F2715" s="64">
        <v>0</v>
      </c>
      <c r="G2715" s="64">
        <v>51</v>
      </c>
      <c r="H2715" s="20">
        <f>IFERROR(VLOOKUP(A2715,'[3]Allocation Thresholds'!A:B,2,FALSE),10)</f>
        <v>10</v>
      </c>
    </row>
    <row r="2716" spans="1:8">
      <c r="A2716" t="s">
        <v>2169</v>
      </c>
      <c r="B2716" s="64">
        <f>VLOOKUP($A2716,Pivot!$D:$E,2,FALSE)</f>
        <v>52</v>
      </c>
      <c r="D2716" s="64">
        <v>52</v>
      </c>
      <c r="E2716" s="64">
        <v>52</v>
      </c>
      <c r="F2716" s="64">
        <v>0</v>
      </c>
      <c r="G2716" s="64">
        <v>52</v>
      </c>
      <c r="H2716" s="20">
        <f>IFERROR(VLOOKUP(A2716,'[3]Allocation Thresholds'!A:B,2,FALSE),10)</f>
        <v>10</v>
      </c>
    </row>
    <row r="2717" spans="1:8">
      <c r="A2717" t="s">
        <v>2170</v>
      </c>
      <c r="B2717" s="64">
        <f>VLOOKUP($A2717,Pivot!$D:$E,2,FALSE)</f>
        <v>71</v>
      </c>
      <c r="D2717" s="64">
        <v>71</v>
      </c>
      <c r="E2717" s="64">
        <v>71</v>
      </c>
      <c r="F2717" s="64">
        <v>0</v>
      </c>
      <c r="G2717" s="64">
        <v>71</v>
      </c>
      <c r="H2717" s="20">
        <f>IFERROR(VLOOKUP(A2717,'[3]Allocation Thresholds'!A:B,2,FALSE),10)</f>
        <v>10</v>
      </c>
    </row>
    <row r="2718" spans="1:8">
      <c r="A2718" t="s">
        <v>2171</v>
      </c>
      <c r="B2718" s="64">
        <f>VLOOKUP($A2718,Pivot!$D:$E,2,FALSE)</f>
        <v>250</v>
      </c>
      <c r="D2718" s="64">
        <v>250</v>
      </c>
      <c r="E2718" s="64">
        <v>250</v>
      </c>
      <c r="F2718" s="64">
        <v>0</v>
      </c>
      <c r="G2718" s="64">
        <v>250</v>
      </c>
      <c r="H2718" s="20">
        <f>IFERROR(VLOOKUP(A2718,'[3]Allocation Thresholds'!A:B,2,FALSE),10)</f>
        <v>10</v>
      </c>
    </row>
    <row r="2719" spans="1:8">
      <c r="A2719" t="s">
        <v>2172</v>
      </c>
      <c r="B2719" s="64">
        <f>VLOOKUP($A2719,Pivot!$D:$E,2,FALSE)</f>
        <v>72</v>
      </c>
      <c r="D2719" s="64">
        <v>72</v>
      </c>
      <c r="E2719" s="64">
        <v>72</v>
      </c>
      <c r="F2719" s="64">
        <v>0</v>
      </c>
      <c r="G2719" s="64">
        <v>72</v>
      </c>
      <c r="H2719" s="20">
        <f>IFERROR(VLOOKUP(A2719,'[3]Allocation Thresholds'!A:B,2,FALSE),10)</f>
        <v>10</v>
      </c>
    </row>
    <row r="2720" spans="1:8">
      <c r="A2720" t="s">
        <v>2173</v>
      </c>
      <c r="B2720" s="64">
        <f>VLOOKUP($A2720,Pivot!$D:$E,2,FALSE)</f>
        <v>90</v>
      </c>
      <c r="D2720" s="64">
        <v>90</v>
      </c>
      <c r="E2720" s="66">
        <v>90</v>
      </c>
      <c r="F2720" s="64">
        <v>0</v>
      </c>
      <c r="G2720" s="64">
        <v>90</v>
      </c>
      <c r="H2720" s="20">
        <f>IFERROR(VLOOKUP(A2720,'[3]Allocation Thresholds'!A:B,2,FALSE),10)</f>
        <v>10</v>
      </c>
    </row>
    <row r="2721" spans="1:8">
      <c r="A2721" t="s">
        <v>2174</v>
      </c>
      <c r="B2721" s="64">
        <f>VLOOKUP($A2721,Pivot!$D:$E,2,FALSE)</f>
        <v>423</v>
      </c>
      <c r="D2721" s="64">
        <v>423</v>
      </c>
      <c r="E2721" s="64">
        <v>423</v>
      </c>
      <c r="F2721" s="64">
        <v>0</v>
      </c>
      <c r="G2721" s="64">
        <v>423</v>
      </c>
      <c r="H2721" s="20">
        <f>IFERROR(VLOOKUP(A2721,'[3]Allocation Thresholds'!A:B,2,FALSE),10)</f>
        <v>10</v>
      </c>
    </row>
    <row r="2722" spans="1:8">
      <c r="A2722" t="s">
        <v>2175</v>
      </c>
      <c r="B2722" s="64">
        <f>VLOOKUP($A2722,Pivot!$D:$E,2,FALSE)</f>
        <v>749</v>
      </c>
      <c r="D2722" s="64">
        <v>749</v>
      </c>
      <c r="E2722" s="64">
        <v>749</v>
      </c>
      <c r="F2722" s="64">
        <v>0</v>
      </c>
      <c r="G2722" s="64">
        <v>749</v>
      </c>
      <c r="H2722" s="20">
        <f>IFERROR(VLOOKUP(A2722,'[3]Allocation Thresholds'!A:B,2,FALSE),10)</f>
        <v>10</v>
      </c>
    </row>
    <row r="2723" spans="1:8">
      <c r="A2723" t="s">
        <v>2176</v>
      </c>
      <c r="B2723" s="64">
        <f>VLOOKUP($A2723,Pivot!$D:$E,2,FALSE)</f>
        <v>183</v>
      </c>
      <c r="D2723" s="64">
        <v>183</v>
      </c>
      <c r="E2723" s="64">
        <v>183</v>
      </c>
      <c r="F2723" s="64">
        <v>0</v>
      </c>
      <c r="G2723" s="64">
        <v>183</v>
      </c>
      <c r="H2723" s="20">
        <f>IFERROR(VLOOKUP(A2723,'[3]Allocation Thresholds'!A:B,2,FALSE),10)</f>
        <v>10</v>
      </c>
    </row>
    <row r="2724" spans="1:8">
      <c r="A2724" t="s">
        <v>2177</v>
      </c>
      <c r="B2724" s="64">
        <f>VLOOKUP($A2724,Pivot!$D:$E,2,FALSE)</f>
        <v>348</v>
      </c>
      <c r="D2724" s="64">
        <v>348</v>
      </c>
      <c r="E2724" s="64">
        <v>348</v>
      </c>
      <c r="F2724" s="64">
        <v>0</v>
      </c>
      <c r="G2724" s="64">
        <v>348</v>
      </c>
      <c r="H2724" s="20">
        <f>IFERROR(VLOOKUP(A2724,'[3]Allocation Thresholds'!A:B,2,FALSE),10)</f>
        <v>10</v>
      </c>
    </row>
    <row r="2725" spans="1:8">
      <c r="A2725" t="s">
        <v>2178</v>
      </c>
      <c r="B2725" s="64">
        <f>VLOOKUP($A2725,Pivot!$D:$E,2,FALSE)</f>
        <v>74</v>
      </c>
      <c r="D2725" s="64">
        <v>74</v>
      </c>
      <c r="E2725" s="64">
        <v>74</v>
      </c>
      <c r="F2725" s="64">
        <v>0</v>
      </c>
      <c r="G2725" s="64">
        <v>74</v>
      </c>
      <c r="H2725" s="20">
        <f>IFERROR(VLOOKUP(A2725,'[3]Allocation Thresholds'!A:B,2,FALSE),10)</f>
        <v>10</v>
      </c>
    </row>
    <row r="2726" spans="1:8">
      <c r="A2726" t="s">
        <v>2179</v>
      </c>
      <c r="B2726" s="64">
        <f>VLOOKUP($A2726,Pivot!$D:$E,2,FALSE)</f>
        <v>81</v>
      </c>
      <c r="D2726" s="64">
        <v>81</v>
      </c>
      <c r="E2726" s="64">
        <v>81</v>
      </c>
      <c r="F2726" s="64">
        <v>0</v>
      </c>
      <c r="G2726" s="64">
        <v>81</v>
      </c>
      <c r="H2726" s="20">
        <f>IFERROR(VLOOKUP(A2726,'[3]Allocation Thresholds'!A:B,2,FALSE),10)</f>
        <v>10</v>
      </c>
    </row>
    <row r="2727" spans="1:8">
      <c r="A2727" t="s">
        <v>2180</v>
      </c>
      <c r="B2727" s="64">
        <f>VLOOKUP($A2727,Pivot!$D:$E,2,FALSE)</f>
        <v>82</v>
      </c>
      <c r="D2727" s="64">
        <v>82</v>
      </c>
      <c r="E2727" s="64">
        <v>82</v>
      </c>
      <c r="F2727" s="64">
        <v>0</v>
      </c>
      <c r="G2727" s="64">
        <v>82</v>
      </c>
      <c r="H2727" s="20">
        <f>IFERROR(VLOOKUP(A2727,'[3]Allocation Thresholds'!A:B,2,FALSE),10)</f>
        <v>10</v>
      </c>
    </row>
    <row r="2728" spans="1:8">
      <c r="A2728" t="s">
        <v>2181</v>
      </c>
      <c r="B2728" s="64">
        <f>VLOOKUP($A2728,Pivot!$D:$E,2,FALSE)</f>
        <v>152</v>
      </c>
      <c r="D2728" s="64">
        <v>152</v>
      </c>
      <c r="E2728" s="64">
        <v>152</v>
      </c>
      <c r="F2728" s="64">
        <v>0</v>
      </c>
      <c r="G2728" s="64">
        <v>152</v>
      </c>
      <c r="H2728" s="20">
        <f>IFERROR(VLOOKUP(A2728,'[3]Allocation Thresholds'!A:B,2,FALSE),10)</f>
        <v>10</v>
      </c>
    </row>
    <row r="2729" spans="1:8">
      <c r="A2729" t="s">
        <v>2182</v>
      </c>
      <c r="B2729" s="64">
        <f>VLOOKUP($A2729,Pivot!$D:$E,2,FALSE)</f>
        <v>35</v>
      </c>
      <c r="D2729" s="64">
        <v>35</v>
      </c>
      <c r="E2729" s="64">
        <v>35</v>
      </c>
      <c r="F2729" s="64">
        <v>0</v>
      </c>
      <c r="G2729" s="64">
        <v>35</v>
      </c>
      <c r="H2729" s="20">
        <f>IFERROR(VLOOKUP(A2729,'[3]Allocation Thresholds'!A:B,2,FALSE),10)</f>
        <v>10</v>
      </c>
    </row>
    <row r="2730" spans="1:8">
      <c r="A2730" t="s">
        <v>2183</v>
      </c>
      <c r="B2730" s="64">
        <f>VLOOKUP($A2730,Pivot!$D:$E,2,FALSE)</f>
        <v>59</v>
      </c>
      <c r="D2730" s="64">
        <v>59</v>
      </c>
      <c r="E2730" s="64">
        <v>59</v>
      </c>
      <c r="F2730" s="64">
        <v>0</v>
      </c>
      <c r="G2730" s="64">
        <v>59</v>
      </c>
      <c r="H2730" s="20">
        <f>IFERROR(VLOOKUP(A2730,'[3]Allocation Thresholds'!A:B,2,FALSE),10)</f>
        <v>10</v>
      </c>
    </row>
    <row r="2731" spans="1:8">
      <c r="A2731" t="s">
        <v>2184</v>
      </c>
      <c r="B2731" s="64">
        <f>VLOOKUP($A2731,Pivot!$D:$E,2,FALSE)</f>
        <v>116</v>
      </c>
      <c r="D2731" s="64">
        <v>116</v>
      </c>
      <c r="E2731" s="64">
        <v>116</v>
      </c>
      <c r="F2731" s="64">
        <v>0</v>
      </c>
      <c r="G2731" s="64">
        <v>116</v>
      </c>
      <c r="H2731" s="20">
        <f>IFERROR(VLOOKUP(A2731,'[3]Allocation Thresholds'!A:B,2,FALSE),10)</f>
        <v>10</v>
      </c>
    </row>
    <row r="2732" spans="1:8">
      <c r="A2732" t="s">
        <v>2185</v>
      </c>
      <c r="B2732" s="64">
        <f>VLOOKUP($A2732,Pivot!$D:$E,2,FALSE)</f>
        <v>106</v>
      </c>
      <c r="D2732" s="64">
        <v>106</v>
      </c>
      <c r="E2732" s="64">
        <v>106</v>
      </c>
      <c r="F2732" s="64">
        <v>0</v>
      </c>
      <c r="G2732" s="64">
        <v>106</v>
      </c>
      <c r="H2732" s="20">
        <f>IFERROR(VLOOKUP(A2732,'[3]Allocation Thresholds'!A:B,2,FALSE),10)</f>
        <v>10</v>
      </c>
    </row>
    <row r="2733" spans="1:8">
      <c r="A2733" t="s">
        <v>2186</v>
      </c>
      <c r="B2733" s="64">
        <f>VLOOKUP($A2733,Pivot!$D:$E,2,FALSE)</f>
        <v>8</v>
      </c>
      <c r="D2733" s="64">
        <v>5</v>
      </c>
      <c r="E2733" s="64">
        <v>2</v>
      </c>
      <c r="F2733" s="64">
        <v>0</v>
      </c>
      <c r="G2733" s="64">
        <v>1</v>
      </c>
      <c r="H2733" s="20">
        <f>IFERROR(VLOOKUP(A2733,'[3]Allocation Thresholds'!A:B,2,FALSE),10)</f>
        <v>10</v>
      </c>
    </row>
    <row r="2734" spans="1:8">
      <c r="A2734" t="s">
        <v>2187</v>
      </c>
      <c r="B2734" s="64">
        <f>VLOOKUP($A2734,Pivot!$D:$E,2,FALSE)</f>
        <v>83</v>
      </c>
      <c r="D2734" s="64">
        <v>83</v>
      </c>
      <c r="E2734" s="64">
        <v>83</v>
      </c>
      <c r="F2734" s="64">
        <v>0</v>
      </c>
      <c r="G2734" s="64">
        <v>83</v>
      </c>
      <c r="H2734" s="20">
        <f>IFERROR(VLOOKUP(A2734,'[3]Allocation Thresholds'!A:B,2,FALSE),10)</f>
        <v>10</v>
      </c>
    </row>
    <row r="2735" spans="1:8">
      <c r="A2735" t="s">
        <v>2188</v>
      </c>
      <c r="B2735" s="64">
        <f>VLOOKUP($A2735,Pivot!$D:$E,2,FALSE)</f>
        <v>271</v>
      </c>
      <c r="D2735" s="64">
        <v>271</v>
      </c>
      <c r="E2735" s="64">
        <v>271</v>
      </c>
      <c r="F2735" s="64">
        <v>0</v>
      </c>
      <c r="G2735" s="64">
        <v>271</v>
      </c>
      <c r="H2735" s="20">
        <f>IFERROR(VLOOKUP(A2735,'[3]Allocation Thresholds'!A:B,2,FALSE),10)</f>
        <v>10</v>
      </c>
    </row>
    <row r="2736" spans="1:8">
      <c r="A2736" t="s">
        <v>2189</v>
      </c>
      <c r="B2736" s="64">
        <f>VLOOKUP($A2736,Pivot!$D:$E,2,FALSE)</f>
        <v>317</v>
      </c>
      <c r="D2736" s="64">
        <v>317</v>
      </c>
      <c r="E2736" s="64">
        <v>317</v>
      </c>
      <c r="F2736" s="64">
        <v>0</v>
      </c>
      <c r="G2736" s="64">
        <v>317</v>
      </c>
      <c r="H2736" s="20">
        <f>IFERROR(VLOOKUP(A2736,'[3]Allocation Thresholds'!A:B,2,FALSE),10)</f>
        <v>10</v>
      </c>
    </row>
    <row r="2737" spans="1:8">
      <c r="A2737" t="s">
        <v>2190</v>
      </c>
      <c r="B2737" s="64">
        <f>VLOOKUP($A2737,Pivot!$D:$E,2,FALSE)</f>
        <v>384</v>
      </c>
      <c r="D2737" s="64">
        <v>384</v>
      </c>
      <c r="E2737" s="64">
        <v>384</v>
      </c>
      <c r="F2737" s="64">
        <v>0</v>
      </c>
      <c r="G2737" s="64">
        <v>384</v>
      </c>
      <c r="H2737" s="20">
        <f>IFERROR(VLOOKUP(A2737,'[3]Allocation Thresholds'!A:B,2,FALSE),10)</f>
        <v>10</v>
      </c>
    </row>
    <row r="2738" spans="1:8">
      <c r="A2738" t="s">
        <v>2191</v>
      </c>
      <c r="B2738" s="64">
        <f>VLOOKUP($A2738,Pivot!$D:$E,2,FALSE)</f>
        <v>275</v>
      </c>
      <c r="D2738" s="64">
        <v>275</v>
      </c>
      <c r="E2738" s="64">
        <v>275</v>
      </c>
      <c r="F2738" s="64">
        <v>0</v>
      </c>
      <c r="G2738" s="64">
        <v>275</v>
      </c>
      <c r="H2738" s="20">
        <f>IFERROR(VLOOKUP(A2738,'[3]Allocation Thresholds'!A:B,2,FALSE),10)</f>
        <v>10</v>
      </c>
    </row>
    <row r="2739" spans="1:8">
      <c r="A2739" t="s">
        <v>2192</v>
      </c>
      <c r="B2739" s="64">
        <f>VLOOKUP($A2739,Pivot!$D:$E,2,FALSE)</f>
        <v>50</v>
      </c>
      <c r="D2739" s="64">
        <v>50</v>
      </c>
      <c r="E2739" s="64">
        <v>50</v>
      </c>
      <c r="F2739" s="64">
        <v>0</v>
      </c>
      <c r="G2739" s="64">
        <v>50</v>
      </c>
      <c r="H2739" s="20">
        <f>IFERROR(VLOOKUP(A2739,'[3]Allocation Thresholds'!A:B,2,FALSE),10)</f>
        <v>10</v>
      </c>
    </row>
    <row r="2740" spans="1:8">
      <c r="A2740" t="s">
        <v>2193</v>
      </c>
      <c r="B2740" s="64">
        <f>VLOOKUP($A2740,Pivot!$D:$E,2,FALSE)</f>
        <v>48</v>
      </c>
      <c r="D2740" s="64">
        <v>48</v>
      </c>
      <c r="E2740" s="64">
        <v>48</v>
      </c>
      <c r="F2740" s="64">
        <v>0</v>
      </c>
      <c r="G2740" s="64">
        <v>48</v>
      </c>
      <c r="H2740" s="20">
        <f>IFERROR(VLOOKUP(A2740,'[3]Allocation Thresholds'!A:B,2,FALSE),10)</f>
        <v>10</v>
      </c>
    </row>
    <row r="2741" spans="1:8">
      <c r="A2741" t="s">
        <v>2194</v>
      </c>
      <c r="B2741" s="64">
        <f>VLOOKUP($A2741,Pivot!$D:$E,2,FALSE)</f>
        <v>23</v>
      </c>
      <c r="D2741" s="64">
        <v>23</v>
      </c>
      <c r="E2741" s="64">
        <v>23</v>
      </c>
      <c r="F2741" s="64">
        <v>0</v>
      </c>
      <c r="G2741" s="64">
        <v>23</v>
      </c>
      <c r="H2741" s="20">
        <f>IFERROR(VLOOKUP(A2741,'[3]Allocation Thresholds'!A:B,2,FALSE),10)</f>
        <v>10</v>
      </c>
    </row>
    <row r="2742" spans="1:8">
      <c r="A2742" t="s">
        <v>2195</v>
      </c>
      <c r="B2742" s="64">
        <f>VLOOKUP($A2742,Pivot!$D:$E,2,FALSE)</f>
        <v>32</v>
      </c>
      <c r="D2742" s="64">
        <v>32</v>
      </c>
      <c r="E2742" s="64">
        <v>32</v>
      </c>
      <c r="F2742" s="64">
        <v>0</v>
      </c>
      <c r="G2742" s="64">
        <v>32</v>
      </c>
      <c r="H2742" s="20">
        <f>IFERROR(VLOOKUP(A2742,'[3]Allocation Thresholds'!A:B,2,FALSE),10)</f>
        <v>10</v>
      </c>
    </row>
    <row r="2743" spans="1:8">
      <c r="A2743" t="s">
        <v>2196</v>
      </c>
      <c r="B2743" s="64">
        <f>VLOOKUP($A2743,Pivot!$D:$E,2,FALSE)</f>
        <v>48</v>
      </c>
      <c r="D2743" s="64">
        <v>48</v>
      </c>
      <c r="E2743" s="64">
        <v>48</v>
      </c>
      <c r="F2743" s="64">
        <v>0</v>
      </c>
      <c r="G2743" s="64">
        <v>48</v>
      </c>
      <c r="H2743" s="20">
        <f>IFERROR(VLOOKUP(A2743,'[3]Allocation Thresholds'!A:B,2,FALSE),10)</f>
        <v>10</v>
      </c>
    </row>
    <row r="2744" spans="1:8">
      <c r="A2744" t="s">
        <v>2197</v>
      </c>
      <c r="B2744" s="64">
        <f>VLOOKUP($A2744,Pivot!$D:$E,2,FALSE)</f>
        <v>39</v>
      </c>
      <c r="D2744" s="64">
        <v>39</v>
      </c>
      <c r="E2744" s="64">
        <v>39</v>
      </c>
      <c r="F2744" s="64">
        <v>0</v>
      </c>
      <c r="G2744" s="64">
        <v>39</v>
      </c>
      <c r="H2744" s="20">
        <f>IFERROR(VLOOKUP(A2744,'[3]Allocation Thresholds'!A:B,2,FALSE),10)</f>
        <v>10</v>
      </c>
    </row>
    <row r="2745" spans="1:8">
      <c r="A2745" t="s">
        <v>2198</v>
      </c>
      <c r="B2745" s="64">
        <f>VLOOKUP($A2745,Pivot!$D:$E,2,FALSE)</f>
        <v>161</v>
      </c>
      <c r="D2745" s="64">
        <v>161</v>
      </c>
      <c r="E2745" s="64">
        <v>161</v>
      </c>
      <c r="F2745" s="64">
        <v>0</v>
      </c>
      <c r="G2745" s="64">
        <v>161</v>
      </c>
      <c r="H2745" s="20">
        <f>IFERROR(VLOOKUP(A2745,'[3]Allocation Thresholds'!A:B,2,FALSE),10)</f>
        <v>10</v>
      </c>
    </row>
    <row r="2746" spans="1:8">
      <c r="A2746" t="s">
        <v>2199</v>
      </c>
      <c r="B2746" s="64">
        <f>VLOOKUP($A2746,Pivot!$D:$E,2,FALSE)</f>
        <v>52</v>
      </c>
      <c r="D2746" s="64">
        <v>52</v>
      </c>
      <c r="E2746" s="64">
        <v>52</v>
      </c>
      <c r="F2746" s="64">
        <v>0</v>
      </c>
      <c r="G2746" s="64">
        <v>52</v>
      </c>
      <c r="H2746" s="20">
        <f>IFERROR(VLOOKUP(A2746,'[3]Allocation Thresholds'!A:B,2,FALSE),10)</f>
        <v>10</v>
      </c>
    </row>
    <row r="2747" spans="1:8">
      <c r="A2747" t="s">
        <v>2200</v>
      </c>
      <c r="B2747" s="64">
        <f>VLOOKUP($A2747,Pivot!$D:$E,2,FALSE)</f>
        <v>0</v>
      </c>
      <c r="D2747" s="64">
        <v>50</v>
      </c>
      <c r="E2747" s="64">
        <v>50</v>
      </c>
      <c r="F2747" s="64">
        <v>0</v>
      </c>
      <c r="G2747" s="64">
        <v>0</v>
      </c>
      <c r="H2747" s="20">
        <f>IFERROR(VLOOKUP(A2747,'[3]Allocation Thresholds'!A:B,2,FALSE),10)</f>
        <v>10</v>
      </c>
    </row>
    <row r="2748" spans="1:8">
      <c r="A2748" t="s">
        <v>2201</v>
      </c>
      <c r="B2748" s="64">
        <f>VLOOKUP($A2748,Pivot!$D:$E,2,FALSE)</f>
        <v>0</v>
      </c>
      <c r="D2748" s="64">
        <v>50</v>
      </c>
      <c r="E2748" s="64">
        <v>50</v>
      </c>
      <c r="F2748" s="64">
        <v>0</v>
      </c>
      <c r="G2748" s="64">
        <v>0</v>
      </c>
      <c r="H2748" s="20">
        <f>IFERROR(VLOOKUP(A2748,'[3]Allocation Thresholds'!A:B,2,FALSE),10)</f>
        <v>10</v>
      </c>
    </row>
    <row r="2749" spans="1:8">
      <c r="A2749" t="s">
        <v>2202</v>
      </c>
      <c r="B2749" s="64">
        <f>VLOOKUP($A2749,Pivot!$D:$E,2,FALSE)</f>
        <v>0</v>
      </c>
      <c r="D2749" s="64">
        <v>50</v>
      </c>
      <c r="E2749" s="64">
        <v>50</v>
      </c>
      <c r="F2749" s="64">
        <v>0</v>
      </c>
      <c r="G2749" s="64">
        <v>0</v>
      </c>
      <c r="H2749" s="20">
        <f>IFERROR(VLOOKUP(A2749,'[3]Allocation Thresholds'!A:B,2,FALSE),10)</f>
        <v>10</v>
      </c>
    </row>
    <row r="2750" spans="1:8">
      <c r="A2750" t="s">
        <v>2203</v>
      </c>
      <c r="B2750" s="64">
        <f>VLOOKUP($A2750,Pivot!$D:$E,2,FALSE)</f>
        <v>1</v>
      </c>
      <c r="D2750" s="64">
        <v>50</v>
      </c>
      <c r="E2750" s="64">
        <v>50</v>
      </c>
      <c r="F2750" s="64">
        <v>0</v>
      </c>
      <c r="G2750" s="64">
        <v>0</v>
      </c>
      <c r="H2750" s="20">
        <f>IFERROR(VLOOKUP(A2750,'[3]Allocation Thresholds'!A:B,2,FALSE),10)</f>
        <v>10</v>
      </c>
    </row>
    <row r="2751" spans="1:8">
      <c r="A2751" t="s">
        <v>2204</v>
      </c>
      <c r="B2751" s="64">
        <f>VLOOKUP($A2751,Pivot!$D:$E,2,FALSE)</f>
        <v>0</v>
      </c>
      <c r="D2751" s="64">
        <v>50</v>
      </c>
      <c r="E2751" s="64">
        <v>50</v>
      </c>
      <c r="F2751" s="64">
        <v>0</v>
      </c>
      <c r="G2751" s="64">
        <v>0</v>
      </c>
      <c r="H2751" s="20">
        <f>IFERROR(VLOOKUP(A2751,'[3]Allocation Thresholds'!A:B,2,FALSE),10)</f>
        <v>10</v>
      </c>
    </row>
    <row r="2752" spans="1:8">
      <c r="A2752" t="s">
        <v>2205</v>
      </c>
      <c r="B2752" s="64">
        <f>VLOOKUP($A2752,Pivot!$D:$E,2,FALSE)</f>
        <v>0</v>
      </c>
      <c r="D2752" s="64">
        <v>50</v>
      </c>
      <c r="E2752" s="64">
        <v>50</v>
      </c>
      <c r="F2752" s="64">
        <v>0</v>
      </c>
      <c r="G2752" s="64">
        <v>0</v>
      </c>
      <c r="H2752" s="20">
        <f>IFERROR(VLOOKUP(A2752,'[3]Allocation Thresholds'!A:B,2,FALSE),10)</f>
        <v>10</v>
      </c>
    </row>
    <row r="2753" spans="1:10">
      <c r="A2753" t="s">
        <v>2206</v>
      </c>
      <c r="B2753" s="64">
        <f>VLOOKUP($A2753,Pivot!$D:$E,2,FALSE)</f>
        <v>0</v>
      </c>
      <c r="D2753" s="64">
        <v>50</v>
      </c>
      <c r="E2753" s="64">
        <v>50</v>
      </c>
      <c r="F2753" s="64">
        <v>0</v>
      </c>
      <c r="G2753" s="64">
        <v>0</v>
      </c>
      <c r="H2753" s="20">
        <f>IFERROR(VLOOKUP(A2753,'[3]Allocation Thresholds'!A:B,2,FALSE),10)</f>
        <v>10</v>
      </c>
    </row>
    <row r="2754" spans="1:10">
      <c r="A2754" t="s">
        <v>2207</v>
      </c>
      <c r="B2754" s="64">
        <f>VLOOKUP($A2754,Pivot!$D:$E,2,FALSE)</f>
        <v>3</v>
      </c>
      <c r="D2754" s="64">
        <v>50</v>
      </c>
      <c r="E2754" s="64">
        <v>50</v>
      </c>
      <c r="F2754" s="64">
        <v>0</v>
      </c>
      <c r="G2754" s="64">
        <v>0</v>
      </c>
      <c r="H2754" s="20">
        <f>IFERROR(VLOOKUP(A2754,'[3]Allocation Thresholds'!A:B,2,FALSE),10)</f>
        <v>10</v>
      </c>
    </row>
    <row r="2755" spans="1:10">
      <c r="A2755" t="s">
        <v>2208</v>
      </c>
      <c r="B2755" s="64">
        <f>VLOOKUP($A2755,Pivot!$D:$E,2,FALSE)</f>
        <v>1</v>
      </c>
      <c r="D2755" s="64">
        <v>50</v>
      </c>
      <c r="E2755" s="64">
        <v>50</v>
      </c>
      <c r="F2755" s="64">
        <v>0</v>
      </c>
      <c r="G2755" s="64">
        <v>0</v>
      </c>
      <c r="H2755" s="20">
        <f>IFERROR(VLOOKUP(A2755,'[3]Allocation Thresholds'!A:B,2,FALSE),10)</f>
        <v>10</v>
      </c>
    </row>
    <row r="2756" spans="1:10">
      <c r="A2756" t="s">
        <v>2209</v>
      </c>
      <c r="B2756" s="64">
        <f>VLOOKUP($A2756,Pivot!$D:$E,2,FALSE)</f>
        <v>0</v>
      </c>
      <c r="D2756" s="64">
        <v>50</v>
      </c>
      <c r="E2756" s="64">
        <v>50</v>
      </c>
      <c r="F2756" s="64">
        <v>0</v>
      </c>
      <c r="G2756" s="64">
        <v>0</v>
      </c>
      <c r="H2756" s="20">
        <f>IFERROR(VLOOKUP(A2756,'[3]Allocation Thresholds'!A:B,2,FALSE),10)</f>
        <v>10</v>
      </c>
    </row>
    <row r="2757" spans="1:10">
      <c r="A2757" t="s">
        <v>2210</v>
      </c>
      <c r="B2757" s="64">
        <f>VLOOKUP($A2757,Pivot!$D:$E,2,FALSE)</f>
        <v>0</v>
      </c>
      <c r="D2757" s="64">
        <v>50</v>
      </c>
      <c r="E2757" s="64">
        <v>50</v>
      </c>
      <c r="F2757" s="64">
        <v>0</v>
      </c>
      <c r="G2757" s="64">
        <v>0</v>
      </c>
      <c r="H2757" s="20">
        <f>IFERROR(VLOOKUP(A2757,'[3]Allocation Thresholds'!A:B,2,FALSE),10)</f>
        <v>10</v>
      </c>
    </row>
    <row r="2758" spans="1:10">
      <c r="A2758" t="s">
        <v>2211</v>
      </c>
      <c r="B2758" s="64">
        <f>VLOOKUP($A2758,Pivot!$D:$E,2,FALSE)</f>
        <v>0</v>
      </c>
      <c r="D2758" s="64">
        <v>50</v>
      </c>
      <c r="E2758" s="64">
        <v>50</v>
      </c>
      <c r="F2758" s="64">
        <v>0</v>
      </c>
      <c r="G2758" s="64">
        <v>0</v>
      </c>
      <c r="H2758" s="20">
        <f>IFERROR(VLOOKUP(A2758,'[3]Allocation Thresholds'!A:B,2,FALSE),10)</f>
        <v>10</v>
      </c>
    </row>
    <row r="2759" spans="1:10">
      <c r="A2759" t="s">
        <v>2212</v>
      </c>
      <c r="B2759" s="64">
        <f>VLOOKUP($A2759,Pivot!$D:$E,2,FALSE)</f>
        <v>0</v>
      </c>
      <c r="D2759" s="64">
        <v>50</v>
      </c>
      <c r="E2759" s="64">
        <v>50</v>
      </c>
      <c r="F2759" s="64">
        <v>0</v>
      </c>
      <c r="G2759" s="64">
        <v>0</v>
      </c>
      <c r="H2759" s="20">
        <f>IFERROR(VLOOKUP(A2759,'[3]Allocation Thresholds'!A:B,2,FALSE),10)</f>
        <v>10</v>
      </c>
    </row>
    <row r="2760" spans="1:10">
      <c r="A2760" t="s">
        <v>2213</v>
      </c>
      <c r="B2760" s="64">
        <f>VLOOKUP($A2760,Pivot!$D:$E,2,FALSE)</f>
        <v>0</v>
      </c>
      <c r="D2760" s="64">
        <v>50</v>
      </c>
      <c r="E2760" s="64">
        <v>50</v>
      </c>
      <c r="F2760" s="64">
        <v>0</v>
      </c>
      <c r="G2760" s="64">
        <v>0</v>
      </c>
      <c r="H2760" s="20">
        <f>IFERROR(VLOOKUP(A2760,'[3]Allocation Thresholds'!A:B,2,FALSE),10)</f>
        <v>10</v>
      </c>
    </row>
    <row r="2761" spans="1:10">
      <c r="A2761" t="s">
        <v>2214</v>
      </c>
      <c r="B2761" s="64">
        <f>VLOOKUP($A2761,Pivot!$D:$E,2,FALSE)</f>
        <v>0</v>
      </c>
      <c r="D2761" s="64">
        <v>50</v>
      </c>
      <c r="E2761" s="64">
        <v>50</v>
      </c>
      <c r="F2761" s="64">
        <v>0</v>
      </c>
      <c r="G2761" s="64">
        <v>0</v>
      </c>
      <c r="H2761" s="20">
        <f>IFERROR(VLOOKUP(A2761,'[3]Allocation Thresholds'!A:B,2,FALSE),10)</f>
        <v>10</v>
      </c>
    </row>
    <row r="2762" spans="1:10">
      <c r="A2762" t="s">
        <v>2215</v>
      </c>
      <c r="B2762" s="64">
        <f>VLOOKUP($A2762,Pivot!$D:$E,2,FALSE)</f>
        <v>0</v>
      </c>
      <c r="D2762" s="64">
        <v>50</v>
      </c>
      <c r="E2762" s="66">
        <v>50</v>
      </c>
      <c r="F2762" s="64">
        <v>0</v>
      </c>
      <c r="G2762" s="64">
        <v>0</v>
      </c>
      <c r="H2762" s="20">
        <f>IFERROR(VLOOKUP(A2762,'[3]Allocation Thresholds'!A:B,2,FALSE),10)</f>
        <v>10</v>
      </c>
    </row>
    <row r="2763" spans="1:10">
      <c r="A2763" t="s">
        <v>2216</v>
      </c>
      <c r="B2763" s="64">
        <f>VLOOKUP($A2763,Pivot!$D:$E,2,FALSE)</f>
        <v>0</v>
      </c>
      <c r="D2763" s="64">
        <v>50</v>
      </c>
      <c r="E2763" s="64">
        <v>50</v>
      </c>
      <c r="F2763" s="64">
        <v>0</v>
      </c>
      <c r="G2763" s="64">
        <v>0</v>
      </c>
      <c r="H2763" s="20">
        <f>IFERROR(VLOOKUP(A2763,'[3]Allocation Thresholds'!A:B,2,FALSE),10)</f>
        <v>10</v>
      </c>
    </row>
    <row r="2764" spans="1:10">
      <c r="A2764" t="s">
        <v>2217</v>
      </c>
      <c r="B2764" s="64">
        <f>VLOOKUP($A2764,Pivot!$D:$E,2,FALSE)</f>
        <v>0</v>
      </c>
      <c r="D2764" s="64">
        <v>50</v>
      </c>
      <c r="E2764" s="64">
        <v>50</v>
      </c>
      <c r="F2764" s="64">
        <v>0</v>
      </c>
      <c r="G2764" s="64">
        <v>0</v>
      </c>
      <c r="H2764" s="20">
        <f>IFERROR(VLOOKUP(A2764,'[3]Allocation Thresholds'!A:B,2,FALSE),10)</f>
        <v>10</v>
      </c>
    </row>
    <row r="2765" spans="1:10">
      <c r="A2765" t="s">
        <v>2218</v>
      </c>
      <c r="B2765" s="64">
        <f>VLOOKUP($A2765,Pivot!$D:$E,2,FALSE)</f>
        <v>0</v>
      </c>
      <c r="D2765" s="64">
        <v>50</v>
      </c>
      <c r="E2765" s="64">
        <v>50</v>
      </c>
      <c r="F2765" s="64">
        <v>0</v>
      </c>
      <c r="G2765" s="64">
        <v>0</v>
      </c>
      <c r="H2765" s="20">
        <f>IFERROR(VLOOKUP(A2765,'[3]Allocation Thresholds'!A:B,2,FALSE),10)</f>
        <v>10</v>
      </c>
    </row>
    <row r="2766" spans="1:10">
      <c r="A2766" t="s">
        <v>2219</v>
      </c>
      <c r="B2766" s="64">
        <f>VLOOKUP($A2766,Pivot!$D:$E,2,FALSE)</f>
        <v>18</v>
      </c>
      <c r="D2766" s="64">
        <v>50</v>
      </c>
      <c r="E2766" s="64">
        <v>50</v>
      </c>
      <c r="F2766" s="64">
        <v>0</v>
      </c>
      <c r="G2766" s="64">
        <v>0</v>
      </c>
      <c r="H2766" s="20">
        <f>IFERROR(VLOOKUP(A2766,'[3]Allocation Thresholds'!A:B,2,FALSE),10)</f>
        <v>10</v>
      </c>
    </row>
    <row r="2767" spans="1:10">
      <c r="A2767" t="s">
        <v>2220</v>
      </c>
      <c r="B2767" s="64">
        <f>VLOOKUP($A2767,Pivot!$D:$E,2,FALSE)</f>
        <v>1</v>
      </c>
      <c r="D2767" s="64">
        <v>50</v>
      </c>
      <c r="E2767" s="64">
        <v>50</v>
      </c>
      <c r="F2767" s="64">
        <v>0</v>
      </c>
      <c r="G2767" s="64">
        <v>0</v>
      </c>
      <c r="H2767" s="20">
        <f>IFERROR(VLOOKUP(A2767,'[3]Allocation Thresholds'!A:B,2,FALSE),10)</f>
        <v>10</v>
      </c>
      <c r="J2767" s="68"/>
    </row>
    <row r="2768" spans="1:10">
      <c r="A2768" t="s">
        <v>2221</v>
      </c>
      <c r="B2768" s="64">
        <f>VLOOKUP($A2768,Pivot!$D:$E,2,FALSE)</f>
        <v>0</v>
      </c>
      <c r="D2768" s="64">
        <v>50</v>
      </c>
      <c r="E2768" s="64">
        <v>50</v>
      </c>
      <c r="F2768" s="64">
        <v>0</v>
      </c>
      <c r="G2768" s="64">
        <v>0</v>
      </c>
      <c r="H2768" s="20">
        <f>IFERROR(VLOOKUP(A2768,'[3]Allocation Thresholds'!A:B,2,FALSE),10)</f>
        <v>10</v>
      </c>
    </row>
    <row r="2769" spans="1:8">
      <c r="A2769" t="s">
        <v>2222</v>
      </c>
      <c r="B2769" s="64">
        <f>VLOOKUP($A2769,Pivot!$D:$E,2,FALSE)</f>
        <v>10</v>
      </c>
      <c r="D2769" s="64">
        <v>50</v>
      </c>
      <c r="E2769" s="64">
        <v>50</v>
      </c>
      <c r="F2769" s="64">
        <v>0</v>
      </c>
      <c r="G2769" s="64">
        <v>0</v>
      </c>
      <c r="H2769" s="20">
        <f>IFERROR(VLOOKUP(A2769,'[3]Allocation Thresholds'!A:B,2,FALSE),10)</f>
        <v>10</v>
      </c>
    </row>
    <row r="2770" spans="1:8">
      <c r="A2770" t="s">
        <v>2223</v>
      </c>
      <c r="B2770" s="64">
        <f>VLOOKUP($A2770,Pivot!$D:$E,2,FALSE)</f>
        <v>0</v>
      </c>
      <c r="D2770" s="64">
        <v>50</v>
      </c>
      <c r="E2770" s="64">
        <v>50</v>
      </c>
      <c r="F2770" s="64">
        <v>0</v>
      </c>
      <c r="G2770" s="64">
        <v>0</v>
      </c>
      <c r="H2770" s="20">
        <f>IFERROR(VLOOKUP(A2770,'[3]Allocation Thresholds'!A:B,2,FALSE),10)</f>
        <v>10</v>
      </c>
    </row>
    <row r="2771" spans="1:8">
      <c r="A2771" t="s">
        <v>2224</v>
      </c>
      <c r="B2771" s="64">
        <f>VLOOKUP($A2771,Pivot!$D:$E,2,FALSE)</f>
        <v>1</v>
      </c>
      <c r="D2771" s="64">
        <v>50</v>
      </c>
      <c r="E2771" s="64">
        <v>50</v>
      </c>
      <c r="F2771" s="64">
        <v>0</v>
      </c>
      <c r="G2771" s="64">
        <v>0</v>
      </c>
      <c r="H2771" s="20">
        <f>IFERROR(VLOOKUP(A2771,'[3]Allocation Thresholds'!A:B,2,FALSE),10)</f>
        <v>10</v>
      </c>
    </row>
    <row r="2772" spans="1:8">
      <c r="A2772" t="s">
        <v>2225</v>
      </c>
      <c r="B2772" s="64">
        <f>VLOOKUP($A2772,Pivot!$D:$E,2,FALSE)</f>
        <v>0</v>
      </c>
      <c r="D2772" s="64">
        <v>50</v>
      </c>
      <c r="E2772" s="64">
        <v>50</v>
      </c>
      <c r="F2772" s="64">
        <v>0</v>
      </c>
      <c r="G2772" s="64">
        <v>0</v>
      </c>
      <c r="H2772" s="20">
        <f>IFERROR(VLOOKUP(A2772,'[3]Allocation Thresholds'!A:B,2,FALSE),10)</f>
        <v>10</v>
      </c>
    </row>
    <row r="2773" spans="1:8">
      <c r="A2773" t="s">
        <v>2226</v>
      </c>
      <c r="B2773" s="64">
        <f>VLOOKUP($A2773,Pivot!$D:$E,2,FALSE)</f>
        <v>0</v>
      </c>
      <c r="D2773" s="64">
        <v>50</v>
      </c>
      <c r="E2773" s="64">
        <v>50</v>
      </c>
      <c r="F2773" s="64">
        <v>0</v>
      </c>
      <c r="G2773" s="64">
        <v>0</v>
      </c>
      <c r="H2773" s="20">
        <f>IFERROR(VLOOKUP(A2773,'[3]Allocation Thresholds'!A:B,2,FALSE),10)</f>
        <v>10</v>
      </c>
    </row>
    <row r="2774" spans="1:8">
      <c r="A2774" t="s">
        <v>2227</v>
      </c>
      <c r="B2774" s="64">
        <f>VLOOKUP($A2774,Pivot!$D:$E,2,FALSE)</f>
        <v>0</v>
      </c>
      <c r="D2774" s="64">
        <v>50</v>
      </c>
      <c r="E2774" s="64">
        <v>50</v>
      </c>
      <c r="F2774" s="64">
        <v>0</v>
      </c>
      <c r="G2774" s="64">
        <v>0</v>
      </c>
      <c r="H2774" s="20">
        <f>IFERROR(VLOOKUP(A2774,'[3]Allocation Thresholds'!A:B,2,FALSE),10)</f>
        <v>10</v>
      </c>
    </row>
    <row r="2775" spans="1:8">
      <c r="A2775" t="s">
        <v>2228</v>
      </c>
      <c r="B2775" s="64">
        <f>VLOOKUP($A2775,Pivot!$D:$E,2,FALSE)</f>
        <v>4</v>
      </c>
      <c r="D2775" s="64">
        <v>50</v>
      </c>
      <c r="E2775" s="64">
        <v>50</v>
      </c>
      <c r="F2775" s="64">
        <v>0</v>
      </c>
      <c r="G2775" s="64">
        <v>0</v>
      </c>
      <c r="H2775" s="20">
        <f>IFERROR(VLOOKUP(A2775,'[3]Allocation Thresholds'!A:B,2,FALSE),10)</f>
        <v>10</v>
      </c>
    </row>
    <row r="2776" spans="1:8">
      <c r="A2776" t="s">
        <v>2229</v>
      </c>
      <c r="B2776" s="64">
        <f>VLOOKUP($A2776,Pivot!$D:$E,2,FALSE)</f>
        <v>0</v>
      </c>
      <c r="D2776" s="64">
        <v>50</v>
      </c>
      <c r="E2776" s="64">
        <v>50</v>
      </c>
      <c r="F2776" s="64">
        <v>0</v>
      </c>
      <c r="G2776" s="64">
        <v>0</v>
      </c>
      <c r="H2776" s="20">
        <f>IFERROR(VLOOKUP(A2776,'[3]Allocation Thresholds'!A:B,2,FALSE),10)</f>
        <v>10</v>
      </c>
    </row>
    <row r="2777" spans="1:8">
      <c r="A2777" t="s">
        <v>2230</v>
      </c>
      <c r="B2777" s="64">
        <f>VLOOKUP($A2777,Pivot!$D:$E,2,FALSE)</f>
        <v>0</v>
      </c>
      <c r="D2777" s="64">
        <v>50</v>
      </c>
      <c r="E2777" s="64">
        <v>50</v>
      </c>
      <c r="F2777" s="64">
        <v>0</v>
      </c>
      <c r="G2777" s="64">
        <v>0</v>
      </c>
      <c r="H2777" s="20">
        <f>IFERROR(VLOOKUP(A2777,'[3]Allocation Thresholds'!A:B,2,FALSE),10)</f>
        <v>10</v>
      </c>
    </row>
    <row r="2778" spans="1:8">
      <c r="A2778" t="s">
        <v>2231</v>
      </c>
      <c r="B2778" s="64">
        <f>VLOOKUP($A2778,Pivot!$D:$E,2,FALSE)</f>
        <v>1</v>
      </c>
      <c r="D2778" s="64">
        <v>50</v>
      </c>
      <c r="E2778" s="64">
        <v>50</v>
      </c>
      <c r="F2778" s="64">
        <v>0</v>
      </c>
      <c r="G2778" s="64">
        <v>0</v>
      </c>
      <c r="H2778" s="20">
        <f>IFERROR(VLOOKUP(A2778,'[3]Allocation Thresholds'!A:B,2,FALSE),10)</f>
        <v>10</v>
      </c>
    </row>
    <row r="2779" spans="1:8">
      <c r="A2779" t="s">
        <v>2232</v>
      </c>
      <c r="B2779" s="64">
        <f>VLOOKUP($A2779,Pivot!$D:$E,2,FALSE)</f>
        <v>0</v>
      </c>
      <c r="D2779" s="64">
        <v>50</v>
      </c>
      <c r="E2779" s="64">
        <v>50</v>
      </c>
      <c r="F2779" s="64">
        <v>0</v>
      </c>
      <c r="G2779" s="64">
        <v>0</v>
      </c>
      <c r="H2779" s="20">
        <f>IFERROR(VLOOKUP(A2779,'[3]Allocation Thresholds'!A:B,2,FALSE),10)</f>
        <v>10</v>
      </c>
    </row>
    <row r="2780" spans="1:8">
      <c r="A2780" t="s">
        <v>2233</v>
      </c>
      <c r="B2780" s="64">
        <f>VLOOKUP($A2780,Pivot!$D:$E,2,FALSE)</f>
        <v>0</v>
      </c>
      <c r="D2780" s="64">
        <v>50</v>
      </c>
      <c r="E2780" s="64">
        <v>50</v>
      </c>
      <c r="F2780" s="64">
        <v>0</v>
      </c>
      <c r="G2780" s="64">
        <v>0</v>
      </c>
      <c r="H2780" s="20">
        <f>IFERROR(VLOOKUP(A2780,'[3]Allocation Thresholds'!A:B,2,FALSE),10)</f>
        <v>10</v>
      </c>
    </row>
    <row r="2781" spans="1:8">
      <c r="A2781" t="s">
        <v>2234</v>
      </c>
      <c r="B2781" s="64">
        <f>VLOOKUP($A2781,Pivot!$D:$E,2,FALSE)</f>
        <v>0</v>
      </c>
      <c r="D2781" s="64">
        <v>50</v>
      </c>
      <c r="E2781" s="64">
        <v>50</v>
      </c>
      <c r="F2781" s="64">
        <v>0</v>
      </c>
      <c r="G2781" s="64">
        <v>0</v>
      </c>
      <c r="H2781" s="20">
        <f>IFERROR(VLOOKUP(A2781,'[3]Allocation Thresholds'!A:B,2,FALSE),10)</f>
        <v>10</v>
      </c>
    </row>
    <row r="2782" spans="1:8">
      <c r="A2782" t="s">
        <v>2235</v>
      </c>
      <c r="B2782" s="64">
        <f>VLOOKUP($A2782,Pivot!$D:$E,2,FALSE)</f>
        <v>17</v>
      </c>
      <c r="D2782" s="64">
        <v>50</v>
      </c>
      <c r="E2782" s="64">
        <v>50</v>
      </c>
      <c r="F2782" s="64">
        <v>0</v>
      </c>
      <c r="G2782" s="64">
        <v>0</v>
      </c>
      <c r="H2782" s="20">
        <f>IFERROR(VLOOKUP(A2782,'[3]Allocation Thresholds'!A:B,2,FALSE),10)</f>
        <v>10</v>
      </c>
    </row>
    <row r="2783" spans="1:8">
      <c r="A2783" t="s">
        <v>2236</v>
      </c>
      <c r="B2783" s="64">
        <f>VLOOKUP($A2783,Pivot!$D:$E,2,FALSE)</f>
        <v>7</v>
      </c>
      <c r="D2783" s="64">
        <v>50</v>
      </c>
      <c r="E2783" s="64">
        <v>50</v>
      </c>
      <c r="F2783" s="64">
        <v>0</v>
      </c>
      <c r="G2783" s="64">
        <v>0</v>
      </c>
      <c r="H2783" s="20">
        <f>IFERROR(VLOOKUP(A2783,'[3]Allocation Thresholds'!A:B,2,FALSE),10)</f>
        <v>10</v>
      </c>
    </row>
    <row r="2784" spans="1:8">
      <c r="A2784" t="s">
        <v>2237</v>
      </c>
      <c r="B2784" s="64">
        <f>VLOOKUP($A2784,Pivot!$D:$E,2,FALSE)</f>
        <v>1</v>
      </c>
      <c r="D2784" s="64">
        <v>50</v>
      </c>
      <c r="E2784" s="64">
        <v>50</v>
      </c>
      <c r="F2784" s="64">
        <v>0</v>
      </c>
      <c r="G2784" s="64">
        <v>0</v>
      </c>
      <c r="H2784" s="20">
        <f>IFERROR(VLOOKUP(A2784,'[3]Allocation Thresholds'!A:B,2,FALSE),10)</f>
        <v>10</v>
      </c>
    </row>
    <row r="2785" spans="1:8">
      <c r="A2785" t="s">
        <v>2238</v>
      </c>
      <c r="B2785" s="64">
        <f>VLOOKUP($A2785,Pivot!$D:$E,2,FALSE)</f>
        <v>0</v>
      </c>
      <c r="D2785" s="66">
        <v>50</v>
      </c>
      <c r="E2785" s="64">
        <v>50</v>
      </c>
      <c r="F2785" s="67">
        <v>0</v>
      </c>
      <c r="G2785" s="64">
        <v>0</v>
      </c>
      <c r="H2785" s="20">
        <f>IFERROR(VLOOKUP(A2785,'[3]Allocation Thresholds'!A:B,2,FALSE),10)</f>
        <v>10</v>
      </c>
    </row>
    <row r="2786" spans="1:8">
      <c r="A2786" t="s">
        <v>2239</v>
      </c>
      <c r="B2786" s="64">
        <f>VLOOKUP($A2786,Pivot!$D:$E,2,FALSE)</f>
        <v>10</v>
      </c>
      <c r="D2786" s="64">
        <v>50</v>
      </c>
      <c r="E2786" s="64">
        <v>50</v>
      </c>
      <c r="F2786" s="64">
        <v>0</v>
      </c>
      <c r="G2786" s="64">
        <v>0</v>
      </c>
      <c r="H2786" s="20">
        <f>IFERROR(VLOOKUP(A2786,'[3]Allocation Thresholds'!A:B,2,FALSE),10)</f>
        <v>10</v>
      </c>
    </row>
    <row r="2787" spans="1:8">
      <c r="A2787" t="s">
        <v>2240</v>
      </c>
      <c r="B2787" s="64">
        <f>VLOOKUP($A2787,Pivot!$D:$E,2,FALSE)</f>
        <v>0</v>
      </c>
      <c r="D2787" s="64">
        <v>50</v>
      </c>
      <c r="E2787" s="64">
        <v>50</v>
      </c>
      <c r="F2787" s="64">
        <v>0</v>
      </c>
      <c r="G2787" s="64">
        <v>0</v>
      </c>
      <c r="H2787" s="20">
        <f>IFERROR(VLOOKUP(A2787,'[3]Allocation Thresholds'!A:B,2,FALSE),10)</f>
        <v>10</v>
      </c>
    </row>
    <row r="2788" spans="1:8">
      <c r="A2788" t="s">
        <v>2241</v>
      </c>
      <c r="B2788" s="64">
        <f>VLOOKUP($A2788,Pivot!$D:$E,2,FALSE)</f>
        <v>0</v>
      </c>
      <c r="D2788" s="64">
        <v>50</v>
      </c>
      <c r="E2788" s="64">
        <v>50</v>
      </c>
      <c r="F2788" s="64">
        <v>0</v>
      </c>
      <c r="G2788" s="64">
        <v>0</v>
      </c>
      <c r="H2788" s="20">
        <f>IFERROR(VLOOKUP(A2788,'[3]Allocation Thresholds'!A:B,2,FALSE),10)</f>
        <v>10</v>
      </c>
    </row>
    <row r="2789" spans="1:8">
      <c r="A2789" t="s">
        <v>2242</v>
      </c>
      <c r="B2789" s="64">
        <f>VLOOKUP($A2789,Pivot!$D:$E,2,FALSE)</f>
        <v>0</v>
      </c>
      <c r="D2789" s="64">
        <v>50</v>
      </c>
      <c r="E2789" s="64">
        <v>50</v>
      </c>
      <c r="F2789" s="64">
        <v>0</v>
      </c>
      <c r="G2789" s="64">
        <v>0</v>
      </c>
      <c r="H2789" s="20">
        <f>IFERROR(VLOOKUP(A2789,'[3]Allocation Thresholds'!A:B,2,FALSE),10)</f>
        <v>10</v>
      </c>
    </row>
    <row r="2790" spans="1:8">
      <c r="A2790" t="s">
        <v>2243</v>
      </c>
      <c r="B2790" s="64">
        <f>VLOOKUP($A2790,Pivot!$D:$E,2,FALSE)</f>
        <v>14</v>
      </c>
      <c r="D2790" s="64">
        <v>50</v>
      </c>
      <c r="E2790" s="64">
        <v>50</v>
      </c>
      <c r="F2790" s="64">
        <v>0</v>
      </c>
      <c r="G2790" s="64">
        <v>0</v>
      </c>
      <c r="H2790" s="20">
        <f>IFERROR(VLOOKUP(A2790,'[3]Allocation Thresholds'!A:B,2,FALSE),10)</f>
        <v>10</v>
      </c>
    </row>
    <row r="2791" spans="1:8">
      <c r="A2791" t="s">
        <v>2244</v>
      </c>
      <c r="B2791" s="64">
        <f>VLOOKUP($A2791,Pivot!$D:$E,2,FALSE)</f>
        <v>0</v>
      </c>
      <c r="D2791" s="64">
        <v>50</v>
      </c>
      <c r="E2791" s="64">
        <v>50</v>
      </c>
      <c r="F2791" s="64">
        <v>0</v>
      </c>
      <c r="G2791" s="64">
        <v>0</v>
      </c>
      <c r="H2791" s="20">
        <f>IFERROR(VLOOKUP(A2791,'[3]Allocation Thresholds'!A:B,2,FALSE),10)</f>
        <v>10</v>
      </c>
    </row>
    <row r="2792" spans="1:8">
      <c r="A2792" t="s">
        <v>2245</v>
      </c>
      <c r="B2792" s="64">
        <f>VLOOKUP($A2792,Pivot!$D:$E,2,FALSE)</f>
        <v>1</v>
      </c>
      <c r="D2792" s="64">
        <v>50</v>
      </c>
      <c r="E2792" s="64">
        <v>50</v>
      </c>
      <c r="F2792" s="64">
        <v>0</v>
      </c>
      <c r="G2792" s="64">
        <v>0</v>
      </c>
      <c r="H2792" s="20">
        <f>IFERROR(VLOOKUP(A2792,'[3]Allocation Thresholds'!A:B,2,FALSE),10)</f>
        <v>10</v>
      </c>
    </row>
    <row r="2793" spans="1:8">
      <c r="A2793" t="s">
        <v>2246</v>
      </c>
      <c r="B2793" s="64">
        <f>VLOOKUP($A2793,Pivot!$D:$E,2,FALSE)</f>
        <v>0</v>
      </c>
      <c r="D2793" s="64">
        <v>50</v>
      </c>
      <c r="E2793" s="64">
        <v>50</v>
      </c>
      <c r="F2793" s="64">
        <v>0</v>
      </c>
      <c r="G2793" s="64">
        <v>0</v>
      </c>
      <c r="H2793" s="20">
        <f>IFERROR(VLOOKUP(A2793,'[3]Allocation Thresholds'!A:B,2,FALSE),10)</f>
        <v>10</v>
      </c>
    </row>
    <row r="2794" spans="1:8">
      <c r="A2794" t="s">
        <v>2247</v>
      </c>
      <c r="B2794" s="64">
        <f>VLOOKUP($A2794,Pivot!$D:$E,2,FALSE)</f>
        <v>0</v>
      </c>
      <c r="D2794" s="64">
        <v>50</v>
      </c>
      <c r="E2794" s="64">
        <v>50</v>
      </c>
      <c r="F2794" s="64">
        <v>0</v>
      </c>
      <c r="G2794" s="64">
        <v>0</v>
      </c>
      <c r="H2794" s="20">
        <f>IFERROR(VLOOKUP(A2794,'[3]Allocation Thresholds'!A:B,2,FALSE),10)</f>
        <v>10</v>
      </c>
    </row>
    <row r="2795" spans="1:8">
      <c r="A2795" t="s">
        <v>2248</v>
      </c>
      <c r="B2795" s="64">
        <f>VLOOKUP($A2795,Pivot!$D:$E,2,FALSE)</f>
        <v>7</v>
      </c>
      <c r="D2795" s="64">
        <v>50</v>
      </c>
      <c r="E2795" s="64">
        <v>50</v>
      </c>
      <c r="F2795" s="64">
        <v>0</v>
      </c>
      <c r="G2795" s="64">
        <v>0</v>
      </c>
      <c r="H2795" s="20">
        <f>IFERROR(VLOOKUP(A2795,'[3]Allocation Thresholds'!A:B,2,FALSE),10)</f>
        <v>10</v>
      </c>
    </row>
    <row r="2796" spans="1:8">
      <c r="A2796" t="s">
        <v>2249</v>
      </c>
      <c r="B2796" s="64">
        <f>VLOOKUP($A2796,Pivot!$D:$E,2,FALSE)</f>
        <v>7</v>
      </c>
      <c r="D2796" s="64">
        <v>50</v>
      </c>
      <c r="E2796" s="64">
        <v>50</v>
      </c>
      <c r="F2796" s="64">
        <v>0</v>
      </c>
      <c r="G2796" s="64">
        <v>0</v>
      </c>
      <c r="H2796" s="20">
        <f>IFERROR(VLOOKUP(A2796,'[3]Allocation Thresholds'!A:B,2,FALSE),10)</f>
        <v>10</v>
      </c>
    </row>
    <row r="2797" spans="1:8">
      <c r="A2797" t="s">
        <v>2250</v>
      </c>
      <c r="B2797" s="64">
        <f>VLOOKUP($A2797,Pivot!$D:$E,2,FALSE)</f>
        <v>0</v>
      </c>
      <c r="D2797" s="64">
        <v>50</v>
      </c>
      <c r="E2797" s="64">
        <v>50</v>
      </c>
      <c r="F2797" s="64">
        <v>0</v>
      </c>
      <c r="G2797" s="64">
        <v>0</v>
      </c>
      <c r="H2797" s="20">
        <f>IFERROR(VLOOKUP(A2797,'[3]Allocation Thresholds'!A:B,2,FALSE),10)</f>
        <v>10</v>
      </c>
    </row>
    <row r="2798" spans="1:8">
      <c r="A2798" t="s">
        <v>2251</v>
      </c>
      <c r="B2798" s="64">
        <f>VLOOKUP($A2798,Pivot!$D:$E,2,FALSE)</f>
        <v>0</v>
      </c>
      <c r="D2798" s="64">
        <v>50</v>
      </c>
      <c r="E2798" s="64">
        <v>50</v>
      </c>
      <c r="F2798" s="64">
        <v>0</v>
      </c>
      <c r="G2798" s="64">
        <v>0</v>
      </c>
      <c r="H2798" s="20">
        <f>IFERROR(VLOOKUP(A2798,'[3]Allocation Thresholds'!A:B,2,FALSE),10)</f>
        <v>10</v>
      </c>
    </row>
    <row r="2799" spans="1:8">
      <c r="A2799" t="s">
        <v>2252</v>
      </c>
      <c r="B2799" s="64">
        <f>VLOOKUP($A2799,Pivot!$D:$E,2,FALSE)</f>
        <v>0</v>
      </c>
      <c r="D2799" s="64">
        <v>50</v>
      </c>
      <c r="E2799" s="64">
        <v>50</v>
      </c>
      <c r="F2799" s="64">
        <v>0</v>
      </c>
      <c r="G2799" s="64">
        <v>0</v>
      </c>
      <c r="H2799" s="20">
        <f>IFERROR(VLOOKUP(A2799,'[3]Allocation Thresholds'!A:B,2,FALSE),10)</f>
        <v>10</v>
      </c>
    </row>
    <row r="2800" spans="1:8">
      <c r="A2800" t="s">
        <v>2253</v>
      </c>
      <c r="B2800" s="64">
        <f>VLOOKUP($A2800,Pivot!$D:$E,2,FALSE)</f>
        <v>0</v>
      </c>
      <c r="D2800" s="64">
        <v>50</v>
      </c>
      <c r="E2800" s="64">
        <v>50</v>
      </c>
      <c r="F2800" s="64">
        <v>0</v>
      </c>
      <c r="G2800" s="64">
        <v>0</v>
      </c>
      <c r="H2800" s="20">
        <f>IFERROR(VLOOKUP(A2800,'[3]Allocation Thresholds'!A:B,2,FALSE),10)</f>
        <v>10</v>
      </c>
    </row>
    <row r="2801" spans="1:8">
      <c r="A2801" t="s">
        <v>2254</v>
      </c>
      <c r="B2801" s="64">
        <f>VLOOKUP($A2801,Pivot!$D:$E,2,FALSE)</f>
        <v>0</v>
      </c>
      <c r="D2801" s="64">
        <v>50</v>
      </c>
      <c r="E2801" s="64">
        <v>50</v>
      </c>
      <c r="F2801" s="64">
        <v>0</v>
      </c>
      <c r="G2801" s="64">
        <v>0</v>
      </c>
      <c r="H2801" s="20">
        <f>IFERROR(VLOOKUP(A2801,'[3]Allocation Thresholds'!A:B,2,FALSE),10)</f>
        <v>10</v>
      </c>
    </row>
    <row r="2802" spans="1:8">
      <c r="A2802" t="s">
        <v>2255</v>
      </c>
      <c r="B2802" s="64">
        <f>VLOOKUP($A2802,Pivot!$D:$E,2,FALSE)</f>
        <v>0</v>
      </c>
      <c r="D2802" s="64">
        <v>50</v>
      </c>
      <c r="E2802" s="64">
        <v>50</v>
      </c>
      <c r="F2802" s="64">
        <v>0</v>
      </c>
      <c r="G2802" s="64">
        <v>0</v>
      </c>
      <c r="H2802" s="20">
        <f>IFERROR(VLOOKUP(A2802,'[3]Allocation Thresholds'!A:B,2,FALSE),10)</f>
        <v>10</v>
      </c>
    </row>
    <row r="2803" spans="1:8">
      <c r="A2803" t="s">
        <v>2256</v>
      </c>
      <c r="B2803" s="64">
        <f>VLOOKUP($A2803,Pivot!$D:$E,2,FALSE)</f>
        <v>0</v>
      </c>
      <c r="D2803" s="64">
        <v>50</v>
      </c>
      <c r="E2803" s="64">
        <v>50</v>
      </c>
      <c r="F2803" s="64">
        <v>0</v>
      </c>
      <c r="G2803" s="64">
        <v>0</v>
      </c>
      <c r="H2803" s="20">
        <f>IFERROR(VLOOKUP(A2803,'[3]Allocation Thresholds'!A:B,2,FALSE),10)</f>
        <v>10</v>
      </c>
    </row>
    <row r="2804" spans="1:8">
      <c r="A2804" t="s">
        <v>2257</v>
      </c>
      <c r="B2804" s="64">
        <f>VLOOKUP($A2804,Pivot!$D:$E,2,FALSE)</f>
        <v>0</v>
      </c>
      <c r="D2804" s="64">
        <v>50</v>
      </c>
      <c r="E2804" s="66">
        <v>50</v>
      </c>
      <c r="F2804" s="64">
        <v>0</v>
      </c>
      <c r="G2804" s="64">
        <v>0</v>
      </c>
      <c r="H2804" s="20">
        <f>IFERROR(VLOOKUP(A2804,'[3]Allocation Thresholds'!A:B,2,FALSE),10)</f>
        <v>10</v>
      </c>
    </row>
    <row r="2805" spans="1:8">
      <c r="A2805" t="s">
        <v>2258</v>
      </c>
      <c r="B2805" s="64">
        <f>VLOOKUP($A2805,Pivot!$D:$E,2,FALSE)</f>
        <v>0</v>
      </c>
      <c r="D2805" s="64">
        <v>50</v>
      </c>
      <c r="E2805" s="64">
        <v>50</v>
      </c>
      <c r="F2805" s="64">
        <v>0</v>
      </c>
      <c r="G2805" s="64">
        <v>0</v>
      </c>
      <c r="H2805" s="20">
        <f>IFERROR(VLOOKUP(A2805,'[3]Allocation Thresholds'!A:B,2,FALSE),10)</f>
        <v>10</v>
      </c>
    </row>
    <row r="2806" spans="1:8">
      <c r="A2806" t="s">
        <v>2259</v>
      </c>
      <c r="B2806" s="64">
        <f>VLOOKUP($A2806,Pivot!$D:$E,2,FALSE)</f>
        <v>0</v>
      </c>
      <c r="D2806" s="64">
        <v>50</v>
      </c>
      <c r="E2806" s="64">
        <v>50</v>
      </c>
      <c r="F2806" s="64">
        <v>0</v>
      </c>
      <c r="G2806" s="64">
        <v>0</v>
      </c>
      <c r="H2806" s="20">
        <f>IFERROR(VLOOKUP(A2806,'[3]Allocation Thresholds'!A:B,2,FALSE),10)</f>
        <v>10</v>
      </c>
    </row>
    <row r="2807" spans="1:8">
      <c r="A2807" t="s">
        <v>2260</v>
      </c>
      <c r="B2807" s="64">
        <f>VLOOKUP($A2807,Pivot!$D:$E,2,FALSE)</f>
        <v>0</v>
      </c>
      <c r="D2807" s="64">
        <v>50</v>
      </c>
      <c r="E2807" s="64">
        <v>50</v>
      </c>
      <c r="F2807" s="64">
        <v>0</v>
      </c>
      <c r="G2807" s="64">
        <v>0</v>
      </c>
      <c r="H2807" s="20">
        <f>IFERROR(VLOOKUP(A2807,'[3]Allocation Thresholds'!A:B,2,FALSE),10)</f>
        <v>10</v>
      </c>
    </row>
    <row r="2808" spans="1:8">
      <c r="A2808" t="s">
        <v>2261</v>
      </c>
      <c r="B2808" s="64">
        <f>VLOOKUP($A2808,Pivot!$D:$E,2,FALSE)</f>
        <v>1</v>
      </c>
      <c r="D2808" s="64">
        <v>50</v>
      </c>
      <c r="E2808" s="64">
        <v>50</v>
      </c>
      <c r="F2808" s="64">
        <v>0</v>
      </c>
      <c r="G2808" s="64">
        <v>0</v>
      </c>
      <c r="H2808" s="20">
        <f>IFERROR(VLOOKUP(A2808,'[3]Allocation Thresholds'!A:B,2,FALSE),10)</f>
        <v>10</v>
      </c>
    </row>
    <row r="2809" spans="1:8">
      <c r="A2809" t="s">
        <v>2262</v>
      </c>
      <c r="B2809" s="64">
        <f>VLOOKUP($A2809,Pivot!$D:$E,2,FALSE)</f>
        <v>0</v>
      </c>
      <c r="D2809" s="64">
        <v>50</v>
      </c>
      <c r="E2809" s="64">
        <v>50</v>
      </c>
      <c r="F2809" s="64">
        <v>0</v>
      </c>
      <c r="G2809" s="64">
        <v>0</v>
      </c>
      <c r="H2809" s="20">
        <f>IFERROR(VLOOKUP(A2809,'[3]Allocation Thresholds'!A:B,2,FALSE),10)</f>
        <v>10</v>
      </c>
    </row>
    <row r="2810" spans="1:8">
      <c r="A2810" t="s">
        <v>2263</v>
      </c>
      <c r="B2810" s="64">
        <f>VLOOKUP($A2810,Pivot!$D:$E,2,FALSE)</f>
        <v>1</v>
      </c>
      <c r="D2810" s="64">
        <v>50</v>
      </c>
      <c r="E2810" s="64">
        <v>50</v>
      </c>
      <c r="F2810" s="64">
        <v>0</v>
      </c>
      <c r="G2810" s="64">
        <v>0</v>
      </c>
      <c r="H2810" s="20">
        <f>IFERROR(VLOOKUP(A2810,'[3]Allocation Thresholds'!A:B,2,FALSE),10)</f>
        <v>10</v>
      </c>
    </row>
    <row r="2811" spans="1:8">
      <c r="A2811" t="s">
        <v>2264</v>
      </c>
      <c r="B2811" s="64">
        <f>VLOOKUP($A2811,Pivot!$D:$E,2,FALSE)</f>
        <v>0</v>
      </c>
      <c r="D2811" s="64">
        <v>50</v>
      </c>
      <c r="E2811" s="64">
        <v>50</v>
      </c>
      <c r="F2811" s="64">
        <v>0</v>
      </c>
      <c r="G2811" s="64">
        <v>0</v>
      </c>
      <c r="H2811" s="20">
        <f>IFERROR(VLOOKUP(A2811,'[3]Allocation Thresholds'!A:B,2,FALSE),10)</f>
        <v>10</v>
      </c>
    </row>
    <row r="2812" spans="1:8">
      <c r="A2812" t="s">
        <v>2265</v>
      </c>
      <c r="B2812" s="64">
        <f>VLOOKUP($A2812,Pivot!$D:$E,2,FALSE)</f>
        <v>0</v>
      </c>
      <c r="D2812" s="64">
        <v>50</v>
      </c>
      <c r="E2812" s="64">
        <v>50</v>
      </c>
      <c r="F2812" s="64">
        <v>0</v>
      </c>
      <c r="G2812" s="64">
        <v>0</v>
      </c>
      <c r="H2812" s="20">
        <f>IFERROR(VLOOKUP(A2812,'[3]Allocation Thresholds'!A:B,2,FALSE),10)</f>
        <v>10</v>
      </c>
    </row>
    <row r="2813" spans="1:8">
      <c r="A2813" t="s">
        <v>2266</v>
      </c>
      <c r="B2813" s="64">
        <f>VLOOKUP($A2813,Pivot!$D:$E,2,FALSE)</f>
        <v>0</v>
      </c>
      <c r="D2813" s="64">
        <v>50</v>
      </c>
      <c r="E2813" s="64">
        <v>50</v>
      </c>
      <c r="F2813" s="64">
        <v>0</v>
      </c>
      <c r="G2813" s="64">
        <v>0</v>
      </c>
      <c r="H2813" s="20">
        <f>IFERROR(VLOOKUP(A2813,'[3]Allocation Thresholds'!A:B,2,FALSE),10)</f>
        <v>10</v>
      </c>
    </row>
    <row r="2814" spans="1:8">
      <c r="A2814" t="s">
        <v>2267</v>
      </c>
      <c r="B2814" s="64">
        <f>VLOOKUP($A2814,Pivot!$D:$E,2,FALSE)</f>
        <v>0</v>
      </c>
      <c r="D2814" s="64">
        <v>50</v>
      </c>
      <c r="E2814" s="64">
        <v>50</v>
      </c>
      <c r="F2814" s="64">
        <v>0</v>
      </c>
      <c r="G2814" s="64">
        <v>0</v>
      </c>
      <c r="H2814" s="20">
        <f>IFERROR(VLOOKUP(A2814,'[3]Allocation Thresholds'!A:B,2,FALSE),10)</f>
        <v>10</v>
      </c>
    </row>
    <row r="2815" spans="1:8">
      <c r="A2815" t="s">
        <v>2268</v>
      </c>
      <c r="B2815" s="64">
        <f>VLOOKUP($A2815,Pivot!$D:$E,2,FALSE)</f>
        <v>0</v>
      </c>
      <c r="D2815" s="64">
        <v>50</v>
      </c>
      <c r="E2815" s="64">
        <v>50</v>
      </c>
      <c r="F2815" s="64">
        <v>0</v>
      </c>
      <c r="G2815" s="64">
        <v>0</v>
      </c>
      <c r="H2815" s="20">
        <f>IFERROR(VLOOKUP(A2815,'[3]Allocation Thresholds'!A:B,2,FALSE),10)</f>
        <v>10</v>
      </c>
    </row>
    <row r="2816" spans="1:8">
      <c r="A2816" t="s">
        <v>2269</v>
      </c>
      <c r="B2816" s="64">
        <f>VLOOKUP($A2816,Pivot!$D:$E,2,FALSE)</f>
        <v>3</v>
      </c>
      <c r="D2816" s="64">
        <v>50</v>
      </c>
      <c r="E2816" s="64">
        <v>50</v>
      </c>
      <c r="F2816" s="64">
        <v>0</v>
      </c>
      <c r="G2816" s="64">
        <v>0</v>
      </c>
      <c r="H2816" s="20">
        <f>IFERROR(VLOOKUP(A2816,'[3]Allocation Thresholds'!A:B,2,FALSE),10)</f>
        <v>10</v>
      </c>
    </row>
    <row r="2817" spans="1:8">
      <c r="A2817" t="s">
        <v>2270</v>
      </c>
      <c r="B2817" s="64">
        <f>VLOOKUP($A2817,Pivot!$D:$E,2,FALSE)</f>
        <v>0</v>
      </c>
      <c r="D2817" s="64">
        <v>50</v>
      </c>
      <c r="E2817" s="64">
        <v>50</v>
      </c>
      <c r="F2817" s="64">
        <v>0</v>
      </c>
      <c r="G2817" s="64">
        <v>0</v>
      </c>
      <c r="H2817" s="20">
        <f>IFERROR(VLOOKUP(A2817,'[3]Allocation Thresholds'!A:B,2,FALSE),10)</f>
        <v>10</v>
      </c>
    </row>
    <row r="2818" spans="1:8">
      <c r="A2818" t="s">
        <v>2271</v>
      </c>
      <c r="B2818" s="64">
        <f>VLOOKUP($A2818,Pivot!$D:$E,2,FALSE)</f>
        <v>0</v>
      </c>
      <c r="D2818" s="64">
        <v>50</v>
      </c>
      <c r="E2818" s="64">
        <v>50</v>
      </c>
      <c r="F2818" s="64">
        <v>0</v>
      </c>
      <c r="G2818" s="64">
        <v>0</v>
      </c>
      <c r="H2818" s="20">
        <f>IFERROR(VLOOKUP(A2818,'[3]Allocation Thresholds'!A:B,2,FALSE),10)</f>
        <v>10</v>
      </c>
    </row>
    <row r="2819" spans="1:8">
      <c r="A2819" t="s">
        <v>2272</v>
      </c>
      <c r="B2819" s="64">
        <f>VLOOKUP($A2819,Pivot!$D:$E,2,FALSE)</f>
        <v>3</v>
      </c>
      <c r="D2819" s="64">
        <v>50</v>
      </c>
      <c r="E2819" s="64">
        <v>50</v>
      </c>
      <c r="F2819" s="64">
        <v>0</v>
      </c>
      <c r="G2819" s="64">
        <v>0</v>
      </c>
      <c r="H2819" s="20">
        <f>IFERROR(VLOOKUP(A2819,'[3]Allocation Thresholds'!A:B,2,FALSE),10)</f>
        <v>10</v>
      </c>
    </row>
    <row r="2820" spans="1:8">
      <c r="A2820" t="s">
        <v>2273</v>
      </c>
      <c r="B2820" s="64">
        <f>VLOOKUP($A2820,Pivot!$D:$E,2,FALSE)</f>
        <v>0</v>
      </c>
      <c r="D2820" s="64">
        <v>50</v>
      </c>
      <c r="E2820" s="64">
        <v>50</v>
      </c>
      <c r="F2820" s="64">
        <v>0</v>
      </c>
      <c r="G2820" s="64">
        <v>0</v>
      </c>
      <c r="H2820" s="20">
        <f>IFERROR(VLOOKUP(A2820,'[3]Allocation Thresholds'!A:B,2,FALSE),10)</f>
        <v>10</v>
      </c>
    </row>
    <row r="2821" spans="1:8">
      <c r="A2821" t="s">
        <v>2274</v>
      </c>
      <c r="B2821" s="64">
        <f>VLOOKUP($A2821,Pivot!$D:$E,2,FALSE)</f>
        <v>0</v>
      </c>
      <c r="D2821" s="64">
        <v>50</v>
      </c>
      <c r="E2821" s="64">
        <v>50</v>
      </c>
      <c r="F2821" s="64">
        <v>0</v>
      </c>
      <c r="G2821" s="64">
        <v>0</v>
      </c>
      <c r="H2821" s="20">
        <f>IFERROR(VLOOKUP(A2821,'[3]Allocation Thresholds'!A:B,2,FALSE),10)</f>
        <v>10</v>
      </c>
    </row>
    <row r="2822" spans="1:8">
      <c r="A2822" t="s">
        <v>2275</v>
      </c>
      <c r="B2822" s="64">
        <f>VLOOKUP($A2822,Pivot!$D:$E,2,FALSE)</f>
        <v>0</v>
      </c>
      <c r="D2822" s="64">
        <v>50</v>
      </c>
      <c r="E2822" s="64">
        <v>50</v>
      </c>
      <c r="F2822" s="64">
        <v>0</v>
      </c>
      <c r="G2822" s="64">
        <v>0</v>
      </c>
      <c r="H2822" s="20">
        <f>IFERROR(VLOOKUP(A2822,'[3]Allocation Thresholds'!A:B,2,FALSE),10)</f>
        <v>10</v>
      </c>
    </row>
    <row r="2823" spans="1:8">
      <c r="A2823" t="s">
        <v>2276</v>
      </c>
      <c r="B2823" s="64">
        <f>VLOOKUP($A2823,Pivot!$D:$E,2,FALSE)</f>
        <v>0</v>
      </c>
      <c r="D2823" s="64">
        <v>50</v>
      </c>
      <c r="E2823" s="64">
        <v>50</v>
      </c>
      <c r="F2823" s="64">
        <v>0</v>
      </c>
      <c r="G2823" s="64">
        <v>0</v>
      </c>
      <c r="H2823" s="20">
        <f>IFERROR(VLOOKUP(A2823,'[3]Allocation Thresholds'!A:B,2,FALSE),10)</f>
        <v>10</v>
      </c>
    </row>
    <row r="2824" spans="1:8">
      <c r="A2824" t="s">
        <v>2277</v>
      </c>
      <c r="B2824" s="64">
        <f>VLOOKUP($A2824,Pivot!$D:$E,2,FALSE)</f>
        <v>0</v>
      </c>
      <c r="D2824" s="64">
        <v>50</v>
      </c>
      <c r="E2824" s="64">
        <v>50</v>
      </c>
      <c r="F2824" s="64">
        <v>0</v>
      </c>
      <c r="G2824" s="64">
        <v>0</v>
      </c>
      <c r="H2824" s="20">
        <f>IFERROR(VLOOKUP(A2824,'[3]Allocation Thresholds'!A:B,2,FALSE),10)</f>
        <v>10</v>
      </c>
    </row>
    <row r="2825" spans="1:8">
      <c r="A2825" t="s">
        <v>2278</v>
      </c>
      <c r="B2825" s="64">
        <f>VLOOKUP($A2825,Pivot!$D:$E,2,FALSE)</f>
        <v>0</v>
      </c>
      <c r="D2825" s="64">
        <v>50</v>
      </c>
      <c r="E2825" s="64">
        <v>50</v>
      </c>
      <c r="F2825" s="64">
        <v>0</v>
      </c>
      <c r="G2825" s="64">
        <v>0</v>
      </c>
      <c r="H2825" s="20">
        <f>IFERROR(VLOOKUP(A2825,'[3]Allocation Thresholds'!A:B,2,FALSE),10)</f>
        <v>10</v>
      </c>
    </row>
    <row r="2826" spans="1:8">
      <c r="A2826" t="s">
        <v>2279</v>
      </c>
      <c r="B2826" s="64">
        <f>VLOOKUP($A2826,Pivot!$D:$E,2,FALSE)</f>
        <v>6</v>
      </c>
      <c r="D2826" s="64">
        <v>50</v>
      </c>
      <c r="E2826" s="64">
        <v>50</v>
      </c>
      <c r="F2826" s="64">
        <v>0</v>
      </c>
      <c r="G2826" s="64">
        <v>0</v>
      </c>
      <c r="H2826" s="20">
        <f>IFERROR(VLOOKUP(A2826,'[3]Allocation Thresholds'!A:B,2,FALSE),10)</f>
        <v>10</v>
      </c>
    </row>
    <row r="2827" spans="1:8">
      <c r="A2827" t="s">
        <v>2280</v>
      </c>
      <c r="B2827" s="64">
        <f>VLOOKUP($A2827,Pivot!$D:$E,2,FALSE)</f>
        <v>0</v>
      </c>
      <c r="D2827" s="64">
        <v>50</v>
      </c>
      <c r="E2827" s="64">
        <v>50</v>
      </c>
      <c r="F2827" s="64">
        <v>0</v>
      </c>
      <c r="G2827" s="64">
        <v>0</v>
      </c>
      <c r="H2827" s="20">
        <f>IFERROR(VLOOKUP(A2827,'[3]Allocation Thresholds'!A:B,2,FALSE),10)</f>
        <v>10</v>
      </c>
    </row>
    <row r="2828" spans="1:8">
      <c r="A2828" t="s">
        <v>2281</v>
      </c>
      <c r="B2828" s="64">
        <f>VLOOKUP($A2828,Pivot!$D:$E,2,FALSE)</f>
        <v>0</v>
      </c>
      <c r="D2828" s="64">
        <v>50</v>
      </c>
      <c r="E2828" s="64">
        <v>50</v>
      </c>
      <c r="F2828" s="64">
        <v>0</v>
      </c>
      <c r="G2828" s="64">
        <v>0</v>
      </c>
      <c r="H2828" s="20">
        <f>IFERROR(VLOOKUP(A2828,'[3]Allocation Thresholds'!A:B,2,FALSE),10)</f>
        <v>10</v>
      </c>
    </row>
    <row r="2829" spans="1:8">
      <c r="A2829" t="s">
        <v>2282</v>
      </c>
      <c r="B2829" s="64">
        <f>VLOOKUP($A2829,Pivot!$D:$E,2,FALSE)</f>
        <v>0</v>
      </c>
      <c r="D2829" s="64">
        <v>50</v>
      </c>
      <c r="E2829" s="64">
        <v>50</v>
      </c>
      <c r="F2829" s="64">
        <v>0</v>
      </c>
      <c r="G2829" s="64">
        <v>0</v>
      </c>
      <c r="H2829" s="20">
        <f>IFERROR(VLOOKUP(A2829,'[3]Allocation Thresholds'!A:B,2,FALSE),10)</f>
        <v>10</v>
      </c>
    </row>
    <row r="2830" spans="1:8">
      <c r="A2830" t="s">
        <v>2283</v>
      </c>
      <c r="B2830" s="64">
        <f>VLOOKUP($A2830,Pivot!$D:$E,2,FALSE)</f>
        <v>1</v>
      </c>
      <c r="D2830" s="64">
        <v>50</v>
      </c>
      <c r="E2830" s="64">
        <v>50</v>
      </c>
      <c r="F2830" s="64">
        <v>0</v>
      </c>
      <c r="G2830" s="64">
        <v>0</v>
      </c>
      <c r="H2830" s="20">
        <f>IFERROR(VLOOKUP(A2830,'[3]Allocation Thresholds'!A:B,2,FALSE),10)</f>
        <v>10</v>
      </c>
    </row>
    <row r="2831" spans="1:8">
      <c r="A2831" t="s">
        <v>2284</v>
      </c>
      <c r="B2831" s="64">
        <f>VLOOKUP($A2831,Pivot!$D:$E,2,FALSE)</f>
        <v>0</v>
      </c>
      <c r="D2831" s="64">
        <v>50</v>
      </c>
      <c r="E2831" s="64">
        <v>50</v>
      </c>
      <c r="F2831" s="64">
        <v>0</v>
      </c>
      <c r="G2831" s="64">
        <v>0</v>
      </c>
      <c r="H2831" s="20">
        <f>IFERROR(VLOOKUP(A2831,'[3]Allocation Thresholds'!A:B,2,FALSE),10)</f>
        <v>10</v>
      </c>
    </row>
    <row r="2832" spans="1:8">
      <c r="A2832" t="s">
        <v>2285</v>
      </c>
      <c r="B2832" s="64">
        <f>VLOOKUP($A2832,Pivot!$D:$E,2,FALSE)</f>
        <v>0</v>
      </c>
      <c r="D2832" s="64">
        <v>50</v>
      </c>
      <c r="E2832" s="64">
        <v>50</v>
      </c>
      <c r="F2832" s="64">
        <v>0</v>
      </c>
      <c r="G2832" s="64">
        <v>0</v>
      </c>
      <c r="H2832" s="20">
        <f>IFERROR(VLOOKUP(A2832,'[3]Allocation Thresholds'!A:B,2,FALSE),10)</f>
        <v>10</v>
      </c>
    </row>
    <row r="2833" spans="1:8">
      <c r="A2833" t="s">
        <v>5078</v>
      </c>
      <c r="B2833" s="64">
        <f>VLOOKUP($A2833,Pivot!$D:$E,2,FALSE)</f>
        <v>0</v>
      </c>
      <c r="D2833" s="64">
        <v>50</v>
      </c>
      <c r="E2833" s="64">
        <v>50</v>
      </c>
      <c r="F2833" s="64">
        <v>0</v>
      </c>
      <c r="G2833" s="64">
        <v>0</v>
      </c>
      <c r="H2833" s="20">
        <f>IFERROR(VLOOKUP(A2833,'[3]Allocation Thresholds'!A:B,2,FALSE),10)</f>
        <v>10</v>
      </c>
    </row>
    <row r="2834" spans="1:8">
      <c r="A2834" t="s">
        <v>2286</v>
      </c>
      <c r="B2834" s="64">
        <f>VLOOKUP($A2834,Pivot!$D:$E,2,FALSE)</f>
        <v>0</v>
      </c>
      <c r="D2834" s="64">
        <v>50</v>
      </c>
      <c r="E2834" s="64">
        <v>50</v>
      </c>
      <c r="F2834" s="64">
        <v>0</v>
      </c>
      <c r="G2834" s="64">
        <v>0</v>
      </c>
      <c r="H2834" s="20">
        <f>IFERROR(VLOOKUP(A2834,'[3]Allocation Thresholds'!A:B,2,FALSE),10)</f>
        <v>10</v>
      </c>
    </row>
    <row r="2835" spans="1:8">
      <c r="A2835" t="s">
        <v>2287</v>
      </c>
      <c r="B2835" s="64">
        <f>VLOOKUP($A2835,Pivot!$D:$E,2,FALSE)</f>
        <v>0</v>
      </c>
      <c r="D2835" s="64">
        <v>50</v>
      </c>
      <c r="E2835" s="64">
        <v>50</v>
      </c>
      <c r="F2835" s="64">
        <v>0</v>
      </c>
      <c r="G2835" s="64">
        <v>0</v>
      </c>
      <c r="H2835" s="20">
        <f>IFERROR(VLOOKUP(A2835,'[3]Allocation Thresholds'!A:B,2,FALSE),10)</f>
        <v>10</v>
      </c>
    </row>
    <row r="2836" spans="1:8">
      <c r="A2836" t="s">
        <v>2288</v>
      </c>
      <c r="B2836" s="64">
        <f>VLOOKUP($A2836,Pivot!$D:$E,2,FALSE)</f>
        <v>0</v>
      </c>
      <c r="D2836" s="64">
        <v>50</v>
      </c>
      <c r="E2836" s="64">
        <v>50</v>
      </c>
      <c r="F2836" s="64">
        <v>0</v>
      </c>
      <c r="G2836" s="64">
        <v>0</v>
      </c>
      <c r="H2836" s="20">
        <f>IFERROR(VLOOKUP(A2836,'[3]Allocation Thresholds'!A:B,2,FALSE),10)</f>
        <v>10</v>
      </c>
    </row>
    <row r="2837" spans="1:8">
      <c r="A2837" t="s">
        <v>2289</v>
      </c>
      <c r="B2837" s="64">
        <f>VLOOKUP($A2837,Pivot!$D:$E,2,FALSE)</f>
        <v>0</v>
      </c>
      <c r="D2837" s="64">
        <v>50</v>
      </c>
      <c r="E2837" s="64">
        <v>50</v>
      </c>
      <c r="F2837" s="64">
        <v>0</v>
      </c>
      <c r="G2837" s="64">
        <v>0</v>
      </c>
      <c r="H2837" s="20">
        <f>IFERROR(VLOOKUP(A2837,'[3]Allocation Thresholds'!A:B,2,FALSE),10)</f>
        <v>10</v>
      </c>
    </row>
    <row r="2838" spans="1:8">
      <c r="A2838" t="s">
        <v>2290</v>
      </c>
      <c r="B2838" s="64">
        <f>VLOOKUP($A2838,Pivot!$D:$E,2,FALSE)</f>
        <v>4</v>
      </c>
      <c r="D2838" s="64">
        <v>50</v>
      </c>
      <c r="E2838" s="64">
        <v>50</v>
      </c>
      <c r="F2838" s="64">
        <v>0</v>
      </c>
      <c r="G2838" s="64">
        <v>0</v>
      </c>
      <c r="H2838" s="20">
        <f>IFERROR(VLOOKUP(A2838,'[3]Allocation Thresholds'!A:B,2,FALSE),10)</f>
        <v>10</v>
      </c>
    </row>
    <row r="2839" spans="1:8">
      <c r="A2839" t="s">
        <v>2292</v>
      </c>
      <c r="B2839" s="64">
        <f>VLOOKUP($A2839,Pivot!$D:$E,2,FALSE)</f>
        <v>6</v>
      </c>
      <c r="D2839" s="64">
        <v>50</v>
      </c>
      <c r="E2839" s="64">
        <v>50</v>
      </c>
      <c r="F2839" s="64">
        <v>0</v>
      </c>
      <c r="G2839" s="64">
        <v>0</v>
      </c>
      <c r="H2839" s="20">
        <f>IFERROR(VLOOKUP(A2839,'[3]Allocation Thresholds'!A:B,2,FALSE),10)</f>
        <v>10</v>
      </c>
    </row>
    <row r="2840" spans="1:8">
      <c r="A2840" t="s">
        <v>2294</v>
      </c>
      <c r="B2840" s="64">
        <f>VLOOKUP($A2840,Pivot!$D:$E,2,FALSE)</f>
        <v>0</v>
      </c>
      <c r="D2840" s="64">
        <v>50</v>
      </c>
      <c r="E2840" s="64">
        <v>50</v>
      </c>
      <c r="F2840" s="64">
        <v>0</v>
      </c>
      <c r="G2840" s="64">
        <v>0</v>
      </c>
      <c r="H2840" s="20">
        <f>IFERROR(VLOOKUP(A2840,'[3]Allocation Thresholds'!A:B,2,FALSE),10)</f>
        <v>10</v>
      </c>
    </row>
    <row r="2841" spans="1:8">
      <c r="A2841" t="s">
        <v>2295</v>
      </c>
      <c r="B2841" s="64">
        <f>VLOOKUP($A2841,Pivot!$D:$E,2,FALSE)</f>
        <v>0</v>
      </c>
      <c r="D2841" s="64">
        <v>50</v>
      </c>
      <c r="E2841" s="64">
        <v>50</v>
      </c>
      <c r="F2841" s="64">
        <v>0</v>
      </c>
      <c r="G2841" s="64">
        <v>0</v>
      </c>
      <c r="H2841" s="20">
        <f>IFERROR(VLOOKUP(A2841,'[3]Allocation Thresholds'!A:B,2,FALSE),10)</f>
        <v>10</v>
      </c>
    </row>
    <row r="2842" spans="1:8">
      <c r="A2842" t="s">
        <v>2296</v>
      </c>
      <c r="B2842" s="64">
        <f>VLOOKUP($A2842,Pivot!$D:$E,2,FALSE)</f>
        <v>0</v>
      </c>
      <c r="D2842" s="64">
        <v>50</v>
      </c>
      <c r="E2842" s="64">
        <v>50</v>
      </c>
      <c r="F2842" s="64">
        <v>0</v>
      </c>
      <c r="G2842" s="64">
        <v>0</v>
      </c>
      <c r="H2842" s="20">
        <f>IFERROR(VLOOKUP(A2842,'[3]Allocation Thresholds'!A:B,2,FALSE),10)</f>
        <v>10</v>
      </c>
    </row>
    <row r="2843" spans="1:8">
      <c r="A2843" t="s">
        <v>2297</v>
      </c>
      <c r="B2843" s="64">
        <f>VLOOKUP($A2843,Pivot!$D:$E,2,FALSE)</f>
        <v>2</v>
      </c>
      <c r="D2843" s="64">
        <v>50</v>
      </c>
      <c r="E2843" s="64">
        <v>50</v>
      </c>
      <c r="F2843" s="64">
        <v>0</v>
      </c>
      <c r="G2843" s="64">
        <v>0</v>
      </c>
      <c r="H2843" s="20">
        <f>IFERROR(VLOOKUP(A2843,'[3]Allocation Thresholds'!A:B,2,FALSE),10)</f>
        <v>10</v>
      </c>
    </row>
    <row r="2844" spans="1:8">
      <c r="A2844" t="s">
        <v>2298</v>
      </c>
      <c r="B2844" s="64">
        <f>VLOOKUP($A2844,Pivot!$D:$E,2,FALSE)</f>
        <v>0</v>
      </c>
      <c r="D2844" s="64">
        <v>50</v>
      </c>
      <c r="E2844" s="64">
        <v>50</v>
      </c>
      <c r="F2844" s="64">
        <v>0</v>
      </c>
      <c r="G2844" s="64">
        <v>0</v>
      </c>
      <c r="H2844" s="20">
        <f>IFERROR(VLOOKUP(A2844,'[3]Allocation Thresholds'!A:B,2,FALSE),10)</f>
        <v>10</v>
      </c>
    </row>
    <row r="2845" spans="1:8">
      <c r="A2845" t="s">
        <v>2299</v>
      </c>
      <c r="B2845" s="64">
        <f>VLOOKUP($A2845,Pivot!$D:$E,2,FALSE)</f>
        <v>0</v>
      </c>
      <c r="D2845" s="64">
        <v>50</v>
      </c>
      <c r="E2845" s="64">
        <v>50</v>
      </c>
      <c r="F2845" s="64">
        <v>0</v>
      </c>
      <c r="G2845" s="64">
        <v>0</v>
      </c>
      <c r="H2845" s="20">
        <f>IFERROR(VLOOKUP(A2845,'[3]Allocation Thresholds'!A:B,2,FALSE),10)</f>
        <v>10</v>
      </c>
    </row>
    <row r="2846" spans="1:8">
      <c r="A2846" t="s">
        <v>2300</v>
      </c>
      <c r="B2846" s="64">
        <f>VLOOKUP($A2846,Pivot!$D:$E,2,FALSE)</f>
        <v>2</v>
      </c>
      <c r="D2846" s="64">
        <v>50</v>
      </c>
      <c r="E2846" s="64">
        <v>50</v>
      </c>
      <c r="F2846" s="64">
        <v>0</v>
      </c>
      <c r="G2846" s="64">
        <v>0</v>
      </c>
      <c r="H2846" s="20">
        <f>IFERROR(VLOOKUP(A2846,'[3]Allocation Thresholds'!A:B,2,FALSE),10)</f>
        <v>10</v>
      </c>
    </row>
    <row r="2847" spans="1:8">
      <c r="A2847" t="s">
        <v>2301</v>
      </c>
      <c r="B2847" s="64">
        <f>VLOOKUP($A2847,Pivot!$D:$E,2,FALSE)</f>
        <v>0</v>
      </c>
      <c r="D2847" s="64">
        <v>50</v>
      </c>
      <c r="E2847" s="64">
        <v>50</v>
      </c>
      <c r="F2847" s="64">
        <v>0</v>
      </c>
      <c r="G2847" s="64">
        <v>0</v>
      </c>
      <c r="H2847" s="20">
        <f>IFERROR(VLOOKUP(A2847,'[3]Allocation Thresholds'!A:B,2,FALSE),10)</f>
        <v>10</v>
      </c>
    </row>
    <row r="2848" spans="1:8">
      <c r="A2848" t="s">
        <v>2302</v>
      </c>
      <c r="B2848" s="64">
        <f>VLOOKUP($A2848,Pivot!$D:$E,2,FALSE)</f>
        <v>0</v>
      </c>
      <c r="D2848" s="64">
        <v>50</v>
      </c>
      <c r="E2848" s="64">
        <v>50</v>
      </c>
      <c r="F2848" s="64">
        <v>0</v>
      </c>
      <c r="G2848" s="64">
        <v>0</v>
      </c>
      <c r="H2848" s="20">
        <f>IFERROR(VLOOKUP(A2848,'[3]Allocation Thresholds'!A:B,2,FALSE),10)</f>
        <v>10</v>
      </c>
    </row>
    <row r="2849" spans="1:8">
      <c r="A2849" t="s">
        <v>2303</v>
      </c>
      <c r="B2849" s="64">
        <f>VLOOKUP($A2849,Pivot!$D:$E,2,FALSE)</f>
        <v>6</v>
      </c>
      <c r="D2849" s="64">
        <v>50</v>
      </c>
      <c r="E2849" s="64">
        <v>50</v>
      </c>
      <c r="F2849" s="64">
        <v>0</v>
      </c>
      <c r="G2849" s="64">
        <v>0</v>
      </c>
      <c r="H2849" s="20">
        <f>IFERROR(VLOOKUP(A2849,'[3]Allocation Thresholds'!A:B,2,FALSE),10)</f>
        <v>10</v>
      </c>
    </row>
    <row r="2850" spans="1:8">
      <c r="A2850" t="s">
        <v>2304</v>
      </c>
      <c r="B2850" s="64">
        <f>VLOOKUP($A2850,Pivot!$D:$E,2,FALSE)</f>
        <v>0</v>
      </c>
      <c r="D2850" s="64">
        <v>50</v>
      </c>
      <c r="E2850" s="64">
        <v>50</v>
      </c>
      <c r="F2850" s="64">
        <v>0</v>
      </c>
      <c r="G2850" s="64">
        <v>0</v>
      </c>
      <c r="H2850" s="20">
        <f>IFERROR(VLOOKUP(A2850,'[3]Allocation Thresholds'!A:B,2,FALSE),10)</f>
        <v>10</v>
      </c>
    </row>
    <row r="2851" spans="1:8">
      <c r="A2851" t="s">
        <v>2305</v>
      </c>
      <c r="B2851" s="64">
        <f>VLOOKUP($A2851,Pivot!$D:$E,2,FALSE)</f>
        <v>0</v>
      </c>
      <c r="D2851" s="64">
        <v>50</v>
      </c>
      <c r="E2851" s="64">
        <v>50</v>
      </c>
      <c r="F2851" s="64">
        <v>0</v>
      </c>
      <c r="G2851" s="64">
        <v>0</v>
      </c>
      <c r="H2851" s="20">
        <f>IFERROR(VLOOKUP(A2851,'[3]Allocation Thresholds'!A:B,2,FALSE),10)</f>
        <v>10</v>
      </c>
    </row>
    <row r="2852" spans="1:8">
      <c r="A2852" t="s">
        <v>2306</v>
      </c>
      <c r="B2852" s="64">
        <f>VLOOKUP($A2852,Pivot!$D:$E,2,FALSE)</f>
        <v>0</v>
      </c>
      <c r="D2852" s="64">
        <v>50</v>
      </c>
      <c r="E2852" s="64">
        <v>50</v>
      </c>
      <c r="F2852" s="64">
        <v>0</v>
      </c>
      <c r="G2852" s="64">
        <v>0</v>
      </c>
      <c r="H2852" s="20">
        <f>IFERROR(VLOOKUP(A2852,'[3]Allocation Thresholds'!A:B,2,FALSE),10)</f>
        <v>10</v>
      </c>
    </row>
    <row r="2853" spans="1:8">
      <c r="A2853" t="s">
        <v>2307</v>
      </c>
      <c r="B2853" s="64">
        <f>VLOOKUP($A2853,Pivot!$D:$E,2,FALSE)</f>
        <v>0</v>
      </c>
      <c r="D2853" s="64">
        <v>50</v>
      </c>
      <c r="E2853" s="64">
        <v>50</v>
      </c>
      <c r="F2853" s="64">
        <v>0</v>
      </c>
      <c r="G2853" s="64">
        <v>0</v>
      </c>
      <c r="H2853" s="20">
        <f>IFERROR(VLOOKUP(A2853,'[3]Allocation Thresholds'!A:B,2,FALSE),10)</f>
        <v>10</v>
      </c>
    </row>
    <row r="2854" spans="1:8">
      <c r="A2854" t="s">
        <v>2308</v>
      </c>
      <c r="B2854" s="64">
        <f>VLOOKUP($A2854,Pivot!$D:$E,2,FALSE)</f>
        <v>0</v>
      </c>
      <c r="D2854" s="64">
        <v>50</v>
      </c>
      <c r="E2854" s="64">
        <v>50</v>
      </c>
      <c r="F2854" s="64">
        <v>0</v>
      </c>
      <c r="G2854" s="64">
        <v>0</v>
      </c>
      <c r="H2854" s="20">
        <f>IFERROR(VLOOKUP(A2854,'[3]Allocation Thresholds'!A:B,2,FALSE),10)</f>
        <v>10</v>
      </c>
    </row>
    <row r="2855" spans="1:8">
      <c r="A2855" t="s">
        <v>2309</v>
      </c>
      <c r="B2855" s="64">
        <f>VLOOKUP($A2855,Pivot!$D:$E,2,FALSE)</f>
        <v>0</v>
      </c>
      <c r="D2855" s="64">
        <v>50</v>
      </c>
      <c r="E2855" s="64">
        <v>50</v>
      </c>
      <c r="F2855" s="64">
        <v>0</v>
      </c>
      <c r="G2855" s="64">
        <v>0</v>
      </c>
      <c r="H2855" s="20">
        <f>IFERROR(VLOOKUP(A2855,'[3]Allocation Thresholds'!A:B,2,FALSE),10)</f>
        <v>10</v>
      </c>
    </row>
    <row r="2856" spans="1:8">
      <c r="A2856" t="s">
        <v>2310</v>
      </c>
      <c r="B2856" s="64">
        <f>VLOOKUP($A2856,Pivot!$D:$E,2,FALSE)</f>
        <v>0</v>
      </c>
      <c r="D2856" s="64">
        <v>50</v>
      </c>
      <c r="E2856" s="64">
        <v>50</v>
      </c>
      <c r="F2856" s="64">
        <v>0</v>
      </c>
      <c r="G2856" s="64">
        <v>0</v>
      </c>
      <c r="H2856" s="20">
        <f>IFERROR(VLOOKUP(A2856,'[3]Allocation Thresholds'!A:B,2,FALSE),10)</f>
        <v>10</v>
      </c>
    </row>
    <row r="2857" spans="1:8">
      <c r="A2857" t="s">
        <v>2311</v>
      </c>
      <c r="B2857" s="64">
        <f>VLOOKUP($A2857,Pivot!$D:$E,2,FALSE)</f>
        <v>1</v>
      </c>
      <c r="D2857" s="64">
        <v>50</v>
      </c>
      <c r="E2857" s="64">
        <v>50</v>
      </c>
      <c r="F2857" s="64">
        <v>0</v>
      </c>
      <c r="G2857" s="64">
        <v>0</v>
      </c>
      <c r="H2857" s="20">
        <f>IFERROR(VLOOKUP(A2857,'[3]Allocation Thresholds'!A:B,2,FALSE),10)</f>
        <v>10</v>
      </c>
    </row>
    <row r="2858" spans="1:8">
      <c r="A2858" t="s">
        <v>2312</v>
      </c>
      <c r="B2858" s="64">
        <f>VLOOKUP($A2858,Pivot!$D:$E,2,FALSE)</f>
        <v>0</v>
      </c>
      <c r="D2858" s="64">
        <v>50</v>
      </c>
      <c r="E2858" s="64">
        <v>50</v>
      </c>
      <c r="F2858" s="64">
        <v>0</v>
      </c>
      <c r="G2858" s="64">
        <v>0</v>
      </c>
      <c r="H2858" s="20">
        <f>IFERROR(VLOOKUP(A2858,'[3]Allocation Thresholds'!A:B,2,FALSE),10)</f>
        <v>10</v>
      </c>
    </row>
    <row r="2859" spans="1:8">
      <c r="A2859" t="s">
        <v>2313</v>
      </c>
      <c r="B2859" s="64">
        <f>VLOOKUP($A2859,Pivot!$D:$E,2,FALSE)</f>
        <v>0</v>
      </c>
      <c r="D2859" s="64">
        <v>50</v>
      </c>
      <c r="E2859" s="64">
        <v>50</v>
      </c>
      <c r="F2859" s="64">
        <v>0</v>
      </c>
      <c r="G2859" s="64">
        <v>0</v>
      </c>
      <c r="H2859" s="20">
        <f>IFERROR(VLOOKUP(A2859,'[3]Allocation Thresholds'!A:B,2,FALSE),10)</f>
        <v>10</v>
      </c>
    </row>
    <row r="2860" spans="1:8">
      <c r="A2860" t="s">
        <v>2314</v>
      </c>
      <c r="B2860" s="64">
        <f>VLOOKUP($A2860,Pivot!$D:$E,2,FALSE)</f>
        <v>0</v>
      </c>
      <c r="D2860" s="64">
        <v>50</v>
      </c>
      <c r="E2860" s="64">
        <v>50</v>
      </c>
      <c r="F2860" s="64">
        <v>0</v>
      </c>
      <c r="G2860" s="64">
        <v>0</v>
      </c>
      <c r="H2860" s="20">
        <f>IFERROR(VLOOKUP(A2860,'[3]Allocation Thresholds'!A:B,2,FALSE),10)</f>
        <v>10</v>
      </c>
    </row>
    <row r="2861" spans="1:8">
      <c r="A2861" t="s">
        <v>2315</v>
      </c>
      <c r="B2861" s="64">
        <f>VLOOKUP($A2861,Pivot!$D:$E,2,FALSE)</f>
        <v>0</v>
      </c>
      <c r="D2861" s="64">
        <v>50</v>
      </c>
      <c r="E2861" s="64">
        <v>50</v>
      </c>
      <c r="F2861" s="64">
        <v>0</v>
      </c>
      <c r="G2861" s="64">
        <v>0</v>
      </c>
      <c r="H2861" s="20">
        <f>IFERROR(VLOOKUP(A2861,'[3]Allocation Thresholds'!A:B,2,FALSE),10)</f>
        <v>10</v>
      </c>
    </row>
    <row r="2862" spans="1:8">
      <c r="A2862" t="s">
        <v>2316</v>
      </c>
      <c r="B2862" s="64">
        <f>VLOOKUP($A2862,Pivot!$D:$E,2,FALSE)</f>
        <v>0</v>
      </c>
      <c r="D2862" s="64">
        <v>50</v>
      </c>
      <c r="E2862" s="64">
        <v>50</v>
      </c>
      <c r="F2862" s="64">
        <v>0</v>
      </c>
      <c r="G2862" s="64">
        <v>0</v>
      </c>
      <c r="H2862" s="20">
        <f>IFERROR(VLOOKUP(A2862,'[3]Allocation Thresholds'!A:B,2,FALSE),10)</f>
        <v>10</v>
      </c>
    </row>
    <row r="2863" spans="1:8">
      <c r="A2863" t="s">
        <v>2317</v>
      </c>
      <c r="B2863" s="64">
        <f>VLOOKUP($A2863,Pivot!$D:$E,2,FALSE)</f>
        <v>0</v>
      </c>
      <c r="D2863" s="64">
        <v>50</v>
      </c>
      <c r="E2863" s="64">
        <v>50</v>
      </c>
      <c r="F2863" s="64">
        <v>0</v>
      </c>
      <c r="G2863" s="64">
        <v>0</v>
      </c>
      <c r="H2863" s="20">
        <f>IFERROR(VLOOKUP(A2863,'[3]Allocation Thresholds'!A:B,2,FALSE),10)</f>
        <v>10</v>
      </c>
    </row>
    <row r="2864" spans="1:8">
      <c r="A2864" t="s">
        <v>2318</v>
      </c>
      <c r="B2864" s="64">
        <f>VLOOKUP($A2864,Pivot!$D:$E,2,FALSE)</f>
        <v>0</v>
      </c>
      <c r="D2864" s="64">
        <v>50</v>
      </c>
      <c r="E2864" s="64">
        <v>50</v>
      </c>
      <c r="F2864" s="64">
        <v>0</v>
      </c>
      <c r="G2864" s="64">
        <v>0</v>
      </c>
      <c r="H2864" s="20">
        <f>IFERROR(VLOOKUP(A2864,'[3]Allocation Thresholds'!A:B,2,FALSE),10)</f>
        <v>10</v>
      </c>
    </row>
    <row r="2865" spans="1:8">
      <c r="A2865" t="s">
        <v>2319</v>
      </c>
      <c r="B2865" s="64">
        <f>VLOOKUP($A2865,Pivot!$D:$E,2,FALSE)</f>
        <v>0</v>
      </c>
      <c r="D2865" s="64">
        <v>50</v>
      </c>
      <c r="E2865" s="64">
        <v>50</v>
      </c>
      <c r="F2865" s="64">
        <v>0</v>
      </c>
      <c r="G2865" s="64">
        <v>0</v>
      </c>
      <c r="H2865" s="20">
        <f>IFERROR(VLOOKUP(A2865,'[3]Allocation Thresholds'!A:B,2,FALSE),10)</f>
        <v>10</v>
      </c>
    </row>
    <row r="2866" spans="1:8">
      <c r="A2866" t="s">
        <v>2320</v>
      </c>
      <c r="B2866" s="64">
        <f>VLOOKUP($A2866,Pivot!$D:$E,2,FALSE)</f>
        <v>2</v>
      </c>
      <c r="D2866" s="64">
        <v>50</v>
      </c>
      <c r="E2866" s="64">
        <v>50</v>
      </c>
      <c r="F2866" s="64">
        <v>0</v>
      </c>
      <c r="G2866" s="64">
        <v>0</v>
      </c>
      <c r="H2866" s="20">
        <f>IFERROR(VLOOKUP(A2866,'[3]Allocation Thresholds'!A:B,2,FALSE),10)</f>
        <v>10</v>
      </c>
    </row>
    <row r="2867" spans="1:8">
      <c r="A2867" t="s">
        <v>2323</v>
      </c>
      <c r="B2867" s="64">
        <f>VLOOKUP($A2867,Pivot!$D:$E,2,FALSE)</f>
        <v>0</v>
      </c>
      <c r="D2867" s="64">
        <v>50</v>
      </c>
      <c r="E2867" s="64">
        <v>50</v>
      </c>
      <c r="F2867" s="64">
        <v>0</v>
      </c>
      <c r="G2867" s="64">
        <v>0</v>
      </c>
      <c r="H2867" s="20">
        <f>IFERROR(VLOOKUP(A2867,'[3]Allocation Thresholds'!A:B,2,FALSE),10)</f>
        <v>10</v>
      </c>
    </row>
    <row r="2868" spans="1:8">
      <c r="A2868" t="s">
        <v>2324</v>
      </c>
      <c r="B2868" s="64">
        <f>VLOOKUP($A2868,Pivot!$D:$E,2,FALSE)</f>
        <v>0</v>
      </c>
      <c r="D2868" s="64">
        <v>0</v>
      </c>
      <c r="E2868" s="64">
        <v>0</v>
      </c>
      <c r="F2868" s="64">
        <v>0</v>
      </c>
      <c r="G2868" s="64">
        <v>0</v>
      </c>
      <c r="H2868" s="20">
        <f>IFERROR(VLOOKUP(A2868,'[3]Allocation Thresholds'!A:B,2,FALSE),10)</f>
        <v>10</v>
      </c>
    </row>
    <row r="2869" spans="1:8">
      <c r="A2869" t="s">
        <v>2325</v>
      </c>
      <c r="B2869" s="64">
        <f>VLOOKUP($A2869,Pivot!$D:$E,2,FALSE)</f>
        <v>0</v>
      </c>
      <c r="D2869" s="64">
        <v>50</v>
      </c>
      <c r="E2869" s="64">
        <v>50</v>
      </c>
      <c r="F2869" s="64">
        <v>0</v>
      </c>
      <c r="G2869" s="64">
        <v>0</v>
      </c>
      <c r="H2869" s="20">
        <f>IFERROR(VLOOKUP(A2869,'[3]Allocation Thresholds'!A:B,2,FALSE),10)</f>
        <v>10</v>
      </c>
    </row>
    <row r="2870" spans="1:8">
      <c r="A2870" t="s">
        <v>2326</v>
      </c>
      <c r="B2870" s="64">
        <f>VLOOKUP($A2870,Pivot!$D:$E,2,FALSE)</f>
        <v>0</v>
      </c>
      <c r="D2870" s="64">
        <v>50</v>
      </c>
      <c r="E2870" s="64">
        <v>50</v>
      </c>
      <c r="F2870" s="64">
        <v>0</v>
      </c>
      <c r="G2870" s="64">
        <v>0</v>
      </c>
      <c r="H2870" s="20">
        <f>IFERROR(VLOOKUP(A2870,'[3]Allocation Thresholds'!A:B,2,FALSE),10)</f>
        <v>10</v>
      </c>
    </row>
    <row r="2871" spans="1:8">
      <c r="A2871" t="s">
        <v>2327</v>
      </c>
      <c r="B2871" s="64">
        <f>VLOOKUP($A2871,Pivot!$D:$E,2,FALSE)</f>
        <v>0</v>
      </c>
      <c r="D2871" s="64">
        <v>50</v>
      </c>
      <c r="E2871" s="64">
        <v>50</v>
      </c>
      <c r="F2871" s="64">
        <v>0</v>
      </c>
      <c r="G2871" s="64">
        <v>0</v>
      </c>
      <c r="H2871" s="20">
        <f>IFERROR(VLOOKUP(A2871,'[3]Allocation Thresholds'!A:B,2,FALSE),10)</f>
        <v>10</v>
      </c>
    </row>
    <row r="2872" spans="1:8">
      <c r="A2872" t="s">
        <v>5079</v>
      </c>
      <c r="B2872" s="64">
        <f>VLOOKUP($A2872,Pivot!$D:$E,2,FALSE)</f>
        <v>0</v>
      </c>
      <c r="D2872" s="64">
        <v>50</v>
      </c>
      <c r="E2872" s="64">
        <v>50</v>
      </c>
      <c r="F2872" s="64">
        <v>0</v>
      </c>
      <c r="G2872" s="64">
        <v>0</v>
      </c>
      <c r="H2872" s="20">
        <f>IFERROR(VLOOKUP(A2872,'[3]Allocation Thresholds'!A:B,2,FALSE),10)</f>
        <v>10</v>
      </c>
    </row>
    <row r="2873" spans="1:8">
      <c r="A2873" t="s">
        <v>2328</v>
      </c>
      <c r="B2873" s="64">
        <f>VLOOKUP($A2873,Pivot!$D:$E,2,FALSE)</f>
        <v>0</v>
      </c>
      <c r="D2873" s="64">
        <v>0</v>
      </c>
      <c r="E2873" s="64">
        <v>0</v>
      </c>
      <c r="F2873" s="64">
        <v>0</v>
      </c>
      <c r="G2873" s="64">
        <v>0</v>
      </c>
      <c r="H2873" s="20">
        <f>IFERROR(VLOOKUP(A2873,'[3]Allocation Thresholds'!A:B,2,FALSE),10)</f>
        <v>10</v>
      </c>
    </row>
    <row r="2874" spans="1:8">
      <c r="A2874" t="s">
        <v>2329</v>
      </c>
      <c r="B2874" s="64">
        <f>VLOOKUP($A2874,Pivot!$D:$E,2,FALSE)</f>
        <v>0</v>
      </c>
      <c r="D2874" s="64">
        <v>0</v>
      </c>
      <c r="E2874" s="64">
        <v>0</v>
      </c>
      <c r="F2874" s="64">
        <v>0</v>
      </c>
      <c r="G2874" s="64">
        <v>0</v>
      </c>
      <c r="H2874" s="20">
        <f>IFERROR(VLOOKUP(A2874,'[3]Allocation Thresholds'!A:B,2,FALSE),10)</f>
        <v>10</v>
      </c>
    </row>
    <row r="2875" spans="1:8">
      <c r="A2875" t="s">
        <v>5080</v>
      </c>
      <c r="B2875" s="64">
        <f>VLOOKUP($A2875,Pivot!$D:$E,2,FALSE)</f>
        <v>0</v>
      </c>
      <c r="D2875" s="64">
        <v>50</v>
      </c>
      <c r="E2875" s="64">
        <v>50</v>
      </c>
      <c r="F2875" s="64">
        <v>0</v>
      </c>
      <c r="G2875" s="64">
        <v>0</v>
      </c>
      <c r="H2875" s="20">
        <f>IFERROR(VLOOKUP(A2875,'[3]Allocation Thresholds'!A:B,2,FALSE),10)</f>
        <v>10</v>
      </c>
    </row>
    <row r="2876" spans="1:8">
      <c r="A2876" t="s">
        <v>2330</v>
      </c>
      <c r="B2876" s="64">
        <f>VLOOKUP($A2876,Pivot!$D:$E,2,FALSE)</f>
        <v>0</v>
      </c>
      <c r="D2876" s="64">
        <v>50</v>
      </c>
      <c r="E2876" s="64">
        <v>50</v>
      </c>
      <c r="F2876" s="64">
        <v>0</v>
      </c>
      <c r="G2876" s="64">
        <v>0</v>
      </c>
      <c r="H2876" s="20">
        <f>IFERROR(VLOOKUP(A2876,'[3]Allocation Thresholds'!A:B,2,FALSE),10)</f>
        <v>10</v>
      </c>
    </row>
    <row r="2877" spans="1:8">
      <c r="A2877" t="s">
        <v>2331</v>
      </c>
      <c r="B2877" s="64">
        <f>VLOOKUP($A2877,Pivot!$D:$E,2,FALSE)</f>
        <v>0</v>
      </c>
      <c r="D2877" s="64">
        <v>50</v>
      </c>
      <c r="E2877" s="66">
        <v>50</v>
      </c>
      <c r="F2877" s="64">
        <v>0</v>
      </c>
      <c r="G2877" s="64">
        <v>0</v>
      </c>
      <c r="H2877" s="20">
        <f>IFERROR(VLOOKUP(A2877,'[3]Allocation Thresholds'!A:B,2,FALSE),10)</f>
        <v>10</v>
      </c>
    </row>
    <row r="2878" spans="1:8">
      <c r="A2878" t="s">
        <v>2332</v>
      </c>
      <c r="B2878" s="64">
        <f>VLOOKUP($A2878,Pivot!$D:$E,2,FALSE)</f>
        <v>0</v>
      </c>
      <c r="D2878" s="64">
        <v>50</v>
      </c>
      <c r="E2878" s="64">
        <v>50</v>
      </c>
      <c r="F2878" s="64">
        <v>0</v>
      </c>
      <c r="G2878" s="64">
        <v>0</v>
      </c>
      <c r="H2878" s="20">
        <f>IFERROR(VLOOKUP(A2878,'[3]Allocation Thresholds'!A:B,2,FALSE),10)</f>
        <v>10</v>
      </c>
    </row>
    <row r="2879" spans="1:8">
      <c r="A2879" t="s">
        <v>5081</v>
      </c>
      <c r="B2879" s="64">
        <f>VLOOKUP($A2879,Pivot!$D:$E,2,FALSE)</f>
        <v>0</v>
      </c>
      <c r="D2879" s="64">
        <v>0</v>
      </c>
      <c r="E2879" s="64">
        <v>0</v>
      </c>
      <c r="F2879" s="64">
        <v>0</v>
      </c>
      <c r="G2879" s="64">
        <v>0</v>
      </c>
      <c r="H2879" s="20">
        <f>IFERROR(VLOOKUP(A2879,'[3]Allocation Thresholds'!A:B,2,FALSE),10)</f>
        <v>10</v>
      </c>
    </row>
    <row r="2880" spans="1:8">
      <c r="A2880" t="s">
        <v>2333</v>
      </c>
      <c r="B2880" s="64">
        <f>VLOOKUP($A2880,Pivot!$D:$E,2,FALSE)</f>
        <v>0</v>
      </c>
      <c r="D2880" s="64">
        <v>0</v>
      </c>
      <c r="E2880" s="64">
        <v>0</v>
      </c>
      <c r="F2880" s="64">
        <v>0</v>
      </c>
      <c r="G2880" s="64">
        <v>0</v>
      </c>
      <c r="H2880" s="20">
        <f>IFERROR(VLOOKUP(A2880,'[3]Allocation Thresholds'!A:B,2,FALSE),10)</f>
        <v>10</v>
      </c>
    </row>
    <row r="2881" spans="1:8">
      <c r="A2881" t="s">
        <v>2334</v>
      </c>
      <c r="B2881" s="64">
        <f>VLOOKUP($A2881,Pivot!$D:$E,2,FALSE)</f>
        <v>0</v>
      </c>
      <c r="D2881" s="64">
        <v>0</v>
      </c>
      <c r="E2881" s="64">
        <v>0</v>
      </c>
      <c r="F2881" s="64">
        <v>0</v>
      </c>
      <c r="G2881" s="64">
        <v>0</v>
      </c>
      <c r="H2881" s="20">
        <f>IFERROR(VLOOKUP(A2881,'[3]Allocation Thresholds'!A:B,2,FALSE),10)</f>
        <v>10</v>
      </c>
    </row>
    <row r="2882" spans="1:8">
      <c r="A2882" t="s">
        <v>2335</v>
      </c>
      <c r="B2882" s="64">
        <f>VLOOKUP($A2882,Pivot!$D:$E,2,FALSE)</f>
        <v>0</v>
      </c>
      <c r="D2882" s="64">
        <v>50</v>
      </c>
      <c r="E2882" s="66">
        <v>50</v>
      </c>
      <c r="F2882" s="64">
        <v>0</v>
      </c>
      <c r="G2882" s="64">
        <v>0</v>
      </c>
      <c r="H2882" s="20">
        <f>IFERROR(VLOOKUP(A2882,'[3]Allocation Thresholds'!A:B,2,FALSE),10)</f>
        <v>10</v>
      </c>
    </row>
    <row r="2883" spans="1:8">
      <c r="A2883" t="s">
        <v>5082</v>
      </c>
      <c r="B2883" s="64">
        <f>VLOOKUP($A2883,Pivot!$D:$E,2,FALSE)</f>
        <v>0</v>
      </c>
      <c r="D2883" s="64">
        <v>50</v>
      </c>
      <c r="E2883" s="64">
        <v>50</v>
      </c>
      <c r="F2883" s="64">
        <v>0</v>
      </c>
      <c r="G2883" s="64">
        <v>0</v>
      </c>
      <c r="H2883" s="20">
        <f>IFERROR(VLOOKUP(A2883,'[3]Allocation Thresholds'!A:B,2,FALSE),10)</f>
        <v>10</v>
      </c>
    </row>
    <row r="2884" spans="1:8">
      <c r="A2884" t="s">
        <v>2336</v>
      </c>
      <c r="B2884" s="64">
        <f>VLOOKUP($A2884,Pivot!$D:$E,2,FALSE)</f>
        <v>0</v>
      </c>
      <c r="D2884" s="64">
        <v>50</v>
      </c>
      <c r="E2884" s="64">
        <v>50</v>
      </c>
      <c r="F2884" s="64">
        <v>0</v>
      </c>
      <c r="G2884" s="64">
        <v>0</v>
      </c>
      <c r="H2884" s="20">
        <f>IFERROR(VLOOKUP(A2884,'[3]Allocation Thresholds'!A:B,2,FALSE),10)</f>
        <v>10</v>
      </c>
    </row>
    <row r="2885" spans="1:8">
      <c r="A2885" t="s">
        <v>2337</v>
      </c>
      <c r="B2885" s="64">
        <f>VLOOKUP($A2885,Pivot!$D:$E,2,FALSE)</f>
        <v>0</v>
      </c>
      <c r="D2885" s="64">
        <v>50</v>
      </c>
      <c r="E2885" s="64">
        <v>50</v>
      </c>
      <c r="F2885" s="64">
        <v>0</v>
      </c>
      <c r="G2885" s="64">
        <v>0</v>
      </c>
      <c r="H2885" s="20">
        <f>IFERROR(VLOOKUP(A2885,'[3]Allocation Thresholds'!A:B,2,FALSE),10)</f>
        <v>10</v>
      </c>
    </row>
    <row r="2886" spans="1:8">
      <c r="A2886" t="s">
        <v>2338</v>
      </c>
      <c r="B2886" s="64">
        <f>VLOOKUP($A2886,Pivot!$D:$E,2,FALSE)</f>
        <v>0</v>
      </c>
      <c r="D2886" s="64">
        <v>50</v>
      </c>
      <c r="E2886" s="64">
        <v>50</v>
      </c>
      <c r="F2886" s="64">
        <v>0</v>
      </c>
      <c r="G2886" s="64">
        <v>0</v>
      </c>
      <c r="H2886" s="20">
        <f>IFERROR(VLOOKUP(A2886,'[3]Allocation Thresholds'!A:B,2,FALSE),10)</f>
        <v>10</v>
      </c>
    </row>
    <row r="2887" spans="1:8">
      <c r="A2887" t="s">
        <v>2339</v>
      </c>
      <c r="B2887" s="64">
        <f>VLOOKUP($A2887,Pivot!$D:$E,2,FALSE)</f>
        <v>0</v>
      </c>
      <c r="D2887" s="64">
        <v>0</v>
      </c>
      <c r="E2887" s="64">
        <v>0</v>
      </c>
      <c r="F2887" s="64">
        <v>0</v>
      </c>
      <c r="G2887" s="64">
        <v>0</v>
      </c>
      <c r="H2887" s="20">
        <f>IFERROR(VLOOKUP(A2887,'[3]Allocation Thresholds'!A:B,2,FALSE),10)</f>
        <v>10</v>
      </c>
    </row>
    <row r="2888" spans="1:8">
      <c r="A2888" t="s">
        <v>2340</v>
      </c>
      <c r="B2888" s="64">
        <f>VLOOKUP($A2888,Pivot!$D:$E,2,FALSE)</f>
        <v>0</v>
      </c>
      <c r="D2888" s="64">
        <v>50</v>
      </c>
      <c r="E2888" s="64">
        <v>50</v>
      </c>
      <c r="F2888" s="64">
        <v>0</v>
      </c>
      <c r="G2888" s="64">
        <v>0</v>
      </c>
      <c r="H2888" s="20">
        <f>IFERROR(VLOOKUP(A2888,'[3]Allocation Thresholds'!A:B,2,FALSE),10)</f>
        <v>10</v>
      </c>
    </row>
    <row r="2889" spans="1:8">
      <c r="A2889" t="s">
        <v>2341</v>
      </c>
      <c r="B2889" s="64">
        <f>VLOOKUP($A2889,Pivot!$D:$E,2,FALSE)</f>
        <v>0</v>
      </c>
      <c r="D2889" s="64">
        <v>50</v>
      </c>
      <c r="E2889" s="64">
        <v>50</v>
      </c>
      <c r="F2889" s="64">
        <v>0</v>
      </c>
      <c r="G2889" s="64">
        <v>0</v>
      </c>
      <c r="H2889" s="20">
        <f>IFERROR(VLOOKUP(A2889,'[3]Allocation Thresholds'!A:B,2,FALSE),10)</f>
        <v>10</v>
      </c>
    </row>
    <row r="2890" spans="1:8">
      <c r="A2890" t="s">
        <v>2342</v>
      </c>
      <c r="B2890" s="64">
        <f>VLOOKUP($A2890,Pivot!$D:$E,2,FALSE)</f>
        <v>0</v>
      </c>
      <c r="D2890" s="64">
        <v>0</v>
      </c>
      <c r="E2890" s="64">
        <v>0</v>
      </c>
      <c r="F2890" s="64">
        <v>0</v>
      </c>
      <c r="G2890" s="64">
        <v>0</v>
      </c>
      <c r="H2890" s="20">
        <f>IFERROR(VLOOKUP(A2890,'[3]Allocation Thresholds'!A:B,2,FALSE),10)</f>
        <v>10</v>
      </c>
    </row>
    <row r="2891" spans="1:8">
      <c r="A2891" t="s">
        <v>2343</v>
      </c>
      <c r="B2891" s="64">
        <f>VLOOKUP($A2891,Pivot!$D:$E,2,FALSE)</f>
        <v>0</v>
      </c>
      <c r="D2891" s="64">
        <v>50</v>
      </c>
      <c r="E2891" s="64">
        <v>50</v>
      </c>
      <c r="F2891" s="64">
        <v>0</v>
      </c>
      <c r="G2891" s="64">
        <v>0</v>
      </c>
      <c r="H2891" s="20">
        <f>IFERROR(VLOOKUP(A2891,'[3]Allocation Thresholds'!A:B,2,FALSE),10)</f>
        <v>10</v>
      </c>
    </row>
    <row r="2892" spans="1:8">
      <c r="A2892" t="s">
        <v>5083</v>
      </c>
      <c r="B2892" s="64">
        <f>VLOOKUP($A2892,Pivot!$D:$E,2,FALSE)</f>
        <v>0</v>
      </c>
      <c r="D2892" s="64">
        <v>50</v>
      </c>
      <c r="E2892" s="64">
        <v>50</v>
      </c>
      <c r="F2892" s="64">
        <v>0</v>
      </c>
      <c r="G2892" s="64">
        <v>0</v>
      </c>
      <c r="H2892" s="20">
        <f>IFERROR(VLOOKUP(A2892,'[3]Allocation Thresholds'!A:B,2,FALSE),10)</f>
        <v>10</v>
      </c>
    </row>
    <row r="2893" spans="1:8">
      <c r="A2893" t="s">
        <v>2344</v>
      </c>
      <c r="B2893" s="64">
        <f>VLOOKUP($A2893,Pivot!$D:$E,2,FALSE)</f>
        <v>0</v>
      </c>
      <c r="D2893" s="64">
        <v>0</v>
      </c>
      <c r="E2893" s="64">
        <v>0</v>
      </c>
      <c r="F2893" s="64">
        <v>0</v>
      </c>
      <c r="G2893" s="64">
        <v>0</v>
      </c>
      <c r="H2893" s="20">
        <f>IFERROR(VLOOKUP(A2893,'[3]Allocation Thresholds'!A:B,2,FALSE),10)</f>
        <v>10</v>
      </c>
    </row>
    <row r="2894" spans="1:8">
      <c r="A2894" t="s">
        <v>2345</v>
      </c>
      <c r="B2894" s="64">
        <f>VLOOKUP($A2894,Pivot!$D:$E,2,FALSE)</f>
        <v>0</v>
      </c>
      <c r="D2894" s="64">
        <v>50</v>
      </c>
      <c r="E2894" s="64">
        <v>50</v>
      </c>
      <c r="F2894" s="64">
        <v>0</v>
      </c>
      <c r="G2894" s="64">
        <v>0</v>
      </c>
      <c r="H2894" s="20">
        <f>IFERROR(VLOOKUP(A2894,'[3]Allocation Thresholds'!A:B,2,FALSE),10)</f>
        <v>10</v>
      </c>
    </row>
    <row r="2895" spans="1:8">
      <c r="A2895" t="s">
        <v>2346</v>
      </c>
      <c r="B2895" s="64">
        <f>VLOOKUP($A2895,Pivot!$D:$E,2,FALSE)</f>
        <v>0</v>
      </c>
      <c r="D2895" s="64">
        <v>50</v>
      </c>
      <c r="E2895" s="64">
        <v>50</v>
      </c>
      <c r="F2895" s="64">
        <v>0</v>
      </c>
      <c r="G2895" s="64">
        <v>0</v>
      </c>
      <c r="H2895" s="20">
        <f>IFERROR(VLOOKUP(A2895,'[3]Allocation Thresholds'!A:B,2,FALSE),10)</f>
        <v>10</v>
      </c>
    </row>
    <row r="2896" spans="1:8">
      <c r="A2896" t="s">
        <v>2347</v>
      </c>
      <c r="B2896" s="64">
        <f>VLOOKUP($A2896,Pivot!$D:$E,2,FALSE)</f>
        <v>0</v>
      </c>
      <c r="D2896" s="64">
        <v>0</v>
      </c>
      <c r="E2896" s="64">
        <v>0</v>
      </c>
      <c r="F2896" s="64">
        <v>0</v>
      </c>
      <c r="G2896" s="64">
        <v>0</v>
      </c>
      <c r="H2896" s="20">
        <f>IFERROR(VLOOKUP(A2896,'[3]Allocation Thresholds'!A:B,2,FALSE),10)</f>
        <v>10</v>
      </c>
    </row>
    <row r="2897" spans="1:8">
      <c r="A2897" t="s">
        <v>2348</v>
      </c>
      <c r="B2897" s="64">
        <f>VLOOKUP($A2897,Pivot!$D:$E,2,FALSE)</f>
        <v>0</v>
      </c>
      <c r="D2897" s="64">
        <v>50</v>
      </c>
      <c r="E2897" s="64">
        <v>50</v>
      </c>
      <c r="F2897" s="64">
        <v>0</v>
      </c>
      <c r="G2897" s="64">
        <v>0</v>
      </c>
      <c r="H2897" s="20">
        <f>IFERROR(VLOOKUP(A2897,'[3]Allocation Thresholds'!A:B,2,FALSE),10)</f>
        <v>10</v>
      </c>
    </row>
    <row r="2898" spans="1:8">
      <c r="A2898" t="s">
        <v>2349</v>
      </c>
      <c r="B2898" s="64">
        <f>VLOOKUP($A2898,Pivot!$D:$E,2,FALSE)</f>
        <v>0</v>
      </c>
      <c r="D2898" s="64">
        <v>0</v>
      </c>
      <c r="E2898" s="64">
        <v>0</v>
      </c>
      <c r="F2898" s="64">
        <v>0</v>
      </c>
      <c r="G2898" s="64">
        <v>0</v>
      </c>
      <c r="H2898" s="20">
        <f>IFERROR(VLOOKUP(A2898,'[3]Allocation Thresholds'!A:B,2,FALSE),10)</f>
        <v>10</v>
      </c>
    </row>
    <row r="2899" spans="1:8">
      <c r="A2899" t="s">
        <v>2350</v>
      </c>
      <c r="B2899" s="64">
        <f>VLOOKUP($A2899,Pivot!$D:$E,2,FALSE)</f>
        <v>0</v>
      </c>
      <c r="D2899" s="64">
        <v>50</v>
      </c>
      <c r="E2899" s="64">
        <v>50</v>
      </c>
      <c r="F2899" s="64">
        <v>0</v>
      </c>
      <c r="G2899" s="64">
        <v>0</v>
      </c>
      <c r="H2899" s="20">
        <f>IFERROR(VLOOKUP(A2899,'[3]Allocation Thresholds'!A:B,2,FALSE),10)</f>
        <v>10</v>
      </c>
    </row>
    <row r="2900" spans="1:8">
      <c r="A2900" t="s">
        <v>2351</v>
      </c>
      <c r="B2900" s="64">
        <f>VLOOKUP($A2900,Pivot!$D:$E,2,FALSE)</f>
        <v>0</v>
      </c>
      <c r="D2900" s="64">
        <v>0</v>
      </c>
      <c r="E2900" s="64">
        <v>0</v>
      </c>
      <c r="F2900" s="64">
        <v>0</v>
      </c>
      <c r="G2900" s="64">
        <v>0</v>
      </c>
      <c r="H2900" s="20">
        <f>IFERROR(VLOOKUP(A2900,'[3]Allocation Thresholds'!A:B,2,FALSE),10)</f>
        <v>10</v>
      </c>
    </row>
    <row r="2901" spans="1:8">
      <c r="A2901" t="s">
        <v>2352</v>
      </c>
      <c r="B2901" s="64">
        <f>VLOOKUP($A2901,Pivot!$D:$E,2,FALSE)</f>
        <v>0</v>
      </c>
      <c r="D2901" s="64">
        <v>0</v>
      </c>
      <c r="E2901" s="64">
        <v>0</v>
      </c>
      <c r="F2901" s="64">
        <v>0</v>
      </c>
      <c r="G2901" s="64">
        <v>0</v>
      </c>
      <c r="H2901" s="20">
        <f>IFERROR(VLOOKUP(A2901,'[3]Allocation Thresholds'!A:B,2,FALSE),10)</f>
        <v>10</v>
      </c>
    </row>
    <row r="2902" spans="1:8">
      <c r="A2902" t="s">
        <v>2353</v>
      </c>
      <c r="B2902" s="64">
        <f>VLOOKUP($A2902,Pivot!$D:$E,2,FALSE)</f>
        <v>0</v>
      </c>
      <c r="D2902" s="64">
        <v>50</v>
      </c>
      <c r="E2902" s="64">
        <v>50</v>
      </c>
      <c r="F2902" s="64">
        <v>0</v>
      </c>
      <c r="G2902" s="64">
        <v>0</v>
      </c>
      <c r="H2902" s="20">
        <f>IFERROR(VLOOKUP(A2902,'[3]Allocation Thresholds'!A:B,2,FALSE),10)</f>
        <v>10</v>
      </c>
    </row>
    <row r="2903" spans="1:8">
      <c r="A2903" t="s">
        <v>2354</v>
      </c>
      <c r="B2903" s="64">
        <f>VLOOKUP($A2903,Pivot!$D:$E,2,FALSE)</f>
        <v>0</v>
      </c>
      <c r="D2903" s="64">
        <v>50</v>
      </c>
      <c r="E2903" s="64">
        <v>50</v>
      </c>
      <c r="F2903" s="64">
        <v>0</v>
      </c>
      <c r="G2903" s="64">
        <v>0</v>
      </c>
      <c r="H2903" s="20">
        <f>IFERROR(VLOOKUP(A2903,'[3]Allocation Thresholds'!A:B,2,FALSE),10)</f>
        <v>10</v>
      </c>
    </row>
    <row r="2904" spans="1:8">
      <c r="A2904" t="s">
        <v>2355</v>
      </c>
      <c r="B2904" s="64">
        <f>VLOOKUP($A2904,Pivot!$D:$E,2,FALSE)</f>
        <v>0</v>
      </c>
      <c r="D2904" s="64">
        <v>0</v>
      </c>
      <c r="E2904" s="64">
        <v>0</v>
      </c>
      <c r="F2904" s="64">
        <v>0</v>
      </c>
      <c r="G2904" s="64">
        <v>0</v>
      </c>
      <c r="H2904" s="20">
        <f>IFERROR(VLOOKUP(A2904,'[3]Allocation Thresholds'!A:B,2,FALSE),10)</f>
        <v>10</v>
      </c>
    </row>
    <row r="2905" spans="1:8">
      <c r="A2905" t="s">
        <v>2356</v>
      </c>
      <c r="B2905" s="64">
        <f>VLOOKUP($A2905,Pivot!$D:$E,2,FALSE)</f>
        <v>0</v>
      </c>
      <c r="D2905" s="66">
        <v>50</v>
      </c>
      <c r="E2905" s="64">
        <v>50</v>
      </c>
      <c r="F2905" s="64">
        <v>0</v>
      </c>
      <c r="G2905" s="64">
        <v>0</v>
      </c>
      <c r="H2905" s="20">
        <f>IFERROR(VLOOKUP(A2905,'[3]Allocation Thresholds'!A:B,2,FALSE),10)</f>
        <v>10</v>
      </c>
    </row>
    <row r="2906" spans="1:8">
      <c r="A2906" t="s">
        <v>2357</v>
      </c>
      <c r="B2906" s="64">
        <f>VLOOKUP($A2906,Pivot!$D:$E,2,FALSE)</f>
        <v>0</v>
      </c>
      <c r="D2906" s="64">
        <v>50</v>
      </c>
      <c r="E2906" s="64">
        <v>50</v>
      </c>
      <c r="F2906" s="64">
        <v>0</v>
      </c>
      <c r="G2906" s="64">
        <v>0</v>
      </c>
      <c r="H2906" s="20">
        <f>IFERROR(VLOOKUP(A2906,'[3]Allocation Thresholds'!A:B,2,FALSE),10)</f>
        <v>10</v>
      </c>
    </row>
    <row r="2907" spans="1:8">
      <c r="A2907" t="s">
        <v>2358</v>
      </c>
      <c r="B2907" s="64">
        <f>VLOOKUP($A2907,Pivot!$D:$E,2,FALSE)</f>
        <v>0</v>
      </c>
      <c r="D2907" s="64">
        <v>50</v>
      </c>
      <c r="E2907" s="64">
        <v>50</v>
      </c>
      <c r="F2907" s="64">
        <v>0</v>
      </c>
      <c r="G2907" s="64">
        <v>0</v>
      </c>
      <c r="H2907" s="20">
        <f>IFERROR(VLOOKUP(A2907,'[3]Allocation Thresholds'!A:B,2,FALSE),10)</f>
        <v>10</v>
      </c>
    </row>
    <row r="2908" spans="1:8">
      <c r="A2908" t="s">
        <v>2359</v>
      </c>
      <c r="B2908" s="64">
        <f>VLOOKUP($A2908,Pivot!$D:$E,2,FALSE)</f>
        <v>0</v>
      </c>
      <c r="D2908" s="64">
        <v>0</v>
      </c>
      <c r="E2908" s="64">
        <v>0</v>
      </c>
      <c r="F2908" s="64">
        <v>0</v>
      </c>
      <c r="G2908" s="64">
        <v>0</v>
      </c>
      <c r="H2908" s="20">
        <f>IFERROR(VLOOKUP(A2908,'[3]Allocation Thresholds'!A:B,2,FALSE),10)</f>
        <v>10</v>
      </c>
    </row>
    <row r="2909" spans="1:8">
      <c r="A2909" t="s">
        <v>2360</v>
      </c>
      <c r="B2909" s="64">
        <f>VLOOKUP($A2909,Pivot!$D:$E,2,FALSE)</f>
        <v>0</v>
      </c>
      <c r="D2909" s="64">
        <v>0</v>
      </c>
      <c r="E2909" s="64">
        <v>0</v>
      </c>
      <c r="F2909" s="64">
        <v>0</v>
      </c>
      <c r="G2909" s="64">
        <v>0</v>
      </c>
      <c r="H2909" s="20">
        <f>IFERROR(VLOOKUP(A2909,'[3]Allocation Thresholds'!A:B,2,FALSE),10)</f>
        <v>10</v>
      </c>
    </row>
    <row r="2910" spans="1:8">
      <c r="A2910" t="s">
        <v>2361</v>
      </c>
      <c r="B2910" s="64">
        <f>VLOOKUP($A2910,Pivot!$D:$E,2,FALSE)</f>
        <v>0</v>
      </c>
      <c r="D2910" s="64">
        <v>50</v>
      </c>
      <c r="E2910" s="64">
        <v>50</v>
      </c>
      <c r="F2910" s="64">
        <v>0</v>
      </c>
      <c r="G2910" s="64">
        <v>0</v>
      </c>
      <c r="H2910" s="20">
        <f>IFERROR(VLOOKUP(A2910,'[3]Allocation Thresholds'!A:B,2,FALSE),10)</f>
        <v>10</v>
      </c>
    </row>
    <row r="2911" spans="1:8">
      <c r="A2911" t="s">
        <v>5084</v>
      </c>
      <c r="B2911" s="64">
        <f>VLOOKUP($A2911,Pivot!$D:$E,2,FALSE)</f>
        <v>0</v>
      </c>
      <c r="D2911" s="64">
        <v>50</v>
      </c>
      <c r="E2911" s="64">
        <v>50</v>
      </c>
      <c r="F2911" s="64">
        <v>0</v>
      </c>
      <c r="G2911" s="64">
        <v>0</v>
      </c>
      <c r="H2911" s="20">
        <f>IFERROR(VLOOKUP(A2911,'[3]Allocation Thresholds'!A:B,2,FALSE),10)</f>
        <v>10</v>
      </c>
    </row>
    <row r="2912" spans="1:8">
      <c r="A2912" t="s">
        <v>2362</v>
      </c>
      <c r="B2912" s="64">
        <f>VLOOKUP($A2912,Pivot!$D:$E,2,FALSE)</f>
        <v>0</v>
      </c>
      <c r="D2912" s="64">
        <v>50</v>
      </c>
      <c r="E2912" s="64">
        <v>50</v>
      </c>
      <c r="F2912" s="64">
        <v>0</v>
      </c>
      <c r="G2912" s="64">
        <v>0</v>
      </c>
      <c r="H2912" s="20">
        <f>IFERROR(VLOOKUP(A2912,'[3]Allocation Thresholds'!A:B,2,FALSE),10)</f>
        <v>10</v>
      </c>
    </row>
    <row r="2913" spans="1:8">
      <c r="A2913" t="s">
        <v>5085</v>
      </c>
      <c r="B2913" s="64">
        <f>VLOOKUP($A2913,Pivot!$D:$E,2,FALSE)</f>
        <v>0</v>
      </c>
      <c r="D2913" s="64">
        <v>50</v>
      </c>
      <c r="E2913" s="64">
        <v>50</v>
      </c>
      <c r="F2913" s="64">
        <v>0</v>
      </c>
      <c r="G2913" s="64">
        <v>0</v>
      </c>
      <c r="H2913" s="20">
        <f>IFERROR(VLOOKUP(A2913,'[3]Allocation Thresholds'!A:B,2,FALSE),10)</f>
        <v>10</v>
      </c>
    </row>
    <row r="2914" spans="1:8">
      <c r="A2914" t="s">
        <v>2363</v>
      </c>
      <c r="B2914" s="64">
        <f>VLOOKUP($A2914,Pivot!$D:$E,2,FALSE)</f>
        <v>0</v>
      </c>
      <c r="D2914" s="64">
        <v>50</v>
      </c>
      <c r="E2914" s="64">
        <v>50</v>
      </c>
      <c r="F2914" s="64">
        <v>0</v>
      </c>
      <c r="G2914" s="64">
        <v>0</v>
      </c>
      <c r="H2914" s="20">
        <f>IFERROR(VLOOKUP(A2914,'[3]Allocation Thresholds'!A:B,2,FALSE),10)</f>
        <v>10</v>
      </c>
    </row>
    <row r="2915" spans="1:8">
      <c r="A2915" t="s">
        <v>5086</v>
      </c>
      <c r="B2915" s="64">
        <f>VLOOKUP($A2915,Pivot!$D:$E,2,FALSE)</f>
        <v>0</v>
      </c>
      <c r="D2915" s="64">
        <v>50</v>
      </c>
      <c r="E2915" s="64">
        <v>50</v>
      </c>
      <c r="F2915" s="64">
        <v>0</v>
      </c>
      <c r="G2915" s="64">
        <v>0</v>
      </c>
      <c r="H2915" s="20">
        <f>IFERROR(VLOOKUP(A2915,'[3]Allocation Thresholds'!A:B,2,FALSE),10)</f>
        <v>10</v>
      </c>
    </row>
    <row r="2916" spans="1:8">
      <c r="A2916" t="s">
        <v>2364</v>
      </c>
      <c r="B2916" s="64">
        <f>VLOOKUP($A2916,Pivot!$D:$E,2,FALSE)</f>
        <v>0</v>
      </c>
      <c r="D2916" s="64">
        <v>50</v>
      </c>
      <c r="E2916" s="64">
        <v>50</v>
      </c>
      <c r="F2916" s="64">
        <v>0</v>
      </c>
      <c r="G2916" s="64">
        <v>0</v>
      </c>
      <c r="H2916" s="20">
        <f>IFERROR(VLOOKUP(A2916,'[3]Allocation Thresholds'!A:B,2,FALSE),10)</f>
        <v>10</v>
      </c>
    </row>
    <row r="2917" spans="1:8">
      <c r="A2917" t="s">
        <v>2365</v>
      </c>
      <c r="B2917" s="64">
        <f>VLOOKUP($A2917,Pivot!$D:$E,2,FALSE)</f>
        <v>0</v>
      </c>
      <c r="D2917" s="64">
        <v>50</v>
      </c>
      <c r="E2917" s="64">
        <v>50</v>
      </c>
      <c r="F2917" s="64">
        <v>0</v>
      </c>
      <c r="G2917" s="64">
        <v>0</v>
      </c>
      <c r="H2917" s="20">
        <f>IFERROR(VLOOKUP(A2917,'[3]Allocation Thresholds'!A:B,2,FALSE),10)</f>
        <v>10</v>
      </c>
    </row>
    <row r="2918" spans="1:8">
      <c r="A2918" t="s">
        <v>2366</v>
      </c>
      <c r="B2918" s="64">
        <f>VLOOKUP($A2918,Pivot!$D:$E,2,FALSE)</f>
        <v>0</v>
      </c>
      <c r="D2918" s="64">
        <v>50</v>
      </c>
      <c r="E2918" s="64">
        <v>50</v>
      </c>
      <c r="F2918" s="64">
        <v>0</v>
      </c>
      <c r="G2918" s="64">
        <v>0</v>
      </c>
      <c r="H2918" s="20">
        <f>IFERROR(VLOOKUP(A2918,'[3]Allocation Thresholds'!A:B,2,FALSE),10)</f>
        <v>10</v>
      </c>
    </row>
    <row r="2919" spans="1:8">
      <c r="A2919" t="s">
        <v>5087</v>
      </c>
      <c r="B2919" s="64">
        <f>VLOOKUP($A2919,Pivot!$D:$E,2,FALSE)</f>
        <v>0</v>
      </c>
      <c r="D2919" s="64">
        <v>50</v>
      </c>
      <c r="E2919" s="64">
        <v>50</v>
      </c>
      <c r="F2919" s="64">
        <v>0</v>
      </c>
      <c r="G2919" s="64">
        <v>0</v>
      </c>
      <c r="H2919" s="20">
        <f>IFERROR(VLOOKUP(A2919,'[3]Allocation Thresholds'!A:B,2,FALSE),10)</f>
        <v>10</v>
      </c>
    </row>
    <row r="2920" spans="1:8">
      <c r="A2920" t="s">
        <v>2367</v>
      </c>
      <c r="B2920" s="64">
        <f>VLOOKUP($A2920,Pivot!$D:$E,2,FALSE)</f>
        <v>0</v>
      </c>
      <c r="D2920" s="64">
        <v>0</v>
      </c>
      <c r="E2920" s="64">
        <v>0</v>
      </c>
      <c r="F2920" s="64">
        <v>0</v>
      </c>
      <c r="G2920" s="64">
        <v>0</v>
      </c>
      <c r="H2920" s="20">
        <f>IFERROR(VLOOKUP(A2920,'[3]Allocation Thresholds'!A:B,2,FALSE),10)</f>
        <v>10</v>
      </c>
    </row>
    <row r="2921" spans="1:8">
      <c r="A2921" t="s">
        <v>5088</v>
      </c>
      <c r="B2921" s="64">
        <f>VLOOKUP($A2921,Pivot!$D:$E,2,FALSE)</f>
        <v>0</v>
      </c>
      <c r="D2921" s="64">
        <v>50</v>
      </c>
      <c r="E2921" s="64">
        <v>50</v>
      </c>
      <c r="F2921" s="64">
        <v>0</v>
      </c>
      <c r="G2921" s="64">
        <v>0</v>
      </c>
      <c r="H2921" s="20">
        <f>IFERROR(VLOOKUP(A2921,'[3]Allocation Thresholds'!A:B,2,FALSE),10)</f>
        <v>10</v>
      </c>
    </row>
    <row r="2922" spans="1:8">
      <c r="A2922" t="s">
        <v>2368</v>
      </c>
      <c r="B2922" s="64">
        <f>VLOOKUP($A2922,Pivot!$D:$E,2,FALSE)</f>
        <v>0</v>
      </c>
      <c r="D2922" s="64">
        <v>50</v>
      </c>
      <c r="E2922" s="66">
        <v>50</v>
      </c>
      <c r="F2922" s="64">
        <v>0</v>
      </c>
      <c r="G2922" s="64">
        <v>0</v>
      </c>
      <c r="H2922" s="20">
        <f>IFERROR(VLOOKUP(A2922,'[3]Allocation Thresholds'!A:B,2,FALSE),10)</f>
        <v>10</v>
      </c>
    </row>
    <row r="2923" spans="1:8">
      <c r="A2923" t="s">
        <v>5089</v>
      </c>
      <c r="B2923" s="64">
        <f>VLOOKUP($A2923,Pivot!$D:$E,2,FALSE)</f>
        <v>0</v>
      </c>
      <c r="D2923" s="64">
        <v>50</v>
      </c>
      <c r="E2923" s="66">
        <v>50</v>
      </c>
      <c r="F2923" s="64">
        <v>0</v>
      </c>
      <c r="G2923" s="64">
        <v>0</v>
      </c>
      <c r="H2923" s="20">
        <f>IFERROR(VLOOKUP(A2923,'[3]Allocation Thresholds'!A:B,2,FALSE),10)</f>
        <v>10</v>
      </c>
    </row>
    <row r="2924" spans="1:8">
      <c r="A2924" t="s">
        <v>2369</v>
      </c>
      <c r="B2924" s="64">
        <f>VLOOKUP($A2924,Pivot!$D:$E,2,FALSE)</f>
        <v>0</v>
      </c>
      <c r="D2924" s="64">
        <v>0</v>
      </c>
      <c r="E2924" s="64">
        <v>0</v>
      </c>
      <c r="F2924" s="64">
        <v>0</v>
      </c>
      <c r="G2924" s="64">
        <v>0</v>
      </c>
      <c r="H2924" s="20">
        <f>IFERROR(VLOOKUP(A2924,'[3]Allocation Thresholds'!A:B,2,FALSE),10)</f>
        <v>10</v>
      </c>
    </row>
    <row r="2925" spans="1:8">
      <c r="A2925" t="s">
        <v>2370</v>
      </c>
      <c r="B2925" s="64">
        <f>VLOOKUP($A2925,Pivot!$D:$E,2,FALSE)</f>
        <v>0</v>
      </c>
      <c r="D2925" s="64">
        <v>50</v>
      </c>
      <c r="E2925" s="64">
        <v>50</v>
      </c>
      <c r="F2925" s="64">
        <v>0</v>
      </c>
      <c r="G2925" s="64">
        <v>0</v>
      </c>
      <c r="H2925" s="20">
        <f>IFERROR(VLOOKUP(A2925,'[3]Allocation Thresholds'!A:B,2,FALSE),10)</f>
        <v>10</v>
      </c>
    </row>
    <row r="2926" spans="1:8">
      <c r="A2926" t="s">
        <v>2371</v>
      </c>
      <c r="B2926" s="64">
        <f>VLOOKUP($A2926,Pivot!$D:$E,2,FALSE)</f>
        <v>0</v>
      </c>
      <c r="D2926" s="64">
        <v>50</v>
      </c>
      <c r="E2926" s="64">
        <v>50</v>
      </c>
      <c r="F2926" s="64">
        <v>0</v>
      </c>
      <c r="G2926" s="64">
        <v>0</v>
      </c>
      <c r="H2926" s="20">
        <f>IFERROR(VLOOKUP(A2926,'[3]Allocation Thresholds'!A:B,2,FALSE),10)</f>
        <v>10</v>
      </c>
    </row>
    <row r="2927" spans="1:8">
      <c r="A2927" t="s">
        <v>5090</v>
      </c>
      <c r="B2927" s="64">
        <f>VLOOKUP($A2927,Pivot!$D:$E,2,FALSE)</f>
        <v>0</v>
      </c>
      <c r="D2927" s="64">
        <v>50</v>
      </c>
      <c r="E2927" s="64">
        <v>50</v>
      </c>
      <c r="F2927" s="64">
        <v>0</v>
      </c>
      <c r="G2927" s="64">
        <v>0</v>
      </c>
      <c r="H2927" s="20">
        <f>IFERROR(VLOOKUP(A2927,'[3]Allocation Thresholds'!A:B,2,FALSE),10)</f>
        <v>10</v>
      </c>
    </row>
    <row r="2928" spans="1:8">
      <c r="A2928" t="s">
        <v>2372</v>
      </c>
      <c r="B2928" s="64">
        <f>VLOOKUP($A2928,Pivot!$D:$E,2,FALSE)</f>
        <v>0</v>
      </c>
      <c r="D2928" s="64">
        <v>0</v>
      </c>
      <c r="E2928" s="64">
        <v>0</v>
      </c>
      <c r="F2928" s="64">
        <v>0</v>
      </c>
      <c r="G2928" s="64">
        <v>0</v>
      </c>
      <c r="H2928" s="20">
        <f>IFERROR(VLOOKUP(A2928,'[3]Allocation Thresholds'!A:B,2,FALSE),10)</f>
        <v>10</v>
      </c>
    </row>
    <row r="2929" spans="1:8">
      <c r="A2929" t="s">
        <v>2373</v>
      </c>
      <c r="B2929" s="64">
        <f>VLOOKUP($A2929,Pivot!$D:$E,2,FALSE)</f>
        <v>0</v>
      </c>
      <c r="D2929" s="64">
        <v>0</v>
      </c>
      <c r="E2929" s="64">
        <v>0</v>
      </c>
      <c r="F2929" s="64">
        <v>0</v>
      </c>
      <c r="G2929" s="64">
        <v>0</v>
      </c>
      <c r="H2929" s="20">
        <f>IFERROR(VLOOKUP(A2929,'[3]Allocation Thresholds'!A:B,2,FALSE),10)</f>
        <v>10</v>
      </c>
    </row>
    <row r="2930" spans="1:8">
      <c r="A2930" t="s">
        <v>2374</v>
      </c>
      <c r="B2930" s="64">
        <f>VLOOKUP($A2930,Pivot!$D:$E,2,FALSE)</f>
        <v>0</v>
      </c>
      <c r="D2930" s="64">
        <v>50</v>
      </c>
      <c r="E2930" s="64">
        <v>50</v>
      </c>
      <c r="F2930" s="64">
        <v>0</v>
      </c>
      <c r="G2930" s="64">
        <v>0</v>
      </c>
      <c r="H2930" s="20">
        <f>IFERROR(VLOOKUP(A2930,'[3]Allocation Thresholds'!A:B,2,FALSE),10)</f>
        <v>10</v>
      </c>
    </row>
    <row r="2931" spans="1:8">
      <c r="A2931" t="s">
        <v>5091</v>
      </c>
      <c r="B2931" s="64">
        <f>VLOOKUP($A2931,Pivot!$D:$E,2,FALSE)</f>
        <v>0</v>
      </c>
      <c r="D2931" s="64">
        <v>50</v>
      </c>
      <c r="E2931" s="64">
        <v>50</v>
      </c>
      <c r="F2931" s="64">
        <v>0</v>
      </c>
      <c r="G2931" s="64">
        <v>0</v>
      </c>
      <c r="H2931" s="20">
        <f>IFERROR(VLOOKUP(A2931,'[3]Allocation Thresholds'!A:B,2,FALSE),10)</f>
        <v>10</v>
      </c>
    </row>
    <row r="2932" spans="1:8">
      <c r="A2932" t="s">
        <v>2375</v>
      </c>
      <c r="B2932" s="64">
        <f>VLOOKUP($A2932,Pivot!$D:$E,2,FALSE)</f>
        <v>0</v>
      </c>
      <c r="D2932" s="64">
        <v>0</v>
      </c>
      <c r="E2932" s="64">
        <v>0</v>
      </c>
      <c r="F2932" s="64">
        <v>0</v>
      </c>
      <c r="G2932" s="64">
        <v>0</v>
      </c>
      <c r="H2932" s="20">
        <f>IFERROR(VLOOKUP(A2932,'[3]Allocation Thresholds'!A:B,2,FALSE),10)</f>
        <v>10</v>
      </c>
    </row>
    <row r="2933" spans="1:8">
      <c r="A2933" t="s">
        <v>2376</v>
      </c>
      <c r="B2933" s="64">
        <f>VLOOKUP($A2933,Pivot!$D:$E,2,FALSE)</f>
        <v>0</v>
      </c>
      <c r="D2933" s="64">
        <v>0</v>
      </c>
      <c r="E2933" s="64">
        <v>0</v>
      </c>
      <c r="F2933" s="64">
        <v>0</v>
      </c>
      <c r="G2933" s="64">
        <v>0</v>
      </c>
      <c r="H2933" s="20">
        <f>IFERROR(VLOOKUP(A2933,'[3]Allocation Thresholds'!A:B,2,FALSE),10)</f>
        <v>10</v>
      </c>
    </row>
    <row r="2934" spans="1:8">
      <c r="A2934" t="s">
        <v>2377</v>
      </c>
      <c r="B2934" s="64">
        <f>VLOOKUP($A2934,Pivot!$D:$E,2,FALSE)</f>
        <v>0</v>
      </c>
      <c r="D2934" s="64">
        <v>50</v>
      </c>
      <c r="E2934" s="64">
        <v>50</v>
      </c>
      <c r="F2934" s="64">
        <v>0</v>
      </c>
      <c r="G2934" s="64">
        <v>0</v>
      </c>
      <c r="H2934" s="20">
        <f>IFERROR(VLOOKUP(A2934,'[3]Allocation Thresholds'!A:B,2,FALSE),10)</f>
        <v>10</v>
      </c>
    </row>
    <row r="2935" spans="1:8">
      <c r="A2935" t="s">
        <v>2378</v>
      </c>
      <c r="B2935" s="64">
        <f>VLOOKUP($A2935,Pivot!$D:$E,2,FALSE)</f>
        <v>0</v>
      </c>
      <c r="D2935" s="64">
        <v>50</v>
      </c>
      <c r="E2935" s="64">
        <v>50</v>
      </c>
      <c r="F2935" s="64">
        <v>0</v>
      </c>
      <c r="G2935" s="64">
        <v>0</v>
      </c>
      <c r="H2935" s="20">
        <f>IFERROR(VLOOKUP(A2935,'[3]Allocation Thresholds'!A:B,2,FALSE),10)</f>
        <v>10</v>
      </c>
    </row>
    <row r="2936" spans="1:8">
      <c r="A2936" t="s">
        <v>2379</v>
      </c>
      <c r="B2936" s="64">
        <f>VLOOKUP($A2936,Pivot!$D:$E,2,FALSE)</f>
        <v>0</v>
      </c>
      <c r="D2936" s="64">
        <v>50</v>
      </c>
      <c r="E2936" s="64">
        <v>50</v>
      </c>
      <c r="F2936" s="64">
        <v>0</v>
      </c>
      <c r="G2936" s="64">
        <v>0</v>
      </c>
      <c r="H2936" s="20">
        <f>IFERROR(VLOOKUP(A2936,'[3]Allocation Thresholds'!A:B,2,FALSE),10)</f>
        <v>10</v>
      </c>
    </row>
    <row r="2937" spans="1:8">
      <c r="A2937" t="s">
        <v>5092</v>
      </c>
      <c r="B2937" s="64">
        <f>VLOOKUP($A2937,Pivot!$D:$E,2,FALSE)</f>
        <v>0</v>
      </c>
      <c r="D2937" s="64">
        <v>50</v>
      </c>
      <c r="E2937" s="66">
        <v>50</v>
      </c>
      <c r="F2937" s="67">
        <v>0</v>
      </c>
      <c r="G2937" s="64">
        <v>0</v>
      </c>
      <c r="H2937" s="20">
        <f>IFERROR(VLOOKUP(A2937,'[3]Allocation Thresholds'!A:B,2,FALSE),10)</f>
        <v>10</v>
      </c>
    </row>
    <row r="2938" spans="1:8">
      <c r="A2938" t="s">
        <v>2380</v>
      </c>
      <c r="B2938" s="64">
        <f>VLOOKUP($A2938,Pivot!$D:$E,2,FALSE)</f>
        <v>0</v>
      </c>
      <c r="D2938" s="64">
        <v>50</v>
      </c>
      <c r="E2938" s="64">
        <v>50</v>
      </c>
      <c r="F2938" s="64">
        <v>0</v>
      </c>
      <c r="G2938" s="64">
        <v>0</v>
      </c>
      <c r="H2938" s="20">
        <f>IFERROR(VLOOKUP(A2938,'[3]Allocation Thresholds'!A:B,2,FALSE),10)</f>
        <v>10</v>
      </c>
    </row>
    <row r="2939" spans="1:8">
      <c r="A2939" t="s">
        <v>5093</v>
      </c>
      <c r="B2939" s="64">
        <f>VLOOKUP($A2939,Pivot!$D:$E,2,FALSE)</f>
        <v>0</v>
      </c>
      <c r="D2939" s="64">
        <v>50</v>
      </c>
      <c r="E2939" s="64">
        <v>50</v>
      </c>
      <c r="F2939" s="64">
        <v>0</v>
      </c>
      <c r="G2939" s="64">
        <v>0</v>
      </c>
      <c r="H2939" s="20">
        <f>IFERROR(VLOOKUP(A2939,'[3]Allocation Thresholds'!A:B,2,FALSE),10)</f>
        <v>10</v>
      </c>
    </row>
    <row r="2940" spans="1:8">
      <c r="A2940" t="s">
        <v>2381</v>
      </c>
      <c r="B2940" s="64">
        <f>VLOOKUP($A2940,Pivot!$D:$E,2,FALSE)</f>
        <v>0</v>
      </c>
      <c r="D2940" s="64">
        <v>50</v>
      </c>
      <c r="E2940" s="64">
        <v>50</v>
      </c>
      <c r="F2940" s="64">
        <v>0</v>
      </c>
      <c r="G2940" s="64">
        <v>0</v>
      </c>
      <c r="H2940" s="20">
        <f>IFERROR(VLOOKUP(A2940,'[3]Allocation Thresholds'!A:B,2,FALSE),10)</f>
        <v>10</v>
      </c>
    </row>
    <row r="2941" spans="1:8">
      <c r="A2941" t="s">
        <v>2382</v>
      </c>
      <c r="B2941" s="64">
        <f>VLOOKUP($A2941,Pivot!$D:$E,2,FALSE)</f>
        <v>0</v>
      </c>
      <c r="D2941" s="64">
        <v>50</v>
      </c>
      <c r="E2941" s="64">
        <v>50</v>
      </c>
      <c r="F2941" s="64">
        <v>0</v>
      </c>
      <c r="G2941" s="64">
        <v>0</v>
      </c>
      <c r="H2941" s="20">
        <f>IFERROR(VLOOKUP(A2941,'[3]Allocation Thresholds'!A:B,2,FALSE),10)</f>
        <v>10</v>
      </c>
    </row>
    <row r="2942" spans="1:8">
      <c r="A2942" t="s">
        <v>2383</v>
      </c>
      <c r="B2942" s="64">
        <f>VLOOKUP($A2942,Pivot!$D:$E,2,FALSE)</f>
        <v>0</v>
      </c>
      <c r="D2942" s="64">
        <v>50</v>
      </c>
      <c r="E2942" s="64">
        <v>50</v>
      </c>
      <c r="F2942" s="64">
        <v>0</v>
      </c>
      <c r="G2942" s="64">
        <v>0</v>
      </c>
      <c r="H2942" s="20">
        <f>IFERROR(VLOOKUP(A2942,'[3]Allocation Thresholds'!A:B,2,FALSE),10)</f>
        <v>10</v>
      </c>
    </row>
    <row r="2943" spans="1:8">
      <c r="A2943" t="s">
        <v>2384</v>
      </c>
      <c r="B2943" s="64">
        <f>VLOOKUP($A2943,Pivot!$D:$E,2,FALSE)</f>
        <v>0</v>
      </c>
      <c r="D2943" s="64">
        <v>50</v>
      </c>
      <c r="E2943" s="64">
        <v>50</v>
      </c>
      <c r="F2943" s="64">
        <v>0</v>
      </c>
      <c r="G2943" s="64">
        <v>0</v>
      </c>
      <c r="H2943" s="20">
        <f>IFERROR(VLOOKUP(A2943,'[3]Allocation Thresholds'!A:B,2,FALSE),10)</f>
        <v>10</v>
      </c>
    </row>
    <row r="2944" spans="1:8">
      <c r="A2944" t="s">
        <v>5094</v>
      </c>
      <c r="B2944" s="64">
        <f>VLOOKUP($A2944,Pivot!$D:$E,2,FALSE)</f>
        <v>0</v>
      </c>
      <c r="D2944" s="64">
        <v>50</v>
      </c>
      <c r="E2944" s="64">
        <v>50</v>
      </c>
      <c r="F2944" s="64">
        <v>0</v>
      </c>
      <c r="G2944" s="64">
        <v>0</v>
      </c>
      <c r="H2944" s="20">
        <f>IFERROR(VLOOKUP(A2944,'[3]Allocation Thresholds'!A:B,2,FALSE),10)</f>
        <v>10</v>
      </c>
    </row>
    <row r="2945" spans="1:8">
      <c r="A2945" t="s">
        <v>5095</v>
      </c>
      <c r="B2945" s="64">
        <f>VLOOKUP($A2945,Pivot!$D:$E,2,FALSE)</f>
        <v>0</v>
      </c>
      <c r="D2945" s="64">
        <v>50</v>
      </c>
      <c r="E2945" s="64">
        <v>50</v>
      </c>
      <c r="F2945" s="64">
        <v>0</v>
      </c>
      <c r="G2945" s="64">
        <v>0</v>
      </c>
      <c r="H2945" s="20">
        <f>IFERROR(VLOOKUP(A2945,'[3]Allocation Thresholds'!A:B,2,FALSE),10)</f>
        <v>10</v>
      </c>
    </row>
    <row r="2946" spans="1:8">
      <c r="A2946" t="s">
        <v>5096</v>
      </c>
      <c r="B2946" s="64">
        <f>VLOOKUP($A2946,Pivot!$D:$E,2,FALSE)</f>
        <v>0</v>
      </c>
      <c r="D2946" s="64">
        <v>50</v>
      </c>
      <c r="E2946" s="64">
        <v>50</v>
      </c>
      <c r="F2946" s="64">
        <v>0</v>
      </c>
      <c r="G2946" s="64">
        <v>0</v>
      </c>
      <c r="H2946" s="20">
        <f>IFERROR(VLOOKUP(A2946,'[3]Allocation Thresholds'!A:B,2,FALSE),10)</f>
        <v>10</v>
      </c>
    </row>
    <row r="2947" spans="1:8">
      <c r="A2947" t="s">
        <v>5097</v>
      </c>
      <c r="B2947" s="64">
        <f>VLOOKUP($A2947,Pivot!$D:$E,2,FALSE)</f>
        <v>0</v>
      </c>
      <c r="D2947" s="64">
        <v>50</v>
      </c>
      <c r="E2947" s="64">
        <v>50</v>
      </c>
      <c r="F2947" s="64">
        <v>0</v>
      </c>
      <c r="G2947" s="64">
        <v>0</v>
      </c>
      <c r="H2947" s="20">
        <f>IFERROR(VLOOKUP(A2947,'[3]Allocation Thresholds'!A:B,2,FALSE),10)</f>
        <v>10</v>
      </c>
    </row>
    <row r="2948" spans="1:8">
      <c r="A2948" t="s">
        <v>2385</v>
      </c>
      <c r="B2948" s="64">
        <f>VLOOKUP($A2948,Pivot!$D:$E,2,FALSE)</f>
        <v>0</v>
      </c>
      <c r="D2948" s="64">
        <v>0</v>
      </c>
      <c r="E2948" s="64">
        <v>0</v>
      </c>
      <c r="F2948" s="64">
        <v>0</v>
      </c>
      <c r="G2948" s="64">
        <v>0</v>
      </c>
      <c r="H2948" s="20">
        <f>IFERROR(VLOOKUP(A2948,'[3]Allocation Thresholds'!A:B,2,FALSE),10)</f>
        <v>10</v>
      </c>
    </row>
    <row r="2949" spans="1:8">
      <c r="A2949" t="s">
        <v>5098</v>
      </c>
      <c r="B2949" s="64">
        <f>VLOOKUP($A2949,Pivot!$D:$E,2,FALSE)</f>
        <v>0</v>
      </c>
      <c r="D2949" s="64">
        <v>50</v>
      </c>
      <c r="E2949" s="64">
        <v>50</v>
      </c>
      <c r="F2949" s="64">
        <v>0</v>
      </c>
      <c r="G2949" s="64">
        <v>0</v>
      </c>
      <c r="H2949" s="20">
        <f>IFERROR(VLOOKUP(A2949,'[3]Allocation Thresholds'!A:B,2,FALSE),10)</f>
        <v>10</v>
      </c>
    </row>
    <row r="2950" spans="1:8">
      <c r="A2950" t="s">
        <v>2386</v>
      </c>
      <c r="B2950" s="64">
        <f>VLOOKUP($A2950,Pivot!$D:$E,2,FALSE)</f>
        <v>0</v>
      </c>
      <c r="D2950" s="64">
        <v>50</v>
      </c>
      <c r="E2950" s="64">
        <v>50</v>
      </c>
      <c r="F2950" s="64">
        <v>0</v>
      </c>
      <c r="G2950" s="64">
        <v>0</v>
      </c>
      <c r="H2950" s="20">
        <f>IFERROR(VLOOKUP(A2950,'[3]Allocation Thresholds'!A:B,2,FALSE),10)</f>
        <v>10</v>
      </c>
    </row>
    <row r="2951" spans="1:8">
      <c r="A2951" t="s">
        <v>5099</v>
      </c>
      <c r="B2951" s="64">
        <f>VLOOKUP($A2951,Pivot!$D:$E,2,FALSE)</f>
        <v>0</v>
      </c>
      <c r="D2951" s="64">
        <v>50</v>
      </c>
      <c r="E2951" s="64">
        <v>50</v>
      </c>
      <c r="F2951" s="64">
        <v>0</v>
      </c>
      <c r="G2951" s="64">
        <v>0</v>
      </c>
      <c r="H2951" s="20">
        <f>IFERROR(VLOOKUP(A2951,'[3]Allocation Thresholds'!A:B,2,FALSE),10)</f>
        <v>10</v>
      </c>
    </row>
    <row r="2952" spans="1:8">
      <c r="A2952" t="s">
        <v>2387</v>
      </c>
      <c r="B2952" s="64">
        <f>VLOOKUP($A2952,Pivot!$D:$E,2,FALSE)</f>
        <v>0</v>
      </c>
      <c r="D2952" s="64">
        <v>0</v>
      </c>
      <c r="E2952" s="64">
        <v>0</v>
      </c>
      <c r="F2952" s="64">
        <v>0</v>
      </c>
      <c r="G2952" s="64">
        <v>0</v>
      </c>
      <c r="H2952" s="20">
        <f>IFERROR(VLOOKUP(A2952,'[3]Allocation Thresholds'!A:B,2,FALSE),10)</f>
        <v>10</v>
      </c>
    </row>
    <row r="2953" spans="1:8">
      <c r="A2953" t="s">
        <v>2388</v>
      </c>
      <c r="B2953" s="64">
        <f>VLOOKUP($A2953,Pivot!$D:$E,2,FALSE)</f>
        <v>0</v>
      </c>
      <c r="D2953" s="64">
        <v>0</v>
      </c>
      <c r="E2953" s="64">
        <v>0</v>
      </c>
      <c r="F2953" s="64">
        <v>0</v>
      </c>
      <c r="G2953" s="64">
        <v>0</v>
      </c>
      <c r="H2953" s="20">
        <f>IFERROR(VLOOKUP(A2953,'[3]Allocation Thresholds'!A:B,2,FALSE),10)</f>
        <v>10</v>
      </c>
    </row>
    <row r="2954" spans="1:8">
      <c r="A2954" t="s">
        <v>2389</v>
      </c>
      <c r="B2954" s="64">
        <f>VLOOKUP($A2954,Pivot!$D:$E,2,FALSE)</f>
        <v>0</v>
      </c>
      <c r="D2954" s="64">
        <v>50</v>
      </c>
      <c r="E2954" s="64">
        <v>50</v>
      </c>
      <c r="F2954" s="64">
        <v>0</v>
      </c>
      <c r="G2954" s="64">
        <v>0</v>
      </c>
      <c r="H2954" s="20">
        <f>IFERROR(VLOOKUP(A2954,'[3]Allocation Thresholds'!A:B,2,FALSE),10)</f>
        <v>10</v>
      </c>
    </row>
    <row r="2955" spans="1:8">
      <c r="A2955" t="s">
        <v>5100</v>
      </c>
      <c r="B2955" s="64">
        <f>VLOOKUP($A2955,Pivot!$D:$E,2,FALSE)</f>
        <v>0</v>
      </c>
      <c r="D2955" s="64">
        <v>50</v>
      </c>
      <c r="E2955" s="64">
        <v>50</v>
      </c>
      <c r="F2955" s="64">
        <v>0</v>
      </c>
      <c r="G2955" s="64">
        <v>0</v>
      </c>
      <c r="H2955" s="20">
        <f>IFERROR(VLOOKUP(A2955,'[3]Allocation Thresholds'!A:B,2,FALSE),10)</f>
        <v>10</v>
      </c>
    </row>
    <row r="2956" spans="1:8">
      <c r="A2956" t="s">
        <v>2390</v>
      </c>
      <c r="B2956" s="64">
        <f>VLOOKUP($A2956,Pivot!$D:$E,2,FALSE)</f>
        <v>0</v>
      </c>
      <c r="D2956" s="64">
        <v>0</v>
      </c>
      <c r="E2956" s="64">
        <v>0</v>
      </c>
      <c r="F2956" s="64">
        <v>0</v>
      </c>
      <c r="G2956" s="64">
        <v>0</v>
      </c>
      <c r="H2956" s="20">
        <f>IFERROR(VLOOKUP(A2956,'[3]Allocation Thresholds'!A:B,2,FALSE),10)</f>
        <v>10</v>
      </c>
    </row>
    <row r="2957" spans="1:8">
      <c r="A2957" t="s">
        <v>5101</v>
      </c>
      <c r="B2957" s="64">
        <f>VLOOKUP($A2957,Pivot!$D:$E,2,FALSE)</f>
        <v>0</v>
      </c>
      <c r="D2957" s="64">
        <v>0</v>
      </c>
      <c r="E2957" s="64">
        <v>0</v>
      </c>
      <c r="F2957" s="64">
        <v>0</v>
      </c>
      <c r="G2957" s="64">
        <v>0</v>
      </c>
      <c r="H2957" s="20">
        <f>IFERROR(VLOOKUP(A2957,'[3]Allocation Thresholds'!A:B,2,FALSE),10)</f>
        <v>10</v>
      </c>
    </row>
    <row r="2958" spans="1:8">
      <c r="A2958" t="s">
        <v>2391</v>
      </c>
      <c r="B2958" s="64">
        <f>VLOOKUP($A2958,Pivot!$D:$E,2,FALSE)</f>
        <v>0</v>
      </c>
      <c r="D2958" s="64">
        <v>50</v>
      </c>
      <c r="E2958" s="64">
        <v>50</v>
      </c>
      <c r="F2958" s="64">
        <v>0</v>
      </c>
      <c r="G2958" s="64">
        <v>0</v>
      </c>
      <c r="H2958" s="20">
        <f>IFERROR(VLOOKUP(A2958,'[3]Allocation Thresholds'!A:B,2,FALSE),10)</f>
        <v>10</v>
      </c>
    </row>
    <row r="2959" spans="1:8">
      <c r="A2959" t="s">
        <v>5102</v>
      </c>
      <c r="B2959" s="64">
        <f>VLOOKUP($A2959,Pivot!$D:$E,2,FALSE)</f>
        <v>0</v>
      </c>
      <c r="D2959" s="64">
        <v>50</v>
      </c>
      <c r="E2959" s="64">
        <v>50</v>
      </c>
      <c r="F2959" s="64">
        <v>0</v>
      </c>
      <c r="G2959" s="64">
        <v>0</v>
      </c>
      <c r="H2959" s="20">
        <f>IFERROR(VLOOKUP(A2959,'[3]Allocation Thresholds'!A:B,2,FALSE),10)</f>
        <v>10</v>
      </c>
    </row>
    <row r="2960" spans="1:8">
      <c r="A2960" t="s">
        <v>2392</v>
      </c>
      <c r="B2960" s="64">
        <f>VLOOKUP($A2960,Pivot!$D:$E,2,FALSE)</f>
        <v>0</v>
      </c>
      <c r="D2960" s="64">
        <v>0</v>
      </c>
      <c r="E2960" s="64">
        <v>0</v>
      </c>
      <c r="F2960" s="64">
        <v>0</v>
      </c>
      <c r="G2960" s="64">
        <v>0</v>
      </c>
      <c r="H2960" s="20">
        <f>IFERROR(VLOOKUP(A2960,'[3]Allocation Thresholds'!A:B,2,FALSE),10)</f>
        <v>10</v>
      </c>
    </row>
    <row r="2961" spans="1:8">
      <c r="A2961" t="s">
        <v>2393</v>
      </c>
      <c r="B2961" s="64">
        <f>VLOOKUP($A2961,Pivot!$D:$E,2,FALSE)</f>
        <v>0</v>
      </c>
      <c r="D2961" s="64">
        <v>0</v>
      </c>
      <c r="E2961" s="64">
        <v>0</v>
      </c>
      <c r="F2961" s="64">
        <v>0</v>
      </c>
      <c r="G2961" s="64">
        <v>0</v>
      </c>
      <c r="H2961" s="20">
        <f>IFERROR(VLOOKUP(A2961,'[3]Allocation Thresholds'!A:B,2,FALSE),10)</f>
        <v>10</v>
      </c>
    </row>
    <row r="2962" spans="1:8">
      <c r="A2962" t="s">
        <v>2394</v>
      </c>
      <c r="B2962" s="64">
        <f>VLOOKUP($A2962,Pivot!$D:$E,2,FALSE)</f>
        <v>0</v>
      </c>
      <c r="D2962" s="64">
        <v>50</v>
      </c>
      <c r="E2962" s="64">
        <v>50</v>
      </c>
      <c r="F2962" s="64">
        <v>0</v>
      </c>
      <c r="G2962" s="64">
        <v>0</v>
      </c>
      <c r="H2962" s="20">
        <f>IFERROR(VLOOKUP(A2962,'[3]Allocation Thresholds'!A:B,2,FALSE),10)</f>
        <v>10</v>
      </c>
    </row>
    <row r="2963" spans="1:8">
      <c r="A2963" t="s">
        <v>2395</v>
      </c>
      <c r="B2963" s="64">
        <f>VLOOKUP($A2963,Pivot!$D:$E,2,FALSE)</f>
        <v>0</v>
      </c>
      <c r="D2963" s="64">
        <v>50</v>
      </c>
      <c r="E2963" s="64">
        <v>50</v>
      </c>
      <c r="F2963" s="64">
        <v>0</v>
      </c>
      <c r="G2963" s="64">
        <v>0</v>
      </c>
      <c r="H2963" s="20">
        <f>IFERROR(VLOOKUP(A2963,'[3]Allocation Thresholds'!A:B,2,FALSE),10)</f>
        <v>10</v>
      </c>
    </row>
    <row r="2964" spans="1:8">
      <c r="A2964" t="s">
        <v>2396</v>
      </c>
      <c r="B2964" s="64">
        <f>VLOOKUP($A2964,Pivot!$D:$E,2,FALSE)</f>
        <v>0</v>
      </c>
      <c r="D2964" s="64">
        <v>50</v>
      </c>
      <c r="E2964" s="64">
        <v>50</v>
      </c>
      <c r="F2964" s="64">
        <v>0</v>
      </c>
      <c r="G2964" s="64">
        <v>0</v>
      </c>
      <c r="H2964" s="20">
        <f>IFERROR(VLOOKUP(A2964,'[3]Allocation Thresholds'!A:B,2,FALSE),10)</f>
        <v>10</v>
      </c>
    </row>
    <row r="2965" spans="1:8">
      <c r="A2965" t="s">
        <v>2397</v>
      </c>
      <c r="B2965" s="64">
        <f>VLOOKUP($A2965,Pivot!$D:$E,2,FALSE)</f>
        <v>0</v>
      </c>
      <c r="D2965" s="64">
        <v>50</v>
      </c>
      <c r="E2965" s="64">
        <v>50</v>
      </c>
      <c r="F2965" s="64">
        <v>0</v>
      </c>
      <c r="G2965" s="64">
        <v>0</v>
      </c>
      <c r="H2965" s="20">
        <f>IFERROR(VLOOKUP(A2965,'[3]Allocation Thresholds'!A:B,2,FALSE),10)</f>
        <v>10</v>
      </c>
    </row>
    <row r="2966" spans="1:8">
      <c r="A2966" t="s">
        <v>2398</v>
      </c>
      <c r="B2966" s="64">
        <f>VLOOKUP($A2966,Pivot!$D:$E,2,FALSE)</f>
        <v>0</v>
      </c>
      <c r="D2966" s="64">
        <v>50</v>
      </c>
      <c r="E2966" s="64">
        <v>50</v>
      </c>
      <c r="F2966" s="64">
        <v>0</v>
      </c>
      <c r="G2966" s="64">
        <v>0</v>
      </c>
      <c r="H2966" s="20">
        <f>IFERROR(VLOOKUP(A2966,'[3]Allocation Thresholds'!A:B,2,FALSE),10)</f>
        <v>10</v>
      </c>
    </row>
    <row r="2967" spans="1:8">
      <c r="A2967" t="s">
        <v>5103</v>
      </c>
      <c r="B2967" s="64">
        <f>VLOOKUP($A2967,Pivot!$D:$E,2,FALSE)</f>
        <v>0</v>
      </c>
      <c r="D2967" s="64">
        <v>50</v>
      </c>
      <c r="E2967" s="64">
        <v>50</v>
      </c>
      <c r="F2967" s="64">
        <v>0</v>
      </c>
      <c r="G2967" s="64">
        <v>0</v>
      </c>
      <c r="H2967" s="20">
        <f>IFERROR(VLOOKUP(A2967,'[3]Allocation Thresholds'!A:B,2,FALSE),10)</f>
        <v>10</v>
      </c>
    </row>
    <row r="2968" spans="1:8">
      <c r="A2968" t="s">
        <v>2399</v>
      </c>
      <c r="B2968" s="64">
        <f>VLOOKUP($A2968,Pivot!$D:$E,2,FALSE)</f>
        <v>0</v>
      </c>
      <c r="D2968" s="64">
        <v>50</v>
      </c>
      <c r="E2968" s="64">
        <v>50</v>
      </c>
      <c r="F2968" s="64">
        <v>0</v>
      </c>
      <c r="G2968" s="64">
        <v>0</v>
      </c>
      <c r="H2968" s="20">
        <f>IFERROR(VLOOKUP(A2968,'[3]Allocation Thresholds'!A:B,2,FALSE),10)</f>
        <v>10</v>
      </c>
    </row>
    <row r="2969" spans="1:8">
      <c r="A2969" t="s">
        <v>5104</v>
      </c>
      <c r="B2969" s="64">
        <f>VLOOKUP($A2969,Pivot!$D:$E,2,FALSE)</f>
        <v>0</v>
      </c>
      <c r="D2969" s="64">
        <v>0</v>
      </c>
      <c r="E2969" s="64">
        <v>0</v>
      </c>
      <c r="F2969" s="64">
        <v>0</v>
      </c>
      <c r="G2969" s="64">
        <v>0</v>
      </c>
      <c r="H2969" s="20">
        <f>IFERROR(VLOOKUP(A2969,'[3]Allocation Thresholds'!A:B,2,FALSE),10)</f>
        <v>10</v>
      </c>
    </row>
    <row r="2970" spans="1:8">
      <c r="A2970" t="s">
        <v>2400</v>
      </c>
      <c r="B2970" s="64">
        <f>VLOOKUP($A2970,Pivot!$D:$E,2,FALSE)</f>
        <v>0</v>
      </c>
      <c r="D2970" s="64">
        <v>50</v>
      </c>
      <c r="E2970" s="64">
        <v>50</v>
      </c>
      <c r="F2970" s="64">
        <v>0</v>
      </c>
      <c r="G2970" s="64">
        <v>0</v>
      </c>
      <c r="H2970" s="20">
        <f>IFERROR(VLOOKUP(A2970,'[3]Allocation Thresholds'!A:B,2,FALSE),10)</f>
        <v>10</v>
      </c>
    </row>
    <row r="2971" spans="1:8">
      <c r="A2971" t="s">
        <v>5105</v>
      </c>
      <c r="B2971" s="64">
        <f>VLOOKUP($A2971,Pivot!$D:$E,2,FALSE)</f>
        <v>0</v>
      </c>
      <c r="D2971" s="66">
        <v>50</v>
      </c>
      <c r="E2971" s="64">
        <v>50</v>
      </c>
      <c r="F2971" s="64">
        <v>0</v>
      </c>
      <c r="G2971" s="64">
        <v>0</v>
      </c>
      <c r="H2971" s="20">
        <f>IFERROR(VLOOKUP(A2971,'[3]Allocation Thresholds'!A:B,2,FALSE),10)</f>
        <v>10</v>
      </c>
    </row>
    <row r="2972" spans="1:8">
      <c r="A2972" t="s">
        <v>2401</v>
      </c>
      <c r="B2972" s="64">
        <f>VLOOKUP($A2972,Pivot!$D:$E,2,FALSE)</f>
        <v>0</v>
      </c>
      <c r="D2972" s="64">
        <v>50</v>
      </c>
      <c r="E2972" s="64">
        <v>50</v>
      </c>
      <c r="F2972" s="64">
        <v>0</v>
      </c>
      <c r="G2972" s="64">
        <v>0</v>
      </c>
      <c r="H2972" s="20">
        <f>IFERROR(VLOOKUP(A2972,'[3]Allocation Thresholds'!A:B,2,FALSE),10)</f>
        <v>10</v>
      </c>
    </row>
    <row r="2973" spans="1:8">
      <c r="A2973" t="s">
        <v>2402</v>
      </c>
      <c r="B2973" s="64">
        <f>VLOOKUP($A2973,Pivot!$D:$E,2,FALSE)</f>
        <v>0</v>
      </c>
      <c r="D2973" s="64">
        <v>50</v>
      </c>
      <c r="E2973" s="64">
        <v>50</v>
      </c>
      <c r="F2973" s="64">
        <v>0</v>
      </c>
      <c r="G2973" s="64">
        <v>0</v>
      </c>
      <c r="H2973" s="20">
        <f>IFERROR(VLOOKUP(A2973,'[3]Allocation Thresholds'!A:B,2,FALSE),10)</f>
        <v>10</v>
      </c>
    </row>
    <row r="2974" spans="1:8">
      <c r="A2974" t="s">
        <v>2403</v>
      </c>
      <c r="B2974" s="64">
        <f>VLOOKUP($A2974,Pivot!$D:$E,2,FALSE)</f>
        <v>0</v>
      </c>
      <c r="D2974" s="64">
        <v>50</v>
      </c>
      <c r="E2974" s="64">
        <v>50</v>
      </c>
      <c r="F2974" s="64">
        <v>0</v>
      </c>
      <c r="G2974" s="64">
        <v>0</v>
      </c>
      <c r="H2974" s="20">
        <f>IFERROR(VLOOKUP(A2974,'[3]Allocation Thresholds'!A:B,2,FALSE),10)</f>
        <v>10</v>
      </c>
    </row>
    <row r="2975" spans="1:8">
      <c r="A2975" t="s">
        <v>2404</v>
      </c>
      <c r="B2975" s="64">
        <f>VLOOKUP($A2975,Pivot!$D:$E,2,FALSE)</f>
        <v>0</v>
      </c>
      <c r="D2975" s="64">
        <v>50</v>
      </c>
      <c r="E2975" s="64">
        <v>50</v>
      </c>
      <c r="F2975" s="64">
        <v>0</v>
      </c>
      <c r="G2975" s="64">
        <v>0</v>
      </c>
      <c r="H2975" s="20">
        <f>IFERROR(VLOOKUP(A2975,'[3]Allocation Thresholds'!A:B,2,FALSE),10)</f>
        <v>10</v>
      </c>
    </row>
    <row r="2976" spans="1:8">
      <c r="A2976" t="s">
        <v>2405</v>
      </c>
      <c r="B2976" s="64">
        <f>VLOOKUP($A2976,Pivot!$D:$E,2,FALSE)</f>
        <v>0</v>
      </c>
      <c r="D2976" s="64">
        <v>0</v>
      </c>
      <c r="E2976" s="64">
        <v>0</v>
      </c>
      <c r="F2976" s="64">
        <v>0</v>
      </c>
      <c r="G2976" s="64">
        <v>0</v>
      </c>
      <c r="H2976" s="20">
        <f>IFERROR(VLOOKUP(A2976,'[3]Allocation Thresholds'!A:B,2,FALSE),10)</f>
        <v>10</v>
      </c>
    </row>
    <row r="2977" spans="1:8">
      <c r="A2977" t="s">
        <v>2406</v>
      </c>
      <c r="B2977" s="64">
        <f>VLOOKUP($A2977,Pivot!$D:$E,2,FALSE)</f>
        <v>0</v>
      </c>
      <c r="D2977" s="64">
        <v>50</v>
      </c>
      <c r="E2977" s="64">
        <v>50</v>
      </c>
      <c r="F2977" s="64">
        <v>0</v>
      </c>
      <c r="G2977" s="64">
        <v>0</v>
      </c>
      <c r="H2977" s="20">
        <f>IFERROR(VLOOKUP(A2977,'[3]Allocation Thresholds'!A:B,2,FALSE),10)</f>
        <v>10</v>
      </c>
    </row>
    <row r="2978" spans="1:8">
      <c r="A2978" t="s">
        <v>2407</v>
      </c>
      <c r="B2978" s="64">
        <f>VLOOKUP($A2978,Pivot!$D:$E,2,FALSE)</f>
        <v>0</v>
      </c>
      <c r="D2978" s="64">
        <v>50</v>
      </c>
      <c r="E2978" s="64">
        <v>50</v>
      </c>
      <c r="F2978" s="64">
        <v>0</v>
      </c>
      <c r="G2978" s="64">
        <v>0</v>
      </c>
      <c r="H2978" s="20">
        <f>IFERROR(VLOOKUP(A2978,'[3]Allocation Thresholds'!A:B,2,FALSE),10)</f>
        <v>10</v>
      </c>
    </row>
    <row r="2979" spans="1:8">
      <c r="A2979" t="s">
        <v>5106</v>
      </c>
      <c r="B2979" s="64">
        <f>VLOOKUP($A2979,Pivot!$D:$E,2,FALSE)</f>
        <v>0</v>
      </c>
      <c r="D2979" s="64">
        <v>50</v>
      </c>
      <c r="E2979" s="64">
        <v>50</v>
      </c>
      <c r="F2979" s="64">
        <v>0</v>
      </c>
      <c r="G2979" s="64">
        <v>0</v>
      </c>
      <c r="H2979" s="20">
        <f>IFERROR(VLOOKUP(A2979,'[3]Allocation Thresholds'!A:B,2,FALSE),10)</f>
        <v>10</v>
      </c>
    </row>
    <row r="2980" spans="1:8">
      <c r="A2980" t="s">
        <v>2408</v>
      </c>
      <c r="B2980" s="64">
        <f>VLOOKUP($A2980,Pivot!$D:$E,2,FALSE)</f>
        <v>0</v>
      </c>
      <c r="D2980" s="64">
        <v>0</v>
      </c>
      <c r="E2980" s="66">
        <v>0</v>
      </c>
      <c r="F2980" s="64">
        <v>0</v>
      </c>
      <c r="G2980" s="64">
        <v>0</v>
      </c>
      <c r="H2980" s="20">
        <f>IFERROR(VLOOKUP(A2980,'[3]Allocation Thresholds'!A:B,2,FALSE),10)</f>
        <v>10</v>
      </c>
    </row>
    <row r="2981" spans="1:8">
      <c r="A2981" t="s">
        <v>2409</v>
      </c>
      <c r="B2981" s="64">
        <f>VLOOKUP($A2981,Pivot!$D:$E,2,FALSE)</f>
        <v>0</v>
      </c>
      <c r="D2981" s="64">
        <v>50</v>
      </c>
      <c r="E2981" s="64">
        <v>50</v>
      </c>
      <c r="F2981" s="64">
        <v>0</v>
      </c>
      <c r="G2981" s="64">
        <v>0</v>
      </c>
      <c r="H2981" s="20">
        <f>IFERROR(VLOOKUP(A2981,'[3]Allocation Thresholds'!A:B,2,FALSE),10)</f>
        <v>10</v>
      </c>
    </row>
    <row r="2982" spans="1:8">
      <c r="A2982" t="s">
        <v>2410</v>
      </c>
      <c r="B2982" s="64">
        <f>VLOOKUP($A2982,Pivot!$D:$E,2,FALSE)</f>
        <v>0</v>
      </c>
      <c r="D2982" s="64">
        <v>50</v>
      </c>
      <c r="E2982" s="64">
        <v>50</v>
      </c>
      <c r="F2982" s="64">
        <v>0</v>
      </c>
      <c r="G2982" s="64">
        <v>0</v>
      </c>
      <c r="H2982" s="20">
        <f>IFERROR(VLOOKUP(A2982,'[3]Allocation Thresholds'!A:B,2,FALSE),10)</f>
        <v>10</v>
      </c>
    </row>
    <row r="2983" spans="1:8">
      <c r="A2983" t="s">
        <v>2411</v>
      </c>
      <c r="B2983" s="64">
        <f>VLOOKUP($A2983,Pivot!$D:$E,2,FALSE)</f>
        <v>0</v>
      </c>
      <c r="D2983" s="64">
        <v>50</v>
      </c>
      <c r="E2983" s="64">
        <v>50</v>
      </c>
      <c r="F2983" s="64">
        <v>0</v>
      </c>
      <c r="G2983" s="64">
        <v>0</v>
      </c>
      <c r="H2983" s="20">
        <f>IFERROR(VLOOKUP(A2983,'[3]Allocation Thresholds'!A:B,2,FALSE),10)</f>
        <v>10</v>
      </c>
    </row>
    <row r="2984" spans="1:8">
      <c r="A2984" t="s">
        <v>2412</v>
      </c>
      <c r="B2984" s="64">
        <f>VLOOKUP($A2984,Pivot!$D:$E,2,FALSE)</f>
        <v>0</v>
      </c>
      <c r="D2984" s="64">
        <v>0</v>
      </c>
      <c r="E2984" s="64">
        <v>0</v>
      </c>
      <c r="F2984" s="64">
        <v>0</v>
      </c>
      <c r="G2984" s="64">
        <v>0</v>
      </c>
      <c r="H2984" s="20">
        <f>IFERROR(VLOOKUP(A2984,'[3]Allocation Thresholds'!A:B,2,FALSE),10)</f>
        <v>10</v>
      </c>
    </row>
    <row r="2985" spans="1:8">
      <c r="A2985" t="s">
        <v>2413</v>
      </c>
      <c r="B2985" s="64">
        <f>VLOOKUP($A2985,Pivot!$D:$E,2,FALSE)</f>
        <v>0</v>
      </c>
      <c r="D2985" s="64">
        <v>0</v>
      </c>
      <c r="E2985" s="64">
        <v>0</v>
      </c>
      <c r="F2985" s="64">
        <v>0</v>
      </c>
      <c r="G2985" s="64">
        <v>0</v>
      </c>
      <c r="H2985" s="20">
        <f>IFERROR(VLOOKUP(A2985,'[3]Allocation Thresholds'!A:B,2,FALSE),10)</f>
        <v>10</v>
      </c>
    </row>
    <row r="2986" spans="1:8">
      <c r="A2986" t="s">
        <v>2414</v>
      </c>
      <c r="B2986" s="64">
        <f>VLOOKUP($A2986,Pivot!$D:$E,2,FALSE)</f>
        <v>0</v>
      </c>
      <c r="D2986" s="64">
        <v>50</v>
      </c>
      <c r="E2986" s="64">
        <v>50</v>
      </c>
      <c r="F2986" s="64">
        <v>0</v>
      </c>
      <c r="G2986" s="64">
        <v>0</v>
      </c>
      <c r="H2986" s="20">
        <f>IFERROR(VLOOKUP(A2986,'[3]Allocation Thresholds'!A:B,2,FALSE),10)</f>
        <v>10</v>
      </c>
    </row>
    <row r="2987" spans="1:8">
      <c r="A2987" t="s">
        <v>5107</v>
      </c>
      <c r="B2987" s="64">
        <f>VLOOKUP($A2987,Pivot!$D:$E,2,FALSE)</f>
        <v>0</v>
      </c>
      <c r="D2987" s="64">
        <v>50</v>
      </c>
      <c r="E2987" s="64">
        <v>50</v>
      </c>
      <c r="F2987" s="64">
        <v>0</v>
      </c>
      <c r="G2987" s="64">
        <v>0</v>
      </c>
      <c r="H2987" s="20">
        <f>IFERROR(VLOOKUP(A2987,'[3]Allocation Thresholds'!A:B,2,FALSE),10)</f>
        <v>10</v>
      </c>
    </row>
    <row r="2988" spans="1:8">
      <c r="A2988" t="s">
        <v>2415</v>
      </c>
      <c r="B2988" s="64">
        <f>VLOOKUP($A2988,Pivot!$D:$E,2,FALSE)</f>
        <v>0</v>
      </c>
      <c r="D2988" s="64">
        <v>0</v>
      </c>
      <c r="E2988" s="64">
        <v>0</v>
      </c>
      <c r="F2988" s="64">
        <v>0</v>
      </c>
      <c r="G2988" s="64">
        <v>0</v>
      </c>
      <c r="H2988" s="20">
        <f>IFERROR(VLOOKUP(A2988,'[3]Allocation Thresholds'!A:B,2,FALSE),10)</f>
        <v>10</v>
      </c>
    </row>
    <row r="2989" spans="1:8">
      <c r="A2989" t="s">
        <v>2416</v>
      </c>
      <c r="B2989" s="64">
        <f>VLOOKUP($A2989,Pivot!$D:$E,2,FALSE)</f>
        <v>0</v>
      </c>
      <c r="D2989" s="64">
        <v>50</v>
      </c>
      <c r="E2989" s="64">
        <v>50</v>
      </c>
      <c r="F2989" s="64">
        <v>0</v>
      </c>
      <c r="G2989" s="64">
        <v>0</v>
      </c>
      <c r="H2989" s="20">
        <f>IFERROR(VLOOKUP(A2989,'[3]Allocation Thresholds'!A:B,2,FALSE),10)</f>
        <v>10</v>
      </c>
    </row>
    <row r="2990" spans="1:8">
      <c r="A2990" t="s">
        <v>2417</v>
      </c>
      <c r="B2990" s="64">
        <f>VLOOKUP($A2990,Pivot!$D:$E,2,FALSE)</f>
        <v>0</v>
      </c>
      <c r="D2990" s="64">
        <v>50</v>
      </c>
      <c r="E2990" s="64">
        <v>50</v>
      </c>
      <c r="F2990" s="64">
        <v>0</v>
      </c>
      <c r="G2990" s="64">
        <v>0</v>
      </c>
      <c r="H2990" s="20">
        <f>IFERROR(VLOOKUP(A2990,'[3]Allocation Thresholds'!A:B,2,FALSE),10)</f>
        <v>10</v>
      </c>
    </row>
    <row r="2991" spans="1:8">
      <c r="A2991" t="s">
        <v>5108</v>
      </c>
      <c r="B2991" s="64">
        <f>VLOOKUP($A2991,Pivot!$D:$E,2,FALSE)</f>
        <v>0</v>
      </c>
      <c r="D2991" s="64">
        <v>50</v>
      </c>
      <c r="E2991" s="64">
        <v>50</v>
      </c>
      <c r="F2991" s="64">
        <v>0</v>
      </c>
      <c r="G2991" s="64">
        <v>0</v>
      </c>
      <c r="H2991" s="20">
        <f>IFERROR(VLOOKUP(A2991,'[3]Allocation Thresholds'!A:B,2,FALSE),10)</f>
        <v>10</v>
      </c>
    </row>
    <row r="2992" spans="1:8">
      <c r="A2992" t="s">
        <v>2418</v>
      </c>
      <c r="B2992" s="64">
        <f>VLOOKUP($A2992,Pivot!$D:$E,2,FALSE)</f>
        <v>0</v>
      </c>
      <c r="D2992" s="64">
        <v>50</v>
      </c>
      <c r="E2992" s="64">
        <v>50</v>
      </c>
      <c r="F2992" s="64">
        <v>0</v>
      </c>
      <c r="G2992" s="64">
        <v>0</v>
      </c>
      <c r="H2992" s="20">
        <f>IFERROR(VLOOKUP(A2992,'[3]Allocation Thresholds'!A:B,2,FALSE),10)</f>
        <v>10</v>
      </c>
    </row>
    <row r="2993" spans="1:8">
      <c r="A2993" t="s">
        <v>2419</v>
      </c>
      <c r="B2993" s="64">
        <f>VLOOKUP($A2993,Pivot!$D:$E,2,FALSE)</f>
        <v>0</v>
      </c>
      <c r="D2993" s="64">
        <v>50</v>
      </c>
      <c r="E2993" s="64">
        <v>50</v>
      </c>
      <c r="F2993" s="64">
        <v>0</v>
      </c>
      <c r="G2993" s="64">
        <v>0</v>
      </c>
      <c r="H2993" s="20">
        <f>IFERROR(VLOOKUP(A2993,'[3]Allocation Thresholds'!A:B,2,FALSE),10)</f>
        <v>10</v>
      </c>
    </row>
    <row r="2994" spans="1:8">
      <c r="A2994" t="s">
        <v>2420</v>
      </c>
      <c r="B2994" s="64">
        <f>VLOOKUP($A2994,Pivot!$D:$E,2,FALSE)</f>
        <v>0</v>
      </c>
      <c r="D2994" s="64">
        <v>50</v>
      </c>
      <c r="E2994" s="64">
        <v>50</v>
      </c>
      <c r="F2994" s="64">
        <v>0</v>
      </c>
      <c r="G2994" s="64">
        <v>0</v>
      </c>
      <c r="H2994" s="20">
        <f>IFERROR(VLOOKUP(A2994,'[3]Allocation Thresholds'!A:B,2,FALSE),10)</f>
        <v>10</v>
      </c>
    </row>
    <row r="2995" spans="1:8">
      <c r="A2995" t="s">
        <v>5109</v>
      </c>
      <c r="B2995" s="64">
        <f>VLOOKUP($A2995,Pivot!$D:$E,2,FALSE)</f>
        <v>0</v>
      </c>
      <c r="D2995" s="64">
        <v>50</v>
      </c>
      <c r="E2995" s="64">
        <v>50</v>
      </c>
      <c r="F2995" s="64">
        <v>0</v>
      </c>
      <c r="G2995" s="64">
        <v>0</v>
      </c>
      <c r="H2995" s="20">
        <f>IFERROR(VLOOKUP(A2995,'[3]Allocation Thresholds'!A:B,2,FALSE),10)</f>
        <v>10</v>
      </c>
    </row>
    <row r="2996" spans="1:8">
      <c r="A2996" t="s">
        <v>2421</v>
      </c>
      <c r="B2996" s="64">
        <f>VLOOKUP($A2996,Pivot!$D:$E,2,FALSE)</f>
        <v>0</v>
      </c>
      <c r="D2996" s="64">
        <v>0</v>
      </c>
      <c r="E2996" s="64">
        <v>0</v>
      </c>
      <c r="F2996" s="64">
        <v>0</v>
      </c>
      <c r="G2996" s="64">
        <v>0</v>
      </c>
      <c r="H2996" s="20">
        <f>IFERROR(VLOOKUP(A2996,'[3]Allocation Thresholds'!A:B,2,FALSE),10)</f>
        <v>10</v>
      </c>
    </row>
    <row r="2997" spans="1:8">
      <c r="A2997" t="s">
        <v>2422</v>
      </c>
      <c r="B2997" s="64">
        <f>VLOOKUP($A2997,Pivot!$D:$E,2,FALSE)</f>
        <v>0</v>
      </c>
      <c r="D2997" s="64">
        <v>0</v>
      </c>
      <c r="E2997" s="64">
        <v>0</v>
      </c>
      <c r="F2997" s="64">
        <v>0</v>
      </c>
      <c r="G2997" s="64">
        <v>0</v>
      </c>
      <c r="H2997" s="20">
        <f>IFERROR(VLOOKUP(A2997,'[3]Allocation Thresholds'!A:B,2,FALSE),10)</f>
        <v>10</v>
      </c>
    </row>
    <row r="2998" spans="1:8">
      <c r="A2998" t="s">
        <v>2423</v>
      </c>
      <c r="B2998" s="64">
        <f>VLOOKUP($A2998,Pivot!$D:$E,2,FALSE)</f>
        <v>0</v>
      </c>
      <c r="D2998" s="64">
        <v>50</v>
      </c>
      <c r="E2998" s="64">
        <v>50</v>
      </c>
      <c r="F2998" s="64">
        <v>0</v>
      </c>
      <c r="G2998" s="64">
        <v>0</v>
      </c>
      <c r="H2998" s="20">
        <f>IFERROR(VLOOKUP(A2998,'[3]Allocation Thresholds'!A:B,2,FALSE),10)</f>
        <v>10</v>
      </c>
    </row>
    <row r="2999" spans="1:8">
      <c r="A2999" t="s">
        <v>5110</v>
      </c>
      <c r="B2999" s="64">
        <f>VLOOKUP($A2999,Pivot!$D:$E,2,FALSE)</f>
        <v>0</v>
      </c>
      <c r="D2999" s="64">
        <v>50</v>
      </c>
      <c r="E2999" s="64">
        <v>50</v>
      </c>
      <c r="F2999" s="64">
        <v>0</v>
      </c>
      <c r="G2999" s="64">
        <v>0</v>
      </c>
      <c r="H2999" s="20">
        <f>IFERROR(VLOOKUP(A2999,'[3]Allocation Thresholds'!A:B,2,FALSE),10)</f>
        <v>10</v>
      </c>
    </row>
    <row r="3000" spans="1:8">
      <c r="A3000" t="s">
        <v>2424</v>
      </c>
      <c r="B3000" s="64">
        <f>VLOOKUP($A3000,Pivot!$D:$E,2,FALSE)</f>
        <v>0</v>
      </c>
      <c r="D3000" s="64">
        <v>50</v>
      </c>
      <c r="E3000" s="64">
        <v>50</v>
      </c>
      <c r="F3000" s="64">
        <v>0</v>
      </c>
      <c r="G3000" s="64">
        <v>0</v>
      </c>
      <c r="H3000" s="20">
        <f>IFERROR(VLOOKUP(A3000,'[3]Allocation Thresholds'!A:B,2,FALSE),10)</f>
        <v>10</v>
      </c>
    </row>
    <row r="3001" spans="1:8">
      <c r="A3001" t="s">
        <v>2425</v>
      </c>
      <c r="B3001" s="64">
        <f>VLOOKUP($A3001,Pivot!$D:$E,2,FALSE)</f>
        <v>0</v>
      </c>
      <c r="D3001" s="64">
        <v>50</v>
      </c>
      <c r="E3001" s="64">
        <v>50</v>
      </c>
      <c r="F3001" s="64">
        <v>0</v>
      </c>
      <c r="G3001" s="64">
        <v>0</v>
      </c>
      <c r="H3001" s="20">
        <f>IFERROR(VLOOKUP(A3001,'[3]Allocation Thresholds'!A:B,2,FALSE),10)</f>
        <v>10</v>
      </c>
    </row>
    <row r="3002" spans="1:8">
      <c r="A3002" t="s">
        <v>2426</v>
      </c>
      <c r="B3002" s="64">
        <f>VLOOKUP($A3002,Pivot!$D:$E,2,FALSE)</f>
        <v>0</v>
      </c>
      <c r="D3002" s="64">
        <v>50</v>
      </c>
      <c r="E3002" s="64">
        <v>50</v>
      </c>
      <c r="F3002" s="64">
        <v>0</v>
      </c>
      <c r="G3002" s="64">
        <v>0</v>
      </c>
      <c r="H3002" s="20">
        <f>IFERROR(VLOOKUP(A3002,'[3]Allocation Thresholds'!A:B,2,FALSE),10)</f>
        <v>10</v>
      </c>
    </row>
    <row r="3003" spans="1:8">
      <c r="A3003" t="s">
        <v>2427</v>
      </c>
      <c r="B3003" s="64">
        <f>VLOOKUP($A3003,Pivot!$D:$E,2,FALSE)</f>
        <v>0</v>
      </c>
      <c r="D3003" s="64">
        <v>50</v>
      </c>
      <c r="E3003" s="64">
        <v>50</v>
      </c>
      <c r="F3003" s="64">
        <v>0</v>
      </c>
      <c r="G3003" s="64">
        <v>0</v>
      </c>
      <c r="H3003" s="20">
        <f>IFERROR(VLOOKUP(A3003,'[3]Allocation Thresholds'!A:B,2,FALSE),10)</f>
        <v>10</v>
      </c>
    </row>
    <row r="3004" spans="1:8">
      <c r="A3004" t="s">
        <v>2428</v>
      </c>
      <c r="B3004" s="64">
        <f>VLOOKUP($A3004,Pivot!$D:$E,2,FALSE)</f>
        <v>0</v>
      </c>
      <c r="D3004" s="64">
        <v>50</v>
      </c>
      <c r="E3004" s="64">
        <v>50</v>
      </c>
      <c r="F3004" s="64">
        <v>0</v>
      </c>
      <c r="G3004" s="64">
        <v>0</v>
      </c>
      <c r="H3004" s="20">
        <f>IFERROR(VLOOKUP(A3004,'[3]Allocation Thresholds'!A:B,2,FALSE),10)</f>
        <v>10</v>
      </c>
    </row>
    <row r="3005" spans="1:8">
      <c r="A3005" t="s">
        <v>2429</v>
      </c>
      <c r="B3005" s="64">
        <f>VLOOKUP($A3005,Pivot!$D:$E,2,FALSE)</f>
        <v>0</v>
      </c>
      <c r="D3005" s="64">
        <v>50</v>
      </c>
      <c r="E3005" s="64">
        <v>50</v>
      </c>
      <c r="F3005" s="64">
        <v>0</v>
      </c>
      <c r="G3005" s="64">
        <v>0</v>
      </c>
      <c r="H3005" s="20">
        <f>IFERROR(VLOOKUP(A3005,'[3]Allocation Thresholds'!A:B,2,FALSE),10)</f>
        <v>10</v>
      </c>
    </row>
    <row r="3006" spans="1:8">
      <c r="A3006" t="s">
        <v>2430</v>
      </c>
      <c r="B3006" s="64">
        <f>VLOOKUP($A3006,Pivot!$D:$E,2,FALSE)</f>
        <v>0</v>
      </c>
      <c r="D3006" s="64">
        <v>50</v>
      </c>
      <c r="E3006" s="64">
        <v>50</v>
      </c>
      <c r="F3006" s="64">
        <v>0</v>
      </c>
      <c r="G3006" s="64">
        <v>0</v>
      </c>
      <c r="H3006" s="20">
        <f>IFERROR(VLOOKUP(A3006,'[3]Allocation Thresholds'!A:B,2,FALSE),10)</f>
        <v>10</v>
      </c>
    </row>
    <row r="3007" spans="1:8">
      <c r="A3007" t="s">
        <v>5111</v>
      </c>
      <c r="B3007" s="64">
        <f>VLOOKUP($A3007,Pivot!$D:$E,2,FALSE)</f>
        <v>0</v>
      </c>
      <c r="D3007" s="64">
        <v>50</v>
      </c>
      <c r="E3007" s="64">
        <v>50</v>
      </c>
      <c r="F3007" s="64">
        <v>0</v>
      </c>
      <c r="G3007" s="64">
        <v>0</v>
      </c>
      <c r="H3007" s="20">
        <f>IFERROR(VLOOKUP(A3007,'[3]Allocation Thresholds'!A:B,2,FALSE),10)</f>
        <v>10</v>
      </c>
    </row>
    <row r="3008" spans="1:8">
      <c r="A3008" t="s">
        <v>5112</v>
      </c>
      <c r="B3008" s="64">
        <f>VLOOKUP($A3008,Pivot!$D:$E,2,FALSE)</f>
        <v>0</v>
      </c>
      <c r="D3008" s="64">
        <v>50</v>
      </c>
      <c r="E3008" s="64">
        <v>50</v>
      </c>
      <c r="F3008" s="64">
        <v>0</v>
      </c>
      <c r="G3008" s="64">
        <v>0</v>
      </c>
      <c r="H3008" s="20">
        <f>IFERROR(VLOOKUP(A3008,'[3]Allocation Thresholds'!A:B,2,FALSE),10)</f>
        <v>10</v>
      </c>
    </row>
    <row r="3009" spans="1:8">
      <c r="A3009" t="s">
        <v>5113</v>
      </c>
      <c r="B3009" s="64">
        <f>VLOOKUP($A3009,Pivot!$D:$E,2,FALSE)</f>
        <v>0</v>
      </c>
      <c r="D3009" s="64">
        <v>50</v>
      </c>
      <c r="E3009" s="64">
        <v>50</v>
      </c>
      <c r="F3009" s="64">
        <v>0</v>
      </c>
      <c r="G3009" s="64">
        <v>0</v>
      </c>
      <c r="H3009" s="20">
        <f>IFERROR(VLOOKUP(A3009,'[3]Allocation Thresholds'!A:B,2,FALSE),10)</f>
        <v>10</v>
      </c>
    </row>
    <row r="3010" spans="1:8">
      <c r="A3010" t="s">
        <v>2431</v>
      </c>
      <c r="B3010" s="64">
        <f>VLOOKUP($A3010,Pivot!$D:$E,2,FALSE)</f>
        <v>0</v>
      </c>
      <c r="D3010" s="64">
        <v>50</v>
      </c>
      <c r="E3010" s="64">
        <v>50</v>
      </c>
      <c r="F3010" s="64">
        <v>0</v>
      </c>
      <c r="G3010" s="64">
        <v>0</v>
      </c>
      <c r="H3010" s="20">
        <f>IFERROR(VLOOKUP(A3010,'[3]Allocation Thresholds'!A:B,2,FALSE),10)</f>
        <v>10</v>
      </c>
    </row>
    <row r="3011" spans="1:8">
      <c r="A3011" t="s">
        <v>5114</v>
      </c>
      <c r="B3011" s="64">
        <f>VLOOKUP($A3011,Pivot!$D:$E,2,FALSE)</f>
        <v>0</v>
      </c>
      <c r="D3011" s="64">
        <v>50</v>
      </c>
      <c r="E3011" s="64">
        <v>50</v>
      </c>
      <c r="F3011" s="64">
        <v>0</v>
      </c>
      <c r="G3011" s="64">
        <v>0</v>
      </c>
      <c r="H3011" s="20">
        <f>IFERROR(VLOOKUP(A3011,'[3]Allocation Thresholds'!A:B,2,FALSE),10)</f>
        <v>10</v>
      </c>
    </row>
    <row r="3012" spans="1:8">
      <c r="A3012" t="s">
        <v>2432</v>
      </c>
      <c r="B3012" s="64">
        <f>VLOOKUP($A3012,Pivot!$D:$E,2,FALSE)</f>
        <v>0</v>
      </c>
      <c r="D3012" s="64">
        <v>0</v>
      </c>
      <c r="E3012" s="64">
        <v>0</v>
      </c>
      <c r="F3012" s="64">
        <v>0</v>
      </c>
      <c r="G3012" s="64">
        <v>0</v>
      </c>
      <c r="H3012" s="20">
        <f>IFERROR(VLOOKUP(A3012,'[3]Allocation Thresholds'!A:B,2,FALSE),10)</f>
        <v>10</v>
      </c>
    </row>
    <row r="3013" spans="1:8">
      <c r="A3013" t="s">
        <v>5115</v>
      </c>
      <c r="B3013" s="64">
        <f>VLOOKUP($A3013,Pivot!$D:$E,2,FALSE)</f>
        <v>0</v>
      </c>
      <c r="D3013" s="64">
        <v>0</v>
      </c>
      <c r="E3013" s="64">
        <v>0</v>
      </c>
      <c r="F3013" s="64">
        <v>0</v>
      </c>
      <c r="G3013" s="64">
        <v>0</v>
      </c>
      <c r="H3013" s="20">
        <f>IFERROR(VLOOKUP(A3013,'[3]Allocation Thresholds'!A:B,2,FALSE),10)</f>
        <v>10</v>
      </c>
    </row>
    <row r="3014" spans="1:8">
      <c r="A3014" t="s">
        <v>2433</v>
      </c>
      <c r="B3014" s="64">
        <f>VLOOKUP($A3014,Pivot!$D:$E,2,FALSE)</f>
        <v>0</v>
      </c>
      <c r="D3014" s="64">
        <v>50</v>
      </c>
      <c r="E3014" s="64">
        <v>50</v>
      </c>
      <c r="F3014" s="64">
        <v>0</v>
      </c>
      <c r="G3014" s="64">
        <v>0</v>
      </c>
      <c r="H3014" s="20">
        <f>IFERROR(VLOOKUP(A3014,'[3]Allocation Thresholds'!A:B,2,FALSE),10)</f>
        <v>10</v>
      </c>
    </row>
    <row r="3015" spans="1:8">
      <c r="A3015" t="s">
        <v>5116</v>
      </c>
      <c r="B3015" s="64">
        <f>VLOOKUP($A3015,Pivot!$D:$E,2,FALSE)</f>
        <v>0</v>
      </c>
      <c r="D3015" s="64">
        <v>50</v>
      </c>
      <c r="E3015" s="64">
        <v>50</v>
      </c>
      <c r="F3015" s="64">
        <v>0</v>
      </c>
      <c r="G3015" s="64">
        <v>0</v>
      </c>
      <c r="H3015" s="20">
        <f>IFERROR(VLOOKUP(A3015,'[3]Allocation Thresholds'!A:B,2,FALSE),10)</f>
        <v>10</v>
      </c>
    </row>
    <row r="3016" spans="1:8">
      <c r="A3016" t="s">
        <v>2434</v>
      </c>
      <c r="B3016" s="64">
        <f>VLOOKUP($A3016,Pivot!$D:$E,2,FALSE)</f>
        <v>0</v>
      </c>
      <c r="D3016" s="64">
        <v>50</v>
      </c>
      <c r="E3016" s="64">
        <v>50</v>
      </c>
      <c r="F3016" s="64">
        <v>0</v>
      </c>
      <c r="G3016" s="64">
        <v>0</v>
      </c>
      <c r="H3016" s="20">
        <f>IFERROR(VLOOKUP(A3016,'[3]Allocation Thresholds'!A:B,2,FALSE),10)</f>
        <v>10</v>
      </c>
    </row>
    <row r="3017" spans="1:8">
      <c r="A3017" t="s">
        <v>2435</v>
      </c>
      <c r="B3017" s="64">
        <f>VLOOKUP($A3017,Pivot!$D:$E,2,FALSE)</f>
        <v>0</v>
      </c>
      <c r="D3017" s="64">
        <v>50</v>
      </c>
      <c r="E3017" s="64">
        <v>50</v>
      </c>
      <c r="F3017" s="64">
        <v>0</v>
      </c>
      <c r="G3017" s="64">
        <v>0</v>
      </c>
      <c r="H3017" s="20">
        <f>IFERROR(VLOOKUP(A3017,'[3]Allocation Thresholds'!A:B,2,FALSE),10)</f>
        <v>10</v>
      </c>
    </row>
    <row r="3018" spans="1:8">
      <c r="A3018" t="s">
        <v>2436</v>
      </c>
      <c r="B3018" s="64">
        <f>VLOOKUP($A3018,Pivot!$D:$E,2,FALSE)</f>
        <v>0</v>
      </c>
      <c r="D3018" s="64">
        <v>50</v>
      </c>
      <c r="E3018" s="64">
        <v>50</v>
      </c>
      <c r="F3018" s="64">
        <v>0</v>
      </c>
      <c r="G3018" s="64">
        <v>0</v>
      </c>
      <c r="H3018" s="20">
        <f>IFERROR(VLOOKUP(A3018,'[3]Allocation Thresholds'!A:B,2,FALSE),10)</f>
        <v>10</v>
      </c>
    </row>
    <row r="3019" spans="1:8">
      <c r="A3019" t="s">
        <v>2437</v>
      </c>
      <c r="B3019" s="64">
        <f>VLOOKUP($A3019,Pivot!$D:$E,2,FALSE)</f>
        <v>0</v>
      </c>
      <c r="D3019" s="64">
        <v>50</v>
      </c>
      <c r="E3019" s="64">
        <v>50</v>
      </c>
      <c r="F3019" s="64">
        <v>0</v>
      </c>
      <c r="G3019" s="64">
        <v>0</v>
      </c>
      <c r="H3019" s="20">
        <f>IFERROR(VLOOKUP(A3019,'[3]Allocation Thresholds'!A:B,2,FALSE),10)</f>
        <v>10</v>
      </c>
    </row>
    <row r="3020" spans="1:8">
      <c r="A3020" t="s">
        <v>2438</v>
      </c>
      <c r="B3020" s="64">
        <f>VLOOKUP($A3020,Pivot!$D:$E,2,FALSE)</f>
        <v>0</v>
      </c>
      <c r="D3020" s="64">
        <v>50</v>
      </c>
      <c r="E3020" s="64">
        <v>50</v>
      </c>
      <c r="F3020" s="64">
        <v>0</v>
      </c>
      <c r="G3020" s="64">
        <v>0</v>
      </c>
      <c r="H3020" s="20">
        <f>IFERROR(VLOOKUP(A3020,'[3]Allocation Thresholds'!A:B,2,FALSE),10)</f>
        <v>10</v>
      </c>
    </row>
    <row r="3021" spans="1:8">
      <c r="A3021" t="s">
        <v>5117</v>
      </c>
      <c r="B3021" s="64">
        <f>VLOOKUP($A3021,Pivot!$D:$E,2,FALSE)</f>
        <v>0</v>
      </c>
      <c r="D3021" s="64">
        <v>50</v>
      </c>
      <c r="E3021" s="64">
        <v>50</v>
      </c>
      <c r="F3021" s="64">
        <v>0</v>
      </c>
      <c r="G3021" s="64">
        <v>0</v>
      </c>
      <c r="H3021" s="20">
        <f>IFERROR(VLOOKUP(A3021,'[3]Allocation Thresholds'!A:B,2,FALSE),10)</f>
        <v>10</v>
      </c>
    </row>
    <row r="3022" spans="1:8">
      <c r="A3022" t="s">
        <v>5118</v>
      </c>
      <c r="B3022" s="64">
        <f>VLOOKUP($A3022,Pivot!$D:$E,2,FALSE)</f>
        <v>0</v>
      </c>
      <c r="D3022" s="64">
        <v>50</v>
      </c>
      <c r="E3022" s="64">
        <v>50</v>
      </c>
      <c r="F3022" s="64">
        <v>0</v>
      </c>
      <c r="G3022" s="64">
        <v>0</v>
      </c>
      <c r="H3022" s="20">
        <f>IFERROR(VLOOKUP(A3022,'[3]Allocation Thresholds'!A:B,2,FALSE),10)</f>
        <v>10</v>
      </c>
    </row>
    <row r="3023" spans="1:8">
      <c r="A3023" t="s">
        <v>2439</v>
      </c>
      <c r="B3023" s="64">
        <f>VLOOKUP($A3023,Pivot!$D:$E,2,FALSE)</f>
        <v>0</v>
      </c>
      <c r="D3023" s="64">
        <v>50</v>
      </c>
      <c r="E3023" s="64">
        <v>50</v>
      </c>
      <c r="F3023" s="64">
        <v>0</v>
      </c>
      <c r="G3023" s="64">
        <v>0</v>
      </c>
      <c r="H3023" s="20">
        <f>IFERROR(VLOOKUP(A3023,'[3]Allocation Thresholds'!A:B,2,FALSE),10)</f>
        <v>10</v>
      </c>
    </row>
    <row r="3024" spans="1:8">
      <c r="A3024" t="s">
        <v>5119</v>
      </c>
      <c r="B3024" s="64">
        <f>VLOOKUP($A3024,Pivot!$D:$E,2,FALSE)</f>
        <v>0</v>
      </c>
      <c r="D3024" s="64">
        <v>50</v>
      </c>
      <c r="E3024" s="64">
        <v>50</v>
      </c>
      <c r="F3024" s="64">
        <v>0</v>
      </c>
      <c r="G3024" s="64">
        <v>0</v>
      </c>
      <c r="H3024" s="20">
        <f>IFERROR(VLOOKUP(A3024,'[3]Allocation Thresholds'!A:B,2,FALSE),10)</f>
        <v>10</v>
      </c>
    </row>
    <row r="3025" spans="1:8">
      <c r="A3025" t="s">
        <v>2440</v>
      </c>
      <c r="B3025" s="64">
        <f>VLOOKUP($A3025,Pivot!$D:$E,2,FALSE)</f>
        <v>0</v>
      </c>
      <c r="D3025" s="64">
        <v>50</v>
      </c>
      <c r="E3025" s="64">
        <v>50</v>
      </c>
      <c r="F3025" s="64">
        <v>0</v>
      </c>
      <c r="G3025" s="64">
        <v>0</v>
      </c>
      <c r="H3025" s="20">
        <f>IFERROR(VLOOKUP(A3025,'[3]Allocation Thresholds'!A:B,2,FALSE),10)</f>
        <v>10</v>
      </c>
    </row>
    <row r="3026" spans="1:8">
      <c r="A3026" t="s">
        <v>5120</v>
      </c>
      <c r="B3026" s="64">
        <f>VLOOKUP($A3026,Pivot!$D:$E,2,FALSE)</f>
        <v>0</v>
      </c>
      <c r="D3026" s="64">
        <v>50</v>
      </c>
      <c r="E3026" s="64">
        <v>50</v>
      </c>
      <c r="F3026" s="64">
        <v>0</v>
      </c>
      <c r="G3026" s="64">
        <v>0</v>
      </c>
      <c r="H3026" s="20">
        <f>IFERROR(VLOOKUP(A3026,'[3]Allocation Thresholds'!A:B,2,FALSE),10)</f>
        <v>10</v>
      </c>
    </row>
    <row r="3027" spans="1:8">
      <c r="A3027" t="s">
        <v>2441</v>
      </c>
      <c r="B3027" s="64">
        <f>VLOOKUP($A3027,Pivot!$D:$E,2,FALSE)</f>
        <v>0</v>
      </c>
      <c r="D3027" s="64">
        <v>50</v>
      </c>
      <c r="E3027" s="64">
        <v>50</v>
      </c>
      <c r="F3027" s="64">
        <v>0</v>
      </c>
      <c r="G3027" s="64">
        <v>0</v>
      </c>
      <c r="H3027" s="20">
        <f>IFERROR(VLOOKUP(A3027,'[3]Allocation Thresholds'!A:B,2,FALSE),10)</f>
        <v>10</v>
      </c>
    </row>
    <row r="3028" spans="1:8">
      <c r="A3028" t="s">
        <v>2442</v>
      </c>
      <c r="B3028" s="64">
        <f>VLOOKUP($A3028,Pivot!$D:$E,2,FALSE)</f>
        <v>0</v>
      </c>
      <c r="D3028" s="64">
        <v>50</v>
      </c>
      <c r="E3028" s="64">
        <v>50</v>
      </c>
      <c r="F3028" s="64">
        <v>0</v>
      </c>
      <c r="G3028" s="64">
        <v>0</v>
      </c>
      <c r="H3028" s="20">
        <f>IFERROR(VLOOKUP(A3028,'[3]Allocation Thresholds'!A:B,2,FALSE),10)</f>
        <v>10</v>
      </c>
    </row>
    <row r="3029" spans="1:8">
      <c r="A3029" t="s">
        <v>5121</v>
      </c>
      <c r="B3029" s="64">
        <f>VLOOKUP($A3029,Pivot!$D:$E,2,FALSE)</f>
        <v>0</v>
      </c>
      <c r="D3029" s="64">
        <v>50</v>
      </c>
      <c r="E3029" s="64">
        <v>50</v>
      </c>
      <c r="F3029" s="64">
        <v>0</v>
      </c>
      <c r="G3029" s="64">
        <v>0</v>
      </c>
      <c r="H3029" s="20">
        <f>IFERROR(VLOOKUP(A3029,'[3]Allocation Thresholds'!A:B,2,FALSE),10)</f>
        <v>10</v>
      </c>
    </row>
    <row r="3030" spans="1:8">
      <c r="A3030" t="s">
        <v>5122</v>
      </c>
      <c r="B3030" s="64">
        <f>VLOOKUP($A3030,Pivot!$D:$E,2,FALSE)</f>
        <v>0</v>
      </c>
      <c r="D3030" s="64">
        <v>50</v>
      </c>
      <c r="E3030" s="64">
        <v>50</v>
      </c>
      <c r="F3030" s="64">
        <v>0</v>
      </c>
      <c r="G3030" s="64">
        <v>0</v>
      </c>
      <c r="H3030" s="20">
        <f>IFERROR(VLOOKUP(A3030,'[3]Allocation Thresholds'!A:B,2,FALSE),10)</f>
        <v>10</v>
      </c>
    </row>
    <row r="3031" spans="1:8">
      <c r="A3031" t="s">
        <v>2443</v>
      </c>
      <c r="B3031" s="64">
        <f>VLOOKUP($A3031,Pivot!$D:$E,2,FALSE)</f>
        <v>0</v>
      </c>
      <c r="D3031" s="64">
        <v>50</v>
      </c>
      <c r="E3031" s="64">
        <v>50</v>
      </c>
      <c r="F3031" s="64">
        <v>0</v>
      </c>
      <c r="G3031" s="64">
        <v>0</v>
      </c>
      <c r="H3031" s="20">
        <f>IFERROR(VLOOKUP(A3031,'[3]Allocation Thresholds'!A:B,2,FALSE),10)</f>
        <v>10</v>
      </c>
    </row>
    <row r="3032" spans="1:8">
      <c r="A3032" t="s">
        <v>2444</v>
      </c>
      <c r="B3032" s="64">
        <f>VLOOKUP($A3032,Pivot!$D:$E,2,FALSE)</f>
        <v>0</v>
      </c>
      <c r="D3032" s="64">
        <v>50</v>
      </c>
      <c r="E3032" s="64">
        <v>50</v>
      </c>
      <c r="F3032" s="64">
        <v>0</v>
      </c>
      <c r="G3032" s="64">
        <v>0</v>
      </c>
      <c r="H3032" s="20">
        <f>IFERROR(VLOOKUP(A3032,'[3]Allocation Thresholds'!A:B,2,FALSE),10)</f>
        <v>10</v>
      </c>
    </row>
    <row r="3033" spans="1:8">
      <c r="A3033" t="s">
        <v>2445</v>
      </c>
      <c r="B3033" s="64">
        <f>VLOOKUP($A3033,Pivot!$D:$E,2,FALSE)</f>
        <v>0</v>
      </c>
      <c r="D3033" s="66">
        <v>50</v>
      </c>
      <c r="E3033" s="64">
        <v>50</v>
      </c>
      <c r="F3033" s="67">
        <v>0</v>
      </c>
      <c r="G3033" s="64">
        <v>0</v>
      </c>
      <c r="H3033" s="20">
        <f>IFERROR(VLOOKUP(A3033,'[3]Allocation Thresholds'!A:B,2,FALSE),10)</f>
        <v>10</v>
      </c>
    </row>
    <row r="3034" spans="1:8">
      <c r="A3034" t="s">
        <v>2446</v>
      </c>
      <c r="B3034" s="64">
        <f>VLOOKUP($A3034,Pivot!$D:$E,2,FALSE)</f>
        <v>0</v>
      </c>
      <c r="D3034" s="64">
        <v>50</v>
      </c>
      <c r="E3034" s="64">
        <v>50</v>
      </c>
      <c r="F3034" s="64">
        <v>0</v>
      </c>
      <c r="G3034" s="64">
        <v>0</v>
      </c>
      <c r="H3034" s="20">
        <f>IFERROR(VLOOKUP(A3034,'[3]Allocation Thresholds'!A:B,2,FALSE),10)</f>
        <v>10</v>
      </c>
    </row>
    <row r="3035" spans="1:8">
      <c r="A3035" t="s">
        <v>2447</v>
      </c>
      <c r="B3035" s="64">
        <f>VLOOKUP($A3035,Pivot!$D:$E,2,FALSE)</f>
        <v>0</v>
      </c>
      <c r="D3035" s="64">
        <v>50</v>
      </c>
      <c r="E3035" s="64">
        <v>50</v>
      </c>
      <c r="F3035" s="64">
        <v>0</v>
      </c>
      <c r="G3035" s="64">
        <v>0</v>
      </c>
      <c r="H3035" s="20">
        <f>IFERROR(VLOOKUP(A3035,'[3]Allocation Thresholds'!A:B,2,FALSE),10)</f>
        <v>10</v>
      </c>
    </row>
    <row r="3036" spans="1:8">
      <c r="A3036" t="s">
        <v>5123</v>
      </c>
      <c r="B3036" s="64">
        <f>VLOOKUP($A3036,Pivot!$D:$E,2,FALSE)</f>
        <v>0</v>
      </c>
      <c r="D3036" s="64">
        <v>50</v>
      </c>
      <c r="E3036" s="64">
        <v>50</v>
      </c>
      <c r="F3036" s="64">
        <v>0</v>
      </c>
      <c r="G3036" s="64">
        <v>0</v>
      </c>
      <c r="H3036" s="20">
        <f>IFERROR(VLOOKUP(A3036,'[3]Allocation Thresholds'!A:B,2,FALSE),10)</f>
        <v>10</v>
      </c>
    </row>
    <row r="3037" spans="1:8">
      <c r="A3037" t="s">
        <v>2448</v>
      </c>
      <c r="B3037" s="64">
        <f>VLOOKUP($A3037,Pivot!$D:$E,2,FALSE)</f>
        <v>0</v>
      </c>
      <c r="D3037" s="64">
        <v>50</v>
      </c>
      <c r="E3037" s="64">
        <v>50</v>
      </c>
      <c r="F3037" s="64">
        <v>0</v>
      </c>
      <c r="G3037" s="64">
        <v>0</v>
      </c>
      <c r="H3037" s="20">
        <f>IFERROR(VLOOKUP(A3037,'[3]Allocation Thresholds'!A:B,2,FALSE),10)</f>
        <v>10</v>
      </c>
    </row>
    <row r="3038" spans="1:8">
      <c r="A3038" t="s">
        <v>2449</v>
      </c>
      <c r="B3038" s="64">
        <f>VLOOKUP($A3038,Pivot!$D:$E,2,FALSE)</f>
        <v>0</v>
      </c>
      <c r="D3038" s="64">
        <v>50</v>
      </c>
      <c r="E3038" s="64">
        <v>50</v>
      </c>
      <c r="F3038" s="64">
        <v>0</v>
      </c>
      <c r="G3038" s="64">
        <v>0</v>
      </c>
      <c r="H3038" s="20">
        <f>IFERROR(VLOOKUP(A3038,'[3]Allocation Thresholds'!A:B,2,FALSE),10)</f>
        <v>10</v>
      </c>
    </row>
    <row r="3039" spans="1:8">
      <c r="A3039" t="s">
        <v>5124</v>
      </c>
      <c r="B3039" s="64">
        <f>VLOOKUP($A3039,Pivot!$D:$E,2,FALSE)</f>
        <v>0</v>
      </c>
      <c r="D3039" s="64">
        <v>50</v>
      </c>
      <c r="E3039" s="64">
        <v>50</v>
      </c>
      <c r="F3039" s="64">
        <v>0</v>
      </c>
      <c r="G3039" s="64">
        <v>0</v>
      </c>
      <c r="H3039" s="20">
        <f>IFERROR(VLOOKUP(A3039,'[3]Allocation Thresholds'!A:B,2,FALSE),10)</f>
        <v>10</v>
      </c>
    </row>
    <row r="3040" spans="1:8">
      <c r="A3040" t="s">
        <v>2450</v>
      </c>
      <c r="B3040" s="64">
        <f>VLOOKUP($A3040,Pivot!$D:$E,2,FALSE)</f>
        <v>0</v>
      </c>
      <c r="D3040" s="64">
        <v>50</v>
      </c>
      <c r="E3040" s="64">
        <v>50</v>
      </c>
      <c r="F3040" s="64">
        <v>0</v>
      </c>
      <c r="G3040" s="64">
        <v>0</v>
      </c>
      <c r="H3040" s="20">
        <f>IFERROR(VLOOKUP(A3040,'[3]Allocation Thresholds'!A:B,2,FALSE),10)</f>
        <v>10</v>
      </c>
    </row>
    <row r="3041" spans="1:8">
      <c r="A3041" t="s">
        <v>5125</v>
      </c>
      <c r="B3041" s="64">
        <f>VLOOKUP($A3041,Pivot!$D:$E,2,FALSE)</f>
        <v>0</v>
      </c>
      <c r="D3041" s="64">
        <v>50</v>
      </c>
      <c r="E3041" s="64">
        <v>50</v>
      </c>
      <c r="F3041" s="64">
        <v>0</v>
      </c>
      <c r="G3041" s="64">
        <v>0</v>
      </c>
      <c r="H3041" s="20">
        <f>IFERROR(VLOOKUP(A3041,'[3]Allocation Thresholds'!A:B,2,FALSE),10)</f>
        <v>10</v>
      </c>
    </row>
    <row r="3042" spans="1:8">
      <c r="A3042" t="s">
        <v>2451</v>
      </c>
      <c r="B3042" s="64">
        <f>VLOOKUP($A3042,Pivot!$D:$E,2,FALSE)</f>
        <v>0</v>
      </c>
      <c r="D3042" s="64">
        <v>50</v>
      </c>
      <c r="E3042" s="64">
        <v>50</v>
      </c>
      <c r="F3042" s="64">
        <v>0</v>
      </c>
      <c r="G3042" s="64">
        <v>0</v>
      </c>
      <c r="H3042" s="20">
        <f>IFERROR(VLOOKUP(A3042,'[3]Allocation Thresholds'!A:B,2,FALSE),10)</f>
        <v>10</v>
      </c>
    </row>
    <row r="3043" spans="1:8">
      <c r="A3043" t="s">
        <v>2452</v>
      </c>
      <c r="B3043" s="64">
        <f>VLOOKUP($A3043,Pivot!$D:$E,2,FALSE)</f>
        <v>0</v>
      </c>
      <c r="D3043" s="64">
        <v>50</v>
      </c>
      <c r="E3043" s="64">
        <v>50</v>
      </c>
      <c r="F3043" s="64">
        <v>0</v>
      </c>
      <c r="G3043" s="64">
        <v>0</v>
      </c>
      <c r="H3043" s="20">
        <f>IFERROR(VLOOKUP(A3043,'[3]Allocation Thresholds'!A:B,2,FALSE),10)</f>
        <v>10</v>
      </c>
    </row>
    <row r="3044" spans="1:8">
      <c r="A3044" t="s">
        <v>2453</v>
      </c>
      <c r="B3044" s="64">
        <f>VLOOKUP($A3044,Pivot!$D:$E,2,FALSE)</f>
        <v>0</v>
      </c>
      <c r="D3044" s="64">
        <v>50</v>
      </c>
      <c r="E3044" s="64">
        <v>50</v>
      </c>
      <c r="F3044" s="64">
        <v>0</v>
      </c>
      <c r="G3044" s="64">
        <v>0</v>
      </c>
      <c r="H3044" s="20">
        <f>IFERROR(VLOOKUP(A3044,'[3]Allocation Thresholds'!A:B,2,FALSE),10)</f>
        <v>10</v>
      </c>
    </row>
    <row r="3045" spans="1:8">
      <c r="A3045" t="s">
        <v>2454</v>
      </c>
      <c r="B3045" s="64">
        <f>VLOOKUP($A3045,Pivot!$D:$E,2,FALSE)</f>
        <v>0</v>
      </c>
      <c r="D3045" s="64">
        <v>50</v>
      </c>
      <c r="E3045" s="64">
        <v>50</v>
      </c>
      <c r="F3045" s="64">
        <v>0</v>
      </c>
      <c r="G3045" s="64">
        <v>0</v>
      </c>
      <c r="H3045" s="20">
        <f>IFERROR(VLOOKUP(A3045,'[3]Allocation Thresholds'!A:B,2,FALSE),10)</f>
        <v>10</v>
      </c>
    </row>
    <row r="3046" spans="1:8">
      <c r="A3046" t="s">
        <v>2455</v>
      </c>
      <c r="B3046" s="64">
        <f>VLOOKUP($A3046,Pivot!$D:$E,2,FALSE)</f>
        <v>0</v>
      </c>
      <c r="D3046" s="64">
        <v>50</v>
      </c>
      <c r="E3046" s="64">
        <v>50</v>
      </c>
      <c r="F3046" s="64">
        <v>0</v>
      </c>
      <c r="G3046" s="64">
        <v>0</v>
      </c>
      <c r="H3046" s="20">
        <f>IFERROR(VLOOKUP(A3046,'[3]Allocation Thresholds'!A:B,2,FALSE),10)</f>
        <v>10</v>
      </c>
    </row>
    <row r="3047" spans="1:8">
      <c r="A3047" t="s">
        <v>2456</v>
      </c>
      <c r="B3047" s="64">
        <f>VLOOKUP($A3047,Pivot!$D:$E,2,FALSE)</f>
        <v>0</v>
      </c>
      <c r="D3047" s="64">
        <v>50</v>
      </c>
      <c r="E3047" s="64">
        <v>50</v>
      </c>
      <c r="F3047" s="64">
        <v>0</v>
      </c>
      <c r="G3047" s="64">
        <v>0</v>
      </c>
      <c r="H3047" s="20">
        <f>IFERROR(VLOOKUP(A3047,'[3]Allocation Thresholds'!A:B,2,FALSE),10)</f>
        <v>10</v>
      </c>
    </row>
    <row r="3048" spans="1:8">
      <c r="A3048" t="s">
        <v>8513</v>
      </c>
      <c r="B3048" s="64">
        <f>VLOOKUP($A3048,Pivot!$D:$E,2,FALSE)</f>
        <v>0</v>
      </c>
      <c r="D3048" s="64">
        <v>50</v>
      </c>
      <c r="E3048" s="64">
        <v>50</v>
      </c>
      <c r="F3048" s="64">
        <v>0</v>
      </c>
      <c r="G3048" s="64">
        <v>0</v>
      </c>
      <c r="H3048" s="20">
        <f>IFERROR(VLOOKUP(A3048,'[3]Allocation Thresholds'!A:B,2,FALSE),10)</f>
        <v>10</v>
      </c>
    </row>
    <row r="3049" spans="1:8">
      <c r="A3049" t="s">
        <v>8515</v>
      </c>
      <c r="B3049" s="64">
        <f>VLOOKUP($A3049,Pivot!$D:$E,2,FALSE)</f>
        <v>0</v>
      </c>
      <c r="D3049" s="64">
        <v>0</v>
      </c>
      <c r="E3049" s="64">
        <v>0</v>
      </c>
      <c r="F3049" s="64">
        <v>0</v>
      </c>
      <c r="G3049" s="64">
        <v>0</v>
      </c>
      <c r="H3049" s="20">
        <f>IFERROR(VLOOKUP(A3049,'[3]Allocation Thresholds'!A:B,2,FALSE),10)</f>
        <v>10</v>
      </c>
    </row>
    <row r="3050" spans="1:8">
      <c r="A3050" t="s">
        <v>8517</v>
      </c>
      <c r="B3050" s="64">
        <f>VLOOKUP($A3050,Pivot!$D:$E,2,FALSE)</f>
        <v>0</v>
      </c>
      <c r="D3050" s="64">
        <v>50</v>
      </c>
      <c r="E3050" s="64">
        <v>50</v>
      </c>
      <c r="F3050" s="64">
        <v>0</v>
      </c>
      <c r="G3050" s="64">
        <v>0</v>
      </c>
      <c r="H3050" s="20">
        <f>IFERROR(VLOOKUP(A3050,'[3]Allocation Thresholds'!A:B,2,FALSE),10)</f>
        <v>10</v>
      </c>
    </row>
    <row r="3051" spans="1:8">
      <c r="A3051" t="s">
        <v>8519</v>
      </c>
      <c r="B3051" s="64">
        <f>VLOOKUP($A3051,Pivot!$D:$E,2,FALSE)</f>
        <v>0</v>
      </c>
      <c r="D3051" s="64">
        <v>0</v>
      </c>
      <c r="E3051" s="64">
        <v>0</v>
      </c>
      <c r="F3051" s="64">
        <v>0</v>
      </c>
      <c r="G3051" s="64">
        <v>0</v>
      </c>
      <c r="H3051" s="20">
        <f>IFERROR(VLOOKUP(A3051,'[3]Allocation Thresholds'!A:B,2,FALSE),10)</f>
        <v>10</v>
      </c>
    </row>
    <row r="3052" spans="1:8">
      <c r="A3052" t="s">
        <v>8521</v>
      </c>
      <c r="B3052" s="64">
        <f>VLOOKUP($A3052,Pivot!$D:$E,2,FALSE)</f>
        <v>0</v>
      </c>
      <c r="D3052" s="64">
        <v>50</v>
      </c>
      <c r="E3052" s="64">
        <v>50</v>
      </c>
      <c r="F3052" s="64">
        <v>0</v>
      </c>
      <c r="G3052" s="64">
        <v>0</v>
      </c>
      <c r="H3052" s="20">
        <f>IFERROR(VLOOKUP(A3052,'[3]Allocation Thresholds'!A:B,2,FALSE),10)</f>
        <v>10</v>
      </c>
    </row>
    <row r="3053" spans="1:8">
      <c r="A3053" t="s">
        <v>8523</v>
      </c>
      <c r="B3053" s="64">
        <f>VLOOKUP($A3053,Pivot!$D:$E,2,FALSE)</f>
        <v>0</v>
      </c>
      <c r="D3053" s="64">
        <v>50</v>
      </c>
      <c r="E3053" s="64">
        <v>50</v>
      </c>
      <c r="F3053" s="64">
        <v>0</v>
      </c>
      <c r="G3053" s="64">
        <v>0</v>
      </c>
      <c r="H3053" s="20">
        <f>IFERROR(VLOOKUP(A3053,'[3]Allocation Thresholds'!A:B,2,FALSE),10)</f>
        <v>10</v>
      </c>
    </row>
    <row r="3054" spans="1:8">
      <c r="A3054" t="s">
        <v>8525</v>
      </c>
      <c r="B3054" s="64">
        <f>VLOOKUP($A3054,Pivot!$D:$E,2,FALSE)</f>
        <v>0</v>
      </c>
      <c r="D3054" s="64">
        <v>0</v>
      </c>
      <c r="E3054" s="64">
        <v>0</v>
      </c>
      <c r="F3054" s="64">
        <v>0</v>
      </c>
      <c r="G3054" s="64">
        <v>0</v>
      </c>
      <c r="H3054" s="20">
        <f>IFERROR(VLOOKUP(A3054,'[3]Allocation Thresholds'!A:B,2,FALSE),10)</f>
        <v>10</v>
      </c>
    </row>
    <row r="3055" spans="1:8">
      <c r="A3055" t="s">
        <v>8527</v>
      </c>
      <c r="B3055" s="64">
        <f>VLOOKUP($A3055,Pivot!$D:$E,2,FALSE)</f>
        <v>0</v>
      </c>
      <c r="D3055" s="64">
        <v>50</v>
      </c>
      <c r="E3055" s="64">
        <v>50</v>
      </c>
      <c r="F3055" s="64">
        <v>0</v>
      </c>
      <c r="G3055" s="64">
        <v>0</v>
      </c>
      <c r="H3055" s="20">
        <f>IFERROR(VLOOKUP(A3055,'[3]Allocation Thresholds'!A:B,2,FALSE),10)</f>
        <v>10</v>
      </c>
    </row>
    <row r="3056" spans="1:8">
      <c r="A3056" t="s">
        <v>8529</v>
      </c>
      <c r="B3056" s="64">
        <f>VLOOKUP($A3056,Pivot!$D:$E,2,FALSE)</f>
        <v>0</v>
      </c>
      <c r="D3056" s="64">
        <v>50</v>
      </c>
      <c r="E3056" s="64">
        <v>50</v>
      </c>
      <c r="F3056" s="64">
        <v>0</v>
      </c>
      <c r="G3056" s="64">
        <v>0</v>
      </c>
      <c r="H3056" s="20">
        <f>IFERROR(VLOOKUP(A3056,'[3]Allocation Thresholds'!A:B,2,FALSE),10)</f>
        <v>10</v>
      </c>
    </row>
    <row r="3057" spans="1:8">
      <c r="A3057" t="s">
        <v>8531</v>
      </c>
      <c r="B3057" s="64">
        <f>VLOOKUP($A3057,Pivot!$D:$E,2,FALSE)</f>
        <v>0</v>
      </c>
      <c r="D3057" s="64">
        <v>0</v>
      </c>
      <c r="E3057" s="64">
        <v>0</v>
      </c>
      <c r="F3057" s="64">
        <v>0</v>
      </c>
      <c r="G3057" s="64">
        <v>0</v>
      </c>
      <c r="H3057" s="20">
        <f>IFERROR(VLOOKUP(A3057,'[3]Allocation Thresholds'!A:B,2,FALSE),10)</f>
        <v>10</v>
      </c>
    </row>
    <row r="3058" spans="1:8">
      <c r="A3058" t="s">
        <v>8533</v>
      </c>
      <c r="B3058" s="64">
        <f>VLOOKUP($A3058,Pivot!$D:$E,2,FALSE)</f>
        <v>0</v>
      </c>
      <c r="D3058" s="64">
        <v>0</v>
      </c>
      <c r="E3058" s="64">
        <v>0</v>
      </c>
      <c r="F3058" s="64">
        <v>0</v>
      </c>
      <c r="G3058" s="64">
        <v>0</v>
      </c>
      <c r="H3058" s="20">
        <f>IFERROR(VLOOKUP(A3058,'[3]Allocation Thresholds'!A:B,2,FALSE),10)</f>
        <v>10</v>
      </c>
    </row>
    <row r="3059" spans="1:8">
      <c r="A3059" t="s">
        <v>8535</v>
      </c>
      <c r="B3059" s="64">
        <f>VLOOKUP($A3059,Pivot!$D:$E,2,FALSE)</f>
        <v>0</v>
      </c>
      <c r="D3059" s="64">
        <v>50</v>
      </c>
      <c r="E3059" s="64">
        <v>50</v>
      </c>
      <c r="F3059" s="64">
        <v>0</v>
      </c>
      <c r="G3059" s="64">
        <v>0</v>
      </c>
      <c r="H3059" s="20">
        <f>IFERROR(VLOOKUP(A3059,'[3]Allocation Thresholds'!A:B,2,FALSE),10)</f>
        <v>10</v>
      </c>
    </row>
    <row r="3060" spans="1:8">
      <c r="A3060" t="s">
        <v>8537</v>
      </c>
      <c r="B3060" s="64">
        <f>VLOOKUP($A3060,Pivot!$D:$E,2,FALSE)</f>
        <v>0</v>
      </c>
      <c r="D3060" s="64">
        <v>50</v>
      </c>
      <c r="E3060" s="64">
        <v>50</v>
      </c>
      <c r="F3060" s="64">
        <v>0</v>
      </c>
      <c r="G3060" s="64">
        <v>0</v>
      </c>
      <c r="H3060" s="20">
        <f>IFERROR(VLOOKUP(A3060,'[3]Allocation Thresholds'!A:B,2,FALSE),10)</f>
        <v>10</v>
      </c>
    </row>
    <row r="3061" spans="1:8">
      <c r="A3061" t="s">
        <v>8539</v>
      </c>
      <c r="B3061" s="64">
        <f>VLOOKUP($A3061,Pivot!$D:$E,2,FALSE)</f>
        <v>0</v>
      </c>
      <c r="D3061" s="64">
        <v>50</v>
      </c>
      <c r="E3061" s="64">
        <v>50</v>
      </c>
      <c r="F3061" s="64">
        <v>0</v>
      </c>
      <c r="G3061" s="64">
        <v>0</v>
      </c>
      <c r="H3061" s="20">
        <f>IFERROR(VLOOKUP(A3061,'[3]Allocation Thresholds'!A:B,2,FALSE),10)</f>
        <v>10</v>
      </c>
    </row>
    <row r="3062" spans="1:8">
      <c r="A3062" t="s">
        <v>8541</v>
      </c>
      <c r="B3062" s="64">
        <f>VLOOKUP($A3062,Pivot!$D:$E,2,FALSE)</f>
        <v>0</v>
      </c>
      <c r="D3062" s="64">
        <v>50</v>
      </c>
      <c r="E3062" s="64">
        <v>50</v>
      </c>
      <c r="F3062" s="64">
        <v>0</v>
      </c>
      <c r="G3062" s="64">
        <v>0</v>
      </c>
      <c r="H3062" s="20">
        <f>IFERROR(VLOOKUP(A3062,'[3]Allocation Thresholds'!A:B,2,FALSE),10)</f>
        <v>10</v>
      </c>
    </row>
    <row r="3063" spans="1:8">
      <c r="A3063" t="s">
        <v>8543</v>
      </c>
      <c r="B3063" s="64">
        <f>VLOOKUP($A3063,Pivot!$D:$E,2,FALSE)</f>
        <v>0</v>
      </c>
      <c r="D3063" s="64">
        <v>0</v>
      </c>
      <c r="E3063" s="64">
        <v>0</v>
      </c>
      <c r="F3063" s="64">
        <v>0</v>
      </c>
      <c r="G3063" s="64">
        <v>0</v>
      </c>
      <c r="H3063" s="20">
        <f>IFERROR(VLOOKUP(A3063,'[3]Allocation Thresholds'!A:B,2,FALSE),10)</f>
        <v>10</v>
      </c>
    </row>
    <row r="3064" spans="1:8">
      <c r="A3064" t="s">
        <v>8545</v>
      </c>
      <c r="B3064" s="64">
        <f>VLOOKUP($A3064,Pivot!$D:$E,2,FALSE)</f>
        <v>0</v>
      </c>
      <c r="D3064" s="64">
        <v>0</v>
      </c>
      <c r="E3064" s="64">
        <v>0</v>
      </c>
      <c r="F3064" s="64">
        <v>0</v>
      </c>
      <c r="G3064" s="64">
        <v>0</v>
      </c>
      <c r="H3064" s="20">
        <f>IFERROR(VLOOKUP(A3064,'[3]Allocation Thresholds'!A:B,2,FALSE),10)</f>
        <v>10</v>
      </c>
    </row>
    <row r="3065" spans="1:8">
      <c r="A3065" t="s">
        <v>8547</v>
      </c>
      <c r="B3065" s="64">
        <f>VLOOKUP($A3065,Pivot!$D:$E,2,FALSE)</f>
        <v>0</v>
      </c>
      <c r="D3065" s="64">
        <v>0</v>
      </c>
      <c r="E3065" s="64">
        <v>0</v>
      </c>
      <c r="F3065" s="64">
        <v>0</v>
      </c>
      <c r="G3065" s="64">
        <v>0</v>
      </c>
      <c r="H3065" s="20">
        <f>IFERROR(VLOOKUP(A3065,'[3]Allocation Thresholds'!A:B,2,FALSE),10)</f>
        <v>10</v>
      </c>
    </row>
    <row r="3066" spans="1:8">
      <c r="A3066" t="s">
        <v>8549</v>
      </c>
      <c r="B3066" s="64">
        <f>VLOOKUP($A3066,Pivot!$D:$E,2,FALSE)</f>
        <v>0</v>
      </c>
      <c r="D3066" s="64">
        <v>50</v>
      </c>
      <c r="E3066" s="64">
        <v>50</v>
      </c>
      <c r="F3066" s="64">
        <v>0</v>
      </c>
      <c r="G3066" s="64">
        <v>0</v>
      </c>
      <c r="H3066" s="20">
        <f>IFERROR(VLOOKUP(A3066,'[3]Allocation Thresholds'!A:B,2,FALSE),10)</f>
        <v>10</v>
      </c>
    </row>
    <row r="3067" spans="1:8">
      <c r="A3067" t="s">
        <v>8551</v>
      </c>
      <c r="B3067" s="64">
        <f>VLOOKUP($A3067,Pivot!$D:$E,2,FALSE)</f>
        <v>0</v>
      </c>
      <c r="D3067" s="64">
        <v>50</v>
      </c>
      <c r="E3067" s="64">
        <v>50</v>
      </c>
      <c r="F3067" s="64">
        <v>0</v>
      </c>
      <c r="G3067" s="64">
        <v>0</v>
      </c>
      <c r="H3067" s="20">
        <f>IFERROR(VLOOKUP(A3067,'[3]Allocation Thresholds'!A:B,2,FALSE),10)</f>
        <v>10</v>
      </c>
    </row>
    <row r="3068" spans="1:8">
      <c r="A3068" t="s">
        <v>8553</v>
      </c>
      <c r="B3068" s="64">
        <f>VLOOKUP($A3068,Pivot!$D:$E,2,FALSE)</f>
        <v>0</v>
      </c>
      <c r="D3068" s="64">
        <v>50</v>
      </c>
      <c r="E3068" s="64">
        <v>50</v>
      </c>
      <c r="F3068" s="64">
        <v>0</v>
      </c>
      <c r="G3068" s="64">
        <v>0</v>
      </c>
      <c r="H3068" s="20">
        <f>IFERROR(VLOOKUP(A3068,'[3]Allocation Thresholds'!A:B,2,FALSE),10)</f>
        <v>10</v>
      </c>
    </row>
    <row r="3069" spans="1:8">
      <c r="A3069" t="s">
        <v>8555</v>
      </c>
      <c r="B3069" s="64">
        <f>VLOOKUP($A3069,Pivot!$D:$E,2,FALSE)</f>
        <v>0</v>
      </c>
      <c r="D3069" s="64">
        <v>50</v>
      </c>
      <c r="E3069" s="64">
        <v>50</v>
      </c>
      <c r="F3069" s="64">
        <v>0</v>
      </c>
      <c r="G3069" s="64">
        <v>0</v>
      </c>
      <c r="H3069" s="20">
        <f>IFERROR(VLOOKUP(A3069,'[3]Allocation Thresholds'!A:B,2,FALSE),10)</f>
        <v>10</v>
      </c>
    </row>
    <row r="3070" spans="1:8">
      <c r="A3070" t="s">
        <v>8557</v>
      </c>
      <c r="B3070" s="64">
        <f>VLOOKUP($A3070,Pivot!$D:$E,2,FALSE)</f>
        <v>0</v>
      </c>
      <c r="D3070" s="64">
        <v>50</v>
      </c>
      <c r="E3070" s="64">
        <v>50</v>
      </c>
      <c r="F3070" s="64">
        <v>0</v>
      </c>
      <c r="G3070" s="64">
        <v>0</v>
      </c>
      <c r="H3070" s="20">
        <f>IFERROR(VLOOKUP(A3070,'[3]Allocation Thresholds'!A:B,2,FALSE),10)</f>
        <v>10</v>
      </c>
    </row>
    <row r="3071" spans="1:8">
      <c r="A3071" t="s">
        <v>8559</v>
      </c>
      <c r="B3071" s="64">
        <f>VLOOKUP($A3071,Pivot!$D:$E,2,FALSE)</f>
        <v>0</v>
      </c>
      <c r="D3071" s="64">
        <v>0</v>
      </c>
      <c r="E3071" s="64">
        <v>0</v>
      </c>
      <c r="F3071" s="64">
        <v>0</v>
      </c>
      <c r="G3071" s="64">
        <v>0</v>
      </c>
      <c r="H3071" s="20">
        <f>IFERROR(VLOOKUP(A3071,'[3]Allocation Thresholds'!A:B,2,FALSE),10)</f>
        <v>10</v>
      </c>
    </row>
    <row r="3072" spans="1:8">
      <c r="A3072" t="s">
        <v>8561</v>
      </c>
      <c r="B3072" s="64">
        <f>VLOOKUP($A3072,Pivot!$D:$E,2,FALSE)</f>
        <v>0</v>
      </c>
      <c r="D3072" s="64">
        <v>50</v>
      </c>
      <c r="E3072" s="64">
        <v>50</v>
      </c>
      <c r="F3072" s="64">
        <v>0</v>
      </c>
      <c r="G3072" s="64">
        <v>0</v>
      </c>
      <c r="H3072" s="20">
        <f>IFERROR(VLOOKUP(A3072,'[3]Allocation Thresholds'!A:B,2,FALSE),10)</f>
        <v>10</v>
      </c>
    </row>
    <row r="3073" spans="1:8">
      <c r="A3073" t="s">
        <v>8563</v>
      </c>
      <c r="B3073" s="64">
        <f>VLOOKUP($A3073,Pivot!$D:$E,2,FALSE)</f>
        <v>0</v>
      </c>
      <c r="D3073" s="64">
        <v>50</v>
      </c>
      <c r="E3073" s="64">
        <v>50</v>
      </c>
      <c r="F3073" s="64">
        <v>0</v>
      </c>
      <c r="G3073" s="64">
        <v>0</v>
      </c>
      <c r="H3073" s="20">
        <f>IFERROR(VLOOKUP(A3073,'[3]Allocation Thresholds'!A:B,2,FALSE),10)</f>
        <v>10</v>
      </c>
    </row>
    <row r="3074" spans="1:8">
      <c r="A3074" t="s">
        <v>8565</v>
      </c>
      <c r="B3074" s="64">
        <f>VLOOKUP($A3074,Pivot!$D:$E,2,FALSE)</f>
        <v>0</v>
      </c>
      <c r="D3074" s="64">
        <v>0</v>
      </c>
      <c r="E3074" s="64">
        <v>0</v>
      </c>
      <c r="F3074" s="64">
        <v>0</v>
      </c>
      <c r="G3074" s="64">
        <v>0</v>
      </c>
      <c r="H3074" s="20">
        <f>IFERROR(VLOOKUP(A3074,'[3]Allocation Thresholds'!A:B,2,FALSE),10)</f>
        <v>10</v>
      </c>
    </row>
    <row r="3075" spans="1:8">
      <c r="A3075" t="s">
        <v>8567</v>
      </c>
      <c r="B3075" s="64">
        <f>VLOOKUP($A3075,Pivot!$D:$E,2,FALSE)</f>
        <v>0</v>
      </c>
      <c r="D3075" s="64">
        <v>50</v>
      </c>
      <c r="E3075" s="64">
        <v>50</v>
      </c>
      <c r="F3075" s="64">
        <v>0</v>
      </c>
      <c r="G3075" s="64">
        <v>0</v>
      </c>
      <c r="H3075" s="20">
        <f>IFERROR(VLOOKUP(A3075,'[3]Allocation Thresholds'!A:B,2,FALSE),10)</f>
        <v>10</v>
      </c>
    </row>
    <row r="3076" spans="1:8">
      <c r="A3076" t="s">
        <v>8569</v>
      </c>
      <c r="B3076" s="64">
        <f>VLOOKUP($A3076,Pivot!$D:$E,2,FALSE)</f>
        <v>0</v>
      </c>
      <c r="D3076" s="64">
        <v>50</v>
      </c>
      <c r="E3076" s="64">
        <v>50</v>
      </c>
      <c r="F3076" s="64">
        <v>0</v>
      </c>
      <c r="G3076" s="64">
        <v>0</v>
      </c>
      <c r="H3076" s="20">
        <f>IFERROR(VLOOKUP(A3076,'[3]Allocation Thresholds'!A:B,2,FALSE),10)</f>
        <v>10</v>
      </c>
    </row>
    <row r="3077" spans="1:8">
      <c r="A3077" t="s">
        <v>8571</v>
      </c>
      <c r="B3077" s="64">
        <f>VLOOKUP($A3077,Pivot!$D:$E,2,FALSE)</f>
        <v>0</v>
      </c>
      <c r="D3077" s="64">
        <v>50</v>
      </c>
      <c r="E3077" s="64">
        <v>50</v>
      </c>
      <c r="F3077" s="64">
        <v>0</v>
      </c>
      <c r="G3077" s="64">
        <v>0</v>
      </c>
      <c r="H3077" s="20">
        <f>IFERROR(VLOOKUP(A3077,'[3]Allocation Thresholds'!A:B,2,FALSE),10)</f>
        <v>10</v>
      </c>
    </row>
    <row r="3078" spans="1:8">
      <c r="A3078" t="s">
        <v>8573</v>
      </c>
      <c r="B3078" s="64">
        <f>VLOOKUP($A3078,Pivot!$D:$E,2,FALSE)</f>
        <v>0</v>
      </c>
      <c r="D3078" s="64">
        <v>50</v>
      </c>
      <c r="E3078" s="64">
        <v>50</v>
      </c>
      <c r="F3078" s="64">
        <v>0</v>
      </c>
      <c r="G3078" s="64">
        <v>0</v>
      </c>
      <c r="H3078" s="20">
        <f>IFERROR(VLOOKUP(A3078,'[3]Allocation Thresholds'!A:B,2,FALSE),10)</f>
        <v>10</v>
      </c>
    </row>
    <row r="3079" spans="1:8">
      <c r="A3079" t="s">
        <v>8575</v>
      </c>
      <c r="B3079" s="64">
        <f>VLOOKUP($A3079,Pivot!$D:$E,2,FALSE)</f>
        <v>0</v>
      </c>
      <c r="D3079" s="64">
        <v>50</v>
      </c>
      <c r="E3079" s="64">
        <v>50</v>
      </c>
      <c r="F3079" s="64">
        <v>0</v>
      </c>
      <c r="G3079" s="64">
        <v>0</v>
      </c>
      <c r="H3079" s="20">
        <f>IFERROR(VLOOKUP(A3079,'[3]Allocation Thresholds'!A:B,2,FALSE),10)</f>
        <v>10</v>
      </c>
    </row>
    <row r="3080" spans="1:8">
      <c r="A3080" t="s">
        <v>8577</v>
      </c>
      <c r="B3080" s="64">
        <f>VLOOKUP($A3080,Pivot!$D:$E,2,FALSE)</f>
        <v>0</v>
      </c>
      <c r="D3080" s="64">
        <v>50</v>
      </c>
      <c r="E3080" s="64">
        <v>50</v>
      </c>
      <c r="F3080" s="64">
        <v>0</v>
      </c>
      <c r="G3080" s="64">
        <v>0</v>
      </c>
      <c r="H3080" s="20">
        <f>IFERROR(VLOOKUP(A3080,'[3]Allocation Thresholds'!A:B,2,FALSE),10)</f>
        <v>10</v>
      </c>
    </row>
    <row r="3081" spans="1:8">
      <c r="A3081" t="s">
        <v>8579</v>
      </c>
      <c r="B3081" s="64">
        <f>VLOOKUP($A3081,Pivot!$D:$E,2,FALSE)</f>
        <v>0</v>
      </c>
      <c r="D3081" s="64">
        <v>50</v>
      </c>
      <c r="E3081" s="64">
        <v>50</v>
      </c>
      <c r="F3081" s="64">
        <v>0</v>
      </c>
      <c r="G3081" s="64">
        <v>0</v>
      </c>
      <c r="H3081" s="20">
        <f>IFERROR(VLOOKUP(A3081,'[3]Allocation Thresholds'!A:B,2,FALSE),10)</f>
        <v>10</v>
      </c>
    </row>
    <row r="3082" spans="1:8">
      <c r="A3082" t="s">
        <v>8581</v>
      </c>
      <c r="B3082" s="64">
        <f>VLOOKUP($A3082,Pivot!$D:$E,2,FALSE)</f>
        <v>0</v>
      </c>
      <c r="D3082" s="64">
        <v>50</v>
      </c>
      <c r="E3082" s="64">
        <v>50</v>
      </c>
      <c r="F3082" s="64">
        <v>0</v>
      </c>
      <c r="G3082" s="64">
        <v>0</v>
      </c>
      <c r="H3082" s="20">
        <f>IFERROR(VLOOKUP(A3082,'[3]Allocation Thresholds'!A:B,2,FALSE),10)</f>
        <v>10</v>
      </c>
    </row>
    <row r="3083" spans="1:8">
      <c r="A3083" t="s">
        <v>8583</v>
      </c>
      <c r="B3083" s="64">
        <f>VLOOKUP($A3083,Pivot!$D:$E,2,FALSE)</f>
        <v>0</v>
      </c>
      <c r="D3083" s="64">
        <v>50</v>
      </c>
      <c r="E3083" s="64">
        <v>50</v>
      </c>
      <c r="F3083" s="64">
        <v>0</v>
      </c>
      <c r="G3083" s="64">
        <v>0</v>
      </c>
      <c r="H3083" s="20">
        <f>IFERROR(VLOOKUP(A3083,'[3]Allocation Thresholds'!A:B,2,FALSE),10)</f>
        <v>10</v>
      </c>
    </row>
    <row r="3084" spans="1:8">
      <c r="A3084" t="s">
        <v>8585</v>
      </c>
      <c r="B3084" s="64">
        <f>VLOOKUP($A3084,Pivot!$D:$E,2,FALSE)</f>
        <v>0</v>
      </c>
      <c r="D3084" s="64">
        <v>50</v>
      </c>
      <c r="E3084" s="64">
        <v>50</v>
      </c>
      <c r="F3084" s="64">
        <v>0</v>
      </c>
      <c r="G3084" s="64">
        <v>0</v>
      </c>
      <c r="H3084" s="20">
        <f>IFERROR(VLOOKUP(A3084,'[3]Allocation Thresholds'!A:B,2,FALSE),10)</f>
        <v>10</v>
      </c>
    </row>
    <row r="3085" spans="1:8">
      <c r="A3085" t="s">
        <v>8587</v>
      </c>
      <c r="B3085" s="64">
        <f>VLOOKUP($A3085,Pivot!$D:$E,2,FALSE)</f>
        <v>0</v>
      </c>
      <c r="D3085" s="64">
        <v>50</v>
      </c>
      <c r="E3085" s="64">
        <v>50</v>
      </c>
      <c r="F3085" s="64">
        <v>0</v>
      </c>
      <c r="G3085" s="64">
        <v>0</v>
      </c>
      <c r="H3085" s="20">
        <f>IFERROR(VLOOKUP(A3085,'[3]Allocation Thresholds'!A:B,2,FALSE),10)</f>
        <v>10</v>
      </c>
    </row>
    <row r="3086" spans="1:8">
      <c r="A3086" t="s">
        <v>8589</v>
      </c>
      <c r="B3086" s="64">
        <f>VLOOKUP($A3086,Pivot!$D:$E,2,FALSE)</f>
        <v>0</v>
      </c>
      <c r="D3086" s="64">
        <v>50</v>
      </c>
      <c r="E3086" s="64">
        <v>50</v>
      </c>
      <c r="F3086" s="64">
        <v>0</v>
      </c>
      <c r="G3086" s="64">
        <v>0</v>
      </c>
      <c r="H3086" s="20">
        <f>IFERROR(VLOOKUP(A3086,'[3]Allocation Thresholds'!A:B,2,FALSE),10)</f>
        <v>10</v>
      </c>
    </row>
    <row r="3087" spans="1:8">
      <c r="A3087" t="s">
        <v>8591</v>
      </c>
      <c r="B3087" s="64">
        <f>VLOOKUP($A3087,Pivot!$D:$E,2,FALSE)</f>
        <v>0</v>
      </c>
      <c r="D3087" s="64">
        <v>50</v>
      </c>
      <c r="E3087" s="64">
        <v>50</v>
      </c>
      <c r="F3087" s="64">
        <v>0</v>
      </c>
      <c r="G3087" s="64">
        <v>0</v>
      </c>
      <c r="H3087" s="20">
        <f>IFERROR(VLOOKUP(A3087,'[3]Allocation Thresholds'!A:B,2,FALSE),10)</f>
        <v>10</v>
      </c>
    </row>
    <row r="3088" spans="1:8">
      <c r="A3088" t="s">
        <v>8593</v>
      </c>
      <c r="B3088" s="64">
        <f>VLOOKUP($A3088,Pivot!$D:$E,2,FALSE)</f>
        <v>0</v>
      </c>
      <c r="D3088" s="64">
        <v>50</v>
      </c>
      <c r="E3088" s="64">
        <v>50</v>
      </c>
      <c r="F3088" s="64">
        <v>0</v>
      </c>
      <c r="G3088" s="64">
        <v>0</v>
      </c>
      <c r="H3088" s="20">
        <f>IFERROR(VLOOKUP(A3088,'[3]Allocation Thresholds'!A:B,2,FALSE),10)</f>
        <v>10</v>
      </c>
    </row>
    <row r="3089" spans="1:8">
      <c r="A3089" t="s">
        <v>8595</v>
      </c>
      <c r="B3089" s="64">
        <f>VLOOKUP($A3089,Pivot!$D:$E,2,FALSE)</f>
        <v>0</v>
      </c>
      <c r="D3089" s="64">
        <v>50</v>
      </c>
      <c r="E3089" s="64">
        <v>50</v>
      </c>
      <c r="F3089" s="64">
        <v>0</v>
      </c>
      <c r="G3089" s="64">
        <v>0</v>
      </c>
      <c r="H3089" s="20">
        <f>IFERROR(VLOOKUP(A3089,'[3]Allocation Thresholds'!A:B,2,FALSE),10)</f>
        <v>10</v>
      </c>
    </row>
    <row r="3090" spans="1:8">
      <c r="A3090" t="s">
        <v>8597</v>
      </c>
      <c r="B3090" s="64">
        <f>VLOOKUP($A3090,Pivot!$D:$E,2,FALSE)</f>
        <v>0</v>
      </c>
      <c r="D3090" s="66">
        <v>50</v>
      </c>
      <c r="E3090" s="64">
        <v>50</v>
      </c>
      <c r="F3090" s="64">
        <v>0</v>
      </c>
      <c r="G3090" s="64">
        <v>0</v>
      </c>
      <c r="H3090" s="20">
        <f>IFERROR(VLOOKUP(A3090,'[3]Allocation Thresholds'!A:B,2,FALSE),10)</f>
        <v>10</v>
      </c>
    </row>
    <row r="3091" spans="1:8">
      <c r="A3091" t="s">
        <v>8599</v>
      </c>
      <c r="B3091" s="64">
        <f>VLOOKUP($A3091,Pivot!$D:$E,2,FALSE)</f>
        <v>0</v>
      </c>
      <c r="D3091" s="64">
        <v>50</v>
      </c>
      <c r="E3091" s="64">
        <v>50</v>
      </c>
      <c r="F3091" s="64">
        <v>0</v>
      </c>
      <c r="G3091" s="64">
        <v>0</v>
      </c>
      <c r="H3091" s="20">
        <f>IFERROR(VLOOKUP(A3091,'[3]Allocation Thresholds'!A:B,2,FALSE),10)</f>
        <v>10</v>
      </c>
    </row>
    <row r="3092" spans="1:8">
      <c r="A3092" t="s">
        <v>8601</v>
      </c>
      <c r="B3092" s="64">
        <f>VLOOKUP($A3092,Pivot!$D:$E,2,FALSE)</f>
        <v>0</v>
      </c>
      <c r="D3092" s="64">
        <v>50</v>
      </c>
      <c r="E3092" s="64">
        <v>50</v>
      </c>
      <c r="F3092" s="64">
        <v>0</v>
      </c>
      <c r="G3092" s="64">
        <v>0</v>
      </c>
      <c r="H3092" s="20">
        <f>IFERROR(VLOOKUP(A3092,'[3]Allocation Thresholds'!A:B,2,FALSE),10)</f>
        <v>10</v>
      </c>
    </row>
    <row r="3093" spans="1:8">
      <c r="A3093" t="s">
        <v>8603</v>
      </c>
      <c r="B3093" s="64">
        <f>VLOOKUP($A3093,Pivot!$D:$E,2,FALSE)</f>
        <v>0</v>
      </c>
      <c r="D3093" s="64">
        <v>50</v>
      </c>
      <c r="E3093" s="64">
        <v>50</v>
      </c>
      <c r="F3093" s="64">
        <v>0</v>
      </c>
      <c r="G3093" s="64">
        <v>0</v>
      </c>
      <c r="H3093" s="20">
        <f>IFERROR(VLOOKUP(A3093,'[3]Allocation Thresholds'!A:B,2,FALSE),10)</f>
        <v>10</v>
      </c>
    </row>
    <row r="3094" spans="1:8">
      <c r="A3094" t="s">
        <v>8605</v>
      </c>
      <c r="B3094" s="64">
        <f>VLOOKUP($A3094,Pivot!$D:$E,2,FALSE)</f>
        <v>0</v>
      </c>
      <c r="D3094" s="64">
        <v>50</v>
      </c>
      <c r="E3094" s="64">
        <v>50</v>
      </c>
      <c r="F3094" s="64">
        <v>0</v>
      </c>
      <c r="G3094" s="64">
        <v>0</v>
      </c>
      <c r="H3094" s="20">
        <f>IFERROR(VLOOKUP(A3094,'[3]Allocation Thresholds'!A:B,2,FALSE),10)</f>
        <v>10</v>
      </c>
    </row>
    <row r="3095" spans="1:8">
      <c r="A3095" t="s">
        <v>8607</v>
      </c>
      <c r="B3095" s="64">
        <f>VLOOKUP($A3095,Pivot!$D:$E,2,FALSE)</f>
        <v>0</v>
      </c>
      <c r="D3095" s="64">
        <v>50</v>
      </c>
      <c r="E3095" s="64">
        <v>50</v>
      </c>
      <c r="F3095" s="64">
        <v>0</v>
      </c>
      <c r="G3095" s="64">
        <v>0</v>
      </c>
      <c r="H3095" s="20">
        <f>IFERROR(VLOOKUP(A3095,'[3]Allocation Thresholds'!A:B,2,FALSE),10)</f>
        <v>10</v>
      </c>
    </row>
    <row r="3096" spans="1:8">
      <c r="A3096" t="s">
        <v>8609</v>
      </c>
      <c r="B3096" s="64">
        <f>VLOOKUP($A3096,Pivot!$D:$E,2,FALSE)</f>
        <v>0</v>
      </c>
      <c r="D3096" s="64">
        <v>50</v>
      </c>
      <c r="E3096" s="64">
        <v>50</v>
      </c>
      <c r="F3096" s="64">
        <v>0</v>
      </c>
      <c r="G3096" s="64">
        <v>0</v>
      </c>
      <c r="H3096" s="20">
        <f>IFERROR(VLOOKUP(A3096,'[3]Allocation Thresholds'!A:B,2,FALSE),10)</f>
        <v>10</v>
      </c>
    </row>
    <row r="3097" spans="1:8">
      <c r="A3097" t="s">
        <v>8611</v>
      </c>
      <c r="B3097" s="64">
        <f>VLOOKUP($A3097,Pivot!$D:$E,2,FALSE)</f>
        <v>0</v>
      </c>
      <c r="D3097" s="64">
        <v>50</v>
      </c>
      <c r="E3097" s="64">
        <v>50</v>
      </c>
      <c r="F3097" s="64">
        <v>0</v>
      </c>
      <c r="G3097" s="64">
        <v>0</v>
      </c>
      <c r="H3097" s="20">
        <f>IFERROR(VLOOKUP(A3097,'[3]Allocation Thresholds'!A:B,2,FALSE),10)</f>
        <v>10</v>
      </c>
    </row>
    <row r="3098" spans="1:8">
      <c r="A3098" t="s">
        <v>8613</v>
      </c>
      <c r="B3098" s="64">
        <f>VLOOKUP($A3098,Pivot!$D:$E,2,FALSE)</f>
        <v>0</v>
      </c>
      <c r="D3098" s="64">
        <v>50</v>
      </c>
      <c r="E3098" s="64">
        <v>50</v>
      </c>
      <c r="F3098" s="64">
        <v>0</v>
      </c>
      <c r="G3098" s="64">
        <v>0</v>
      </c>
      <c r="H3098" s="20">
        <f>IFERROR(VLOOKUP(A3098,'[3]Allocation Thresholds'!A:B,2,FALSE),10)</f>
        <v>10</v>
      </c>
    </row>
    <row r="3099" spans="1:8">
      <c r="A3099" t="s">
        <v>8615</v>
      </c>
      <c r="B3099" s="64">
        <f>VLOOKUP($A3099,Pivot!$D:$E,2,FALSE)</f>
        <v>0</v>
      </c>
      <c r="D3099" s="64">
        <v>50</v>
      </c>
      <c r="E3099" s="64">
        <v>50</v>
      </c>
      <c r="F3099" s="64">
        <v>0</v>
      </c>
      <c r="G3099" s="64">
        <v>0</v>
      </c>
      <c r="H3099" s="20">
        <f>IFERROR(VLOOKUP(A3099,'[3]Allocation Thresholds'!A:B,2,FALSE),10)</f>
        <v>10</v>
      </c>
    </row>
    <row r="3100" spans="1:8">
      <c r="A3100" t="s">
        <v>8617</v>
      </c>
      <c r="B3100" s="64">
        <f>VLOOKUP($A3100,Pivot!$D:$E,2,FALSE)</f>
        <v>0</v>
      </c>
      <c r="D3100" s="64">
        <v>50</v>
      </c>
      <c r="E3100" s="64">
        <v>50</v>
      </c>
      <c r="F3100" s="64">
        <v>0</v>
      </c>
      <c r="G3100" s="64">
        <v>0</v>
      </c>
      <c r="H3100" s="20">
        <f>IFERROR(VLOOKUP(A3100,'[3]Allocation Thresholds'!A:B,2,FALSE),10)</f>
        <v>10</v>
      </c>
    </row>
    <row r="3101" spans="1:8">
      <c r="A3101" t="s">
        <v>8619</v>
      </c>
      <c r="B3101" s="64">
        <f>VLOOKUP($A3101,Pivot!$D:$E,2,FALSE)</f>
        <v>0</v>
      </c>
      <c r="D3101" s="64">
        <v>50</v>
      </c>
      <c r="E3101" s="64">
        <v>50</v>
      </c>
      <c r="F3101" s="64">
        <v>0</v>
      </c>
      <c r="G3101" s="64">
        <v>0</v>
      </c>
      <c r="H3101" s="20">
        <f>IFERROR(VLOOKUP(A3101,'[3]Allocation Thresholds'!A:B,2,FALSE),10)</f>
        <v>10</v>
      </c>
    </row>
    <row r="3102" spans="1:8">
      <c r="A3102" t="s">
        <v>8621</v>
      </c>
      <c r="B3102" s="64">
        <f>VLOOKUP($A3102,Pivot!$D:$E,2,FALSE)</f>
        <v>0</v>
      </c>
      <c r="D3102" s="64">
        <v>50</v>
      </c>
      <c r="E3102" s="64">
        <v>50</v>
      </c>
      <c r="F3102" s="64">
        <v>0</v>
      </c>
      <c r="G3102" s="64">
        <v>0</v>
      </c>
      <c r="H3102" s="20">
        <f>IFERROR(VLOOKUP(A3102,'[3]Allocation Thresholds'!A:B,2,FALSE),10)</f>
        <v>10</v>
      </c>
    </row>
    <row r="3103" spans="1:8">
      <c r="A3103" t="s">
        <v>8623</v>
      </c>
      <c r="B3103" s="64">
        <f>VLOOKUP($A3103,Pivot!$D:$E,2,FALSE)</f>
        <v>0</v>
      </c>
      <c r="D3103" s="64">
        <v>50</v>
      </c>
      <c r="E3103" s="64">
        <v>50</v>
      </c>
      <c r="F3103" s="64">
        <v>0</v>
      </c>
      <c r="G3103" s="64">
        <v>0</v>
      </c>
      <c r="H3103" s="20">
        <f>IFERROR(VLOOKUP(A3103,'[3]Allocation Thresholds'!A:B,2,FALSE),10)</f>
        <v>10</v>
      </c>
    </row>
    <row r="3104" spans="1:8">
      <c r="A3104" t="s">
        <v>8625</v>
      </c>
      <c r="B3104" s="64">
        <f>VLOOKUP($A3104,Pivot!$D:$E,2,FALSE)</f>
        <v>0</v>
      </c>
      <c r="D3104" s="64">
        <v>50</v>
      </c>
      <c r="E3104" s="66">
        <v>50</v>
      </c>
      <c r="F3104" s="64">
        <v>0</v>
      </c>
      <c r="G3104" s="64">
        <v>0</v>
      </c>
      <c r="H3104" s="20">
        <f>IFERROR(VLOOKUP(A3104,'[3]Allocation Thresholds'!A:B,2,FALSE),10)</f>
        <v>10</v>
      </c>
    </row>
    <row r="3105" spans="1:8">
      <c r="A3105" t="s">
        <v>8627</v>
      </c>
      <c r="B3105" s="64">
        <f>VLOOKUP($A3105,Pivot!$D:$E,2,FALSE)</f>
        <v>0</v>
      </c>
      <c r="D3105" s="64">
        <v>50</v>
      </c>
      <c r="E3105" s="64">
        <v>50</v>
      </c>
      <c r="F3105" s="64">
        <v>0</v>
      </c>
      <c r="G3105" s="64">
        <v>0</v>
      </c>
      <c r="H3105" s="20">
        <f>IFERROR(VLOOKUP(A3105,'[3]Allocation Thresholds'!A:B,2,FALSE),10)</f>
        <v>10</v>
      </c>
    </row>
    <row r="3106" spans="1:8">
      <c r="A3106" t="s">
        <v>8629</v>
      </c>
      <c r="B3106" s="64">
        <f>VLOOKUP($A3106,Pivot!$D:$E,2,FALSE)</f>
        <v>0</v>
      </c>
      <c r="D3106" s="64">
        <v>50</v>
      </c>
      <c r="E3106" s="64">
        <v>50</v>
      </c>
      <c r="F3106" s="64">
        <v>0</v>
      </c>
      <c r="G3106" s="64">
        <v>0</v>
      </c>
      <c r="H3106" s="20">
        <f>IFERROR(VLOOKUP(A3106,'[3]Allocation Thresholds'!A:B,2,FALSE),10)</f>
        <v>10</v>
      </c>
    </row>
    <row r="3107" spans="1:8">
      <c r="A3107" t="s">
        <v>8631</v>
      </c>
      <c r="B3107" s="64">
        <f>VLOOKUP($A3107,Pivot!$D:$E,2,FALSE)</f>
        <v>0</v>
      </c>
      <c r="D3107" s="64">
        <v>50</v>
      </c>
      <c r="E3107" s="64">
        <v>50</v>
      </c>
      <c r="F3107" s="64">
        <v>0</v>
      </c>
      <c r="G3107" s="64">
        <v>0</v>
      </c>
      <c r="H3107" s="20">
        <f>IFERROR(VLOOKUP(A3107,'[3]Allocation Thresholds'!A:B,2,FALSE),10)</f>
        <v>10</v>
      </c>
    </row>
    <row r="3108" spans="1:8">
      <c r="A3108" t="s">
        <v>2457</v>
      </c>
      <c r="B3108" s="64">
        <f>VLOOKUP($A3108,Pivot!$D:$E,2,FALSE)</f>
        <v>16</v>
      </c>
      <c r="D3108" s="64">
        <v>16</v>
      </c>
      <c r="E3108" s="64">
        <v>16</v>
      </c>
      <c r="F3108" s="64">
        <v>0</v>
      </c>
      <c r="G3108" s="64">
        <v>16</v>
      </c>
      <c r="H3108" s="20">
        <f>IFERROR(VLOOKUP(A3108,'[3]Allocation Thresholds'!A:B,2,FALSE),10)</f>
        <v>10</v>
      </c>
    </row>
    <row r="3109" spans="1:8">
      <c r="A3109" t="s">
        <v>2458</v>
      </c>
      <c r="B3109" s="64">
        <f>VLOOKUP($A3109,Pivot!$D:$E,2,FALSE)</f>
        <v>49</v>
      </c>
      <c r="D3109" s="64">
        <v>49</v>
      </c>
      <c r="E3109" s="64">
        <v>49</v>
      </c>
      <c r="F3109" s="64">
        <v>0</v>
      </c>
      <c r="G3109" s="64">
        <v>49</v>
      </c>
      <c r="H3109" s="20">
        <f>IFERROR(VLOOKUP(A3109,'[3]Allocation Thresholds'!A:B,2,FALSE),10)</f>
        <v>10</v>
      </c>
    </row>
    <row r="3110" spans="1:8">
      <c r="A3110" t="s">
        <v>2459</v>
      </c>
      <c r="B3110" s="64">
        <f>VLOOKUP($A3110,Pivot!$D:$E,2,FALSE)</f>
        <v>10</v>
      </c>
      <c r="D3110" s="64">
        <v>10</v>
      </c>
      <c r="E3110" s="64">
        <v>10</v>
      </c>
      <c r="F3110" s="64">
        <v>0</v>
      </c>
      <c r="G3110" s="64">
        <v>10</v>
      </c>
      <c r="H3110" s="20">
        <f>IFERROR(VLOOKUP(A3110,'[3]Allocation Thresholds'!A:B,2,FALSE),10)</f>
        <v>10</v>
      </c>
    </row>
    <row r="3111" spans="1:8">
      <c r="A3111" t="s">
        <v>2460</v>
      </c>
      <c r="B3111" s="64">
        <f>VLOOKUP($A3111,Pivot!$D:$E,2,FALSE)</f>
        <v>26</v>
      </c>
      <c r="D3111" s="64">
        <v>26</v>
      </c>
      <c r="E3111" s="64">
        <v>26</v>
      </c>
      <c r="F3111" s="64">
        <v>0</v>
      </c>
      <c r="G3111" s="64">
        <v>26</v>
      </c>
      <c r="H3111" s="20">
        <f>IFERROR(VLOOKUP(A3111,'[3]Allocation Thresholds'!A:B,2,FALSE),10)</f>
        <v>10</v>
      </c>
    </row>
    <row r="3112" spans="1:8">
      <c r="A3112" t="s">
        <v>2461</v>
      </c>
      <c r="B3112" s="64">
        <f>VLOOKUP($A3112,Pivot!$D:$E,2,FALSE)</f>
        <v>31</v>
      </c>
      <c r="D3112" s="64">
        <v>31</v>
      </c>
      <c r="E3112" s="64">
        <v>31</v>
      </c>
      <c r="F3112" s="64">
        <v>0</v>
      </c>
      <c r="G3112" s="64">
        <v>31</v>
      </c>
      <c r="H3112" s="20">
        <f>IFERROR(VLOOKUP(A3112,'[3]Allocation Thresholds'!A:B,2,FALSE),10)</f>
        <v>10</v>
      </c>
    </row>
    <row r="3113" spans="1:8">
      <c r="A3113" t="s">
        <v>2462</v>
      </c>
      <c r="B3113" s="64">
        <f>VLOOKUP($A3113,Pivot!$D:$E,2,FALSE)</f>
        <v>34</v>
      </c>
      <c r="D3113" s="64">
        <v>34</v>
      </c>
      <c r="E3113" s="64">
        <v>34</v>
      </c>
      <c r="F3113" s="64">
        <v>0</v>
      </c>
      <c r="G3113" s="64">
        <v>34</v>
      </c>
      <c r="H3113" s="20">
        <f>IFERROR(VLOOKUP(A3113,'[3]Allocation Thresholds'!A:B,2,FALSE),10)</f>
        <v>10</v>
      </c>
    </row>
    <row r="3114" spans="1:8">
      <c r="A3114" t="s">
        <v>2463</v>
      </c>
      <c r="B3114" s="64">
        <f>VLOOKUP($A3114,Pivot!$D:$E,2,FALSE)</f>
        <v>24</v>
      </c>
      <c r="D3114" s="64">
        <v>24</v>
      </c>
      <c r="E3114" s="64">
        <v>24</v>
      </c>
      <c r="F3114" s="64">
        <v>0</v>
      </c>
      <c r="G3114" s="64">
        <v>24</v>
      </c>
      <c r="H3114" s="20">
        <f>IFERROR(VLOOKUP(A3114,'[3]Allocation Thresholds'!A:B,2,FALSE),10)</f>
        <v>10</v>
      </c>
    </row>
    <row r="3115" spans="1:8">
      <c r="A3115" t="s">
        <v>2464</v>
      </c>
      <c r="B3115" s="64">
        <f>VLOOKUP($A3115,Pivot!$D:$E,2,FALSE)</f>
        <v>61</v>
      </c>
      <c r="D3115" s="64">
        <v>61</v>
      </c>
      <c r="E3115" s="64">
        <v>61</v>
      </c>
      <c r="F3115" s="64">
        <v>0</v>
      </c>
      <c r="G3115" s="64">
        <v>61</v>
      </c>
      <c r="H3115" s="20">
        <f>IFERROR(VLOOKUP(A3115,'[3]Allocation Thresholds'!A:B,2,FALSE),10)</f>
        <v>10</v>
      </c>
    </row>
    <row r="3116" spans="1:8">
      <c r="A3116" t="s">
        <v>2465</v>
      </c>
      <c r="B3116" s="64">
        <f>VLOOKUP($A3116,Pivot!$D:$E,2,FALSE)</f>
        <v>51</v>
      </c>
      <c r="D3116" s="64">
        <v>51</v>
      </c>
      <c r="E3116" s="64">
        <v>51</v>
      </c>
      <c r="F3116" s="64">
        <v>0</v>
      </c>
      <c r="G3116" s="64">
        <v>51</v>
      </c>
      <c r="H3116" s="20">
        <f>IFERROR(VLOOKUP(A3116,'[3]Allocation Thresholds'!A:B,2,FALSE),10)</f>
        <v>10</v>
      </c>
    </row>
    <row r="3117" spans="1:8">
      <c r="A3117" t="s">
        <v>2466</v>
      </c>
      <c r="B3117" s="64">
        <f>VLOOKUP($A3117,Pivot!$D:$E,2,FALSE)</f>
        <v>115</v>
      </c>
      <c r="D3117" s="64">
        <v>115</v>
      </c>
      <c r="E3117" s="64">
        <v>115</v>
      </c>
      <c r="F3117" s="64">
        <v>0</v>
      </c>
      <c r="G3117" s="64">
        <v>115</v>
      </c>
      <c r="H3117" s="20">
        <f>IFERROR(VLOOKUP(A3117,'[3]Allocation Thresholds'!A:B,2,FALSE),10)</f>
        <v>10</v>
      </c>
    </row>
    <row r="3118" spans="1:8">
      <c r="A3118" t="s">
        <v>2467</v>
      </c>
      <c r="B3118" s="64">
        <f>VLOOKUP($A3118,Pivot!$D:$E,2,FALSE)</f>
        <v>46</v>
      </c>
      <c r="D3118" s="64">
        <v>46</v>
      </c>
      <c r="E3118" s="64">
        <v>46</v>
      </c>
      <c r="F3118" s="64">
        <v>0</v>
      </c>
      <c r="G3118" s="64">
        <v>46</v>
      </c>
      <c r="H3118" s="20">
        <f>IFERROR(VLOOKUP(A3118,'[3]Allocation Thresholds'!A:B,2,FALSE),10)</f>
        <v>10</v>
      </c>
    </row>
    <row r="3119" spans="1:8">
      <c r="A3119" t="s">
        <v>2468</v>
      </c>
      <c r="B3119" s="64">
        <f>VLOOKUP($A3119,Pivot!$D:$E,2,FALSE)</f>
        <v>96</v>
      </c>
      <c r="D3119" s="64">
        <v>96</v>
      </c>
      <c r="E3119" s="64">
        <v>96</v>
      </c>
      <c r="F3119" s="64">
        <v>0</v>
      </c>
      <c r="G3119" s="64">
        <v>96</v>
      </c>
      <c r="H3119" s="20">
        <f>IFERROR(VLOOKUP(A3119,'[3]Allocation Thresholds'!A:B,2,FALSE),10)</f>
        <v>10</v>
      </c>
    </row>
    <row r="3120" spans="1:8">
      <c r="A3120" t="s">
        <v>2469</v>
      </c>
      <c r="B3120" s="64">
        <f>VLOOKUP($A3120,Pivot!$D:$E,2,FALSE)</f>
        <v>17</v>
      </c>
      <c r="D3120" s="64">
        <v>17</v>
      </c>
      <c r="E3120" s="64">
        <v>17</v>
      </c>
      <c r="F3120" s="64">
        <v>0</v>
      </c>
      <c r="G3120" s="64">
        <v>17</v>
      </c>
      <c r="H3120" s="20">
        <f>IFERROR(VLOOKUP(A3120,'[3]Allocation Thresholds'!A:B,2,FALSE),10)</f>
        <v>10</v>
      </c>
    </row>
    <row r="3121" spans="1:8">
      <c r="A3121" t="s">
        <v>2470</v>
      </c>
      <c r="B3121" s="64">
        <f>VLOOKUP($A3121,Pivot!$D:$E,2,FALSE)</f>
        <v>38</v>
      </c>
      <c r="D3121" s="64">
        <v>38</v>
      </c>
      <c r="E3121" s="64">
        <v>38</v>
      </c>
      <c r="F3121" s="64">
        <v>0</v>
      </c>
      <c r="G3121" s="64">
        <v>38</v>
      </c>
      <c r="H3121" s="20">
        <f>IFERROR(VLOOKUP(A3121,'[3]Allocation Thresholds'!A:B,2,FALSE),10)</f>
        <v>10</v>
      </c>
    </row>
    <row r="3122" spans="1:8">
      <c r="A3122" t="s">
        <v>2471</v>
      </c>
      <c r="B3122" s="64">
        <f>VLOOKUP($A3122,Pivot!$D:$E,2,FALSE)</f>
        <v>43</v>
      </c>
      <c r="D3122" s="64">
        <v>43</v>
      </c>
      <c r="E3122" s="64">
        <v>43</v>
      </c>
      <c r="F3122" s="64">
        <v>0</v>
      </c>
      <c r="G3122" s="64">
        <v>43</v>
      </c>
      <c r="H3122" s="20">
        <f>IFERROR(VLOOKUP(A3122,'[3]Allocation Thresholds'!A:B,2,FALSE),10)</f>
        <v>10</v>
      </c>
    </row>
    <row r="3123" spans="1:8">
      <c r="A3123" t="s">
        <v>2472</v>
      </c>
      <c r="B3123" s="64">
        <f>VLOOKUP($A3123,Pivot!$D:$E,2,FALSE)</f>
        <v>35</v>
      </c>
      <c r="D3123" s="64">
        <v>35</v>
      </c>
      <c r="E3123" s="64">
        <v>35</v>
      </c>
      <c r="F3123" s="64">
        <v>0</v>
      </c>
      <c r="G3123" s="64">
        <v>35</v>
      </c>
      <c r="H3123" s="20">
        <f>IFERROR(VLOOKUP(A3123,'[3]Allocation Thresholds'!A:B,2,FALSE),10)</f>
        <v>10</v>
      </c>
    </row>
    <row r="3124" spans="1:8">
      <c r="A3124" t="s">
        <v>2473</v>
      </c>
      <c r="B3124" s="64">
        <f>VLOOKUP($A3124,Pivot!$D:$E,2,FALSE)</f>
        <v>4</v>
      </c>
      <c r="D3124" s="64">
        <v>2</v>
      </c>
      <c r="E3124" s="64">
        <v>1</v>
      </c>
      <c r="F3124" s="64">
        <v>0</v>
      </c>
      <c r="G3124" s="64">
        <v>1</v>
      </c>
      <c r="H3124" s="20">
        <f>IFERROR(VLOOKUP(A3124,'[3]Allocation Thresholds'!A:B,2,FALSE),10)</f>
        <v>10</v>
      </c>
    </row>
    <row r="3125" spans="1:8">
      <c r="A3125" t="s">
        <v>2474</v>
      </c>
      <c r="B3125" s="64">
        <f>VLOOKUP($A3125,Pivot!$D:$E,2,FALSE)</f>
        <v>6</v>
      </c>
      <c r="D3125" s="64">
        <v>4</v>
      </c>
      <c r="E3125" s="64">
        <v>1</v>
      </c>
      <c r="F3125" s="64">
        <v>0</v>
      </c>
      <c r="G3125" s="64">
        <v>1</v>
      </c>
      <c r="H3125" s="20">
        <f>IFERROR(VLOOKUP(A3125,'[3]Allocation Thresholds'!A:B,2,FALSE),10)</f>
        <v>10</v>
      </c>
    </row>
    <row r="3126" spans="1:8">
      <c r="A3126" t="s">
        <v>2475</v>
      </c>
      <c r="B3126" s="64">
        <f>VLOOKUP($A3126,Pivot!$D:$E,2,FALSE)</f>
        <v>0</v>
      </c>
      <c r="D3126" s="64">
        <v>50</v>
      </c>
      <c r="E3126" s="64">
        <v>50</v>
      </c>
      <c r="F3126" s="64">
        <v>0</v>
      </c>
      <c r="G3126" s="64">
        <v>0</v>
      </c>
      <c r="H3126" s="20">
        <f>IFERROR(VLOOKUP(A3126,'[3]Allocation Thresholds'!A:B,2,FALSE),10)</f>
        <v>10</v>
      </c>
    </row>
    <row r="3127" spans="1:8">
      <c r="A3127" t="s">
        <v>2476</v>
      </c>
      <c r="B3127" s="64">
        <f>VLOOKUP($A3127,Pivot!$D:$E,2,FALSE)</f>
        <v>0</v>
      </c>
      <c r="D3127" s="64">
        <v>50</v>
      </c>
      <c r="E3127" s="64">
        <v>50</v>
      </c>
      <c r="F3127" s="64">
        <v>0</v>
      </c>
      <c r="G3127" s="64">
        <v>0</v>
      </c>
      <c r="H3127" s="20">
        <f>IFERROR(VLOOKUP(A3127,'[3]Allocation Thresholds'!A:B,2,FALSE),10)</f>
        <v>10</v>
      </c>
    </row>
    <row r="3128" spans="1:8">
      <c r="A3128" t="s">
        <v>2477</v>
      </c>
      <c r="B3128" s="64">
        <f>VLOOKUP($A3128,Pivot!$D:$E,2,FALSE)</f>
        <v>0</v>
      </c>
      <c r="D3128" s="64">
        <v>50</v>
      </c>
      <c r="E3128" s="64">
        <v>50</v>
      </c>
      <c r="F3128" s="64">
        <v>0</v>
      </c>
      <c r="G3128" s="64">
        <v>0</v>
      </c>
      <c r="H3128" s="20">
        <f>IFERROR(VLOOKUP(A3128,'[3]Allocation Thresholds'!A:B,2,FALSE),10)</f>
        <v>10</v>
      </c>
    </row>
    <row r="3129" spans="1:8">
      <c r="A3129" t="s">
        <v>2478</v>
      </c>
      <c r="B3129" s="64">
        <f>VLOOKUP($A3129,Pivot!$D:$E,2,FALSE)</f>
        <v>0</v>
      </c>
      <c r="D3129" s="64">
        <v>50</v>
      </c>
      <c r="E3129" s="64">
        <v>50</v>
      </c>
      <c r="F3129" s="64">
        <v>0</v>
      </c>
      <c r="G3129" s="64">
        <v>0</v>
      </c>
      <c r="H3129" s="20">
        <f>IFERROR(VLOOKUP(A3129,'[3]Allocation Thresholds'!A:B,2,FALSE),10)</f>
        <v>10</v>
      </c>
    </row>
    <row r="3130" spans="1:8">
      <c r="A3130" t="s">
        <v>2479</v>
      </c>
      <c r="B3130" s="64">
        <f>VLOOKUP($A3130,Pivot!$D:$E,2,FALSE)</f>
        <v>0</v>
      </c>
      <c r="D3130" s="64">
        <v>50</v>
      </c>
      <c r="E3130" s="64">
        <v>50</v>
      </c>
      <c r="F3130" s="64">
        <v>0</v>
      </c>
      <c r="G3130" s="64">
        <v>0</v>
      </c>
      <c r="H3130" s="20">
        <f>IFERROR(VLOOKUP(A3130,'[3]Allocation Thresholds'!A:B,2,FALSE),10)</f>
        <v>10</v>
      </c>
    </row>
    <row r="3131" spans="1:8">
      <c r="A3131" t="s">
        <v>2480</v>
      </c>
      <c r="B3131" s="64">
        <f>VLOOKUP($A3131,Pivot!$D:$E,2,FALSE)</f>
        <v>0</v>
      </c>
      <c r="D3131" s="64">
        <v>50</v>
      </c>
      <c r="E3131" s="64">
        <v>50</v>
      </c>
      <c r="F3131" s="64">
        <v>0</v>
      </c>
      <c r="G3131" s="64">
        <v>0</v>
      </c>
      <c r="H3131" s="20">
        <f>IFERROR(VLOOKUP(A3131,'[3]Allocation Thresholds'!A:B,2,FALSE),10)</f>
        <v>10</v>
      </c>
    </row>
    <row r="3132" spans="1:8">
      <c r="A3132" t="s">
        <v>2481</v>
      </c>
      <c r="B3132" s="64">
        <f>VLOOKUP($A3132,Pivot!$D:$E,2,FALSE)</f>
        <v>0</v>
      </c>
      <c r="D3132" s="64">
        <v>50</v>
      </c>
      <c r="E3132" s="64">
        <v>50</v>
      </c>
      <c r="F3132" s="64">
        <v>0</v>
      </c>
      <c r="G3132" s="64">
        <v>0</v>
      </c>
      <c r="H3132" s="20">
        <f>IFERROR(VLOOKUP(A3132,'[3]Allocation Thresholds'!A:B,2,FALSE),10)</f>
        <v>10</v>
      </c>
    </row>
    <row r="3133" spans="1:8">
      <c r="A3133" t="s">
        <v>2482</v>
      </c>
      <c r="B3133" s="64">
        <f>VLOOKUP($A3133,Pivot!$D:$E,2,FALSE)</f>
        <v>0</v>
      </c>
      <c r="D3133" s="64">
        <v>50</v>
      </c>
      <c r="E3133" s="64">
        <v>50</v>
      </c>
      <c r="F3133" s="64">
        <v>0</v>
      </c>
      <c r="G3133" s="64">
        <v>0</v>
      </c>
      <c r="H3133" s="20">
        <f>IFERROR(VLOOKUP(A3133,'[3]Allocation Thresholds'!A:B,2,FALSE),10)</f>
        <v>10</v>
      </c>
    </row>
    <row r="3134" spans="1:8">
      <c r="A3134" t="s">
        <v>2483</v>
      </c>
      <c r="B3134" s="64">
        <f>VLOOKUP($A3134,Pivot!$D:$E,2,FALSE)</f>
        <v>0</v>
      </c>
      <c r="D3134" s="64">
        <v>50</v>
      </c>
      <c r="E3134" s="64">
        <v>50</v>
      </c>
      <c r="F3134" s="64">
        <v>0</v>
      </c>
      <c r="G3134" s="64">
        <v>0</v>
      </c>
      <c r="H3134" s="20">
        <f>IFERROR(VLOOKUP(A3134,'[3]Allocation Thresholds'!A:B,2,FALSE),10)</f>
        <v>10</v>
      </c>
    </row>
    <row r="3135" spans="1:8">
      <c r="A3135" t="s">
        <v>2484</v>
      </c>
      <c r="B3135" s="64">
        <f>VLOOKUP($A3135,Pivot!$D:$E,2,FALSE)</f>
        <v>0</v>
      </c>
      <c r="D3135" s="64">
        <v>50</v>
      </c>
      <c r="E3135" s="64">
        <v>50</v>
      </c>
      <c r="F3135" s="64">
        <v>0</v>
      </c>
      <c r="G3135" s="64">
        <v>0</v>
      </c>
      <c r="H3135" s="20">
        <f>IFERROR(VLOOKUP(A3135,'[3]Allocation Thresholds'!A:B,2,FALSE),10)</f>
        <v>10</v>
      </c>
    </row>
    <row r="3136" spans="1:8">
      <c r="A3136" t="s">
        <v>2485</v>
      </c>
      <c r="B3136" s="64">
        <f>VLOOKUP($A3136,Pivot!$D:$E,2,FALSE)</f>
        <v>0</v>
      </c>
      <c r="D3136" s="64">
        <v>50</v>
      </c>
      <c r="E3136" s="64">
        <v>50</v>
      </c>
      <c r="F3136" s="64">
        <v>0</v>
      </c>
      <c r="G3136" s="64">
        <v>0</v>
      </c>
      <c r="H3136" s="20">
        <f>IFERROR(VLOOKUP(A3136,'[3]Allocation Thresholds'!A:B,2,FALSE),10)</f>
        <v>10</v>
      </c>
    </row>
    <row r="3137" spans="1:8">
      <c r="A3137" t="s">
        <v>2486</v>
      </c>
      <c r="B3137" s="64">
        <f>VLOOKUP($A3137,Pivot!$D:$E,2,FALSE)</f>
        <v>0</v>
      </c>
      <c r="D3137" s="64">
        <v>50</v>
      </c>
      <c r="E3137" s="64">
        <v>50</v>
      </c>
      <c r="F3137" s="64">
        <v>0</v>
      </c>
      <c r="G3137" s="64">
        <v>0</v>
      </c>
      <c r="H3137" s="20">
        <f>IFERROR(VLOOKUP(A3137,'[3]Allocation Thresholds'!A:B,2,FALSE),10)</f>
        <v>10</v>
      </c>
    </row>
    <row r="3138" spans="1:8">
      <c r="A3138" t="s">
        <v>2487</v>
      </c>
      <c r="B3138" s="64">
        <f>VLOOKUP($A3138,Pivot!$D:$E,2,FALSE)</f>
        <v>0</v>
      </c>
      <c r="D3138" s="64">
        <v>50</v>
      </c>
      <c r="E3138" s="64">
        <v>50</v>
      </c>
      <c r="F3138" s="64">
        <v>0</v>
      </c>
      <c r="G3138" s="64">
        <v>0</v>
      </c>
      <c r="H3138" s="20">
        <f>IFERROR(VLOOKUP(A3138,'[3]Allocation Thresholds'!A:B,2,FALSE),10)</f>
        <v>10</v>
      </c>
    </row>
    <row r="3139" spans="1:8">
      <c r="A3139" t="s">
        <v>2488</v>
      </c>
      <c r="B3139" s="64">
        <f>VLOOKUP($A3139,Pivot!$D:$E,2,FALSE)</f>
        <v>0</v>
      </c>
      <c r="D3139" s="64">
        <v>50</v>
      </c>
      <c r="E3139" s="64">
        <v>50</v>
      </c>
      <c r="F3139" s="64">
        <v>0</v>
      </c>
      <c r="G3139" s="64">
        <v>0</v>
      </c>
      <c r="H3139" s="20">
        <f>IFERROR(VLOOKUP(A3139,'[3]Allocation Thresholds'!A:B,2,FALSE),10)</f>
        <v>10</v>
      </c>
    </row>
    <row r="3140" spans="1:8">
      <c r="A3140" t="s">
        <v>2489</v>
      </c>
      <c r="B3140" s="64">
        <f>VLOOKUP($A3140,Pivot!$D:$E,2,FALSE)</f>
        <v>0</v>
      </c>
      <c r="D3140" s="64">
        <v>50</v>
      </c>
      <c r="E3140" s="64">
        <v>50</v>
      </c>
      <c r="F3140" s="64">
        <v>0</v>
      </c>
      <c r="G3140" s="64">
        <v>0</v>
      </c>
      <c r="H3140" s="20">
        <f>IFERROR(VLOOKUP(A3140,'[3]Allocation Thresholds'!A:B,2,FALSE),10)</f>
        <v>10</v>
      </c>
    </row>
    <row r="3141" spans="1:8">
      <c r="A3141" t="s">
        <v>2490</v>
      </c>
      <c r="B3141" s="64">
        <f>VLOOKUP($A3141,Pivot!$D:$E,2,FALSE)</f>
        <v>0</v>
      </c>
      <c r="D3141" s="64">
        <v>50</v>
      </c>
      <c r="E3141" s="64">
        <v>50</v>
      </c>
      <c r="F3141" s="64">
        <v>0</v>
      </c>
      <c r="G3141" s="64">
        <v>0</v>
      </c>
      <c r="H3141" s="20">
        <f>IFERROR(VLOOKUP(A3141,'[3]Allocation Thresholds'!A:B,2,FALSE),10)</f>
        <v>10</v>
      </c>
    </row>
    <row r="3142" spans="1:8">
      <c r="A3142" t="s">
        <v>2491</v>
      </c>
      <c r="B3142" s="64">
        <f>VLOOKUP($A3142,Pivot!$D:$E,2,FALSE)</f>
        <v>0</v>
      </c>
      <c r="D3142" s="64">
        <v>50</v>
      </c>
      <c r="E3142" s="64">
        <v>50</v>
      </c>
      <c r="F3142" s="64">
        <v>0</v>
      </c>
      <c r="G3142" s="64">
        <v>0</v>
      </c>
      <c r="H3142" s="20">
        <f>IFERROR(VLOOKUP(A3142,'[3]Allocation Thresholds'!A:B,2,FALSE),10)</f>
        <v>10</v>
      </c>
    </row>
    <row r="3143" spans="1:8">
      <c r="A3143" t="s">
        <v>2492</v>
      </c>
      <c r="B3143" s="64">
        <f>VLOOKUP($A3143,Pivot!$D:$E,2,FALSE)</f>
        <v>0</v>
      </c>
      <c r="D3143" s="64">
        <v>50</v>
      </c>
      <c r="E3143" s="64">
        <v>50</v>
      </c>
      <c r="F3143" s="64">
        <v>0</v>
      </c>
      <c r="G3143" s="64">
        <v>0</v>
      </c>
      <c r="H3143" s="20">
        <f>IFERROR(VLOOKUP(A3143,'[3]Allocation Thresholds'!A:B,2,FALSE),10)</f>
        <v>10</v>
      </c>
    </row>
    <row r="3144" spans="1:8">
      <c r="A3144" t="s">
        <v>2493</v>
      </c>
      <c r="B3144" s="64">
        <f>VLOOKUP($A3144,Pivot!$D:$E,2,FALSE)</f>
        <v>0</v>
      </c>
      <c r="D3144" s="64">
        <v>50</v>
      </c>
      <c r="E3144" s="64">
        <v>50</v>
      </c>
      <c r="F3144" s="64">
        <v>0</v>
      </c>
      <c r="G3144" s="64">
        <v>0</v>
      </c>
      <c r="H3144" s="20">
        <f>IFERROR(VLOOKUP(A3144,'[3]Allocation Thresholds'!A:B,2,FALSE),10)</f>
        <v>10</v>
      </c>
    </row>
    <row r="3145" spans="1:8">
      <c r="A3145" t="s">
        <v>2494</v>
      </c>
      <c r="B3145" s="64">
        <f>VLOOKUP($A3145,Pivot!$D:$E,2,FALSE)</f>
        <v>0</v>
      </c>
      <c r="D3145" s="64">
        <v>50</v>
      </c>
      <c r="E3145" s="64">
        <v>50</v>
      </c>
      <c r="F3145" s="64">
        <v>0</v>
      </c>
      <c r="G3145" s="64">
        <v>0</v>
      </c>
      <c r="H3145" s="20">
        <f>IFERROR(VLOOKUP(A3145,'[3]Allocation Thresholds'!A:B,2,FALSE),10)</f>
        <v>10</v>
      </c>
    </row>
    <row r="3146" spans="1:8">
      <c r="A3146" t="s">
        <v>2495</v>
      </c>
      <c r="B3146" s="64">
        <f>VLOOKUP($A3146,Pivot!$D:$E,2,FALSE)</f>
        <v>0</v>
      </c>
      <c r="D3146" s="64">
        <v>50</v>
      </c>
      <c r="E3146" s="64">
        <v>50</v>
      </c>
      <c r="F3146" s="64">
        <v>0</v>
      </c>
      <c r="G3146" s="64">
        <v>0</v>
      </c>
      <c r="H3146" s="20">
        <f>IFERROR(VLOOKUP(A3146,'[3]Allocation Thresholds'!A:B,2,FALSE),10)</f>
        <v>10</v>
      </c>
    </row>
    <row r="3147" spans="1:8">
      <c r="A3147" t="s">
        <v>2496</v>
      </c>
      <c r="B3147" s="64">
        <f>VLOOKUP($A3147,Pivot!$D:$E,2,FALSE)</f>
        <v>0</v>
      </c>
      <c r="D3147" s="64">
        <v>50</v>
      </c>
      <c r="E3147" s="64">
        <v>50</v>
      </c>
      <c r="F3147" s="64">
        <v>0</v>
      </c>
      <c r="G3147" s="64">
        <v>0</v>
      </c>
      <c r="H3147" s="20">
        <f>IFERROR(VLOOKUP(A3147,'[3]Allocation Thresholds'!A:B,2,FALSE),10)</f>
        <v>10</v>
      </c>
    </row>
    <row r="3148" spans="1:8">
      <c r="A3148" t="s">
        <v>2497</v>
      </c>
      <c r="B3148" s="64">
        <f>VLOOKUP($A3148,Pivot!$D:$E,2,FALSE)</f>
        <v>0</v>
      </c>
      <c r="D3148" s="64">
        <v>50</v>
      </c>
      <c r="E3148" s="64">
        <v>50</v>
      </c>
      <c r="F3148" s="64">
        <v>0</v>
      </c>
      <c r="G3148" s="64">
        <v>0</v>
      </c>
      <c r="H3148" s="20">
        <f>IFERROR(VLOOKUP(A3148,'[3]Allocation Thresholds'!A:B,2,FALSE),10)</f>
        <v>10</v>
      </c>
    </row>
    <row r="3149" spans="1:8">
      <c r="A3149" t="s">
        <v>2498</v>
      </c>
      <c r="B3149" s="64">
        <f>VLOOKUP($A3149,Pivot!$D:$E,2,FALSE)</f>
        <v>0</v>
      </c>
      <c r="D3149" s="64">
        <v>50</v>
      </c>
      <c r="E3149" s="64">
        <v>50</v>
      </c>
      <c r="F3149" s="64">
        <v>0</v>
      </c>
      <c r="G3149" s="64">
        <v>0</v>
      </c>
      <c r="H3149" s="20">
        <f>IFERROR(VLOOKUP(A3149,'[3]Allocation Thresholds'!A:B,2,FALSE),10)</f>
        <v>10</v>
      </c>
    </row>
    <row r="3150" spans="1:8">
      <c r="A3150" t="s">
        <v>2499</v>
      </c>
      <c r="B3150" s="64">
        <f>VLOOKUP($A3150,Pivot!$D:$E,2,FALSE)</f>
        <v>0</v>
      </c>
      <c r="D3150" s="64">
        <v>50</v>
      </c>
      <c r="E3150" s="64">
        <v>50</v>
      </c>
      <c r="F3150" s="64">
        <v>0</v>
      </c>
      <c r="G3150" s="64">
        <v>0</v>
      </c>
      <c r="H3150" s="20">
        <f>IFERROR(VLOOKUP(A3150,'[3]Allocation Thresholds'!A:B,2,FALSE),10)</f>
        <v>10</v>
      </c>
    </row>
    <row r="3151" spans="1:8">
      <c r="A3151" t="s">
        <v>2500</v>
      </c>
      <c r="B3151" s="64">
        <f>VLOOKUP($A3151,Pivot!$D:$E,2,FALSE)</f>
        <v>0</v>
      </c>
      <c r="D3151" s="64">
        <v>50</v>
      </c>
      <c r="E3151" s="64">
        <v>50</v>
      </c>
      <c r="F3151" s="64">
        <v>0</v>
      </c>
      <c r="G3151" s="64">
        <v>0</v>
      </c>
      <c r="H3151" s="20">
        <f>IFERROR(VLOOKUP(A3151,'[3]Allocation Thresholds'!A:B,2,FALSE),10)</f>
        <v>10</v>
      </c>
    </row>
    <row r="3152" spans="1:8">
      <c r="A3152" t="s">
        <v>5126</v>
      </c>
      <c r="B3152" s="64">
        <f>VLOOKUP($A3152,Pivot!$D:$E,2,FALSE)</f>
        <v>0</v>
      </c>
      <c r="D3152" s="64">
        <v>50</v>
      </c>
      <c r="E3152" s="64">
        <v>50</v>
      </c>
      <c r="F3152" s="64">
        <v>0</v>
      </c>
      <c r="G3152" s="64">
        <v>0</v>
      </c>
      <c r="H3152" s="20">
        <f>IFERROR(VLOOKUP(A3152,'[3]Allocation Thresholds'!A:B,2,FALSE),10)</f>
        <v>10</v>
      </c>
    </row>
    <row r="3153" spans="1:8">
      <c r="A3153" t="s">
        <v>2501</v>
      </c>
      <c r="B3153" s="64">
        <f>VLOOKUP($A3153,Pivot!$D:$E,2,FALSE)</f>
        <v>0</v>
      </c>
      <c r="D3153" s="64">
        <v>50</v>
      </c>
      <c r="E3153" s="64">
        <v>50</v>
      </c>
      <c r="F3153" s="64">
        <v>0</v>
      </c>
      <c r="G3153" s="64">
        <v>0</v>
      </c>
      <c r="H3153" s="20">
        <f>IFERROR(VLOOKUP(A3153,'[3]Allocation Thresholds'!A:B,2,FALSE),10)</f>
        <v>10</v>
      </c>
    </row>
    <row r="3154" spans="1:8">
      <c r="A3154" t="s">
        <v>2502</v>
      </c>
      <c r="B3154" s="64">
        <f>VLOOKUP($A3154,Pivot!$D:$E,2,FALSE)</f>
        <v>0</v>
      </c>
      <c r="D3154" s="64">
        <v>50</v>
      </c>
      <c r="E3154" s="64">
        <v>50</v>
      </c>
      <c r="F3154" s="64">
        <v>0</v>
      </c>
      <c r="G3154" s="64">
        <v>0</v>
      </c>
      <c r="H3154" s="20">
        <f>IFERROR(VLOOKUP(A3154,'[3]Allocation Thresholds'!A:B,2,FALSE),10)</f>
        <v>10</v>
      </c>
    </row>
    <row r="3155" spans="1:8">
      <c r="A3155" t="s">
        <v>2503</v>
      </c>
      <c r="B3155" s="64">
        <f>VLOOKUP($A3155,Pivot!$D:$E,2,FALSE)</f>
        <v>0</v>
      </c>
      <c r="D3155" s="64">
        <v>50</v>
      </c>
      <c r="E3155" s="64">
        <v>50</v>
      </c>
      <c r="F3155" s="64">
        <v>0</v>
      </c>
      <c r="G3155" s="64">
        <v>0</v>
      </c>
      <c r="H3155" s="20">
        <f>IFERROR(VLOOKUP(A3155,'[3]Allocation Thresholds'!A:B,2,FALSE),10)</f>
        <v>10</v>
      </c>
    </row>
    <row r="3156" spans="1:8">
      <c r="A3156" t="s">
        <v>2504</v>
      </c>
      <c r="B3156" s="64">
        <f>VLOOKUP($A3156,Pivot!$D:$E,2,FALSE)</f>
        <v>0</v>
      </c>
      <c r="D3156" s="64">
        <v>50</v>
      </c>
      <c r="E3156" s="64">
        <v>50</v>
      </c>
      <c r="F3156" s="64">
        <v>0</v>
      </c>
      <c r="G3156" s="64">
        <v>0</v>
      </c>
      <c r="H3156" s="20">
        <f>IFERROR(VLOOKUP(A3156,'[3]Allocation Thresholds'!A:B,2,FALSE),10)</f>
        <v>10</v>
      </c>
    </row>
    <row r="3157" spans="1:8">
      <c r="A3157" t="s">
        <v>2505</v>
      </c>
      <c r="B3157" s="64">
        <f>VLOOKUP($A3157,Pivot!$D:$E,2,FALSE)</f>
        <v>0</v>
      </c>
      <c r="D3157" s="64">
        <v>50</v>
      </c>
      <c r="E3157" s="64">
        <v>50</v>
      </c>
      <c r="F3157" s="64">
        <v>0</v>
      </c>
      <c r="G3157" s="64">
        <v>0</v>
      </c>
      <c r="H3157" s="20">
        <f>IFERROR(VLOOKUP(A3157,'[3]Allocation Thresholds'!A:B,2,FALSE),10)</f>
        <v>10</v>
      </c>
    </row>
    <row r="3158" spans="1:8">
      <c r="A3158" t="s">
        <v>2506</v>
      </c>
      <c r="B3158" s="64">
        <f>VLOOKUP($A3158,Pivot!$D:$E,2,FALSE)</f>
        <v>1</v>
      </c>
      <c r="D3158" s="64">
        <v>50</v>
      </c>
      <c r="E3158" s="64">
        <v>50</v>
      </c>
      <c r="F3158" s="64">
        <v>0</v>
      </c>
      <c r="G3158" s="64">
        <v>0</v>
      </c>
      <c r="H3158" s="20">
        <f>IFERROR(VLOOKUP(A3158,'[3]Allocation Thresholds'!A:B,2,FALSE),10)</f>
        <v>10</v>
      </c>
    </row>
    <row r="3159" spans="1:8">
      <c r="A3159" t="s">
        <v>2507</v>
      </c>
      <c r="B3159" s="64">
        <f>VLOOKUP($A3159,Pivot!$D:$E,2,FALSE)</f>
        <v>0</v>
      </c>
      <c r="D3159" s="64">
        <v>50</v>
      </c>
      <c r="E3159" s="64">
        <v>50</v>
      </c>
      <c r="F3159" s="64">
        <v>0</v>
      </c>
      <c r="G3159" s="64">
        <v>0</v>
      </c>
      <c r="H3159" s="20">
        <f>IFERROR(VLOOKUP(A3159,'[3]Allocation Thresholds'!A:B,2,FALSE),10)</f>
        <v>10</v>
      </c>
    </row>
    <row r="3160" spans="1:8">
      <c r="A3160" t="s">
        <v>2508</v>
      </c>
      <c r="B3160" s="64">
        <f>VLOOKUP($A3160,Pivot!$D:$E,2,FALSE)</f>
        <v>0</v>
      </c>
      <c r="D3160" s="64">
        <v>50</v>
      </c>
      <c r="E3160" s="64">
        <v>50</v>
      </c>
      <c r="F3160" s="64">
        <v>0</v>
      </c>
      <c r="G3160" s="64">
        <v>0</v>
      </c>
      <c r="H3160" s="20">
        <f>IFERROR(VLOOKUP(A3160,'[3]Allocation Thresholds'!A:B,2,FALSE),10)</f>
        <v>10</v>
      </c>
    </row>
    <row r="3161" spans="1:8">
      <c r="A3161" t="s">
        <v>2509</v>
      </c>
      <c r="B3161" s="64">
        <f>VLOOKUP($A3161,Pivot!$D:$E,2,FALSE)</f>
        <v>0</v>
      </c>
      <c r="D3161" s="64">
        <v>50</v>
      </c>
      <c r="E3161" s="64">
        <v>50</v>
      </c>
      <c r="F3161" s="64">
        <v>0</v>
      </c>
      <c r="G3161" s="64">
        <v>0</v>
      </c>
      <c r="H3161" s="20">
        <f>IFERROR(VLOOKUP(A3161,'[3]Allocation Thresholds'!A:B,2,FALSE),10)</f>
        <v>10</v>
      </c>
    </row>
    <row r="3162" spans="1:8">
      <c r="A3162" t="s">
        <v>2510</v>
      </c>
      <c r="B3162" s="64">
        <f>VLOOKUP($A3162,Pivot!$D:$E,2,FALSE)</f>
        <v>0</v>
      </c>
      <c r="D3162" s="64">
        <v>50</v>
      </c>
      <c r="E3162" s="64">
        <v>50</v>
      </c>
      <c r="F3162" s="64">
        <v>0</v>
      </c>
      <c r="G3162" s="64">
        <v>0</v>
      </c>
      <c r="H3162" s="20">
        <f>IFERROR(VLOOKUP(A3162,'[3]Allocation Thresholds'!A:B,2,FALSE),10)</f>
        <v>10</v>
      </c>
    </row>
    <row r="3163" spans="1:8">
      <c r="A3163" t="s">
        <v>2511</v>
      </c>
      <c r="B3163" s="64">
        <f>VLOOKUP($A3163,Pivot!$D:$E,2,FALSE)</f>
        <v>0</v>
      </c>
      <c r="D3163" s="64">
        <v>50</v>
      </c>
      <c r="E3163" s="64">
        <v>50</v>
      </c>
      <c r="F3163" s="64">
        <v>0</v>
      </c>
      <c r="G3163" s="64">
        <v>0</v>
      </c>
      <c r="H3163" s="20">
        <f>IFERROR(VLOOKUP(A3163,'[3]Allocation Thresholds'!A:B,2,FALSE),10)</f>
        <v>10</v>
      </c>
    </row>
    <row r="3164" spans="1:8">
      <c r="A3164" t="s">
        <v>2512</v>
      </c>
      <c r="B3164" s="64">
        <f>VLOOKUP($A3164,Pivot!$D:$E,2,FALSE)</f>
        <v>0</v>
      </c>
      <c r="D3164" s="64">
        <v>50</v>
      </c>
      <c r="E3164" s="64">
        <v>50</v>
      </c>
      <c r="F3164" s="64">
        <v>0</v>
      </c>
      <c r="G3164" s="64">
        <v>0</v>
      </c>
      <c r="H3164" s="20">
        <f>IFERROR(VLOOKUP(A3164,'[3]Allocation Thresholds'!A:B,2,FALSE),10)</f>
        <v>10</v>
      </c>
    </row>
    <row r="3165" spans="1:8">
      <c r="A3165" t="s">
        <v>2513</v>
      </c>
      <c r="B3165" s="64">
        <f>VLOOKUP($A3165,Pivot!$D:$E,2,FALSE)</f>
        <v>0</v>
      </c>
      <c r="D3165" s="64">
        <v>50</v>
      </c>
      <c r="E3165" s="64">
        <v>50</v>
      </c>
      <c r="F3165" s="64">
        <v>0</v>
      </c>
      <c r="G3165" s="64">
        <v>0</v>
      </c>
      <c r="H3165" s="20">
        <f>IFERROR(VLOOKUP(A3165,'[3]Allocation Thresholds'!A:B,2,FALSE),10)</f>
        <v>10</v>
      </c>
    </row>
    <row r="3166" spans="1:8">
      <c r="A3166" t="s">
        <v>2514</v>
      </c>
      <c r="B3166" s="64">
        <f>VLOOKUP($A3166,Pivot!$D:$E,2,FALSE)</f>
        <v>0</v>
      </c>
      <c r="D3166" s="64">
        <v>50</v>
      </c>
      <c r="E3166" s="64">
        <v>50</v>
      </c>
      <c r="F3166" s="64">
        <v>0</v>
      </c>
      <c r="G3166" s="64">
        <v>0</v>
      </c>
      <c r="H3166" s="20">
        <f>IFERROR(VLOOKUP(A3166,'[3]Allocation Thresholds'!A:B,2,FALSE),10)</f>
        <v>10</v>
      </c>
    </row>
    <row r="3167" spans="1:8">
      <c r="A3167" t="s">
        <v>2515</v>
      </c>
      <c r="B3167" s="64">
        <f>VLOOKUP($A3167,Pivot!$D:$E,2,FALSE)</f>
        <v>0</v>
      </c>
      <c r="D3167" s="64">
        <v>50</v>
      </c>
      <c r="E3167" s="64">
        <v>50</v>
      </c>
      <c r="F3167" s="64">
        <v>0</v>
      </c>
      <c r="G3167" s="64">
        <v>0</v>
      </c>
      <c r="H3167" s="20">
        <f>IFERROR(VLOOKUP(A3167,'[3]Allocation Thresholds'!A:B,2,FALSE),10)</f>
        <v>10</v>
      </c>
    </row>
    <row r="3168" spans="1:8">
      <c r="A3168" t="s">
        <v>2516</v>
      </c>
      <c r="B3168" s="64">
        <f>VLOOKUP($A3168,Pivot!$D:$E,2,FALSE)</f>
        <v>0</v>
      </c>
      <c r="D3168" s="64">
        <v>50</v>
      </c>
      <c r="E3168" s="64">
        <v>50</v>
      </c>
      <c r="F3168" s="64">
        <v>0</v>
      </c>
      <c r="G3168" s="64">
        <v>0</v>
      </c>
      <c r="H3168" s="20">
        <f>IFERROR(VLOOKUP(A3168,'[3]Allocation Thresholds'!A:B,2,FALSE),10)</f>
        <v>10</v>
      </c>
    </row>
    <row r="3169" spans="1:8">
      <c r="A3169" t="s">
        <v>2517</v>
      </c>
      <c r="B3169" s="64">
        <f>VLOOKUP($A3169,Pivot!$D:$E,2,FALSE)</f>
        <v>0</v>
      </c>
      <c r="D3169" s="64">
        <v>50</v>
      </c>
      <c r="E3169" s="64">
        <v>50</v>
      </c>
      <c r="F3169" s="64">
        <v>0</v>
      </c>
      <c r="G3169" s="64">
        <v>0</v>
      </c>
      <c r="H3169" s="20">
        <f>IFERROR(VLOOKUP(A3169,'[3]Allocation Thresholds'!A:B,2,FALSE),10)</f>
        <v>10</v>
      </c>
    </row>
    <row r="3170" spans="1:8">
      <c r="A3170" t="s">
        <v>2518</v>
      </c>
      <c r="B3170" s="64">
        <f>VLOOKUP($A3170,Pivot!$D:$E,2,FALSE)</f>
        <v>0</v>
      </c>
      <c r="D3170" s="64">
        <v>50</v>
      </c>
      <c r="E3170" s="64">
        <v>50</v>
      </c>
      <c r="F3170" s="64">
        <v>0</v>
      </c>
      <c r="G3170" s="64">
        <v>0</v>
      </c>
      <c r="H3170" s="20">
        <f>IFERROR(VLOOKUP(A3170,'[3]Allocation Thresholds'!A:B,2,FALSE),10)</f>
        <v>10</v>
      </c>
    </row>
    <row r="3171" spans="1:8">
      <c r="A3171" t="s">
        <v>2519</v>
      </c>
      <c r="B3171" s="64">
        <f>VLOOKUP($A3171,Pivot!$D:$E,2,FALSE)</f>
        <v>0</v>
      </c>
      <c r="D3171" s="64">
        <v>50</v>
      </c>
      <c r="E3171" s="64">
        <v>50</v>
      </c>
      <c r="F3171" s="64">
        <v>0</v>
      </c>
      <c r="G3171" s="64">
        <v>0</v>
      </c>
      <c r="H3171" s="20">
        <f>IFERROR(VLOOKUP(A3171,'[3]Allocation Thresholds'!A:B,2,FALSE),10)</f>
        <v>10</v>
      </c>
    </row>
    <row r="3172" spans="1:8">
      <c r="A3172" t="s">
        <v>2520</v>
      </c>
      <c r="B3172" s="64">
        <f>VLOOKUP($A3172,Pivot!$D:$E,2,FALSE)</f>
        <v>0</v>
      </c>
      <c r="D3172" s="64">
        <v>50</v>
      </c>
      <c r="E3172" s="64">
        <v>50</v>
      </c>
      <c r="F3172" s="64">
        <v>0</v>
      </c>
      <c r="G3172" s="64">
        <v>0</v>
      </c>
      <c r="H3172" s="20">
        <f>IFERROR(VLOOKUP(A3172,'[3]Allocation Thresholds'!A:B,2,FALSE),10)</f>
        <v>10</v>
      </c>
    </row>
    <row r="3173" spans="1:8">
      <c r="A3173" t="s">
        <v>2521</v>
      </c>
      <c r="B3173" s="64">
        <f>VLOOKUP($A3173,Pivot!$D:$E,2,FALSE)</f>
        <v>0</v>
      </c>
      <c r="D3173" s="64">
        <v>50</v>
      </c>
      <c r="E3173" s="64">
        <v>50</v>
      </c>
      <c r="F3173" s="64">
        <v>0</v>
      </c>
      <c r="G3173" s="64">
        <v>0</v>
      </c>
      <c r="H3173" s="20">
        <f>IFERROR(VLOOKUP(A3173,'[3]Allocation Thresholds'!A:B,2,FALSE),10)</f>
        <v>10</v>
      </c>
    </row>
    <row r="3174" spans="1:8">
      <c r="A3174" t="s">
        <v>2522</v>
      </c>
      <c r="B3174" s="64">
        <f>VLOOKUP($A3174,Pivot!$D:$E,2,FALSE)</f>
        <v>0</v>
      </c>
      <c r="D3174" s="64">
        <v>50</v>
      </c>
      <c r="E3174" s="64">
        <v>50</v>
      </c>
      <c r="F3174" s="64">
        <v>0</v>
      </c>
      <c r="G3174" s="64">
        <v>0</v>
      </c>
      <c r="H3174" s="20">
        <f>IFERROR(VLOOKUP(A3174,'[3]Allocation Thresholds'!A:B,2,FALSE),10)</f>
        <v>10</v>
      </c>
    </row>
    <row r="3175" spans="1:8">
      <c r="A3175" t="s">
        <v>2523</v>
      </c>
      <c r="B3175" s="64">
        <f>VLOOKUP($A3175,Pivot!$D:$E,2,FALSE)</f>
        <v>0</v>
      </c>
      <c r="D3175" s="64">
        <v>50</v>
      </c>
      <c r="E3175" s="64">
        <v>50</v>
      </c>
      <c r="F3175" s="64">
        <v>0</v>
      </c>
      <c r="G3175" s="64">
        <v>0</v>
      </c>
      <c r="H3175" s="20">
        <f>IFERROR(VLOOKUP(A3175,'[3]Allocation Thresholds'!A:B,2,FALSE),10)</f>
        <v>10</v>
      </c>
    </row>
    <row r="3176" spans="1:8">
      <c r="A3176" t="s">
        <v>2524</v>
      </c>
      <c r="B3176" s="64">
        <f>VLOOKUP($A3176,Pivot!$D:$E,2,FALSE)</f>
        <v>0</v>
      </c>
      <c r="D3176" s="64">
        <v>50</v>
      </c>
      <c r="E3176" s="64">
        <v>50</v>
      </c>
      <c r="F3176" s="64">
        <v>0</v>
      </c>
      <c r="G3176" s="64">
        <v>0</v>
      </c>
      <c r="H3176" s="20">
        <f>IFERROR(VLOOKUP(A3176,'[3]Allocation Thresholds'!A:B,2,FALSE),10)</f>
        <v>10</v>
      </c>
    </row>
    <row r="3177" spans="1:8">
      <c r="A3177" t="s">
        <v>2525</v>
      </c>
      <c r="B3177" s="64">
        <f>VLOOKUP($A3177,Pivot!$D:$E,2,FALSE)</f>
        <v>0</v>
      </c>
      <c r="D3177" s="64">
        <v>50</v>
      </c>
      <c r="E3177" s="64">
        <v>50</v>
      </c>
      <c r="F3177" s="64">
        <v>0</v>
      </c>
      <c r="G3177" s="64">
        <v>0</v>
      </c>
      <c r="H3177" s="20">
        <f>IFERROR(VLOOKUP(A3177,'[3]Allocation Thresholds'!A:B,2,FALSE),10)</f>
        <v>10</v>
      </c>
    </row>
    <row r="3178" spans="1:8">
      <c r="A3178" t="s">
        <v>2526</v>
      </c>
      <c r="B3178" s="64">
        <f>VLOOKUP($A3178,Pivot!$D:$E,2,FALSE)</f>
        <v>0</v>
      </c>
      <c r="D3178" s="64">
        <v>50</v>
      </c>
      <c r="E3178" s="64">
        <v>50</v>
      </c>
      <c r="F3178" s="64">
        <v>0</v>
      </c>
      <c r="G3178" s="64">
        <v>0</v>
      </c>
      <c r="H3178" s="20">
        <f>IFERROR(VLOOKUP(A3178,'[3]Allocation Thresholds'!A:B,2,FALSE),10)</f>
        <v>10</v>
      </c>
    </row>
    <row r="3179" spans="1:8">
      <c r="A3179" t="s">
        <v>2527</v>
      </c>
      <c r="B3179" s="64">
        <f>VLOOKUP($A3179,Pivot!$D:$E,2,FALSE)</f>
        <v>0</v>
      </c>
      <c r="D3179" s="64">
        <v>50</v>
      </c>
      <c r="E3179" s="64">
        <v>50</v>
      </c>
      <c r="F3179" s="64">
        <v>0</v>
      </c>
      <c r="G3179" s="64">
        <v>0</v>
      </c>
      <c r="H3179" s="20">
        <f>IFERROR(VLOOKUP(A3179,'[3]Allocation Thresholds'!A:B,2,FALSE),10)</f>
        <v>10</v>
      </c>
    </row>
    <row r="3180" spans="1:8">
      <c r="A3180" t="s">
        <v>2528</v>
      </c>
      <c r="B3180" s="64">
        <f>VLOOKUP($A3180,Pivot!$D:$E,2,FALSE)</f>
        <v>0</v>
      </c>
      <c r="D3180" s="64">
        <v>50</v>
      </c>
      <c r="E3180" s="64">
        <v>50</v>
      </c>
      <c r="F3180" s="64">
        <v>0</v>
      </c>
      <c r="G3180" s="64">
        <v>0</v>
      </c>
      <c r="H3180" s="20">
        <f>IFERROR(VLOOKUP(A3180,'[3]Allocation Thresholds'!A:B,2,FALSE),10)</f>
        <v>10</v>
      </c>
    </row>
    <row r="3181" spans="1:8">
      <c r="A3181" t="s">
        <v>2529</v>
      </c>
      <c r="B3181" s="64">
        <f>VLOOKUP($A3181,Pivot!$D:$E,2,FALSE)</f>
        <v>0</v>
      </c>
      <c r="D3181" s="64">
        <v>50</v>
      </c>
      <c r="E3181" s="64">
        <v>50</v>
      </c>
      <c r="F3181" s="64">
        <v>0</v>
      </c>
      <c r="G3181" s="64">
        <v>0</v>
      </c>
      <c r="H3181" s="20">
        <f>IFERROR(VLOOKUP(A3181,'[3]Allocation Thresholds'!A:B,2,FALSE),10)</f>
        <v>10</v>
      </c>
    </row>
    <row r="3182" spans="1:8">
      <c r="A3182" t="s">
        <v>2530</v>
      </c>
      <c r="B3182" s="64">
        <f>VLOOKUP($A3182,Pivot!$D:$E,2,FALSE)</f>
        <v>0</v>
      </c>
      <c r="D3182" s="64">
        <v>50</v>
      </c>
      <c r="E3182" s="64">
        <v>50</v>
      </c>
      <c r="F3182" s="64">
        <v>0</v>
      </c>
      <c r="G3182" s="64">
        <v>0</v>
      </c>
      <c r="H3182" s="20">
        <f>IFERROR(VLOOKUP(A3182,'[3]Allocation Thresholds'!A:B,2,FALSE),10)</f>
        <v>10</v>
      </c>
    </row>
    <row r="3183" spans="1:8">
      <c r="A3183" t="s">
        <v>2531</v>
      </c>
      <c r="B3183" s="64">
        <f>VLOOKUP($A3183,Pivot!$D:$E,2,FALSE)</f>
        <v>0</v>
      </c>
      <c r="D3183" s="64">
        <v>50</v>
      </c>
      <c r="E3183" s="64">
        <v>50</v>
      </c>
      <c r="F3183" s="64">
        <v>0</v>
      </c>
      <c r="G3183" s="64">
        <v>0</v>
      </c>
      <c r="H3183" s="20">
        <f>IFERROR(VLOOKUP(A3183,'[3]Allocation Thresholds'!A:B,2,FALSE),10)</f>
        <v>10</v>
      </c>
    </row>
    <row r="3184" spans="1:8">
      <c r="A3184" t="s">
        <v>2532</v>
      </c>
      <c r="B3184" s="64">
        <f>VLOOKUP($A3184,Pivot!$D:$E,2,FALSE)</f>
        <v>0</v>
      </c>
      <c r="D3184" s="64">
        <v>50</v>
      </c>
      <c r="E3184" s="64">
        <v>50</v>
      </c>
      <c r="F3184" s="64">
        <v>0</v>
      </c>
      <c r="G3184" s="64">
        <v>0</v>
      </c>
      <c r="H3184" s="20">
        <f>IFERROR(VLOOKUP(A3184,'[3]Allocation Thresholds'!A:B,2,FALSE),10)</f>
        <v>10</v>
      </c>
    </row>
    <row r="3185" spans="1:10">
      <c r="A3185" t="s">
        <v>2533</v>
      </c>
      <c r="B3185" s="64">
        <f>VLOOKUP($A3185,Pivot!$D:$E,2,FALSE)</f>
        <v>0</v>
      </c>
      <c r="D3185" s="64">
        <v>50</v>
      </c>
      <c r="E3185" s="64">
        <v>50</v>
      </c>
      <c r="F3185" s="64">
        <v>0</v>
      </c>
      <c r="G3185" s="64">
        <v>0</v>
      </c>
      <c r="H3185" s="20">
        <f>IFERROR(VLOOKUP(A3185,'[3]Allocation Thresholds'!A:B,2,FALSE),10)</f>
        <v>10</v>
      </c>
    </row>
    <row r="3186" spans="1:10">
      <c r="A3186" t="s">
        <v>2556</v>
      </c>
      <c r="B3186" s="64">
        <f>VLOOKUP($A3186,Pivot!$D:$E,2,FALSE)</f>
        <v>0</v>
      </c>
      <c r="D3186" s="64">
        <v>0</v>
      </c>
      <c r="E3186" s="64">
        <v>0</v>
      </c>
      <c r="F3186" s="64">
        <v>0</v>
      </c>
      <c r="G3186" s="64">
        <v>0</v>
      </c>
      <c r="H3186" s="20">
        <f>IFERROR(VLOOKUP(A3186,'[3]Allocation Thresholds'!A:B,2,FALSE),10)</f>
        <v>10</v>
      </c>
    </row>
    <row r="3187" spans="1:10">
      <c r="A3187" t="s">
        <v>2557</v>
      </c>
      <c r="B3187" s="64">
        <f>VLOOKUP($A3187,Pivot!$D:$E,2,FALSE)</f>
        <v>0</v>
      </c>
      <c r="D3187" s="64">
        <v>50</v>
      </c>
      <c r="E3187" s="64">
        <v>50</v>
      </c>
      <c r="F3187" s="64">
        <v>0</v>
      </c>
      <c r="G3187" s="64">
        <v>0</v>
      </c>
      <c r="H3187" s="20">
        <f>IFERROR(VLOOKUP(A3187,'[3]Allocation Thresholds'!A:B,2,FALSE),10)</f>
        <v>10</v>
      </c>
    </row>
    <row r="3188" spans="1:10">
      <c r="A3188" t="s">
        <v>2560</v>
      </c>
      <c r="B3188" s="64">
        <f>VLOOKUP($A3188,Pivot!$D:$E,2,FALSE)</f>
        <v>0</v>
      </c>
      <c r="D3188" s="64">
        <v>50</v>
      </c>
      <c r="E3188" s="64">
        <v>50</v>
      </c>
      <c r="F3188" s="64">
        <v>0</v>
      </c>
      <c r="G3188" s="64">
        <v>0</v>
      </c>
      <c r="H3188" s="20">
        <f>IFERROR(VLOOKUP(A3188,'[3]Allocation Thresholds'!A:B,2,FALSE),10)</f>
        <v>10</v>
      </c>
    </row>
    <row r="3189" spans="1:10">
      <c r="A3189" t="s">
        <v>2561</v>
      </c>
      <c r="B3189" s="64">
        <f>VLOOKUP($A3189,Pivot!$D:$E,2,FALSE)</f>
        <v>0</v>
      </c>
      <c r="D3189" s="64">
        <v>0</v>
      </c>
      <c r="E3189" s="64">
        <v>0</v>
      </c>
      <c r="F3189" s="64">
        <v>0</v>
      </c>
      <c r="G3189" s="64">
        <v>0</v>
      </c>
      <c r="H3189" s="20">
        <f>IFERROR(VLOOKUP(A3189,'[3]Allocation Thresholds'!A:B,2,FALSE),10)</f>
        <v>10</v>
      </c>
    </row>
    <row r="3190" spans="1:10">
      <c r="A3190" t="s">
        <v>2562</v>
      </c>
      <c r="B3190" s="64">
        <f>VLOOKUP($A3190,Pivot!$D:$E,2,FALSE)</f>
        <v>0</v>
      </c>
      <c r="D3190" s="64">
        <v>50</v>
      </c>
      <c r="E3190" s="64">
        <v>50</v>
      </c>
      <c r="F3190" s="64">
        <v>0</v>
      </c>
      <c r="G3190" s="64">
        <v>0</v>
      </c>
      <c r="H3190" s="20">
        <f>IFERROR(VLOOKUP(A3190,'[3]Allocation Thresholds'!A:B,2,FALSE),10)</f>
        <v>10</v>
      </c>
    </row>
    <row r="3191" spans="1:10">
      <c r="A3191" t="s">
        <v>2563</v>
      </c>
      <c r="B3191" s="64">
        <f>VLOOKUP($A3191,Pivot!$D:$E,2,FALSE)</f>
        <v>0</v>
      </c>
      <c r="D3191" s="64">
        <v>50</v>
      </c>
      <c r="E3191" s="64">
        <v>50</v>
      </c>
      <c r="F3191" s="64">
        <v>0</v>
      </c>
      <c r="G3191" s="64">
        <v>0</v>
      </c>
      <c r="H3191" s="20">
        <f>IFERROR(VLOOKUP(A3191,'[3]Allocation Thresholds'!A:B,2,FALSE),10)</f>
        <v>10</v>
      </c>
    </row>
    <row r="3192" spans="1:10">
      <c r="A3192" t="s">
        <v>2564</v>
      </c>
      <c r="B3192" s="64">
        <f>VLOOKUP($A3192,Pivot!$D:$E,2,FALSE)</f>
        <v>0</v>
      </c>
      <c r="D3192" s="64">
        <v>50</v>
      </c>
      <c r="E3192" s="64">
        <v>50</v>
      </c>
      <c r="F3192" s="64">
        <v>0</v>
      </c>
      <c r="G3192" s="64">
        <v>0</v>
      </c>
      <c r="H3192" s="20">
        <f>IFERROR(VLOOKUP(A3192,'[3]Allocation Thresholds'!A:B,2,FALSE),10)</f>
        <v>10</v>
      </c>
    </row>
    <row r="3193" spans="1:10">
      <c r="A3193" t="s">
        <v>2565</v>
      </c>
      <c r="B3193" s="64">
        <f>VLOOKUP($A3193,Pivot!$D:$E,2,FALSE)</f>
        <v>0</v>
      </c>
      <c r="D3193" s="64">
        <v>50</v>
      </c>
      <c r="E3193" s="64">
        <v>50</v>
      </c>
      <c r="F3193" s="64">
        <v>0</v>
      </c>
      <c r="G3193" s="64">
        <v>0</v>
      </c>
      <c r="H3193" s="20">
        <f>IFERROR(VLOOKUP(A3193,'[3]Allocation Thresholds'!A:B,2,FALSE),10)</f>
        <v>10</v>
      </c>
    </row>
    <row r="3194" spans="1:10">
      <c r="A3194" t="s">
        <v>2566</v>
      </c>
      <c r="B3194" s="64">
        <f>VLOOKUP($A3194,Pivot!$D:$E,2,FALSE)</f>
        <v>0</v>
      </c>
      <c r="D3194" s="64">
        <v>50</v>
      </c>
      <c r="E3194" s="64">
        <v>50</v>
      </c>
      <c r="F3194" s="64">
        <v>0</v>
      </c>
      <c r="G3194" s="64">
        <v>0</v>
      </c>
      <c r="H3194" s="20">
        <f>IFERROR(VLOOKUP(A3194,'[3]Allocation Thresholds'!A:B,2,FALSE),10)</f>
        <v>10</v>
      </c>
    </row>
    <row r="3195" spans="1:10">
      <c r="A3195" t="s">
        <v>2567</v>
      </c>
      <c r="B3195" s="64">
        <f>VLOOKUP($A3195,Pivot!$D:$E,2,FALSE)</f>
        <v>0</v>
      </c>
      <c r="D3195" s="64">
        <v>0</v>
      </c>
      <c r="E3195" s="64">
        <v>0</v>
      </c>
      <c r="F3195" s="64">
        <v>0</v>
      </c>
      <c r="G3195" s="64">
        <v>0</v>
      </c>
      <c r="H3195" s="20">
        <f>IFERROR(VLOOKUP(A3195,'[3]Allocation Thresholds'!A:B,2,FALSE),10)</f>
        <v>10</v>
      </c>
    </row>
    <row r="3196" spans="1:10">
      <c r="A3196" t="s">
        <v>2568</v>
      </c>
      <c r="B3196" s="64">
        <f>VLOOKUP($A3196,Pivot!$D:$E,2,FALSE)</f>
        <v>0</v>
      </c>
      <c r="D3196" s="64">
        <v>50</v>
      </c>
      <c r="E3196" s="64">
        <v>50</v>
      </c>
      <c r="F3196" s="64">
        <v>0</v>
      </c>
      <c r="G3196" s="64">
        <v>0</v>
      </c>
      <c r="H3196" s="20">
        <f>IFERROR(VLOOKUP(A3196,'[3]Allocation Thresholds'!A:B,2,FALSE),10)</f>
        <v>10</v>
      </c>
      <c r="J3196" s="68"/>
    </row>
    <row r="3197" spans="1:10">
      <c r="A3197" t="s">
        <v>2569</v>
      </c>
      <c r="B3197" s="64">
        <f>VLOOKUP($A3197,Pivot!$D:$E,2,FALSE)</f>
        <v>0</v>
      </c>
      <c r="D3197" s="64">
        <v>0</v>
      </c>
      <c r="E3197" s="64">
        <v>0</v>
      </c>
      <c r="F3197" s="64">
        <v>0</v>
      </c>
      <c r="G3197" s="64">
        <v>0</v>
      </c>
      <c r="H3197" s="20">
        <f>IFERROR(VLOOKUP(A3197,'[3]Allocation Thresholds'!A:B,2,FALSE),10)</f>
        <v>10</v>
      </c>
    </row>
    <row r="3198" spans="1:10">
      <c r="A3198" t="s">
        <v>2572</v>
      </c>
      <c r="B3198" s="64">
        <f>VLOOKUP($A3198,Pivot!$D:$E,2,FALSE)</f>
        <v>0</v>
      </c>
      <c r="D3198" s="64">
        <v>50</v>
      </c>
      <c r="E3198" s="64">
        <v>50</v>
      </c>
      <c r="F3198" s="64">
        <v>0</v>
      </c>
      <c r="G3198" s="64">
        <v>0</v>
      </c>
      <c r="H3198" s="20">
        <f>IFERROR(VLOOKUP(A3198,'[3]Allocation Thresholds'!A:B,2,FALSE),10)</f>
        <v>10</v>
      </c>
    </row>
    <row r="3199" spans="1:10">
      <c r="A3199" t="s">
        <v>2573</v>
      </c>
      <c r="B3199" s="64">
        <f>VLOOKUP($A3199,Pivot!$D:$E,2,FALSE)</f>
        <v>0</v>
      </c>
      <c r="D3199" s="64">
        <v>50</v>
      </c>
      <c r="E3199" s="64">
        <v>50</v>
      </c>
      <c r="F3199" s="64">
        <v>0</v>
      </c>
      <c r="G3199" s="64">
        <v>0</v>
      </c>
      <c r="H3199" s="20">
        <f>IFERROR(VLOOKUP(A3199,'[3]Allocation Thresholds'!A:B,2,FALSE),10)</f>
        <v>10</v>
      </c>
    </row>
    <row r="3200" spans="1:10">
      <c r="A3200" t="s">
        <v>2574</v>
      </c>
      <c r="B3200" s="64">
        <f>VLOOKUP($A3200,Pivot!$D:$E,2,FALSE)</f>
        <v>0</v>
      </c>
      <c r="D3200" s="64">
        <v>50</v>
      </c>
      <c r="E3200" s="64">
        <v>50</v>
      </c>
      <c r="F3200" s="64">
        <v>0</v>
      </c>
      <c r="G3200" s="64">
        <v>0</v>
      </c>
      <c r="H3200" s="20">
        <f>IFERROR(VLOOKUP(A3200,'[3]Allocation Thresholds'!A:B,2,FALSE),10)</f>
        <v>10</v>
      </c>
    </row>
    <row r="3201" spans="1:8">
      <c r="A3201" t="s">
        <v>2575</v>
      </c>
      <c r="B3201" s="64">
        <f>VLOOKUP($A3201,Pivot!$D:$E,2,FALSE)</f>
        <v>0</v>
      </c>
      <c r="D3201" s="64">
        <v>50</v>
      </c>
      <c r="E3201" s="64">
        <v>50</v>
      </c>
      <c r="F3201" s="64">
        <v>0</v>
      </c>
      <c r="G3201" s="64">
        <v>0</v>
      </c>
      <c r="H3201" s="20">
        <f>IFERROR(VLOOKUP(A3201,'[3]Allocation Thresholds'!A:B,2,FALSE),10)</f>
        <v>10</v>
      </c>
    </row>
    <row r="3202" spans="1:8">
      <c r="A3202" t="s">
        <v>2576</v>
      </c>
      <c r="B3202" s="64">
        <f>VLOOKUP($A3202,Pivot!$D:$E,2,FALSE)</f>
        <v>6</v>
      </c>
      <c r="D3202" s="64">
        <v>50</v>
      </c>
      <c r="E3202" s="64">
        <v>50</v>
      </c>
      <c r="F3202" s="64">
        <v>0</v>
      </c>
      <c r="G3202" s="64">
        <v>0</v>
      </c>
      <c r="H3202" s="20">
        <f>IFERROR(VLOOKUP(A3202,'[3]Allocation Thresholds'!A:B,2,FALSE),10)</f>
        <v>10</v>
      </c>
    </row>
    <row r="3203" spans="1:8">
      <c r="A3203" t="s">
        <v>2577</v>
      </c>
      <c r="B3203" s="64">
        <f>VLOOKUP($A3203,Pivot!$D:$E,2,FALSE)</f>
        <v>0</v>
      </c>
      <c r="D3203" s="64">
        <v>50</v>
      </c>
      <c r="E3203" s="64">
        <v>50</v>
      </c>
      <c r="F3203" s="64">
        <v>0</v>
      </c>
      <c r="G3203" s="64">
        <v>0</v>
      </c>
      <c r="H3203" s="20">
        <f>IFERROR(VLOOKUP(A3203,'[3]Allocation Thresholds'!A:B,2,FALSE),10)</f>
        <v>10</v>
      </c>
    </row>
    <row r="3204" spans="1:8">
      <c r="A3204" t="s">
        <v>2578</v>
      </c>
      <c r="B3204" s="64">
        <f>VLOOKUP($A3204,Pivot!$D:$E,2,FALSE)</f>
        <v>0</v>
      </c>
      <c r="D3204" s="64">
        <v>50</v>
      </c>
      <c r="E3204" s="64">
        <v>50</v>
      </c>
      <c r="F3204" s="64">
        <v>0</v>
      </c>
      <c r="G3204" s="64">
        <v>0</v>
      </c>
      <c r="H3204" s="20">
        <f>IFERROR(VLOOKUP(A3204,'[3]Allocation Thresholds'!A:B,2,FALSE),10)</f>
        <v>10</v>
      </c>
    </row>
    <row r="3205" spans="1:8">
      <c r="A3205" t="s">
        <v>2579</v>
      </c>
      <c r="B3205" s="64">
        <f>VLOOKUP($A3205,Pivot!$D:$E,2,FALSE)</f>
        <v>0</v>
      </c>
      <c r="D3205" s="64">
        <v>50</v>
      </c>
      <c r="E3205" s="64">
        <v>50</v>
      </c>
      <c r="F3205" s="64">
        <v>0</v>
      </c>
      <c r="G3205" s="64">
        <v>0</v>
      </c>
      <c r="H3205" s="20">
        <f>IFERROR(VLOOKUP(A3205,'[3]Allocation Thresholds'!A:B,2,FALSE),10)</f>
        <v>10</v>
      </c>
    </row>
    <row r="3206" spans="1:8">
      <c r="A3206" t="s">
        <v>2582</v>
      </c>
      <c r="B3206" s="64">
        <f>VLOOKUP($A3206,Pivot!$D:$E,2,FALSE)</f>
        <v>0</v>
      </c>
      <c r="D3206" s="64">
        <v>50</v>
      </c>
      <c r="E3206" s="64">
        <v>50</v>
      </c>
      <c r="F3206" s="64">
        <v>0</v>
      </c>
      <c r="G3206" s="64">
        <v>0</v>
      </c>
      <c r="H3206" s="20">
        <f>IFERROR(VLOOKUP(A3206,'[3]Allocation Thresholds'!A:B,2,FALSE),10)</f>
        <v>10</v>
      </c>
    </row>
    <row r="3207" spans="1:8">
      <c r="A3207" t="s">
        <v>2583</v>
      </c>
      <c r="B3207" s="64">
        <f>VLOOKUP($A3207,Pivot!$D:$E,2,FALSE)</f>
        <v>0</v>
      </c>
      <c r="D3207" s="64">
        <v>0</v>
      </c>
      <c r="E3207" s="64">
        <v>0</v>
      </c>
      <c r="F3207" s="64">
        <v>0</v>
      </c>
      <c r="G3207" s="64">
        <v>0</v>
      </c>
      <c r="H3207" s="20">
        <f>IFERROR(VLOOKUP(A3207,'[3]Allocation Thresholds'!A:B,2,FALSE),10)</f>
        <v>10</v>
      </c>
    </row>
    <row r="3208" spans="1:8">
      <c r="A3208" t="s">
        <v>2584</v>
      </c>
      <c r="B3208" s="64">
        <f>VLOOKUP($A3208,Pivot!$D:$E,2,FALSE)</f>
        <v>0</v>
      </c>
      <c r="D3208" s="64">
        <v>50</v>
      </c>
      <c r="E3208" s="64">
        <v>50</v>
      </c>
      <c r="F3208" s="64">
        <v>0</v>
      </c>
      <c r="G3208" s="64">
        <v>0</v>
      </c>
      <c r="H3208" s="20">
        <f>IFERROR(VLOOKUP(A3208,'[3]Allocation Thresholds'!A:B,2,FALSE),10)</f>
        <v>10</v>
      </c>
    </row>
    <row r="3209" spans="1:8">
      <c r="A3209" t="s">
        <v>2585</v>
      </c>
      <c r="B3209" s="64">
        <f>VLOOKUP($A3209,Pivot!$D:$E,2,FALSE)</f>
        <v>0</v>
      </c>
      <c r="D3209" s="64">
        <v>50</v>
      </c>
      <c r="E3209" s="64">
        <v>50</v>
      </c>
      <c r="F3209" s="64">
        <v>0</v>
      </c>
      <c r="G3209" s="64">
        <v>0</v>
      </c>
      <c r="H3209" s="20">
        <f>IFERROR(VLOOKUP(A3209,'[3]Allocation Thresholds'!A:B,2,FALSE),10)</f>
        <v>10</v>
      </c>
    </row>
    <row r="3210" spans="1:8">
      <c r="A3210" t="s">
        <v>2586</v>
      </c>
      <c r="B3210" s="64">
        <f>VLOOKUP($A3210,Pivot!$D:$E,2,FALSE)</f>
        <v>0</v>
      </c>
      <c r="D3210" s="64">
        <v>0</v>
      </c>
      <c r="E3210" s="64">
        <v>0</v>
      </c>
      <c r="F3210" s="64">
        <v>0</v>
      </c>
      <c r="G3210" s="64">
        <v>0</v>
      </c>
      <c r="H3210" s="20">
        <f>IFERROR(VLOOKUP(A3210,'[3]Allocation Thresholds'!A:B,2,FALSE),10)</f>
        <v>10</v>
      </c>
    </row>
    <row r="3211" spans="1:8">
      <c r="A3211" t="s">
        <v>2587</v>
      </c>
      <c r="B3211" s="64">
        <f>VLOOKUP($A3211,Pivot!$D:$E,2,FALSE)</f>
        <v>0</v>
      </c>
      <c r="D3211" s="64">
        <v>50</v>
      </c>
      <c r="E3211" s="64">
        <v>50</v>
      </c>
      <c r="F3211" s="64">
        <v>0</v>
      </c>
      <c r="G3211" s="64">
        <v>0</v>
      </c>
      <c r="H3211" s="20">
        <f>IFERROR(VLOOKUP(A3211,'[3]Allocation Thresholds'!A:B,2,FALSE),10)</f>
        <v>10</v>
      </c>
    </row>
    <row r="3212" spans="1:8">
      <c r="A3212" t="s">
        <v>2588</v>
      </c>
      <c r="B3212" s="64">
        <f>VLOOKUP($A3212,Pivot!$D:$E,2,FALSE)</f>
        <v>0</v>
      </c>
      <c r="D3212" s="64">
        <v>50</v>
      </c>
      <c r="E3212" s="64">
        <v>50</v>
      </c>
      <c r="F3212" s="64">
        <v>0</v>
      </c>
      <c r="G3212" s="64">
        <v>0</v>
      </c>
      <c r="H3212" s="20">
        <f>IFERROR(VLOOKUP(A3212,'[3]Allocation Thresholds'!A:B,2,FALSE),10)</f>
        <v>10</v>
      </c>
    </row>
    <row r="3213" spans="1:8">
      <c r="A3213" t="s">
        <v>2589</v>
      </c>
      <c r="B3213" s="64">
        <f>VLOOKUP($A3213,Pivot!$D:$E,2,FALSE)</f>
        <v>0</v>
      </c>
      <c r="D3213" s="64">
        <v>50</v>
      </c>
      <c r="E3213" s="64">
        <v>50</v>
      </c>
      <c r="F3213" s="64">
        <v>0</v>
      </c>
      <c r="G3213" s="64">
        <v>0</v>
      </c>
      <c r="H3213" s="20">
        <f>IFERROR(VLOOKUP(A3213,'[3]Allocation Thresholds'!A:B,2,FALSE),10)</f>
        <v>10</v>
      </c>
    </row>
    <row r="3214" spans="1:8">
      <c r="A3214" t="s">
        <v>2590</v>
      </c>
      <c r="B3214" s="64">
        <f>VLOOKUP($A3214,Pivot!$D:$E,2,FALSE)</f>
        <v>0</v>
      </c>
      <c r="D3214" s="64">
        <v>0</v>
      </c>
      <c r="E3214" s="64">
        <v>0</v>
      </c>
      <c r="F3214" s="64">
        <v>0</v>
      </c>
      <c r="G3214" s="64">
        <v>0</v>
      </c>
      <c r="H3214" s="20">
        <f>IFERROR(VLOOKUP(A3214,'[3]Allocation Thresholds'!A:B,2,FALSE),10)</f>
        <v>10</v>
      </c>
    </row>
    <row r="3215" spans="1:8">
      <c r="A3215" t="s">
        <v>2591</v>
      </c>
      <c r="B3215" s="64">
        <f>VLOOKUP($A3215,Pivot!$D:$E,2,FALSE)</f>
        <v>0</v>
      </c>
      <c r="D3215" s="64">
        <v>50</v>
      </c>
      <c r="E3215" s="64">
        <v>50</v>
      </c>
      <c r="F3215" s="64">
        <v>0</v>
      </c>
      <c r="G3215" s="64">
        <v>0</v>
      </c>
      <c r="H3215" s="20">
        <f>IFERROR(VLOOKUP(A3215,'[3]Allocation Thresholds'!A:B,2,FALSE),10)</f>
        <v>10</v>
      </c>
    </row>
    <row r="3216" spans="1:8">
      <c r="A3216" t="s">
        <v>2592</v>
      </c>
      <c r="B3216" s="64">
        <f>VLOOKUP($A3216,Pivot!$D:$E,2,FALSE)</f>
        <v>0</v>
      </c>
      <c r="D3216" s="64">
        <v>0</v>
      </c>
      <c r="E3216" s="64">
        <v>0</v>
      </c>
      <c r="F3216" s="64">
        <v>0</v>
      </c>
      <c r="G3216" s="64">
        <v>0</v>
      </c>
      <c r="H3216" s="20">
        <f>IFERROR(VLOOKUP(A3216,'[3]Allocation Thresholds'!A:B,2,FALSE),10)</f>
        <v>10</v>
      </c>
    </row>
    <row r="3217" spans="1:8">
      <c r="A3217" t="s">
        <v>2593</v>
      </c>
      <c r="B3217" s="64">
        <f>VLOOKUP($A3217,Pivot!$D:$E,2,FALSE)</f>
        <v>0</v>
      </c>
      <c r="D3217" s="64">
        <v>50</v>
      </c>
      <c r="E3217" s="64">
        <v>50</v>
      </c>
      <c r="F3217" s="64">
        <v>0</v>
      </c>
      <c r="G3217" s="64">
        <v>0</v>
      </c>
      <c r="H3217" s="20">
        <f>IFERROR(VLOOKUP(A3217,'[3]Allocation Thresholds'!A:B,2,FALSE),10)</f>
        <v>10</v>
      </c>
    </row>
    <row r="3218" spans="1:8">
      <c r="A3218" t="s">
        <v>2594</v>
      </c>
      <c r="B3218" s="64">
        <f>VLOOKUP($A3218,Pivot!$D:$E,2,FALSE)</f>
        <v>0</v>
      </c>
      <c r="D3218" s="64">
        <v>50</v>
      </c>
      <c r="E3218" s="64">
        <v>50</v>
      </c>
      <c r="F3218" s="64">
        <v>0</v>
      </c>
      <c r="G3218" s="64">
        <v>0</v>
      </c>
      <c r="H3218" s="20">
        <f>IFERROR(VLOOKUP(A3218,'[3]Allocation Thresholds'!A:B,2,FALSE),10)</f>
        <v>10</v>
      </c>
    </row>
    <row r="3219" spans="1:8">
      <c r="A3219" t="s">
        <v>2595</v>
      </c>
      <c r="B3219" s="64">
        <f>VLOOKUP($A3219,Pivot!$D:$E,2,FALSE)</f>
        <v>0</v>
      </c>
      <c r="D3219" s="64">
        <v>0</v>
      </c>
      <c r="E3219" s="64">
        <v>0</v>
      </c>
      <c r="F3219" s="64">
        <v>0</v>
      </c>
      <c r="G3219" s="64">
        <v>0</v>
      </c>
      <c r="H3219" s="20">
        <f>IFERROR(VLOOKUP(A3219,'[3]Allocation Thresholds'!A:B,2,FALSE),10)</f>
        <v>10</v>
      </c>
    </row>
    <row r="3220" spans="1:8">
      <c r="A3220" t="s">
        <v>2598</v>
      </c>
      <c r="B3220" s="64">
        <f>VLOOKUP($A3220,Pivot!$D:$E,2,FALSE)</f>
        <v>0</v>
      </c>
      <c r="D3220" s="64">
        <v>50</v>
      </c>
      <c r="E3220" s="64">
        <v>50</v>
      </c>
      <c r="F3220" s="64">
        <v>0</v>
      </c>
      <c r="G3220" s="64">
        <v>0</v>
      </c>
      <c r="H3220" s="20">
        <f>IFERROR(VLOOKUP(A3220,'[3]Allocation Thresholds'!A:B,2,FALSE),10)</f>
        <v>10</v>
      </c>
    </row>
    <row r="3221" spans="1:8">
      <c r="A3221" t="s">
        <v>2599</v>
      </c>
      <c r="B3221" s="64">
        <f>VLOOKUP($A3221,Pivot!$D:$E,2,FALSE)</f>
        <v>0</v>
      </c>
      <c r="D3221" s="64">
        <v>0</v>
      </c>
      <c r="E3221" s="64">
        <v>0</v>
      </c>
      <c r="F3221" s="64">
        <v>0</v>
      </c>
      <c r="G3221" s="64">
        <v>0</v>
      </c>
      <c r="H3221" s="20">
        <f>IFERROR(VLOOKUP(A3221,'[3]Allocation Thresholds'!A:B,2,FALSE),10)</f>
        <v>10</v>
      </c>
    </row>
    <row r="3222" spans="1:8">
      <c r="A3222" t="s">
        <v>2600</v>
      </c>
      <c r="B3222" s="64">
        <f>VLOOKUP($A3222,Pivot!$D:$E,2,FALSE)</f>
        <v>0</v>
      </c>
      <c r="D3222" s="64">
        <v>50</v>
      </c>
      <c r="E3222" s="64">
        <v>50</v>
      </c>
      <c r="F3222" s="64">
        <v>0</v>
      </c>
      <c r="G3222" s="64">
        <v>0</v>
      </c>
      <c r="H3222" s="20">
        <f>IFERROR(VLOOKUP(A3222,'[3]Allocation Thresholds'!A:B,2,FALSE),10)</f>
        <v>10</v>
      </c>
    </row>
    <row r="3223" spans="1:8">
      <c r="A3223" t="s">
        <v>2601</v>
      </c>
      <c r="B3223" s="64">
        <f>VLOOKUP($A3223,Pivot!$D:$E,2,FALSE)</f>
        <v>0</v>
      </c>
      <c r="D3223" s="64">
        <v>50</v>
      </c>
      <c r="E3223" s="64">
        <v>50</v>
      </c>
      <c r="F3223" s="64">
        <v>0</v>
      </c>
      <c r="G3223" s="64">
        <v>0</v>
      </c>
      <c r="H3223" s="20">
        <f>IFERROR(VLOOKUP(A3223,'[3]Allocation Thresholds'!A:B,2,FALSE),10)</f>
        <v>10</v>
      </c>
    </row>
    <row r="3224" spans="1:8">
      <c r="A3224" t="s">
        <v>2602</v>
      </c>
      <c r="B3224" s="64">
        <f>VLOOKUP($A3224,Pivot!$D:$E,2,FALSE)</f>
        <v>0</v>
      </c>
      <c r="D3224" s="64">
        <v>50</v>
      </c>
      <c r="E3224" s="64">
        <v>50</v>
      </c>
      <c r="F3224" s="64">
        <v>0</v>
      </c>
      <c r="G3224" s="64">
        <v>0</v>
      </c>
      <c r="H3224" s="20">
        <f>IFERROR(VLOOKUP(A3224,'[3]Allocation Thresholds'!A:B,2,FALSE),10)</f>
        <v>10</v>
      </c>
    </row>
    <row r="3225" spans="1:8">
      <c r="A3225" t="s">
        <v>2603</v>
      </c>
      <c r="B3225" s="64">
        <f>VLOOKUP($A3225,Pivot!$D:$E,2,FALSE)</f>
        <v>0</v>
      </c>
      <c r="D3225" s="64">
        <v>50</v>
      </c>
      <c r="E3225" s="64">
        <v>50</v>
      </c>
      <c r="F3225" s="64">
        <v>0</v>
      </c>
      <c r="G3225" s="64">
        <v>0</v>
      </c>
      <c r="H3225" s="20">
        <f>IFERROR(VLOOKUP(A3225,'[3]Allocation Thresholds'!A:B,2,FALSE),10)</f>
        <v>10</v>
      </c>
    </row>
    <row r="3226" spans="1:8">
      <c r="A3226" t="s">
        <v>2604</v>
      </c>
      <c r="B3226" s="64">
        <f>VLOOKUP($A3226,Pivot!$D:$E,2,FALSE)</f>
        <v>0</v>
      </c>
      <c r="D3226" s="64">
        <v>50</v>
      </c>
      <c r="E3226" s="64">
        <v>50</v>
      </c>
      <c r="F3226" s="64">
        <v>0</v>
      </c>
      <c r="G3226" s="64">
        <v>0</v>
      </c>
      <c r="H3226" s="20">
        <f>IFERROR(VLOOKUP(A3226,'[3]Allocation Thresholds'!A:B,2,FALSE),10)</f>
        <v>10</v>
      </c>
    </row>
    <row r="3227" spans="1:8">
      <c r="A3227" t="s">
        <v>2605</v>
      </c>
      <c r="B3227" s="64">
        <f>VLOOKUP($A3227,Pivot!$D:$E,2,FALSE)</f>
        <v>0</v>
      </c>
      <c r="D3227" s="64">
        <v>50</v>
      </c>
      <c r="E3227" s="64">
        <v>50</v>
      </c>
      <c r="F3227" s="64">
        <v>0</v>
      </c>
      <c r="G3227" s="64">
        <v>0</v>
      </c>
      <c r="H3227" s="20">
        <f>IFERROR(VLOOKUP(A3227,'[3]Allocation Thresholds'!A:B,2,FALSE),10)</f>
        <v>10</v>
      </c>
    </row>
    <row r="3228" spans="1:8">
      <c r="A3228" t="s">
        <v>5127</v>
      </c>
      <c r="B3228" s="64">
        <f>VLOOKUP($A3228,Pivot!$D:$E,2,FALSE)</f>
        <v>0</v>
      </c>
      <c r="D3228" s="64">
        <v>50</v>
      </c>
      <c r="E3228" s="64">
        <v>50</v>
      </c>
      <c r="F3228" s="64">
        <v>0</v>
      </c>
      <c r="G3228" s="64">
        <v>0</v>
      </c>
      <c r="H3228" s="20">
        <f>IFERROR(VLOOKUP(A3228,'[3]Allocation Thresholds'!A:B,2,FALSE),10)</f>
        <v>10</v>
      </c>
    </row>
    <row r="3229" spans="1:8">
      <c r="A3229" t="s">
        <v>5128</v>
      </c>
      <c r="B3229" s="64">
        <f>VLOOKUP($A3229,Pivot!$D:$E,2,FALSE)</f>
        <v>0</v>
      </c>
      <c r="D3229" s="64">
        <v>50</v>
      </c>
      <c r="E3229" s="64">
        <v>50</v>
      </c>
      <c r="F3229" s="64">
        <v>0</v>
      </c>
      <c r="G3229" s="64">
        <v>0</v>
      </c>
      <c r="H3229" s="20">
        <f>IFERROR(VLOOKUP(A3229,'[3]Allocation Thresholds'!A:B,2,FALSE),10)</f>
        <v>10</v>
      </c>
    </row>
    <row r="3230" spans="1:8">
      <c r="A3230" t="s">
        <v>2606</v>
      </c>
      <c r="B3230" s="64">
        <f>VLOOKUP($A3230,Pivot!$D:$E,2,FALSE)</f>
        <v>0</v>
      </c>
      <c r="D3230" s="64">
        <v>50</v>
      </c>
      <c r="E3230" s="64">
        <v>50</v>
      </c>
      <c r="F3230" s="64">
        <v>0</v>
      </c>
      <c r="G3230" s="64">
        <v>0</v>
      </c>
      <c r="H3230" s="20">
        <f>IFERROR(VLOOKUP(A3230,'[3]Allocation Thresholds'!A:B,2,FALSE),10)</f>
        <v>10</v>
      </c>
    </row>
    <row r="3231" spans="1:8">
      <c r="A3231" t="s">
        <v>5129</v>
      </c>
      <c r="B3231" s="64">
        <f>VLOOKUP($A3231,Pivot!$D:$E,2,FALSE)</f>
        <v>0</v>
      </c>
      <c r="D3231" s="64">
        <v>50</v>
      </c>
      <c r="E3231" s="64">
        <v>50</v>
      </c>
      <c r="F3231" s="64">
        <v>0</v>
      </c>
      <c r="G3231" s="64">
        <v>0</v>
      </c>
      <c r="H3231" s="20">
        <f>IFERROR(VLOOKUP(A3231,'[3]Allocation Thresholds'!A:B,2,FALSE),10)</f>
        <v>10</v>
      </c>
    </row>
    <row r="3232" spans="1:8">
      <c r="A3232" t="s">
        <v>2607</v>
      </c>
      <c r="B3232" s="64">
        <f>VLOOKUP($A3232,Pivot!$D:$E,2,FALSE)</f>
        <v>0</v>
      </c>
      <c r="D3232" s="64">
        <v>50</v>
      </c>
      <c r="E3232" s="64">
        <v>50</v>
      </c>
      <c r="F3232" s="64">
        <v>0</v>
      </c>
      <c r="G3232" s="64">
        <v>0</v>
      </c>
      <c r="H3232" s="20">
        <f>IFERROR(VLOOKUP(A3232,'[3]Allocation Thresholds'!A:B,2,FALSE),10)</f>
        <v>10</v>
      </c>
    </row>
    <row r="3233" spans="1:8">
      <c r="A3233" t="s">
        <v>2608</v>
      </c>
      <c r="B3233" s="64">
        <f>VLOOKUP($A3233,Pivot!$D:$E,2,FALSE)</f>
        <v>0</v>
      </c>
      <c r="D3233" s="64">
        <v>50</v>
      </c>
      <c r="E3233" s="64">
        <v>50</v>
      </c>
      <c r="F3233" s="64">
        <v>0</v>
      </c>
      <c r="G3233" s="64">
        <v>0</v>
      </c>
      <c r="H3233" s="20">
        <f>IFERROR(VLOOKUP(A3233,'[3]Allocation Thresholds'!A:B,2,FALSE),10)</f>
        <v>10</v>
      </c>
    </row>
    <row r="3234" spans="1:8">
      <c r="A3234" t="s">
        <v>2609</v>
      </c>
      <c r="B3234" s="64">
        <f>VLOOKUP($A3234,Pivot!$D:$E,2,FALSE)</f>
        <v>0</v>
      </c>
      <c r="D3234" s="64">
        <v>50</v>
      </c>
      <c r="E3234" s="64">
        <v>50</v>
      </c>
      <c r="F3234" s="64">
        <v>0</v>
      </c>
      <c r="G3234" s="64">
        <v>0</v>
      </c>
      <c r="H3234" s="20">
        <f>IFERROR(VLOOKUP(A3234,'[3]Allocation Thresholds'!A:B,2,FALSE),10)</f>
        <v>10</v>
      </c>
    </row>
    <row r="3235" spans="1:8">
      <c r="A3235" t="s">
        <v>2610</v>
      </c>
      <c r="B3235" s="64">
        <f>VLOOKUP($A3235,Pivot!$D:$E,2,FALSE)</f>
        <v>0</v>
      </c>
      <c r="D3235" s="64">
        <v>50</v>
      </c>
      <c r="E3235" s="64">
        <v>50</v>
      </c>
      <c r="F3235" s="64">
        <v>0</v>
      </c>
      <c r="G3235" s="64">
        <v>0</v>
      </c>
      <c r="H3235" s="20">
        <f>IFERROR(VLOOKUP(A3235,'[3]Allocation Thresholds'!A:B,2,FALSE),10)</f>
        <v>10</v>
      </c>
    </row>
    <row r="3236" spans="1:8">
      <c r="A3236" t="s">
        <v>5130</v>
      </c>
      <c r="B3236" s="64">
        <f>VLOOKUP($A3236,Pivot!$D:$E,2,FALSE)</f>
        <v>0</v>
      </c>
      <c r="D3236" s="64">
        <v>50</v>
      </c>
      <c r="E3236" s="64">
        <v>50</v>
      </c>
      <c r="F3236" s="64">
        <v>0</v>
      </c>
      <c r="G3236" s="64">
        <v>0</v>
      </c>
      <c r="H3236" s="20">
        <f>IFERROR(VLOOKUP(A3236,'[3]Allocation Thresholds'!A:B,2,FALSE),10)</f>
        <v>10</v>
      </c>
    </row>
    <row r="3237" spans="1:8">
      <c r="A3237" t="s">
        <v>2611</v>
      </c>
      <c r="B3237" s="64">
        <f>VLOOKUP($A3237,Pivot!$D:$E,2,FALSE)</f>
        <v>0</v>
      </c>
      <c r="D3237" s="64">
        <v>50</v>
      </c>
      <c r="E3237" s="64">
        <v>50</v>
      </c>
      <c r="F3237" s="64">
        <v>0</v>
      </c>
      <c r="G3237" s="64">
        <v>0</v>
      </c>
      <c r="H3237" s="20">
        <f>IFERROR(VLOOKUP(A3237,'[3]Allocation Thresholds'!A:B,2,FALSE),10)</f>
        <v>10</v>
      </c>
    </row>
    <row r="3238" spans="1:8">
      <c r="A3238" t="s">
        <v>2612</v>
      </c>
      <c r="B3238" s="64">
        <f>VLOOKUP($A3238,Pivot!$D:$E,2,FALSE)</f>
        <v>0</v>
      </c>
      <c r="D3238" s="64">
        <v>50</v>
      </c>
      <c r="E3238" s="64">
        <v>50</v>
      </c>
      <c r="F3238" s="64">
        <v>0</v>
      </c>
      <c r="G3238" s="64">
        <v>0</v>
      </c>
      <c r="H3238" s="20">
        <f>IFERROR(VLOOKUP(A3238,'[3]Allocation Thresholds'!A:B,2,FALSE),10)</f>
        <v>10</v>
      </c>
    </row>
    <row r="3239" spans="1:8">
      <c r="A3239" t="s">
        <v>5131</v>
      </c>
      <c r="B3239" s="64">
        <f>VLOOKUP($A3239,Pivot!$D:$E,2,FALSE)</f>
        <v>0</v>
      </c>
      <c r="D3239" s="64">
        <v>50</v>
      </c>
      <c r="E3239" s="64">
        <v>50</v>
      </c>
      <c r="F3239" s="64">
        <v>0</v>
      </c>
      <c r="G3239" s="64">
        <v>0</v>
      </c>
      <c r="H3239" s="20">
        <f>IFERROR(VLOOKUP(A3239,'[3]Allocation Thresholds'!A:B,2,FALSE),10)</f>
        <v>10</v>
      </c>
    </row>
    <row r="3240" spans="1:8">
      <c r="A3240" t="s">
        <v>2613</v>
      </c>
      <c r="B3240" s="64">
        <f>VLOOKUP($A3240,Pivot!$D:$E,2,FALSE)</f>
        <v>0</v>
      </c>
      <c r="D3240" s="64">
        <v>50</v>
      </c>
      <c r="E3240" s="64">
        <v>50</v>
      </c>
      <c r="F3240" s="64">
        <v>0</v>
      </c>
      <c r="G3240" s="64">
        <v>0</v>
      </c>
      <c r="H3240" s="20">
        <f>IFERROR(VLOOKUP(A3240,'[3]Allocation Thresholds'!A:B,2,FALSE),10)</f>
        <v>10</v>
      </c>
    </row>
    <row r="3241" spans="1:8">
      <c r="A3241" t="s">
        <v>2614</v>
      </c>
      <c r="B3241" s="64">
        <f>VLOOKUP($A3241,Pivot!$D:$E,2,FALSE)</f>
        <v>0</v>
      </c>
      <c r="D3241" s="64">
        <v>50</v>
      </c>
      <c r="E3241" s="64">
        <v>50</v>
      </c>
      <c r="F3241" s="64">
        <v>0</v>
      </c>
      <c r="G3241" s="64">
        <v>0</v>
      </c>
      <c r="H3241" s="20">
        <f>IFERROR(VLOOKUP(A3241,'[3]Allocation Thresholds'!A:B,2,FALSE),10)</f>
        <v>10</v>
      </c>
    </row>
    <row r="3242" spans="1:8">
      <c r="A3242" t="s">
        <v>5132</v>
      </c>
      <c r="B3242" s="64">
        <f>VLOOKUP($A3242,Pivot!$D:$E,2,FALSE)</f>
        <v>0</v>
      </c>
      <c r="D3242" s="64">
        <v>50</v>
      </c>
      <c r="E3242" s="64">
        <v>50</v>
      </c>
      <c r="F3242" s="64">
        <v>0</v>
      </c>
      <c r="G3242" s="64">
        <v>0</v>
      </c>
      <c r="H3242" s="20">
        <f>IFERROR(VLOOKUP(A3242,'[3]Allocation Thresholds'!A:B,2,FALSE),10)</f>
        <v>10</v>
      </c>
    </row>
    <row r="3243" spans="1:8">
      <c r="A3243" t="s">
        <v>5133</v>
      </c>
      <c r="B3243" s="64">
        <f>VLOOKUP($A3243,Pivot!$D:$E,2,FALSE)</f>
        <v>0</v>
      </c>
      <c r="D3243" s="64">
        <v>50</v>
      </c>
      <c r="E3243" s="64">
        <v>50</v>
      </c>
      <c r="F3243" s="64">
        <v>0</v>
      </c>
      <c r="G3243" s="64">
        <v>0</v>
      </c>
      <c r="H3243" s="20">
        <f>IFERROR(VLOOKUP(A3243,'[3]Allocation Thresholds'!A:B,2,FALSE),10)</f>
        <v>10</v>
      </c>
    </row>
    <row r="3244" spans="1:8">
      <c r="A3244" t="s">
        <v>5134</v>
      </c>
      <c r="B3244" s="64">
        <f>VLOOKUP($A3244,Pivot!$D:$E,2,FALSE)</f>
        <v>0</v>
      </c>
      <c r="D3244" s="64">
        <v>50</v>
      </c>
      <c r="E3244" s="64">
        <v>50</v>
      </c>
      <c r="F3244" s="64">
        <v>0</v>
      </c>
      <c r="G3244" s="64">
        <v>0</v>
      </c>
      <c r="H3244" s="20">
        <f>IFERROR(VLOOKUP(A3244,'[3]Allocation Thresholds'!A:B,2,FALSE),10)</f>
        <v>10</v>
      </c>
    </row>
    <row r="3245" spans="1:8">
      <c r="A3245" t="s">
        <v>2615</v>
      </c>
      <c r="B3245" s="64">
        <f>VLOOKUP($A3245,Pivot!$D:$E,2,FALSE)</f>
        <v>0</v>
      </c>
      <c r="D3245" s="64">
        <v>50</v>
      </c>
      <c r="E3245" s="64">
        <v>50</v>
      </c>
      <c r="F3245" s="64">
        <v>0</v>
      </c>
      <c r="G3245" s="64">
        <v>0</v>
      </c>
      <c r="H3245" s="20">
        <f>IFERROR(VLOOKUP(A3245,'[3]Allocation Thresholds'!A:B,2,FALSE),10)</f>
        <v>10</v>
      </c>
    </row>
    <row r="3246" spans="1:8">
      <c r="A3246" t="s">
        <v>2616</v>
      </c>
      <c r="B3246" s="64">
        <f>VLOOKUP($A3246,Pivot!$D:$E,2,FALSE)</f>
        <v>0</v>
      </c>
      <c r="D3246" s="64">
        <v>50</v>
      </c>
      <c r="E3246" s="64">
        <v>50</v>
      </c>
      <c r="F3246" s="64">
        <v>0</v>
      </c>
      <c r="G3246" s="64">
        <v>0</v>
      </c>
      <c r="H3246" s="20">
        <f>IFERROR(VLOOKUP(A3246,'[3]Allocation Thresholds'!A:B,2,FALSE),10)</f>
        <v>10</v>
      </c>
    </row>
    <row r="3247" spans="1:8">
      <c r="A3247" t="s">
        <v>5135</v>
      </c>
      <c r="B3247" s="64">
        <f>VLOOKUP($A3247,Pivot!$D:$E,2,FALSE)</f>
        <v>0</v>
      </c>
      <c r="D3247" s="64">
        <v>50</v>
      </c>
      <c r="E3247" s="64">
        <v>50</v>
      </c>
      <c r="F3247" s="64">
        <v>0</v>
      </c>
      <c r="G3247" s="64">
        <v>0</v>
      </c>
      <c r="H3247" s="20">
        <f>IFERROR(VLOOKUP(A3247,'[3]Allocation Thresholds'!A:B,2,FALSE),10)</f>
        <v>10</v>
      </c>
    </row>
    <row r="3248" spans="1:8">
      <c r="A3248" t="s">
        <v>2617</v>
      </c>
      <c r="B3248" s="64">
        <f>VLOOKUP($A3248,Pivot!$D:$E,2,FALSE)</f>
        <v>0</v>
      </c>
      <c r="D3248" s="64">
        <v>50</v>
      </c>
      <c r="E3248" s="64">
        <v>50</v>
      </c>
      <c r="F3248" s="64">
        <v>0</v>
      </c>
      <c r="G3248" s="64">
        <v>0</v>
      </c>
      <c r="H3248" s="20">
        <f>IFERROR(VLOOKUP(A3248,'[3]Allocation Thresholds'!A:B,2,FALSE),10)</f>
        <v>10</v>
      </c>
    </row>
    <row r="3249" spans="1:8">
      <c r="A3249" t="s">
        <v>5136</v>
      </c>
      <c r="B3249" s="64">
        <f>VLOOKUP($A3249,Pivot!$D:$E,2,FALSE)</f>
        <v>0</v>
      </c>
      <c r="D3249" s="64">
        <v>50</v>
      </c>
      <c r="E3249" s="64">
        <v>50</v>
      </c>
      <c r="F3249" s="64">
        <v>0</v>
      </c>
      <c r="G3249" s="64">
        <v>0</v>
      </c>
      <c r="H3249" s="20">
        <f>IFERROR(VLOOKUP(A3249,'[3]Allocation Thresholds'!A:B,2,FALSE),10)</f>
        <v>10</v>
      </c>
    </row>
    <row r="3250" spans="1:8">
      <c r="A3250" t="s">
        <v>2618</v>
      </c>
      <c r="B3250" s="64">
        <f>VLOOKUP($A3250,Pivot!$D:$E,2,FALSE)</f>
        <v>0</v>
      </c>
      <c r="D3250" s="64">
        <v>50</v>
      </c>
      <c r="E3250" s="64">
        <v>50</v>
      </c>
      <c r="F3250" s="64">
        <v>0</v>
      </c>
      <c r="G3250" s="64">
        <v>0</v>
      </c>
      <c r="H3250" s="20">
        <f>IFERROR(VLOOKUP(A3250,'[3]Allocation Thresholds'!A:B,2,FALSE),10)</f>
        <v>10</v>
      </c>
    </row>
    <row r="3251" spans="1:8">
      <c r="A3251" t="s">
        <v>5137</v>
      </c>
      <c r="B3251" s="64">
        <f>VLOOKUP($A3251,Pivot!$D:$E,2,FALSE)</f>
        <v>0</v>
      </c>
      <c r="D3251" s="64">
        <v>50</v>
      </c>
      <c r="E3251" s="64">
        <v>50</v>
      </c>
      <c r="F3251" s="64">
        <v>0</v>
      </c>
      <c r="G3251" s="64">
        <v>0</v>
      </c>
      <c r="H3251" s="20">
        <f>IFERROR(VLOOKUP(A3251,'[3]Allocation Thresholds'!A:B,2,FALSE),10)</f>
        <v>10</v>
      </c>
    </row>
    <row r="3252" spans="1:8">
      <c r="A3252" t="s">
        <v>2619</v>
      </c>
      <c r="B3252" s="64">
        <f>VLOOKUP($A3252,Pivot!$D:$E,2,FALSE)</f>
        <v>1</v>
      </c>
      <c r="D3252" s="64">
        <v>1</v>
      </c>
      <c r="E3252" s="64">
        <v>0</v>
      </c>
      <c r="F3252" s="64">
        <v>0</v>
      </c>
      <c r="G3252" s="64">
        <v>0</v>
      </c>
      <c r="H3252" s="20">
        <f>IFERROR(VLOOKUP(A3252,'[3]Allocation Thresholds'!A:B,2,FALSE),10)</f>
        <v>10</v>
      </c>
    </row>
    <row r="3253" spans="1:8">
      <c r="A3253" t="s">
        <v>2621</v>
      </c>
      <c r="B3253" s="64">
        <f>VLOOKUP($A3253,Pivot!$D:$E,2,FALSE)</f>
        <v>0</v>
      </c>
      <c r="D3253" s="64">
        <v>50</v>
      </c>
      <c r="E3253" s="64">
        <v>50</v>
      </c>
      <c r="F3253" s="64">
        <v>0</v>
      </c>
      <c r="G3253" s="64">
        <v>0</v>
      </c>
      <c r="H3253" s="20">
        <f>IFERROR(VLOOKUP(A3253,'[3]Allocation Thresholds'!A:B,2,FALSE),10)</f>
        <v>10</v>
      </c>
    </row>
    <row r="3254" spans="1:8">
      <c r="A3254" t="s">
        <v>2622</v>
      </c>
      <c r="B3254" s="64">
        <f>VLOOKUP($A3254,Pivot!$D:$E,2,FALSE)</f>
        <v>0</v>
      </c>
      <c r="D3254" s="64">
        <v>50</v>
      </c>
      <c r="E3254" s="64">
        <v>50</v>
      </c>
      <c r="F3254" s="64">
        <v>0</v>
      </c>
      <c r="G3254" s="64">
        <v>0</v>
      </c>
      <c r="H3254" s="20">
        <f>IFERROR(VLOOKUP(A3254,'[3]Allocation Thresholds'!A:B,2,FALSE),10)</f>
        <v>10</v>
      </c>
    </row>
    <row r="3255" spans="1:8">
      <c r="A3255" t="s">
        <v>2623</v>
      </c>
      <c r="B3255" s="64">
        <f>VLOOKUP($A3255,Pivot!$D:$E,2,FALSE)</f>
        <v>0</v>
      </c>
      <c r="D3255" s="64">
        <v>50</v>
      </c>
      <c r="E3255" s="64">
        <v>50</v>
      </c>
      <c r="F3255" s="64">
        <v>0</v>
      </c>
      <c r="G3255" s="64">
        <v>0</v>
      </c>
      <c r="H3255" s="20">
        <f>IFERROR(VLOOKUP(A3255,'[3]Allocation Thresholds'!A:B,2,FALSE),10)</f>
        <v>10</v>
      </c>
    </row>
    <row r="3256" spans="1:8">
      <c r="A3256" t="s">
        <v>2624</v>
      </c>
      <c r="B3256" s="64">
        <f>VLOOKUP($A3256,Pivot!$D:$E,2,FALSE)</f>
        <v>0</v>
      </c>
      <c r="D3256" s="64">
        <v>50</v>
      </c>
      <c r="E3256" s="64">
        <v>50</v>
      </c>
      <c r="F3256" s="64">
        <v>0</v>
      </c>
      <c r="G3256" s="64">
        <v>0</v>
      </c>
      <c r="H3256" s="20">
        <f>IFERROR(VLOOKUP(A3256,'[3]Allocation Thresholds'!A:B,2,FALSE),10)</f>
        <v>10</v>
      </c>
    </row>
    <row r="3257" spans="1:8">
      <c r="A3257" t="s">
        <v>2625</v>
      </c>
      <c r="B3257" s="64">
        <f>VLOOKUP($A3257,Pivot!$D:$E,2,FALSE)</f>
        <v>0</v>
      </c>
      <c r="D3257" s="64">
        <v>50</v>
      </c>
      <c r="E3257" s="64">
        <v>50</v>
      </c>
      <c r="F3257" s="64">
        <v>0</v>
      </c>
      <c r="G3257" s="64">
        <v>0</v>
      </c>
      <c r="H3257" s="20">
        <f>IFERROR(VLOOKUP(A3257,'[3]Allocation Thresholds'!A:B,2,FALSE),10)</f>
        <v>10</v>
      </c>
    </row>
    <row r="3258" spans="1:8">
      <c r="A3258" t="s">
        <v>2626</v>
      </c>
      <c r="B3258" s="64">
        <f>VLOOKUP($A3258,Pivot!$D:$E,2,FALSE)</f>
        <v>0</v>
      </c>
      <c r="D3258" s="64">
        <v>50</v>
      </c>
      <c r="E3258" s="64">
        <v>50</v>
      </c>
      <c r="F3258" s="64">
        <v>0</v>
      </c>
      <c r="G3258" s="64">
        <v>0</v>
      </c>
      <c r="H3258" s="20">
        <f>IFERROR(VLOOKUP(A3258,'[3]Allocation Thresholds'!A:B,2,FALSE),10)</f>
        <v>10</v>
      </c>
    </row>
    <row r="3259" spans="1:8">
      <c r="A3259" t="s">
        <v>2627</v>
      </c>
      <c r="B3259" s="64">
        <f>VLOOKUP($A3259,Pivot!$D:$E,2,FALSE)</f>
        <v>0</v>
      </c>
      <c r="D3259" s="64">
        <v>50</v>
      </c>
      <c r="E3259" s="64">
        <v>50</v>
      </c>
      <c r="F3259" s="64">
        <v>0</v>
      </c>
      <c r="G3259" s="64">
        <v>0</v>
      </c>
      <c r="H3259" s="20">
        <f>IFERROR(VLOOKUP(A3259,'[3]Allocation Thresholds'!A:B,2,FALSE),10)</f>
        <v>10</v>
      </c>
    </row>
    <row r="3260" spans="1:8">
      <c r="A3260" t="s">
        <v>2628</v>
      </c>
      <c r="B3260" s="64">
        <f>VLOOKUP($A3260,Pivot!$D:$E,2,FALSE)</f>
        <v>0</v>
      </c>
      <c r="D3260" s="64">
        <v>50</v>
      </c>
      <c r="E3260" s="64">
        <v>50</v>
      </c>
      <c r="F3260" s="64">
        <v>0</v>
      </c>
      <c r="G3260" s="64">
        <v>0</v>
      </c>
      <c r="H3260" s="20">
        <f>IFERROR(VLOOKUP(A3260,'[3]Allocation Thresholds'!A:B,2,FALSE),10)</f>
        <v>10</v>
      </c>
    </row>
    <row r="3261" spans="1:8">
      <c r="A3261" t="s">
        <v>2629</v>
      </c>
      <c r="B3261" s="64">
        <f>VLOOKUP($A3261,Pivot!$D:$E,2,FALSE)</f>
        <v>0</v>
      </c>
      <c r="D3261" s="64">
        <v>50</v>
      </c>
      <c r="E3261" s="64">
        <v>50</v>
      </c>
      <c r="F3261" s="64">
        <v>0</v>
      </c>
      <c r="G3261" s="64">
        <v>0</v>
      </c>
      <c r="H3261" s="20">
        <f>IFERROR(VLOOKUP(A3261,'[3]Allocation Thresholds'!A:B,2,FALSE),10)</f>
        <v>10</v>
      </c>
    </row>
    <row r="3262" spans="1:8">
      <c r="A3262" t="s">
        <v>2630</v>
      </c>
      <c r="B3262" s="64">
        <f>VLOOKUP($A3262,Pivot!$D:$E,2,FALSE)</f>
        <v>0</v>
      </c>
      <c r="D3262" s="64">
        <v>50</v>
      </c>
      <c r="E3262" s="64">
        <v>50</v>
      </c>
      <c r="F3262" s="64">
        <v>0</v>
      </c>
      <c r="G3262" s="64">
        <v>0</v>
      </c>
      <c r="H3262" s="20">
        <f>IFERROR(VLOOKUP(A3262,'[3]Allocation Thresholds'!A:B,2,FALSE),10)</f>
        <v>10</v>
      </c>
    </row>
    <row r="3263" spans="1:8">
      <c r="A3263" t="s">
        <v>2631</v>
      </c>
      <c r="B3263" s="64">
        <f>VLOOKUP($A3263,Pivot!$D:$E,2,FALSE)</f>
        <v>0</v>
      </c>
      <c r="D3263" s="64">
        <v>50</v>
      </c>
      <c r="E3263" s="64">
        <v>50</v>
      </c>
      <c r="F3263" s="64">
        <v>0</v>
      </c>
      <c r="G3263" s="64">
        <v>0</v>
      </c>
      <c r="H3263" s="20">
        <f>IFERROR(VLOOKUP(A3263,'[3]Allocation Thresholds'!A:B,2,FALSE),10)</f>
        <v>10</v>
      </c>
    </row>
    <row r="3264" spans="1:8">
      <c r="A3264" t="s">
        <v>2632</v>
      </c>
      <c r="B3264" s="64">
        <f>VLOOKUP($A3264,Pivot!$D:$E,2,FALSE)</f>
        <v>0</v>
      </c>
      <c r="D3264" s="64">
        <v>50</v>
      </c>
      <c r="E3264" s="64">
        <v>50</v>
      </c>
      <c r="F3264" s="64">
        <v>0</v>
      </c>
      <c r="G3264" s="64">
        <v>0</v>
      </c>
      <c r="H3264" s="20">
        <f>IFERROR(VLOOKUP(A3264,'[3]Allocation Thresholds'!A:B,2,FALSE),10)</f>
        <v>10</v>
      </c>
    </row>
    <row r="3265" spans="1:8">
      <c r="A3265" t="s">
        <v>5138</v>
      </c>
      <c r="B3265" s="64">
        <f>VLOOKUP($A3265,Pivot!$D:$E,2,FALSE)</f>
        <v>0</v>
      </c>
      <c r="D3265" s="64">
        <v>50</v>
      </c>
      <c r="E3265" s="64">
        <v>50</v>
      </c>
      <c r="F3265" s="64">
        <v>0</v>
      </c>
      <c r="G3265" s="64">
        <v>0</v>
      </c>
      <c r="H3265" s="20">
        <f>IFERROR(VLOOKUP(A3265,'[3]Allocation Thresholds'!A:B,2,FALSE),10)</f>
        <v>10</v>
      </c>
    </row>
    <row r="3266" spans="1:8">
      <c r="A3266" t="s">
        <v>2633</v>
      </c>
      <c r="B3266" s="64">
        <f>VLOOKUP($A3266,Pivot!$D:$E,2,FALSE)</f>
        <v>0</v>
      </c>
      <c r="D3266" s="64">
        <v>50</v>
      </c>
      <c r="E3266" s="66">
        <v>50</v>
      </c>
      <c r="F3266" s="64">
        <v>0</v>
      </c>
      <c r="G3266" s="64">
        <v>0</v>
      </c>
      <c r="H3266" s="20">
        <f>IFERROR(VLOOKUP(A3266,'[3]Allocation Thresholds'!A:B,2,FALSE),10)</f>
        <v>10</v>
      </c>
    </row>
    <row r="3267" spans="1:8">
      <c r="A3267" t="s">
        <v>2634</v>
      </c>
      <c r="B3267" s="64">
        <f>VLOOKUP($A3267,Pivot!$D:$E,2,FALSE)</f>
        <v>0</v>
      </c>
      <c r="D3267" s="64">
        <v>50</v>
      </c>
      <c r="E3267" s="64">
        <v>50</v>
      </c>
      <c r="F3267" s="64">
        <v>0</v>
      </c>
      <c r="G3267" s="64">
        <v>0</v>
      </c>
      <c r="H3267" s="20">
        <f>IFERROR(VLOOKUP(A3267,'[3]Allocation Thresholds'!A:B,2,FALSE),10)</f>
        <v>10</v>
      </c>
    </row>
    <row r="3268" spans="1:8">
      <c r="A3268" t="s">
        <v>2635</v>
      </c>
      <c r="B3268" s="64">
        <f>VLOOKUP($A3268,Pivot!$D:$E,2,FALSE)</f>
        <v>0</v>
      </c>
      <c r="D3268" s="64">
        <v>50</v>
      </c>
      <c r="E3268" s="64">
        <v>50</v>
      </c>
      <c r="F3268" s="64">
        <v>0</v>
      </c>
      <c r="G3268" s="64">
        <v>0</v>
      </c>
      <c r="H3268" s="20">
        <f>IFERROR(VLOOKUP(A3268,'[3]Allocation Thresholds'!A:B,2,FALSE),10)</f>
        <v>10</v>
      </c>
    </row>
    <row r="3269" spans="1:8">
      <c r="A3269" t="s">
        <v>8161</v>
      </c>
      <c r="B3269" s="64">
        <f>VLOOKUP($A3269,Pivot!$D:$E,2,FALSE)</f>
        <v>0</v>
      </c>
      <c r="D3269" s="64">
        <v>50</v>
      </c>
      <c r="E3269" s="64">
        <v>50</v>
      </c>
      <c r="F3269" s="64">
        <v>0</v>
      </c>
      <c r="G3269" s="64">
        <v>0</v>
      </c>
      <c r="H3269" s="20">
        <f>IFERROR(VLOOKUP(A3269,'[3]Allocation Thresholds'!A:B,2,FALSE),10)</f>
        <v>10</v>
      </c>
    </row>
    <row r="3270" spans="1:8">
      <c r="A3270" t="s">
        <v>8163</v>
      </c>
      <c r="B3270" s="64">
        <f>VLOOKUP($A3270,Pivot!$D:$E,2,FALSE)</f>
        <v>0</v>
      </c>
      <c r="D3270" s="64">
        <v>50</v>
      </c>
      <c r="E3270" s="64">
        <v>50</v>
      </c>
      <c r="F3270" s="64">
        <v>0</v>
      </c>
      <c r="G3270" s="64">
        <v>0</v>
      </c>
      <c r="H3270" s="20">
        <f>IFERROR(VLOOKUP(A3270,'[3]Allocation Thresholds'!A:B,2,FALSE),10)</f>
        <v>10</v>
      </c>
    </row>
    <row r="3271" spans="1:8">
      <c r="A3271" t="s">
        <v>8165</v>
      </c>
      <c r="B3271" s="64">
        <f>VLOOKUP($A3271,Pivot!$D:$E,2,FALSE)</f>
        <v>0</v>
      </c>
      <c r="D3271" s="64">
        <v>50</v>
      </c>
      <c r="E3271" s="64">
        <v>50</v>
      </c>
      <c r="F3271" s="64">
        <v>0</v>
      </c>
      <c r="G3271" s="64">
        <v>0</v>
      </c>
      <c r="H3271" s="20">
        <f>IFERROR(VLOOKUP(A3271,'[3]Allocation Thresholds'!A:B,2,FALSE),10)</f>
        <v>10</v>
      </c>
    </row>
    <row r="3272" spans="1:8">
      <c r="A3272" t="s">
        <v>8167</v>
      </c>
      <c r="B3272" s="64">
        <f>VLOOKUP($A3272,Pivot!$D:$E,2,FALSE)</f>
        <v>0</v>
      </c>
      <c r="D3272" s="64">
        <v>50</v>
      </c>
      <c r="E3272" s="64">
        <v>50</v>
      </c>
      <c r="F3272" s="64">
        <v>0</v>
      </c>
      <c r="G3272" s="64">
        <v>0</v>
      </c>
      <c r="H3272" s="20">
        <f>IFERROR(VLOOKUP(A3272,'[3]Allocation Thresholds'!A:B,2,FALSE),10)</f>
        <v>10</v>
      </c>
    </row>
    <row r="3273" spans="1:8">
      <c r="A3273" t="s">
        <v>2636</v>
      </c>
      <c r="B3273" s="64">
        <f>VLOOKUP($A3273,Pivot!$D:$E,2,FALSE)</f>
        <v>0</v>
      </c>
      <c r="D3273" s="64">
        <v>50</v>
      </c>
      <c r="E3273" s="64">
        <v>50</v>
      </c>
      <c r="F3273" s="64">
        <v>0</v>
      </c>
      <c r="G3273" s="64">
        <v>0</v>
      </c>
      <c r="H3273" s="20">
        <f>IFERROR(VLOOKUP(A3273,'[3]Allocation Thresholds'!A:B,2,FALSE),10)</f>
        <v>10</v>
      </c>
    </row>
    <row r="3274" spans="1:8">
      <c r="A3274" t="s">
        <v>2637</v>
      </c>
      <c r="B3274" s="64">
        <f>VLOOKUP($A3274,Pivot!$D:$E,2,FALSE)</f>
        <v>0</v>
      </c>
      <c r="D3274" s="64">
        <v>50</v>
      </c>
      <c r="E3274" s="64">
        <v>50</v>
      </c>
      <c r="F3274" s="64">
        <v>0</v>
      </c>
      <c r="G3274" s="64">
        <v>0</v>
      </c>
      <c r="H3274" s="20">
        <f>IFERROR(VLOOKUP(A3274,'[3]Allocation Thresholds'!A:B,2,FALSE),10)</f>
        <v>10</v>
      </c>
    </row>
    <row r="3275" spans="1:8">
      <c r="A3275" t="s">
        <v>2638</v>
      </c>
      <c r="B3275" s="64">
        <f>VLOOKUP($A3275,Pivot!$D:$E,2,FALSE)</f>
        <v>0</v>
      </c>
      <c r="D3275" s="64">
        <v>50</v>
      </c>
      <c r="E3275" s="64">
        <v>50</v>
      </c>
      <c r="F3275" s="64">
        <v>0</v>
      </c>
      <c r="G3275" s="64">
        <v>0</v>
      </c>
      <c r="H3275" s="20">
        <f>IFERROR(VLOOKUP(A3275,'[3]Allocation Thresholds'!A:B,2,FALSE),10)</f>
        <v>10</v>
      </c>
    </row>
    <row r="3276" spans="1:8">
      <c r="A3276" t="s">
        <v>2639</v>
      </c>
      <c r="B3276" s="64">
        <f>VLOOKUP($A3276,Pivot!$D:$E,2,FALSE)</f>
        <v>1</v>
      </c>
      <c r="D3276" s="64">
        <v>50</v>
      </c>
      <c r="E3276" s="64">
        <v>50</v>
      </c>
      <c r="F3276" s="64">
        <v>0</v>
      </c>
      <c r="G3276" s="64">
        <v>0</v>
      </c>
      <c r="H3276" s="20">
        <f>IFERROR(VLOOKUP(A3276,'[3]Allocation Thresholds'!A:B,2,FALSE),10)</f>
        <v>10</v>
      </c>
    </row>
    <row r="3277" spans="1:8">
      <c r="A3277" t="s">
        <v>5139</v>
      </c>
      <c r="B3277" s="64">
        <f>VLOOKUP($A3277,Pivot!$D:$E,2,FALSE)</f>
        <v>0</v>
      </c>
      <c r="D3277" s="64">
        <v>50</v>
      </c>
      <c r="E3277" s="64">
        <v>50</v>
      </c>
      <c r="F3277" s="64">
        <v>0</v>
      </c>
      <c r="G3277" s="64">
        <v>0</v>
      </c>
      <c r="H3277" s="20">
        <f>IFERROR(VLOOKUP(A3277,'[3]Allocation Thresholds'!A:B,2,FALSE),10)</f>
        <v>10</v>
      </c>
    </row>
    <row r="3278" spans="1:8">
      <c r="A3278" t="s">
        <v>2640</v>
      </c>
      <c r="B3278" s="64">
        <f>VLOOKUP($A3278,Pivot!$D:$E,2,FALSE)</f>
        <v>0</v>
      </c>
      <c r="D3278" s="64">
        <v>50</v>
      </c>
      <c r="E3278" s="64">
        <v>50</v>
      </c>
      <c r="F3278" s="64">
        <v>0</v>
      </c>
      <c r="G3278" s="64">
        <v>0</v>
      </c>
      <c r="H3278" s="20">
        <f>IFERROR(VLOOKUP(A3278,'[3]Allocation Thresholds'!A:B,2,FALSE),10)</f>
        <v>10</v>
      </c>
    </row>
    <row r="3279" spans="1:8">
      <c r="A3279" t="s">
        <v>2641</v>
      </c>
      <c r="B3279" s="64">
        <f>VLOOKUP($A3279,Pivot!$D:$E,2,FALSE)</f>
        <v>0</v>
      </c>
      <c r="D3279" s="64">
        <v>50</v>
      </c>
      <c r="E3279" s="64">
        <v>50</v>
      </c>
      <c r="F3279" s="64">
        <v>0</v>
      </c>
      <c r="G3279" s="64">
        <v>0</v>
      </c>
      <c r="H3279" s="20">
        <f>IFERROR(VLOOKUP(A3279,'[3]Allocation Thresholds'!A:B,2,FALSE),10)</f>
        <v>10</v>
      </c>
    </row>
    <row r="3280" spans="1:8">
      <c r="A3280" t="s">
        <v>2642</v>
      </c>
      <c r="B3280" s="64">
        <f>VLOOKUP($A3280,Pivot!$D:$E,2,FALSE)</f>
        <v>0</v>
      </c>
      <c r="D3280" s="64">
        <v>50</v>
      </c>
      <c r="E3280" s="64">
        <v>50</v>
      </c>
      <c r="F3280" s="64">
        <v>0</v>
      </c>
      <c r="G3280" s="64">
        <v>0</v>
      </c>
      <c r="H3280" s="20">
        <f>IFERROR(VLOOKUP(A3280,'[3]Allocation Thresholds'!A:B,2,FALSE),10)</f>
        <v>10</v>
      </c>
    </row>
    <row r="3281" spans="1:8">
      <c r="A3281" t="s">
        <v>2643</v>
      </c>
      <c r="B3281" s="64">
        <f>VLOOKUP($A3281,Pivot!$D:$E,2,FALSE)</f>
        <v>0</v>
      </c>
      <c r="D3281" s="64">
        <v>50</v>
      </c>
      <c r="E3281" s="64">
        <v>50</v>
      </c>
      <c r="F3281" s="64">
        <v>0</v>
      </c>
      <c r="G3281" s="64">
        <v>0</v>
      </c>
      <c r="H3281" s="20">
        <f>IFERROR(VLOOKUP(A3281,'[3]Allocation Thresholds'!A:B,2,FALSE),10)</f>
        <v>10</v>
      </c>
    </row>
    <row r="3282" spans="1:8">
      <c r="A3282" t="s">
        <v>5140</v>
      </c>
      <c r="B3282" s="64">
        <f>VLOOKUP($A3282,Pivot!$D:$E,2,FALSE)</f>
        <v>0</v>
      </c>
      <c r="D3282" s="64">
        <v>50</v>
      </c>
      <c r="E3282" s="64">
        <v>50</v>
      </c>
      <c r="F3282" s="64">
        <v>0</v>
      </c>
      <c r="G3282" s="64">
        <v>0</v>
      </c>
      <c r="H3282" s="20">
        <f>IFERROR(VLOOKUP(A3282,'[3]Allocation Thresholds'!A:B,2,FALSE),10)</f>
        <v>10</v>
      </c>
    </row>
    <row r="3283" spans="1:8">
      <c r="A3283" t="s">
        <v>2644</v>
      </c>
      <c r="B3283" s="64">
        <f>VLOOKUP($A3283,Pivot!$D:$E,2,FALSE)</f>
        <v>0</v>
      </c>
      <c r="D3283" s="64">
        <v>50</v>
      </c>
      <c r="E3283" s="64">
        <v>50</v>
      </c>
      <c r="F3283" s="64">
        <v>0</v>
      </c>
      <c r="G3283" s="64">
        <v>0</v>
      </c>
      <c r="H3283" s="20">
        <f>IFERROR(VLOOKUP(A3283,'[3]Allocation Thresholds'!A:B,2,FALSE),10)</f>
        <v>10</v>
      </c>
    </row>
    <row r="3284" spans="1:8">
      <c r="A3284" t="s">
        <v>2645</v>
      </c>
      <c r="B3284" s="64">
        <f>VLOOKUP($A3284,Pivot!$D:$E,2,FALSE)</f>
        <v>0</v>
      </c>
      <c r="D3284" s="64">
        <v>50</v>
      </c>
      <c r="E3284" s="64">
        <v>50</v>
      </c>
      <c r="F3284" s="64">
        <v>0</v>
      </c>
      <c r="G3284" s="64">
        <v>0</v>
      </c>
      <c r="H3284" s="20">
        <f>IFERROR(VLOOKUP(A3284,'[3]Allocation Thresholds'!A:B,2,FALSE),10)</f>
        <v>10</v>
      </c>
    </row>
    <row r="3285" spans="1:8">
      <c r="A3285" t="s">
        <v>2646</v>
      </c>
      <c r="B3285" s="64">
        <f>VLOOKUP($A3285,Pivot!$D:$E,2,FALSE)</f>
        <v>0</v>
      </c>
      <c r="D3285" s="64">
        <v>50</v>
      </c>
      <c r="E3285" s="64">
        <v>50</v>
      </c>
      <c r="F3285" s="64">
        <v>0</v>
      </c>
      <c r="G3285" s="64">
        <v>0</v>
      </c>
      <c r="H3285" s="20">
        <f>IFERROR(VLOOKUP(A3285,'[3]Allocation Thresholds'!A:B,2,FALSE),10)</f>
        <v>10</v>
      </c>
    </row>
    <row r="3286" spans="1:8">
      <c r="A3286" t="s">
        <v>2647</v>
      </c>
      <c r="B3286" s="64">
        <f>VLOOKUP($A3286,Pivot!$D:$E,2,FALSE)</f>
        <v>0</v>
      </c>
      <c r="D3286" s="64">
        <v>50</v>
      </c>
      <c r="E3286" s="64">
        <v>50</v>
      </c>
      <c r="F3286" s="64">
        <v>0</v>
      </c>
      <c r="G3286" s="64">
        <v>0</v>
      </c>
      <c r="H3286" s="20">
        <f>IFERROR(VLOOKUP(A3286,'[3]Allocation Thresholds'!A:B,2,FALSE),10)</f>
        <v>10</v>
      </c>
    </row>
    <row r="3287" spans="1:8">
      <c r="A3287" t="s">
        <v>2648</v>
      </c>
      <c r="B3287" s="64">
        <f>VLOOKUP($A3287,Pivot!$D:$E,2,FALSE)</f>
        <v>0</v>
      </c>
      <c r="D3287" s="64">
        <v>50</v>
      </c>
      <c r="E3287" s="64">
        <v>50</v>
      </c>
      <c r="F3287" s="64">
        <v>0</v>
      </c>
      <c r="G3287" s="64">
        <v>0</v>
      </c>
      <c r="H3287" s="20">
        <f>IFERROR(VLOOKUP(A3287,'[3]Allocation Thresholds'!A:B,2,FALSE),10)</f>
        <v>10</v>
      </c>
    </row>
    <row r="3288" spans="1:8">
      <c r="A3288" t="s">
        <v>5141</v>
      </c>
      <c r="B3288" s="64">
        <f>VLOOKUP($A3288,Pivot!$D:$E,2,FALSE)</f>
        <v>0</v>
      </c>
      <c r="D3288" s="64">
        <v>50</v>
      </c>
      <c r="E3288" s="64">
        <v>50</v>
      </c>
      <c r="F3288" s="64">
        <v>0</v>
      </c>
      <c r="G3288" s="64">
        <v>0</v>
      </c>
      <c r="H3288" s="20">
        <f>IFERROR(VLOOKUP(A3288,'[3]Allocation Thresholds'!A:B,2,FALSE),10)</f>
        <v>10</v>
      </c>
    </row>
    <row r="3289" spans="1:8">
      <c r="A3289" t="s">
        <v>2649</v>
      </c>
      <c r="B3289" s="64">
        <f>VLOOKUP($A3289,Pivot!$D:$E,2,FALSE)</f>
        <v>0</v>
      </c>
      <c r="D3289" s="64">
        <v>50</v>
      </c>
      <c r="E3289" s="64">
        <v>50</v>
      </c>
      <c r="F3289" s="64">
        <v>0</v>
      </c>
      <c r="G3289" s="64">
        <v>0</v>
      </c>
      <c r="H3289" s="20">
        <f>IFERROR(VLOOKUP(A3289,'[3]Allocation Thresholds'!A:B,2,FALSE),10)</f>
        <v>10</v>
      </c>
    </row>
    <row r="3290" spans="1:8">
      <c r="A3290" t="s">
        <v>2650</v>
      </c>
      <c r="B3290" s="64">
        <f>VLOOKUP($A3290,Pivot!$D:$E,2,FALSE)</f>
        <v>0</v>
      </c>
      <c r="D3290" s="64">
        <v>50</v>
      </c>
      <c r="E3290" s="64">
        <v>50</v>
      </c>
      <c r="F3290" s="64">
        <v>0</v>
      </c>
      <c r="G3290" s="64">
        <v>0</v>
      </c>
      <c r="H3290" s="20">
        <f>IFERROR(VLOOKUP(A3290,'[3]Allocation Thresholds'!A:B,2,FALSE),10)</f>
        <v>10</v>
      </c>
    </row>
    <row r="3291" spans="1:8">
      <c r="A3291" t="s">
        <v>2651</v>
      </c>
      <c r="B3291" s="64">
        <f>VLOOKUP($A3291,Pivot!$D:$E,2,FALSE)</f>
        <v>0</v>
      </c>
      <c r="D3291" s="64">
        <v>50</v>
      </c>
      <c r="E3291" s="64">
        <v>50</v>
      </c>
      <c r="F3291" s="64">
        <v>0</v>
      </c>
      <c r="G3291" s="64">
        <v>0</v>
      </c>
      <c r="H3291" s="20">
        <f>IFERROR(VLOOKUP(A3291,'[3]Allocation Thresholds'!A:B,2,FALSE),10)</f>
        <v>10</v>
      </c>
    </row>
    <row r="3292" spans="1:8">
      <c r="A3292" t="s">
        <v>5142</v>
      </c>
      <c r="B3292" s="64">
        <f>VLOOKUP($A3292,Pivot!$D:$E,2,FALSE)</f>
        <v>0</v>
      </c>
      <c r="D3292" s="64">
        <v>50</v>
      </c>
      <c r="E3292" s="64">
        <v>50</v>
      </c>
      <c r="F3292" s="64">
        <v>0</v>
      </c>
      <c r="G3292" s="64">
        <v>0</v>
      </c>
      <c r="H3292" s="20">
        <f>IFERROR(VLOOKUP(A3292,'[3]Allocation Thresholds'!A:B,2,FALSE),10)</f>
        <v>10</v>
      </c>
    </row>
    <row r="3293" spans="1:8">
      <c r="A3293" t="s">
        <v>2652</v>
      </c>
      <c r="B3293" s="64">
        <f>VLOOKUP($A3293,Pivot!$D:$E,2,FALSE)</f>
        <v>1</v>
      </c>
      <c r="D3293" s="64">
        <v>50</v>
      </c>
      <c r="E3293" s="64">
        <v>50</v>
      </c>
      <c r="F3293" s="64">
        <v>0</v>
      </c>
      <c r="G3293" s="64">
        <v>0</v>
      </c>
      <c r="H3293" s="20">
        <f>IFERROR(VLOOKUP(A3293,'[3]Allocation Thresholds'!A:B,2,FALSE),10)</f>
        <v>10</v>
      </c>
    </row>
    <row r="3294" spans="1:8">
      <c r="A3294" t="s">
        <v>5143</v>
      </c>
      <c r="B3294" s="64">
        <f>VLOOKUP($A3294,Pivot!$D:$E,2,FALSE)</f>
        <v>0</v>
      </c>
      <c r="D3294" s="64">
        <v>50</v>
      </c>
      <c r="E3294" s="64">
        <v>50</v>
      </c>
      <c r="F3294" s="64">
        <v>0</v>
      </c>
      <c r="G3294" s="64">
        <v>0</v>
      </c>
      <c r="H3294" s="20">
        <f>IFERROR(VLOOKUP(A3294,'[3]Allocation Thresholds'!A:B,2,FALSE),10)</f>
        <v>10</v>
      </c>
    </row>
    <row r="3295" spans="1:8">
      <c r="A3295" t="s">
        <v>5144</v>
      </c>
      <c r="B3295" s="64">
        <f>VLOOKUP($A3295,Pivot!$D:$E,2,FALSE)</f>
        <v>0</v>
      </c>
      <c r="D3295" s="64">
        <v>50</v>
      </c>
      <c r="E3295" s="64">
        <v>50</v>
      </c>
      <c r="F3295" s="64">
        <v>0</v>
      </c>
      <c r="G3295" s="64">
        <v>0</v>
      </c>
      <c r="H3295" s="20">
        <f>IFERROR(VLOOKUP(A3295,'[3]Allocation Thresholds'!A:B,2,FALSE),10)</f>
        <v>10</v>
      </c>
    </row>
    <row r="3296" spans="1:8">
      <c r="A3296" t="s">
        <v>5145</v>
      </c>
      <c r="B3296" s="64">
        <f>VLOOKUP($A3296,Pivot!$D:$E,2,FALSE)</f>
        <v>0</v>
      </c>
      <c r="D3296" s="64">
        <v>50</v>
      </c>
      <c r="E3296" s="64">
        <v>50</v>
      </c>
      <c r="F3296" s="64">
        <v>0</v>
      </c>
      <c r="G3296" s="64">
        <v>0</v>
      </c>
      <c r="H3296" s="20">
        <f>IFERROR(VLOOKUP(A3296,'[3]Allocation Thresholds'!A:B,2,FALSE),10)</f>
        <v>10</v>
      </c>
    </row>
    <row r="3297" spans="1:8">
      <c r="A3297" t="s">
        <v>5146</v>
      </c>
      <c r="B3297" s="64">
        <f>VLOOKUP($A3297,Pivot!$D:$E,2,FALSE)</f>
        <v>0</v>
      </c>
      <c r="D3297" s="64">
        <v>50</v>
      </c>
      <c r="E3297" s="64">
        <v>50</v>
      </c>
      <c r="F3297" s="64">
        <v>0</v>
      </c>
      <c r="G3297" s="64">
        <v>0</v>
      </c>
      <c r="H3297" s="20">
        <f>IFERROR(VLOOKUP(A3297,'[3]Allocation Thresholds'!A:B,2,FALSE),10)</f>
        <v>10</v>
      </c>
    </row>
    <row r="3298" spans="1:8">
      <c r="A3298" t="s">
        <v>5147</v>
      </c>
      <c r="B3298" s="64">
        <f>VLOOKUP($A3298,Pivot!$D:$E,2,FALSE)</f>
        <v>0</v>
      </c>
      <c r="D3298" s="64">
        <v>50</v>
      </c>
      <c r="E3298" s="64">
        <v>50</v>
      </c>
      <c r="F3298" s="64">
        <v>0</v>
      </c>
      <c r="G3298" s="64">
        <v>0</v>
      </c>
      <c r="H3298" s="20">
        <f>IFERROR(VLOOKUP(A3298,'[3]Allocation Thresholds'!A:B,2,FALSE),10)</f>
        <v>10</v>
      </c>
    </row>
    <row r="3299" spans="1:8">
      <c r="A3299" t="s">
        <v>2653</v>
      </c>
      <c r="B3299" s="64">
        <f>VLOOKUP($A3299,Pivot!$D:$E,2,FALSE)</f>
        <v>0</v>
      </c>
      <c r="D3299" s="64">
        <v>50</v>
      </c>
      <c r="E3299" s="64">
        <v>50</v>
      </c>
      <c r="F3299" s="64">
        <v>0</v>
      </c>
      <c r="G3299" s="64">
        <v>0</v>
      </c>
      <c r="H3299" s="20">
        <f>IFERROR(VLOOKUP(A3299,'[3]Allocation Thresholds'!A:B,2,FALSE),10)</f>
        <v>10</v>
      </c>
    </row>
    <row r="3300" spans="1:8">
      <c r="A3300" t="s">
        <v>5148</v>
      </c>
      <c r="B3300" s="64">
        <f>VLOOKUP($A3300,Pivot!$D:$E,2,FALSE)</f>
        <v>0</v>
      </c>
      <c r="D3300" s="64">
        <v>50</v>
      </c>
      <c r="E3300" s="64">
        <v>50</v>
      </c>
      <c r="F3300" s="64">
        <v>0</v>
      </c>
      <c r="G3300" s="64">
        <v>0</v>
      </c>
      <c r="H3300" s="20">
        <f>IFERROR(VLOOKUP(A3300,'[3]Allocation Thresholds'!A:B,2,FALSE),10)</f>
        <v>10</v>
      </c>
    </row>
    <row r="3301" spans="1:8">
      <c r="A3301" t="s">
        <v>5149</v>
      </c>
      <c r="B3301" s="64">
        <f>VLOOKUP($A3301,Pivot!$D:$E,2,FALSE)</f>
        <v>0</v>
      </c>
      <c r="D3301" s="64">
        <v>50</v>
      </c>
      <c r="E3301" s="64">
        <v>50</v>
      </c>
      <c r="F3301" s="64">
        <v>0</v>
      </c>
      <c r="G3301" s="64">
        <v>0</v>
      </c>
      <c r="H3301" s="20">
        <f>IFERROR(VLOOKUP(A3301,'[3]Allocation Thresholds'!A:B,2,FALSE),10)</f>
        <v>10</v>
      </c>
    </row>
    <row r="3302" spans="1:8">
      <c r="A3302" t="s">
        <v>5150</v>
      </c>
      <c r="B3302" s="64">
        <f>VLOOKUP($A3302,Pivot!$D:$E,2,FALSE)</f>
        <v>0</v>
      </c>
      <c r="D3302" s="64">
        <v>50</v>
      </c>
      <c r="E3302" s="64">
        <v>50</v>
      </c>
      <c r="F3302" s="64">
        <v>0</v>
      </c>
      <c r="G3302" s="64">
        <v>0</v>
      </c>
      <c r="H3302" s="20">
        <f>IFERROR(VLOOKUP(A3302,'[3]Allocation Thresholds'!A:B,2,FALSE),10)</f>
        <v>10</v>
      </c>
    </row>
    <row r="3303" spans="1:8">
      <c r="A3303" t="s">
        <v>5151</v>
      </c>
      <c r="B3303" s="64">
        <f>VLOOKUP($A3303,Pivot!$D:$E,2,FALSE)</f>
        <v>0</v>
      </c>
      <c r="D3303" s="64">
        <v>50</v>
      </c>
      <c r="E3303" s="64">
        <v>50</v>
      </c>
      <c r="F3303" s="64">
        <v>0</v>
      </c>
      <c r="G3303" s="64">
        <v>0</v>
      </c>
      <c r="H3303" s="20">
        <f>IFERROR(VLOOKUP(A3303,'[3]Allocation Thresholds'!A:B,2,FALSE),10)</f>
        <v>10</v>
      </c>
    </row>
    <row r="3304" spans="1:8">
      <c r="A3304" t="s">
        <v>5152</v>
      </c>
      <c r="B3304" s="64">
        <f>VLOOKUP($A3304,Pivot!$D:$E,2,FALSE)</f>
        <v>0</v>
      </c>
      <c r="D3304" s="64">
        <v>50</v>
      </c>
      <c r="E3304" s="66">
        <v>50</v>
      </c>
      <c r="F3304" s="64">
        <v>0</v>
      </c>
      <c r="G3304" s="64">
        <v>0</v>
      </c>
      <c r="H3304" s="20">
        <f>IFERROR(VLOOKUP(A3304,'[3]Allocation Thresholds'!A:B,2,FALSE),10)</f>
        <v>10</v>
      </c>
    </row>
    <row r="3305" spans="1:8">
      <c r="A3305" t="s">
        <v>2654</v>
      </c>
      <c r="B3305" s="64">
        <f>VLOOKUP($A3305,Pivot!$D:$E,2,FALSE)</f>
        <v>0</v>
      </c>
      <c r="D3305" s="64">
        <v>50</v>
      </c>
      <c r="E3305" s="64">
        <v>50</v>
      </c>
      <c r="F3305" s="64">
        <v>0</v>
      </c>
      <c r="G3305" s="64">
        <v>0</v>
      </c>
      <c r="H3305" s="20">
        <f>IFERROR(VLOOKUP(A3305,'[3]Allocation Thresholds'!A:B,2,FALSE),10)</f>
        <v>10</v>
      </c>
    </row>
    <row r="3306" spans="1:8">
      <c r="A3306" t="s">
        <v>5153</v>
      </c>
      <c r="B3306" s="64">
        <f>VLOOKUP($A3306,Pivot!$D:$E,2,FALSE)</f>
        <v>0</v>
      </c>
      <c r="D3306" s="64">
        <v>50</v>
      </c>
      <c r="E3306" s="64">
        <v>50</v>
      </c>
      <c r="F3306" s="64">
        <v>0</v>
      </c>
      <c r="G3306" s="64">
        <v>0</v>
      </c>
      <c r="H3306" s="20">
        <f>IFERROR(VLOOKUP(A3306,'[3]Allocation Thresholds'!A:B,2,FALSE),10)</f>
        <v>10</v>
      </c>
    </row>
    <row r="3307" spans="1:8">
      <c r="A3307" t="s">
        <v>2655</v>
      </c>
      <c r="B3307" s="64">
        <f>VLOOKUP($A3307,Pivot!$D:$E,2,FALSE)</f>
        <v>0</v>
      </c>
      <c r="D3307" s="64">
        <v>50</v>
      </c>
      <c r="E3307" s="64">
        <v>50</v>
      </c>
      <c r="F3307" s="64">
        <v>0</v>
      </c>
      <c r="G3307" s="64">
        <v>0</v>
      </c>
      <c r="H3307" s="20">
        <f>IFERROR(VLOOKUP(A3307,'[3]Allocation Thresholds'!A:B,2,FALSE),10)</f>
        <v>10</v>
      </c>
    </row>
    <row r="3308" spans="1:8">
      <c r="A3308" t="s">
        <v>2656</v>
      </c>
      <c r="B3308" s="64">
        <f>VLOOKUP($A3308,Pivot!$D:$E,2,FALSE)</f>
        <v>0</v>
      </c>
      <c r="D3308" s="64">
        <v>50</v>
      </c>
      <c r="E3308" s="64">
        <v>50</v>
      </c>
      <c r="F3308" s="64">
        <v>0</v>
      </c>
      <c r="G3308" s="64">
        <v>0</v>
      </c>
      <c r="H3308" s="20">
        <f>IFERROR(VLOOKUP(A3308,'[3]Allocation Thresholds'!A:B,2,FALSE),10)</f>
        <v>10</v>
      </c>
    </row>
    <row r="3309" spans="1:8">
      <c r="A3309" t="s">
        <v>5154</v>
      </c>
      <c r="B3309" s="64">
        <f>VLOOKUP($A3309,Pivot!$D:$E,2,FALSE)</f>
        <v>0</v>
      </c>
      <c r="D3309" s="64">
        <v>50</v>
      </c>
      <c r="E3309" s="64">
        <v>50</v>
      </c>
      <c r="F3309" s="64">
        <v>0</v>
      </c>
      <c r="G3309" s="64">
        <v>0</v>
      </c>
      <c r="H3309" s="20">
        <f>IFERROR(VLOOKUP(A3309,'[3]Allocation Thresholds'!A:B,2,FALSE),10)</f>
        <v>10</v>
      </c>
    </row>
    <row r="3310" spans="1:8">
      <c r="A3310" t="s">
        <v>5155</v>
      </c>
      <c r="B3310" s="64">
        <f>VLOOKUP($A3310,Pivot!$D:$E,2,FALSE)</f>
        <v>0</v>
      </c>
      <c r="D3310" s="64">
        <v>50</v>
      </c>
      <c r="E3310" s="64">
        <v>50</v>
      </c>
      <c r="F3310" s="64">
        <v>0</v>
      </c>
      <c r="G3310" s="64">
        <v>0</v>
      </c>
      <c r="H3310" s="20">
        <f>IFERROR(VLOOKUP(A3310,'[3]Allocation Thresholds'!A:B,2,FALSE),10)</f>
        <v>10</v>
      </c>
    </row>
    <row r="3311" spans="1:8">
      <c r="A3311" t="s">
        <v>5156</v>
      </c>
      <c r="B3311" s="64">
        <f>VLOOKUP($A3311,Pivot!$D:$E,2,FALSE)</f>
        <v>0</v>
      </c>
      <c r="D3311" s="64">
        <v>50</v>
      </c>
      <c r="E3311" s="64">
        <v>50</v>
      </c>
      <c r="F3311" s="64">
        <v>0</v>
      </c>
      <c r="G3311" s="64">
        <v>0</v>
      </c>
      <c r="H3311" s="20">
        <f>IFERROR(VLOOKUP(A3311,'[3]Allocation Thresholds'!A:B,2,FALSE),10)</f>
        <v>10</v>
      </c>
    </row>
    <row r="3312" spans="1:8">
      <c r="A3312" t="s">
        <v>5157</v>
      </c>
      <c r="B3312" s="64">
        <f>VLOOKUP($A3312,Pivot!$D:$E,2,FALSE)</f>
        <v>0</v>
      </c>
      <c r="D3312" s="64">
        <v>50</v>
      </c>
      <c r="E3312" s="64">
        <v>50</v>
      </c>
      <c r="F3312" s="64">
        <v>0</v>
      </c>
      <c r="G3312" s="64">
        <v>0</v>
      </c>
      <c r="H3312" s="20">
        <f>IFERROR(VLOOKUP(A3312,'[3]Allocation Thresholds'!A:B,2,FALSE),10)</f>
        <v>10</v>
      </c>
    </row>
    <row r="3313" spans="1:8">
      <c r="A3313" t="s">
        <v>2657</v>
      </c>
      <c r="B3313" s="64">
        <f>VLOOKUP($A3313,Pivot!$D:$E,2,FALSE)</f>
        <v>0</v>
      </c>
      <c r="D3313" s="64">
        <v>50</v>
      </c>
      <c r="E3313" s="64">
        <v>50</v>
      </c>
      <c r="F3313" s="64">
        <v>0</v>
      </c>
      <c r="G3313" s="64">
        <v>0</v>
      </c>
      <c r="H3313" s="20">
        <f>IFERROR(VLOOKUP(A3313,'[3]Allocation Thresholds'!A:B,2,FALSE),10)</f>
        <v>10</v>
      </c>
    </row>
    <row r="3314" spans="1:8">
      <c r="A3314" t="s">
        <v>2658</v>
      </c>
      <c r="B3314" s="64">
        <f>VLOOKUP($A3314,Pivot!$D:$E,2,FALSE)</f>
        <v>0</v>
      </c>
      <c r="D3314" s="64">
        <v>50</v>
      </c>
      <c r="E3314" s="64">
        <v>50</v>
      </c>
      <c r="F3314" s="64">
        <v>0</v>
      </c>
      <c r="G3314" s="64">
        <v>0</v>
      </c>
      <c r="H3314" s="20">
        <f>IFERROR(VLOOKUP(A3314,'[3]Allocation Thresholds'!A:B,2,FALSE),10)</f>
        <v>10</v>
      </c>
    </row>
    <row r="3315" spans="1:8">
      <c r="A3315" t="s">
        <v>2659</v>
      </c>
      <c r="B3315" s="64">
        <f>VLOOKUP($A3315,Pivot!$D:$E,2,FALSE)</f>
        <v>0</v>
      </c>
      <c r="D3315" s="64">
        <v>50</v>
      </c>
      <c r="E3315" s="64">
        <v>50</v>
      </c>
      <c r="F3315" s="64">
        <v>0</v>
      </c>
      <c r="G3315" s="64">
        <v>0</v>
      </c>
      <c r="H3315" s="20">
        <f>IFERROR(VLOOKUP(A3315,'[3]Allocation Thresholds'!A:B,2,FALSE),10)</f>
        <v>10</v>
      </c>
    </row>
    <row r="3316" spans="1:8">
      <c r="A3316" t="s">
        <v>5158</v>
      </c>
      <c r="B3316" s="64">
        <f>VLOOKUP($A3316,Pivot!$D:$E,2,FALSE)</f>
        <v>0</v>
      </c>
      <c r="D3316" s="64">
        <v>50</v>
      </c>
      <c r="E3316" s="64">
        <v>50</v>
      </c>
      <c r="F3316" s="64">
        <v>0</v>
      </c>
      <c r="G3316" s="64">
        <v>0</v>
      </c>
      <c r="H3316" s="20">
        <f>IFERROR(VLOOKUP(A3316,'[3]Allocation Thresholds'!A:B,2,FALSE),10)</f>
        <v>10</v>
      </c>
    </row>
    <row r="3317" spans="1:8">
      <c r="A3317" t="s">
        <v>5159</v>
      </c>
      <c r="B3317" s="64">
        <f>VLOOKUP($A3317,Pivot!$D:$E,2,FALSE)</f>
        <v>0</v>
      </c>
      <c r="D3317" s="64">
        <v>50</v>
      </c>
      <c r="E3317" s="64">
        <v>50</v>
      </c>
      <c r="F3317" s="64">
        <v>0</v>
      </c>
      <c r="G3317" s="64">
        <v>0</v>
      </c>
      <c r="H3317" s="20">
        <f>IFERROR(VLOOKUP(A3317,'[3]Allocation Thresholds'!A:B,2,FALSE),10)</f>
        <v>10</v>
      </c>
    </row>
    <row r="3318" spans="1:8">
      <c r="A3318" t="s">
        <v>2660</v>
      </c>
      <c r="B3318" s="64">
        <f>VLOOKUP($A3318,Pivot!$D:$E,2,FALSE)</f>
        <v>0</v>
      </c>
      <c r="D3318" s="64">
        <v>50</v>
      </c>
      <c r="E3318" s="64">
        <v>50</v>
      </c>
      <c r="F3318" s="64">
        <v>0</v>
      </c>
      <c r="G3318" s="64">
        <v>0</v>
      </c>
      <c r="H3318" s="20">
        <f>IFERROR(VLOOKUP(A3318,'[3]Allocation Thresholds'!A:B,2,FALSE),10)</f>
        <v>10</v>
      </c>
    </row>
    <row r="3319" spans="1:8">
      <c r="A3319" t="s">
        <v>2661</v>
      </c>
      <c r="B3319" s="64">
        <f>VLOOKUP($A3319,Pivot!$D:$E,2,FALSE)</f>
        <v>0</v>
      </c>
      <c r="D3319" s="64">
        <v>50</v>
      </c>
      <c r="E3319" s="64">
        <v>50</v>
      </c>
      <c r="F3319" s="64">
        <v>0</v>
      </c>
      <c r="G3319" s="64">
        <v>0</v>
      </c>
      <c r="H3319" s="20">
        <f>IFERROR(VLOOKUP(A3319,'[3]Allocation Thresholds'!A:B,2,FALSE),10)</f>
        <v>10</v>
      </c>
    </row>
    <row r="3320" spans="1:8">
      <c r="A3320" t="s">
        <v>2662</v>
      </c>
      <c r="B3320" s="64">
        <f>VLOOKUP($A3320,Pivot!$D:$E,2,FALSE)</f>
        <v>0</v>
      </c>
      <c r="D3320" s="64">
        <v>50</v>
      </c>
      <c r="E3320" s="64">
        <v>50</v>
      </c>
      <c r="F3320" s="64">
        <v>0</v>
      </c>
      <c r="G3320" s="64">
        <v>0</v>
      </c>
      <c r="H3320" s="20">
        <f>IFERROR(VLOOKUP(A3320,'[3]Allocation Thresholds'!A:B,2,FALSE),10)</f>
        <v>10</v>
      </c>
    </row>
    <row r="3321" spans="1:8">
      <c r="A3321" t="s">
        <v>5160</v>
      </c>
      <c r="B3321" s="64">
        <f>VLOOKUP($A3321,Pivot!$D:$E,2,FALSE)</f>
        <v>0</v>
      </c>
      <c r="D3321" s="64">
        <v>50</v>
      </c>
      <c r="E3321" s="64">
        <v>50</v>
      </c>
      <c r="F3321" s="64">
        <v>0</v>
      </c>
      <c r="G3321" s="64">
        <v>0</v>
      </c>
      <c r="H3321" s="20">
        <f>IFERROR(VLOOKUP(A3321,'[3]Allocation Thresholds'!A:B,2,FALSE),10)</f>
        <v>10</v>
      </c>
    </row>
    <row r="3322" spans="1:8">
      <c r="A3322" t="s">
        <v>5161</v>
      </c>
      <c r="B3322" s="64">
        <f>VLOOKUP($A3322,Pivot!$D:$E,2,FALSE)</f>
        <v>0</v>
      </c>
      <c r="D3322" s="64">
        <v>50</v>
      </c>
      <c r="E3322" s="64">
        <v>50</v>
      </c>
      <c r="F3322" s="64">
        <v>0</v>
      </c>
      <c r="G3322" s="64">
        <v>0</v>
      </c>
      <c r="H3322" s="20">
        <f>IFERROR(VLOOKUP(A3322,'[3]Allocation Thresholds'!A:B,2,FALSE),10)</f>
        <v>10</v>
      </c>
    </row>
    <row r="3323" spans="1:8">
      <c r="A3323" t="s">
        <v>5162</v>
      </c>
      <c r="B3323" s="64">
        <f>VLOOKUP($A3323,Pivot!$D:$E,2,FALSE)</f>
        <v>0</v>
      </c>
      <c r="D3323" s="64">
        <v>50</v>
      </c>
      <c r="E3323" s="64">
        <v>50</v>
      </c>
      <c r="F3323" s="64">
        <v>0</v>
      </c>
      <c r="G3323" s="64">
        <v>0</v>
      </c>
      <c r="H3323" s="20">
        <f>IFERROR(VLOOKUP(A3323,'[3]Allocation Thresholds'!A:B,2,FALSE),10)</f>
        <v>10</v>
      </c>
    </row>
    <row r="3324" spans="1:8">
      <c r="A3324" t="s">
        <v>2663</v>
      </c>
      <c r="B3324" s="64">
        <f>VLOOKUP($A3324,Pivot!$D:$E,2,FALSE)</f>
        <v>1</v>
      </c>
      <c r="D3324" s="64">
        <v>50</v>
      </c>
      <c r="E3324" s="64">
        <v>50</v>
      </c>
      <c r="F3324" s="64">
        <v>0</v>
      </c>
      <c r="G3324" s="64">
        <v>0</v>
      </c>
      <c r="H3324" s="20">
        <f>IFERROR(VLOOKUP(A3324,'[3]Allocation Thresholds'!A:B,2,FALSE),10)</f>
        <v>10</v>
      </c>
    </row>
    <row r="3325" spans="1:8">
      <c r="A3325" t="s">
        <v>5163</v>
      </c>
      <c r="B3325" s="64">
        <f>VLOOKUP($A3325,Pivot!$D:$E,2,FALSE)</f>
        <v>0</v>
      </c>
      <c r="D3325" s="64">
        <v>50</v>
      </c>
      <c r="E3325" s="64">
        <v>50</v>
      </c>
      <c r="F3325" s="64">
        <v>0</v>
      </c>
      <c r="G3325" s="64">
        <v>0</v>
      </c>
      <c r="H3325" s="20">
        <f>IFERROR(VLOOKUP(A3325,'[3]Allocation Thresholds'!A:B,2,FALSE),10)</f>
        <v>10</v>
      </c>
    </row>
    <row r="3326" spans="1:8">
      <c r="A3326" t="s">
        <v>2664</v>
      </c>
      <c r="B3326" s="64">
        <f>VLOOKUP($A3326,Pivot!$D:$E,2,FALSE)</f>
        <v>0</v>
      </c>
      <c r="D3326" s="64">
        <v>50</v>
      </c>
      <c r="E3326" s="64">
        <v>50</v>
      </c>
      <c r="F3326" s="64">
        <v>0</v>
      </c>
      <c r="G3326" s="64">
        <v>0</v>
      </c>
      <c r="H3326" s="20">
        <f>IFERROR(VLOOKUP(A3326,'[3]Allocation Thresholds'!A:B,2,FALSE),10)</f>
        <v>10</v>
      </c>
    </row>
    <row r="3327" spans="1:8">
      <c r="A3327" t="s">
        <v>5164</v>
      </c>
      <c r="B3327" s="64">
        <f>VLOOKUP($A3327,Pivot!$D:$E,2,FALSE)</f>
        <v>0</v>
      </c>
      <c r="D3327" s="64">
        <v>50</v>
      </c>
      <c r="E3327" s="64">
        <v>50</v>
      </c>
      <c r="F3327" s="64">
        <v>0</v>
      </c>
      <c r="G3327" s="64">
        <v>0</v>
      </c>
      <c r="H3327" s="20">
        <f>IFERROR(VLOOKUP(A3327,'[3]Allocation Thresholds'!A:B,2,FALSE),10)</f>
        <v>10</v>
      </c>
    </row>
    <row r="3328" spans="1:8">
      <c r="A3328" t="s">
        <v>2665</v>
      </c>
      <c r="B3328" s="64">
        <f>VLOOKUP($A3328,Pivot!$D:$E,2,FALSE)</f>
        <v>0</v>
      </c>
      <c r="D3328" s="64">
        <v>50</v>
      </c>
      <c r="E3328" s="64">
        <v>50</v>
      </c>
      <c r="F3328" s="64">
        <v>0</v>
      </c>
      <c r="G3328" s="64">
        <v>0</v>
      </c>
      <c r="H3328" s="20">
        <f>IFERROR(VLOOKUP(A3328,'[3]Allocation Thresholds'!A:B,2,FALSE),10)</f>
        <v>10</v>
      </c>
    </row>
    <row r="3329" spans="1:8">
      <c r="A3329" t="s">
        <v>2666</v>
      </c>
      <c r="B3329" s="64">
        <f>VLOOKUP($A3329,Pivot!$D:$E,2,FALSE)</f>
        <v>0</v>
      </c>
      <c r="D3329" s="64">
        <v>50</v>
      </c>
      <c r="E3329" s="66">
        <v>50</v>
      </c>
      <c r="F3329" s="67">
        <v>0</v>
      </c>
      <c r="G3329" s="64">
        <v>0</v>
      </c>
      <c r="H3329" s="20">
        <f>IFERROR(VLOOKUP(A3329,'[3]Allocation Thresholds'!A:B,2,FALSE),10)</f>
        <v>10</v>
      </c>
    </row>
    <row r="3330" spans="1:8">
      <c r="A3330" t="s">
        <v>5165</v>
      </c>
      <c r="B3330" s="64">
        <f>VLOOKUP($A3330,Pivot!$D:$E,2,FALSE)</f>
        <v>0</v>
      </c>
      <c r="D3330" s="64">
        <v>50</v>
      </c>
      <c r="E3330" s="64">
        <v>50</v>
      </c>
      <c r="F3330" s="64">
        <v>0</v>
      </c>
      <c r="G3330" s="64">
        <v>0</v>
      </c>
      <c r="H3330" s="20">
        <f>IFERROR(VLOOKUP(A3330,'[3]Allocation Thresholds'!A:B,2,FALSE),10)</f>
        <v>10</v>
      </c>
    </row>
    <row r="3331" spans="1:8">
      <c r="A3331" t="s">
        <v>5166</v>
      </c>
      <c r="B3331" s="64">
        <f>VLOOKUP($A3331,Pivot!$D:$E,2,FALSE)</f>
        <v>0</v>
      </c>
      <c r="D3331" s="64">
        <v>50</v>
      </c>
      <c r="E3331" s="64">
        <v>50</v>
      </c>
      <c r="F3331" s="64">
        <v>0</v>
      </c>
      <c r="G3331" s="64">
        <v>0</v>
      </c>
      <c r="H3331" s="20">
        <f>IFERROR(VLOOKUP(A3331,'[3]Allocation Thresholds'!A:B,2,FALSE),10)</f>
        <v>10</v>
      </c>
    </row>
    <row r="3332" spans="1:8">
      <c r="A3332" t="s">
        <v>2667</v>
      </c>
      <c r="B3332" s="64">
        <f>VLOOKUP($A3332,Pivot!$D:$E,2,FALSE)</f>
        <v>0</v>
      </c>
      <c r="D3332" s="64">
        <v>50</v>
      </c>
      <c r="E3332" s="64">
        <v>50</v>
      </c>
      <c r="F3332" s="64">
        <v>0</v>
      </c>
      <c r="G3332" s="64">
        <v>0</v>
      </c>
      <c r="H3332" s="20">
        <f>IFERROR(VLOOKUP(A3332,'[3]Allocation Thresholds'!A:B,2,FALSE),10)</f>
        <v>10</v>
      </c>
    </row>
    <row r="3333" spans="1:8">
      <c r="A3333" t="s">
        <v>2668</v>
      </c>
      <c r="B3333" s="64">
        <f>VLOOKUP($A3333,Pivot!$D:$E,2,FALSE)</f>
        <v>1</v>
      </c>
      <c r="D3333" s="64">
        <v>1</v>
      </c>
      <c r="E3333" s="64">
        <v>0</v>
      </c>
      <c r="F3333" s="64">
        <v>0</v>
      </c>
      <c r="G3333" s="64">
        <v>0</v>
      </c>
      <c r="H3333" s="20">
        <f>IFERROR(VLOOKUP(A3333,'[3]Allocation Thresholds'!A:B,2,FALSE),10)</f>
        <v>10</v>
      </c>
    </row>
    <row r="3334" spans="1:8">
      <c r="A3334" t="s">
        <v>5167</v>
      </c>
      <c r="B3334" s="64">
        <f>VLOOKUP($A3334,Pivot!$D:$E,2,FALSE)</f>
        <v>0</v>
      </c>
      <c r="D3334" s="64">
        <v>50</v>
      </c>
      <c r="E3334" s="64">
        <v>50</v>
      </c>
      <c r="F3334" s="64">
        <v>0</v>
      </c>
      <c r="G3334" s="64">
        <v>0</v>
      </c>
      <c r="H3334" s="20">
        <f>IFERROR(VLOOKUP(A3334,'[3]Allocation Thresholds'!A:B,2,FALSE),10)</f>
        <v>10</v>
      </c>
    </row>
    <row r="3335" spans="1:8">
      <c r="A3335" t="s">
        <v>5168</v>
      </c>
      <c r="B3335" s="64">
        <f>VLOOKUP($A3335,Pivot!$D:$E,2,FALSE)</f>
        <v>0</v>
      </c>
      <c r="D3335" s="64">
        <v>50</v>
      </c>
      <c r="E3335" s="64">
        <v>50</v>
      </c>
      <c r="F3335" s="64">
        <v>0</v>
      </c>
      <c r="G3335" s="64">
        <v>0</v>
      </c>
      <c r="H3335" s="20">
        <f>IFERROR(VLOOKUP(A3335,'[3]Allocation Thresholds'!A:B,2,FALSE),10)</f>
        <v>10</v>
      </c>
    </row>
    <row r="3336" spans="1:8">
      <c r="A3336" t="s">
        <v>2669</v>
      </c>
      <c r="B3336" s="64">
        <f>VLOOKUP($A3336,Pivot!$D:$E,2,FALSE)</f>
        <v>2</v>
      </c>
      <c r="D3336" s="64">
        <v>50</v>
      </c>
      <c r="E3336" s="64">
        <v>50</v>
      </c>
      <c r="F3336" s="64">
        <v>0</v>
      </c>
      <c r="G3336" s="64">
        <v>0</v>
      </c>
      <c r="H3336" s="20">
        <f>IFERROR(VLOOKUP(A3336,'[3]Allocation Thresholds'!A:B,2,FALSE),10)</f>
        <v>10</v>
      </c>
    </row>
    <row r="3337" spans="1:8">
      <c r="A3337" t="s">
        <v>2670</v>
      </c>
      <c r="B3337" s="64">
        <f>VLOOKUP($A3337,Pivot!$D:$E,2,FALSE)</f>
        <v>0</v>
      </c>
      <c r="D3337" s="64">
        <v>50</v>
      </c>
      <c r="E3337" s="64">
        <v>50</v>
      </c>
      <c r="F3337" s="64">
        <v>0</v>
      </c>
      <c r="G3337" s="64">
        <v>0</v>
      </c>
      <c r="H3337" s="20">
        <f>IFERROR(VLOOKUP(A3337,'[3]Allocation Thresholds'!A:B,2,FALSE),10)</f>
        <v>10</v>
      </c>
    </row>
    <row r="3338" spans="1:8">
      <c r="A3338" t="s">
        <v>2671</v>
      </c>
      <c r="B3338" s="64">
        <f>VLOOKUP($A3338,Pivot!$D:$E,2,FALSE)</f>
        <v>0</v>
      </c>
      <c r="D3338" s="64">
        <v>50</v>
      </c>
      <c r="E3338" s="64">
        <v>50</v>
      </c>
      <c r="F3338" s="64">
        <v>0</v>
      </c>
      <c r="G3338" s="64">
        <v>0</v>
      </c>
      <c r="H3338" s="20">
        <f>IFERROR(VLOOKUP(A3338,'[3]Allocation Thresholds'!A:B,2,FALSE),10)</f>
        <v>10</v>
      </c>
    </row>
    <row r="3339" spans="1:8">
      <c r="A3339" t="s">
        <v>5169</v>
      </c>
      <c r="B3339" s="64">
        <f>VLOOKUP($A3339,Pivot!$D:$E,2,FALSE)</f>
        <v>0</v>
      </c>
      <c r="D3339" s="64">
        <v>50</v>
      </c>
      <c r="E3339" s="64">
        <v>50</v>
      </c>
      <c r="F3339" s="64">
        <v>0</v>
      </c>
      <c r="G3339" s="64">
        <v>0</v>
      </c>
      <c r="H3339" s="20">
        <f>IFERROR(VLOOKUP(A3339,'[3]Allocation Thresholds'!A:B,2,FALSE),10)</f>
        <v>10</v>
      </c>
    </row>
    <row r="3340" spans="1:8">
      <c r="A3340" t="s">
        <v>2672</v>
      </c>
      <c r="B3340" s="64">
        <f>VLOOKUP($A3340,Pivot!$D:$E,2,FALSE)</f>
        <v>1</v>
      </c>
      <c r="D3340" s="64">
        <v>50</v>
      </c>
      <c r="E3340" s="64">
        <v>50</v>
      </c>
      <c r="F3340" s="64">
        <v>0</v>
      </c>
      <c r="G3340" s="64">
        <v>0</v>
      </c>
      <c r="H3340" s="20">
        <f>IFERROR(VLOOKUP(A3340,'[3]Allocation Thresholds'!A:B,2,FALSE),10)</f>
        <v>10</v>
      </c>
    </row>
    <row r="3341" spans="1:8">
      <c r="A3341" t="s">
        <v>2673</v>
      </c>
      <c r="B3341" s="64">
        <f>VLOOKUP($A3341,Pivot!$D:$E,2,FALSE)</f>
        <v>0</v>
      </c>
      <c r="D3341" s="64">
        <v>50</v>
      </c>
      <c r="E3341" s="64">
        <v>50</v>
      </c>
      <c r="F3341" s="64">
        <v>0</v>
      </c>
      <c r="G3341" s="64">
        <v>0</v>
      </c>
      <c r="H3341" s="20">
        <f>IFERROR(VLOOKUP(A3341,'[3]Allocation Thresholds'!A:B,2,FALSE),10)</f>
        <v>10</v>
      </c>
    </row>
    <row r="3342" spans="1:8">
      <c r="A3342" t="s">
        <v>2674</v>
      </c>
      <c r="B3342" s="64">
        <f>VLOOKUP($A3342,Pivot!$D:$E,2,FALSE)</f>
        <v>0</v>
      </c>
      <c r="D3342" s="64">
        <v>50</v>
      </c>
      <c r="E3342" s="64">
        <v>50</v>
      </c>
      <c r="F3342" s="64">
        <v>0</v>
      </c>
      <c r="G3342" s="64">
        <v>0</v>
      </c>
      <c r="H3342" s="20">
        <f>IFERROR(VLOOKUP(A3342,'[3]Allocation Thresholds'!A:B,2,FALSE),10)</f>
        <v>10</v>
      </c>
    </row>
    <row r="3343" spans="1:8">
      <c r="A3343" t="s">
        <v>2675</v>
      </c>
      <c r="B3343" s="64">
        <f>VLOOKUP($A3343,Pivot!$D:$E,2,FALSE)</f>
        <v>0</v>
      </c>
      <c r="D3343" s="64">
        <v>50</v>
      </c>
      <c r="E3343" s="64">
        <v>50</v>
      </c>
      <c r="F3343" s="64">
        <v>0</v>
      </c>
      <c r="G3343" s="64">
        <v>0</v>
      </c>
      <c r="H3343" s="20">
        <f>IFERROR(VLOOKUP(A3343,'[3]Allocation Thresholds'!A:B,2,FALSE),10)</f>
        <v>10</v>
      </c>
    </row>
    <row r="3344" spans="1:8">
      <c r="A3344" t="s">
        <v>2676</v>
      </c>
      <c r="B3344" s="64">
        <f>VLOOKUP($A3344,Pivot!$D:$E,2,FALSE)</f>
        <v>0</v>
      </c>
      <c r="D3344" s="64">
        <v>50</v>
      </c>
      <c r="E3344" s="64">
        <v>50</v>
      </c>
      <c r="F3344" s="64">
        <v>0</v>
      </c>
      <c r="G3344" s="64">
        <v>0</v>
      </c>
      <c r="H3344" s="20">
        <f>IFERROR(VLOOKUP(A3344,'[3]Allocation Thresholds'!A:B,2,FALSE),10)</f>
        <v>10</v>
      </c>
    </row>
    <row r="3345" spans="1:8">
      <c r="A3345" t="s">
        <v>2677</v>
      </c>
      <c r="B3345" s="64">
        <f>VLOOKUP($A3345,Pivot!$D:$E,2,FALSE)</f>
        <v>0</v>
      </c>
      <c r="D3345" s="66">
        <v>50</v>
      </c>
      <c r="E3345" s="64">
        <v>50</v>
      </c>
      <c r="F3345" s="64">
        <v>0</v>
      </c>
      <c r="G3345" s="64">
        <v>0</v>
      </c>
      <c r="H3345" s="20">
        <f>IFERROR(VLOOKUP(A3345,'[3]Allocation Thresholds'!A:B,2,FALSE),10)</f>
        <v>10</v>
      </c>
    </row>
    <row r="3346" spans="1:8">
      <c r="A3346" t="s">
        <v>5170</v>
      </c>
      <c r="B3346" s="64">
        <f>VLOOKUP($A3346,Pivot!$D:$E,2,FALSE)</f>
        <v>0</v>
      </c>
      <c r="D3346" s="64">
        <v>50</v>
      </c>
      <c r="E3346" s="64">
        <v>50</v>
      </c>
      <c r="F3346" s="64">
        <v>0</v>
      </c>
      <c r="G3346" s="64">
        <v>0</v>
      </c>
      <c r="H3346" s="20">
        <f>IFERROR(VLOOKUP(A3346,'[3]Allocation Thresholds'!A:B,2,FALSE),10)</f>
        <v>10</v>
      </c>
    </row>
    <row r="3347" spans="1:8">
      <c r="A3347" t="s">
        <v>5171</v>
      </c>
      <c r="B3347" s="64">
        <f>VLOOKUP($A3347,Pivot!$D:$E,2,FALSE)</f>
        <v>0</v>
      </c>
      <c r="D3347" s="64">
        <v>50</v>
      </c>
      <c r="E3347" s="64">
        <v>50</v>
      </c>
      <c r="F3347" s="64">
        <v>0</v>
      </c>
      <c r="G3347" s="64">
        <v>0</v>
      </c>
      <c r="H3347" s="20">
        <f>IFERROR(VLOOKUP(A3347,'[3]Allocation Thresholds'!A:B,2,FALSE),10)</f>
        <v>10</v>
      </c>
    </row>
    <row r="3348" spans="1:8">
      <c r="A3348" t="s">
        <v>2678</v>
      </c>
      <c r="B3348" s="64">
        <f>VLOOKUP($A3348,Pivot!$D:$E,2,FALSE)</f>
        <v>0</v>
      </c>
      <c r="D3348" s="64">
        <v>50</v>
      </c>
      <c r="E3348" s="64">
        <v>50</v>
      </c>
      <c r="F3348" s="64">
        <v>0</v>
      </c>
      <c r="G3348" s="64">
        <v>0</v>
      </c>
      <c r="H3348" s="20">
        <f>IFERROR(VLOOKUP(A3348,'[3]Allocation Thresholds'!A:B,2,FALSE),10)</f>
        <v>10</v>
      </c>
    </row>
    <row r="3349" spans="1:8">
      <c r="A3349" t="s">
        <v>2679</v>
      </c>
      <c r="B3349" s="64">
        <f>VLOOKUP($A3349,Pivot!$D:$E,2,FALSE)</f>
        <v>0</v>
      </c>
      <c r="D3349" s="64">
        <v>50</v>
      </c>
      <c r="E3349" s="64">
        <v>50</v>
      </c>
      <c r="F3349" s="64">
        <v>0</v>
      </c>
      <c r="G3349" s="64">
        <v>0</v>
      </c>
      <c r="H3349" s="20">
        <f>IFERROR(VLOOKUP(A3349,'[3]Allocation Thresholds'!A:B,2,FALSE),10)</f>
        <v>10</v>
      </c>
    </row>
    <row r="3350" spans="1:8">
      <c r="A3350" t="s">
        <v>8169</v>
      </c>
      <c r="B3350" s="64">
        <f>VLOOKUP($A3350,Pivot!$D:$E,2,FALSE)</f>
        <v>0</v>
      </c>
      <c r="D3350" s="64">
        <v>50</v>
      </c>
      <c r="E3350" s="64">
        <v>50</v>
      </c>
      <c r="F3350" s="64">
        <v>0</v>
      </c>
      <c r="G3350" s="64">
        <v>0</v>
      </c>
      <c r="H3350" s="20">
        <f>IFERROR(VLOOKUP(A3350,'[3]Allocation Thresholds'!A:B,2,FALSE),10)</f>
        <v>10</v>
      </c>
    </row>
    <row r="3351" spans="1:8">
      <c r="A3351" t="s">
        <v>8171</v>
      </c>
      <c r="B3351" s="64">
        <f>VLOOKUP($A3351,Pivot!$D:$E,2,FALSE)</f>
        <v>0</v>
      </c>
      <c r="D3351" s="64">
        <v>50</v>
      </c>
      <c r="E3351" s="64">
        <v>50</v>
      </c>
      <c r="F3351" s="64">
        <v>0</v>
      </c>
      <c r="G3351" s="64">
        <v>0</v>
      </c>
      <c r="H3351" s="20">
        <f>IFERROR(VLOOKUP(A3351,'[3]Allocation Thresholds'!A:B,2,FALSE),10)</f>
        <v>10</v>
      </c>
    </row>
    <row r="3352" spans="1:8">
      <c r="A3352" t="s">
        <v>8173</v>
      </c>
      <c r="B3352" s="64">
        <f>VLOOKUP($A3352,Pivot!$D:$E,2,FALSE)</f>
        <v>0</v>
      </c>
      <c r="D3352" s="64">
        <v>50</v>
      </c>
      <c r="E3352" s="64">
        <v>50</v>
      </c>
      <c r="F3352" s="64">
        <v>0</v>
      </c>
      <c r="G3352" s="64">
        <v>0</v>
      </c>
      <c r="H3352" s="20">
        <f>IFERROR(VLOOKUP(A3352,'[3]Allocation Thresholds'!A:B,2,FALSE),10)</f>
        <v>10</v>
      </c>
    </row>
    <row r="3353" spans="1:8">
      <c r="A3353" t="s">
        <v>8175</v>
      </c>
      <c r="B3353" s="64">
        <f>VLOOKUP($A3353,Pivot!$D:$E,2,FALSE)</f>
        <v>0</v>
      </c>
      <c r="D3353" s="64">
        <v>50</v>
      </c>
      <c r="E3353" s="64">
        <v>50</v>
      </c>
      <c r="F3353" s="64">
        <v>0</v>
      </c>
      <c r="G3353" s="64">
        <v>0</v>
      </c>
      <c r="H3353" s="20">
        <f>IFERROR(VLOOKUP(A3353,'[3]Allocation Thresholds'!A:B,2,FALSE),10)</f>
        <v>10</v>
      </c>
    </row>
    <row r="3354" spans="1:8">
      <c r="A3354" t="s">
        <v>2680</v>
      </c>
      <c r="B3354" s="64">
        <f>VLOOKUP($A3354,Pivot!$D:$E,2,FALSE)</f>
        <v>0</v>
      </c>
      <c r="D3354" s="64">
        <v>50</v>
      </c>
      <c r="E3354" s="64">
        <v>50</v>
      </c>
      <c r="F3354" s="64">
        <v>0</v>
      </c>
      <c r="G3354" s="64">
        <v>0</v>
      </c>
      <c r="H3354" s="20">
        <f>IFERROR(VLOOKUP(A3354,'[3]Allocation Thresholds'!A:B,2,FALSE),10)</f>
        <v>10</v>
      </c>
    </row>
    <row r="3355" spans="1:8">
      <c r="A3355" t="s">
        <v>2681</v>
      </c>
      <c r="B3355" s="64">
        <f>VLOOKUP($A3355,Pivot!$D:$E,2,FALSE)</f>
        <v>0</v>
      </c>
      <c r="D3355" s="64">
        <v>50</v>
      </c>
      <c r="E3355" s="66">
        <v>50</v>
      </c>
      <c r="F3355" s="64">
        <v>0</v>
      </c>
      <c r="G3355" s="64">
        <v>0</v>
      </c>
      <c r="H3355" s="20">
        <f>IFERROR(VLOOKUP(A3355,'[3]Allocation Thresholds'!A:B,2,FALSE),10)</f>
        <v>10</v>
      </c>
    </row>
    <row r="3356" spans="1:8">
      <c r="A3356" t="s">
        <v>2682</v>
      </c>
      <c r="B3356" s="64">
        <f>VLOOKUP($A3356,Pivot!$D:$E,2,FALSE)</f>
        <v>0</v>
      </c>
      <c r="D3356" s="64">
        <v>50</v>
      </c>
      <c r="E3356" s="64">
        <v>50</v>
      </c>
      <c r="F3356" s="64">
        <v>0</v>
      </c>
      <c r="G3356" s="64">
        <v>0</v>
      </c>
      <c r="H3356" s="20">
        <f>IFERROR(VLOOKUP(A3356,'[3]Allocation Thresholds'!A:B,2,FALSE),10)</f>
        <v>10</v>
      </c>
    </row>
    <row r="3357" spans="1:8">
      <c r="A3357" t="s">
        <v>2683</v>
      </c>
      <c r="B3357" s="64">
        <f>VLOOKUP($A3357,Pivot!$D:$E,2,FALSE)</f>
        <v>0</v>
      </c>
      <c r="D3357" s="64">
        <v>50</v>
      </c>
      <c r="E3357" s="64">
        <v>50</v>
      </c>
      <c r="F3357" s="64">
        <v>0</v>
      </c>
      <c r="G3357" s="64">
        <v>0</v>
      </c>
      <c r="H3357" s="20">
        <f>IFERROR(VLOOKUP(A3357,'[3]Allocation Thresholds'!A:B,2,FALSE),10)</f>
        <v>10</v>
      </c>
    </row>
    <row r="3358" spans="1:8">
      <c r="A3358" t="s">
        <v>2684</v>
      </c>
      <c r="B3358" s="64">
        <f>VLOOKUP($A3358,Pivot!$D:$E,2,FALSE)</f>
        <v>0</v>
      </c>
      <c r="D3358" s="64">
        <v>50</v>
      </c>
      <c r="E3358" s="64">
        <v>50</v>
      </c>
      <c r="F3358" s="64">
        <v>0</v>
      </c>
      <c r="G3358" s="64">
        <v>0</v>
      </c>
      <c r="H3358" s="20">
        <f>IFERROR(VLOOKUP(A3358,'[3]Allocation Thresholds'!A:B,2,FALSE),10)</f>
        <v>10</v>
      </c>
    </row>
    <row r="3359" spans="1:8">
      <c r="A3359" t="s">
        <v>5172</v>
      </c>
      <c r="B3359" s="64">
        <f>VLOOKUP($A3359,Pivot!$D:$E,2,FALSE)</f>
        <v>0</v>
      </c>
      <c r="D3359" s="64">
        <v>50</v>
      </c>
      <c r="E3359" s="64">
        <v>50</v>
      </c>
      <c r="F3359" s="64">
        <v>0</v>
      </c>
      <c r="G3359" s="64">
        <v>0</v>
      </c>
      <c r="H3359" s="20">
        <f>IFERROR(VLOOKUP(A3359,'[3]Allocation Thresholds'!A:B,2,FALSE),10)</f>
        <v>10</v>
      </c>
    </row>
    <row r="3360" spans="1:8">
      <c r="A3360" t="s">
        <v>2685</v>
      </c>
      <c r="B3360" s="64">
        <f>VLOOKUP($A3360,Pivot!$D:$E,2,FALSE)</f>
        <v>0</v>
      </c>
      <c r="D3360" s="64">
        <v>50</v>
      </c>
      <c r="E3360" s="64">
        <v>50</v>
      </c>
      <c r="F3360" s="64">
        <v>0</v>
      </c>
      <c r="G3360" s="64">
        <v>0</v>
      </c>
      <c r="H3360" s="20">
        <f>IFERROR(VLOOKUP(A3360,'[3]Allocation Thresholds'!A:B,2,FALSE),10)</f>
        <v>10</v>
      </c>
    </row>
    <row r="3361" spans="1:8">
      <c r="A3361" t="s">
        <v>2686</v>
      </c>
      <c r="B3361" s="64">
        <f>VLOOKUP($A3361,Pivot!$D:$E,2,FALSE)</f>
        <v>0</v>
      </c>
      <c r="D3361" s="64">
        <v>50</v>
      </c>
      <c r="E3361" s="66">
        <v>50</v>
      </c>
      <c r="F3361" s="64">
        <v>0</v>
      </c>
      <c r="G3361" s="64">
        <v>0</v>
      </c>
      <c r="H3361" s="20">
        <f>IFERROR(VLOOKUP(A3361,'[3]Allocation Thresholds'!A:B,2,FALSE),10)</f>
        <v>10</v>
      </c>
    </row>
    <row r="3362" spans="1:8">
      <c r="A3362" t="s">
        <v>2687</v>
      </c>
      <c r="B3362" s="64">
        <f>VLOOKUP($A3362,Pivot!$D:$E,2,FALSE)</f>
        <v>0</v>
      </c>
      <c r="D3362" s="64">
        <v>50</v>
      </c>
      <c r="E3362" s="64">
        <v>50</v>
      </c>
      <c r="F3362" s="64">
        <v>0</v>
      </c>
      <c r="G3362" s="64">
        <v>0</v>
      </c>
      <c r="H3362" s="20">
        <f>IFERROR(VLOOKUP(A3362,'[3]Allocation Thresholds'!A:B,2,FALSE),10)</f>
        <v>10</v>
      </c>
    </row>
    <row r="3363" spans="1:8">
      <c r="A3363" t="s">
        <v>5173</v>
      </c>
      <c r="B3363" s="64">
        <f>VLOOKUP($A3363,Pivot!$D:$E,2,FALSE)</f>
        <v>0</v>
      </c>
      <c r="D3363" s="64">
        <v>50</v>
      </c>
      <c r="E3363" s="64">
        <v>50</v>
      </c>
      <c r="F3363" s="64">
        <v>0</v>
      </c>
      <c r="G3363" s="64">
        <v>0</v>
      </c>
      <c r="H3363" s="20">
        <f>IFERROR(VLOOKUP(A3363,'[3]Allocation Thresholds'!A:B,2,FALSE),10)</f>
        <v>10</v>
      </c>
    </row>
    <row r="3364" spans="1:8">
      <c r="A3364" t="s">
        <v>2688</v>
      </c>
      <c r="B3364" s="64">
        <f>VLOOKUP($A3364,Pivot!$D:$E,2,FALSE)</f>
        <v>0</v>
      </c>
      <c r="D3364" s="64">
        <v>50</v>
      </c>
      <c r="E3364" s="64">
        <v>50</v>
      </c>
      <c r="F3364" s="64">
        <v>0</v>
      </c>
      <c r="G3364" s="64">
        <v>0</v>
      </c>
      <c r="H3364" s="20">
        <f>IFERROR(VLOOKUP(A3364,'[3]Allocation Thresholds'!A:B,2,FALSE),10)</f>
        <v>10</v>
      </c>
    </row>
    <row r="3365" spans="1:8">
      <c r="A3365" t="s">
        <v>5174</v>
      </c>
      <c r="B3365" s="64">
        <f>VLOOKUP($A3365,Pivot!$D:$E,2,FALSE)</f>
        <v>0</v>
      </c>
      <c r="D3365" s="64">
        <v>50</v>
      </c>
      <c r="E3365" s="64">
        <v>50</v>
      </c>
      <c r="F3365" s="64">
        <v>0</v>
      </c>
      <c r="G3365" s="64">
        <v>0</v>
      </c>
      <c r="H3365" s="20">
        <f>IFERROR(VLOOKUP(A3365,'[3]Allocation Thresholds'!A:B,2,FALSE),10)</f>
        <v>10</v>
      </c>
    </row>
    <row r="3366" spans="1:8">
      <c r="A3366" t="s">
        <v>2689</v>
      </c>
      <c r="B3366" s="64">
        <f>VLOOKUP($A3366,Pivot!$D:$E,2,FALSE)</f>
        <v>0</v>
      </c>
      <c r="D3366" s="64">
        <v>50</v>
      </c>
      <c r="E3366" s="64">
        <v>50</v>
      </c>
      <c r="F3366" s="64">
        <v>0</v>
      </c>
      <c r="G3366" s="64">
        <v>0</v>
      </c>
      <c r="H3366" s="20">
        <f>IFERROR(VLOOKUP(A3366,'[3]Allocation Thresholds'!A:B,2,FALSE),10)</f>
        <v>10</v>
      </c>
    </row>
    <row r="3367" spans="1:8">
      <c r="A3367" t="s">
        <v>2690</v>
      </c>
      <c r="B3367" s="64">
        <f>VLOOKUP($A3367,Pivot!$D:$E,2,FALSE)</f>
        <v>0</v>
      </c>
      <c r="D3367" s="64">
        <v>50</v>
      </c>
      <c r="E3367" s="64">
        <v>50</v>
      </c>
      <c r="F3367" s="64">
        <v>0</v>
      </c>
      <c r="G3367" s="64">
        <v>0</v>
      </c>
      <c r="H3367" s="20">
        <f>IFERROR(VLOOKUP(A3367,'[3]Allocation Thresholds'!A:B,2,FALSE),10)</f>
        <v>10</v>
      </c>
    </row>
    <row r="3368" spans="1:8">
      <c r="A3368" t="s">
        <v>2691</v>
      </c>
      <c r="B3368" s="64">
        <f>VLOOKUP($A3368,Pivot!$D:$E,2,FALSE)</f>
        <v>0</v>
      </c>
      <c r="D3368" s="64">
        <v>50</v>
      </c>
      <c r="E3368" s="64">
        <v>50</v>
      </c>
      <c r="F3368" s="64">
        <v>0</v>
      </c>
      <c r="G3368" s="64">
        <v>0</v>
      </c>
      <c r="H3368" s="20">
        <f>IFERROR(VLOOKUP(A3368,'[3]Allocation Thresholds'!A:B,2,FALSE),10)</f>
        <v>10</v>
      </c>
    </row>
    <row r="3369" spans="1:8">
      <c r="A3369" t="s">
        <v>2692</v>
      </c>
      <c r="B3369" s="64">
        <f>VLOOKUP($A3369,Pivot!$D:$E,2,FALSE)</f>
        <v>0</v>
      </c>
      <c r="D3369" s="64">
        <v>50</v>
      </c>
      <c r="E3369" s="64">
        <v>50</v>
      </c>
      <c r="F3369" s="64">
        <v>0</v>
      </c>
      <c r="G3369" s="64">
        <v>0</v>
      </c>
      <c r="H3369" s="20">
        <f>IFERROR(VLOOKUP(A3369,'[3]Allocation Thresholds'!A:B,2,FALSE),10)</f>
        <v>10</v>
      </c>
    </row>
    <row r="3370" spans="1:8">
      <c r="A3370" t="s">
        <v>5175</v>
      </c>
      <c r="B3370" s="64">
        <f>VLOOKUP($A3370,Pivot!$D:$E,2,FALSE)</f>
        <v>0</v>
      </c>
      <c r="D3370" s="64">
        <v>50</v>
      </c>
      <c r="E3370" s="64">
        <v>50</v>
      </c>
      <c r="F3370" s="64">
        <v>0</v>
      </c>
      <c r="G3370" s="64">
        <v>0</v>
      </c>
      <c r="H3370" s="20">
        <f>IFERROR(VLOOKUP(A3370,'[3]Allocation Thresholds'!A:B,2,FALSE),10)</f>
        <v>10</v>
      </c>
    </row>
    <row r="3371" spans="1:8">
      <c r="A3371" t="s">
        <v>2693</v>
      </c>
      <c r="B3371" s="64">
        <f>VLOOKUP($A3371,Pivot!$D:$E,2,FALSE)</f>
        <v>0</v>
      </c>
      <c r="D3371" s="64">
        <v>50</v>
      </c>
      <c r="E3371" s="64">
        <v>50</v>
      </c>
      <c r="F3371" s="64">
        <v>0</v>
      </c>
      <c r="G3371" s="64">
        <v>0</v>
      </c>
      <c r="H3371" s="20">
        <f>IFERROR(VLOOKUP(A3371,'[3]Allocation Thresholds'!A:B,2,FALSE),10)</f>
        <v>10</v>
      </c>
    </row>
    <row r="3372" spans="1:8">
      <c r="A3372" t="s">
        <v>2694</v>
      </c>
      <c r="B3372" s="64">
        <f>VLOOKUP($A3372,Pivot!$D:$E,2,FALSE)</f>
        <v>0</v>
      </c>
      <c r="D3372" s="64">
        <v>50</v>
      </c>
      <c r="E3372" s="64">
        <v>50</v>
      </c>
      <c r="F3372" s="64">
        <v>0</v>
      </c>
      <c r="G3372" s="64">
        <v>0</v>
      </c>
      <c r="H3372" s="20">
        <f>IFERROR(VLOOKUP(A3372,'[3]Allocation Thresholds'!A:B,2,FALSE),10)</f>
        <v>10</v>
      </c>
    </row>
    <row r="3373" spans="1:8">
      <c r="A3373" t="s">
        <v>5176</v>
      </c>
      <c r="B3373" s="64">
        <f>VLOOKUP($A3373,Pivot!$D:$E,2,FALSE)</f>
        <v>0</v>
      </c>
      <c r="D3373" s="64">
        <v>50</v>
      </c>
      <c r="E3373" s="64">
        <v>50</v>
      </c>
      <c r="F3373" s="64">
        <v>0</v>
      </c>
      <c r="G3373" s="64">
        <v>0</v>
      </c>
      <c r="H3373" s="20">
        <f>IFERROR(VLOOKUP(A3373,'[3]Allocation Thresholds'!A:B,2,FALSE),10)</f>
        <v>10</v>
      </c>
    </row>
    <row r="3374" spans="1:8">
      <c r="A3374" t="s">
        <v>5177</v>
      </c>
      <c r="B3374" s="64">
        <f>VLOOKUP($A3374,Pivot!$D:$E,2,FALSE)</f>
        <v>0</v>
      </c>
      <c r="D3374" s="64">
        <v>50</v>
      </c>
      <c r="E3374" s="64">
        <v>50</v>
      </c>
      <c r="F3374" s="64">
        <v>0</v>
      </c>
      <c r="G3374" s="64">
        <v>0</v>
      </c>
      <c r="H3374" s="20">
        <f>IFERROR(VLOOKUP(A3374,'[3]Allocation Thresholds'!A:B,2,FALSE),10)</f>
        <v>10</v>
      </c>
    </row>
    <row r="3375" spans="1:8">
      <c r="A3375" t="s">
        <v>2695</v>
      </c>
      <c r="B3375" s="64">
        <f>VLOOKUP($A3375,Pivot!$D:$E,2,FALSE)</f>
        <v>0</v>
      </c>
      <c r="D3375" s="64">
        <v>50</v>
      </c>
      <c r="E3375" s="64">
        <v>50</v>
      </c>
      <c r="F3375" s="64">
        <v>0</v>
      </c>
      <c r="G3375" s="64">
        <v>0</v>
      </c>
      <c r="H3375" s="20">
        <f>IFERROR(VLOOKUP(A3375,'[3]Allocation Thresholds'!A:B,2,FALSE),10)</f>
        <v>10</v>
      </c>
    </row>
    <row r="3376" spans="1:8">
      <c r="A3376" t="s">
        <v>2696</v>
      </c>
      <c r="B3376" s="64">
        <f>VLOOKUP($A3376,Pivot!$D:$E,2,FALSE)</f>
        <v>1</v>
      </c>
      <c r="D3376" s="64">
        <v>50</v>
      </c>
      <c r="E3376" s="64">
        <v>50</v>
      </c>
      <c r="F3376" s="64">
        <v>0</v>
      </c>
      <c r="G3376" s="64">
        <v>0</v>
      </c>
      <c r="H3376" s="20">
        <f>IFERROR(VLOOKUP(A3376,'[3]Allocation Thresholds'!A:B,2,FALSE),10)</f>
        <v>10</v>
      </c>
    </row>
    <row r="3377" spans="1:8">
      <c r="A3377" t="s">
        <v>5178</v>
      </c>
      <c r="B3377" s="64">
        <f>VLOOKUP($A3377,Pivot!$D:$E,2,FALSE)</f>
        <v>0</v>
      </c>
      <c r="D3377" s="64">
        <v>50</v>
      </c>
      <c r="E3377" s="64">
        <v>50</v>
      </c>
      <c r="F3377" s="64">
        <v>0</v>
      </c>
      <c r="G3377" s="64">
        <v>0</v>
      </c>
      <c r="H3377" s="20">
        <f>IFERROR(VLOOKUP(A3377,'[3]Allocation Thresholds'!A:B,2,FALSE),10)</f>
        <v>10</v>
      </c>
    </row>
    <row r="3378" spans="1:8">
      <c r="A3378" t="s">
        <v>5179</v>
      </c>
      <c r="B3378" s="64">
        <f>VLOOKUP($A3378,Pivot!$D:$E,2,FALSE)</f>
        <v>0</v>
      </c>
      <c r="D3378" s="64">
        <v>50</v>
      </c>
      <c r="E3378" s="64">
        <v>50</v>
      </c>
      <c r="F3378" s="64">
        <v>0</v>
      </c>
      <c r="G3378" s="64">
        <v>0</v>
      </c>
      <c r="H3378" s="20">
        <f>IFERROR(VLOOKUP(A3378,'[3]Allocation Thresholds'!A:B,2,FALSE),10)</f>
        <v>10</v>
      </c>
    </row>
    <row r="3379" spans="1:8">
      <c r="A3379" t="s">
        <v>5180</v>
      </c>
      <c r="B3379" s="64">
        <f>VLOOKUP($A3379,Pivot!$D:$E,2,FALSE)</f>
        <v>0</v>
      </c>
      <c r="D3379" s="64">
        <v>50</v>
      </c>
      <c r="E3379" s="64">
        <v>50</v>
      </c>
      <c r="F3379" s="64">
        <v>0</v>
      </c>
      <c r="G3379" s="64">
        <v>0</v>
      </c>
      <c r="H3379" s="20">
        <f>IFERROR(VLOOKUP(A3379,'[3]Allocation Thresholds'!A:B,2,FALSE),10)</f>
        <v>10</v>
      </c>
    </row>
    <row r="3380" spans="1:8">
      <c r="A3380" t="s">
        <v>5181</v>
      </c>
      <c r="B3380" s="64">
        <f>VLOOKUP($A3380,Pivot!$D:$E,2,FALSE)</f>
        <v>0</v>
      </c>
      <c r="D3380" s="64">
        <v>50</v>
      </c>
      <c r="E3380" s="64">
        <v>50</v>
      </c>
      <c r="F3380" s="64">
        <v>0</v>
      </c>
      <c r="G3380" s="64">
        <v>0</v>
      </c>
      <c r="H3380" s="20">
        <f>IFERROR(VLOOKUP(A3380,'[3]Allocation Thresholds'!A:B,2,FALSE),10)</f>
        <v>10</v>
      </c>
    </row>
    <row r="3381" spans="1:8">
      <c r="A3381" t="s">
        <v>5182</v>
      </c>
      <c r="B3381" s="64">
        <f>VLOOKUP($A3381,Pivot!$D:$E,2,FALSE)</f>
        <v>0</v>
      </c>
      <c r="D3381" s="64">
        <v>50</v>
      </c>
      <c r="E3381" s="64">
        <v>50</v>
      </c>
      <c r="F3381" s="64">
        <v>0</v>
      </c>
      <c r="G3381" s="64">
        <v>0</v>
      </c>
      <c r="H3381" s="20">
        <f>IFERROR(VLOOKUP(A3381,'[3]Allocation Thresholds'!A:B,2,FALSE),10)</f>
        <v>10</v>
      </c>
    </row>
    <row r="3382" spans="1:8">
      <c r="A3382" t="s">
        <v>5183</v>
      </c>
      <c r="B3382" s="64">
        <f>VLOOKUP($A3382,Pivot!$D:$E,2,FALSE)</f>
        <v>0</v>
      </c>
      <c r="D3382" s="64">
        <v>50</v>
      </c>
      <c r="E3382" s="64">
        <v>50</v>
      </c>
      <c r="F3382" s="64">
        <v>0</v>
      </c>
      <c r="G3382" s="64">
        <v>0</v>
      </c>
      <c r="H3382" s="20">
        <f>IFERROR(VLOOKUP(A3382,'[3]Allocation Thresholds'!A:B,2,FALSE),10)</f>
        <v>10</v>
      </c>
    </row>
    <row r="3383" spans="1:8">
      <c r="A3383" t="s">
        <v>5184</v>
      </c>
      <c r="B3383" s="64">
        <f>VLOOKUP($A3383,Pivot!$D:$E,2,FALSE)</f>
        <v>0</v>
      </c>
      <c r="D3383" s="64">
        <v>50</v>
      </c>
      <c r="E3383" s="64">
        <v>50</v>
      </c>
      <c r="F3383" s="64">
        <v>0</v>
      </c>
      <c r="G3383" s="64">
        <v>0</v>
      </c>
      <c r="H3383" s="20">
        <f>IFERROR(VLOOKUP(A3383,'[3]Allocation Thresholds'!A:B,2,FALSE),10)</f>
        <v>10</v>
      </c>
    </row>
    <row r="3384" spans="1:8">
      <c r="A3384" t="s">
        <v>5185</v>
      </c>
      <c r="B3384" s="64">
        <f>VLOOKUP($A3384,Pivot!$D:$E,2,FALSE)</f>
        <v>0</v>
      </c>
      <c r="D3384" s="64">
        <v>50</v>
      </c>
      <c r="E3384" s="64">
        <v>50</v>
      </c>
      <c r="F3384" s="64">
        <v>0</v>
      </c>
      <c r="G3384" s="64">
        <v>0</v>
      </c>
      <c r="H3384" s="20">
        <f>IFERROR(VLOOKUP(A3384,'[3]Allocation Thresholds'!A:B,2,FALSE),10)</f>
        <v>10</v>
      </c>
    </row>
    <row r="3385" spans="1:8">
      <c r="A3385" t="s">
        <v>5186</v>
      </c>
      <c r="B3385" s="64">
        <f>VLOOKUP($A3385,Pivot!$D:$E,2,FALSE)</f>
        <v>0</v>
      </c>
      <c r="D3385" s="64">
        <v>50</v>
      </c>
      <c r="E3385" s="64">
        <v>50</v>
      </c>
      <c r="F3385" s="64">
        <v>0</v>
      </c>
      <c r="G3385" s="64">
        <v>0</v>
      </c>
      <c r="H3385" s="20">
        <f>IFERROR(VLOOKUP(A3385,'[3]Allocation Thresholds'!A:B,2,FALSE),10)</f>
        <v>10</v>
      </c>
    </row>
    <row r="3386" spans="1:8">
      <c r="A3386" t="s">
        <v>8177</v>
      </c>
      <c r="B3386" s="64">
        <f>VLOOKUP($A3386,Pivot!$D:$E,2,FALSE)</f>
        <v>1</v>
      </c>
      <c r="D3386" s="64">
        <v>50</v>
      </c>
      <c r="E3386" s="64">
        <v>50</v>
      </c>
      <c r="F3386" s="64">
        <v>0</v>
      </c>
      <c r="G3386" s="64">
        <v>0</v>
      </c>
      <c r="H3386" s="20">
        <f>IFERROR(VLOOKUP(A3386,'[3]Allocation Thresholds'!A:B,2,FALSE),10)</f>
        <v>10</v>
      </c>
    </row>
    <row r="3387" spans="1:8">
      <c r="A3387" t="s">
        <v>8179</v>
      </c>
      <c r="B3387" s="64">
        <f>VLOOKUP($A3387,Pivot!$D:$E,2,FALSE)</f>
        <v>0</v>
      </c>
      <c r="D3387" s="64">
        <v>50</v>
      </c>
      <c r="E3387" s="64">
        <v>50</v>
      </c>
      <c r="F3387" s="64">
        <v>0</v>
      </c>
      <c r="G3387" s="64">
        <v>0</v>
      </c>
      <c r="H3387" s="20">
        <f>IFERROR(VLOOKUP(A3387,'[3]Allocation Thresholds'!A:B,2,FALSE),10)</f>
        <v>10</v>
      </c>
    </row>
    <row r="3388" spans="1:8">
      <c r="A3388" t="s">
        <v>8181</v>
      </c>
      <c r="B3388" s="64">
        <f>VLOOKUP($A3388,Pivot!$D:$E,2,FALSE)</f>
        <v>1</v>
      </c>
      <c r="D3388" s="64">
        <v>50</v>
      </c>
      <c r="E3388" s="64">
        <v>50</v>
      </c>
      <c r="F3388" s="64">
        <v>0</v>
      </c>
      <c r="G3388" s="64">
        <v>0</v>
      </c>
      <c r="H3388" s="20">
        <f>IFERROR(VLOOKUP(A3388,'[3]Allocation Thresholds'!A:B,2,FALSE),10)</f>
        <v>10</v>
      </c>
    </row>
    <row r="3389" spans="1:8">
      <c r="A3389" t="s">
        <v>8183</v>
      </c>
      <c r="B3389" s="64">
        <f>VLOOKUP($A3389,Pivot!$D:$E,2,FALSE)</f>
        <v>0</v>
      </c>
      <c r="D3389" s="64">
        <v>50</v>
      </c>
      <c r="E3389" s="64">
        <v>50</v>
      </c>
      <c r="F3389" s="64">
        <v>0</v>
      </c>
      <c r="G3389" s="64">
        <v>0</v>
      </c>
      <c r="H3389" s="20">
        <f>IFERROR(VLOOKUP(A3389,'[3]Allocation Thresholds'!A:B,2,FALSE),10)</f>
        <v>10</v>
      </c>
    </row>
    <row r="3390" spans="1:8">
      <c r="A3390" t="s">
        <v>8185</v>
      </c>
      <c r="B3390" s="64">
        <f>VLOOKUP($A3390,Pivot!$D:$E,2,FALSE)</f>
        <v>0</v>
      </c>
      <c r="D3390" s="64">
        <v>0</v>
      </c>
      <c r="E3390" s="64">
        <v>0</v>
      </c>
      <c r="F3390" s="64">
        <v>0</v>
      </c>
      <c r="G3390" s="64">
        <v>0</v>
      </c>
      <c r="H3390" s="20">
        <f>IFERROR(VLOOKUP(A3390,'[3]Allocation Thresholds'!A:B,2,FALSE),10)</f>
        <v>10</v>
      </c>
    </row>
    <row r="3391" spans="1:8">
      <c r="A3391" t="s">
        <v>8187</v>
      </c>
      <c r="B3391" s="64">
        <f>VLOOKUP($A3391,Pivot!$D:$E,2,FALSE)</f>
        <v>0</v>
      </c>
      <c r="D3391" s="64">
        <v>50</v>
      </c>
      <c r="E3391" s="64">
        <v>50</v>
      </c>
      <c r="F3391" s="64">
        <v>0</v>
      </c>
      <c r="G3391" s="64">
        <v>0</v>
      </c>
      <c r="H3391" s="20">
        <f>IFERROR(VLOOKUP(A3391,'[3]Allocation Thresholds'!A:B,2,FALSE),10)</f>
        <v>10</v>
      </c>
    </row>
    <row r="3392" spans="1:8">
      <c r="A3392" t="s">
        <v>8189</v>
      </c>
      <c r="B3392" s="64">
        <f>VLOOKUP($A3392,Pivot!$D:$E,2,FALSE)</f>
        <v>0</v>
      </c>
      <c r="D3392" s="64">
        <v>50</v>
      </c>
      <c r="E3392" s="64">
        <v>50</v>
      </c>
      <c r="F3392" s="64">
        <v>0</v>
      </c>
      <c r="G3392" s="64">
        <v>0</v>
      </c>
      <c r="H3392" s="20">
        <f>IFERROR(VLOOKUP(A3392,'[3]Allocation Thresholds'!A:B,2,FALSE),10)</f>
        <v>10</v>
      </c>
    </row>
    <row r="3393" spans="1:8">
      <c r="A3393" t="s">
        <v>8191</v>
      </c>
      <c r="B3393" s="64">
        <f>VLOOKUP($A3393,Pivot!$D:$E,2,FALSE)</f>
        <v>0</v>
      </c>
      <c r="D3393" s="64">
        <v>50</v>
      </c>
      <c r="E3393" s="64">
        <v>50</v>
      </c>
      <c r="F3393" s="64">
        <v>0</v>
      </c>
      <c r="G3393" s="64">
        <v>0</v>
      </c>
      <c r="H3393" s="20">
        <f>IFERROR(VLOOKUP(A3393,'[3]Allocation Thresholds'!A:B,2,FALSE),10)</f>
        <v>10</v>
      </c>
    </row>
    <row r="3394" spans="1:8">
      <c r="A3394" t="s">
        <v>8193</v>
      </c>
      <c r="B3394" s="64">
        <f>VLOOKUP($A3394,Pivot!$D:$E,2,FALSE)</f>
        <v>0</v>
      </c>
      <c r="D3394" s="64">
        <v>0</v>
      </c>
      <c r="E3394" s="64">
        <v>0</v>
      </c>
      <c r="F3394" s="64">
        <v>0</v>
      </c>
      <c r="G3394" s="64">
        <v>0</v>
      </c>
      <c r="H3394" s="20">
        <f>IFERROR(VLOOKUP(A3394,'[3]Allocation Thresholds'!A:B,2,FALSE),10)</f>
        <v>10</v>
      </c>
    </row>
    <row r="3395" spans="1:8">
      <c r="A3395" t="s">
        <v>8195</v>
      </c>
      <c r="B3395" s="64">
        <f>VLOOKUP($A3395,Pivot!$D:$E,2,FALSE)</f>
        <v>0</v>
      </c>
      <c r="D3395" s="64">
        <v>0</v>
      </c>
      <c r="E3395" s="64">
        <v>0</v>
      </c>
      <c r="F3395" s="64">
        <v>0</v>
      </c>
      <c r="G3395" s="64">
        <v>0</v>
      </c>
      <c r="H3395" s="20">
        <f>IFERROR(VLOOKUP(A3395,'[3]Allocation Thresholds'!A:B,2,FALSE),10)</f>
        <v>10</v>
      </c>
    </row>
    <row r="3396" spans="1:8">
      <c r="A3396" t="s">
        <v>8197</v>
      </c>
      <c r="B3396" s="64">
        <f>VLOOKUP($A3396,Pivot!$D:$E,2,FALSE)</f>
        <v>0</v>
      </c>
      <c r="D3396" s="64">
        <v>50</v>
      </c>
      <c r="E3396" s="64">
        <v>50</v>
      </c>
      <c r="F3396" s="64">
        <v>0</v>
      </c>
      <c r="G3396" s="64">
        <v>0</v>
      </c>
      <c r="H3396" s="20">
        <f>IFERROR(VLOOKUP(A3396,'[3]Allocation Thresholds'!A:B,2,FALSE),10)</f>
        <v>10</v>
      </c>
    </row>
    <row r="3397" spans="1:8">
      <c r="A3397" t="s">
        <v>8199</v>
      </c>
      <c r="B3397" s="64">
        <f>VLOOKUP($A3397,Pivot!$D:$E,2,FALSE)</f>
        <v>0</v>
      </c>
      <c r="D3397" s="64">
        <v>50</v>
      </c>
      <c r="E3397" s="64">
        <v>50</v>
      </c>
      <c r="F3397" s="64">
        <v>0</v>
      </c>
      <c r="G3397" s="64">
        <v>0</v>
      </c>
      <c r="H3397" s="20">
        <f>IFERROR(VLOOKUP(A3397,'[3]Allocation Thresholds'!A:B,2,FALSE),10)</f>
        <v>10</v>
      </c>
    </row>
    <row r="3398" spans="1:8">
      <c r="A3398" t="s">
        <v>8201</v>
      </c>
      <c r="B3398" s="64">
        <f>VLOOKUP($A3398,Pivot!$D:$E,2,FALSE)</f>
        <v>0</v>
      </c>
      <c r="D3398" s="64">
        <v>0</v>
      </c>
      <c r="E3398" s="64">
        <v>0</v>
      </c>
      <c r="F3398" s="64">
        <v>0</v>
      </c>
      <c r="G3398" s="64">
        <v>0</v>
      </c>
      <c r="H3398" s="20">
        <f>IFERROR(VLOOKUP(A3398,'[3]Allocation Thresholds'!A:B,2,FALSE),10)</f>
        <v>10</v>
      </c>
    </row>
    <row r="3399" spans="1:8">
      <c r="A3399" t="s">
        <v>8203</v>
      </c>
      <c r="B3399" s="64">
        <f>VLOOKUP($A3399,Pivot!$D:$E,2,FALSE)</f>
        <v>0</v>
      </c>
      <c r="D3399" s="64">
        <v>50</v>
      </c>
      <c r="E3399" s="64">
        <v>50</v>
      </c>
      <c r="F3399" s="64">
        <v>0</v>
      </c>
      <c r="G3399" s="64">
        <v>0</v>
      </c>
      <c r="H3399" s="20">
        <f>IFERROR(VLOOKUP(A3399,'[3]Allocation Thresholds'!A:B,2,FALSE),10)</f>
        <v>10</v>
      </c>
    </row>
    <row r="3400" spans="1:8">
      <c r="A3400" t="s">
        <v>8205</v>
      </c>
      <c r="B3400" s="64">
        <f>VLOOKUP($A3400,Pivot!$D:$E,2,FALSE)</f>
        <v>0</v>
      </c>
      <c r="D3400" s="64">
        <v>50</v>
      </c>
      <c r="E3400" s="66">
        <v>50</v>
      </c>
      <c r="F3400" s="64">
        <v>0</v>
      </c>
      <c r="G3400" s="64">
        <v>0</v>
      </c>
      <c r="H3400" s="20">
        <f>IFERROR(VLOOKUP(A3400,'[3]Allocation Thresholds'!A:B,2,FALSE),10)</f>
        <v>10</v>
      </c>
    </row>
    <row r="3401" spans="1:8">
      <c r="A3401" t="s">
        <v>8207</v>
      </c>
      <c r="B3401" s="64">
        <f>VLOOKUP($A3401,Pivot!$D:$E,2,FALSE)</f>
        <v>0</v>
      </c>
      <c r="D3401" s="64">
        <v>50</v>
      </c>
      <c r="E3401" s="64">
        <v>50</v>
      </c>
      <c r="F3401" s="64">
        <v>0</v>
      </c>
      <c r="G3401" s="64">
        <v>0</v>
      </c>
      <c r="H3401" s="20">
        <f>IFERROR(VLOOKUP(A3401,'[3]Allocation Thresholds'!A:B,2,FALSE),10)</f>
        <v>10</v>
      </c>
    </row>
    <row r="3402" spans="1:8">
      <c r="A3402" t="s">
        <v>8209</v>
      </c>
      <c r="B3402" s="64">
        <f>VLOOKUP($A3402,Pivot!$D:$E,2,FALSE)</f>
        <v>0</v>
      </c>
      <c r="D3402" s="64">
        <v>0</v>
      </c>
      <c r="E3402" s="64">
        <v>0</v>
      </c>
      <c r="F3402" s="64">
        <v>0</v>
      </c>
      <c r="G3402" s="64">
        <v>0</v>
      </c>
      <c r="H3402" s="20">
        <f>IFERROR(VLOOKUP(A3402,'[3]Allocation Thresholds'!A:B,2,FALSE),10)</f>
        <v>10</v>
      </c>
    </row>
    <row r="3403" spans="1:8">
      <c r="A3403" t="s">
        <v>8211</v>
      </c>
      <c r="B3403" s="64">
        <f>VLOOKUP($A3403,Pivot!$D:$E,2,FALSE)</f>
        <v>0</v>
      </c>
      <c r="D3403" s="64">
        <v>50</v>
      </c>
      <c r="E3403" s="64">
        <v>50</v>
      </c>
      <c r="F3403" s="64">
        <v>0</v>
      </c>
      <c r="G3403" s="64">
        <v>0</v>
      </c>
      <c r="H3403" s="20">
        <f>IFERROR(VLOOKUP(A3403,'[3]Allocation Thresholds'!A:B,2,FALSE),10)</f>
        <v>10</v>
      </c>
    </row>
    <row r="3404" spans="1:8">
      <c r="A3404" t="s">
        <v>8213</v>
      </c>
      <c r="B3404" s="64">
        <f>VLOOKUP($A3404,Pivot!$D:$E,2,FALSE)</f>
        <v>0</v>
      </c>
      <c r="D3404" s="64">
        <v>50</v>
      </c>
      <c r="E3404" s="64">
        <v>50</v>
      </c>
      <c r="F3404" s="64">
        <v>0</v>
      </c>
      <c r="G3404" s="64">
        <v>0</v>
      </c>
      <c r="H3404" s="20">
        <f>IFERROR(VLOOKUP(A3404,'[3]Allocation Thresholds'!A:B,2,FALSE),10)</f>
        <v>10</v>
      </c>
    </row>
    <row r="3405" spans="1:8">
      <c r="A3405" t="s">
        <v>8215</v>
      </c>
      <c r="B3405" s="64">
        <f>VLOOKUP($A3405,Pivot!$D:$E,2,FALSE)</f>
        <v>0</v>
      </c>
      <c r="D3405" s="64">
        <v>50</v>
      </c>
      <c r="E3405" s="64">
        <v>50</v>
      </c>
      <c r="F3405" s="64">
        <v>0</v>
      </c>
      <c r="G3405" s="64">
        <v>0</v>
      </c>
      <c r="H3405" s="20">
        <f>IFERROR(VLOOKUP(A3405,'[3]Allocation Thresholds'!A:B,2,FALSE),10)</f>
        <v>10</v>
      </c>
    </row>
    <row r="3406" spans="1:8">
      <c r="A3406" t="s">
        <v>8217</v>
      </c>
      <c r="B3406" s="64">
        <f>VLOOKUP($A3406,Pivot!$D:$E,2,FALSE)</f>
        <v>1</v>
      </c>
      <c r="D3406" s="64">
        <v>1</v>
      </c>
      <c r="E3406" s="64">
        <v>0</v>
      </c>
      <c r="F3406" s="64">
        <v>0</v>
      </c>
      <c r="G3406" s="64">
        <v>0</v>
      </c>
      <c r="H3406" s="20">
        <f>IFERROR(VLOOKUP(A3406,'[3]Allocation Thresholds'!A:B,2,FALSE),10)</f>
        <v>10</v>
      </c>
    </row>
    <row r="3407" spans="1:8">
      <c r="A3407" t="s">
        <v>8219</v>
      </c>
      <c r="B3407" s="64">
        <f>VLOOKUP($A3407,Pivot!$D:$E,2,FALSE)</f>
        <v>0</v>
      </c>
      <c r="D3407" s="64">
        <v>50</v>
      </c>
      <c r="E3407" s="64">
        <v>50</v>
      </c>
      <c r="F3407" s="64">
        <v>0</v>
      </c>
      <c r="G3407" s="64">
        <v>0</v>
      </c>
      <c r="H3407" s="20">
        <f>IFERROR(VLOOKUP(A3407,'[3]Allocation Thresholds'!A:B,2,FALSE),10)</f>
        <v>10</v>
      </c>
    </row>
    <row r="3408" spans="1:8">
      <c r="A3408" t="s">
        <v>8221</v>
      </c>
      <c r="B3408" s="64">
        <f>VLOOKUP($A3408,Pivot!$D:$E,2,FALSE)</f>
        <v>0</v>
      </c>
      <c r="D3408" s="64">
        <v>50</v>
      </c>
      <c r="E3408" s="64">
        <v>50</v>
      </c>
      <c r="F3408" s="64">
        <v>0</v>
      </c>
      <c r="G3408" s="64">
        <v>0</v>
      </c>
      <c r="H3408" s="20">
        <f>IFERROR(VLOOKUP(A3408,'[3]Allocation Thresholds'!A:B,2,FALSE),10)</f>
        <v>10</v>
      </c>
    </row>
    <row r="3409" spans="1:8">
      <c r="A3409" t="s">
        <v>8223</v>
      </c>
      <c r="B3409" s="64">
        <f>VLOOKUP($A3409,Pivot!$D:$E,2,FALSE)</f>
        <v>1</v>
      </c>
      <c r="D3409" s="64">
        <v>50</v>
      </c>
      <c r="E3409" s="66">
        <v>50</v>
      </c>
      <c r="F3409" s="66">
        <v>0</v>
      </c>
      <c r="G3409" s="64">
        <v>0</v>
      </c>
      <c r="H3409" s="20">
        <f>IFERROR(VLOOKUP(A3409,'[3]Allocation Thresholds'!A:B,2,FALSE),10)</f>
        <v>10</v>
      </c>
    </row>
    <row r="3410" spans="1:8">
      <c r="A3410" t="s">
        <v>8225</v>
      </c>
      <c r="B3410" s="64">
        <f>VLOOKUP($A3410,Pivot!$D:$E,2,FALSE)</f>
        <v>1</v>
      </c>
      <c r="D3410" s="64">
        <v>50</v>
      </c>
      <c r="E3410" s="64">
        <v>50</v>
      </c>
      <c r="F3410" s="64">
        <v>0</v>
      </c>
      <c r="G3410" s="64">
        <v>0</v>
      </c>
      <c r="H3410" s="20">
        <f>IFERROR(VLOOKUP(A3410,'[3]Allocation Thresholds'!A:B,2,FALSE),10)</f>
        <v>10</v>
      </c>
    </row>
    <row r="3411" spans="1:8">
      <c r="A3411" t="s">
        <v>8227</v>
      </c>
      <c r="B3411" s="64">
        <f>VLOOKUP($A3411,Pivot!$D:$E,2,FALSE)</f>
        <v>0</v>
      </c>
      <c r="D3411" s="64">
        <v>50</v>
      </c>
      <c r="E3411" s="64">
        <v>50</v>
      </c>
      <c r="F3411" s="64">
        <v>0</v>
      </c>
      <c r="G3411" s="64">
        <v>0</v>
      </c>
      <c r="H3411" s="20">
        <f>IFERROR(VLOOKUP(A3411,'[3]Allocation Thresholds'!A:B,2,FALSE),10)</f>
        <v>10</v>
      </c>
    </row>
    <row r="3412" spans="1:8">
      <c r="A3412" t="s">
        <v>8229</v>
      </c>
      <c r="B3412" s="64">
        <f>VLOOKUP($A3412,Pivot!$D:$E,2,FALSE)</f>
        <v>1</v>
      </c>
      <c r="D3412" s="64">
        <v>50</v>
      </c>
      <c r="E3412" s="64">
        <v>50</v>
      </c>
      <c r="F3412" s="64">
        <v>0</v>
      </c>
      <c r="G3412" s="64">
        <v>0</v>
      </c>
      <c r="H3412" s="20">
        <f>IFERROR(VLOOKUP(A3412,'[3]Allocation Thresholds'!A:B,2,FALSE),10)</f>
        <v>10</v>
      </c>
    </row>
    <row r="3413" spans="1:8">
      <c r="A3413" t="s">
        <v>8231</v>
      </c>
      <c r="B3413" s="64">
        <f>VLOOKUP($A3413,Pivot!$D:$E,2,FALSE)</f>
        <v>0</v>
      </c>
      <c r="D3413" s="64">
        <v>50</v>
      </c>
      <c r="E3413" s="64">
        <v>50</v>
      </c>
      <c r="F3413" s="64">
        <v>0</v>
      </c>
      <c r="G3413" s="64">
        <v>0</v>
      </c>
      <c r="H3413" s="20">
        <f>IFERROR(VLOOKUP(A3413,'[3]Allocation Thresholds'!A:B,2,FALSE),10)</f>
        <v>10</v>
      </c>
    </row>
    <row r="3414" spans="1:8">
      <c r="A3414" t="s">
        <v>8233</v>
      </c>
      <c r="B3414" s="64">
        <f>VLOOKUP($A3414,Pivot!$D:$E,2,FALSE)</f>
        <v>0</v>
      </c>
      <c r="D3414" s="64">
        <v>0</v>
      </c>
      <c r="E3414" s="64">
        <v>0</v>
      </c>
      <c r="F3414" s="64">
        <v>0</v>
      </c>
      <c r="G3414" s="64">
        <v>0</v>
      </c>
      <c r="H3414" s="20">
        <f>IFERROR(VLOOKUP(A3414,'[3]Allocation Thresholds'!A:B,2,FALSE),10)</f>
        <v>10</v>
      </c>
    </row>
    <row r="3415" spans="1:8">
      <c r="A3415" t="s">
        <v>8235</v>
      </c>
      <c r="B3415" s="64">
        <f>VLOOKUP($A3415,Pivot!$D:$E,2,FALSE)</f>
        <v>0</v>
      </c>
      <c r="D3415" s="64">
        <v>0</v>
      </c>
      <c r="E3415" s="64">
        <v>0</v>
      </c>
      <c r="F3415" s="64">
        <v>0</v>
      </c>
      <c r="G3415" s="64">
        <v>0</v>
      </c>
      <c r="H3415" s="20">
        <f>IFERROR(VLOOKUP(A3415,'[3]Allocation Thresholds'!A:B,2,FALSE),10)</f>
        <v>10</v>
      </c>
    </row>
    <row r="3416" spans="1:8">
      <c r="A3416" t="s">
        <v>8237</v>
      </c>
      <c r="B3416" s="64">
        <f>VLOOKUP($A3416,Pivot!$D:$E,2,FALSE)</f>
        <v>0</v>
      </c>
      <c r="D3416" s="64">
        <v>50</v>
      </c>
      <c r="E3416" s="64">
        <v>50</v>
      </c>
      <c r="F3416" s="64">
        <v>0</v>
      </c>
      <c r="G3416" s="64">
        <v>0</v>
      </c>
      <c r="H3416" s="20">
        <f>IFERROR(VLOOKUP(A3416,'[3]Allocation Thresholds'!A:B,2,FALSE),10)</f>
        <v>10</v>
      </c>
    </row>
    <row r="3417" spans="1:8">
      <c r="A3417" t="s">
        <v>8239</v>
      </c>
      <c r="B3417" s="64">
        <f>VLOOKUP($A3417,Pivot!$D:$E,2,FALSE)</f>
        <v>0</v>
      </c>
      <c r="D3417" s="64">
        <v>50</v>
      </c>
      <c r="E3417" s="64">
        <v>50</v>
      </c>
      <c r="F3417" s="64">
        <v>0</v>
      </c>
      <c r="G3417" s="64">
        <v>0</v>
      </c>
      <c r="H3417" s="20">
        <f>IFERROR(VLOOKUP(A3417,'[3]Allocation Thresholds'!A:B,2,FALSE),10)</f>
        <v>10</v>
      </c>
    </row>
    <row r="3418" spans="1:8">
      <c r="A3418" t="s">
        <v>8241</v>
      </c>
      <c r="B3418" s="64">
        <f>VLOOKUP($A3418,Pivot!$D:$E,2,FALSE)</f>
        <v>0</v>
      </c>
      <c r="D3418" s="64">
        <v>50</v>
      </c>
      <c r="E3418" s="64">
        <v>50</v>
      </c>
      <c r="F3418" s="64">
        <v>0</v>
      </c>
      <c r="G3418" s="64">
        <v>0</v>
      </c>
      <c r="H3418" s="20">
        <f>IFERROR(VLOOKUP(A3418,'[3]Allocation Thresholds'!A:B,2,FALSE),10)</f>
        <v>10</v>
      </c>
    </row>
    <row r="3419" spans="1:8">
      <c r="A3419" t="s">
        <v>8243</v>
      </c>
      <c r="B3419" s="64">
        <f>VLOOKUP($A3419,Pivot!$D:$E,2,FALSE)</f>
        <v>0</v>
      </c>
      <c r="D3419" s="64">
        <v>50</v>
      </c>
      <c r="E3419" s="64">
        <v>50</v>
      </c>
      <c r="F3419" s="64">
        <v>0</v>
      </c>
      <c r="G3419" s="64">
        <v>0</v>
      </c>
      <c r="H3419" s="20">
        <f>IFERROR(VLOOKUP(A3419,'[3]Allocation Thresholds'!A:B,2,FALSE),10)</f>
        <v>10</v>
      </c>
    </row>
    <row r="3420" spans="1:8">
      <c r="A3420" t="s">
        <v>8245</v>
      </c>
      <c r="B3420" s="64">
        <f>VLOOKUP($A3420,Pivot!$D:$E,2,FALSE)</f>
        <v>0</v>
      </c>
      <c r="D3420" s="64">
        <v>50</v>
      </c>
      <c r="E3420" s="64">
        <v>50</v>
      </c>
      <c r="F3420" s="64">
        <v>0</v>
      </c>
      <c r="G3420" s="64">
        <v>0</v>
      </c>
      <c r="H3420" s="20">
        <f>IFERROR(VLOOKUP(A3420,'[3]Allocation Thresholds'!A:B,2,FALSE),10)</f>
        <v>10</v>
      </c>
    </row>
    <row r="3421" spans="1:8">
      <c r="A3421" t="s">
        <v>8247</v>
      </c>
      <c r="B3421" s="64">
        <f>VLOOKUP($A3421,Pivot!$D:$E,2,FALSE)</f>
        <v>0</v>
      </c>
      <c r="D3421" s="64">
        <v>50</v>
      </c>
      <c r="E3421" s="64">
        <v>50</v>
      </c>
      <c r="F3421" s="64">
        <v>0</v>
      </c>
      <c r="G3421" s="64">
        <v>0</v>
      </c>
      <c r="H3421" s="20">
        <f>IFERROR(VLOOKUP(A3421,'[3]Allocation Thresholds'!A:B,2,FALSE),10)</f>
        <v>10</v>
      </c>
    </row>
    <row r="3422" spans="1:8">
      <c r="A3422" t="s">
        <v>8249</v>
      </c>
      <c r="B3422" s="64">
        <f>VLOOKUP($A3422,Pivot!$D:$E,2,FALSE)</f>
        <v>0</v>
      </c>
      <c r="D3422" s="64">
        <v>50</v>
      </c>
      <c r="E3422" s="64">
        <v>50</v>
      </c>
      <c r="F3422" s="64">
        <v>0</v>
      </c>
      <c r="G3422" s="64">
        <v>0</v>
      </c>
      <c r="H3422" s="20">
        <f>IFERROR(VLOOKUP(A3422,'[3]Allocation Thresholds'!A:B,2,FALSE),10)</f>
        <v>10</v>
      </c>
    </row>
    <row r="3423" spans="1:8">
      <c r="A3423" t="s">
        <v>8251</v>
      </c>
      <c r="B3423" s="64">
        <f>VLOOKUP($A3423,Pivot!$D:$E,2,FALSE)</f>
        <v>0</v>
      </c>
      <c r="D3423" s="64">
        <v>0</v>
      </c>
      <c r="E3423" s="64">
        <v>0</v>
      </c>
      <c r="F3423" s="64">
        <v>0</v>
      </c>
      <c r="G3423" s="64">
        <v>0</v>
      </c>
      <c r="H3423" s="20">
        <f>IFERROR(VLOOKUP(A3423,'[3]Allocation Thresholds'!A:B,2,FALSE),10)</f>
        <v>10</v>
      </c>
    </row>
    <row r="3424" spans="1:8">
      <c r="A3424" t="s">
        <v>8253</v>
      </c>
      <c r="B3424" s="64">
        <f>VLOOKUP($A3424,Pivot!$D:$E,2,FALSE)</f>
        <v>0</v>
      </c>
      <c r="D3424" s="64">
        <v>50</v>
      </c>
      <c r="E3424" s="64">
        <v>50</v>
      </c>
      <c r="F3424" s="64">
        <v>0</v>
      </c>
      <c r="G3424" s="64">
        <v>0</v>
      </c>
      <c r="H3424" s="20">
        <f>IFERROR(VLOOKUP(A3424,'[3]Allocation Thresholds'!A:B,2,FALSE),10)</f>
        <v>10</v>
      </c>
    </row>
    <row r="3425" spans="1:8">
      <c r="A3425" t="s">
        <v>8255</v>
      </c>
      <c r="B3425" s="64">
        <f>VLOOKUP($A3425,Pivot!$D:$E,2,FALSE)</f>
        <v>0</v>
      </c>
      <c r="D3425" s="64">
        <v>50</v>
      </c>
      <c r="E3425" s="64">
        <v>50</v>
      </c>
      <c r="F3425" s="64">
        <v>0</v>
      </c>
      <c r="G3425" s="64">
        <v>0</v>
      </c>
      <c r="H3425" s="20">
        <f>IFERROR(VLOOKUP(A3425,'[3]Allocation Thresholds'!A:B,2,FALSE),10)</f>
        <v>10</v>
      </c>
    </row>
    <row r="3426" spans="1:8">
      <c r="A3426" t="s">
        <v>2698</v>
      </c>
      <c r="B3426" s="64">
        <f>VLOOKUP($A3426,Pivot!$D:$E,2,FALSE)</f>
        <v>0</v>
      </c>
      <c r="D3426" s="64">
        <v>50</v>
      </c>
      <c r="E3426" s="64">
        <v>50</v>
      </c>
      <c r="F3426" s="64">
        <v>0</v>
      </c>
      <c r="G3426" s="64">
        <v>0</v>
      </c>
      <c r="H3426" s="20">
        <f>IFERROR(VLOOKUP(A3426,'[3]Allocation Thresholds'!A:B,2,FALSE),10)</f>
        <v>10</v>
      </c>
    </row>
    <row r="3427" spans="1:8">
      <c r="A3427" t="s">
        <v>2699</v>
      </c>
      <c r="B3427" s="64">
        <f>VLOOKUP($A3427,Pivot!$D:$E,2,FALSE)</f>
        <v>0</v>
      </c>
      <c r="D3427" s="64">
        <v>50</v>
      </c>
      <c r="E3427" s="64">
        <v>50</v>
      </c>
      <c r="F3427" s="64">
        <v>0</v>
      </c>
      <c r="G3427" s="64">
        <v>0</v>
      </c>
      <c r="H3427" s="20">
        <f>IFERROR(VLOOKUP(A3427,'[3]Allocation Thresholds'!A:B,2,FALSE),10)</f>
        <v>10</v>
      </c>
    </row>
    <row r="3428" spans="1:8">
      <c r="A3428" t="s">
        <v>2700</v>
      </c>
      <c r="B3428" s="64">
        <f>VLOOKUP($A3428,Pivot!$D:$E,2,FALSE)</f>
        <v>0</v>
      </c>
      <c r="D3428" s="64">
        <v>50</v>
      </c>
      <c r="E3428" s="64">
        <v>50</v>
      </c>
      <c r="F3428" s="64">
        <v>0</v>
      </c>
      <c r="G3428" s="64">
        <v>0</v>
      </c>
      <c r="H3428" s="20">
        <f>IFERROR(VLOOKUP(A3428,'[3]Allocation Thresholds'!A:B,2,FALSE),10)</f>
        <v>10</v>
      </c>
    </row>
    <row r="3429" spans="1:8">
      <c r="A3429" t="s">
        <v>2701</v>
      </c>
      <c r="B3429" s="64">
        <f>VLOOKUP($A3429,Pivot!$D:$E,2,FALSE)</f>
        <v>0</v>
      </c>
      <c r="D3429" s="64">
        <v>50</v>
      </c>
      <c r="E3429" s="64">
        <v>50</v>
      </c>
      <c r="F3429" s="64">
        <v>0</v>
      </c>
      <c r="G3429" s="64">
        <v>0</v>
      </c>
      <c r="H3429" s="20">
        <f>IFERROR(VLOOKUP(A3429,'[3]Allocation Thresholds'!A:B,2,FALSE),10)</f>
        <v>10</v>
      </c>
    </row>
    <row r="3430" spans="1:8">
      <c r="A3430" t="s">
        <v>2702</v>
      </c>
      <c r="B3430" s="64">
        <f>VLOOKUP($A3430,Pivot!$D:$E,2,FALSE)</f>
        <v>0</v>
      </c>
      <c r="D3430" s="64">
        <v>50</v>
      </c>
      <c r="E3430" s="64">
        <v>50</v>
      </c>
      <c r="F3430" s="64">
        <v>0</v>
      </c>
      <c r="G3430" s="64">
        <v>0</v>
      </c>
      <c r="H3430" s="20">
        <f>IFERROR(VLOOKUP(A3430,'[3]Allocation Thresholds'!A:B,2,FALSE),10)</f>
        <v>10</v>
      </c>
    </row>
    <row r="3431" spans="1:8">
      <c r="A3431" t="s">
        <v>2703</v>
      </c>
      <c r="B3431" s="64">
        <f>VLOOKUP($A3431,Pivot!$D:$E,2,FALSE)</f>
        <v>0</v>
      </c>
      <c r="D3431" s="64">
        <v>50</v>
      </c>
      <c r="E3431" s="64">
        <v>50</v>
      </c>
      <c r="F3431" s="64">
        <v>0</v>
      </c>
      <c r="G3431" s="64">
        <v>0</v>
      </c>
      <c r="H3431" s="20">
        <f>IFERROR(VLOOKUP(A3431,'[3]Allocation Thresholds'!A:B,2,FALSE),10)</f>
        <v>10</v>
      </c>
    </row>
    <row r="3432" spans="1:8">
      <c r="A3432" t="s">
        <v>2704</v>
      </c>
      <c r="B3432" s="64">
        <f>VLOOKUP($A3432,Pivot!$D:$E,2,FALSE)</f>
        <v>0</v>
      </c>
      <c r="D3432" s="64">
        <v>50</v>
      </c>
      <c r="E3432" s="64">
        <v>50</v>
      </c>
      <c r="F3432" s="64">
        <v>0</v>
      </c>
      <c r="G3432" s="64">
        <v>0</v>
      </c>
      <c r="H3432" s="20">
        <f>IFERROR(VLOOKUP(A3432,'[3]Allocation Thresholds'!A:B,2,FALSE),10)</f>
        <v>10</v>
      </c>
    </row>
    <row r="3433" spans="1:8">
      <c r="A3433" t="s">
        <v>5187</v>
      </c>
      <c r="B3433" s="64">
        <f>VLOOKUP($A3433,Pivot!$D:$E,2,FALSE)</f>
        <v>0</v>
      </c>
      <c r="D3433" s="64">
        <v>50</v>
      </c>
      <c r="E3433" s="64">
        <v>50</v>
      </c>
      <c r="F3433" s="64">
        <v>0</v>
      </c>
      <c r="G3433" s="64">
        <v>0</v>
      </c>
      <c r="H3433" s="20">
        <f>IFERROR(VLOOKUP(A3433,'[3]Allocation Thresholds'!A:B,2,FALSE),10)</f>
        <v>10</v>
      </c>
    </row>
    <row r="3434" spans="1:8">
      <c r="A3434" t="s">
        <v>2705</v>
      </c>
      <c r="B3434" s="64">
        <f>VLOOKUP($A3434,Pivot!$D:$E,2,FALSE)</f>
        <v>0</v>
      </c>
      <c r="D3434" s="64">
        <v>50</v>
      </c>
      <c r="E3434" s="64">
        <v>50</v>
      </c>
      <c r="F3434" s="64">
        <v>0</v>
      </c>
      <c r="G3434" s="64">
        <v>0</v>
      </c>
      <c r="H3434" s="20">
        <f>IFERROR(VLOOKUP(A3434,'[3]Allocation Thresholds'!A:B,2,FALSE),10)</f>
        <v>10</v>
      </c>
    </row>
    <row r="3435" spans="1:8">
      <c r="A3435" t="s">
        <v>2706</v>
      </c>
      <c r="B3435" s="64">
        <f>VLOOKUP($A3435,Pivot!$D:$E,2,FALSE)</f>
        <v>0</v>
      </c>
      <c r="D3435" s="64">
        <v>50</v>
      </c>
      <c r="E3435" s="64">
        <v>50</v>
      </c>
      <c r="F3435" s="64">
        <v>0</v>
      </c>
      <c r="G3435" s="64">
        <v>0</v>
      </c>
      <c r="H3435" s="20">
        <f>IFERROR(VLOOKUP(A3435,'[3]Allocation Thresholds'!A:B,2,FALSE),10)</f>
        <v>10</v>
      </c>
    </row>
    <row r="3436" spans="1:8">
      <c r="A3436" t="s">
        <v>5188</v>
      </c>
      <c r="B3436" s="64">
        <f>VLOOKUP($A3436,Pivot!$D:$E,2,FALSE)</f>
        <v>0</v>
      </c>
      <c r="D3436" s="64">
        <v>50</v>
      </c>
      <c r="E3436" s="64">
        <v>50</v>
      </c>
      <c r="F3436" s="64">
        <v>0</v>
      </c>
      <c r="G3436" s="64">
        <v>0</v>
      </c>
      <c r="H3436" s="20">
        <f>IFERROR(VLOOKUP(A3436,'[3]Allocation Thresholds'!A:B,2,FALSE),10)</f>
        <v>10</v>
      </c>
    </row>
    <row r="3437" spans="1:8">
      <c r="A3437" t="s">
        <v>2707</v>
      </c>
      <c r="B3437" s="64">
        <f>VLOOKUP($A3437,Pivot!$D:$E,2,FALSE)</f>
        <v>0</v>
      </c>
      <c r="D3437" s="64">
        <v>50</v>
      </c>
      <c r="E3437" s="64">
        <v>50</v>
      </c>
      <c r="F3437" s="64">
        <v>0</v>
      </c>
      <c r="G3437" s="64">
        <v>0</v>
      </c>
      <c r="H3437" s="20">
        <f>IFERROR(VLOOKUP(A3437,'[3]Allocation Thresholds'!A:B,2,FALSE),10)</f>
        <v>10</v>
      </c>
    </row>
    <row r="3438" spans="1:8">
      <c r="A3438" t="s">
        <v>5189</v>
      </c>
      <c r="B3438" s="64">
        <f>VLOOKUP($A3438,Pivot!$D:$E,2,FALSE)</f>
        <v>0</v>
      </c>
      <c r="D3438" s="64">
        <v>50</v>
      </c>
      <c r="E3438" s="64">
        <v>50</v>
      </c>
      <c r="F3438" s="64">
        <v>0</v>
      </c>
      <c r="G3438" s="64">
        <v>0</v>
      </c>
      <c r="H3438" s="20">
        <f>IFERROR(VLOOKUP(A3438,'[3]Allocation Thresholds'!A:B,2,FALSE),10)</f>
        <v>10</v>
      </c>
    </row>
    <row r="3439" spans="1:8">
      <c r="A3439" t="s">
        <v>5190</v>
      </c>
      <c r="B3439" s="64">
        <f>VLOOKUP($A3439,Pivot!$D:$E,2,FALSE)</f>
        <v>0</v>
      </c>
      <c r="D3439" s="64">
        <v>50</v>
      </c>
      <c r="E3439" s="64">
        <v>50</v>
      </c>
      <c r="F3439" s="64">
        <v>0</v>
      </c>
      <c r="G3439" s="64">
        <v>0</v>
      </c>
      <c r="H3439" s="20">
        <f>IFERROR(VLOOKUP(A3439,'[3]Allocation Thresholds'!A:B,2,FALSE),10)</f>
        <v>10</v>
      </c>
    </row>
    <row r="3440" spans="1:8">
      <c r="A3440" t="s">
        <v>2708</v>
      </c>
      <c r="B3440" s="64">
        <f>VLOOKUP($A3440,Pivot!$D:$E,2,FALSE)</f>
        <v>0</v>
      </c>
      <c r="D3440" s="64">
        <v>50</v>
      </c>
      <c r="E3440" s="64">
        <v>50</v>
      </c>
      <c r="F3440" s="64">
        <v>0</v>
      </c>
      <c r="G3440" s="64">
        <v>0</v>
      </c>
      <c r="H3440" s="20">
        <f>IFERROR(VLOOKUP(A3440,'[3]Allocation Thresholds'!A:B,2,FALSE),10)</f>
        <v>10</v>
      </c>
    </row>
    <row r="3441" spans="1:8">
      <c r="A3441" t="s">
        <v>2709</v>
      </c>
      <c r="B3441" s="64">
        <f>VLOOKUP($A3441,Pivot!$D:$E,2,FALSE)</f>
        <v>0</v>
      </c>
      <c r="D3441" s="64">
        <v>50</v>
      </c>
      <c r="E3441" s="64">
        <v>50</v>
      </c>
      <c r="F3441" s="64">
        <v>0</v>
      </c>
      <c r="G3441" s="64">
        <v>0</v>
      </c>
      <c r="H3441" s="20">
        <f>IFERROR(VLOOKUP(A3441,'[3]Allocation Thresholds'!A:B,2,FALSE),10)</f>
        <v>10</v>
      </c>
    </row>
    <row r="3442" spans="1:8">
      <c r="A3442" t="s">
        <v>5191</v>
      </c>
      <c r="B3442" s="64">
        <f>VLOOKUP($A3442,Pivot!$D:$E,2,FALSE)</f>
        <v>0</v>
      </c>
      <c r="D3442" s="64">
        <v>50</v>
      </c>
      <c r="E3442" s="64">
        <v>50</v>
      </c>
      <c r="F3442" s="64">
        <v>0</v>
      </c>
      <c r="G3442" s="64">
        <v>0</v>
      </c>
      <c r="H3442" s="20">
        <f>IFERROR(VLOOKUP(A3442,'[3]Allocation Thresholds'!A:B,2,FALSE),10)</f>
        <v>10</v>
      </c>
    </row>
    <row r="3443" spans="1:8">
      <c r="A3443" t="s">
        <v>5192</v>
      </c>
      <c r="B3443" s="64">
        <f>VLOOKUP($A3443,Pivot!$D:$E,2,FALSE)</f>
        <v>0</v>
      </c>
      <c r="D3443" s="64">
        <v>50</v>
      </c>
      <c r="E3443" s="64">
        <v>50</v>
      </c>
      <c r="F3443" s="64">
        <v>0</v>
      </c>
      <c r="G3443" s="64">
        <v>0</v>
      </c>
      <c r="H3443" s="20">
        <f>IFERROR(VLOOKUP(A3443,'[3]Allocation Thresholds'!A:B,2,FALSE),10)</f>
        <v>10</v>
      </c>
    </row>
    <row r="3444" spans="1:8">
      <c r="A3444" t="s">
        <v>2710</v>
      </c>
      <c r="B3444" s="64">
        <f>VLOOKUP($A3444,Pivot!$D:$E,2,FALSE)</f>
        <v>0</v>
      </c>
      <c r="D3444" s="64">
        <v>50</v>
      </c>
      <c r="E3444" s="64">
        <v>50</v>
      </c>
      <c r="F3444" s="64">
        <v>0</v>
      </c>
      <c r="G3444" s="64">
        <v>0</v>
      </c>
      <c r="H3444" s="20">
        <f>IFERROR(VLOOKUP(A3444,'[3]Allocation Thresholds'!A:B,2,FALSE),10)</f>
        <v>10</v>
      </c>
    </row>
    <row r="3445" spans="1:8">
      <c r="A3445" t="s">
        <v>2711</v>
      </c>
      <c r="B3445" s="64">
        <f>VLOOKUP($A3445,Pivot!$D:$E,2,FALSE)</f>
        <v>1</v>
      </c>
      <c r="D3445" s="64">
        <v>50</v>
      </c>
      <c r="E3445" s="64">
        <v>50</v>
      </c>
      <c r="F3445" s="64">
        <v>0</v>
      </c>
      <c r="G3445" s="64">
        <v>0</v>
      </c>
      <c r="H3445" s="20">
        <f>IFERROR(VLOOKUP(A3445,'[3]Allocation Thresholds'!A:B,2,FALSE),10)</f>
        <v>10</v>
      </c>
    </row>
    <row r="3446" spans="1:8">
      <c r="A3446" t="s">
        <v>5193</v>
      </c>
      <c r="B3446" s="64">
        <f>VLOOKUP($A3446,Pivot!$D:$E,2,FALSE)</f>
        <v>0</v>
      </c>
      <c r="D3446" s="64">
        <v>50</v>
      </c>
      <c r="E3446" s="64">
        <v>50</v>
      </c>
      <c r="F3446" s="64">
        <v>0</v>
      </c>
      <c r="G3446" s="64">
        <v>0</v>
      </c>
      <c r="H3446" s="20">
        <f>IFERROR(VLOOKUP(A3446,'[3]Allocation Thresholds'!A:B,2,FALSE),10)</f>
        <v>10</v>
      </c>
    </row>
    <row r="3447" spans="1:8">
      <c r="A3447" t="s">
        <v>2712</v>
      </c>
      <c r="B3447" s="64">
        <f>VLOOKUP($A3447,Pivot!$D:$E,2,FALSE)</f>
        <v>0</v>
      </c>
      <c r="D3447" s="64">
        <v>50</v>
      </c>
      <c r="E3447" s="64">
        <v>50</v>
      </c>
      <c r="F3447" s="64">
        <v>0</v>
      </c>
      <c r="G3447" s="64">
        <v>0</v>
      </c>
      <c r="H3447" s="20">
        <f>IFERROR(VLOOKUP(A3447,'[3]Allocation Thresholds'!A:B,2,FALSE),10)</f>
        <v>10</v>
      </c>
    </row>
    <row r="3448" spans="1:8">
      <c r="A3448" t="s">
        <v>5194</v>
      </c>
      <c r="B3448" s="64">
        <f>VLOOKUP($A3448,Pivot!$D:$E,2,FALSE)</f>
        <v>0</v>
      </c>
      <c r="D3448" s="64">
        <v>50</v>
      </c>
      <c r="E3448" s="64">
        <v>50</v>
      </c>
      <c r="F3448" s="64">
        <v>0</v>
      </c>
      <c r="G3448" s="64">
        <v>0</v>
      </c>
      <c r="H3448" s="20">
        <f>IFERROR(VLOOKUP(A3448,'[3]Allocation Thresholds'!A:B,2,FALSE),10)</f>
        <v>10</v>
      </c>
    </row>
    <row r="3449" spans="1:8">
      <c r="A3449" t="s">
        <v>2713</v>
      </c>
      <c r="B3449" s="64">
        <f>VLOOKUP($A3449,Pivot!$D:$E,2,FALSE)</f>
        <v>0</v>
      </c>
      <c r="D3449" s="64">
        <v>50</v>
      </c>
      <c r="E3449" s="64">
        <v>50</v>
      </c>
      <c r="F3449" s="64">
        <v>0</v>
      </c>
      <c r="G3449" s="64">
        <v>0</v>
      </c>
      <c r="H3449" s="20">
        <f>IFERROR(VLOOKUP(A3449,'[3]Allocation Thresholds'!A:B,2,FALSE),10)</f>
        <v>10</v>
      </c>
    </row>
    <row r="3450" spans="1:8">
      <c r="A3450" t="s">
        <v>5195</v>
      </c>
      <c r="B3450" s="64">
        <f>VLOOKUP($A3450,Pivot!$D:$E,2,FALSE)</f>
        <v>0</v>
      </c>
      <c r="D3450" s="64">
        <v>50</v>
      </c>
      <c r="E3450" s="64">
        <v>50</v>
      </c>
      <c r="F3450" s="64">
        <v>0</v>
      </c>
      <c r="G3450" s="64">
        <v>0</v>
      </c>
      <c r="H3450" s="20">
        <f>IFERROR(VLOOKUP(A3450,'[3]Allocation Thresholds'!A:B,2,FALSE),10)</f>
        <v>10</v>
      </c>
    </row>
    <row r="3451" spans="1:8">
      <c r="A3451" t="s">
        <v>5196</v>
      </c>
      <c r="B3451" s="64">
        <f>VLOOKUP($A3451,Pivot!$D:$E,2,FALSE)</f>
        <v>0</v>
      </c>
      <c r="D3451" s="64">
        <v>50</v>
      </c>
      <c r="E3451" s="64">
        <v>50</v>
      </c>
      <c r="F3451" s="64">
        <v>0</v>
      </c>
      <c r="G3451" s="64">
        <v>0</v>
      </c>
      <c r="H3451" s="20">
        <f>IFERROR(VLOOKUP(A3451,'[3]Allocation Thresholds'!A:B,2,FALSE),10)</f>
        <v>10</v>
      </c>
    </row>
    <row r="3452" spans="1:8">
      <c r="A3452" t="s">
        <v>2714</v>
      </c>
      <c r="B3452" s="64">
        <f>VLOOKUP($A3452,Pivot!$D:$E,2,FALSE)</f>
        <v>0</v>
      </c>
      <c r="D3452" s="64">
        <v>50</v>
      </c>
      <c r="E3452" s="64">
        <v>50</v>
      </c>
      <c r="F3452" s="64">
        <v>0</v>
      </c>
      <c r="G3452" s="64">
        <v>0</v>
      </c>
      <c r="H3452" s="20">
        <f>IFERROR(VLOOKUP(A3452,'[3]Allocation Thresholds'!A:B,2,FALSE),10)</f>
        <v>10</v>
      </c>
    </row>
    <row r="3453" spans="1:8">
      <c r="A3453" t="s">
        <v>2715</v>
      </c>
      <c r="B3453" s="64">
        <f>VLOOKUP($A3453,Pivot!$D:$E,2,FALSE)</f>
        <v>0</v>
      </c>
      <c r="D3453" s="64">
        <v>50</v>
      </c>
      <c r="E3453" s="64">
        <v>50</v>
      </c>
      <c r="F3453" s="64">
        <v>0</v>
      </c>
      <c r="G3453" s="64">
        <v>0</v>
      </c>
      <c r="H3453" s="20">
        <f>IFERROR(VLOOKUP(A3453,'[3]Allocation Thresholds'!A:B,2,FALSE),10)</f>
        <v>10</v>
      </c>
    </row>
    <row r="3454" spans="1:8">
      <c r="A3454" t="s">
        <v>2716</v>
      </c>
      <c r="B3454" s="64">
        <f>VLOOKUP($A3454,Pivot!$D:$E,2,FALSE)</f>
        <v>0</v>
      </c>
      <c r="D3454" s="64">
        <v>50</v>
      </c>
      <c r="E3454" s="64">
        <v>50</v>
      </c>
      <c r="F3454" s="64">
        <v>0</v>
      </c>
      <c r="G3454" s="64">
        <v>0</v>
      </c>
      <c r="H3454" s="20">
        <f>IFERROR(VLOOKUP(A3454,'[3]Allocation Thresholds'!A:B,2,FALSE),10)</f>
        <v>10</v>
      </c>
    </row>
    <row r="3455" spans="1:8">
      <c r="A3455" t="s">
        <v>2717</v>
      </c>
      <c r="B3455" s="64">
        <f>VLOOKUP($A3455,Pivot!$D:$E,2,FALSE)</f>
        <v>0</v>
      </c>
      <c r="D3455" s="64">
        <v>50</v>
      </c>
      <c r="E3455" s="64">
        <v>50</v>
      </c>
      <c r="F3455" s="64">
        <v>0</v>
      </c>
      <c r="G3455" s="64">
        <v>0</v>
      </c>
      <c r="H3455" s="20">
        <f>IFERROR(VLOOKUP(A3455,'[3]Allocation Thresholds'!A:B,2,FALSE),10)</f>
        <v>10</v>
      </c>
    </row>
    <row r="3456" spans="1:8">
      <c r="A3456" t="s">
        <v>5197</v>
      </c>
      <c r="B3456" s="64">
        <f>VLOOKUP($A3456,Pivot!$D:$E,2,FALSE)</f>
        <v>0</v>
      </c>
      <c r="D3456" s="64">
        <v>50</v>
      </c>
      <c r="E3456" s="64">
        <v>50</v>
      </c>
      <c r="F3456" s="64">
        <v>0</v>
      </c>
      <c r="G3456" s="64">
        <v>0</v>
      </c>
      <c r="H3456" s="20">
        <f>IFERROR(VLOOKUP(A3456,'[3]Allocation Thresholds'!A:B,2,FALSE),10)</f>
        <v>10</v>
      </c>
    </row>
    <row r="3457" spans="1:8">
      <c r="A3457" t="s">
        <v>5198</v>
      </c>
      <c r="B3457" s="64">
        <f>VLOOKUP($A3457,Pivot!$D:$E,2,FALSE)</f>
        <v>0</v>
      </c>
      <c r="D3457" s="64">
        <v>50</v>
      </c>
      <c r="E3457" s="64">
        <v>50</v>
      </c>
      <c r="F3457" s="64">
        <v>0</v>
      </c>
      <c r="G3457" s="64">
        <v>0</v>
      </c>
      <c r="H3457" s="20">
        <f>IFERROR(VLOOKUP(A3457,'[3]Allocation Thresholds'!A:B,2,FALSE),10)</f>
        <v>10</v>
      </c>
    </row>
    <row r="3458" spans="1:8">
      <c r="A3458" t="s">
        <v>5199</v>
      </c>
      <c r="B3458" s="64">
        <f>VLOOKUP($A3458,Pivot!$D:$E,2,FALSE)</f>
        <v>0</v>
      </c>
      <c r="D3458" s="64">
        <v>50</v>
      </c>
      <c r="E3458" s="64">
        <v>50</v>
      </c>
      <c r="F3458" s="64">
        <v>0</v>
      </c>
      <c r="G3458" s="64">
        <v>0</v>
      </c>
      <c r="H3458" s="20">
        <f>IFERROR(VLOOKUP(A3458,'[3]Allocation Thresholds'!A:B,2,FALSE),10)</f>
        <v>10</v>
      </c>
    </row>
    <row r="3459" spans="1:8">
      <c r="A3459" t="s">
        <v>2718</v>
      </c>
      <c r="B3459" s="64">
        <f>VLOOKUP($A3459,Pivot!$D:$E,2,FALSE)</f>
        <v>0</v>
      </c>
      <c r="D3459" s="64">
        <v>50</v>
      </c>
      <c r="E3459" s="64">
        <v>50</v>
      </c>
      <c r="F3459" s="64">
        <v>0</v>
      </c>
      <c r="G3459" s="64">
        <v>0</v>
      </c>
      <c r="H3459" s="20">
        <f>IFERROR(VLOOKUP(A3459,'[3]Allocation Thresholds'!A:B,2,FALSE),10)</f>
        <v>10</v>
      </c>
    </row>
    <row r="3460" spans="1:8">
      <c r="A3460" t="s">
        <v>2719</v>
      </c>
      <c r="B3460" s="64">
        <f>VLOOKUP($A3460,Pivot!$D:$E,2,FALSE)</f>
        <v>0</v>
      </c>
      <c r="D3460" s="64">
        <v>50</v>
      </c>
      <c r="E3460" s="64">
        <v>50</v>
      </c>
      <c r="F3460" s="64">
        <v>0</v>
      </c>
      <c r="G3460" s="64">
        <v>0</v>
      </c>
      <c r="H3460" s="20">
        <f>IFERROR(VLOOKUP(A3460,'[3]Allocation Thresholds'!A:B,2,FALSE),10)</f>
        <v>10</v>
      </c>
    </row>
    <row r="3461" spans="1:8">
      <c r="A3461" t="s">
        <v>2720</v>
      </c>
      <c r="B3461" s="64">
        <f>VLOOKUP($A3461,Pivot!$D:$E,2,FALSE)</f>
        <v>0</v>
      </c>
      <c r="D3461" s="64">
        <v>50</v>
      </c>
      <c r="E3461" s="64">
        <v>50</v>
      </c>
      <c r="F3461" s="64">
        <v>0</v>
      </c>
      <c r="G3461" s="64">
        <v>0</v>
      </c>
      <c r="H3461" s="20">
        <f>IFERROR(VLOOKUP(A3461,'[3]Allocation Thresholds'!A:B,2,FALSE),10)</f>
        <v>10</v>
      </c>
    </row>
    <row r="3462" spans="1:8">
      <c r="A3462" t="s">
        <v>2721</v>
      </c>
      <c r="B3462" s="64">
        <f>VLOOKUP($A3462,Pivot!$D:$E,2,FALSE)</f>
        <v>0</v>
      </c>
      <c r="D3462" s="64">
        <v>50</v>
      </c>
      <c r="E3462" s="64">
        <v>50</v>
      </c>
      <c r="F3462" s="64">
        <v>0</v>
      </c>
      <c r="G3462" s="64">
        <v>0</v>
      </c>
      <c r="H3462" s="20">
        <f>IFERROR(VLOOKUP(A3462,'[3]Allocation Thresholds'!A:B,2,FALSE),10)</f>
        <v>10</v>
      </c>
    </row>
    <row r="3463" spans="1:8">
      <c r="A3463" t="s">
        <v>2722</v>
      </c>
      <c r="B3463" s="64">
        <f>VLOOKUP($A3463,Pivot!$D:$E,2,FALSE)</f>
        <v>0</v>
      </c>
      <c r="D3463" s="64">
        <v>50</v>
      </c>
      <c r="E3463" s="64">
        <v>50</v>
      </c>
      <c r="F3463" s="64">
        <v>0</v>
      </c>
      <c r="G3463" s="64">
        <v>0</v>
      </c>
      <c r="H3463" s="20">
        <f>IFERROR(VLOOKUP(A3463,'[3]Allocation Thresholds'!A:B,2,FALSE),10)</f>
        <v>10</v>
      </c>
    </row>
    <row r="3464" spans="1:8">
      <c r="A3464" t="s">
        <v>2723</v>
      </c>
      <c r="B3464" s="64">
        <f>VLOOKUP($A3464,Pivot!$D:$E,2,FALSE)</f>
        <v>0</v>
      </c>
      <c r="D3464" s="64">
        <v>50</v>
      </c>
      <c r="E3464" s="64">
        <v>50</v>
      </c>
      <c r="F3464" s="64">
        <v>0</v>
      </c>
      <c r="G3464" s="64">
        <v>0</v>
      </c>
      <c r="H3464" s="20">
        <f>IFERROR(VLOOKUP(A3464,'[3]Allocation Thresholds'!A:B,2,FALSE),10)</f>
        <v>10</v>
      </c>
    </row>
    <row r="3465" spans="1:8">
      <c r="A3465" t="s">
        <v>2724</v>
      </c>
      <c r="B3465" s="64">
        <f>VLOOKUP($A3465,Pivot!$D:$E,2,FALSE)</f>
        <v>0</v>
      </c>
      <c r="D3465" s="64">
        <v>50</v>
      </c>
      <c r="E3465" s="64">
        <v>50</v>
      </c>
      <c r="F3465" s="64">
        <v>0</v>
      </c>
      <c r="G3465" s="64">
        <v>0</v>
      </c>
      <c r="H3465" s="20">
        <f>IFERROR(VLOOKUP(A3465,'[3]Allocation Thresholds'!A:B,2,FALSE),10)</f>
        <v>10</v>
      </c>
    </row>
    <row r="3466" spans="1:8">
      <c r="A3466" t="s">
        <v>2725</v>
      </c>
      <c r="B3466" s="64">
        <f>VLOOKUP($A3466,Pivot!$D:$E,2,FALSE)</f>
        <v>0</v>
      </c>
      <c r="D3466" s="64">
        <v>50</v>
      </c>
      <c r="E3466" s="64">
        <v>50</v>
      </c>
      <c r="F3466" s="64">
        <v>0</v>
      </c>
      <c r="G3466" s="64">
        <v>0</v>
      </c>
      <c r="H3466" s="20">
        <f>IFERROR(VLOOKUP(A3466,'[3]Allocation Thresholds'!A:B,2,FALSE),10)</f>
        <v>10</v>
      </c>
    </row>
    <row r="3467" spans="1:8">
      <c r="A3467" t="s">
        <v>2726</v>
      </c>
      <c r="B3467" s="64">
        <f>VLOOKUP($A3467,Pivot!$D:$E,2,FALSE)</f>
        <v>0</v>
      </c>
      <c r="D3467" s="64">
        <v>50</v>
      </c>
      <c r="E3467" s="64">
        <v>50</v>
      </c>
      <c r="F3467" s="64">
        <v>0</v>
      </c>
      <c r="G3467" s="64">
        <v>0</v>
      </c>
      <c r="H3467" s="20">
        <f>IFERROR(VLOOKUP(A3467,'[3]Allocation Thresholds'!A:B,2,FALSE),10)</f>
        <v>10</v>
      </c>
    </row>
    <row r="3468" spans="1:8">
      <c r="A3468" t="s">
        <v>2727</v>
      </c>
      <c r="B3468" s="64">
        <f>VLOOKUP($A3468,Pivot!$D:$E,2,FALSE)</f>
        <v>0</v>
      </c>
      <c r="D3468" s="64">
        <v>50</v>
      </c>
      <c r="E3468" s="64">
        <v>50</v>
      </c>
      <c r="F3468" s="64">
        <v>0</v>
      </c>
      <c r="G3468" s="64">
        <v>0</v>
      </c>
      <c r="H3468" s="20">
        <f>IFERROR(VLOOKUP(A3468,'[3]Allocation Thresholds'!A:B,2,FALSE),10)</f>
        <v>10</v>
      </c>
    </row>
    <row r="3469" spans="1:8">
      <c r="A3469" t="s">
        <v>2728</v>
      </c>
      <c r="B3469" s="64">
        <f>VLOOKUP($A3469,Pivot!$D:$E,2,FALSE)</f>
        <v>0</v>
      </c>
      <c r="D3469" s="64">
        <v>50</v>
      </c>
      <c r="E3469" s="64">
        <v>50</v>
      </c>
      <c r="F3469" s="64">
        <v>0</v>
      </c>
      <c r="G3469" s="64">
        <v>0</v>
      </c>
      <c r="H3469" s="20">
        <f>IFERROR(VLOOKUP(A3469,'[3]Allocation Thresholds'!A:B,2,FALSE),10)</f>
        <v>10</v>
      </c>
    </row>
    <row r="3470" spans="1:8">
      <c r="A3470" t="s">
        <v>8257</v>
      </c>
      <c r="B3470" s="64">
        <f>VLOOKUP($A3470,Pivot!$D:$E,2,FALSE)</f>
        <v>0</v>
      </c>
      <c r="D3470" s="64">
        <v>50</v>
      </c>
      <c r="E3470" s="64">
        <v>50</v>
      </c>
      <c r="F3470" s="64">
        <v>0</v>
      </c>
      <c r="G3470" s="64">
        <v>0</v>
      </c>
      <c r="H3470" s="20">
        <f>IFERROR(VLOOKUP(A3470,'[3]Allocation Thresholds'!A:B,2,FALSE),10)</f>
        <v>10</v>
      </c>
    </row>
    <row r="3471" spans="1:8">
      <c r="A3471" t="s">
        <v>8259</v>
      </c>
      <c r="B3471" s="64">
        <f>VLOOKUP($A3471,Pivot!$D:$E,2,FALSE)</f>
        <v>0</v>
      </c>
      <c r="D3471" s="64">
        <v>50</v>
      </c>
      <c r="E3471" s="64">
        <v>50</v>
      </c>
      <c r="F3471" s="64">
        <v>0</v>
      </c>
      <c r="G3471" s="64">
        <v>0</v>
      </c>
      <c r="H3471" s="20">
        <f>IFERROR(VLOOKUP(A3471,'[3]Allocation Thresholds'!A:B,2,FALSE),10)</f>
        <v>10</v>
      </c>
    </row>
    <row r="3472" spans="1:8">
      <c r="A3472" t="s">
        <v>8261</v>
      </c>
      <c r="B3472" s="64">
        <f>VLOOKUP($A3472,Pivot!$D:$E,2,FALSE)</f>
        <v>0</v>
      </c>
      <c r="D3472" s="64">
        <v>50</v>
      </c>
      <c r="E3472" s="64">
        <v>50</v>
      </c>
      <c r="F3472" s="64">
        <v>0</v>
      </c>
      <c r="G3472" s="64">
        <v>0</v>
      </c>
      <c r="H3472" s="20">
        <f>IFERROR(VLOOKUP(A3472,'[3]Allocation Thresholds'!A:B,2,FALSE),10)</f>
        <v>10</v>
      </c>
    </row>
    <row r="3473" spans="1:8">
      <c r="A3473" t="s">
        <v>8263</v>
      </c>
      <c r="B3473" s="64">
        <f>VLOOKUP($A3473,Pivot!$D:$E,2,FALSE)</f>
        <v>0</v>
      </c>
      <c r="D3473" s="64">
        <v>50</v>
      </c>
      <c r="E3473" s="66">
        <v>50</v>
      </c>
      <c r="F3473" s="64">
        <v>0</v>
      </c>
      <c r="G3473" s="64">
        <v>0</v>
      </c>
      <c r="H3473" s="20">
        <f>IFERROR(VLOOKUP(A3473,'[3]Allocation Thresholds'!A:B,2,FALSE),10)</f>
        <v>10</v>
      </c>
    </row>
    <row r="3474" spans="1:8">
      <c r="A3474" t="s">
        <v>5200</v>
      </c>
      <c r="B3474" s="64">
        <f>VLOOKUP($A3474,Pivot!$D:$E,2,FALSE)</f>
        <v>0</v>
      </c>
      <c r="D3474" s="64">
        <v>50</v>
      </c>
      <c r="E3474" s="64">
        <v>50</v>
      </c>
      <c r="F3474" s="64">
        <v>0</v>
      </c>
      <c r="G3474" s="64">
        <v>0</v>
      </c>
      <c r="H3474" s="20">
        <f>IFERROR(VLOOKUP(A3474,'[3]Allocation Thresholds'!A:B,2,FALSE),10)</f>
        <v>10</v>
      </c>
    </row>
    <row r="3475" spans="1:8">
      <c r="A3475" t="s">
        <v>2729</v>
      </c>
      <c r="B3475" s="64">
        <f>VLOOKUP($A3475,Pivot!$D:$E,2,FALSE)</f>
        <v>0</v>
      </c>
      <c r="D3475" s="64">
        <v>50</v>
      </c>
      <c r="E3475" s="64">
        <v>50</v>
      </c>
      <c r="F3475" s="64">
        <v>0</v>
      </c>
      <c r="G3475" s="64">
        <v>0</v>
      </c>
      <c r="H3475" s="20">
        <f>IFERROR(VLOOKUP(A3475,'[3]Allocation Thresholds'!A:B,2,FALSE),10)</f>
        <v>10</v>
      </c>
    </row>
    <row r="3476" spans="1:8">
      <c r="A3476" t="s">
        <v>2730</v>
      </c>
      <c r="B3476" s="64">
        <f>VLOOKUP($A3476,Pivot!$D:$E,2,FALSE)</f>
        <v>0</v>
      </c>
      <c r="D3476" s="64">
        <v>50</v>
      </c>
      <c r="E3476" s="64">
        <v>50</v>
      </c>
      <c r="F3476" s="64">
        <v>0</v>
      </c>
      <c r="G3476" s="64">
        <v>0</v>
      </c>
      <c r="H3476" s="20">
        <f>IFERROR(VLOOKUP(A3476,'[3]Allocation Thresholds'!A:B,2,FALSE),10)</f>
        <v>10</v>
      </c>
    </row>
    <row r="3477" spans="1:8">
      <c r="A3477" t="s">
        <v>5201</v>
      </c>
      <c r="B3477" s="64">
        <f>VLOOKUP($A3477,Pivot!$D:$E,2,FALSE)</f>
        <v>0</v>
      </c>
      <c r="D3477" s="64">
        <v>50</v>
      </c>
      <c r="E3477" s="64">
        <v>50</v>
      </c>
      <c r="F3477" s="64">
        <v>0</v>
      </c>
      <c r="G3477" s="64">
        <v>0</v>
      </c>
      <c r="H3477" s="20">
        <f>IFERROR(VLOOKUP(A3477,'[3]Allocation Thresholds'!A:B,2,FALSE),10)</f>
        <v>10</v>
      </c>
    </row>
    <row r="3478" spans="1:8">
      <c r="A3478" t="s">
        <v>5202</v>
      </c>
      <c r="B3478" s="64">
        <f>VLOOKUP($A3478,Pivot!$D:$E,2,FALSE)</f>
        <v>0</v>
      </c>
      <c r="D3478" s="64">
        <v>50</v>
      </c>
      <c r="E3478" s="64">
        <v>50</v>
      </c>
      <c r="F3478" s="64">
        <v>0</v>
      </c>
      <c r="G3478" s="64">
        <v>0</v>
      </c>
      <c r="H3478" s="20">
        <f>IFERROR(VLOOKUP(A3478,'[3]Allocation Thresholds'!A:B,2,FALSE),10)</f>
        <v>10</v>
      </c>
    </row>
    <row r="3479" spans="1:8">
      <c r="A3479" t="s">
        <v>5203</v>
      </c>
      <c r="B3479" s="64">
        <f>VLOOKUP($A3479,Pivot!$D:$E,2,FALSE)</f>
        <v>0</v>
      </c>
      <c r="D3479" s="64">
        <v>50</v>
      </c>
      <c r="E3479" s="64">
        <v>50</v>
      </c>
      <c r="F3479" s="64">
        <v>0</v>
      </c>
      <c r="G3479" s="64">
        <v>0</v>
      </c>
      <c r="H3479" s="20">
        <f>IFERROR(VLOOKUP(A3479,'[3]Allocation Thresholds'!A:B,2,FALSE),10)</f>
        <v>10</v>
      </c>
    </row>
    <row r="3480" spans="1:8">
      <c r="A3480" t="s">
        <v>2731</v>
      </c>
      <c r="B3480" s="64">
        <f>VLOOKUP($A3480,Pivot!$D:$E,2,FALSE)</f>
        <v>0</v>
      </c>
      <c r="D3480" s="64">
        <v>50</v>
      </c>
      <c r="E3480" s="64">
        <v>50</v>
      </c>
      <c r="F3480" s="64">
        <v>0</v>
      </c>
      <c r="G3480" s="64">
        <v>0</v>
      </c>
      <c r="H3480" s="20">
        <f>IFERROR(VLOOKUP(A3480,'[3]Allocation Thresholds'!A:B,2,FALSE),10)</f>
        <v>10</v>
      </c>
    </row>
    <row r="3481" spans="1:8">
      <c r="A3481" t="s">
        <v>5204</v>
      </c>
      <c r="B3481" s="64">
        <f>VLOOKUP($A3481,Pivot!$D:$E,2,FALSE)</f>
        <v>0</v>
      </c>
      <c r="D3481" s="64">
        <v>50</v>
      </c>
      <c r="E3481" s="64">
        <v>50</v>
      </c>
      <c r="F3481" s="64">
        <v>0</v>
      </c>
      <c r="G3481" s="64">
        <v>0</v>
      </c>
      <c r="H3481" s="20">
        <f>IFERROR(VLOOKUP(A3481,'[3]Allocation Thresholds'!A:B,2,FALSE),10)</f>
        <v>10</v>
      </c>
    </row>
    <row r="3482" spans="1:8">
      <c r="A3482" t="s">
        <v>5205</v>
      </c>
      <c r="B3482" s="64">
        <f>VLOOKUP($A3482,Pivot!$D:$E,2,FALSE)</f>
        <v>0</v>
      </c>
      <c r="D3482" s="64">
        <v>50</v>
      </c>
      <c r="E3482" s="64">
        <v>50</v>
      </c>
      <c r="F3482" s="64">
        <v>0</v>
      </c>
      <c r="G3482" s="64">
        <v>0</v>
      </c>
      <c r="H3482" s="20">
        <f>IFERROR(VLOOKUP(A3482,'[3]Allocation Thresholds'!A:B,2,FALSE),10)</f>
        <v>10</v>
      </c>
    </row>
    <row r="3483" spans="1:8">
      <c r="A3483" t="s">
        <v>2732</v>
      </c>
      <c r="B3483" s="64">
        <f>VLOOKUP($A3483,Pivot!$D:$E,2,FALSE)</f>
        <v>0</v>
      </c>
      <c r="D3483" s="64">
        <v>50</v>
      </c>
      <c r="E3483" s="64">
        <v>50</v>
      </c>
      <c r="F3483" s="64">
        <v>0</v>
      </c>
      <c r="G3483" s="64">
        <v>0</v>
      </c>
      <c r="H3483" s="20">
        <f>IFERROR(VLOOKUP(A3483,'[3]Allocation Thresholds'!A:B,2,FALSE),10)</f>
        <v>10</v>
      </c>
    </row>
    <row r="3484" spans="1:8">
      <c r="A3484" t="s">
        <v>2733</v>
      </c>
      <c r="B3484" s="64">
        <f>VLOOKUP($A3484,Pivot!$D:$E,2,FALSE)</f>
        <v>0</v>
      </c>
      <c r="D3484" s="64">
        <v>50</v>
      </c>
      <c r="E3484" s="64">
        <v>50</v>
      </c>
      <c r="F3484" s="64">
        <v>0</v>
      </c>
      <c r="G3484" s="64">
        <v>0</v>
      </c>
      <c r="H3484" s="20">
        <f>IFERROR(VLOOKUP(A3484,'[3]Allocation Thresholds'!A:B,2,FALSE),10)</f>
        <v>10</v>
      </c>
    </row>
    <row r="3485" spans="1:8">
      <c r="A3485" t="s">
        <v>5206</v>
      </c>
      <c r="B3485" s="64">
        <f>VLOOKUP($A3485,Pivot!$D:$E,2,FALSE)</f>
        <v>0</v>
      </c>
      <c r="D3485" s="64">
        <v>50</v>
      </c>
      <c r="E3485" s="64">
        <v>50</v>
      </c>
      <c r="F3485" s="64">
        <v>0</v>
      </c>
      <c r="G3485" s="64">
        <v>0</v>
      </c>
      <c r="H3485" s="20">
        <f>IFERROR(VLOOKUP(A3485,'[3]Allocation Thresholds'!A:B,2,FALSE),10)</f>
        <v>10</v>
      </c>
    </row>
    <row r="3486" spans="1:8">
      <c r="A3486" t="s">
        <v>2734</v>
      </c>
      <c r="B3486" s="64">
        <f>VLOOKUP($A3486,Pivot!$D:$E,2,FALSE)</f>
        <v>0</v>
      </c>
      <c r="D3486" s="64">
        <v>50</v>
      </c>
      <c r="E3486" s="64">
        <v>50</v>
      </c>
      <c r="F3486" s="64">
        <v>0</v>
      </c>
      <c r="G3486" s="64">
        <v>0</v>
      </c>
      <c r="H3486" s="20">
        <f>IFERROR(VLOOKUP(A3486,'[3]Allocation Thresholds'!A:B,2,FALSE),10)</f>
        <v>10</v>
      </c>
    </row>
    <row r="3487" spans="1:8">
      <c r="A3487" t="s">
        <v>5207</v>
      </c>
      <c r="B3487" s="64">
        <f>VLOOKUP($A3487,Pivot!$D:$E,2,FALSE)</f>
        <v>0</v>
      </c>
      <c r="D3487" s="64">
        <v>50</v>
      </c>
      <c r="E3487" s="64">
        <v>50</v>
      </c>
      <c r="F3487" s="64">
        <v>0</v>
      </c>
      <c r="G3487" s="64">
        <v>0</v>
      </c>
      <c r="H3487" s="20">
        <f>IFERROR(VLOOKUP(A3487,'[3]Allocation Thresholds'!A:B,2,FALSE),10)</f>
        <v>10</v>
      </c>
    </row>
    <row r="3488" spans="1:8">
      <c r="A3488" t="s">
        <v>2735</v>
      </c>
      <c r="B3488" s="64">
        <f>VLOOKUP($A3488,Pivot!$D:$E,2,FALSE)</f>
        <v>0</v>
      </c>
      <c r="D3488" s="64">
        <v>50</v>
      </c>
      <c r="E3488" s="64">
        <v>50</v>
      </c>
      <c r="F3488" s="64">
        <v>0</v>
      </c>
      <c r="G3488" s="64">
        <v>0</v>
      </c>
      <c r="H3488" s="20">
        <f>IFERROR(VLOOKUP(A3488,'[3]Allocation Thresholds'!A:B,2,FALSE),10)</f>
        <v>10</v>
      </c>
    </row>
    <row r="3489" spans="1:8">
      <c r="A3489" t="s">
        <v>2736</v>
      </c>
      <c r="B3489" s="64">
        <f>VLOOKUP($A3489,Pivot!$D:$E,2,FALSE)</f>
        <v>0</v>
      </c>
      <c r="D3489" s="64">
        <v>50</v>
      </c>
      <c r="E3489" s="64">
        <v>50</v>
      </c>
      <c r="F3489" s="64">
        <v>0</v>
      </c>
      <c r="G3489" s="64">
        <v>0</v>
      </c>
      <c r="H3489" s="20">
        <f>IFERROR(VLOOKUP(A3489,'[3]Allocation Thresholds'!A:B,2,FALSE),10)</f>
        <v>10</v>
      </c>
    </row>
    <row r="3490" spans="1:8">
      <c r="A3490" t="s">
        <v>2737</v>
      </c>
      <c r="B3490" s="64">
        <f>VLOOKUP($A3490,Pivot!$D:$E,2,FALSE)</f>
        <v>0</v>
      </c>
      <c r="D3490" s="64">
        <v>50</v>
      </c>
      <c r="E3490" s="64">
        <v>50</v>
      </c>
      <c r="F3490" s="64">
        <v>0</v>
      </c>
      <c r="G3490" s="64">
        <v>0</v>
      </c>
      <c r="H3490" s="20">
        <f>IFERROR(VLOOKUP(A3490,'[3]Allocation Thresholds'!A:B,2,FALSE),10)</f>
        <v>10</v>
      </c>
    </row>
    <row r="3491" spans="1:8">
      <c r="A3491" t="s">
        <v>5208</v>
      </c>
      <c r="B3491" s="64">
        <f>VLOOKUP($A3491,Pivot!$D:$E,2,FALSE)</f>
        <v>0</v>
      </c>
      <c r="D3491" s="64">
        <v>50</v>
      </c>
      <c r="E3491" s="64">
        <v>50</v>
      </c>
      <c r="F3491" s="64">
        <v>0</v>
      </c>
      <c r="G3491" s="64">
        <v>0</v>
      </c>
      <c r="H3491" s="20">
        <f>IFERROR(VLOOKUP(A3491,'[3]Allocation Thresholds'!A:B,2,FALSE),10)</f>
        <v>10</v>
      </c>
    </row>
    <row r="3492" spans="1:8">
      <c r="A3492" t="s">
        <v>2738</v>
      </c>
      <c r="B3492" s="64">
        <f>VLOOKUP($A3492,Pivot!$D:$E,2,FALSE)</f>
        <v>0</v>
      </c>
      <c r="D3492" s="64">
        <v>50</v>
      </c>
      <c r="E3492" s="64">
        <v>50</v>
      </c>
      <c r="F3492" s="64">
        <v>0</v>
      </c>
      <c r="G3492" s="64">
        <v>0</v>
      </c>
      <c r="H3492" s="20">
        <f>IFERROR(VLOOKUP(A3492,'[3]Allocation Thresholds'!A:B,2,FALSE),10)</f>
        <v>10</v>
      </c>
    </row>
    <row r="3493" spans="1:8">
      <c r="A3493" t="s">
        <v>2739</v>
      </c>
      <c r="B3493" s="64">
        <f>VLOOKUP($A3493,Pivot!$D:$E,2,FALSE)</f>
        <v>0</v>
      </c>
      <c r="D3493" s="64">
        <v>50</v>
      </c>
      <c r="E3493" s="64">
        <v>50</v>
      </c>
      <c r="F3493" s="64">
        <v>0</v>
      </c>
      <c r="G3493" s="64">
        <v>0</v>
      </c>
      <c r="H3493" s="20">
        <f>IFERROR(VLOOKUP(A3493,'[3]Allocation Thresholds'!A:B,2,FALSE),10)</f>
        <v>10</v>
      </c>
    </row>
    <row r="3494" spans="1:8">
      <c r="A3494" t="s">
        <v>5209</v>
      </c>
      <c r="B3494" s="64">
        <f>VLOOKUP($A3494,Pivot!$D:$E,2,FALSE)</f>
        <v>0</v>
      </c>
      <c r="D3494" s="64">
        <v>50</v>
      </c>
      <c r="E3494" s="64">
        <v>50</v>
      </c>
      <c r="F3494" s="64">
        <v>0</v>
      </c>
      <c r="G3494" s="64">
        <v>0</v>
      </c>
      <c r="H3494" s="20">
        <f>IFERROR(VLOOKUP(A3494,'[3]Allocation Thresholds'!A:B,2,FALSE),10)</f>
        <v>10</v>
      </c>
    </row>
    <row r="3495" spans="1:8">
      <c r="A3495" t="s">
        <v>5210</v>
      </c>
      <c r="B3495" s="64">
        <f>VLOOKUP($A3495,Pivot!$D:$E,2,FALSE)</f>
        <v>0</v>
      </c>
      <c r="D3495" s="64">
        <v>50</v>
      </c>
      <c r="E3495" s="64">
        <v>50</v>
      </c>
      <c r="F3495" s="64">
        <v>0</v>
      </c>
      <c r="G3495" s="64">
        <v>0</v>
      </c>
      <c r="H3495" s="20">
        <f>IFERROR(VLOOKUP(A3495,'[3]Allocation Thresholds'!A:B,2,FALSE),10)</f>
        <v>10</v>
      </c>
    </row>
    <row r="3496" spans="1:8">
      <c r="A3496" t="s">
        <v>5211</v>
      </c>
      <c r="B3496" s="64">
        <f>VLOOKUP($A3496,Pivot!$D:$E,2,FALSE)</f>
        <v>0</v>
      </c>
      <c r="D3496" s="64">
        <v>50</v>
      </c>
      <c r="E3496" s="64">
        <v>50</v>
      </c>
      <c r="F3496" s="64">
        <v>0</v>
      </c>
      <c r="G3496" s="64">
        <v>0</v>
      </c>
      <c r="H3496" s="20">
        <f>IFERROR(VLOOKUP(A3496,'[3]Allocation Thresholds'!A:B,2,FALSE),10)</f>
        <v>10</v>
      </c>
    </row>
    <row r="3497" spans="1:8">
      <c r="A3497" t="s">
        <v>5212</v>
      </c>
      <c r="B3497" s="64">
        <f>VLOOKUP($A3497,Pivot!$D:$E,2,FALSE)</f>
        <v>0</v>
      </c>
      <c r="D3497" s="64">
        <v>50</v>
      </c>
      <c r="E3497" s="64">
        <v>50</v>
      </c>
      <c r="F3497" s="64">
        <v>0</v>
      </c>
      <c r="G3497" s="64">
        <v>0</v>
      </c>
      <c r="H3497" s="20">
        <f>IFERROR(VLOOKUP(A3497,'[3]Allocation Thresholds'!A:B,2,FALSE),10)</f>
        <v>10</v>
      </c>
    </row>
    <row r="3498" spans="1:8">
      <c r="A3498" t="s">
        <v>5213</v>
      </c>
      <c r="B3498" s="64">
        <f>VLOOKUP($A3498,Pivot!$D:$E,2,FALSE)</f>
        <v>0</v>
      </c>
      <c r="D3498" s="64">
        <v>50</v>
      </c>
      <c r="E3498" s="64">
        <v>50</v>
      </c>
      <c r="F3498" s="64">
        <v>0</v>
      </c>
      <c r="G3498" s="64">
        <v>0</v>
      </c>
      <c r="H3498" s="20">
        <f>IFERROR(VLOOKUP(A3498,'[3]Allocation Thresholds'!A:B,2,FALSE),10)</f>
        <v>10</v>
      </c>
    </row>
    <row r="3499" spans="1:8">
      <c r="A3499" t="s">
        <v>5214</v>
      </c>
      <c r="B3499" s="64">
        <f>VLOOKUP($A3499,Pivot!$D:$E,2,FALSE)</f>
        <v>0</v>
      </c>
      <c r="D3499" s="64">
        <v>50</v>
      </c>
      <c r="E3499" s="64">
        <v>50</v>
      </c>
      <c r="F3499" s="64">
        <v>0</v>
      </c>
      <c r="G3499" s="64">
        <v>0</v>
      </c>
      <c r="H3499" s="20">
        <f>IFERROR(VLOOKUP(A3499,'[3]Allocation Thresholds'!A:B,2,FALSE),10)</f>
        <v>10</v>
      </c>
    </row>
    <row r="3500" spans="1:8">
      <c r="A3500" t="s">
        <v>5215</v>
      </c>
      <c r="B3500" s="64">
        <f>VLOOKUP($A3500,Pivot!$D:$E,2,FALSE)</f>
        <v>0</v>
      </c>
      <c r="D3500" s="64">
        <v>50</v>
      </c>
      <c r="E3500" s="66">
        <v>50</v>
      </c>
      <c r="F3500" s="64">
        <v>0</v>
      </c>
      <c r="G3500" s="64">
        <v>0</v>
      </c>
      <c r="H3500" s="20">
        <f>IFERROR(VLOOKUP(A3500,'[3]Allocation Thresholds'!A:B,2,FALSE),10)</f>
        <v>10</v>
      </c>
    </row>
    <row r="3501" spans="1:8">
      <c r="A3501" t="s">
        <v>5216</v>
      </c>
      <c r="B3501" s="64">
        <f>VLOOKUP($A3501,Pivot!$D:$E,2,FALSE)</f>
        <v>0</v>
      </c>
      <c r="D3501" s="64">
        <v>50</v>
      </c>
      <c r="E3501" s="64">
        <v>50</v>
      </c>
      <c r="F3501" s="64">
        <v>0</v>
      </c>
      <c r="G3501" s="64">
        <v>0</v>
      </c>
      <c r="H3501" s="20">
        <f>IFERROR(VLOOKUP(A3501,'[3]Allocation Thresholds'!A:B,2,FALSE),10)</f>
        <v>10</v>
      </c>
    </row>
    <row r="3502" spans="1:8">
      <c r="A3502" t="s">
        <v>5217</v>
      </c>
      <c r="B3502" s="64">
        <f>VLOOKUP($A3502,Pivot!$D:$E,2,FALSE)</f>
        <v>0</v>
      </c>
      <c r="D3502" s="64">
        <v>50</v>
      </c>
      <c r="E3502" s="64">
        <v>50</v>
      </c>
      <c r="F3502" s="64">
        <v>0</v>
      </c>
      <c r="G3502" s="64">
        <v>0</v>
      </c>
      <c r="H3502" s="20">
        <f>IFERROR(VLOOKUP(A3502,'[3]Allocation Thresholds'!A:B,2,FALSE),10)</f>
        <v>10</v>
      </c>
    </row>
    <row r="3503" spans="1:8">
      <c r="A3503" t="s">
        <v>5218</v>
      </c>
      <c r="B3503" s="64">
        <f>VLOOKUP($A3503,Pivot!$D:$E,2,FALSE)</f>
        <v>0</v>
      </c>
      <c r="D3503" s="64">
        <v>50</v>
      </c>
      <c r="E3503" s="64">
        <v>50</v>
      </c>
      <c r="F3503" s="64">
        <v>0</v>
      </c>
      <c r="G3503" s="64">
        <v>0</v>
      </c>
      <c r="H3503" s="20">
        <f>IFERROR(VLOOKUP(A3503,'[3]Allocation Thresholds'!A:B,2,FALSE),10)</f>
        <v>10</v>
      </c>
    </row>
    <row r="3504" spans="1:8">
      <c r="A3504" t="s">
        <v>5219</v>
      </c>
      <c r="B3504" s="64">
        <f>VLOOKUP($A3504,Pivot!$D:$E,2,FALSE)</f>
        <v>0</v>
      </c>
      <c r="D3504" s="64">
        <v>50</v>
      </c>
      <c r="E3504" s="64">
        <v>50</v>
      </c>
      <c r="F3504" s="64">
        <v>0</v>
      </c>
      <c r="G3504" s="64">
        <v>0</v>
      </c>
      <c r="H3504" s="20">
        <f>IFERROR(VLOOKUP(A3504,'[3]Allocation Thresholds'!A:B,2,FALSE),10)</f>
        <v>10</v>
      </c>
    </row>
    <row r="3505" spans="1:8">
      <c r="A3505" t="s">
        <v>5220</v>
      </c>
      <c r="B3505" s="64">
        <f>VLOOKUP($A3505,Pivot!$D:$E,2,FALSE)</f>
        <v>0</v>
      </c>
      <c r="D3505" s="64">
        <v>50</v>
      </c>
      <c r="E3505" s="64">
        <v>50</v>
      </c>
      <c r="F3505" s="64">
        <v>0</v>
      </c>
      <c r="G3505" s="64">
        <v>0</v>
      </c>
      <c r="H3505" s="20">
        <f>IFERROR(VLOOKUP(A3505,'[3]Allocation Thresholds'!A:B,2,FALSE),10)</f>
        <v>10</v>
      </c>
    </row>
    <row r="3506" spans="1:8">
      <c r="A3506" t="s">
        <v>2740</v>
      </c>
      <c r="B3506" s="64">
        <f>VLOOKUP($A3506,Pivot!$D:$E,2,FALSE)</f>
        <v>83</v>
      </c>
      <c r="D3506" s="64">
        <v>83</v>
      </c>
      <c r="E3506" s="64">
        <v>83</v>
      </c>
      <c r="F3506" s="64">
        <v>0</v>
      </c>
      <c r="G3506" s="64">
        <v>0</v>
      </c>
      <c r="H3506" s="20">
        <f>IFERROR(VLOOKUP(A3506,'[3]Allocation Thresholds'!A:B,2,FALSE),10)</f>
        <v>10</v>
      </c>
    </row>
    <row r="3507" spans="1:8">
      <c r="A3507" t="s">
        <v>2741</v>
      </c>
      <c r="B3507" s="64">
        <f>VLOOKUP($A3507,Pivot!$D:$E,2,FALSE)</f>
        <v>64</v>
      </c>
      <c r="D3507" s="64">
        <v>64</v>
      </c>
      <c r="E3507" s="64">
        <v>64</v>
      </c>
      <c r="F3507" s="64">
        <v>0</v>
      </c>
      <c r="G3507" s="64">
        <v>0</v>
      </c>
      <c r="H3507" s="20">
        <f>IFERROR(VLOOKUP(A3507,'[3]Allocation Thresholds'!A:B,2,FALSE),10)</f>
        <v>10</v>
      </c>
    </row>
    <row r="3508" spans="1:8">
      <c r="A3508" t="s">
        <v>2742</v>
      </c>
      <c r="B3508" s="64">
        <f>VLOOKUP($A3508,Pivot!$D:$E,2,FALSE)</f>
        <v>78</v>
      </c>
      <c r="D3508" s="64">
        <v>78</v>
      </c>
      <c r="E3508" s="64">
        <v>78</v>
      </c>
      <c r="F3508" s="64">
        <v>0</v>
      </c>
      <c r="G3508" s="64">
        <v>0</v>
      </c>
      <c r="H3508" s="20">
        <f>IFERROR(VLOOKUP(A3508,'[3]Allocation Thresholds'!A:B,2,FALSE),10)</f>
        <v>10</v>
      </c>
    </row>
    <row r="3509" spans="1:8">
      <c r="A3509" t="s">
        <v>2743</v>
      </c>
      <c r="B3509" s="64">
        <f>VLOOKUP($A3509,Pivot!$D:$E,2,FALSE)</f>
        <v>56</v>
      </c>
      <c r="D3509" s="64">
        <v>56</v>
      </c>
      <c r="E3509" s="64">
        <v>56</v>
      </c>
      <c r="F3509" s="64">
        <v>0</v>
      </c>
      <c r="G3509" s="64">
        <v>0</v>
      </c>
      <c r="H3509" s="20">
        <f>IFERROR(VLOOKUP(A3509,'[3]Allocation Thresholds'!A:B,2,FALSE),10)</f>
        <v>10</v>
      </c>
    </row>
    <row r="3510" spans="1:8">
      <c r="A3510" t="s">
        <v>2744</v>
      </c>
      <c r="B3510" s="64">
        <f>VLOOKUP($A3510,Pivot!$D:$E,2,FALSE)</f>
        <v>53</v>
      </c>
      <c r="D3510" s="64">
        <v>53</v>
      </c>
      <c r="E3510" s="64">
        <v>53</v>
      </c>
      <c r="F3510" s="64">
        <v>0</v>
      </c>
      <c r="G3510" s="64">
        <v>0</v>
      </c>
      <c r="H3510" s="20">
        <f>IFERROR(VLOOKUP(A3510,'[3]Allocation Thresholds'!A:B,2,FALSE),10)</f>
        <v>10</v>
      </c>
    </row>
    <row r="3511" spans="1:8">
      <c r="A3511" t="s">
        <v>2745</v>
      </c>
      <c r="B3511" s="64">
        <f>VLOOKUP($A3511,Pivot!$D:$E,2,FALSE)</f>
        <v>93</v>
      </c>
      <c r="D3511" s="64">
        <v>93</v>
      </c>
      <c r="E3511" s="64">
        <v>93</v>
      </c>
      <c r="F3511" s="64">
        <v>0</v>
      </c>
      <c r="G3511" s="64">
        <v>0</v>
      </c>
      <c r="H3511" s="20">
        <f>IFERROR(VLOOKUP(A3511,'[3]Allocation Thresholds'!A:B,2,FALSE),10)</f>
        <v>10</v>
      </c>
    </row>
    <row r="3512" spans="1:8">
      <c r="A3512" t="s">
        <v>2746</v>
      </c>
      <c r="B3512" s="64">
        <f>VLOOKUP($A3512,Pivot!$D:$E,2,FALSE)</f>
        <v>0</v>
      </c>
      <c r="D3512" s="64">
        <v>0</v>
      </c>
      <c r="E3512" s="64">
        <v>0</v>
      </c>
      <c r="F3512" s="64">
        <v>0</v>
      </c>
      <c r="G3512" s="64">
        <v>0</v>
      </c>
      <c r="H3512" s="20">
        <f>IFERROR(VLOOKUP(A3512,'[3]Allocation Thresholds'!A:B,2,FALSE),10)</f>
        <v>10</v>
      </c>
    </row>
    <row r="3513" spans="1:8">
      <c r="A3513" t="s">
        <v>2747</v>
      </c>
      <c r="B3513" s="64">
        <f>VLOOKUP($A3513,Pivot!$D:$E,2,FALSE)</f>
        <v>91</v>
      </c>
      <c r="D3513" s="64">
        <v>91</v>
      </c>
      <c r="E3513" s="64">
        <v>91</v>
      </c>
      <c r="F3513" s="64">
        <v>0</v>
      </c>
      <c r="G3513" s="64">
        <v>0</v>
      </c>
      <c r="H3513" s="20">
        <f>IFERROR(VLOOKUP(A3513,'[3]Allocation Thresholds'!A:B,2,FALSE),10)</f>
        <v>10</v>
      </c>
    </row>
    <row r="3514" spans="1:8">
      <c r="A3514" t="s">
        <v>2748</v>
      </c>
      <c r="B3514" s="64">
        <f>VLOOKUP($A3514,Pivot!$D:$E,2,FALSE)</f>
        <v>71</v>
      </c>
      <c r="D3514" s="64">
        <v>71</v>
      </c>
      <c r="E3514" s="64">
        <v>71</v>
      </c>
      <c r="F3514" s="64">
        <v>0</v>
      </c>
      <c r="G3514" s="64">
        <v>0</v>
      </c>
      <c r="H3514" s="20">
        <f>IFERROR(VLOOKUP(A3514,'[3]Allocation Thresholds'!A:B,2,FALSE),10)</f>
        <v>10</v>
      </c>
    </row>
    <row r="3515" spans="1:8">
      <c r="A3515" t="s">
        <v>2749</v>
      </c>
      <c r="B3515" s="64">
        <f>VLOOKUP($A3515,Pivot!$D:$E,2,FALSE)</f>
        <v>78</v>
      </c>
      <c r="D3515" s="64">
        <v>78</v>
      </c>
      <c r="E3515" s="64">
        <v>78</v>
      </c>
      <c r="F3515" s="64">
        <v>0</v>
      </c>
      <c r="G3515" s="64">
        <v>0</v>
      </c>
      <c r="H3515" s="20">
        <f>IFERROR(VLOOKUP(A3515,'[3]Allocation Thresholds'!A:B,2,FALSE),10)</f>
        <v>10</v>
      </c>
    </row>
    <row r="3516" spans="1:8">
      <c r="A3516" t="s">
        <v>2750</v>
      </c>
      <c r="B3516" s="64">
        <f>VLOOKUP($A3516,Pivot!$D:$E,2,FALSE)</f>
        <v>75</v>
      </c>
      <c r="D3516" s="64">
        <v>75</v>
      </c>
      <c r="E3516" s="64">
        <v>75</v>
      </c>
      <c r="F3516" s="64">
        <v>0</v>
      </c>
      <c r="G3516" s="64">
        <v>0</v>
      </c>
      <c r="H3516" s="20">
        <f>IFERROR(VLOOKUP(A3516,'[3]Allocation Thresholds'!A:B,2,FALSE),10)</f>
        <v>10</v>
      </c>
    </row>
    <row r="3517" spans="1:8">
      <c r="A3517" t="s">
        <v>2751</v>
      </c>
      <c r="B3517" s="64">
        <f>VLOOKUP($A3517,Pivot!$D:$E,2,FALSE)</f>
        <v>50</v>
      </c>
      <c r="D3517" s="64">
        <v>50</v>
      </c>
      <c r="E3517" s="64">
        <v>50</v>
      </c>
      <c r="F3517" s="64">
        <v>0</v>
      </c>
      <c r="G3517" s="64">
        <v>0</v>
      </c>
      <c r="H3517" s="20">
        <f>IFERROR(VLOOKUP(A3517,'[3]Allocation Thresholds'!A:B,2,FALSE),10)</f>
        <v>10</v>
      </c>
    </row>
    <row r="3518" spans="1:8">
      <c r="A3518" t="s">
        <v>2752</v>
      </c>
      <c r="B3518" s="64">
        <f>VLOOKUP($A3518,Pivot!$D:$E,2,FALSE)</f>
        <v>45</v>
      </c>
      <c r="D3518" s="64">
        <v>45</v>
      </c>
      <c r="E3518" s="64">
        <v>45</v>
      </c>
      <c r="F3518" s="64">
        <v>0</v>
      </c>
      <c r="G3518" s="64">
        <v>0</v>
      </c>
      <c r="H3518" s="20">
        <f>IFERROR(VLOOKUP(A3518,'[3]Allocation Thresholds'!A:B,2,FALSE),10)</f>
        <v>10</v>
      </c>
    </row>
    <row r="3519" spans="1:8">
      <c r="A3519" t="s">
        <v>2753</v>
      </c>
      <c r="B3519" s="64">
        <f>VLOOKUP($A3519,Pivot!$D:$E,2,FALSE)</f>
        <v>2</v>
      </c>
      <c r="D3519" s="64">
        <v>1</v>
      </c>
      <c r="E3519" s="64">
        <v>1</v>
      </c>
      <c r="F3519" s="64">
        <v>0</v>
      </c>
      <c r="G3519" s="64">
        <v>0</v>
      </c>
      <c r="H3519" s="20">
        <f>IFERROR(VLOOKUP(A3519,'[3]Allocation Thresholds'!A:B,2,FALSE),10)</f>
        <v>10</v>
      </c>
    </row>
    <row r="3520" spans="1:8">
      <c r="A3520" t="s">
        <v>2754</v>
      </c>
      <c r="B3520" s="64">
        <f>VLOOKUP($A3520,Pivot!$D:$E,2,FALSE)</f>
        <v>64</v>
      </c>
      <c r="D3520" s="64">
        <v>64</v>
      </c>
      <c r="E3520" s="64">
        <v>64</v>
      </c>
      <c r="F3520" s="64">
        <v>0</v>
      </c>
      <c r="G3520" s="64">
        <v>0</v>
      </c>
      <c r="H3520" s="20">
        <f>IFERROR(VLOOKUP(A3520,'[3]Allocation Thresholds'!A:B,2,FALSE),10)</f>
        <v>10</v>
      </c>
    </row>
    <row r="3521" spans="1:8">
      <c r="A3521" t="s">
        <v>2755</v>
      </c>
      <c r="B3521" s="64">
        <f>VLOOKUP($A3521,Pivot!$D:$E,2,FALSE)</f>
        <v>0</v>
      </c>
      <c r="D3521" s="64">
        <v>0</v>
      </c>
      <c r="E3521" s="64">
        <v>0</v>
      </c>
      <c r="F3521" s="64">
        <v>0</v>
      </c>
      <c r="G3521" s="64">
        <v>0</v>
      </c>
      <c r="H3521" s="20">
        <f>IFERROR(VLOOKUP(A3521,'[3]Allocation Thresholds'!A:B,2,FALSE),10)</f>
        <v>10</v>
      </c>
    </row>
    <row r="3522" spans="1:8">
      <c r="A3522" t="s">
        <v>2756</v>
      </c>
      <c r="B3522" s="64">
        <f>VLOOKUP($A3522,Pivot!$D:$E,2,FALSE)</f>
        <v>172</v>
      </c>
      <c r="D3522" s="64">
        <v>172</v>
      </c>
      <c r="E3522" s="64">
        <v>172</v>
      </c>
      <c r="F3522" s="64">
        <v>0</v>
      </c>
      <c r="G3522" s="64">
        <v>0</v>
      </c>
      <c r="H3522" s="20">
        <f>IFERROR(VLOOKUP(A3522,'[3]Allocation Thresholds'!A:B,2,FALSE),10)</f>
        <v>10</v>
      </c>
    </row>
    <row r="3523" spans="1:8">
      <c r="A3523" t="s">
        <v>2757</v>
      </c>
      <c r="B3523" s="64">
        <f>VLOOKUP($A3523,Pivot!$D:$E,2,FALSE)</f>
        <v>84</v>
      </c>
      <c r="D3523" s="64">
        <v>84</v>
      </c>
      <c r="E3523" s="64">
        <v>84</v>
      </c>
      <c r="F3523" s="64">
        <v>0</v>
      </c>
      <c r="G3523" s="64">
        <v>0</v>
      </c>
      <c r="H3523" s="20">
        <f>IFERROR(VLOOKUP(A3523,'[3]Allocation Thresholds'!A:B,2,FALSE),10)</f>
        <v>10</v>
      </c>
    </row>
    <row r="3524" spans="1:8">
      <c r="A3524" t="s">
        <v>2758</v>
      </c>
      <c r="B3524" s="64">
        <f>VLOOKUP($A3524,Pivot!$D:$E,2,FALSE)</f>
        <v>105</v>
      </c>
      <c r="D3524" s="64">
        <v>105</v>
      </c>
      <c r="E3524" s="64">
        <v>105</v>
      </c>
      <c r="F3524" s="64">
        <v>0</v>
      </c>
      <c r="G3524" s="64">
        <v>0</v>
      </c>
      <c r="H3524" s="20">
        <f>IFERROR(VLOOKUP(A3524,'[3]Allocation Thresholds'!A:B,2,FALSE),10)</f>
        <v>10</v>
      </c>
    </row>
    <row r="3525" spans="1:8">
      <c r="A3525" t="s">
        <v>2759</v>
      </c>
      <c r="B3525" s="64">
        <f>VLOOKUP($A3525,Pivot!$D:$E,2,FALSE)</f>
        <v>139</v>
      </c>
      <c r="D3525" s="64">
        <v>139</v>
      </c>
      <c r="E3525" s="64">
        <v>139</v>
      </c>
      <c r="F3525" s="64">
        <v>0</v>
      </c>
      <c r="G3525" s="64">
        <v>0</v>
      </c>
      <c r="H3525" s="20">
        <f>IFERROR(VLOOKUP(A3525,'[3]Allocation Thresholds'!A:B,2,FALSE),10)</f>
        <v>10</v>
      </c>
    </row>
    <row r="3526" spans="1:8">
      <c r="A3526" t="s">
        <v>2760</v>
      </c>
      <c r="B3526" s="64">
        <f>VLOOKUP($A3526,Pivot!$D:$E,2,FALSE)</f>
        <v>521</v>
      </c>
      <c r="D3526" s="64">
        <v>521</v>
      </c>
      <c r="E3526" s="64">
        <v>521</v>
      </c>
      <c r="F3526" s="64">
        <v>0</v>
      </c>
      <c r="G3526" s="64">
        <v>0</v>
      </c>
      <c r="H3526" s="20">
        <f>IFERROR(VLOOKUP(A3526,'[3]Allocation Thresholds'!A:B,2,FALSE),10)</f>
        <v>10</v>
      </c>
    </row>
    <row r="3527" spans="1:8">
      <c r="A3527" t="s">
        <v>2761</v>
      </c>
      <c r="B3527" s="64">
        <f>VLOOKUP($A3527,Pivot!$D:$E,2,FALSE)</f>
        <v>53</v>
      </c>
      <c r="D3527" s="64">
        <v>53</v>
      </c>
      <c r="E3527" s="64">
        <v>53</v>
      </c>
      <c r="F3527" s="64">
        <v>0</v>
      </c>
      <c r="G3527" s="64">
        <v>0</v>
      </c>
      <c r="H3527" s="20">
        <f>IFERROR(VLOOKUP(A3527,'[3]Allocation Thresholds'!A:B,2,FALSE),10)</f>
        <v>10</v>
      </c>
    </row>
    <row r="3528" spans="1:8">
      <c r="A3528" t="s">
        <v>2762</v>
      </c>
      <c r="B3528" s="64">
        <f>VLOOKUP($A3528,Pivot!$D:$E,2,FALSE)</f>
        <v>33</v>
      </c>
      <c r="D3528" s="64">
        <v>33</v>
      </c>
      <c r="E3528" s="64">
        <v>33</v>
      </c>
      <c r="F3528" s="64">
        <v>0</v>
      </c>
      <c r="G3528" s="64">
        <v>0</v>
      </c>
      <c r="H3528" s="20">
        <f>IFERROR(VLOOKUP(A3528,'[3]Allocation Thresholds'!A:B,2,FALSE),10)</f>
        <v>10</v>
      </c>
    </row>
    <row r="3529" spans="1:8">
      <c r="A3529" t="s">
        <v>2763</v>
      </c>
      <c r="B3529" s="64">
        <f>VLOOKUP($A3529,Pivot!$D:$E,2,FALSE)</f>
        <v>40</v>
      </c>
      <c r="D3529" s="66">
        <v>40</v>
      </c>
      <c r="E3529" s="64">
        <v>40</v>
      </c>
      <c r="F3529" s="64">
        <v>0</v>
      </c>
      <c r="G3529" s="64">
        <v>0</v>
      </c>
      <c r="H3529" s="20">
        <f>IFERROR(VLOOKUP(A3529,'[3]Allocation Thresholds'!A:B,2,FALSE),10)</f>
        <v>10</v>
      </c>
    </row>
    <row r="3530" spans="1:8">
      <c r="A3530" t="s">
        <v>2764</v>
      </c>
      <c r="B3530" s="64">
        <f>VLOOKUP($A3530,Pivot!$D:$E,2,FALSE)</f>
        <v>78</v>
      </c>
      <c r="D3530" s="64">
        <v>78</v>
      </c>
      <c r="E3530" s="64">
        <v>78</v>
      </c>
      <c r="F3530" s="64">
        <v>0</v>
      </c>
      <c r="G3530" s="64">
        <v>0</v>
      </c>
      <c r="H3530" s="20">
        <f>IFERROR(VLOOKUP(A3530,'[3]Allocation Thresholds'!A:B,2,FALSE),10)</f>
        <v>10</v>
      </c>
    </row>
    <row r="3531" spans="1:8">
      <c r="A3531" t="s">
        <v>2765</v>
      </c>
      <c r="B3531" s="64">
        <f>VLOOKUP($A3531,Pivot!$D:$E,2,FALSE)</f>
        <v>92</v>
      </c>
      <c r="D3531" s="64">
        <v>92</v>
      </c>
      <c r="E3531" s="64">
        <v>92</v>
      </c>
      <c r="F3531" s="64">
        <v>0</v>
      </c>
      <c r="G3531" s="64">
        <v>0</v>
      </c>
      <c r="H3531" s="20">
        <f>IFERROR(VLOOKUP(A3531,'[3]Allocation Thresholds'!A:B,2,FALSE),10)</f>
        <v>10</v>
      </c>
    </row>
    <row r="3532" spans="1:8">
      <c r="A3532" t="s">
        <v>2766</v>
      </c>
      <c r="B3532" s="64">
        <f>VLOOKUP($A3532,Pivot!$D:$E,2,FALSE)</f>
        <v>87</v>
      </c>
      <c r="D3532" s="64">
        <v>87</v>
      </c>
      <c r="E3532" s="64">
        <v>87</v>
      </c>
      <c r="F3532" s="64">
        <v>0</v>
      </c>
      <c r="G3532" s="64">
        <v>0</v>
      </c>
      <c r="H3532" s="20">
        <f>IFERROR(VLOOKUP(A3532,'[3]Allocation Thresholds'!A:B,2,FALSE),10)</f>
        <v>10</v>
      </c>
    </row>
    <row r="3533" spans="1:8">
      <c r="A3533" t="s">
        <v>2767</v>
      </c>
      <c r="B3533" s="64">
        <f>VLOOKUP($A3533,Pivot!$D:$E,2,FALSE)</f>
        <v>46</v>
      </c>
      <c r="D3533" s="64">
        <v>46</v>
      </c>
      <c r="E3533" s="64">
        <v>46</v>
      </c>
      <c r="F3533" s="64">
        <v>0</v>
      </c>
      <c r="G3533" s="64">
        <v>0</v>
      </c>
      <c r="H3533" s="20">
        <f>IFERROR(VLOOKUP(A3533,'[3]Allocation Thresholds'!A:B,2,FALSE),10)</f>
        <v>10</v>
      </c>
    </row>
    <row r="3534" spans="1:8">
      <c r="A3534" t="s">
        <v>2768</v>
      </c>
      <c r="B3534" s="64">
        <f>VLOOKUP($A3534,Pivot!$D:$E,2,FALSE)</f>
        <v>59</v>
      </c>
      <c r="D3534" s="64">
        <v>59</v>
      </c>
      <c r="E3534" s="64">
        <v>59</v>
      </c>
      <c r="F3534" s="64">
        <v>0</v>
      </c>
      <c r="G3534" s="64">
        <v>0</v>
      </c>
      <c r="H3534" s="20">
        <f>IFERROR(VLOOKUP(A3534,'[3]Allocation Thresholds'!A:B,2,FALSE),10)</f>
        <v>10</v>
      </c>
    </row>
    <row r="3535" spans="1:8">
      <c r="A3535" t="s">
        <v>2771</v>
      </c>
      <c r="B3535" s="64">
        <f>VLOOKUP($A3535,Pivot!$D:$E,2,FALSE)</f>
        <v>0</v>
      </c>
      <c r="D3535" s="64">
        <v>0</v>
      </c>
      <c r="E3535" s="64">
        <v>0</v>
      </c>
      <c r="F3535" s="64">
        <v>0</v>
      </c>
      <c r="G3535" s="64">
        <v>0</v>
      </c>
      <c r="H3535" s="20">
        <f>IFERROR(VLOOKUP(A3535,'[3]Allocation Thresholds'!A:B,2,FALSE),10)</f>
        <v>10</v>
      </c>
    </row>
    <row r="3536" spans="1:8">
      <c r="A3536" t="s">
        <v>2772</v>
      </c>
      <c r="B3536" s="64">
        <f>VLOOKUP($A3536,Pivot!$D:$E,2,FALSE)</f>
        <v>627</v>
      </c>
      <c r="D3536" s="64">
        <v>627</v>
      </c>
      <c r="E3536" s="66">
        <v>627</v>
      </c>
      <c r="F3536" s="64">
        <v>0</v>
      </c>
      <c r="G3536" s="64">
        <v>0</v>
      </c>
      <c r="H3536" s="20">
        <f>IFERROR(VLOOKUP(A3536,'[3]Allocation Thresholds'!A:B,2,FALSE),10)</f>
        <v>10</v>
      </c>
    </row>
    <row r="3537" spans="1:8">
      <c r="A3537" t="s">
        <v>2773</v>
      </c>
      <c r="B3537" s="64">
        <f>VLOOKUP($A3537,Pivot!$D:$E,2,FALSE)</f>
        <v>84</v>
      </c>
      <c r="D3537" s="64">
        <v>84</v>
      </c>
      <c r="E3537" s="64">
        <v>84</v>
      </c>
      <c r="F3537" s="64">
        <v>0</v>
      </c>
      <c r="G3537" s="64">
        <v>0</v>
      </c>
      <c r="H3537" s="20">
        <f>IFERROR(VLOOKUP(A3537,'[3]Allocation Thresholds'!A:B,2,FALSE),10)</f>
        <v>10</v>
      </c>
    </row>
    <row r="3538" spans="1:8">
      <c r="A3538" t="s">
        <v>2774</v>
      </c>
      <c r="B3538" s="64">
        <f>VLOOKUP($A3538,Pivot!$D:$E,2,FALSE)</f>
        <v>93</v>
      </c>
      <c r="D3538" s="64">
        <v>93</v>
      </c>
      <c r="E3538" s="66">
        <v>93</v>
      </c>
      <c r="F3538" s="64">
        <v>0</v>
      </c>
      <c r="G3538" s="64">
        <v>0</v>
      </c>
      <c r="H3538" s="20">
        <f>IFERROR(VLOOKUP(A3538,'[3]Allocation Thresholds'!A:B,2,FALSE),10)</f>
        <v>10</v>
      </c>
    </row>
    <row r="3539" spans="1:8">
      <c r="A3539" t="s">
        <v>2775</v>
      </c>
      <c r="B3539" s="64">
        <f>VLOOKUP($A3539,Pivot!$D:$E,2,FALSE)</f>
        <v>98</v>
      </c>
      <c r="D3539" s="64">
        <v>98</v>
      </c>
      <c r="E3539" s="64">
        <v>98</v>
      </c>
      <c r="F3539" s="64">
        <v>0</v>
      </c>
      <c r="G3539" s="64">
        <v>0</v>
      </c>
      <c r="H3539" s="20">
        <f>IFERROR(VLOOKUP(A3539,'[3]Allocation Thresholds'!A:B,2,FALSE),10)</f>
        <v>10</v>
      </c>
    </row>
    <row r="3540" spans="1:8">
      <c r="A3540" t="s">
        <v>2776</v>
      </c>
      <c r="B3540" s="64">
        <f>VLOOKUP($A3540,Pivot!$D:$E,2,FALSE)</f>
        <v>128</v>
      </c>
      <c r="D3540" s="64">
        <v>128</v>
      </c>
      <c r="E3540" s="64">
        <v>128</v>
      </c>
      <c r="F3540" s="64">
        <v>0</v>
      </c>
      <c r="G3540" s="64">
        <v>0</v>
      </c>
      <c r="H3540" s="20">
        <f>IFERROR(VLOOKUP(A3540,'[3]Allocation Thresholds'!A:B,2,FALSE),10)</f>
        <v>10</v>
      </c>
    </row>
    <row r="3541" spans="1:8">
      <c r="A3541" t="s">
        <v>2777</v>
      </c>
      <c r="B3541" s="64">
        <f>VLOOKUP($A3541,Pivot!$D:$E,2,FALSE)</f>
        <v>26</v>
      </c>
      <c r="D3541" s="64">
        <v>26</v>
      </c>
      <c r="E3541" s="64">
        <v>26</v>
      </c>
      <c r="F3541" s="64">
        <v>0</v>
      </c>
      <c r="G3541" s="64">
        <v>0</v>
      </c>
      <c r="H3541" s="20">
        <f>IFERROR(VLOOKUP(A3541,'[3]Allocation Thresholds'!A:B,2,FALSE),10)</f>
        <v>10</v>
      </c>
    </row>
    <row r="3542" spans="1:8">
      <c r="A3542" t="s">
        <v>2778</v>
      </c>
      <c r="B3542" s="64">
        <f>VLOOKUP($A3542,Pivot!$D:$E,2,FALSE)</f>
        <v>83</v>
      </c>
      <c r="D3542" s="64">
        <v>83</v>
      </c>
      <c r="E3542" s="64">
        <v>83</v>
      </c>
      <c r="F3542" s="64">
        <v>0</v>
      </c>
      <c r="G3542" s="64">
        <v>0</v>
      </c>
      <c r="H3542" s="20">
        <f>IFERROR(VLOOKUP(A3542,'[3]Allocation Thresholds'!A:B,2,FALSE),10)</f>
        <v>10</v>
      </c>
    </row>
    <row r="3543" spans="1:8">
      <c r="A3543" t="s">
        <v>2779</v>
      </c>
      <c r="B3543" s="64">
        <f>VLOOKUP($A3543,Pivot!$D:$E,2,FALSE)</f>
        <v>53</v>
      </c>
      <c r="D3543" s="64">
        <v>53</v>
      </c>
      <c r="E3543" s="64">
        <v>53</v>
      </c>
      <c r="F3543" s="64">
        <v>0</v>
      </c>
      <c r="G3543" s="64">
        <v>0</v>
      </c>
      <c r="H3543" s="20">
        <f>IFERROR(VLOOKUP(A3543,'[3]Allocation Thresholds'!A:B,2,FALSE),10)</f>
        <v>10</v>
      </c>
    </row>
    <row r="3544" spans="1:8">
      <c r="A3544" t="s">
        <v>2780</v>
      </c>
      <c r="B3544" s="64">
        <f>VLOOKUP($A3544,Pivot!$D:$E,2,FALSE)</f>
        <v>93</v>
      </c>
      <c r="D3544" s="64">
        <v>93</v>
      </c>
      <c r="E3544" s="64">
        <v>93</v>
      </c>
      <c r="F3544" s="64">
        <v>0</v>
      </c>
      <c r="G3544" s="64">
        <v>0</v>
      </c>
      <c r="H3544" s="20">
        <f>IFERROR(VLOOKUP(A3544,'[3]Allocation Thresholds'!A:B,2,FALSE),10)</f>
        <v>10</v>
      </c>
    </row>
    <row r="3545" spans="1:8">
      <c r="A3545" t="s">
        <v>2781</v>
      </c>
      <c r="B3545" s="64">
        <f>VLOOKUP($A3545,Pivot!$D:$E,2,FALSE)</f>
        <v>4</v>
      </c>
      <c r="D3545" s="64">
        <v>3</v>
      </c>
      <c r="E3545" s="64">
        <v>1</v>
      </c>
      <c r="F3545" s="64">
        <v>0</v>
      </c>
      <c r="G3545" s="64">
        <v>0</v>
      </c>
      <c r="H3545" s="20">
        <f>IFERROR(VLOOKUP(A3545,'[3]Allocation Thresholds'!A:B,2,FALSE),10)</f>
        <v>10</v>
      </c>
    </row>
    <row r="3546" spans="1:8">
      <c r="A3546" t="s">
        <v>2782</v>
      </c>
      <c r="B3546" s="64">
        <f>VLOOKUP($A3546,Pivot!$D:$E,2,FALSE)</f>
        <v>0</v>
      </c>
      <c r="D3546" s="64">
        <v>0</v>
      </c>
      <c r="E3546" s="64">
        <v>0</v>
      </c>
      <c r="F3546" s="64">
        <v>0</v>
      </c>
      <c r="G3546" s="64">
        <v>0</v>
      </c>
      <c r="H3546" s="20">
        <f>IFERROR(VLOOKUP(A3546,'[3]Allocation Thresholds'!A:B,2,FALSE),10)</f>
        <v>10</v>
      </c>
    </row>
    <row r="3547" spans="1:8">
      <c r="A3547" t="s">
        <v>2783</v>
      </c>
      <c r="B3547" s="64">
        <f>VLOOKUP($A3547,Pivot!$D:$E,2,FALSE)</f>
        <v>210</v>
      </c>
      <c r="D3547" s="64">
        <v>210</v>
      </c>
      <c r="E3547" s="64">
        <v>210</v>
      </c>
      <c r="F3547" s="64">
        <v>0</v>
      </c>
      <c r="G3547" s="64">
        <v>0</v>
      </c>
      <c r="H3547" s="20">
        <f>IFERROR(VLOOKUP(A3547,'[3]Allocation Thresholds'!A:B,2,FALSE),10)</f>
        <v>10</v>
      </c>
    </row>
    <row r="3548" spans="1:8">
      <c r="A3548" t="s">
        <v>2784</v>
      </c>
      <c r="B3548" s="64">
        <f>VLOOKUP($A3548,Pivot!$D:$E,2,FALSE)</f>
        <v>396</v>
      </c>
      <c r="D3548" s="64">
        <v>396</v>
      </c>
      <c r="E3548" s="64">
        <v>396</v>
      </c>
      <c r="F3548" s="64">
        <v>0</v>
      </c>
      <c r="G3548" s="64">
        <v>0</v>
      </c>
      <c r="H3548" s="20">
        <f>IFERROR(VLOOKUP(A3548,'[3]Allocation Thresholds'!A:B,2,FALSE),10)</f>
        <v>10</v>
      </c>
    </row>
    <row r="3549" spans="1:8">
      <c r="A3549" t="s">
        <v>2785</v>
      </c>
      <c r="B3549" s="64">
        <f>VLOOKUP($A3549,Pivot!$D:$E,2,FALSE)</f>
        <v>77</v>
      </c>
      <c r="D3549" s="64">
        <v>77</v>
      </c>
      <c r="E3549" s="64">
        <v>77</v>
      </c>
      <c r="F3549" s="64">
        <v>0</v>
      </c>
      <c r="G3549" s="64">
        <v>0</v>
      </c>
      <c r="H3549" s="20">
        <f>IFERROR(VLOOKUP(A3549,'[3]Allocation Thresholds'!A:B,2,FALSE),10)</f>
        <v>10</v>
      </c>
    </row>
    <row r="3550" spans="1:8">
      <c r="A3550" t="s">
        <v>2786</v>
      </c>
      <c r="B3550" s="64">
        <f>VLOOKUP($A3550,Pivot!$D:$E,2,FALSE)</f>
        <v>179</v>
      </c>
      <c r="D3550" s="64">
        <v>179</v>
      </c>
      <c r="E3550" s="64">
        <v>179</v>
      </c>
      <c r="F3550" s="64">
        <v>0</v>
      </c>
      <c r="G3550" s="64">
        <v>0</v>
      </c>
      <c r="H3550" s="20">
        <f>IFERROR(VLOOKUP(A3550,'[3]Allocation Thresholds'!A:B,2,FALSE),10)</f>
        <v>10</v>
      </c>
    </row>
    <row r="3551" spans="1:8">
      <c r="A3551" t="s">
        <v>2787</v>
      </c>
      <c r="B3551" s="64">
        <f>VLOOKUP($A3551,Pivot!$D:$E,2,FALSE)</f>
        <v>4</v>
      </c>
      <c r="D3551" s="64">
        <v>3</v>
      </c>
      <c r="E3551" s="64">
        <v>1</v>
      </c>
      <c r="F3551" s="64">
        <v>0</v>
      </c>
      <c r="G3551" s="64">
        <v>0</v>
      </c>
      <c r="H3551" s="20">
        <f>IFERROR(VLOOKUP(A3551,'[3]Allocation Thresholds'!A:B,2,FALSE),10)</f>
        <v>10</v>
      </c>
    </row>
    <row r="3552" spans="1:8">
      <c r="A3552" t="s">
        <v>2788</v>
      </c>
      <c r="B3552" s="64">
        <f>VLOOKUP($A3552,Pivot!$D:$E,2,FALSE)</f>
        <v>12</v>
      </c>
      <c r="D3552" s="64">
        <v>12</v>
      </c>
      <c r="E3552" s="64">
        <v>12</v>
      </c>
      <c r="F3552" s="64">
        <v>0</v>
      </c>
      <c r="G3552" s="64">
        <v>0</v>
      </c>
      <c r="H3552" s="20">
        <f>IFERROR(VLOOKUP(A3552,'[3]Allocation Thresholds'!A:B,2,FALSE),10)</f>
        <v>10</v>
      </c>
    </row>
    <row r="3553" spans="1:8">
      <c r="A3553" t="s">
        <v>2789</v>
      </c>
      <c r="B3553" s="64">
        <f>VLOOKUP($A3553,Pivot!$D:$E,2,FALSE)</f>
        <v>78</v>
      </c>
      <c r="D3553" s="64">
        <v>78</v>
      </c>
      <c r="E3553" s="66">
        <v>78</v>
      </c>
      <c r="F3553" s="64">
        <v>0</v>
      </c>
      <c r="G3553" s="64">
        <v>0</v>
      </c>
      <c r="H3553" s="20">
        <f>IFERROR(VLOOKUP(A3553,'[3]Allocation Thresholds'!A:B,2,FALSE),10)</f>
        <v>10</v>
      </c>
    </row>
    <row r="3554" spans="1:8">
      <c r="A3554" t="s">
        <v>2790</v>
      </c>
      <c r="B3554" s="64">
        <f>VLOOKUP($A3554,Pivot!$D:$E,2,FALSE)</f>
        <v>436</v>
      </c>
      <c r="D3554" s="66">
        <v>436</v>
      </c>
      <c r="E3554" s="64">
        <v>436</v>
      </c>
      <c r="F3554" s="64">
        <v>0</v>
      </c>
      <c r="G3554" s="64">
        <v>0</v>
      </c>
      <c r="H3554" s="20">
        <f>IFERROR(VLOOKUP(A3554,'[3]Allocation Thresholds'!A:B,2,FALSE),10)</f>
        <v>10</v>
      </c>
    </row>
    <row r="3555" spans="1:8">
      <c r="A3555" t="s">
        <v>2791</v>
      </c>
      <c r="B3555" s="64">
        <f>VLOOKUP($A3555,Pivot!$D:$E,2,FALSE)</f>
        <v>133</v>
      </c>
      <c r="D3555" s="64">
        <v>133</v>
      </c>
      <c r="E3555" s="64">
        <v>133</v>
      </c>
      <c r="F3555" s="64">
        <v>0</v>
      </c>
      <c r="G3555" s="64">
        <v>0</v>
      </c>
      <c r="H3555" s="20">
        <f>IFERROR(VLOOKUP(A3555,'[3]Allocation Thresholds'!A:B,2,FALSE),10)</f>
        <v>10</v>
      </c>
    </row>
    <row r="3556" spans="1:8">
      <c r="A3556" t="s">
        <v>2792</v>
      </c>
      <c r="B3556" s="64">
        <f>VLOOKUP($A3556,Pivot!$D:$E,2,FALSE)</f>
        <v>155</v>
      </c>
      <c r="D3556" s="64">
        <v>155</v>
      </c>
      <c r="E3556" s="66">
        <v>155</v>
      </c>
      <c r="F3556" s="64">
        <v>0</v>
      </c>
      <c r="G3556" s="64">
        <v>0</v>
      </c>
      <c r="H3556" s="20">
        <f>IFERROR(VLOOKUP(A3556,'[3]Allocation Thresholds'!A:B,2,FALSE),10)</f>
        <v>10</v>
      </c>
    </row>
    <row r="3557" spans="1:8">
      <c r="A3557" t="s">
        <v>2793</v>
      </c>
      <c r="B3557" s="64">
        <f>VLOOKUP($A3557,Pivot!$D:$E,2,FALSE)</f>
        <v>66</v>
      </c>
      <c r="D3557" s="64">
        <v>66</v>
      </c>
      <c r="E3557" s="64">
        <v>66</v>
      </c>
      <c r="F3557" s="64">
        <v>0</v>
      </c>
      <c r="G3557" s="64">
        <v>0</v>
      </c>
      <c r="H3557" s="20">
        <f>IFERROR(VLOOKUP(A3557,'[3]Allocation Thresholds'!A:B,2,FALSE),10)</f>
        <v>10</v>
      </c>
    </row>
    <row r="3558" spans="1:8">
      <c r="A3558" t="s">
        <v>2794</v>
      </c>
      <c r="B3558" s="64">
        <f>VLOOKUP($A3558,Pivot!$D:$E,2,FALSE)</f>
        <v>85</v>
      </c>
      <c r="D3558" s="64">
        <v>85</v>
      </c>
      <c r="E3558" s="64">
        <v>85</v>
      </c>
      <c r="F3558" s="64">
        <v>0</v>
      </c>
      <c r="G3558" s="64">
        <v>0</v>
      </c>
      <c r="H3558" s="20">
        <f>IFERROR(VLOOKUP(A3558,'[3]Allocation Thresholds'!A:B,2,FALSE),10)</f>
        <v>10</v>
      </c>
    </row>
    <row r="3559" spans="1:8">
      <c r="A3559" t="s">
        <v>2795</v>
      </c>
      <c r="B3559" s="64">
        <f>VLOOKUP($A3559,Pivot!$D:$E,2,FALSE)</f>
        <v>174</v>
      </c>
      <c r="D3559" s="64">
        <v>174</v>
      </c>
      <c r="E3559" s="64">
        <v>174</v>
      </c>
      <c r="F3559" s="64">
        <v>0</v>
      </c>
      <c r="G3559" s="64">
        <v>0</v>
      </c>
      <c r="H3559" s="20">
        <f>IFERROR(VLOOKUP(A3559,'[3]Allocation Thresholds'!A:B,2,FALSE),10)</f>
        <v>10</v>
      </c>
    </row>
    <row r="3560" spans="1:8">
      <c r="A3560" t="s">
        <v>2796</v>
      </c>
      <c r="B3560" s="64">
        <f>VLOOKUP($A3560,Pivot!$D:$E,2,FALSE)</f>
        <v>437</v>
      </c>
      <c r="D3560" s="64">
        <v>437</v>
      </c>
      <c r="E3560" s="64">
        <v>437</v>
      </c>
      <c r="F3560" s="64">
        <v>0</v>
      </c>
      <c r="G3560" s="64">
        <v>0</v>
      </c>
      <c r="H3560" s="20">
        <f>IFERROR(VLOOKUP(A3560,'[3]Allocation Thresholds'!A:B,2,FALSE),10)</f>
        <v>10</v>
      </c>
    </row>
    <row r="3561" spans="1:8">
      <c r="A3561" t="s">
        <v>2797</v>
      </c>
      <c r="B3561" s="64">
        <f>VLOOKUP($A3561,Pivot!$D:$E,2,FALSE)</f>
        <v>305</v>
      </c>
      <c r="D3561" s="64">
        <v>305</v>
      </c>
      <c r="E3561" s="64">
        <v>305</v>
      </c>
      <c r="F3561" s="64">
        <v>0</v>
      </c>
      <c r="G3561" s="64">
        <v>0</v>
      </c>
      <c r="H3561" s="20">
        <f>IFERROR(VLOOKUP(A3561,'[3]Allocation Thresholds'!A:B,2,FALSE),10)</f>
        <v>10</v>
      </c>
    </row>
    <row r="3562" spans="1:8">
      <c r="A3562" t="s">
        <v>2798</v>
      </c>
      <c r="B3562" s="64">
        <f>VLOOKUP($A3562,Pivot!$D:$E,2,FALSE)</f>
        <v>241</v>
      </c>
      <c r="D3562" s="64">
        <v>241</v>
      </c>
      <c r="E3562" s="64">
        <v>241</v>
      </c>
      <c r="F3562" s="64">
        <v>0</v>
      </c>
      <c r="G3562" s="64">
        <v>0</v>
      </c>
      <c r="H3562" s="20">
        <f>IFERROR(VLOOKUP(A3562,'[3]Allocation Thresholds'!A:B,2,FALSE),10)</f>
        <v>10</v>
      </c>
    </row>
    <row r="3563" spans="1:8">
      <c r="A3563" t="s">
        <v>2799</v>
      </c>
      <c r="B3563" s="64">
        <f>VLOOKUP($A3563,Pivot!$D:$E,2,FALSE)</f>
        <v>53</v>
      </c>
      <c r="D3563" s="64">
        <v>53</v>
      </c>
      <c r="E3563" s="64">
        <v>53</v>
      </c>
      <c r="F3563" s="64">
        <v>0</v>
      </c>
      <c r="G3563" s="64">
        <v>0</v>
      </c>
      <c r="H3563" s="20">
        <f>IFERROR(VLOOKUP(A3563,'[3]Allocation Thresholds'!A:B,2,FALSE),10)</f>
        <v>10</v>
      </c>
    </row>
    <row r="3564" spans="1:8">
      <c r="A3564" t="s">
        <v>2800</v>
      </c>
      <c r="B3564" s="64">
        <f>VLOOKUP($A3564,Pivot!$D:$E,2,FALSE)</f>
        <v>468</v>
      </c>
      <c r="D3564" s="64">
        <v>468</v>
      </c>
      <c r="E3564" s="64">
        <v>468</v>
      </c>
      <c r="F3564" s="64">
        <v>0</v>
      </c>
      <c r="G3564" s="64">
        <v>0</v>
      </c>
      <c r="H3564" s="20">
        <f>IFERROR(VLOOKUP(A3564,'[3]Allocation Thresholds'!A:B,2,FALSE),10)</f>
        <v>10</v>
      </c>
    </row>
    <row r="3565" spans="1:8">
      <c r="A3565" t="s">
        <v>2801</v>
      </c>
      <c r="B3565" s="64">
        <f>VLOOKUP($A3565,Pivot!$D:$E,2,FALSE)</f>
        <v>48</v>
      </c>
      <c r="D3565" s="64">
        <v>48</v>
      </c>
      <c r="E3565" s="64">
        <v>48</v>
      </c>
      <c r="F3565" s="64">
        <v>0</v>
      </c>
      <c r="G3565" s="64">
        <v>0</v>
      </c>
      <c r="H3565" s="20">
        <f>IFERROR(VLOOKUP(A3565,'[3]Allocation Thresholds'!A:B,2,FALSE),10)</f>
        <v>10</v>
      </c>
    </row>
    <row r="3566" spans="1:8">
      <c r="A3566" t="s">
        <v>2802</v>
      </c>
      <c r="B3566" s="64">
        <f>VLOOKUP($A3566,Pivot!$D:$E,2,FALSE)</f>
        <v>25</v>
      </c>
      <c r="D3566" s="64">
        <v>25</v>
      </c>
      <c r="E3566" s="64">
        <v>25</v>
      </c>
      <c r="F3566" s="64">
        <v>0</v>
      </c>
      <c r="G3566" s="64">
        <v>0</v>
      </c>
      <c r="H3566" s="20">
        <f>IFERROR(VLOOKUP(A3566,'[3]Allocation Thresholds'!A:B,2,FALSE),10)</f>
        <v>10</v>
      </c>
    </row>
    <row r="3567" spans="1:8">
      <c r="A3567" t="s">
        <v>2803</v>
      </c>
      <c r="B3567" s="64">
        <f>VLOOKUP($A3567,Pivot!$D:$E,2,FALSE)</f>
        <v>75</v>
      </c>
      <c r="D3567" s="64">
        <v>75</v>
      </c>
      <c r="E3567" s="64">
        <v>75</v>
      </c>
      <c r="F3567" s="64">
        <v>0</v>
      </c>
      <c r="G3567" s="64">
        <v>0</v>
      </c>
      <c r="H3567" s="20">
        <f>IFERROR(VLOOKUP(A3567,'[3]Allocation Thresholds'!A:B,2,FALSE),10)</f>
        <v>10</v>
      </c>
    </row>
    <row r="3568" spans="1:8">
      <c r="A3568" t="s">
        <v>2804</v>
      </c>
      <c r="B3568" s="64">
        <f>VLOOKUP($A3568,Pivot!$D:$E,2,FALSE)</f>
        <v>366</v>
      </c>
      <c r="D3568" s="64">
        <v>366</v>
      </c>
      <c r="E3568" s="64">
        <v>366</v>
      </c>
      <c r="F3568" s="64">
        <v>0</v>
      </c>
      <c r="G3568" s="64">
        <v>0</v>
      </c>
      <c r="H3568" s="20">
        <f>IFERROR(VLOOKUP(A3568,'[3]Allocation Thresholds'!A:B,2,FALSE),10)</f>
        <v>10</v>
      </c>
    </row>
    <row r="3569" spans="1:8">
      <c r="A3569" t="s">
        <v>2805</v>
      </c>
      <c r="B3569" s="64">
        <f>VLOOKUP($A3569,Pivot!$D:$E,2,FALSE)</f>
        <v>238</v>
      </c>
      <c r="D3569" s="64">
        <v>238</v>
      </c>
      <c r="E3569" s="64">
        <v>238</v>
      </c>
      <c r="F3569" s="64">
        <v>0</v>
      </c>
      <c r="G3569" s="64">
        <v>0</v>
      </c>
      <c r="H3569" s="20">
        <f>IFERROR(VLOOKUP(A3569,'[3]Allocation Thresholds'!A:B,2,FALSE),10)</f>
        <v>10</v>
      </c>
    </row>
    <row r="3570" spans="1:8">
      <c r="A3570" t="s">
        <v>2806</v>
      </c>
      <c r="B3570" s="64">
        <f>VLOOKUP($A3570,Pivot!$D:$E,2,FALSE)</f>
        <v>280</v>
      </c>
      <c r="D3570" s="64">
        <v>280</v>
      </c>
      <c r="E3570" s="64">
        <v>280</v>
      </c>
      <c r="F3570" s="64">
        <v>0</v>
      </c>
      <c r="G3570" s="64">
        <v>0</v>
      </c>
      <c r="H3570" s="20">
        <f>IFERROR(VLOOKUP(A3570,'[3]Allocation Thresholds'!A:B,2,FALSE),10)</f>
        <v>10</v>
      </c>
    </row>
    <row r="3571" spans="1:8">
      <c r="A3571" t="s">
        <v>2807</v>
      </c>
      <c r="B3571" s="64">
        <f>VLOOKUP($A3571,Pivot!$D:$E,2,FALSE)</f>
        <v>299</v>
      </c>
      <c r="D3571" s="64">
        <v>299</v>
      </c>
      <c r="E3571" s="64">
        <v>299</v>
      </c>
      <c r="F3571" s="64">
        <v>0</v>
      </c>
      <c r="G3571" s="64">
        <v>0</v>
      </c>
      <c r="H3571" s="20">
        <f>IFERROR(VLOOKUP(A3571,'[3]Allocation Thresholds'!A:B,2,FALSE),10)</f>
        <v>10</v>
      </c>
    </row>
    <row r="3572" spans="1:8">
      <c r="A3572" t="s">
        <v>2808</v>
      </c>
      <c r="B3572" s="64">
        <f>VLOOKUP($A3572,Pivot!$D:$E,2,FALSE)</f>
        <v>374</v>
      </c>
      <c r="D3572" s="64">
        <v>374</v>
      </c>
      <c r="E3572" s="64">
        <v>374</v>
      </c>
      <c r="F3572" s="64">
        <v>0</v>
      </c>
      <c r="G3572" s="64">
        <v>0</v>
      </c>
      <c r="H3572" s="20">
        <f>IFERROR(VLOOKUP(A3572,'[3]Allocation Thresholds'!A:B,2,FALSE),10)</f>
        <v>10</v>
      </c>
    </row>
    <row r="3573" spans="1:8">
      <c r="A3573" t="s">
        <v>2809</v>
      </c>
      <c r="B3573" s="64">
        <f>VLOOKUP($A3573,Pivot!$D:$E,2,FALSE)</f>
        <v>172</v>
      </c>
      <c r="D3573" s="64">
        <v>172</v>
      </c>
      <c r="E3573" s="64">
        <v>172</v>
      </c>
      <c r="F3573" s="64">
        <v>0</v>
      </c>
      <c r="G3573" s="64">
        <v>0</v>
      </c>
      <c r="H3573" s="20">
        <f>IFERROR(VLOOKUP(A3573,'[3]Allocation Thresholds'!A:B,2,FALSE),10)</f>
        <v>10</v>
      </c>
    </row>
    <row r="3574" spans="1:8">
      <c r="A3574" t="s">
        <v>2810</v>
      </c>
      <c r="B3574" s="64">
        <f>VLOOKUP($A3574,Pivot!$D:$E,2,FALSE)</f>
        <v>196</v>
      </c>
      <c r="D3574" s="64">
        <v>196</v>
      </c>
      <c r="E3574" s="64">
        <v>196</v>
      </c>
      <c r="F3574" s="64">
        <v>0</v>
      </c>
      <c r="G3574" s="64">
        <v>0</v>
      </c>
      <c r="H3574" s="20">
        <f>IFERROR(VLOOKUP(A3574,'[3]Allocation Thresholds'!A:B,2,FALSE),10)</f>
        <v>10</v>
      </c>
    </row>
    <row r="3575" spans="1:8">
      <c r="A3575" t="s">
        <v>2811</v>
      </c>
      <c r="B3575" s="64">
        <f>VLOOKUP($A3575,Pivot!$D:$E,2,FALSE)</f>
        <v>68</v>
      </c>
      <c r="D3575" s="64">
        <v>68</v>
      </c>
      <c r="E3575" s="64">
        <v>68</v>
      </c>
      <c r="F3575" s="64">
        <v>0</v>
      </c>
      <c r="G3575" s="64">
        <v>0</v>
      </c>
      <c r="H3575" s="20">
        <f>IFERROR(VLOOKUP(A3575,'[3]Allocation Thresholds'!A:B,2,FALSE),10)</f>
        <v>10</v>
      </c>
    </row>
    <row r="3576" spans="1:8">
      <c r="A3576" t="s">
        <v>2812</v>
      </c>
      <c r="B3576" s="64">
        <f>VLOOKUP($A3576,Pivot!$D:$E,2,FALSE)</f>
        <v>189</v>
      </c>
      <c r="D3576" s="66">
        <v>189</v>
      </c>
      <c r="E3576" s="64">
        <v>189</v>
      </c>
      <c r="F3576" s="67">
        <v>0</v>
      </c>
      <c r="G3576" s="64">
        <v>0</v>
      </c>
      <c r="H3576" s="20">
        <f>IFERROR(VLOOKUP(A3576,'[3]Allocation Thresholds'!A:B,2,FALSE),10)</f>
        <v>10</v>
      </c>
    </row>
    <row r="3577" spans="1:8">
      <c r="A3577" t="s">
        <v>2813</v>
      </c>
      <c r="B3577" s="64">
        <f>VLOOKUP($A3577,Pivot!$D:$E,2,FALSE)</f>
        <v>95</v>
      </c>
      <c r="D3577" s="64">
        <v>95</v>
      </c>
      <c r="E3577" s="64">
        <v>95</v>
      </c>
      <c r="F3577" s="64">
        <v>0</v>
      </c>
      <c r="G3577" s="64">
        <v>0</v>
      </c>
      <c r="H3577" s="20">
        <f>IFERROR(VLOOKUP(A3577,'[3]Allocation Thresholds'!A:B,2,FALSE),10)</f>
        <v>10</v>
      </c>
    </row>
    <row r="3578" spans="1:8">
      <c r="A3578" t="s">
        <v>2814</v>
      </c>
      <c r="B3578" s="64">
        <f>VLOOKUP($A3578,Pivot!$D:$E,2,FALSE)</f>
        <v>97</v>
      </c>
      <c r="D3578" s="64">
        <v>97</v>
      </c>
      <c r="E3578" s="64">
        <v>97</v>
      </c>
      <c r="F3578" s="64">
        <v>0</v>
      </c>
      <c r="G3578" s="64">
        <v>0</v>
      </c>
      <c r="H3578" s="20">
        <f>IFERROR(VLOOKUP(A3578,'[3]Allocation Thresholds'!A:B,2,FALSE),10)</f>
        <v>10</v>
      </c>
    </row>
    <row r="3579" spans="1:8">
      <c r="A3579" t="s">
        <v>2815</v>
      </c>
      <c r="B3579" s="64">
        <f>VLOOKUP($A3579,Pivot!$D:$E,2,FALSE)</f>
        <v>0</v>
      </c>
      <c r="D3579" s="64">
        <v>50</v>
      </c>
      <c r="E3579" s="64">
        <v>50</v>
      </c>
      <c r="F3579" s="64">
        <v>0</v>
      </c>
      <c r="G3579" s="64">
        <v>0</v>
      </c>
      <c r="H3579" s="20">
        <f>IFERROR(VLOOKUP(A3579,'[3]Allocation Thresholds'!A:B,2,FALSE),10)</f>
        <v>10</v>
      </c>
    </row>
    <row r="3580" spans="1:8">
      <c r="A3580" t="s">
        <v>2816</v>
      </c>
      <c r="B3580" s="64">
        <f>VLOOKUP($A3580,Pivot!$D:$E,2,FALSE)</f>
        <v>0</v>
      </c>
      <c r="D3580" s="64">
        <v>50</v>
      </c>
      <c r="E3580" s="64">
        <v>50</v>
      </c>
      <c r="F3580" s="64">
        <v>0</v>
      </c>
      <c r="G3580" s="64">
        <v>0</v>
      </c>
      <c r="H3580" s="20">
        <f>IFERROR(VLOOKUP(A3580,'[3]Allocation Thresholds'!A:B,2,FALSE),10)</f>
        <v>10</v>
      </c>
    </row>
    <row r="3581" spans="1:8">
      <c r="A3581" t="s">
        <v>2817</v>
      </c>
      <c r="B3581" s="64">
        <f>VLOOKUP($A3581,Pivot!$D:$E,2,FALSE)</f>
        <v>0</v>
      </c>
      <c r="D3581" s="64">
        <v>50</v>
      </c>
      <c r="E3581" s="66">
        <v>50</v>
      </c>
      <c r="F3581" s="67">
        <v>0</v>
      </c>
      <c r="G3581" s="64">
        <v>0</v>
      </c>
      <c r="H3581" s="20">
        <f>IFERROR(VLOOKUP(A3581,'[3]Allocation Thresholds'!A:B,2,FALSE),10)</f>
        <v>10</v>
      </c>
    </row>
    <row r="3582" spans="1:8">
      <c r="A3582" t="s">
        <v>2818</v>
      </c>
      <c r="B3582" s="64">
        <f>VLOOKUP($A3582,Pivot!$D:$E,2,FALSE)</f>
        <v>0</v>
      </c>
      <c r="D3582" s="64">
        <v>50</v>
      </c>
      <c r="E3582" s="64">
        <v>50</v>
      </c>
      <c r="F3582" s="64">
        <v>0</v>
      </c>
      <c r="G3582" s="64">
        <v>0</v>
      </c>
      <c r="H3582" s="20">
        <f>IFERROR(VLOOKUP(A3582,'[3]Allocation Thresholds'!A:B,2,FALSE),10)</f>
        <v>10</v>
      </c>
    </row>
    <row r="3583" spans="1:8">
      <c r="A3583" t="s">
        <v>2819</v>
      </c>
      <c r="B3583" s="64">
        <f>VLOOKUP($A3583,Pivot!$D:$E,2,FALSE)</f>
        <v>0</v>
      </c>
      <c r="D3583" s="64">
        <v>50</v>
      </c>
      <c r="E3583" s="64">
        <v>50</v>
      </c>
      <c r="F3583" s="64">
        <v>0</v>
      </c>
      <c r="G3583" s="64">
        <v>0</v>
      </c>
      <c r="H3583" s="20">
        <f>IFERROR(VLOOKUP(A3583,'[3]Allocation Thresholds'!A:B,2,FALSE),10)</f>
        <v>10</v>
      </c>
    </row>
    <row r="3584" spans="1:8">
      <c r="A3584" t="s">
        <v>2820</v>
      </c>
      <c r="B3584" s="64">
        <f>VLOOKUP($A3584,Pivot!$D:$E,2,FALSE)</f>
        <v>0</v>
      </c>
      <c r="D3584" s="64">
        <v>50</v>
      </c>
      <c r="E3584" s="66">
        <v>50</v>
      </c>
      <c r="F3584" s="64">
        <v>0</v>
      </c>
      <c r="G3584" s="64">
        <v>0</v>
      </c>
      <c r="H3584" s="20">
        <f>IFERROR(VLOOKUP(A3584,'[3]Allocation Thresholds'!A:B,2,FALSE),10)</f>
        <v>10</v>
      </c>
    </row>
    <row r="3585" spans="1:8">
      <c r="A3585" t="s">
        <v>2821</v>
      </c>
      <c r="B3585" s="64">
        <f>VLOOKUP($A3585,Pivot!$D:$E,2,FALSE)</f>
        <v>3</v>
      </c>
      <c r="D3585" s="64">
        <v>50</v>
      </c>
      <c r="E3585" s="64">
        <v>50</v>
      </c>
      <c r="F3585" s="64">
        <v>0</v>
      </c>
      <c r="G3585" s="64">
        <v>0</v>
      </c>
      <c r="H3585" s="20">
        <f>IFERROR(VLOOKUP(A3585,'[3]Allocation Thresholds'!A:B,2,FALSE),10)</f>
        <v>10</v>
      </c>
    </row>
    <row r="3586" spans="1:8">
      <c r="A3586" t="s">
        <v>2822</v>
      </c>
      <c r="B3586" s="64">
        <f>VLOOKUP($A3586,Pivot!$D:$E,2,FALSE)</f>
        <v>0</v>
      </c>
      <c r="D3586" s="64">
        <v>50</v>
      </c>
      <c r="E3586" s="64">
        <v>50</v>
      </c>
      <c r="F3586" s="64">
        <v>0</v>
      </c>
      <c r="G3586" s="64">
        <v>0</v>
      </c>
      <c r="H3586" s="20">
        <f>IFERROR(VLOOKUP(A3586,'[3]Allocation Thresholds'!A:B,2,FALSE),10)</f>
        <v>10</v>
      </c>
    </row>
    <row r="3587" spans="1:8">
      <c r="A3587" t="s">
        <v>2823</v>
      </c>
      <c r="B3587" s="64">
        <f>VLOOKUP($A3587,Pivot!$D:$E,2,FALSE)</f>
        <v>0</v>
      </c>
      <c r="D3587" s="64">
        <v>50</v>
      </c>
      <c r="E3587" s="64">
        <v>50</v>
      </c>
      <c r="F3587" s="64">
        <v>0</v>
      </c>
      <c r="G3587" s="64">
        <v>0</v>
      </c>
      <c r="H3587" s="20">
        <f>IFERROR(VLOOKUP(A3587,'[3]Allocation Thresholds'!A:B,2,FALSE),10)</f>
        <v>10</v>
      </c>
    </row>
    <row r="3588" spans="1:8">
      <c r="A3588" t="s">
        <v>2824</v>
      </c>
      <c r="B3588" s="64">
        <f>VLOOKUP($A3588,Pivot!$D:$E,2,FALSE)</f>
        <v>1</v>
      </c>
      <c r="D3588" s="64">
        <v>50</v>
      </c>
      <c r="E3588" s="64">
        <v>50</v>
      </c>
      <c r="F3588" s="64">
        <v>0</v>
      </c>
      <c r="G3588" s="64">
        <v>0</v>
      </c>
      <c r="H3588" s="20">
        <f>IFERROR(VLOOKUP(A3588,'[3]Allocation Thresholds'!A:B,2,FALSE),10)</f>
        <v>10</v>
      </c>
    </row>
    <row r="3589" spans="1:8">
      <c r="A3589" t="s">
        <v>2825</v>
      </c>
      <c r="B3589" s="64">
        <f>VLOOKUP($A3589,Pivot!$D:$E,2,FALSE)</f>
        <v>0</v>
      </c>
      <c r="D3589" s="66">
        <v>50</v>
      </c>
      <c r="E3589" s="64">
        <v>50</v>
      </c>
      <c r="F3589" s="64">
        <v>0</v>
      </c>
      <c r="G3589" s="64">
        <v>0</v>
      </c>
      <c r="H3589" s="20">
        <f>IFERROR(VLOOKUP(A3589,'[3]Allocation Thresholds'!A:B,2,FALSE),10)</f>
        <v>10</v>
      </c>
    </row>
    <row r="3590" spans="1:8">
      <c r="A3590" t="s">
        <v>2826</v>
      </c>
      <c r="B3590" s="64">
        <f>VLOOKUP($A3590,Pivot!$D:$E,2,FALSE)</f>
        <v>0</v>
      </c>
      <c r="D3590" s="64">
        <v>50</v>
      </c>
      <c r="E3590" s="64">
        <v>50</v>
      </c>
      <c r="F3590" s="64">
        <v>0</v>
      </c>
      <c r="G3590" s="64">
        <v>0</v>
      </c>
      <c r="H3590" s="20">
        <f>IFERROR(VLOOKUP(A3590,'[3]Allocation Thresholds'!A:B,2,FALSE),10)</f>
        <v>10</v>
      </c>
    </row>
    <row r="3591" spans="1:8">
      <c r="A3591" t="s">
        <v>5221</v>
      </c>
      <c r="B3591" s="64">
        <f>VLOOKUP($A3591,Pivot!$D:$E,2,FALSE)</f>
        <v>0</v>
      </c>
      <c r="D3591" s="66">
        <v>50</v>
      </c>
      <c r="E3591" s="64">
        <v>50</v>
      </c>
      <c r="F3591" s="64">
        <v>0</v>
      </c>
      <c r="G3591" s="64">
        <v>0</v>
      </c>
      <c r="H3591" s="20">
        <f>IFERROR(VLOOKUP(A3591,'[3]Allocation Thresholds'!A:B,2,FALSE),10)</f>
        <v>10</v>
      </c>
    </row>
    <row r="3592" spans="1:8">
      <c r="A3592" t="s">
        <v>2827</v>
      </c>
      <c r="B3592" s="64">
        <f>VLOOKUP($A3592,Pivot!$D:$E,2,FALSE)</f>
        <v>3</v>
      </c>
      <c r="D3592" s="64">
        <v>50</v>
      </c>
      <c r="E3592" s="64">
        <v>50</v>
      </c>
      <c r="F3592" s="64">
        <v>0</v>
      </c>
      <c r="G3592" s="64">
        <v>0</v>
      </c>
      <c r="H3592" s="20">
        <f>IFERROR(VLOOKUP(A3592,'[3]Allocation Thresholds'!A:B,2,FALSE),10)</f>
        <v>10</v>
      </c>
    </row>
    <row r="3593" spans="1:8">
      <c r="A3593" t="s">
        <v>2828</v>
      </c>
      <c r="B3593" s="64">
        <f>VLOOKUP($A3593,Pivot!$D:$E,2,FALSE)</f>
        <v>0</v>
      </c>
      <c r="D3593" s="64">
        <v>50</v>
      </c>
      <c r="E3593" s="64">
        <v>50</v>
      </c>
      <c r="F3593" s="64">
        <v>0</v>
      </c>
      <c r="G3593" s="64">
        <v>0</v>
      </c>
      <c r="H3593" s="20">
        <f>IFERROR(VLOOKUP(A3593,'[3]Allocation Thresholds'!A:B,2,FALSE),10)</f>
        <v>10</v>
      </c>
    </row>
    <row r="3594" spans="1:8">
      <c r="A3594" t="s">
        <v>2829</v>
      </c>
      <c r="B3594" s="64">
        <f>VLOOKUP($A3594,Pivot!$D:$E,2,FALSE)</f>
        <v>0</v>
      </c>
      <c r="D3594" s="64">
        <v>50</v>
      </c>
      <c r="E3594" s="64">
        <v>50</v>
      </c>
      <c r="F3594" s="64">
        <v>0</v>
      </c>
      <c r="G3594" s="64">
        <v>0</v>
      </c>
      <c r="H3594" s="20">
        <f>IFERROR(VLOOKUP(A3594,'[3]Allocation Thresholds'!A:B,2,FALSE),10)</f>
        <v>10</v>
      </c>
    </row>
    <row r="3595" spans="1:8">
      <c r="A3595" t="s">
        <v>2830</v>
      </c>
      <c r="B3595" s="64">
        <f>VLOOKUP($A3595,Pivot!$D:$E,2,FALSE)</f>
        <v>0</v>
      </c>
      <c r="D3595" s="64">
        <v>50</v>
      </c>
      <c r="E3595" s="66">
        <v>50</v>
      </c>
      <c r="F3595" s="64">
        <v>0</v>
      </c>
      <c r="G3595" s="64">
        <v>0</v>
      </c>
      <c r="H3595" s="20">
        <f>IFERROR(VLOOKUP(A3595,'[3]Allocation Thresholds'!A:B,2,FALSE),10)</f>
        <v>10</v>
      </c>
    </row>
    <row r="3596" spans="1:8">
      <c r="A3596" t="s">
        <v>2831</v>
      </c>
      <c r="B3596" s="64">
        <f>VLOOKUP($A3596,Pivot!$D:$E,2,FALSE)</f>
        <v>0</v>
      </c>
      <c r="D3596" s="64">
        <v>50</v>
      </c>
      <c r="E3596" s="64">
        <v>50</v>
      </c>
      <c r="F3596" s="64">
        <v>0</v>
      </c>
      <c r="G3596" s="64">
        <v>0</v>
      </c>
      <c r="H3596" s="20">
        <f>IFERROR(VLOOKUP(A3596,'[3]Allocation Thresholds'!A:B,2,FALSE),10)</f>
        <v>10</v>
      </c>
    </row>
    <row r="3597" spans="1:8">
      <c r="A3597" t="s">
        <v>2832</v>
      </c>
      <c r="B3597" s="64">
        <f>VLOOKUP($A3597,Pivot!$D:$E,2,FALSE)</f>
        <v>6</v>
      </c>
      <c r="D3597" s="64">
        <v>50</v>
      </c>
      <c r="E3597" s="64">
        <v>50</v>
      </c>
      <c r="F3597" s="64">
        <v>0</v>
      </c>
      <c r="G3597" s="64">
        <v>0</v>
      </c>
      <c r="H3597" s="20">
        <f>IFERROR(VLOOKUP(A3597,'[3]Allocation Thresholds'!A:B,2,FALSE),10)</f>
        <v>10</v>
      </c>
    </row>
    <row r="3598" spans="1:8">
      <c r="A3598" t="s">
        <v>2833</v>
      </c>
      <c r="B3598" s="64">
        <f>VLOOKUP($A3598,Pivot!$D:$E,2,FALSE)</f>
        <v>0</v>
      </c>
      <c r="D3598" s="64">
        <v>50</v>
      </c>
      <c r="E3598" s="64">
        <v>50</v>
      </c>
      <c r="F3598" s="64">
        <v>0</v>
      </c>
      <c r="G3598" s="64">
        <v>0</v>
      </c>
      <c r="H3598" s="20">
        <f>IFERROR(VLOOKUP(A3598,'[3]Allocation Thresholds'!A:B,2,FALSE),10)</f>
        <v>10</v>
      </c>
    </row>
    <row r="3599" spans="1:8">
      <c r="A3599" t="s">
        <v>2834</v>
      </c>
      <c r="B3599" s="64">
        <f>VLOOKUP($A3599,Pivot!$D:$E,2,FALSE)</f>
        <v>1</v>
      </c>
      <c r="D3599" s="64">
        <v>50</v>
      </c>
      <c r="E3599" s="64">
        <v>50</v>
      </c>
      <c r="F3599" s="64">
        <v>0</v>
      </c>
      <c r="G3599" s="64">
        <v>0</v>
      </c>
      <c r="H3599" s="20">
        <f>IFERROR(VLOOKUP(A3599,'[3]Allocation Thresholds'!A:B,2,FALSE),10)</f>
        <v>10</v>
      </c>
    </row>
    <row r="3600" spans="1:8">
      <c r="A3600" t="s">
        <v>2835</v>
      </c>
      <c r="B3600" s="64">
        <f>VLOOKUP($A3600,Pivot!$D:$E,2,FALSE)</f>
        <v>0</v>
      </c>
      <c r="D3600" s="64">
        <v>50</v>
      </c>
      <c r="E3600" s="64">
        <v>50</v>
      </c>
      <c r="F3600" s="64">
        <v>0</v>
      </c>
      <c r="G3600" s="64">
        <v>0</v>
      </c>
      <c r="H3600" s="20">
        <f>IFERROR(VLOOKUP(A3600,'[3]Allocation Thresholds'!A:B,2,FALSE),10)</f>
        <v>10</v>
      </c>
    </row>
    <row r="3601" spans="1:8">
      <c r="A3601" t="s">
        <v>2836</v>
      </c>
      <c r="B3601" s="64">
        <f>VLOOKUP($A3601,Pivot!$D:$E,2,FALSE)</f>
        <v>0</v>
      </c>
      <c r="D3601" s="64">
        <v>50</v>
      </c>
      <c r="E3601" s="64">
        <v>50</v>
      </c>
      <c r="F3601" s="64">
        <v>0</v>
      </c>
      <c r="G3601" s="64">
        <v>0</v>
      </c>
      <c r="H3601" s="20">
        <f>IFERROR(VLOOKUP(A3601,'[3]Allocation Thresholds'!A:B,2,FALSE),10)</f>
        <v>10</v>
      </c>
    </row>
    <row r="3602" spans="1:8">
      <c r="A3602" t="s">
        <v>2837</v>
      </c>
      <c r="B3602" s="64">
        <f>VLOOKUP($A3602,Pivot!$D:$E,2,FALSE)</f>
        <v>0</v>
      </c>
      <c r="D3602" s="64">
        <v>50</v>
      </c>
      <c r="E3602" s="64">
        <v>50</v>
      </c>
      <c r="F3602" s="64">
        <v>0</v>
      </c>
      <c r="G3602" s="64">
        <v>0</v>
      </c>
      <c r="H3602" s="20">
        <f>IFERROR(VLOOKUP(A3602,'[3]Allocation Thresholds'!A:B,2,FALSE),10)</f>
        <v>10</v>
      </c>
    </row>
    <row r="3603" spans="1:8">
      <c r="A3603" t="s">
        <v>2838</v>
      </c>
      <c r="B3603" s="64">
        <f>VLOOKUP($A3603,Pivot!$D:$E,2,FALSE)</f>
        <v>0</v>
      </c>
      <c r="D3603" s="64">
        <v>50</v>
      </c>
      <c r="E3603" s="64">
        <v>50</v>
      </c>
      <c r="F3603" s="64">
        <v>0</v>
      </c>
      <c r="G3603" s="64">
        <v>0</v>
      </c>
      <c r="H3603" s="20">
        <f>IFERROR(VLOOKUP(A3603,'[3]Allocation Thresholds'!A:B,2,FALSE),10)</f>
        <v>10</v>
      </c>
    </row>
    <row r="3604" spans="1:8">
      <c r="A3604" t="s">
        <v>2839</v>
      </c>
      <c r="B3604" s="64">
        <f>VLOOKUP($A3604,Pivot!$D:$E,2,FALSE)</f>
        <v>0</v>
      </c>
      <c r="D3604" s="64">
        <v>50</v>
      </c>
      <c r="E3604" s="64">
        <v>50</v>
      </c>
      <c r="F3604" s="64">
        <v>0</v>
      </c>
      <c r="G3604" s="64">
        <v>0</v>
      </c>
      <c r="H3604" s="20">
        <f>IFERROR(VLOOKUP(A3604,'[3]Allocation Thresholds'!A:B,2,FALSE),10)</f>
        <v>10</v>
      </c>
    </row>
    <row r="3605" spans="1:8">
      <c r="A3605" t="s">
        <v>2840</v>
      </c>
      <c r="B3605" s="64">
        <f>VLOOKUP($A3605,Pivot!$D:$E,2,FALSE)</f>
        <v>1</v>
      </c>
      <c r="D3605" s="64">
        <v>50</v>
      </c>
      <c r="E3605" s="64">
        <v>50</v>
      </c>
      <c r="F3605" s="64">
        <v>0</v>
      </c>
      <c r="G3605" s="64">
        <v>0</v>
      </c>
      <c r="H3605" s="20">
        <f>IFERROR(VLOOKUP(A3605,'[3]Allocation Thresholds'!A:B,2,FALSE),10)</f>
        <v>10</v>
      </c>
    </row>
    <row r="3606" spans="1:8">
      <c r="A3606" t="s">
        <v>2841</v>
      </c>
      <c r="B3606" s="64">
        <f>VLOOKUP($A3606,Pivot!$D:$E,2,FALSE)</f>
        <v>0</v>
      </c>
      <c r="D3606" s="64">
        <v>50</v>
      </c>
      <c r="E3606" s="64">
        <v>50</v>
      </c>
      <c r="F3606" s="64">
        <v>0</v>
      </c>
      <c r="G3606" s="64">
        <v>0</v>
      </c>
      <c r="H3606" s="20">
        <f>IFERROR(VLOOKUP(A3606,'[3]Allocation Thresholds'!A:B,2,FALSE),10)</f>
        <v>10</v>
      </c>
    </row>
    <row r="3607" spans="1:8">
      <c r="A3607" t="s">
        <v>2842</v>
      </c>
      <c r="B3607" s="64">
        <f>VLOOKUP($A3607,Pivot!$D:$E,2,FALSE)</f>
        <v>0</v>
      </c>
      <c r="D3607" s="64">
        <v>50</v>
      </c>
      <c r="E3607" s="64">
        <v>50</v>
      </c>
      <c r="F3607" s="64">
        <v>0</v>
      </c>
      <c r="G3607" s="64">
        <v>0</v>
      </c>
      <c r="H3607" s="20">
        <f>IFERROR(VLOOKUP(A3607,'[3]Allocation Thresholds'!A:B,2,FALSE),10)</f>
        <v>10</v>
      </c>
    </row>
    <row r="3608" spans="1:8">
      <c r="A3608" t="s">
        <v>2843</v>
      </c>
      <c r="B3608" s="64">
        <f>VLOOKUP($A3608,Pivot!$D:$E,2,FALSE)</f>
        <v>0</v>
      </c>
      <c r="D3608" s="64">
        <v>50</v>
      </c>
      <c r="E3608" s="64">
        <v>50</v>
      </c>
      <c r="F3608" s="64">
        <v>0</v>
      </c>
      <c r="G3608" s="64">
        <v>0</v>
      </c>
      <c r="H3608" s="20">
        <f>IFERROR(VLOOKUP(A3608,'[3]Allocation Thresholds'!A:B,2,FALSE),10)</f>
        <v>10</v>
      </c>
    </row>
    <row r="3609" spans="1:8">
      <c r="A3609" t="s">
        <v>2844</v>
      </c>
      <c r="B3609" s="64">
        <f>VLOOKUP($A3609,Pivot!$D:$E,2,FALSE)</f>
        <v>0</v>
      </c>
      <c r="D3609" s="64">
        <v>50</v>
      </c>
      <c r="E3609" s="64">
        <v>50</v>
      </c>
      <c r="F3609" s="64">
        <v>0</v>
      </c>
      <c r="G3609" s="64">
        <v>0</v>
      </c>
      <c r="H3609" s="20">
        <f>IFERROR(VLOOKUP(A3609,'[3]Allocation Thresholds'!A:B,2,FALSE),10)</f>
        <v>10</v>
      </c>
    </row>
    <row r="3610" spans="1:8">
      <c r="A3610" t="s">
        <v>2845</v>
      </c>
      <c r="B3610" s="64">
        <f>VLOOKUP($A3610,Pivot!$D:$E,2,FALSE)</f>
        <v>0</v>
      </c>
      <c r="D3610" s="64">
        <v>50</v>
      </c>
      <c r="E3610" s="64">
        <v>50</v>
      </c>
      <c r="F3610" s="64">
        <v>0</v>
      </c>
      <c r="G3610" s="64">
        <v>0</v>
      </c>
      <c r="H3610" s="20">
        <f>IFERROR(VLOOKUP(A3610,'[3]Allocation Thresholds'!A:B,2,FALSE),10)</f>
        <v>10</v>
      </c>
    </row>
    <row r="3611" spans="1:8">
      <c r="A3611" t="s">
        <v>5222</v>
      </c>
      <c r="B3611" s="64">
        <f>VLOOKUP($A3611,Pivot!$D:$E,2,FALSE)</f>
        <v>0</v>
      </c>
      <c r="D3611" s="64">
        <v>50</v>
      </c>
      <c r="E3611" s="64">
        <v>50</v>
      </c>
      <c r="F3611" s="64">
        <v>0</v>
      </c>
      <c r="G3611" s="64">
        <v>0</v>
      </c>
      <c r="H3611" s="20">
        <f>IFERROR(VLOOKUP(A3611,'[3]Allocation Thresholds'!A:B,2,FALSE),10)</f>
        <v>10</v>
      </c>
    </row>
    <row r="3612" spans="1:8">
      <c r="A3612" t="s">
        <v>2846</v>
      </c>
      <c r="B3612" s="64">
        <f>VLOOKUP($A3612,Pivot!$D:$E,2,FALSE)</f>
        <v>0</v>
      </c>
      <c r="D3612" s="64">
        <v>50</v>
      </c>
      <c r="E3612" s="64">
        <v>50</v>
      </c>
      <c r="F3612" s="64">
        <v>0</v>
      </c>
      <c r="G3612" s="64">
        <v>0</v>
      </c>
      <c r="H3612" s="20">
        <f>IFERROR(VLOOKUP(A3612,'[3]Allocation Thresholds'!A:B,2,FALSE),10)</f>
        <v>10</v>
      </c>
    </row>
    <row r="3613" spans="1:8">
      <c r="A3613" t="s">
        <v>2847</v>
      </c>
      <c r="B3613" s="64">
        <f>VLOOKUP($A3613,Pivot!$D:$E,2,FALSE)</f>
        <v>0</v>
      </c>
      <c r="D3613" s="64">
        <v>50</v>
      </c>
      <c r="E3613" s="64">
        <v>50</v>
      </c>
      <c r="F3613" s="64">
        <v>0</v>
      </c>
      <c r="G3613" s="64">
        <v>0</v>
      </c>
      <c r="H3613" s="20">
        <f>IFERROR(VLOOKUP(A3613,'[3]Allocation Thresholds'!A:B,2,FALSE),10)</f>
        <v>10</v>
      </c>
    </row>
    <row r="3614" spans="1:8">
      <c r="A3614" t="s">
        <v>2848</v>
      </c>
      <c r="B3614" s="64">
        <f>VLOOKUP($A3614,Pivot!$D:$E,2,FALSE)</f>
        <v>0</v>
      </c>
      <c r="D3614" s="64">
        <v>50</v>
      </c>
      <c r="E3614" s="64">
        <v>50</v>
      </c>
      <c r="F3614" s="64">
        <v>0</v>
      </c>
      <c r="G3614" s="64">
        <v>0</v>
      </c>
      <c r="H3614" s="20">
        <f>IFERROR(VLOOKUP(A3614,'[3]Allocation Thresholds'!A:B,2,FALSE),10)</f>
        <v>10</v>
      </c>
    </row>
    <row r="3615" spans="1:8">
      <c r="A3615" t="s">
        <v>2849</v>
      </c>
      <c r="B3615" s="64">
        <f>VLOOKUP($A3615,Pivot!$D:$E,2,FALSE)</f>
        <v>0</v>
      </c>
      <c r="D3615" s="64">
        <v>50</v>
      </c>
      <c r="E3615" s="64">
        <v>50</v>
      </c>
      <c r="F3615" s="64">
        <v>0</v>
      </c>
      <c r="G3615" s="64">
        <v>0</v>
      </c>
      <c r="H3615" s="20">
        <f>IFERROR(VLOOKUP(A3615,'[3]Allocation Thresholds'!A:B,2,FALSE),10)</f>
        <v>10</v>
      </c>
    </row>
    <row r="3616" spans="1:8">
      <c r="A3616" t="s">
        <v>2850</v>
      </c>
      <c r="B3616" s="64">
        <f>VLOOKUP($A3616,Pivot!$D:$E,2,FALSE)</f>
        <v>1</v>
      </c>
      <c r="D3616" s="64">
        <v>50</v>
      </c>
      <c r="E3616" s="64">
        <v>50</v>
      </c>
      <c r="F3616" s="64">
        <v>0</v>
      </c>
      <c r="G3616" s="64">
        <v>0</v>
      </c>
      <c r="H3616" s="20">
        <f>IFERROR(VLOOKUP(A3616,'[3]Allocation Thresholds'!A:B,2,FALSE),10)</f>
        <v>10</v>
      </c>
    </row>
    <row r="3617" spans="1:8">
      <c r="A3617" t="s">
        <v>2851</v>
      </c>
      <c r="B3617" s="64">
        <f>VLOOKUP($A3617,Pivot!$D:$E,2,FALSE)</f>
        <v>0</v>
      </c>
      <c r="D3617" s="64">
        <v>50</v>
      </c>
      <c r="E3617" s="64">
        <v>50</v>
      </c>
      <c r="F3617" s="64">
        <v>0</v>
      </c>
      <c r="G3617" s="64">
        <v>0</v>
      </c>
      <c r="H3617" s="20">
        <f>IFERROR(VLOOKUP(A3617,'[3]Allocation Thresholds'!A:B,2,FALSE),10)</f>
        <v>10</v>
      </c>
    </row>
    <row r="3618" spans="1:8">
      <c r="A3618" t="s">
        <v>2852</v>
      </c>
      <c r="B3618" s="64">
        <f>VLOOKUP($A3618,Pivot!$D:$E,2,FALSE)</f>
        <v>0</v>
      </c>
      <c r="D3618" s="64">
        <v>50</v>
      </c>
      <c r="E3618" s="64">
        <v>50</v>
      </c>
      <c r="F3618" s="64">
        <v>0</v>
      </c>
      <c r="G3618" s="64">
        <v>0</v>
      </c>
      <c r="H3618" s="20">
        <f>IFERROR(VLOOKUP(A3618,'[3]Allocation Thresholds'!A:B,2,FALSE),10)</f>
        <v>10</v>
      </c>
    </row>
    <row r="3619" spans="1:8">
      <c r="A3619" t="s">
        <v>2853</v>
      </c>
      <c r="B3619" s="64">
        <f>VLOOKUP($A3619,Pivot!$D:$E,2,FALSE)</f>
        <v>0</v>
      </c>
      <c r="D3619" s="64">
        <v>50</v>
      </c>
      <c r="E3619" s="64">
        <v>50</v>
      </c>
      <c r="F3619" s="64">
        <v>0</v>
      </c>
      <c r="G3619" s="64">
        <v>0</v>
      </c>
      <c r="H3619" s="20">
        <f>IFERROR(VLOOKUP(A3619,'[3]Allocation Thresholds'!A:B,2,FALSE),10)</f>
        <v>10</v>
      </c>
    </row>
    <row r="3620" spans="1:8">
      <c r="A3620" t="s">
        <v>2854</v>
      </c>
      <c r="B3620" s="64">
        <f>VLOOKUP($A3620,Pivot!$D:$E,2,FALSE)</f>
        <v>1</v>
      </c>
      <c r="D3620" s="64">
        <v>50</v>
      </c>
      <c r="E3620" s="64">
        <v>50</v>
      </c>
      <c r="F3620" s="64">
        <v>0</v>
      </c>
      <c r="G3620" s="64">
        <v>0</v>
      </c>
      <c r="H3620" s="20">
        <f>IFERROR(VLOOKUP(A3620,'[3]Allocation Thresholds'!A:B,2,FALSE),10)</f>
        <v>10</v>
      </c>
    </row>
    <row r="3621" spans="1:8">
      <c r="A3621" t="s">
        <v>2855</v>
      </c>
      <c r="B3621" s="64">
        <f>VLOOKUP($A3621,Pivot!$D:$E,2,FALSE)</f>
        <v>1</v>
      </c>
      <c r="D3621" s="64">
        <v>50</v>
      </c>
      <c r="E3621" s="64">
        <v>50</v>
      </c>
      <c r="F3621" s="64">
        <v>0</v>
      </c>
      <c r="G3621" s="64">
        <v>0</v>
      </c>
      <c r="H3621" s="20">
        <f>IFERROR(VLOOKUP(A3621,'[3]Allocation Thresholds'!A:B,2,FALSE),10)</f>
        <v>10</v>
      </c>
    </row>
    <row r="3622" spans="1:8">
      <c r="A3622" t="s">
        <v>2856</v>
      </c>
      <c r="B3622" s="64">
        <f>VLOOKUP($A3622,Pivot!$D:$E,2,FALSE)</f>
        <v>0</v>
      </c>
      <c r="D3622" s="64">
        <v>50</v>
      </c>
      <c r="E3622" s="64">
        <v>50</v>
      </c>
      <c r="F3622" s="64">
        <v>0</v>
      </c>
      <c r="G3622" s="64">
        <v>0</v>
      </c>
      <c r="H3622" s="20">
        <f>IFERROR(VLOOKUP(A3622,'[3]Allocation Thresholds'!A:B,2,FALSE),10)</f>
        <v>10</v>
      </c>
    </row>
    <row r="3623" spans="1:8">
      <c r="A3623" t="s">
        <v>2857</v>
      </c>
      <c r="B3623" s="64">
        <f>VLOOKUP($A3623,Pivot!$D:$E,2,FALSE)</f>
        <v>0</v>
      </c>
      <c r="D3623" s="64">
        <v>50</v>
      </c>
      <c r="E3623" s="64">
        <v>50</v>
      </c>
      <c r="F3623" s="64">
        <v>0</v>
      </c>
      <c r="G3623" s="64">
        <v>0</v>
      </c>
      <c r="H3623" s="20">
        <f>IFERROR(VLOOKUP(A3623,'[3]Allocation Thresholds'!A:B,2,FALSE),10)</f>
        <v>10</v>
      </c>
    </row>
    <row r="3624" spans="1:8">
      <c r="A3624" t="s">
        <v>2858</v>
      </c>
      <c r="B3624" s="64">
        <f>VLOOKUP($A3624,Pivot!$D:$E,2,FALSE)</f>
        <v>0</v>
      </c>
      <c r="D3624" s="64">
        <v>50</v>
      </c>
      <c r="E3624" s="64">
        <v>50</v>
      </c>
      <c r="F3624" s="64">
        <v>0</v>
      </c>
      <c r="G3624" s="64">
        <v>0</v>
      </c>
      <c r="H3624" s="20">
        <f>IFERROR(VLOOKUP(A3624,'[3]Allocation Thresholds'!A:B,2,FALSE),10)</f>
        <v>10</v>
      </c>
    </row>
    <row r="3625" spans="1:8">
      <c r="A3625" t="s">
        <v>2859</v>
      </c>
      <c r="B3625" s="64">
        <f>VLOOKUP($A3625,Pivot!$D:$E,2,FALSE)</f>
        <v>1</v>
      </c>
      <c r="D3625" s="64">
        <v>50</v>
      </c>
      <c r="E3625" s="64">
        <v>50</v>
      </c>
      <c r="F3625" s="64">
        <v>0</v>
      </c>
      <c r="G3625" s="64">
        <v>0</v>
      </c>
      <c r="H3625" s="20">
        <f>IFERROR(VLOOKUP(A3625,'[3]Allocation Thresholds'!A:B,2,FALSE),10)</f>
        <v>10</v>
      </c>
    </row>
    <row r="3626" spans="1:8">
      <c r="A3626" t="s">
        <v>2860</v>
      </c>
      <c r="B3626" s="64">
        <f>VLOOKUP($A3626,Pivot!$D:$E,2,FALSE)</f>
        <v>0</v>
      </c>
      <c r="D3626" s="64">
        <v>50</v>
      </c>
      <c r="E3626" s="64">
        <v>50</v>
      </c>
      <c r="F3626" s="64">
        <v>0</v>
      </c>
      <c r="G3626" s="64">
        <v>0</v>
      </c>
      <c r="H3626" s="20">
        <f>IFERROR(VLOOKUP(A3626,'[3]Allocation Thresholds'!A:B,2,FALSE),10)</f>
        <v>10</v>
      </c>
    </row>
    <row r="3627" spans="1:8">
      <c r="A3627" t="s">
        <v>2861</v>
      </c>
      <c r="B3627" s="64">
        <f>VLOOKUP($A3627,Pivot!$D:$E,2,FALSE)</f>
        <v>0</v>
      </c>
      <c r="D3627" s="64">
        <v>50</v>
      </c>
      <c r="E3627" s="64">
        <v>50</v>
      </c>
      <c r="F3627" s="64">
        <v>0</v>
      </c>
      <c r="G3627" s="64">
        <v>0</v>
      </c>
      <c r="H3627" s="20">
        <f>IFERROR(VLOOKUP(A3627,'[3]Allocation Thresholds'!A:B,2,FALSE),10)</f>
        <v>10</v>
      </c>
    </row>
    <row r="3628" spans="1:8">
      <c r="A3628" t="s">
        <v>2862</v>
      </c>
      <c r="B3628" s="64">
        <f>VLOOKUP($A3628,Pivot!$D:$E,2,FALSE)</f>
        <v>0</v>
      </c>
      <c r="D3628" s="64">
        <v>50</v>
      </c>
      <c r="E3628" s="64">
        <v>50</v>
      </c>
      <c r="F3628" s="64">
        <v>0</v>
      </c>
      <c r="G3628" s="64">
        <v>0</v>
      </c>
      <c r="H3628" s="20">
        <f>IFERROR(VLOOKUP(A3628,'[3]Allocation Thresholds'!A:B,2,FALSE),10)</f>
        <v>10</v>
      </c>
    </row>
    <row r="3629" spans="1:8">
      <c r="A3629" t="s">
        <v>2863</v>
      </c>
      <c r="B3629" s="64">
        <f>VLOOKUP($A3629,Pivot!$D:$E,2,FALSE)</f>
        <v>1</v>
      </c>
      <c r="D3629" s="64">
        <v>50</v>
      </c>
      <c r="E3629" s="64">
        <v>50</v>
      </c>
      <c r="F3629" s="64">
        <v>0</v>
      </c>
      <c r="G3629" s="64">
        <v>0</v>
      </c>
      <c r="H3629" s="20">
        <f>IFERROR(VLOOKUP(A3629,'[3]Allocation Thresholds'!A:B,2,FALSE),10)</f>
        <v>10</v>
      </c>
    </row>
    <row r="3630" spans="1:8">
      <c r="A3630" t="s">
        <v>2864</v>
      </c>
      <c r="B3630" s="64">
        <f>VLOOKUP($A3630,Pivot!$D:$E,2,FALSE)</f>
        <v>1</v>
      </c>
      <c r="D3630" s="64">
        <v>50</v>
      </c>
      <c r="E3630" s="64">
        <v>50</v>
      </c>
      <c r="F3630" s="64">
        <v>0</v>
      </c>
      <c r="G3630" s="64">
        <v>0</v>
      </c>
      <c r="H3630" s="20">
        <f>IFERROR(VLOOKUP(A3630,'[3]Allocation Thresholds'!A:B,2,FALSE),10)</f>
        <v>10</v>
      </c>
    </row>
    <row r="3631" spans="1:8">
      <c r="A3631" t="s">
        <v>2865</v>
      </c>
      <c r="B3631" s="64">
        <f>VLOOKUP($A3631,Pivot!$D:$E,2,FALSE)</f>
        <v>0</v>
      </c>
      <c r="D3631" s="64">
        <v>50</v>
      </c>
      <c r="E3631" s="64">
        <v>50</v>
      </c>
      <c r="F3631" s="64">
        <v>0</v>
      </c>
      <c r="G3631" s="64">
        <v>0</v>
      </c>
      <c r="H3631" s="20">
        <f>IFERROR(VLOOKUP(A3631,'[3]Allocation Thresholds'!A:B,2,FALSE),10)</f>
        <v>10</v>
      </c>
    </row>
    <row r="3632" spans="1:8">
      <c r="A3632" t="s">
        <v>5223</v>
      </c>
      <c r="B3632" s="64">
        <f>VLOOKUP($A3632,Pivot!$D:$E,2,FALSE)</f>
        <v>0</v>
      </c>
      <c r="D3632" s="64">
        <v>50</v>
      </c>
      <c r="E3632" s="64">
        <v>50</v>
      </c>
      <c r="F3632" s="64">
        <v>0</v>
      </c>
      <c r="G3632" s="64">
        <v>0</v>
      </c>
      <c r="H3632" s="20">
        <f>IFERROR(VLOOKUP(A3632,'[3]Allocation Thresholds'!A:B,2,FALSE),10)</f>
        <v>10</v>
      </c>
    </row>
    <row r="3633" spans="1:8">
      <c r="A3633" t="s">
        <v>2866</v>
      </c>
      <c r="B3633" s="64">
        <f>VLOOKUP($A3633,Pivot!$D:$E,2,FALSE)</f>
        <v>1</v>
      </c>
      <c r="D3633" s="64">
        <v>50</v>
      </c>
      <c r="E3633" s="64">
        <v>50</v>
      </c>
      <c r="F3633" s="64">
        <v>0</v>
      </c>
      <c r="G3633" s="64">
        <v>0</v>
      </c>
      <c r="H3633" s="20">
        <f>IFERROR(VLOOKUP(A3633,'[3]Allocation Thresholds'!A:B,2,FALSE),10)</f>
        <v>10</v>
      </c>
    </row>
    <row r="3634" spans="1:8">
      <c r="A3634" t="s">
        <v>2867</v>
      </c>
      <c r="B3634" s="64">
        <f>VLOOKUP($A3634,Pivot!$D:$E,2,FALSE)</f>
        <v>1</v>
      </c>
      <c r="D3634" s="64">
        <v>50</v>
      </c>
      <c r="E3634" s="64">
        <v>50</v>
      </c>
      <c r="F3634" s="64">
        <v>0</v>
      </c>
      <c r="G3634" s="64">
        <v>0</v>
      </c>
      <c r="H3634" s="20">
        <f>IFERROR(VLOOKUP(A3634,'[3]Allocation Thresholds'!A:B,2,FALSE),10)</f>
        <v>10</v>
      </c>
    </row>
    <row r="3635" spans="1:8">
      <c r="A3635" t="s">
        <v>2868</v>
      </c>
      <c r="B3635" s="64">
        <f>VLOOKUP($A3635,Pivot!$D:$E,2,FALSE)</f>
        <v>0</v>
      </c>
      <c r="D3635" s="64">
        <v>50</v>
      </c>
      <c r="E3635" s="64">
        <v>50</v>
      </c>
      <c r="F3635" s="64">
        <v>0</v>
      </c>
      <c r="G3635" s="64">
        <v>0</v>
      </c>
      <c r="H3635" s="20">
        <f>IFERROR(VLOOKUP(A3635,'[3]Allocation Thresholds'!A:B,2,FALSE),10)</f>
        <v>10</v>
      </c>
    </row>
    <row r="3636" spans="1:8">
      <c r="A3636" t="s">
        <v>2869</v>
      </c>
      <c r="B3636" s="64">
        <f>VLOOKUP($A3636,Pivot!$D:$E,2,FALSE)</f>
        <v>0</v>
      </c>
      <c r="D3636" s="64">
        <v>50</v>
      </c>
      <c r="E3636" s="64">
        <v>50</v>
      </c>
      <c r="F3636" s="64">
        <v>0</v>
      </c>
      <c r="G3636" s="64">
        <v>0</v>
      </c>
      <c r="H3636" s="20">
        <f>IFERROR(VLOOKUP(A3636,'[3]Allocation Thresholds'!A:B,2,FALSE),10)</f>
        <v>10</v>
      </c>
    </row>
    <row r="3637" spans="1:8">
      <c r="A3637" t="s">
        <v>2870</v>
      </c>
      <c r="B3637" s="64">
        <f>VLOOKUP($A3637,Pivot!$D:$E,2,FALSE)</f>
        <v>0</v>
      </c>
      <c r="D3637" s="64">
        <v>50</v>
      </c>
      <c r="E3637" s="64">
        <v>50</v>
      </c>
      <c r="F3637" s="64">
        <v>0</v>
      </c>
      <c r="G3637" s="64">
        <v>0</v>
      </c>
      <c r="H3637" s="20">
        <f>IFERROR(VLOOKUP(A3637,'[3]Allocation Thresholds'!A:B,2,FALSE),10)</f>
        <v>10</v>
      </c>
    </row>
    <row r="3638" spans="1:8">
      <c r="A3638" t="s">
        <v>2871</v>
      </c>
      <c r="B3638" s="64">
        <f>VLOOKUP($A3638,Pivot!$D:$E,2,FALSE)</f>
        <v>0</v>
      </c>
      <c r="D3638" s="64">
        <v>50</v>
      </c>
      <c r="E3638" s="64">
        <v>50</v>
      </c>
      <c r="F3638" s="64">
        <v>0</v>
      </c>
      <c r="G3638" s="64">
        <v>0</v>
      </c>
      <c r="H3638" s="20">
        <f>IFERROR(VLOOKUP(A3638,'[3]Allocation Thresholds'!A:B,2,FALSE),10)</f>
        <v>10</v>
      </c>
    </row>
    <row r="3639" spans="1:8">
      <c r="A3639" t="s">
        <v>5224</v>
      </c>
      <c r="B3639" s="64">
        <f>VLOOKUP($A3639,Pivot!$D:$E,2,FALSE)</f>
        <v>0</v>
      </c>
      <c r="D3639" s="66">
        <v>50</v>
      </c>
      <c r="E3639" s="64">
        <v>50</v>
      </c>
      <c r="F3639" s="64">
        <v>0</v>
      </c>
      <c r="G3639" s="64">
        <v>0</v>
      </c>
      <c r="H3639" s="20">
        <f>IFERROR(VLOOKUP(A3639,'[3]Allocation Thresholds'!A:B,2,FALSE),10)</f>
        <v>10</v>
      </c>
    </row>
    <row r="3640" spans="1:8">
      <c r="A3640" t="s">
        <v>2872</v>
      </c>
      <c r="B3640" s="64">
        <f>VLOOKUP($A3640,Pivot!$D:$E,2,FALSE)</f>
        <v>0</v>
      </c>
      <c r="D3640" s="64">
        <v>50</v>
      </c>
      <c r="E3640" s="64">
        <v>50</v>
      </c>
      <c r="F3640" s="64">
        <v>0</v>
      </c>
      <c r="G3640" s="64">
        <v>0</v>
      </c>
      <c r="H3640" s="20">
        <f>IFERROR(VLOOKUP(A3640,'[3]Allocation Thresholds'!A:B,2,FALSE),10)</f>
        <v>10</v>
      </c>
    </row>
    <row r="3641" spans="1:8">
      <c r="A3641" t="s">
        <v>2873</v>
      </c>
      <c r="B3641" s="64">
        <f>VLOOKUP($A3641,Pivot!$D:$E,2,FALSE)</f>
        <v>0</v>
      </c>
      <c r="D3641" s="64">
        <v>50</v>
      </c>
      <c r="E3641" s="64">
        <v>50</v>
      </c>
      <c r="F3641" s="64">
        <v>0</v>
      </c>
      <c r="G3641" s="64">
        <v>0</v>
      </c>
      <c r="H3641" s="20">
        <f>IFERROR(VLOOKUP(A3641,'[3]Allocation Thresholds'!A:B,2,FALSE),10)</f>
        <v>10</v>
      </c>
    </row>
    <row r="3642" spans="1:8">
      <c r="A3642" t="s">
        <v>2874</v>
      </c>
      <c r="B3642" s="64">
        <f>VLOOKUP($A3642,Pivot!$D:$E,2,FALSE)</f>
        <v>0</v>
      </c>
      <c r="D3642" s="64">
        <v>50</v>
      </c>
      <c r="E3642" s="64">
        <v>50</v>
      </c>
      <c r="F3642" s="64">
        <v>0</v>
      </c>
      <c r="G3642" s="64">
        <v>0</v>
      </c>
      <c r="H3642" s="20">
        <f>IFERROR(VLOOKUP(A3642,'[3]Allocation Thresholds'!A:B,2,FALSE),10)</f>
        <v>10</v>
      </c>
    </row>
    <row r="3643" spans="1:8">
      <c r="A3643" t="s">
        <v>2875</v>
      </c>
      <c r="B3643" s="64">
        <f>VLOOKUP($A3643,Pivot!$D:$E,2,FALSE)</f>
        <v>0</v>
      </c>
      <c r="D3643" s="64">
        <v>50</v>
      </c>
      <c r="E3643" s="64">
        <v>50</v>
      </c>
      <c r="F3643" s="64">
        <v>0</v>
      </c>
      <c r="G3643" s="64">
        <v>0</v>
      </c>
      <c r="H3643" s="20">
        <f>IFERROR(VLOOKUP(A3643,'[3]Allocation Thresholds'!A:B,2,FALSE),10)</f>
        <v>10</v>
      </c>
    </row>
    <row r="3644" spans="1:8">
      <c r="A3644" t="s">
        <v>2876</v>
      </c>
      <c r="B3644" s="64">
        <f>VLOOKUP($A3644,Pivot!$D:$E,2,FALSE)</f>
        <v>0</v>
      </c>
      <c r="D3644" s="64">
        <v>50</v>
      </c>
      <c r="E3644" s="64">
        <v>50</v>
      </c>
      <c r="F3644" s="64">
        <v>0</v>
      </c>
      <c r="G3644" s="64">
        <v>0</v>
      </c>
      <c r="H3644" s="20">
        <f>IFERROR(VLOOKUP(A3644,'[3]Allocation Thresholds'!A:B,2,FALSE),10)</f>
        <v>10</v>
      </c>
    </row>
    <row r="3645" spans="1:8">
      <c r="A3645" t="s">
        <v>2877</v>
      </c>
      <c r="B3645" s="64">
        <f>VLOOKUP($A3645,Pivot!$D:$E,2,FALSE)</f>
        <v>0</v>
      </c>
      <c r="D3645" s="64">
        <v>50</v>
      </c>
      <c r="E3645" s="64">
        <v>50</v>
      </c>
      <c r="F3645" s="64">
        <v>0</v>
      </c>
      <c r="G3645" s="64">
        <v>0</v>
      </c>
      <c r="H3645" s="20">
        <f>IFERROR(VLOOKUP(A3645,'[3]Allocation Thresholds'!A:B,2,FALSE),10)</f>
        <v>10</v>
      </c>
    </row>
    <row r="3646" spans="1:8">
      <c r="A3646" t="s">
        <v>2878</v>
      </c>
      <c r="B3646" s="64">
        <f>VLOOKUP($A3646,Pivot!$D:$E,2,FALSE)</f>
        <v>0</v>
      </c>
      <c r="D3646" s="64">
        <v>50</v>
      </c>
      <c r="E3646" s="64">
        <v>50</v>
      </c>
      <c r="F3646" s="64">
        <v>0</v>
      </c>
      <c r="G3646" s="64">
        <v>0</v>
      </c>
      <c r="H3646" s="20">
        <f>IFERROR(VLOOKUP(A3646,'[3]Allocation Thresholds'!A:B,2,FALSE),10)</f>
        <v>10</v>
      </c>
    </row>
    <row r="3647" spans="1:8">
      <c r="A3647" t="s">
        <v>2879</v>
      </c>
      <c r="B3647" s="64">
        <f>VLOOKUP($A3647,Pivot!$D:$E,2,FALSE)</f>
        <v>0</v>
      </c>
      <c r="D3647" s="64">
        <v>50</v>
      </c>
      <c r="E3647" s="64">
        <v>50</v>
      </c>
      <c r="F3647" s="64">
        <v>0</v>
      </c>
      <c r="G3647" s="64">
        <v>0</v>
      </c>
      <c r="H3647" s="20">
        <f>IFERROR(VLOOKUP(A3647,'[3]Allocation Thresholds'!A:B,2,FALSE),10)</f>
        <v>10</v>
      </c>
    </row>
    <row r="3648" spans="1:8">
      <c r="A3648" t="s">
        <v>2880</v>
      </c>
      <c r="B3648" s="64">
        <f>VLOOKUP($A3648,Pivot!$D:$E,2,FALSE)</f>
        <v>0</v>
      </c>
      <c r="D3648" s="64">
        <v>50</v>
      </c>
      <c r="E3648" s="66">
        <v>50</v>
      </c>
      <c r="F3648" s="64">
        <v>0</v>
      </c>
      <c r="G3648" s="64">
        <v>0</v>
      </c>
      <c r="H3648" s="20">
        <f>IFERROR(VLOOKUP(A3648,'[3]Allocation Thresholds'!A:B,2,FALSE),10)</f>
        <v>10</v>
      </c>
    </row>
    <row r="3649" spans="1:8">
      <c r="A3649" t="s">
        <v>2881</v>
      </c>
      <c r="B3649" s="64">
        <f>VLOOKUP($A3649,Pivot!$D:$E,2,FALSE)</f>
        <v>0</v>
      </c>
      <c r="D3649" s="64">
        <v>50</v>
      </c>
      <c r="E3649" s="64">
        <v>50</v>
      </c>
      <c r="F3649" s="64">
        <v>0</v>
      </c>
      <c r="G3649" s="64">
        <v>0</v>
      </c>
      <c r="H3649" s="20">
        <f>IFERROR(VLOOKUP(A3649,'[3]Allocation Thresholds'!A:B,2,FALSE),10)</f>
        <v>10</v>
      </c>
    </row>
    <row r="3650" spans="1:8">
      <c r="A3650" t="s">
        <v>2882</v>
      </c>
      <c r="B3650" s="64">
        <f>VLOOKUP($A3650,Pivot!$D:$E,2,FALSE)</f>
        <v>0</v>
      </c>
      <c r="D3650" s="64">
        <v>50</v>
      </c>
      <c r="E3650" s="64">
        <v>50</v>
      </c>
      <c r="F3650" s="64">
        <v>0</v>
      </c>
      <c r="G3650" s="64">
        <v>0</v>
      </c>
      <c r="H3650" s="20">
        <f>IFERROR(VLOOKUP(A3650,'[3]Allocation Thresholds'!A:B,2,FALSE),10)</f>
        <v>10</v>
      </c>
    </row>
    <row r="3651" spans="1:8">
      <c r="A3651" t="s">
        <v>2883</v>
      </c>
      <c r="B3651" s="64">
        <f>VLOOKUP($A3651,Pivot!$D:$E,2,FALSE)</f>
        <v>0</v>
      </c>
      <c r="D3651" s="64">
        <v>50</v>
      </c>
      <c r="E3651" s="64">
        <v>50</v>
      </c>
      <c r="F3651" s="64">
        <v>0</v>
      </c>
      <c r="G3651" s="64">
        <v>0</v>
      </c>
      <c r="H3651" s="20">
        <f>IFERROR(VLOOKUP(A3651,'[3]Allocation Thresholds'!A:B,2,FALSE),10)</f>
        <v>10</v>
      </c>
    </row>
    <row r="3652" spans="1:8">
      <c r="A3652" t="s">
        <v>2884</v>
      </c>
      <c r="B3652" s="64">
        <f>VLOOKUP($A3652,Pivot!$D:$E,2,FALSE)</f>
        <v>0</v>
      </c>
      <c r="D3652" s="64">
        <v>50</v>
      </c>
      <c r="E3652" s="64">
        <v>50</v>
      </c>
      <c r="F3652" s="64">
        <v>0</v>
      </c>
      <c r="G3652" s="64">
        <v>0</v>
      </c>
      <c r="H3652" s="20">
        <f>IFERROR(VLOOKUP(A3652,'[3]Allocation Thresholds'!A:B,2,FALSE),10)</f>
        <v>10</v>
      </c>
    </row>
    <row r="3653" spans="1:8">
      <c r="A3653" t="s">
        <v>2885</v>
      </c>
      <c r="B3653" s="64">
        <f>VLOOKUP($A3653,Pivot!$D:$E,2,FALSE)</f>
        <v>0</v>
      </c>
      <c r="D3653" s="64">
        <v>50</v>
      </c>
      <c r="E3653" s="64">
        <v>50</v>
      </c>
      <c r="F3653" s="64">
        <v>0</v>
      </c>
      <c r="G3653" s="64">
        <v>0</v>
      </c>
      <c r="H3653" s="20">
        <f>IFERROR(VLOOKUP(A3653,'[3]Allocation Thresholds'!A:B,2,FALSE),10)</f>
        <v>10</v>
      </c>
    </row>
    <row r="3654" spans="1:8">
      <c r="A3654" t="s">
        <v>2886</v>
      </c>
      <c r="B3654" s="64">
        <f>VLOOKUP($A3654,Pivot!$D:$E,2,FALSE)</f>
        <v>0</v>
      </c>
      <c r="D3654" s="64">
        <v>50</v>
      </c>
      <c r="E3654" s="64">
        <v>50</v>
      </c>
      <c r="F3654" s="64">
        <v>0</v>
      </c>
      <c r="G3654" s="64">
        <v>0</v>
      </c>
      <c r="H3654" s="20">
        <f>IFERROR(VLOOKUP(A3654,'[3]Allocation Thresholds'!A:B,2,FALSE),10)</f>
        <v>10</v>
      </c>
    </row>
    <row r="3655" spans="1:8">
      <c r="A3655" t="s">
        <v>2887</v>
      </c>
      <c r="B3655" s="64">
        <f>VLOOKUP($A3655,Pivot!$D:$E,2,FALSE)</f>
        <v>0</v>
      </c>
      <c r="D3655" s="64">
        <v>50</v>
      </c>
      <c r="E3655" s="64">
        <v>50</v>
      </c>
      <c r="F3655" s="64">
        <v>0</v>
      </c>
      <c r="G3655" s="64">
        <v>0</v>
      </c>
      <c r="H3655" s="20">
        <f>IFERROR(VLOOKUP(A3655,'[3]Allocation Thresholds'!A:B,2,FALSE),10)</f>
        <v>10</v>
      </c>
    </row>
    <row r="3656" spans="1:8">
      <c r="A3656" t="s">
        <v>2888</v>
      </c>
      <c r="B3656" s="64">
        <f>VLOOKUP($A3656,Pivot!$D:$E,2,FALSE)</f>
        <v>0</v>
      </c>
      <c r="D3656" s="64">
        <v>50</v>
      </c>
      <c r="E3656" s="64">
        <v>50</v>
      </c>
      <c r="F3656" s="64">
        <v>0</v>
      </c>
      <c r="G3656" s="64">
        <v>0</v>
      </c>
      <c r="H3656" s="20">
        <f>IFERROR(VLOOKUP(A3656,'[3]Allocation Thresholds'!A:B,2,FALSE),10)</f>
        <v>10</v>
      </c>
    </row>
    <row r="3657" spans="1:8">
      <c r="A3657" t="s">
        <v>2889</v>
      </c>
      <c r="B3657" s="64">
        <f>VLOOKUP($A3657,Pivot!$D:$E,2,FALSE)</f>
        <v>0</v>
      </c>
      <c r="D3657" s="64">
        <v>50</v>
      </c>
      <c r="E3657" s="64">
        <v>50</v>
      </c>
      <c r="F3657" s="64">
        <v>0</v>
      </c>
      <c r="G3657" s="64">
        <v>0</v>
      </c>
      <c r="H3657" s="20">
        <f>IFERROR(VLOOKUP(A3657,'[3]Allocation Thresholds'!A:B,2,FALSE),10)</f>
        <v>10</v>
      </c>
    </row>
    <row r="3658" spans="1:8">
      <c r="A3658" t="s">
        <v>2890</v>
      </c>
      <c r="B3658" s="64">
        <f>VLOOKUP($A3658,Pivot!$D:$E,2,FALSE)</f>
        <v>2</v>
      </c>
      <c r="D3658" s="64">
        <v>50</v>
      </c>
      <c r="E3658" s="64">
        <v>50</v>
      </c>
      <c r="F3658" s="64">
        <v>0</v>
      </c>
      <c r="G3658" s="64">
        <v>0</v>
      </c>
      <c r="H3658" s="20">
        <f>IFERROR(VLOOKUP(A3658,'[3]Allocation Thresholds'!A:B,2,FALSE),10)</f>
        <v>10</v>
      </c>
    </row>
    <row r="3659" spans="1:8">
      <c r="A3659" t="s">
        <v>2891</v>
      </c>
      <c r="B3659" s="64">
        <f>VLOOKUP($A3659,Pivot!$D:$E,2,FALSE)</f>
        <v>0</v>
      </c>
      <c r="D3659" s="64">
        <v>50</v>
      </c>
      <c r="E3659" s="64">
        <v>50</v>
      </c>
      <c r="F3659" s="64">
        <v>0</v>
      </c>
      <c r="G3659" s="64">
        <v>0</v>
      </c>
      <c r="H3659" s="20">
        <f>IFERROR(VLOOKUP(A3659,'[3]Allocation Thresholds'!A:B,2,FALSE),10)</f>
        <v>10</v>
      </c>
    </row>
    <row r="3660" spans="1:8">
      <c r="A3660" t="s">
        <v>2892</v>
      </c>
      <c r="B3660" s="64">
        <f>VLOOKUP($A3660,Pivot!$D:$E,2,FALSE)</f>
        <v>0</v>
      </c>
      <c r="D3660" s="64">
        <v>50</v>
      </c>
      <c r="E3660" s="64">
        <v>50</v>
      </c>
      <c r="F3660" s="64">
        <v>0</v>
      </c>
      <c r="G3660" s="64">
        <v>0</v>
      </c>
      <c r="H3660" s="20">
        <f>IFERROR(VLOOKUP(A3660,'[3]Allocation Thresholds'!A:B,2,FALSE),10)</f>
        <v>10</v>
      </c>
    </row>
    <row r="3661" spans="1:8">
      <c r="A3661" t="s">
        <v>2893</v>
      </c>
      <c r="B3661" s="64">
        <f>VLOOKUP($A3661,Pivot!$D:$E,2,FALSE)</f>
        <v>0</v>
      </c>
      <c r="D3661" s="64">
        <v>50</v>
      </c>
      <c r="E3661" s="64">
        <v>50</v>
      </c>
      <c r="F3661" s="64">
        <v>0</v>
      </c>
      <c r="G3661" s="64">
        <v>0</v>
      </c>
      <c r="H3661" s="20">
        <f>IFERROR(VLOOKUP(A3661,'[3]Allocation Thresholds'!A:B,2,FALSE),10)</f>
        <v>10</v>
      </c>
    </row>
    <row r="3662" spans="1:8">
      <c r="A3662" t="s">
        <v>2894</v>
      </c>
      <c r="B3662" s="64">
        <f>VLOOKUP($A3662,Pivot!$D:$E,2,FALSE)</f>
        <v>0</v>
      </c>
      <c r="D3662" s="64">
        <v>50</v>
      </c>
      <c r="E3662" s="64">
        <v>50</v>
      </c>
      <c r="F3662" s="64">
        <v>0</v>
      </c>
      <c r="G3662" s="64">
        <v>0</v>
      </c>
      <c r="H3662" s="20">
        <f>IFERROR(VLOOKUP(A3662,'[3]Allocation Thresholds'!A:B,2,FALSE),10)</f>
        <v>10</v>
      </c>
    </row>
    <row r="3663" spans="1:8">
      <c r="A3663" t="s">
        <v>2895</v>
      </c>
      <c r="B3663" s="64">
        <f>VLOOKUP($A3663,Pivot!$D:$E,2,FALSE)</f>
        <v>0</v>
      </c>
      <c r="D3663" s="64">
        <v>50</v>
      </c>
      <c r="E3663" s="64">
        <v>50</v>
      </c>
      <c r="F3663" s="64">
        <v>0</v>
      </c>
      <c r="G3663" s="64">
        <v>0</v>
      </c>
      <c r="H3663" s="20">
        <f>IFERROR(VLOOKUP(A3663,'[3]Allocation Thresholds'!A:B,2,FALSE),10)</f>
        <v>10</v>
      </c>
    </row>
    <row r="3664" spans="1:8">
      <c r="A3664" t="s">
        <v>2896</v>
      </c>
      <c r="B3664" s="64">
        <f>VLOOKUP($A3664,Pivot!$D:$E,2,FALSE)</f>
        <v>0</v>
      </c>
      <c r="D3664" s="64">
        <v>50</v>
      </c>
      <c r="E3664" s="64">
        <v>50</v>
      </c>
      <c r="F3664" s="64">
        <v>0</v>
      </c>
      <c r="G3664" s="64">
        <v>0</v>
      </c>
      <c r="H3664" s="20">
        <f>IFERROR(VLOOKUP(A3664,'[3]Allocation Thresholds'!A:B,2,FALSE),10)</f>
        <v>10</v>
      </c>
    </row>
    <row r="3665" spans="1:8">
      <c r="A3665" t="s">
        <v>2897</v>
      </c>
      <c r="B3665" s="64">
        <f>VLOOKUP($A3665,Pivot!$D:$E,2,FALSE)</f>
        <v>0</v>
      </c>
      <c r="D3665" s="64">
        <v>50</v>
      </c>
      <c r="E3665" s="64">
        <v>50</v>
      </c>
      <c r="F3665" s="64">
        <v>0</v>
      </c>
      <c r="G3665" s="64">
        <v>0</v>
      </c>
      <c r="H3665" s="20">
        <f>IFERROR(VLOOKUP(A3665,'[3]Allocation Thresholds'!A:B,2,FALSE),10)</f>
        <v>10</v>
      </c>
    </row>
    <row r="3666" spans="1:8">
      <c r="A3666" t="s">
        <v>2898</v>
      </c>
      <c r="B3666" s="64">
        <f>VLOOKUP($A3666,Pivot!$D:$E,2,FALSE)</f>
        <v>0</v>
      </c>
      <c r="D3666" s="66">
        <v>50</v>
      </c>
      <c r="E3666" s="64">
        <v>50</v>
      </c>
      <c r="F3666" s="64">
        <v>0</v>
      </c>
      <c r="G3666" s="64">
        <v>0</v>
      </c>
      <c r="H3666" s="20">
        <f>IFERROR(VLOOKUP(A3666,'[3]Allocation Thresholds'!A:B,2,FALSE),10)</f>
        <v>10</v>
      </c>
    </row>
    <row r="3667" spans="1:8">
      <c r="A3667" t="s">
        <v>2899</v>
      </c>
      <c r="B3667" s="64">
        <f>VLOOKUP($A3667,Pivot!$D:$E,2,FALSE)</f>
        <v>0</v>
      </c>
      <c r="D3667" s="64">
        <v>50</v>
      </c>
      <c r="E3667" s="64">
        <v>50</v>
      </c>
      <c r="F3667" s="64">
        <v>0</v>
      </c>
      <c r="G3667" s="64">
        <v>0</v>
      </c>
      <c r="H3667" s="20">
        <f>IFERROR(VLOOKUP(A3667,'[3]Allocation Thresholds'!A:B,2,FALSE),10)</f>
        <v>10</v>
      </c>
    </row>
    <row r="3668" spans="1:8">
      <c r="A3668" t="s">
        <v>2900</v>
      </c>
      <c r="B3668" s="64">
        <f>VLOOKUP($A3668,Pivot!$D:$E,2,FALSE)</f>
        <v>0</v>
      </c>
      <c r="D3668" s="64">
        <v>50</v>
      </c>
      <c r="E3668" s="64">
        <v>50</v>
      </c>
      <c r="F3668" s="64">
        <v>0</v>
      </c>
      <c r="G3668" s="64">
        <v>0</v>
      </c>
      <c r="H3668" s="20">
        <f>IFERROR(VLOOKUP(A3668,'[3]Allocation Thresholds'!A:B,2,FALSE),10)</f>
        <v>10</v>
      </c>
    </row>
    <row r="3669" spans="1:8">
      <c r="A3669" t="s">
        <v>2901</v>
      </c>
      <c r="B3669" s="64">
        <f>VLOOKUP($A3669,Pivot!$D:$E,2,FALSE)</f>
        <v>0</v>
      </c>
      <c r="D3669" s="64">
        <v>50</v>
      </c>
      <c r="E3669" s="64">
        <v>50</v>
      </c>
      <c r="F3669" s="64">
        <v>0</v>
      </c>
      <c r="G3669" s="64">
        <v>0</v>
      </c>
      <c r="H3669" s="20">
        <f>IFERROR(VLOOKUP(A3669,'[3]Allocation Thresholds'!A:B,2,FALSE),10)</f>
        <v>10</v>
      </c>
    </row>
    <row r="3670" spans="1:8">
      <c r="A3670" t="s">
        <v>2902</v>
      </c>
      <c r="B3670" s="64">
        <f>VLOOKUP($A3670,Pivot!$D:$E,2,FALSE)</f>
        <v>0</v>
      </c>
      <c r="D3670" s="64">
        <v>50</v>
      </c>
      <c r="E3670" s="64">
        <v>50</v>
      </c>
      <c r="F3670" s="64">
        <v>0</v>
      </c>
      <c r="G3670" s="64">
        <v>0</v>
      </c>
      <c r="H3670" s="20">
        <f>IFERROR(VLOOKUP(A3670,'[3]Allocation Thresholds'!A:B,2,FALSE),10)</f>
        <v>10</v>
      </c>
    </row>
    <row r="3671" spans="1:8">
      <c r="A3671" t="s">
        <v>2903</v>
      </c>
      <c r="B3671" s="64">
        <f>VLOOKUP($A3671,Pivot!$D:$E,2,FALSE)</f>
        <v>0</v>
      </c>
      <c r="D3671" s="64">
        <v>50</v>
      </c>
      <c r="E3671" s="64">
        <v>50</v>
      </c>
      <c r="F3671" s="64">
        <v>0</v>
      </c>
      <c r="G3671" s="64">
        <v>0</v>
      </c>
      <c r="H3671" s="20">
        <f>IFERROR(VLOOKUP(A3671,'[3]Allocation Thresholds'!A:B,2,FALSE),10)</f>
        <v>10</v>
      </c>
    </row>
    <row r="3672" spans="1:8">
      <c r="A3672" t="s">
        <v>2904</v>
      </c>
      <c r="B3672" s="64">
        <f>VLOOKUP($A3672,Pivot!$D:$E,2,FALSE)</f>
        <v>0</v>
      </c>
      <c r="D3672" s="64">
        <v>50</v>
      </c>
      <c r="E3672" s="64">
        <v>50</v>
      </c>
      <c r="F3672" s="64">
        <v>0</v>
      </c>
      <c r="G3672" s="64">
        <v>0</v>
      </c>
      <c r="H3672" s="20">
        <f>IFERROR(VLOOKUP(A3672,'[3]Allocation Thresholds'!A:B,2,FALSE),10)</f>
        <v>10</v>
      </c>
    </row>
    <row r="3673" spans="1:8">
      <c r="A3673" t="s">
        <v>2905</v>
      </c>
      <c r="B3673" s="64">
        <f>VLOOKUP($A3673,Pivot!$D:$E,2,FALSE)</f>
        <v>0</v>
      </c>
      <c r="D3673" s="64">
        <v>50</v>
      </c>
      <c r="E3673" s="64">
        <v>50</v>
      </c>
      <c r="F3673" s="64">
        <v>0</v>
      </c>
      <c r="G3673" s="64">
        <v>0</v>
      </c>
      <c r="H3673" s="20">
        <f>IFERROR(VLOOKUP(A3673,'[3]Allocation Thresholds'!A:B,2,FALSE),10)</f>
        <v>10</v>
      </c>
    </row>
    <row r="3674" spans="1:8">
      <c r="A3674" t="s">
        <v>5225</v>
      </c>
      <c r="B3674" s="64">
        <f>VLOOKUP($A3674,Pivot!$D:$E,2,FALSE)</f>
        <v>0</v>
      </c>
      <c r="D3674" s="64">
        <v>50</v>
      </c>
      <c r="E3674" s="64">
        <v>50</v>
      </c>
      <c r="F3674" s="64">
        <v>0</v>
      </c>
      <c r="G3674" s="64">
        <v>0</v>
      </c>
      <c r="H3674" s="20">
        <f>IFERROR(VLOOKUP(A3674,'[3]Allocation Thresholds'!A:B,2,FALSE),10)</f>
        <v>10</v>
      </c>
    </row>
    <row r="3675" spans="1:8">
      <c r="A3675" t="s">
        <v>2906</v>
      </c>
      <c r="B3675" s="64">
        <f>VLOOKUP($A3675,Pivot!$D:$E,2,FALSE)</f>
        <v>0</v>
      </c>
      <c r="D3675" s="64">
        <v>50</v>
      </c>
      <c r="E3675" s="64">
        <v>50</v>
      </c>
      <c r="F3675" s="64">
        <v>0</v>
      </c>
      <c r="G3675" s="64">
        <v>0</v>
      </c>
      <c r="H3675" s="20">
        <f>IFERROR(VLOOKUP(A3675,'[3]Allocation Thresholds'!A:B,2,FALSE),10)</f>
        <v>10</v>
      </c>
    </row>
    <row r="3676" spans="1:8">
      <c r="A3676" t="s">
        <v>2907</v>
      </c>
      <c r="B3676" s="64">
        <f>VLOOKUP($A3676,Pivot!$D:$E,2,FALSE)</f>
        <v>0</v>
      </c>
      <c r="D3676" s="64">
        <v>50</v>
      </c>
      <c r="E3676" s="64">
        <v>50</v>
      </c>
      <c r="F3676" s="64">
        <v>0</v>
      </c>
      <c r="G3676" s="64">
        <v>0</v>
      </c>
      <c r="H3676" s="20">
        <f>IFERROR(VLOOKUP(A3676,'[3]Allocation Thresholds'!A:B,2,FALSE),10)</f>
        <v>10</v>
      </c>
    </row>
    <row r="3677" spans="1:8">
      <c r="A3677" t="s">
        <v>2908</v>
      </c>
      <c r="B3677" s="64">
        <f>VLOOKUP($A3677,Pivot!$D:$E,2,FALSE)</f>
        <v>0</v>
      </c>
      <c r="D3677" s="64">
        <v>50</v>
      </c>
      <c r="E3677" s="64">
        <v>50</v>
      </c>
      <c r="F3677" s="64">
        <v>0</v>
      </c>
      <c r="G3677" s="64">
        <v>0</v>
      </c>
      <c r="H3677" s="20">
        <f>IFERROR(VLOOKUP(A3677,'[3]Allocation Thresholds'!A:B,2,FALSE),10)</f>
        <v>10</v>
      </c>
    </row>
    <row r="3678" spans="1:8">
      <c r="A3678" t="s">
        <v>2909</v>
      </c>
      <c r="B3678" s="64">
        <f>VLOOKUP($A3678,Pivot!$D:$E,2,FALSE)</f>
        <v>0</v>
      </c>
      <c r="D3678" s="64">
        <v>50</v>
      </c>
      <c r="E3678" s="64">
        <v>50</v>
      </c>
      <c r="F3678" s="64">
        <v>0</v>
      </c>
      <c r="G3678" s="64">
        <v>0</v>
      </c>
      <c r="H3678" s="20">
        <f>IFERROR(VLOOKUP(A3678,'[3]Allocation Thresholds'!A:B,2,FALSE),10)</f>
        <v>10</v>
      </c>
    </row>
    <row r="3679" spans="1:8">
      <c r="A3679" t="s">
        <v>2910</v>
      </c>
      <c r="B3679" s="64">
        <f>VLOOKUP($A3679,Pivot!$D:$E,2,FALSE)</f>
        <v>0</v>
      </c>
      <c r="D3679" s="64">
        <v>50</v>
      </c>
      <c r="E3679" s="64">
        <v>50</v>
      </c>
      <c r="F3679" s="64">
        <v>0</v>
      </c>
      <c r="G3679" s="64">
        <v>0</v>
      </c>
      <c r="H3679" s="20">
        <f>IFERROR(VLOOKUP(A3679,'[3]Allocation Thresholds'!A:B,2,FALSE),10)</f>
        <v>10</v>
      </c>
    </row>
    <row r="3680" spans="1:8">
      <c r="A3680" t="s">
        <v>2911</v>
      </c>
      <c r="B3680" s="64">
        <f>VLOOKUP($A3680,Pivot!$D:$E,2,FALSE)</f>
        <v>0</v>
      </c>
      <c r="D3680" s="64">
        <v>50</v>
      </c>
      <c r="E3680" s="66">
        <v>50</v>
      </c>
      <c r="F3680" s="64">
        <v>0</v>
      </c>
      <c r="G3680" s="64">
        <v>0</v>
      </c>
      <c r="H3680" s="20">
        <f>IFERROR(VLOOKUP(A3680,'[3]Allocation Thresholds'!A:B,2,FALSE),10)</f>
        <v>10</v>
      </c>
    </row>
    <row r="3681" spans="1:8">
      <c r="A3681" t="s">
        <v>2912</v>
      </c>
      <c r="B3681" s="64">
        <f>VLOOKUP($A3681,Pivot!$D:$E,2,FALSE)</f>
        <v>0</v>
      </c>
      <c r="D3681" s="64">
        <v>50</v>
      </c>
      <c r="E3681" s="64">
        <v>50</v>
      </c>
      <c r="F3681" s="64">
        <v>0</v>
      </c>
      <c r="G3681" s="64">
        <v>0</v>
      </c>
      <c r="H3681" s="20">
        <f>IFERROR(VLOOKUP(A3681,'[3]Allocation Thresholds'!A:B,2,FALSE),10)</f>
        <v>10</v>
      </c>
    </row>
    <row r="3682" spans="1:8">
      <c r="A3682" t="s">
        <v>2913</v>
      </c>
      <c r="B3682" s="64">
        <f>VLOOKUP($A3682,Pivot!$D:$E,2,FALSE)</f>
        <v>0</v>
      </c>
      <c r="D3682" s="64">
        <v>50</v>
      </c>
      <c r="E3682" s="64">
        <v>50</v>
      </c>
      <c r="F3682" s="64">
        <v>0</v>
      </c>
      <c r="G3682" s="64">
        <v>0</v>
      </c>
      <c r="H3682" s="20">
        <f>IFERROR(VLOOKUP(A3682,'[3]Allocation Thresholds'!A:B,2,FALSE),10)</f>
        <v>10</v>
      </c>
    </row>
    <row r="3683" spans="1:8">
      <c r="A3683" t="s">
        <v>2914</v>
      </c>
      <c r="B3683" s="64">
        <f>VLOOKUP($A3683,Pivot!$D:$E,2,FALSE)</f>
        <v>0</v>
      </c>
      <c r="D3683" s="64">
        <v>50</v>
      </c>
      <c r="E3683" s="64">
        <v>50</v>
      </c>
      <c r="F3683" s="64">
        <v>0</v>
      </c>
      <c r="G3683" s="64">
        <v>0</v>
      </c>
      <c r="H3683" s="20">
        <f>IFERROR(VLOOKUP(A3683,'[3]Allocation Thresholds'!A:B,2,FALSE),10)</f>
        <v>10</v>
      </c>
    </row>
    <row r="3684" spans="1:8">
      <c r="A3684" t="s">
        <v>2915</v>
      </c>
      <c r="B3684" s="64">
        <f>VLOOKUP($A3684,Pivot!$D:$E,2,FALSE)</f>
        <v>0</v>
      </c>
      <c r="D3684" s="64">
        <v>50</v>
      </c>
      <c r="E3684" s="64">
        <v>50</v>
      </c>
      <c r="F3684" s="64">
        <v>0</v>
      </c>
      <c r="G3684" s="64">
        <v>0</v>
      </c>
      <c r="H3684" s="20">
        <f>IFERROR(VLOOKUP(A3684,'[3]Allocation Thresholds'!A:B,2,FALSE),10)</f>
        <v>10</v>
      </c>
    </row>
    <row r="3685" spans="1:8">
      <c r="A3685" t="s">
        <v>2916</v>
      </c>
      <c r="B3685" s="64">
        <f>VLOOKUP($A3685,Pivot!$D:$E,2,FALSE)</f>
        <v>0</v>
      </c>
      <c r="D3685" s="64">
        <v>50</v>
      </c>
      <c r="E3685" s="64">
        <v>50</v>
      </c>
      <c r="F3685" s="64">
        <v>0</v>
      </c>
      <c r="G3685" s="64">
        <v>0</v>
      </c>
      <c r="H3685" s="20">
        <f>IFERROR(VLOOKUP(A3685,'[3]Allocation Thresholds'!A:B,2,FALSE),10)</f>
        <v>10</v>
      </c>
    </row>
    <row r="3686" spans="1:8">
      <c r="A3686" t="s">
        <v>2917</v>
      </c>
      <c r="B3686" s="64">
        <f>VLOOKUP($A3686,Pivot!$D:$E,2,FALSE)</f>
        <v>0</v>
      </c>
      <c r="D3686" s="64">
        <v>50</v>
      </c>
      <c r="E3686" s="64">
        <v>50</v>
      </c>
      <c r="F3686" s="64">
        <v>0</v>
      </c>
      <c r="G3686" s="64">
        <v>0</v>
      </c>
      <c r="H3686" s="20">
        <f>IFERROR(VLOOKUP(A3686,'[3]Allocation Thresholds'!A:B,2,FALSE),10)</f>
        <v>10</v>
      </c>
    </row>
    <row r="3687" spans="1:8">
      <c r="A3687" t="s">
        <v>2918</v>
      </c>
      <c r="B3687" s="64">
        <f>VLOOKUP($A3687,Pivot!$D:$E,2,FALSE)</f>
        <v>0</v>
      </c>
      <c r="D3687" s="64">
        <v>50</v>
      </c>
      <c r="E3687" s="64">
        <v>50</v>
      </c>
      <c r="F3687" s="64">
        <v>0</v>
      </c>
      <c r="G3687" s="64">
        <v>0</v>
      </c>
      <c r="H3687" s="20">
        <f>IFERROR(VLOOKUP(A3687,'[3]Allocation Thresholds'!A:B,2,FALSE),10)</f>
        <v>10</v>
      </c>
    </row>
    <row r="3688" spans="1:8">
      <c r="A3688" t="s">
        <v>2919</v>
      </c>
      <c r="B3688" s="64">
        <f>VLOOKUP($A3688,Pivot!$D:$E,2,FALSE)</f>
        <v>0</v>
      </c>
      <c r="D3688" s="64">
        <v>50</v>
      </c>
      <c r="E3688" s="64">
        <v>50</v>
      </c>
      <c r="F3688" s="64">
        <v>0</v>
      </c>
      <c r="G3688" s="64">
        <v>0</v>
      </c>
      <c r="H3688" s="20">
        <f>IFERROR(VLOOKUP(A3688,'[3]Allocation Thresholds'!A:B,2,FALSE),10)</f>
        <v>10</v>
      </c>
    </row>
    <row r="3689" spans="1:8">
      <c r="A3689" t="s">
        <v>2920</v>
      </c>
      <c r="B3689" s="64">
        <f>VLOOKUP($A3689,Pivot!$D:$E,2,FALSE)</f>
        <v>0</v>
      </c>
      <c r="D3689" s="64">
        <v>50</v>
      </c>
      <c r="E3689" s="64">
        <v>50</v>
      </c>
      <c r="F3689" s="64">
        <v>0</v>
      </c>
      <c r="G3689" s="64">
        <v>0</v>
      </c>
      <c r="H3689" s="20">
        <f>IFERROR(VLOOKUP(A3689,'[3]Allocation Thresholds'!A:B,2,FALSE),10)</f>
        <v>10</v>
      </c>
    </row>
    <row r="3690" spans="1:8">
      <c r="A3690" t="s">
        <v>2921</v>
      </c>
      <c r="B3690" s="64">
        <f>VLOOKUP($A3690,Pivot!$D:$E,2,FALSE)</f>
        <v>0</v>
      </c>
      <c r="D3690" s="64">
        <v>50</v>
      </c>
      <c r="E3690" s="64">
        <v>50</v>
      </c>
      <c r="F3690" s="64">
        <v>0</v>
      </c>
      <c r="G3690" s="64">
        <v>0</v>
      </c>
      <c r="H3690" s="20">
        <f>IFERROR(VLOOKUP(A3690,'[3]Allocation Thresholds'!A:B,2,FALSE),10)</f>
        <v>10</v>
      </c>
    </row>
    <row r="3691" spans="1:8">
      <c r="A3691" t="s">
        <v>2922</v>
      </c>
      <c r="B3691" s="64">
        <f>VLOOKUP($A3691,Pivot!$D:$E,2,FALSE)</f>
        <v>0</v>
      </c>
      <c r="D3691" s="64">
        <v>50</v>
      </c>
      <c r="E3691" s="64">
        <v>50</v>
      </c>
      <c r="F3691" s="64">
        <v>0</v>
      </c>
      <c r="G3691" s="64">
        <v>0</v>
      </c>
      <c r="H3691" s="20">
        <f>IFERROR(VLOOKUP(A3691,'[3]Allocation Thresholds'!A:B,2,FALSE),10)</f>
        <v>10</v>
      </c>
    </row>
    <row r="3692" spans="1:8">
      <c r="A3692" t="s">
        <v>2923</v>
      </c>
      <c r="B3692" s="64">
        <f>VLOOKUP($A3692,Pivot!$D:$E,2,FALSE)</f>
        <v>0</v>
      </c>
      <c r="D3692" s="64">
        <v>50</v>
      </c>
      <c r="E3692" s="66">
        <v>50</v>
      </c>
      <c r="F3692" s="67">
        <v>0</v>
      </c>
      <c r="G3692" s="64">
        <v>0</v>
      </c>
      <c r="H3692" s="20">
        <f>IFERROR(VLOOKUP(A3692,'[3]Allocation Thresholds'!A:B,2,FALSE),10)</f>
        <v>10</v>
      </c>
    </row>
    <row r="3693" spans="1:8">
      <c r="A3693" t="s">
        <v>5226</v>
      </c>
      <c r="B3693" s="64">
        <f>VLOOKUP($A3693,Pivot!$D:$E,2,FALSE)</f>
        <v>0</v>
      </c>
      <c r="D3693" s="64">
        <v>50</v>
      </c>
      <c r="E3693" s="64">
        <v>50</v>
      </c>
      <c r="F3693" s="64">
        <v>0</v>
      </c>
      <c r="G3693" s="64">
        <v>0</v>
      </c>
      <c r="H3693" s="20">
        <f>IFERROR(VLOOKUP(A3693,'[3]Allocation Thresholds'!A:B,2,FALSE),10)</f>
        <v>10</v>
      </c>
    </row>
    <row r="3694" spans="1:8">
      <c r="A3694" t="s">
        <v>2924</v>
      </c>
      <c r="B3694" s="64">
        <f>VLOOKUP($A3694,Pivot!$D:$E,2,FALSE)</f>
        <v>0</v>
      </c>
      <c r="D3694" s="64">
        <v>50</v>
      </c>
      <c r="E3694" s="64">
        <v>50</v>
      </c>
      <c r="F3694" s="64">
        <v>0</v>
      </c>
      <c r="G3694" s="64">
        <v>0</v>
      </c>
      <c r="H3694" s="20">
        <f>IFERROR(VLOOKUP(A3694,'[3]Allocation Thresholds'!A:B,2,FALSE),10)</f>
        <v>10</v>
      </c>
    </row>
    <row r="3695" spans="1:8">
      <c r="A3695" t="s">
        <v>2925</v>
      </c>
      <c r="B3695" s="64">
        <f>VLOOKUP($A3695,Pivot!$D:$E,2,FALSE)</f>
        <v>0</v>
      </c>
      <c r="D3695" s="64">
        <v>50</v>
      </c>
      <c r="E3695" s="66">
        <v>50</v>
      </c>
      <c r="F3695" s="64">
        <v>0</v>
      </c>
      <c r="G3695" s="64">
        <v>0</v>
      </c>
      <c r="H3695" s="20">
        <f>IFERROR(VLOOKUP(A3695,'[3]Allocation Thresholds'!A:B,2,FALSE),10)</f>
        <v>10</v>
      </c>
    </row>
    <row r="3696" spans="1:8">
      <c r="A3696" t="s">
        <v>2926</v>
      </c>
      <c r="B3696" s="64">
        <f>VLOOKUP($A3696,Pivot!$D:$E,2,FALSE)</f>
        <v>0</v>
      </c>
      <c r="D3696" s="64">
        <v>50</v>
      </c>
      <c r="E3696" s="64">
        <v>50</v>
      </c>
      <c r="F3696" s="64">
        <v>0</v>
      </c>
      <c r="G3696" s="64">
        <v>0</v>
      </c>
      <c r="H3696" s="20">
        <f>IFERROR(VLOOKUP(A3696,'[3]Allocation Thresholds'!A:B,2,FALSE),10)</f>
        <v>10</v>
      </c>
    </row>
    <row r="3697" spans="1:8">
      <c r="A3697" t="s">
        <v>2927</v>
      </c>
      <c r="B3697" s="64">
        <f>VLOOKUP($A3697,Pivot!$D:$E,2,FALSE)</f>
        <v>0</v>
      </c>
      <c r="D3697" s="64">
        <v>50</v>
      </c>
      <c r="E3697" s="64">
        <v>50</v>
      </c>
      <c r="F3697" s="64">
        <v>0</v>
      </c>
      <c r="G3697" s="64">
        <v>0</v>
      </c>
      <c r="H3697" s="20">
        <f>IFERROR(VLOOKUP(A3697,'[3]Allocation Thresholds'!A:B,2,FALSE),10)</f>
        <v>10</v>
      </c>
    </row>
    <row r="3698" spans="1:8">
      <c r="A3698" t="s">
        <v>2928</v>
      </c>
      <c r="B3698" s="64">
        <f>VLOOKUP($A3698,Pivot!$D:$E,2,FALSE)</f>
        <v>0</v>
      </c>
      <c r="D3698" s="64">
        <v>50</v>
      </c>
      <c r="E3698" s="64">
        <v>50</v>
      </c>
      <c r="F3698" s="64">
        <v>0</v>
      </c>
      <c r="G3698" s="64">
        <v>0</v>
      </c>
      <c r="H3698" s="20">
        <f>IFERROR(VLOOKUP(A3698,'[3]Allocation Thresholds'!A:B,2,FALSE),10)</f>
        <v>10</v>
      </c>
    </row>
    <row r="3699" spans="1:8">
      <c r="A3699" t="s">
        <v>2929</v>
      </c>
      <c r="B3699" s="64">
        <f>VLOOKUP($A3699,Pivot!$D:$E,2,FALSE)</f>
        <v>0</v>
      </c>
      <c r="D3699" s="64">
        <v>50</v>
      </c>
      <c r="E3699" s="64">
        <v>50</v>
      </c>
      <c r="F3699" s="64">
        <v>0</v>
      </c>
      <c r="G3699" s="64">
        <v>0</v>
      </c>
      <c r="H3699" s="20">
        <f>IFERROR(VLOOKUP(A3699,'[3]Allocation Thresholds'!A:B,2,FALSE),10)</f>
        <v>10</v>
      </c>
    </row>
    <row r="3700" spans="1:8">
      <c r="A3700" t="s">
        <v>2930</v>
      </c>
      <c r="B3700" s="64">
        <f>VLOOKUP($A3700,Pivot!$D:$E,2,FALSE)</f>
        <v>0</v>
      </c>
      <c r="D3700" s="64">
        <v>50</v>
      </c>
      <c r="E3700" s="64">
        <v>50</v>
      </c>
      <c r="F3700" s="64">
        <v>0</v>
      </c>
      <c r="G3700" s="64">
        <v>0</v>
      </c>
      <c r="H3700" s="20">
        <f>IFERROR(VLOOKUP(A3700,'[3]Allocation Thresholds'!A:B,2,FALSE),10)</f>
        <v>10</v>
      </c>
    </row>
    <row r="3701" spans="1:8">
      <c r="A3701" t="s">
        <v>2931</v>
      </c>
      <c r="B3701" s="64">
        <f>VLOOKUP($A3701,Pivot!$D:$E,2,FALSE)</f>
        <v>0</v>
      </c>
      <c r="D3701" s="64">
        <v>50</v>
      </c>
      <c r="E3701" s="64">
        <v>50</v>
      </c>
      <c r="F3701" s="64">
        <v>0</v>
      </c>
      <c r="G3701" s="64">
        <v>0</v>
      </c>
      <c r="H3701" s="20">
        <f>IFERROR(VLOOKUP(A3701,'[3]Allocation Thresholds'!A:B,2,FALSE),10)</f>
        <v>10</v>
      </c>
    </row>
    <row r="3702" spans="1:8">
      <c r="A3702" t="s">
        <v>2932</v>
      </c>
      <c r="B3702" s="64">
        <f>VLOOKUP($A3702,Pivot!$D:$E,2,FALSE)</f>
        <v>0</v>
      </c>
      <c r="D3702" s="64">
        <v>50</v>
      </c>
      <c r="E3702" s="64">
        <v>50</v>
      </c>
      <c r="F3702" s="64">
        <v>0</v>
      </c>
      <c r="G3702" s="64">
        <v>0</v>
      </c>
      <c r="H3702" s="20">
        <f>IFERROR(VLOOKUP(A3702,'[3]Allocation Thresholds'!A:B,2,FALSE),10)</f>
        <v>10</v>
      </c>
    </row>
    <row r="3703" spans="1:8">
      <c r="A3703" t="s">
        <v>2933</v>
      </c>
      <c r="B3703" s="64">
        <f>VLOOKUP($A3703,Pivot!$D:$E,2,FALSE)</f>
        <v>0</v>
      </c>
      <c r="D3703" s="64">
        <v>50</v>
      </c>
      <c r="E3703" s="64">
        <v>50</v>
      </c>
      <c r="F3703" s="64">
        <v>0</v>
      </c>
      <c r="G3703" s="64">
        <v>0</v>
      </c>
      <c r="H3703" s="20">
        <f>IFERROR(VLOOKUP(A3703,'[3]Allocation Thresholds'!A:B,2,FALSE),10)</f>
        <v>10</v>
      </c>
    </row>
    <row r="3704" spans="1:8">
      <c r="A3704" t="s">
        <v>5227</v>
      </c>
      <c r="B3704" s="64">
        <f>VLOOKUP($A3704,Pivot!$D:$E,2,FALSE)</f>
        <v>0</v>
      </c>
      <c r="D3704" s="64">
        <v>50</v>
      </c>
      <c r="E3704" s="64">
        <v>50</v>
      </c>
      <c r="F3704" s="64">
        <v>0</v>
      </c>
      <c r="G3704" s="64">
        <v>0</v>
      </c>
      <c r="H3704" s="20">
        <f>IFERROR(VLOOKUP(A3704,'[3]Allocation Thresholds'!A:B,2,FALSE),10)</f>
        <v>10</v>
      </c>
    </row>
    <row r="3705" spans="1:8">
      <c r="A3705" t="s">
        <v>2934</v>
      </c>
      <c r="B3705" s="64">
        <f>VLOOKUP($A3705,Pivot!$D:$E,2,FALSE)</f>
        <v>0</v>
      </c>
      <c r="D3705" s="64">
        <v>0</v>
      </c>
      <c r="E3705" s="64">
        <v>0</v>
      </c>
      <c r="F3705" s="64">
        <v>0</v>
      </c>
      <c r="G3705" s="64">
        <v>0</v>
      </c>
      <c r="H3705" s="20">
        <f>IFERROR(VLOOKUP(A3705,'[3]Allocation Thresholds'!A:B,2,FALSE),10)</f>
        <v>10</v>
      </c>
    </row>
    <row r="3706" spans="1:8">
      <c r="A3706" t="s">
        <v>2935</v>
      </c>
      <c r="B3706" s="64">
        <f>VLOOKUP($A3706,Pivot!$D:$E,2,FALSE)</f>
        <v>0</v>
      </c>
      <c r="D3706" s="64">
        <v>50</v>
      </c>
      <c r="E3706" s="64">
        <v>50</v>
      </c>
      <c r="F3706" s="64">
        <v>0</v>
      </c>
      <c r="G3706" s="64">
        <v>0</v>
      </c>
      <c r="H3706" s="20">
        <f>IFERROR(VLOOKUP(A3706,'[3]Allocation Thresholds'!A:B,2,FALSE),10)</f>
        <v>10</v>
      </c>
    </row>
    <row r="3707" spans="1:8">
      <c r="A3707" t="s">
        <v>2936</v>
      </c>
      <c r="B3707" s="64">
        <f>VLOOKUP($A3707,Pivot!$D:$E,2,FALSE)</f>
        <v>0</v>
      </c>
      <c r="D3707" s="64">
        <v>0</v>
      </c>
      <c r="E3707" s="64">
        <v>0</v>
      </c>
      <c r="F3707" s="64">
        <v>0</v>
      </c>
      <c r="G3707" s="64">
        <v>0</v>
      </c>
      <c r="H3707" s="20">
        <f>IFERROR(VLOOKUP(A3707,'[3]Allocation Thresholds'!A:B,2,FALSE),10)</f>
        <v>10</v>
      </c>
    </row>
    <row r="3708" spans="1:8">
      <c r="A3708" t="s">
        <v>2937</v>
      </c>
      <c r="B3708" s="64">
        <f>VLOOKUP($A3708,Pivot!$D:$E,2,FALSE)</f>
        <v>0</v>
      </c>
      <c r="D3708" s="64">
        <v>50</v>
      </c>
      <c r="E3708" s="66">
        <v>50</v>
      </c>
      <c r="F3708" s="64">
        <v>0</v>
      </c>
      <c r="G3708" s="64">
        <v>0</v>
      </c>
      <c r="H3708" s="20">
        <f>IFERROR(VLOOKUP(A3708,'[3]Allocation Thresholds'!A:B,2,FALSE),10)</f>
        <v>10</v>
      </c>
    </row>
    <row r="3709" spans="1:8">
      <c r="A3709" t="s">
        <v>2938</v>
      </c>
      <c r="B3709" s="64">
        <f>VLOOKUP($A3709,Pivot!$D:$E,2,FALSE)</f>
        <v>0</v>
      </c>
      <c r="D3709" s="64">
        <v>0</v>
      </c>
      <c r="E3709" s="64">
        <v>0</v>
      </c>
      <c r="F3709" s="64">
        <v>0</v>
      </c>
      <c r="G3709" s="64">
        <v>0</v>
      </c>
      <c r="H3709" s="20">
        <f>IFERROR(VLOOKUP(A3709,'[3]Allocation Thresholds'!A:B,2,FALSE),10)</f>
        <v>10</v>
      </c>
    </row>
    <row r="3710" spans="1:8">
      <c r="A3710" t="s">
        <v>2939</v>
      </c>
      <c r="B3710" s="64">
        <f>VLOOKUP($A3710,Pivot!$D:$E,2,FALSE)</f>
        <v>0</v>
      </c>
      <c r="D3710" s="64">
        <v>50</v>
      </c>
      <c r="E3710" s="64">
        <v>50</v>
      </c>
      <c r="F3710" s="64">
        <v>0</v>
      </c>
      <c r="G3710" s="64">
        <v>0</v>
      </c>
      <c r="H3710" s="20">
        <f>IFERROR(VLOOKUP(A3710,'[3]Allocation Thresholds'!A:B,2,FALSE),10)</f>
        <v>10</v>
      </c>
    </row>
    <row r="3711" spans="1:8">
      <c r="A3711" t="s">
        <v>2940</v>
      </c>
      <c r="B3711" s="64">
        <f>VLOOKUP($A3711,Pivot!$D:$E,2,FALSE)</f>
        <v>0</v>
      </c>
      <c r="D3711" s="64">
        <v>50</v>
      </c>
      <c r="E3711" s="64">
        <v>50</v>
      </c>
      <c r="F3711" s="64">
        <v>0</v>
      </c>
      <c r="G3711" s="64">
        <v>0</v>
      </c>
      <c r="H3711" s="20">
        <f>IFERROR(VLOOKUP(A3711,'[3]Allocation Thresholds'!A:B,2,FALSE),10)</f>
        <v>10</v>
      </c>
    </row>
    <row r="3712" spans="1:8">
      <c r="A3712" t="s">
        <v>2941</v>
      </c>
      <c r="B3712" s="64">
        <f>VLOOKUP($A3712,Pivot!$D:$E,2,FALSE)</f>
        <v>0</v>
      </c>
      <c r="D3712" s="64">
        <v>0</v>
      </c>
      <c r="E3712" s="64">
        <v>0</v>
      </c>
      <c r="F3712" s="64">
        <v>0</v>
      </c>
      <c r="G3712" s="64">
        <v>0</v>
      </c>
      <c r="H3712" s="20">
        <f>IFERROR(VLOOKUP(A3712,'[3]Allocation Thresholds'!A:B,2,FALSE),10)</f>
        <v>10</v>
      </c>
    </row>
    <row r="3713" spans="1:8">
      <c r="A3713" t="s">
        <v>2942</v>
      </c>
      <c r="B3713" s="64">
        <f>VLOOKUP($A3713,Pivot!$D:$E,2,FALSE)</f>
        <v>0</v>
      </c>
      <c r="D3713" s="64">
        <v>50</v>
      </c>
      <c r="E3713" s="66">
        <v>50</v>
      </c>
      <c r="F3713" s="64">
        <v>0</v>
      </c>
      <c r="G3713" s="64">
        <v>0</v>
      </c>
      <c r="H3713" s="20">
        <f>IFERROR(VLOOKUP(A3713,'[3]Allocation Thresholds'!A:B,2,FALSE),10)</f>
        <v>10</v>
      </c>
    </row>
    <row r="3714" spans="1:8">
      <c r="A3714" t="s">
        <v>2943</v>
      </c>
      <c r="B3714" s="64">
        <f>VLOOKUP($A3714,Pivot!$D:$E,2,FALSE)</f>
        <v>0</v>
      </c>
      <c r="D3714" s="64">
        <v>50</v>
      </c>
      <c r="E3714" s="64">
        <v>50</v>
      </c>
      <c r="F3714" s="64">
        <v>0</v>
      </c>
      <c r="G3714" s="64">
        <v>0</v>
      </c>
      <c r="H3714" s="20">
        <f>IFERROR(VLOOKUP(A3714,'[3]Allocation Thresholds'!A:B,2,FALSE),10)</f>
        <v>10</v>
      </c>
    </row>
    <row r="3715" spans="1:8">
      <c r="A3715" t="s">
        <v>2944</v>
      </c>
      <c r="B3715" s="64">
        <f>VLOOKUP($A3715,Pivot!$D:$E,2,FALSE)</f>
        <v>0</v>
      </c>
      <c r="D3715" s="64">
        <v>50</v>
      </c>
      <c r="E3715" s="64">
        <v>50</v>
      </c>
      <c r="F3715" s="64">
        <v>0</v>
      </c>
      <c r="G3715" s="64">
        <v>0</v>
      </c>
      <c r="H3715" s="20">
        <f>IFERROR(VLOOKUP(A3715,'[3]Allocation Thresholds'!A:B,2,FALSE),10)</f>
        <v>10</v>
      </c>
    </row>
    <row r="3716" spans="1:8">
      <c r="A3716" t="s">
        <v>2945</v>
      </c>
      <c r="B3716" s="64">
        <f>VLOOKUP($A3716,Pivot!$D:$E,2,FALSE)</f>
        <v>0</v>
      </c>
      <c r="D3716" s="64">
        <v>50</v>
      </c>
      <c r="E3716" s="66">
        <v>50</v>
      </c>
      <c r="F3716" s="64">
        <v>0</v>
      </c>
      <c r="G3716" s="64">
        <v>0</v>
      </c>
      <c r="H3716" s="20">
        <f>IFERROR(VLOOKUP(A3716,'[3]Allocation Thresholds'!A:B,2,FALSE),10)</f>
        <v>10</v>
      </c>
    </row>
    <row r="3717" spans="1:8">
      <c r="A3717" t="s">
        <v>2946</v>
      </c>
      <c r="B3717" s="64">
        <f>VLOOKUP($A3717,Pivot!$D:$E,2,FALSE)</f>
        <v>0</v>
      </c>
      <c r="D3717" s="64">
        <v>0</v>
      </c>
      <c r="E3717" s="64">
        <v>0</v>
      </c>
      <c r="F3717" s="64">
        <v>0</v>
      </c>
      <c r="G3717" s="64">
        <v>0</v>
      </c>
      <c r="H3717" s="20">
        <f>IFERROR(VLOOKUP(A3717,'[3]Allocation Thresholds'!A:B,2,FALSE),10)</f>
        <v>10</v>
      </c>
    </row>
    <row r="3718" spans="1:8">
      <c r="A3718" t="s">
        <v>2947</v>
      </c>
      <c r="B3718" s="64">
        <f>VLOOKUP($A3718,Pivot!$D:$E,2,FALSE)</f>
        <v>0</v>
      </c>
      <c r="D3718" s="64">
        <v>0</v>
      </c>
      <c r="E3718" s="64">
        <v>0</v>
      </c>
      <c r="F3718" s="64">
        <v>0</v>
      </c>
      <c r="G3718" s="64">
        <v>0</v>
      </c>
      <c r="H3718" s="20">
        <f>IFERROR(VLOOKUP(A3718,'[3]Allocation Thresholds'!A:B,2,FALSE),10)</f>
        <v>10</v>
      </c>
    </row>
    <row r="3719" spans="1:8">
      <c r="A3719" t="s">
        <v>2948</v>
      </c>
      <c r="B3719" s="64">
        <f>VLOOKUP($A3719,Pivot!$D:$E,2,FALSE)</f>
        <v>0</v>
      </c>
      <c r="D3719" s="64">
        <v>0</v>
      </c>
      <c r="E3719" s="64">
        <v>0</v>
      </c>
      <c r="F3719" s="64">
        <v>0</v>
      </c>
      <c r="G3719" s="64">
        <v>0</v>
      </c>
      <c r="H3719" s="20">
        <f>IFERROR(VLOOKUP(A3719,'[3]Allocation Thresholds'!A:B,2,FALSE),10)</f>
        <v>10</v>
      </c>
    </row>
    <row r="3720" spans="1:8">
      <c r="A3720" t="s">
        <v>2949</v>
      </c>
      <c r="B3720" s="64">
        <f>VLOOKUP($A3720,Pivot!$D:$E,2,FALSE)</f>
        <v>0</v>
      </c>
      <c r="D3720" s="64">
        <v>0</v>
      </c>
      <c r="E3720" s="64">
        <v>0</v>
      </c>
      <c r="F3720" s="64">
        <v>0</v>
      </c>
      <c r="G3720" s="64">
        <v>0</v>
      </c>
      <c r="H3720" s="20">
        <f>IFERROR(VLOOKUP(A3720,'[3]Allocation Thresholds'!A:B,2,FALSE),10)</f>
        <v>10</v>
      </c>
    </row>
    <row r="3721" spans="1:8">
      <c r="A3721" t="s">
        <v>2950</v>
      </c>
      <c r="B3721" s="64">
        <f>VLOOKUP($A3721,Pivot!$D:$E,2,FALSE)</f>
        <v>0</v>
      </c>
      <c r="D3721" s="64">
        <v>50</v>
      </c>
      <c r="E3721" s="64">
        <v>50</v>
      </c>
      <c r="F3721" s="64">
        <v>0</v>
      </c>
      <c r="G3721" s="64">
        <v>0</v>
      </c>
      <c r="H3721" s="20">
        <f>IFERROR(VLOOKUP(A3721,'[3]Allocation Thresholds'!A:B,2,FALSE),10)</f>
        <v>10</v>
      </c>
    </row>
    <row r="3722" spans="1:8">
      <c r="A3722" t="s">
        <v>2951</v>
      </c>
      <c r="B3722" s="64">
        <f>VLOOKUP($A3722,Pivot!$D:$E,2,FALSE)</f>
        <v>0</v>
      </c>
      <c r="D3722" s="64">
        <v>50</v>
      </c>
      <c r="E3722" s="64">
        <v>50</v>
      </c>
      <c r="F3722" s="64">
        <v>0</v>
      </c>
      <c r="G3722" s="64">
        <v>0</v>
      </c>
      <c r="H3722" s="20">
        <f>IFERROR(VLOOKUP(A3722,'[3]Allocation Thresholds'!A:B,2,FALSE),10)</f>
        <v>10</v>
      </c>
    </row>
    <row r="3723" spans="1:8">
      <c r="A3723" t="s">
        <v>2952</v>
      </c>
      <c r="B3723" s="64">
        <f>VLOOKUP($A3723,Pivot!$D:$E,2,FALSE)</f>
        <v>0</v>
      </c>
      <c r="D3723" s="64">
        <v>50</v>
      </c>
      <c r="E3723" s="64">
        <v>50</v>
      </c>
      <c r="F3723" s="64">
        <v>0</v>
      </c>
      <c r="G3723" s="64">
        <v>0</v>
      </c>
      <c r="H3723" s="20">
        <f>IFERROR(VLOOKUP(A3723,'[3]Allocation Thresholds'!A:B,2,FALSE),10)</f>
        <v>10</v>
      </c>
    </row>
    <row r="3724" spans="1:8">
      <c r="A3724" t="s">
        <v>2953</v>
      </c>
      <c r="B3724" s="64">
        <f>VLOOKUP($A3724,Pivot!$D:$E,2,FALSE)</f>
        <v>0</v>
      </c>
      <c r="D3724" s="64">
        <v>50</v>
      </c>
      <c r="E3724" s="64">
        <v>50</v>
      </c>
      <c r="F3724" s="64">
        <v>0</v>
      </c>
      <c r="G3724" s="64">
        <v>0</v>
      </c>
      <c r="H3724" s="20">
        <f>IFERROR(VLOOKUP(A3724,'[3]Allocation Thresholds'!A:B,2,FALSE),10)</f>
        <v>10</v>
      </c>
    </row>
    <row r="3725" spans="1:8">
      <c r="A3725" t="s">
        <v>2954</v>
      </c>
      <c r="B3725" s="64">
        <f>VLOOKUP($A3725,Pivot!$D:$E,2,FALSE)</f>
        <v>0</v>
      </c>
      <c r="D3725" s="64">
        <v>50</v>
      </c>
      <c r="E3725" s="66">
        <v>50</v>
      </c>
      <c r="F3725" s="64">
        <v>0</v>
      </c>
      <c r="G3725" s="64">
        <v>0</v>
      </c>
      <c r="H3725" s="20">
        <f>IFERROR(VLOOKUP(A3725,'[3]Allocation Thresholds'!A:B,2,FALSE),10)</f>
        <v>10</v>
      </c>
    </row>
    <row r="3726" spans="1:8">
      <c r="A3726" t="s">
        <v>2955</v>
      </c>
      <c r="B3726" s="64">
        <f>VLOOKUP($A3726,Pivot!$D:$E,2,FALSE)</f>
        <v>2</v>
      </c>
      <c r="D3726" s="64">
        <v>2</v>
      </c>
      <c r="E3726" s="64">
        <v>1</v>
      </c>
      <c r="F3726" s="64">
        <v>0</v>
      </c>
      <c r="G3726" s="64">
        <v>0</v>
      </c>
      <c r="H3726" s="20">
        <f>IFERROR(VLOOKUP(A3726,'[3]Allocation Thresholds'!A:B,2,FALSE),10)</f>
        <v>10</v>
      </c>
    </row>
    <row r="3727" spans="1:8">
      <c r="A3727" t="s">
        <v>2956</v>
      </c>
      <c r="B3727" s="64">
        <f>VLOOKUP($A3727,Pivot!$D:$E,2,FALSE)</f>
        <v>0</v>
      </c>
      <c r="D3727" s="64">
        <v>50</v>
      </c>
      <c r="E3727" s="64">
        <v>50</v>
      </c>
      <c r="F3727" s="64">
        <v>0</v>
      </c>
      <c r="G3727" s="64">
        <v>0</v>
      </c>
      <c r="H3727" s="20">
        <f>IFERROR(VLOOKUP(A3727,'[3]Allocation Thresholds'!A:B,2,FALSE),10)</f>
        <v>10</v>
      </c>
    </row>
    <row r="3728" spans="1:8">
      <c r="A3728" t="s">
        <v>2957</v>
      </c>
      <c r="B3728" s="64">
        <f>VLOOKUP($A3728,Pivot!$D:$E,2,FALSE)</f>
        <v>0</v>
      </c>
      <c r="D3728" s="64">
        <v>50</v>
      </c>
      <c r="E3728" s="64">
        <v>50</v>
      </c>
      <c r="F3728" s="64">
        <v>0</v>
      </c>
      <c r="G3728" s="64">
        <v>0</v>
      </c>
      <c r="H3728" s="20">
        <f>IFERROR(VLOOKUP(A3728,'[3]Allocation Thresholds'!A:B,2,FALSE),10)</f>
        <v>10</v>
      </c>
    </row>
    <row r="3729" spans="1:8">
      <c r="A3729" t="s">
        <v>2958</v>
      </c>
      <c r="B3729" s="64">
        <f>VLOOKUP($A3729,Pivot!$D:$E,2,FALSE)</f>
        <v>0</v>
      </c>
      <c r="D3729" s="64">
        <v>50</v>
      </c>
      <c r="E3729" s="66">
        <v>50</v>
      </c>
      <c r="F3729" s="64">
        <v>0</v>
      </c>
      <c r="G3729" s="64">
        <v>0</v>
      </c>
      <c r="H3729" s="20">
        <f>IFERROR(VLOOKUP(A3729,'[3]Allocation Thresholds'!A:B,2,FALSE),10)</f>
        <v>10</v>
      </c>
    </row>
    <row r="3730" spans="1:8">
      <c r="A3730" t="s">
        <v>2959</v>
      </c>
      <c r="B3730" s="64">
        <f>VLOOKUP($A3730,Pivot!$D:$E,2,FALSE)</f>
        <v>0</v>
      </c>
      <c r="D3730" s="64">
        <v>50</v>
      </c>
      <c r="E3730" s="64">
        <v>50</v>
      </c>
      <c r="F3730" s="64">
        <v>0</v>
      </c>
      <c r="G3730" s="64">
        <v>0</v>
      </c>
      <c r="H3730" s="20">
        <f>IFERROR(VLOOKUP(A3730,'[3]Allocation Thresholds'!A:B,2,FALSE),10)</f>
        <v>10</v>
      </c>
    </row>
    <row r="3731" spans="1:8">
      <c r="A3731" t="s">
        <v>2960</v>
      </c>
      <c r="B3731" s="64">
        <f>VLOOKUP($A3731,Pivot!$D:$E,2,FALSE)</f>
        <v>2</v>
      </c>
      <c r="D3731" s="64">
        <v>50</v>
      </c>
      <c r="E3731" s="64">
        <v>50</v>
      </c>
      <c r="F3731" s="64">
        <v>0</v>
      </c>
      <c r="G3731" s="64">
        <v>0</v>
      </c>
      <c r="H3731" s="20">
        <f>IFERROR(VLOOKUP(A3731,'[3]Allocation Thresholds'!A:B,2,FALSE),10)</f>
        <v>10</v>
      </c>
    </row>
    <row r="3732" spans="1:8">
      <c r="A3732" t="s">
        <v>2961</v>
      </c>
      <c r="B3732" s="64">
        <f>VLOOKUP($A3732,Pivot!$D:$E,2,FALSE)</f>
        <v>0</v>
      </c>
      <c r="D3732" s="64">
        <v>0</v>
      </c>
      <c r="E3732" s="64">
        <v>0</v>
      </c>
      <c r="F3732" s="64">
        <v>0</v>
      </c>
      <c r="G3732" s="64">
        <v>0</v>
      </c>
      <c r="H3732" s="20">
        <f>IFERROR(VLOOKUP(A3732,'[3]Allocation Thresholds'!A:B,2,FALSE),10)</f>
        <v>10</v>
      </c>
    </row>
    <row r="3733" spans="1:8">
      <c r="A3733" t="s">
        <v>2962</v>
      </c>
      <c r="B3733" s="64">
        <f>VLOOKUP($A3733,Pivot!$D:$E,2,FALSE)</f>
        <v>0</v>
      </c>
      <c r="D3733" s="64">
        <v>50</v>
      </c>
      <c r="E3733" s="64">
        <v>50</v>
      </c>
      <c r="F3733" s="64">
        <v>0</v>
      </c>
      <c r="G3733" s="64">
        <v>0</v>
      </c>
      <c r="H3733" s="20">
        <f>IFERROR(VLOOKUP(A3733,'[3]Allocation Thresholds'!A:B,2,FALSE),10)</f>
        <v>10</v>
      </c>
    </row>
    <row r="3734" spans="1:8">
      <c r="A3734" t="s">
        <v>2963</v>
      </c>
      <c r="B3734" s="64">
        <f>VLOOKUP($A3734,Pivot!$D:$E,2,FALSE)</f>
        <v>1</v>
      </c>
      <c r="D3734" s="64">
        <v>50</v>
      </c>
      <c r="E3734" s="64">
        <v>50</v>
      </c>
      <c r="F3734" s="64">
        <v>0</v>
      </c>
      <c r="G3734" s="64">
        <v>0</v>
      </c>
      <c r="H3734" s="20">
        <f>IFERROR(VLOOKUP(A3734,'[3]Allocation Thresholds'!A:B,2,FALSE),10)</f>
        <v>10</v>
      </c>
    </row>
    <row r="3735" spans="1:8">
      <c r="A3735" t="s">
        <v>2964</v>
      </c>
      <c r="B3735" s="64">
        <f>VLOOKUP($A3735,Pivot!$D:$E,2,FALSE)</f>
        <v>0</v>
      </c>
      <c r="D3735" s="64">
        <v>50</v>
      </c>
      <c r="E3735" s="64">
        <v>50</v>
      </c>
      <c r="F3735" s="64">
        <v>0</v>
      </c>
      <c r="G3735" s="64">
        <v>0</v>
      </c>
      <c r="H3735" s="20">
        <f>IFERROR(VLOOKUP(A3735,'[3]Allocation Thresholds'!A:B,2,FALSE),10)</f>
        <v>10</v>
      </c>
    </row>
    <row r="3736" spans="1:8">
      <c r="A3736" t="s">
        <v>2965</v>
      </c>
      <c r="B3736" s="64">
        <f>VLOOKUP($A3736,Pivot!$D:$E,2,FALSE)</f>
        <v>0</v>
      </c>
      <c r="D3736" s="64">
        <v>0</v>
      </c>
      <c r="E3736" s="64">
        <v>0</v>
      </c>
      <c r="F3736" s="64">
        <v>0</v>
      </c>
      <c r="G3736" s="64">
        <v>0</v>
      </c>
      <c r="H3736" s="20">
        <f>IFERROR(VLOOKUP(A3736,'[3]Allocation Thresholds'!A:B,2,FALSE),10)</f>
        <v>10</v>
      </c>
    </row>
    <row r="3737" spans="1:8">
      <c r="A3737" t="s">
        <v>2966</v>
      </c>
      <c r="B3737" s="64">
        <f>VLOOKUP($A3737,Pivot!$D:$E,2,FALSE)</f>
        <v>0</v>
      </c>
      <c r="D3737" s="64">
        <v>50</v>
      </c>
      <c r="E3737" s="64">
        <v>50</v>
      </c>
      <c r="F3737" s="64">
        <v>0</v>
      </c>
      <c r="G3737" s="64">
        <v>0</v>
      </c>
      <c r="H3737" s="20">
        <f>IFERROR(VLOOKUP(A3737,'[3]Allocation Thresholds'!A:B,2,FALSE),10)</f>
        <v>10</v>
      </c>
    </row>
    <row r="3738" spans="1:8">
      <c r="A3738" t="s">
        <v>2967</v>
      </c>
      <c r="B3738" s="64">
        <f>VLOOKUP($A3738,Pivot!$D:$E,2,FALSE)</f>
        <v>0</v>
      </c>
      <c r="D3738" s="64">
        <v>0</v>
      </c>
      <c r="E3738" s="64">
        <v>0</v>
      </c>
      <c r="F3738" s="64">
        <v>0</v>
      </c>
      <c r="G3738" s="64">
        <v>0</v>
      </c>
      <c r="H3738" s="20">
        <f>IFERROR(VLOOKUP(A3738,'[3]Allocation Thresholds'!A:B,2,FALSE),10)</f>
        <v>10</v>
      </c>
    </row>
    <row r="3739" spans="1:8">
      <c r="A3739" t="s">
        <v>2968</v>
      </c>
      <c r="B3739" s="64">
        <f>VLOOKUP($A3739,Pivot!$D:$E,2,FALSE)</f>
        <v>0</v>
      </c>
      <c r="D3739" s="64">
        <v>50</v>
      </c>
      <c r="E3739" s="64">
        <v>50</v>
      </c>
      <c r="F3739" s="64">
        <v>0</v>
      </c>
      <c r="G3739" s="64">
        <v>0</v>
      </c>
      <c r="H3739" s="20">
        <f>IFERROR(VLOOKUP(A3739,'[3]Allocation Thresholds'!A:B,2,FALSE),10)</f>
        <v>10</v>
      </c>
    </row>
    <row r="3740" spans="1:8">
      <c r="A3740" t="s">
        <v>2969</v>
      </c>
      <c r="B3740" s="64">
        <f>VLOOKUP($A3740,Pivot!$D:$E,2,FALSE)</f>
        <v>0</v>
      </c>
      <c r="D3740" s="64">
        <v>50</v>
      </c>
      <c r="E3740" s="64">
        <v>50</v>
      </c>
      <c r="F3740" s="64">
        <v>0</v>
      </c>
      <c r="G3740" s="64">
        <v>0</v>
      </c>
      <c r="H3740" s="20">
        <f>IFERROR(VLOOKUP(A3740,'[3]Allocation Thresholds'!A:B,2,FALSE),10)</f>
        <v>10</v>
      </c>
    </row>
    <row r="3741" spans="1:8">
      <c r="A3741" t="s">
        <v>2970</v>
      </c>
      <c r="B3741" s="64">
        <f>VLOOKUP($A3741,Pivot!$D:$E,2,FALSE)</f>
        <v>0</v>
      </c>
      <c r="D3741" s="64">
        <v>50</v>
      </c>
      <c r="E3741" s="64">
        <v>50</v>
      </c>
      <c r="F3741" s="64">
        <v>0</v>
      </c>
      <c r="G3741" s="64">
        <v>0</v>
      </c>
      <c r="H3741" s="20">
        <f>IFERROR(VLOOKUP(A3741,'[3]Allocation Thresholds'!A:B,2,FALSE),10)</f>
        <v>10</v>
      </c>
    </row>
    <row r="3742" spans="1:8">
      <c r="A3742" t="s">
        <v>2971</v>
      </c>
      <c r="B3742" s="64">
        <f>VLOOKUP($A3742,Pivot!$D:$E,2,FALSE)</f>
        <v>0</v>
      </c>
      <c r="D3742" s="64">
        <v>50</v>
      </c>
      <c r="E3742" s="64">
        <v>50</v>
      </c>
      <c r="F3742" s="64">
        <v>0</v>
      </c>
      <c r="G3742" s="64">
        <v>0</v>
      </c>
      <c r="H3742" s="20">
        <f>IFERROR(VLOOKUP(A3742,'[3]Allocation Thresholds'!A:B,2,FALSE),10)</f>
        <v>10</v>
      </c>
    </row>
    <row r="3743" spans="1:8">
      <c r="A3743" t="s">
        <v>2972</v>
      </c>
      <c r="B3743" s="64">
        <f>VLOOKUP($A3743,Pivot!$D:$E,2,FALSE)</f>
        <v>0</v>
      </c>
      <c r="D3743" s="64">
        <v>50</v>
      </c>
      <c r="E3743" s="64">
        <v>50</v>
      </c>
      <c r="F3743" s="64">
        <v>0</v>
      </c>
      <c r="G3743" s="64">
        <v>0</v>
      </c>
      <c r="H3743" s="20">
        <f>IFERROR(VLOOKUP(A3743,'[3]Allocation Thresholds'!A:B,2,FALSE),10)</f>
        <v>10</v>
      </c>
    </row>
    <row r="3744" spans="1:8">
      <c r="A3744" t="s">
        <v>2973</v>
      </c>
      <c r="B3744" s="64">
        <f>VLOOKUP($A3744,Pivot!$D:$E,2,FALSE)</f>
        <v>0</v>
      </c>
      <c r="D3744" s="64">
        <v>50</v>
      </c>
      <c r="E3744" s="64">
        <v>50</v>
      </c>
      <c r="F3744" s="64">
        <v>0</v>
      </c>
      <c r="G3744" s="64">
        <v>0</v>
      </c>
      <c r="H3744" s="20">
        <f>IFERROR(VLOOKUP(A3744,'[3]Allocation Thresholds'!A:B,2,FALSE),10)</f>
        <v>10</v>
      </c>
    </row>
    <row r="3745" spans="1:8">
      <c r="A3745" t="s">
        <v>2974</v>
      </c>
      <c r="B3745" s="64">
        <f>VLOOKUP($A3745,Pivot!$D:$E,2,FALSE)</f>
        <v>1</v>
      </c>
      <c r="D3745" s="64">
        <v>1</v>
      </c>
      <c r="E3745" s="64">
        <v>0</v>
      </c>
      <c r="F3745" s="64">
        <v>0</v>
      </c>
      <c r="G3745" s="64">
        <v>0</v>
      </c>
      <c r="H3745" s="20">
        <f>IFERROR(VLOOKUP(A3745,'[3]Allocation Thresholds'!A:B,2,FALSE),10)</f>
        <v>10</v>
      </c>
    </row>
    <row r="3746" spans="1:8">
      <c r="A3746" t="s">
        <v>2975</v>
      </c>
      <c r="B3746" s="64">
        <f>VLOOKUP($A3746,Pivot!$D:$E,2,FALSE)</f>
        <v>0</v>
      </c>
      <c r="D3746" s="64">
        <v>50</v>
      </c>
      <c r="E3746" s="64">
        <v>50</v>
      </c>
      <c r="F3746" s="64">
        <v>0</v>
      </c>
      <c r="G3746" s="64">
        <v>0</v>
      </c>
      <c r="H3746" s="20">
        <f>IFERROR(VLOOKUP(A3746,'[3]Allocation Thresholds'!A:B,2,FALSE),10)</f>
        <v>10</v>
      </c>
    </row>
    <row r="3747" spans="1:8">
      <c r="A3747" t="s">
        <v>2976</v>
      </c>
      <c r="B3747" s="64">
        <f>VLOOKUP($A3747,Pivot!$D:$E,2,FALSE)</f>
        <v>0</v>
      </c>
      <c r="D3747" s="64">
        <v>50</v>
      </c>
      <c r="E3747" s="64">
        <v>50</v>
      </c>
      <c r="F3747" s="64">
        <v>0</v>
      </c>
      <c r="G3747" s="64">
        <v>0</v>
      </c>
      <c r="H3747" s="20">
        <f>IFERROR(VLOOKUP(A3747,'[3]Allocation Thresholds'!A:B,2,FALSE),10)</f>
        <v>10</v>
      </c>
    </row>
    <row r="3748" spans="1:8">
      <c r="A3748" t="s">
        <v>2977</v>
      </c>
      <c r="B3748" s="64">
        <f>VLOOKUP($A3748,Pivot!$D:$E,2,FALSE)</f>
        <v>0</v>
      </c>
      <c r="D3748" s="64">
        <v>50</v>
      </c>
      <c r="E3748" s="64">
        <v>50</v>
      </c>
      <c r="F3748" s="64">
        <v>0</v>
      </c>
      <c r="G3748" s="64">
        <v>0</v>
      </c>
      <c r="H3748" s="20">
        <f>IFERROR(VLOOKUP(A3748,'[3]Allocation Thresholds'!A:B,2,FALSE),10)</f>
        <v>10</v>
      </c>
    </row>
    <row r="3749" spans="1:8">
      <c r="A3749" t="s">
        <v>2978</v>
      </c>
      <c r="B3749" s="64">
        <f>VLOOKUP($A3749,Pivot!$D:$E,2,FALSE)</f>
        <v>0</v>
      </c>
      <c r="D3749" s="64">
        <v>50</v>
      </c>
      <c r="E3749" s="64">
        <v>50</v>
      </c>
      <c r="F3749" s="64">
        <v>0</v>
      </c>
      <c r="G3749" s="64">
        <v>0</v>
      </c>
      <c r="H3749" s="20">
        <f>IFERROR(VLOOKUP(A3749,'[3]Allocation Thresholds'!A:B,2,FALSE),10)</f>
        <v>10</v>
      </c>
    </row>
    <row r="3750" spans="1:8">
      <c r="A3750" t="s">
        <v>2979</v>
      </c>
      <c r="B3750" s="64">
        <f>VLOOKUP($A3750,Pivot!$D:$E,2,FALSE)</f>
        <v>0</v>
      </c>
      <c r="D3750" s="64">
        <v>50</v>
      </c>
      <c r="E3750" s="64">
        <v>50</v>
      </c>
      <c r="F3750" s="64">
        <v>0</v>
      </c>
      <c r="G3750" s="64">
        <v>0</v>
      </c>
      <c r="H3750" s="20">
        <f>IFERROR(VLOOKUP(A3750,'[3]Allocation Thresholds'!A:B,2,FALSE),10)</f>
        <v>10</v>
      </c>
    </row>
    <row r="3751" spans="1:8">
      <c r="A3751" t="s">
        <v>2980</v>
      </c>
      <c r="B3751" s="64">
        <f>VLOOKUP($A3751,Pivot!$D:$E,2,FALSE)</f>
        <v>0</v>
      </c>
      <c r="D3751" s="64">
        <v>0</v>
      </c>
      <c r="E3751" s="64">
        <v>0</v>
      </c>
      <c r="F3751" s="64">
        <v>0</v>
      </c>
      <c r="G3751" s="64">
        <v>0</v>
      </c>
      <c r="H3751" s="20">
        <f>IFERROR(VLOOKUP(A3751,'[3]Allocation Thresholds'!A:B,2,FALSE),10)</f>
        <v>10</v>
      </c>
    </row>
    <row r="3752" spans="1:8">
      <c r="A3752" t="s">
        <v>2981</v>
      </c>
      <c r="B3752" s="64">
        <f>VLOOKUP($A3752,Pivot!$D:$E,2,FALSE)</f>
        <v>0</v>
      </c>
      <c r="D3752" s="64">
        <v>50</v>
      </c>
      <c r="E3752" s="64">
        <v>50</v>
      </c>
      <c r="F3752" s="64">
        <v>0</v>
      </c>
      <c r="G3752" s="64">
        <v>0</v>
      </c>
      <c r="H3752" s="20">
        <f>IFERROR(VLOOKUP(A3752,'[3]Allocation Thresholds'!A:B,2,FALSE),10)</f>
        <v>10</v>
      </c>
    </row>
    <row r="3753" spans="1:8">
      <c r="A3753" t="s">
        <v>2982</v>
      </c>
      <c r="B3753" s="64">
        <f>VLOOKUP($A3753,Pivot!$D:$E,2,FALSE)</f>
        <v>0</v>
      </c>
      <c r="D3753" s="64">
        <v>50</v>
      </c>
      <c r="E3753" s="64">
        <v>50</v>
      </c>
      <c r="F3753" s="64">
        <v>0</v>
      </c>
      <c r="G3753" s="64">
        <v>0</v>
      </c>
      <c r="H3753" s="20">
        <f>IFERROR(VLOOKUP(A3753,'[3]Allocation Thresholds'!A:B,2,FALSE),10)</f>
        <v>10</v>
      </c>
    </row>
    <row r="3754" spans="1:8">
      <c r="A3754" t="s">
        <v>2983</v>
      </c>
      <c r="B3754" s="64">
        <f>VLOOKUP($A3754,Pivot!$D:$E,2,FALSE)</f>
        <v>0</v>
      </c>
      <c r="D3754" s="64">
        <v>50</v>
      </c>
      <c r="E3754" s="64">
        <v>50</v>
      </c>
      <c r="F3754" s="64">
        <v>0</v>
      </c>
      <c r="G3754" s="64">
        <v>0</v>
      </c>
      <c r="H3754" s="20">
        <f>IFERROR(VLOOKUP(A3754,'[3]Allocation Thresholds'!A:B,2,FALSE),10)</f>
        <v>10</v>
      </c>
    </row>
    <row r="3755" spans="1:8">
      <c r="A3755" t="s">
        <v>2984</v>
      </c>
      <c r="B3755" s="64">
        <f>VLOOKUP($A3755,Pivot!$D:$E,2,FALSE)</f>
        <v>0</v>
      </c>
      <c r="D3755" s="64">
        <v>50</v>
      </c>
      <c r="E3755" s="64">
        <v>50</v>
      </c>
      <c r="F3755" s="64">
        <v>0</v>
      </c>
      <c r="G3755" s="64">
        <v>0</v>
      </c>
      <c r="H3755" s="20">
        <f>IFERROR(VLOOKUP(A3755,'[3]Allocation Thresholds'!A:B,2,FALSE),10)</f>
        <v>10</v>
      </c>
    </row>
    <row r="3756" spans="1:8">
      <c r="A3756" t="s">
        <v>2985</v>
      </c>
      <c r="B3756" s="64">
        <f>VLOOKUP($A3756,Pivot!$D:$E,2,FALSE)</f>
        <v>2</v>
      </c>
      <c r="D3756" s="64">
        <v>50</v>
      </c>
      <c r="E3756" s="64">
        <v>50</v>
      </c>
      <c r="F3756" s="64">
        <v>0</v>
      </c>
      <c r="G3756" s="64">
        <v>0</v>
      </c>
      <c r="H3756" s="20">
        <f>IFERROR(VLOOKUP(A3756,'[3]Allocation Thresholds'!A:B,2,FALSE),10)</f>
        <v>10</v>
      </c>
    </row>
    <row r="3757" spans="1:8">
      <c r="A3757" t="s">
        <v>2986</v>
      </c>
      <c r="B3757" s="64">
        <f>VLOOKUP($A3757,Pivot!$D:$E,2,FALSE)</f>
        <v>0</v>
      </c>
      <c r="D3757" s="64">
        <v>50</v>
      </c>
      <c r="E3757" s="64">
        <v>50</v>
      </c>
      <c r="F3757" s="64">
        <v>0</v>
      </c>
      <c r="G3757" s="64">
        <v>0</v>
      </c>
      <c r="H3757" s="20">
        <f>IFERROR(VLOOKUP(A3757,'[3]Allocation Thresholds'!A:B,2,FALSE),10)</f>
        <v>10</v>
      </c>
    </row>
    <row r="3758" spans="1:8">
      <c r="A3758" t="s">
        <v>2987</v>
      </c>
      <c r="B3758" s="64">
        <f>VLOOKUP($A3758,Pivot!$D:$E,2,FALSE)</f>
        <v>0</v>
      </c>
      <c r="D3758" s="64">
        <v>50</v>
      </c>
      <c r="E3758" s="64">
        <v>50</v>
      </c>
      <c r="F3758" s="64">
        <v>0</v>
      </c>
      <c r="G3758" s="64">
        <v>0</v>
      </c>
      <c r="H3758" s="20">
        <f>IFERROR(VLOOKUP(A3758,'[3]Allocation Thresholds'!A:B,2,FALSE),10)</f>
        <v>10</v>
      </c>
    </row>
    <row r="3759" spans="1:8">
      <c r="A3759" t="s">
        <v>2988</v>
      </c>
      <c r="B3759" s="64">
        <f>VLOOKUP($A3759,Pivot!$D:$E,2,FALSE)</f>
        <v>0</v>
      </c>
      <c r="D3759" s="64">
        <v>50</v>
      </c>
      <c r="E3759" s="64">
        <v>50</v>
      </c>
      <c r="F3759" s="64">
        <v>0</v>
      </c>
      <c r="G3759" s="64">
        <v>0</v>
      </c>
      <c r="H3759" s="20">
        <f>IFERROR(VLOOKUP(A3759,'[3]Allocation Thresholds'!A:B,2,FALSE),10)</f>
        <v>10</v>
      </c>
    </row>
    <row r="3760" spans="1:8">
      <c r="A3760" t="s">
        <v>2989</v>
      </c>
      <c r="B3760" s="64">
        <f>VLOOKUP($A3760,Pivot!$D:$E,2,FALSE)</f>
        <v>0</v>
      </c>
      <c r="D3760" s="64">
        <v>50</v>
      </c>
      <c r="E3760" s="64">
        <v>50</v>
      </c>
      <c r="F3760" s="64">
        <v>0</v>
      </c>
      <c r="G3760" s="64">
        <v>0</v>
      </c>
      <c r="H3760" s="20">
        <f>IFERROR(VLOOKUP(A3760,'[3]Allocation Thresholds'!A:B,2,FALSE),10)</f>
        <v>10</v>
      </c>
    </row>
    <row r="3761" spans="1:8">
      <c r="A3761" t="s">
        <v>2990</v>
      </c>
      <c r="B3761" s="64">
        <f>VLOOKUP($A3761,Pivot!$D:$E,2,FALSE)</f>
        <v>0</v>
      </c>
      <c r="D3761" s="64">
        <v>0</v>
      </c>
      <c r="E3761" s="64">
        <v>0</v>
      </c>
      <c r="F3761" s="64">
        <v>0</v>
      </c>
      <c r="G3761" s="64">
        <v>0</v>
      </c>
      <c r="H3761" s="20">
        <f>IFERROR(VLOOKUP(A3761,'[3]Allocation Thresholds'!A:B,2,FALSE),10)</f>
        <v>10</v>
      </c>
    </row>
    <row r="3762" spans="1:8">
      <c r="A3762" t="s">
        <v>2991</v>
      </c>
      <c r="B3762" s="64">
        <f>VLOOKUP($A3762,Pivot!$D:$E,2,FALSE)</f>
        <v>0</v>
      </c>
      <c r="D3762" s="64">
        <v>50</v>
      </c>
      <c r="E3762" s="64">
        <v>50</v>
      </c>
      <c r="F3762" s="64">
        <v>0</v>
      </c>
      <c r="G3762" s="64">
        <v>0</v>
      </c>
      <c r="H3762" s="20">
        <f>IFERROR(VLOOKUP(A3762,'[3]Allocation Thresholds'!A:B,2,FALSE),10)</f>
        <v>10</v>
      </c>
    </row>
    <row r="3763" spans="1:8">
      <c r="A3763" t="s">
        <v>2992</v>
      </c>
      <c r="B3763" s="64">
        <f>VLOOKUP($A3763,Pivot!$D:$E,2,FALSE)</f>
        <v>0</v>
      </c>
      <c r="D3763" s="64">
        <v>50</v>
      </c>
      <c r="E3763" s="66">
        <v>50</v>
      </c>
      <c r="F3763" s="64">
        <v>0</v>
      </c>
      <c r="G3763" s="64">
        <v>0</v>
      </c>
      <c r="H3763" s="20">
        <f>IFERROR(VLOOKUP(A3763,'[3]Allocation Thresholds'!A:B,2,FALSE),10)</f>
        <v>10</v>
      </c>
    </row>
    <row r="3764" spans="1:8">
      <c r="A3764" t="s">
        <v>2993</v>
      </c>
      <c r="B3764" s="64">
        <f>VLOOKUP($A3764,Pivot!$D:$E,2,FALSE)</f>
        <v>0</v>
      </c>
      <c r="D3764" s="64">
        <v>0</v>
      </c>
      <c r="E3764" s="66">
        <v>0</v>
      </c>
      <c r="F3764" s="64">
        <v>0</v>
      </c>
      <c r="G3764" s="64">
        <v>0</v>
      </c>
      <c r="H3764" s="20">
        <f>IFERROR(VLOOKUP(A3764,'[3]Allocation Thresholds'!A:B,2,FALSE),10)</f>
        <v>10</v>
      </c>
    </row>
    <row r="3765" spans="1:8">
      <c r="A3765" t="s">
        <v>2994</v>
      </c>
      <c r="B3765" s="64">
        <f>VLOOKUP($A3765,Pivot!$D:$E,2,FALSE)</f>
        <v>0</v>
      </c>
      <c r="D3765" s="64">
        <v>50</v>
      </c>
      <c r="E3765" s="64">
        <v>50</v>
      </c>
      <c r="F3765" s="64">
        <v>0</v>
      </c>
      <c r="G3765" s="64">
        <v>0</v>
      </c>
      <c r="H3765" s="20">
        <f>IFERROR(VLOOKUP(A3765,'[3]Allocation Thresholds'!A:B,2,FALSE),10)</f>
        <v>10</v>
      </c>
    </row>
    <row r="3766" spans="1:8">
      <c r="A3766" t="s">
        <v>2995</v>
      </c>
      <c r="B3766" s="64">
        <f>VLOOKUP($A3766,Pivot!$D:$E,2,FALSE)</f>
        <v>0</v>
      </c>
      <c r="D3766" s="64">
        <v>50</v>
      </c>
      <c r="E3766" s="64">
        <v>50</v>
      </c>
      <c r="F3766" s="64">
        <v>0</v>
      </c>
      <c r="G3766" s="64">
        <v>0</v>
      </c>
      <c r="H3766" s="20">
        <f>IFERROR(VLOOKUP(A3766,'[3]Allocation Thresholds'!A:B,2,FALSE),10)</f>
        <v>10</v>
      </c>
    </row>
    <row r="3767" spans="1:8">
      <c r="A3767" t="s">
        <v>2996</v>
      </c>
      <c r="B3767" s="64">
        <f>VLOOKUP($A3767,Pivot!$D:$E,2,FALSE)</f>
        <v>0</v>
      </c>
      <c r="D3767" s="64">
        <v>50</v>
      </c>
      <c r="E3767" s="64">
        <v>50</v>
      </c>
      <c r="F3767" s="64">
        <v>0</v>
      </c>
      <c r="G3767" s="64">
        <v>0</v>
      </c>
      <c r="H3767" s="20">
        <f>IFERROR(VLOOKUP(A3767,'[3]Allocation Thresholds'!A:B,2,FALSE),10)</f>
        <v>10</v>
      </c>
    </row>
    <row r="3768" spans="1:8">
      <c r="A3768" t="s">
        <v>2997</v>
      </c>
      <c r="B3768" s="64">
        <f>VLOOKUP($A3768,Pivot!$D:$E,2,FALSE)</f>
        <v>0</v>
      </c>
      <c r="D3768" s="64">
        <v>50</v>
      </c>
      <c r="E3768" s="64">
        <v>50</v>
      </c>
      <c r="F3768" s="64">
        <v>0</v>
      </c>
      <c r="G3768" s="64">
        <v>0</v>
      </c>
      <c r="H3768" s="20">
        <f>IFERROR(VLOOKUP(A3768,'[3]Allocation Thresholds'!A:B,2,FALSE),10)</f>
        <v>10</v>
      </c>
    </row>
    <row r="3769" spans="1:8">
      <c r="A3769" t="s">
        <v>2998</v>
      </c>
      <c r="B3769" s="64">
        <f>VLOOKUP($A3769,Pivot!$D:$E,2,FALSE)</f>
        <v>0</v>
      </c>
      <c r="D3769" s="64">
        <v>50</v>
      </c>
      <c r="E3769" s="64">
        <v>50</v>
      </c>
      <c r="F3769" s="64">
        <v>0</v>
      </c>
      <c r="G3769" s="64">
        <v>0</v>
      </c>
      <c r="H3769" s="20">
        <f>IFERROR(VLOOKUP(A3769,'[3]Allocation Thresholds'!A:B,2,FALSE),10)</f>
        <v>10</v>
      </c>
    </row>
    <row r="3770" spans="1:8">
      <c r="A3770" t="s">
        <v>5228</v>
      </c>
      <c r="B3770" s="64">
        <f>VLOOKUP($A3770,Pivot!$D:$E,2,FALSE)</f>
        <v>0</v>
      </c>
      <c r="D3770" s="64">
        <v>50</v>
      </c>
      <c r="E3770" s="64">
        <v>50</v>
      </c>
      <c r="F3770" s="64">
        <v>0</v>
      </c>
      <c r="G3770" s="64">
        <v>0</v>
      </c>
      <c r="H3770" s="20">
        <f>IFERROR(VLOOKUP(A3770,'[3]Allocation Thresholds'!A:B,2,FALSE),10)</f>
        <v>10</v>
      </c>
    </row>
    <row r="3771" spans="1:8">
      <c r="A3771" t="s">
        <v>2999</v>
      </c>
      <c r="B3771" s="64">
        <f>VLOOKUP($A3771,Pivot!$D:$E,2,FALSE)</f>
        <v>0</v>
      </c>
      <c r="D3771" s="64">
        <v>50</v>
      </c>
      <c r="E3771" s="64">
        <v>50</v>
      </c>
      <c r="F3771" s="64">
        <v>0</v>
      </c>
      <c r="G3771" s="64">
        <v>0</v>
      </c>
      <c r="H3771" s="20">
        <f>IFERROR(VLOOKUP(A3771,'[3]Allocation Thresholds'!A:B,2,FALSE),10)</f>
        <v>10</v>
      </c>
    </row>
    <row r="3772" spans="1:8">
      <c r="A3772" t="s">
        <v>3000</v>
      </c>
      <c r="B3772" s="64">
        <f>VLOOKUP($A3772,Pivot!$D:$E,2,FALSE)</f>
        <v>0</v>
      </c>
      <c r="D3772" s="64">
        <v>50</v>
      </c>
      <c r="E3772" s="64">
        <v>50</v>
      </c>
      <c r="F3772" s="64">
        <v>0</v>
      </c>
      <c r="G3772" s="64">
        <v>0</v>
      </c>
      <c r="H3772" s="20">
        <f>IFERROR(VLOOKUP(A3772,'[3]Allocation Thresholds'!A:B,2,FALSE),10)</f>
        <v>10</v>
      </c>
    </row>
    <row r="3773" spans="1:8">
      <c r="A3773" t="s">
        <v>3001</v>
      </c>
      <c r="B3773" s="64">
        <f>VLOOKUP($A3773,Pivot!$D:$E,2,FALSE)</f>
        <v>0</v>
      </c>
      <c r="D3773" s="64">
        <v>0</v>
      </c>
      <c r="E3773" s="64">
        <v>0</v>
      </c>
      <c r="F3773" s="64">
        <v>0</v>
      </c>
      <c r="G3773" s="64">
        <v>0</v>
      </c>
      <c r="H3773" s="20">
        <f>IFERROR(VLOOKUP(A3773,'[3]Allocation Thresholds'!A:B,2,FALSE),10)</f>
        <v>10</v>
      </c>
    </row>
    <row r="3774" spans="1:8">
      <c r="A3774" t="s">
        <v>5229</v>
      </c>
      <c r="B3774" s="64">
        <f>VLOOKUP($A3774,Pivot!$D:$E,2,FALSE)</f>
        <v>0</v>
      </c>
      <c r="D3774" s="64">
        <v>0</v>
      </c>
      <c r="E3774" s="64">
        <v>0</v>
      </c>
      <c r="F3774" s="64">
        <v>0</v>
      </c>
      <c r="G3774" s="64">
        <v>0</v>
      </c>
      <c r="H3774" s="20">
        <f>IFERROR(VLOOKUP(A3774,'[3]Allocation Thresholds'!A:B,2,FALSE),10)</f>
        <v>10</v>
      </c>
    </row>
    <row r="3775" spans="1:8">
      <c r="A3775" t="s">
        <v>3002</v>
      </c>
      <c r="B3775" s="64">
        <f>VLOOKUP($A3775,Pivot!$D:$E,2,FALSE)</f>
        <v>0</v>
      </c>
      <c r="D3775" s="64">
        <v>50</v>
      </c>
      <c r="E3775" s="64">
        <v>50</v>
      </c>
      <c r="F3775" s="64">
        <v>0</v>
      </c>
      <c r="G3775" s="64">
        <v>0</v>
      </c>
      <c r="H3775" s="20">
        <f>IFERROR(VLOOKUP(A3775,'[3]Allocation Thresholds'!A:B,2,FALSE),10)</f>
        <v>10</v>
      </c>
    </row>
    <row r="3776" spans="1:8">
      <c r="A3776" t="s">
        <v>3003</v>
      </c>
      <c r="B3776" s="64">
        <f>VLOOKUP($A3776,Pivot!$D:$E,2,FALSE)</f>
        <v>1</v>
      </c>
      <c r="D3776" s="64">
        <v>50</v>
      </c>
      <c r="E3776" s="64">
        <v>50</v>
      </c>
      <c r="F3776" s="64">
        <v>0</v>
      </c>
      <c r="G3776" s="64">
        <v>0</v>
      </c>
      <c r="H3776" s="20">
        <f>IFERROR(VLOOKUP(A3776,'[3]Allocation Thresholds'!A:B,2,FALSE),10)</f>
        <v>10</v>
      </c>
    </row>
    <row r="3777" spans="1:8">
      <c r="A3777" t="s">
        <v>3004</v>
      </c>
      <c r="B3777" s="64">
        <f>VLOOKUP($A3777,Pivot!$D:$E,2,FALSE)</f>
        <v>0</v>
      </c>
      <c r="D3777" s="64">
        <v>0</v>
      </c>
      <c r="E3777" s="64">
        <v>0</v>
      </c>
      <c r="F3777" s="64">
        <v>0</v>
      </c>
      <c r="G3777" s="64">
        <v>0</v>
      </c>
      <c r="H3777" s="20">
        <f>IFERROR(VLOOKUP(A3777,'[3]Allocation Thresholds'!A:B,2,FALSE),10)</f>
        <v>10</v>
      </c>
    </row>
    <row r="3778" spans="1:8">
      <c r="A3778" t="s">
        <v>3005</v>
      </c>
      <c r="B3778" s="64">
        <f>VLOOKUP($A3778,Pivot!$D:$E,2,FALSE)</f>
        <v>0</v>
      </c>
      <c r="D3778" s="64">
        <v>0</v>
      </c>
      <c r="E3778" s="64">
        <v>0</v>
      </c>
      <c r="F3778" s="64">
        <v>0</v>
      </c>
      <c r="G3778" s="64">
        <v>0</v>
      </c>
      <c r="H3778" s="20">
        <f>IFERROR(VLOOKUP(A3778,'[3]Allocation Thresholds'!A:B,2,FALSE),10)</f>
        <v>10</v>
      </c>
    </row>
    <row r="3779" spans="1:8">
      <c r="A3779" t="s">
        <v>3006</v>
      </c>
      <c r="B3779" s="64">
        <f>VLOOKUP($A3779,Pivot!$D:$E,2,FALSE)</f>
        <v>0</v>
      </c>
      <c r="D3779" s="64">
        <v>50</v>
      </c>
      <c r="E3779" s="64">
        <v>50</v>
      </c>
      <c r="F3779" s="64">
        <v>0</v>
      </c>
      <c r="G3779" s="64">
        <v>0</v>
      </c>
      <c r="H3779" s="20">
        <f>IFERROR(VLOOKUP(A3779,'[3]Allocation Thresholds'!A:B,2,FALSE),10)</f>
        <v>10</v>
      </c>
    </row>
    <row r="3780" spans="1:8">
      <c r="A3780" t="s">
        <v>3007</v>
      </c>
      <c r="B3780" s="64">
        <f>VLOOKUP($A3780,Pivot!$D:$E,2,FALSE)</f>
        <v>0</v>
      </c>
      <c r="D3780" s="64">
        <v>50</v>
      </c>
      <c r="E3780" s="64">
        <v>50</v>
      </c>
      <c r="F3780" s="64">
        <v>0</v>
      </c>
      <c r="G3780" s="64">
        <v>0</v>
      </c>
      <c r="H3780" s="20">
        <f>IFERROR(VLOOKUP(A3780,'[3]Allocation Thresholds'!A:B,2,FALSE),10)</f>
        <v>10</v>
      </c>
    </row>
    <row r="3781" spans="1:8">
      <c r="A3781" t="s">
        <v>3008</v>
      </c>
      <c r="B3781" s="64">
        <f>VLOOKUP($A3781,Pivot!$D:$E,2,FALSE)</f>
        <v>0</v>
      </c>
      <c r="D3781" s="64">
        <v>0</v>
      </c>
      <c r="E3781" s="64">
        <v>0</v>
      </c>
      <c r="F3781" s="64">
        <v>0</v>
      </c>
      <c r="G3781" s="64">
        <v>0</v>
      </c>
      <c r="H3781" s="20">
        <f>IFERROR(VLOOKUP(A3781,'[3]Allocation Thresholds'!A:B,2,FALSE),10)</f>
        <v>10</v>
      </c>
    </row>
    <row r="3782" spans="1:8">
      <c r="A3782" t="s">
        <v>3009</v>
      </c>
      <c r="B3782" s="64">
        <f>VLOOKUP($A3782,Pivot!$D:$E,2,FALSE)</f>
        <v>0</v>
      </c>
      <c r="D3782" s="64">
        <v>50</v>
      </c>
      <c r="E3782" s="64">
        <v>50</v>
      </c>
      <c r="F3782" s="64">
        <v>0</v>
      </c>
      <c r="G3782" s="64">
        <v>0</v>
      </c>
      <c r="H3782" s="20">
        <f>IFERROR(VLOOKUP(A3782,'[3]Allocation Thresholds'!A:B,2,FALSE),10)</f>
        <v>10</v>
      </c>
    </row>
    <row r="3783" spans="1:8">
      <c r="A3783" t="s">
        <v>3010</v>
      </c>
      <c r="B3783" s="64">
        <f>VLOOKUP($A3783,Pivot!$D:$E,2,FALSE)</f>
        <v>0</v>
      </c>
      <c r="D3783" s="64">
        <v>50</v>
      </c>
      <c r="E3783" s="64">
        <v>50</v>
      </c>
      <c r="F3783" s="64">
        <v>0</v>
      </c>
      <c r="G3783" s="64">
        <v>0</v>
      </c>
      <c r="H3783" s="20">
        <f>IFERROR(VLOOKUP(A3783,'[3]Allocation Thresholds'!A:B,2,FALSE),10)</f>
        <v>10</v>
      </c>
    </row>
    <row r="3784" spans="1:8">
      <c r="A3784" t="s">
        <v>3011</v>
      </c>
      <c r="B3784" s="64">
        <f>VLOOKUP($A3784,Pivot!$D:$E,2,FALSE)</f>
        <v>0</v>
      </c>
      <c r="D3784" s="64">
        <v>50</v>
      </c>
      <c r="E3784" s="64">
        <v>50</v>
      </c>
      <c r="F3784" s="64">
        <v>0</v>
      </c>
      <c r="G3784" s="64">
        <v>0</v>
      </c>
      <c r="H3784" s="20">
        <f>IFERROR(VLOOKUP(A3784,'[3]Allocation Thresholds'!A:B,2,FALSE),10)</f>
        <v>10</v>
      </c>
    </row>
    <row r="3785" spans="1:8">
      <c r="A3785" t="s">
        <v>3012</v>
      </c>
      <c r="B3785" s="64">
        <f>VLOOKUP($A3785,Pivot!$D:$E,2,FALSE)</f>
        <v>0</v>
      </c>
      <c r="D3785" s="64">
        <v>50</v>
      </c>
      <c r="E3785" s="64">
        <v>50</v>
      </c>
      <c r="F3785" s="64">
        <v>0</v>
      </c>
      <c r="G3785" s="64">
        <v>0</v>
      </c>
      <c r="H3785" s="20">
        <f>IFERROR(VLOOKUP(A3785,'[3]Allocation Thresholds'!A:B,2,FALSE),10)</f>
        <v>10</v>
      </c>
    </row>
    <row r="3786" spans="1:8">
      <c r="A3786" t="s">
        <v>3013</v>
      </c>
      <c r="B3786" s="64">
        <f>VLOOKUP($A3786,Pivot!$D:$E,2,FALSE)</f>
        <v>0</v>
      </c>
      <c r="D3786" s="64">
        <v>0</v>
      </c>
      <c r="E3786" s="64">
        <v>0</v>
      </c>
      <c r="F3786" s="64">
        <v>0</v>
      </c>
      <c r="G3786" s="64">
        <v>0</v>
      </c>
      <c r="H3786" s="20">
        <f>IFERROR(VLOOKUP(A3786,'[3]Allocation Thresholds'!A:B,2,FALSE),10)</f>
        <v>10</v>
      </c>
    </row>
    <row r="3787" spans="1:8">
      <c r="A3787" t="s">
        <v>3014</v>
      </c>
      <c r="B3787" s="64">
        <f>VLOOKUP($A3787,Pivot!$D:$E,2,FALSE)</f>
        <v>0</v>
      </c>
      <c r="D3787" s="64">
        <v>50</v>
      </c>
      <c r="E3787" s="64">
        <v>50</v>
      </c>
      <c r="F3787" s="64">
        <v>0</v>
      </c>
      <c r="G3787" s="64">
        <v>0</v>
      </c>
      <c r="H3787" s="20">
        <f>IFERROR(VLOOKUP(A3787,'[3]Allocation Thresholds'!A:B,2,FALSE),10)</f>
        <v>10</v>
      </c>
    </row>
    <row r="3788" spans="1:8">
      <c r="A3788" t="s">
        <v>3015</v>
      </c>
      <c r="B3788" s="64">
        <f>VLOOKUP($A3788,Pivot!$D:$E,2,FALSE)</f>
        <v>0</v>
      </c>
      <c r="D3788" s="66">
        <v>50</v>
      </c>
      <c r="E3788" s="64">
        <v>50</v>
      </c>
      <c r="F3788" s="64">
        <v>0</v>
      </c>
      <c r="G3788" s="64">
        <v>0</v>
      </c>
      <c r="H3788" s="20">
        <f>IFERROR(VLOOKUP(A3788,'[3]Allocation Thresholds'!A:B,2,FALSE),10)</f>
        <v>10</v>
      </c>
    </row>
    <row r="3789" spans="1:8">
      <c r="A3789" t="s">
        <v>3016</v>
      </c>
      <c r="B3789" s="64">
        <f>VLOOKUP($A3789,Pivot!$D:$E,2,FALSE)</f>
        <v>0</v>
      </c>
      <c r="D3789" s="64">
        <v>50</v>
      </c>
      <c r="E3789" s="66">
        <v>50</v>
      </c>
      <c r="F3789" s="67">
        <v>0</v>
      </c>
      <c r="G3789" s="64">
        <v>0</v>
      </c>
      <c r="H3789" s="20">
        <f>IFERROR(VLOOKUP(A3789,'[3]Allocation Thresholds'!A:B,2,FALSE),10)</f>
        <v>10</v>
      </c>
    </row>
    <row r="3790" spans="1:8">
      <c r="A3790" t="s">
        <v>3017</v>
      </c>
      <c r="B3790" s="64">
        <f>VLOOKUP($A3790,Pivot!$D:$E,2,FALSE)</f>
        <v>1</v>
      </c>
      <c r="D3790" s="64">
        <v>1</v>
      </c>
      <c r="E3790" s="64">
        <v>0</v>
      </c>
      <c r="F3790" s="64">
        <v>0</v>
      </c>
      <c r="G3790" s="64">
        <v>0</v>
      </c>
      <c r="H3790" s="20">
        <f>IFERROR(VLOOKUP(A3790,'[3]Allocation Thresholds'!A:B,2,FALSE),10)</f>
        <v>10</v>
      </c>
    </row>
    <row r="3791" spans="1:8">
      <c r="A3791" t="s">
        <v>3018</v>
      </c>
      <c r="B3791" s="64">
        <f>VLOOKUP($A3791,Pivot!$D:$E,2,FALSE)</f>
        <v>0</v>
      </c>
      <c r="D3791" s="64">
        <v>50</v>
      </c>
      <c r="E3791" s="64">
        <v>50</v>
      </c>
      <c r="F3791" s="64">
        <v>0</v>
      </c>
      <c r="G3791" s="64">
        <v>0</v>
      </c>
      <c r="H3791" s="20">
        <f>IFERROR(VLOOKUP(A3791,'[3]Allocation Thresholds'!A:B,2,FALSE),10)</f>
        <v>10</v>
      </c>
    </row>
    <row r="3792" spans="1:8">
      <c r="A3792" t="s">
        <v>3019</v>
      </c>
      <c r="B3792" s="64">
        <f>VLOOKUP($A3792,Pivot!$D:$E,2,FALSE)</f>
        <v>0</v>
      </c>
      <c r="D3792" s="64">
        <v>50</v>
      </c>
      <c r="E3792" s="64">
        <v>50</v>
      </c>
      <c r="F3792" s="64">
        <v>0</v>
      </c>
      <c r="G3792" s="64">
        <v>0</v>
      </c>
      <c r="H3792" s="20">
        <f>IFERROR(VLOOKUP(A3792,'[3]Allocation Thresholds'!A:B,2,FALSE),10)</f>
        <v>10</v>
      </c>
    </row>
    <row r="3793" spans="1:8">
      <c r="A3793" t="s">
        <v>3020</v>
      </c>
      <c r="B3793" s="64">
        <f>VLOOKUP($A3793,Pivot!$D:$E,2,FALSE)</f>
        <v>0</v>
      </c>
      <c r="D3793" s="64">
        <v>50</v>
      </c>
      <c r="E3793" s="64">
        <v>50</v>
      </c>
      <c r="F3793" s="64">
        <v>0</v>
      </c>
      <c r="G3793" s="64">
        <v>0</v>
      </c>
      <c r="H3793" s="20">
        <f>IFERROR(VLOOKUP(A3793,'[3]Allocation Thresholds'!A:B,2,FALSE),10)</f>
        <v>10</v>
      </c>
    </row>
    <row r="3794" spans="1:8">
      <c r="A3794" t="s">
        <v>3021</v>
      </c>
      <c r="B3794" s="64">
        <f>VLOOKUP($A3794,Pivot!$D:$E,2,FALSE)</f>
        <v>0</v>
      </c>
      <c r="D3794" s="64">
        <v>50</v>
      </c>
      <c r="E3794" s="64">
        <v>50</v>
      </c>
      <c r="F3794" s="64">
        <v>0</v>
      </c>
      <c r="G3794" s="64">
        <v>0</v>
      </c>
      <c r="H3794" s="20">
        <f>IFERROR(VLOOKUP(A3794,'[3]Allocation Thresholds'!A:B,2,FALSE),10)</f>
        <v>10</v>
      </c>
    </row>
    <row r="3795" spans="1:8">
      <c r="A3795" t="s">
        <v>5230</v>
      </c>
      <c r="B3795" s="64">
        <f>VLOOKUP($A3795,Pivot!$D:$E,2,FALSE)</f>
        <v>1</v>
      </c>
      <c r="D3795" s="64">
        <v>50</v>
      </c>
      <c r="E3795" s="64">
        <v>50</v>
      </c>
      <c r="F3795" s="64">
        <v>0</v>
      </c>
      <c r="G3795" s="64">
        <v>0</v>
      </c>
      <c r="H3795" s="20">
        <f>IFERROR(VLOOKUP(A3795,'[3]Allocation Thresholds'!A:B,2,FALSE),10)</f>
        <v>10</v>
      </c>
    </row>
    <row r="3796" spans="1:8">
      <c r="A3796" t="s">
        <v>3022</v>
      </c>
      <c r="B3796" s="64">
        <f>VLOOKUP($A3796,Pivot!$D:$E,2,FALSE)</f>
        <v>0</v>
      </c>
      <c r="D3796" s="64">
        <v>0</v>
      </c>
      <c r="E3796" s="64">
        <v>0</v>
      </c>
      <c r="F3796" s="64">
        <v>0</v>
      </c>
      <c r="G3796" s="64">
        <v>0</v>
      </c>
      <c r="H3796" s="20">
        <f>IFERROR(VLOOKUP(A3796,'[3]Allocation Thresholds'!A:B,2,FALSE),10)</f>
        <v>10</v>
      </c>
    </row>
    <row r="3797" spans="1:8">
      <c r="A3797" t="s">
        <v>3023</v>
      </c>
      <c r="B3797" s="64">
        <f>VLOOKUP($A3797,Pivot!$D:$E,2,FALSE)</f>
        <v>0</v>
      </c>
      <c r="D3797" s="64">
        <v>50</v>
      </c>
      <c r="E3797" s="64">
        <v>50</v>
      </c>
      <c r="F3797" s="64">
        <v>0</v>
      </c>
      <c r="G3797" s="64">
        <v>0</v>
      </c>
      <c r="H3797" s="20">
        <f>IFERROR(VLOOKUP(A3797,'[3]Allocation Thresholds'!A:B,2,FALSE),10)</f>
        <v>10</v>
      </c>
    </row>
    <row r="3798" spans="1:8">
      <c r="A3798" t="s">
        <v>3024</v>
      </c>
      <c r="B3798" s="64">
        <f>VLOOKUP($A3798,Pivot!$D:$E,2,FALSE)</f>
        <v>0</v>
      </c>
      <c r="D3798" s="64">
        <v>50</v>
      </c>
      <c r="E3798" s="64">
        <v>50</v>
      </c>
      <c r="F3798" s="64">
        <v>0</v>
      </c>
      <c r="G3798" s="64">
        <v>0</v>
      </c>
      <c r="H3798" s="20">
        <f>IFERROR(VLOOKUP(A3798,'[3]Allocation Thresholds'!A:B,2,FALSE),10)</f>
        <v>10</v>
      </c>
    </row>
    <row r="3799" spans="1:8">
      <c r="A3799" t="s">
        <v>3025</v>
      </c>
      <c r="B3799" s="64">
        <f>VLOOKUP($A3799,Pivot!$D:$E,2,FALSE)</f>
        <v>0</v>
      </c>
      <c r="D3799" s="64">
        <v>0</v>
      </c>
      <c r="E3799" s="64">
        <v>0</v>
      </c>
      <c r="F3799" s="64">
        <v>0</v>
      </c>
      <c r="G3799" s="64">
        <v>0</v>
      </c>
      <c r="H3799" s="20">
        <f>IFERROR(VLOOKUP(A3799,'[3]Allocation Thresholds'!A:B,2,FALSE),10)</f>
        <v>10</v>
      </c>
    </row>
    <row r="3800" spans="1:8">
      <c r="A3800" t="s">
        <v>3026</v>
      </c>
      <c r="B3800" s="64">
        <f>VLOOKUP($A3800,Pivot!$D:$E,2,FALSE)</f>
        <v>0</v>
      </c>
      <c r="D3800" s="64">
        <v>50</v>
      </c>
      <c r="E3800" s="64">
        <v>50</v>
      </c>
      <c r="F3800" s="64">
        <v>0</v>
      </c>
      <c r="G3800" s="64">
        <v>0</v>
      </c>
      <c r="H3800" s="20">
        <f>IFERROR(VLOOKUP(A3800,'[3]Allocation Thresholds'!A:B,2,FALSE),10)</f>
        <v>10</v>
      </c>
    </row>
    <row r="3801" spans="1:8">
      <c r="A3801" t="s">
        <v>3027</v>
      </c>
      <c r="B3801" s="64">
        <f>VLOOKUP($A3801,Pivot!$D:$E,2,FALSE)</f>
        <v>1</v>
      </c>
      <c r="D3801" s="64">
        <v>50</v>
      </c>
      <c r="E3801" s="64">
        <v>50</v>
      </c>
      <c r="F3801" s="64">
        <v>0</v>
      </c>
      <c r="G3801" s="64">
        <v>0</v>
      </c>
      <c r="H3801" s="20">
        <f>IFERROR(VLOOKUP(A3801,'[3]Allocation Thresholds'!A:B,2,FALSE),10)</f>
        <v>10</v>
      </c>
    </row>
    <row r="3802" spans="1:8">
      <c r="A3802" t="s">
        <v>5231</v>
      </c>
      <c r="B3802" s="64">
        <f>VLOOKUP($A3802,Pivot!$D:$E,2,FALSE)</f>
        <v>0</v>
      </c>
      <c r="D3802" s="64">
        <v>50</v>
      </c>
      <c r="E3802" s="64">
        <v>50</v>
      </c>
      <c r="F3802" s="64">
        <v>0</v>
      </c>
      <c r="G3802" s="64">
        <v>0</v>
      </c>
      <c r="H3802" s="20">
        <f>IFERROR(VLOOKUP(A3802,'[3]Allocation Thresholds'!A:B,2,FALSE),10)</f>
        <v>10</v>
      </c>
    </row>
    <row r="3803" spans="1:8">
      <c r="A3803" t="s">
        <v>3028</v>
      </c>
      <c r="B3803" s="64">
        <f>VLOOKUP($A3803,Pivot!$D:$E,2,FALSE)</f>
        <v>0</v>
      </c>
      <c r="D3803" s="64">
        <v>50</v>
      </c>
      <c r="E3803" s="64">
        <v>50</v>
      </c>
      <c r="F3803" s="64">
        <v>0</v>
      </c>
      <c r="G3803" s="64">
        <v>0</v>
      </c>
      <c r="H3803" s="20">
        <f>IFERROR(VLOOKUP(A3803,'[3]Allocation Thresholds'!A:B,2,FALSE),10)</f>
        <v>10</v>
      </c>
    </row>
    <row r="3804" spans="1:8">
      <c r="A3804" t="s">
        <v>3029</v>
      </c>
      <c r="B3804" s="64">
        <f>VLOOKUP($A3804,Pivot!$D:$E,2,FALSE)</f>
        <v>0</v>
      </c>
      <c r="D3804" s="64">
        <v>50</v>
      </c>
      <c r="E3804" s="64">
        <v>50</v>
      </c>
      <c r="F3804" s="64">
        <v>0</v>
      </c>
      <c r="G3804" s="64">
        <v>0</v>
      </c>
      <c r="H3804" s="20">
        <f>IFERROR(VLOOKUP(A3804,'[3]Allocation Thresholds'!A:B,2,FALSE),10)</f>
        <v>10</v>
      </c>
    </row>
    <row r="3805" spans="1:8">
      <c r="A3805" t="s">
        <v>3030</v>
      </c>
      <c r="B3805" s="64">
        <f>VLOOKUP($A3805,Pivot!$D:$E,2,FALSE)</f>
        <v>0</v>
      </c>
      <c r="D3805" s="64">
        <v>50</v>
      </c>
      <c r="E3805" s="64">
        <v>50</v>
      </c>
      <c r="F3805" s="64">
        <v>0</v>
      </c>
      <c r="G3805" s="64">
        <v>0</v>
      </c>
      <c r="H3805" s="20">
        <f>IFERROR(VLOOKUP(A3805,'[3]Allocation Thresholds'!A:B,2,FALSE),10)</f>
        <v>10</v>
      </c>
    </row>
    <row r="3806" spans="1:8">
      <c r="A3806" t="s">
        <v>3031</v>
      </c>
      <c r="B3806" s="64">
        <f>VLOOKUP($A3806,Pivot!$D:$E,2,FALSE)</f>
        <v>0</v>
      </c>
      <c r="D3806" s="64">
        <v>50</v>
      </c>
      <c r="E3806" s="64">
        <v>50</v>
      </c>
      <c r="F3806" s="64">
        <v>0</v>
      </c>
      <c r="G3806" s="64">
        <v>0</v>
      </c>
      <c r="H3806" s="20">
        <f>IFERROR(VLOOKUP(A3806,'[3]Allocation Thresholds'!A:B,2,FALSE),10)</f>
        <v>10</v>
      </c>
    </row>
    <row r="3807" spans="1:8">
      <c r="A3807" t="s">
        <v>3032</v>
      </c>
      <c r="B3807" s="64">
        <f>VLOOKUP($A3807,Pivot!$D:$E,2,FALSE)</f>
        <v>1</v>
      </c>
      <c r="D3807" s="64">
        <v>50</v>
      </c>
      <c r="E3807" s="64">
        <v>50</v>
      </c>
      <c r="F3807" s="64">
        <v>0</v>
      </c>
      <c r="G3807" s="64">
        <v>0</v>
      </c>
      <c r="H3807" s="20">
        <f>IFERROR(VLOOKUP(A3807,'[3]Allocation Thresholds'!A:B,2,FALSE),10)</f>
        <v>10</v>
      </c>
    </row>
    <row r="3808" spans="1:8">
      <c r="A3808" t="s">
        <v>3033</v>
      </c>
      <c r="B3808" s="64">
        <f>VLOOKUP($A3808,Pivot!$D:$E,2,FALSE)</f>
        <v>0</v>
      </c>
      <c r="D3808" s="64">
        <v>50</v>
      </c>
      <c r="E3808" s="64">
        <v>50</v>
      </c>
      <c r="F3808" s="64">
        <v>0</v>
      </c>
      <c r="G3808" s="64">
        <v>0</v>
      </c>
      <c r="H3808" s="20">
        <f>IFERROR(VLOOKUP(A3808,'[3]Allocation Thresholds'!A:B,2,FALSE),10)</f>
        <v>10</v>
      </c>
    </row>
    <row r="3809" spans="1:8">
      <c r="A3809" t="s">
        <v>3034</v>
      </c>
      <c r="B3809" s="64">
        <f>VLOOKUP($A3809,Pivot!$D:$E,2,FALSE)</f>
        <v>0</v>
      </c>
      <c r="D3809" s="64">
        <v>50</v>
      </c>
      <c r="E3809" s="64">
        <v>50</v>
      </c>
      <c r="F3809" s="64">
        <v>0</v>
      </c>
      <c r="G3809" s="64">
        <v>0</v>
      </c>
      <c r="H3809" s="20">
        <f>IFERROR(VLOOKUP(A3809,'[3]Allocation Thresholds'!A:B,2,FALSE),10)</f>
        <v>10</v>
      </c>
    </row>
    <row r="3810" spans="1:8">
      <c r="A3810" t="s">
        <v>3035</v>
      </c>
      <c r="B3810" s="64">
        <f>VLOOKUP($A3810,Pivot!$D:$E,2,FALSE)</f>
        <v>0</v>
      </c>
      <c r="D3810" s="64">
        <v>50</v>
      </c>
      <c r="E3810" s="64">
        <v>50</v>
      </c>
      <c r="F3810" s="64">
        <v>0</v>
      </c>
      <c r="G3810" s="64">
        <v>0</v>
      </c>
      <c r="H3810" s="20">
        <f>IFERROR(VLOOKUP(A3810,'[3]Allocation Thresholds'!A:B,2,FALSE),10)</f>
        <v>10</v>
      </c>
    </row>
    <row r="3811" spans="1:8">
      <c r="A3811" t="s">
        <v>3036</v>
      </c>
      <c r="B3811" s="64">
        <f>VLOOKUP($A3811,Pivot!$D:$E,2,FALSE)</f>
        <v>0</v>
      </c>
      <c r="D3811" s="64">
        <v>50</v>
      </c>
      <c r="E3811" s="66">
        <v>50</v>
      </c>
      <c r="F3811" s="64">
        <v>0</v>
      </c>
      <c r="G3811" s="64">
        <v>0</v>
      </c>
      <c r="H3811" s="20">
        <f>IFERROR(VLOOKUP(A3811,'[3]Allocation Thresholds'!A:B,2,FALSE),10)</f>
        <v>10</v>
      </c>
    </row>
    <row r="3812" spans="1:8">
      <c r="A3812" t="s">
        <v>3037</v>
      </c>
      <c r="B3812" s="64">
        <f>VLOOKUP($A3812,Pivot!$D:$E,2,FALSE)</f>
        <v>0</v>
      </c>
      <c r="D3812" s="64">
        <v>50</v>
      </c>
      <c r="E3812" s="64">
        <v>50</v>
      </c>
      <c r="F3812" s="64">
        <v>0</v>
      </c>
      <c r="G3812" s="64">
        <v>0</v>
      </c>
      <c r="H3812" s="20">
        <f>IFERROR(VLOOKUP(A3812,'[3]Allocation Thresholds'!A:B,2,FALSE),10)</f>
        <v>10</v>
      </c>
    </row>
    <row r="3813" spans="1:8">
      <c r="A3813" t="s">
        <v>3038</v>
      </c>
      <c r="B3813" s="64">
        <f>VLOOKUP($A3813,Pivot!$D:$E,2,FALSE)</f>
        <v>0</v>
      </c>
      <c r="D3813" s="64">
        <v>50</v>
      </c>
      <c r="E3813" s="64">
        <v>50</v>
      </c>
      <c r="F3813" s="64">
        <v>0</v>
      </c>
      <c r="G3813" s="64">
        <v>0</v>
      </c>
      <c r="H3813" s="20">
        <f>IFERROR(VLOOKUP(A3813,'[3]Allocation Thresholds'!A:B,2,FALSE),10)</f>
        <v>10</v>
      </c>
    </row>
    <row r="3814" spans="1:8">
      <c r="A3814" t="s">
        <v>3039</v>
      </c>
      <c r="B3814" s="64">
        <f>VLOOKUP($A3814,Pivot!$D:$E,2,FALSE)</f>
        <v>0</v>
      </c>
      <c r="D3814" s="64">
        <v>50</v>
      </c>
      <c r="E3814" s="64">
        <v>50</v>
      </c>
      <c r="F3814" s="64">
        <v>0</v>
      </c>
      <c r="G3814" s="64">
        <v>0</v>
      </c>
      <c r="H3814" s="20">
        <f>IFERROR(VLOOKUP(A3814,'[3]Allocation Thresholds'!A:B,2,FALSE),10)</f>
        <v>10</v>
      </c>
    </row>
    <row r="3815" spans="1:8">
      <c r="A3815" t="s">
        <v>3040</v>
      </c>
      <c r="B3815" s="64">
        <f>VLOOKUP($A3815,Pivot!$D:$E,2,FALSE)</f>
        <v>1</v>
      </c>
      <c r="D3815" s="64">
        <v>50</v>
      </c>
      <c r="E3815" s="66">
        <v>50</v>
      </c>
      <c r="F3815" s="64">
        <v>0</v>
      </c>
      <c r="G3815" s="64">
        <v>0</v>
      </c>
      <c r="H3815" s="20">
        <f>IFERROR(VLOOKUP(A3815,'[3]Allocation Thresholds'!A:B,2,FALSE),10)</f>
        <v>10</v>
      </c>
    </row>
    <row r="3816" spans="1:8">
      <c r="A3816" t="s">
        <v>3041</v>
      </c>
      <c r="B3816" s="64">
        <f>VLOOKUP($A3816,Pivot!$D:$E,2,FALSE)</f>
        <v>0</v>
      </c>
      <c r="D3816" s="64">
        <v>50</v>
      </c>
      <c r="E3816" s="64">
        <v>50</v>
      </c>
      <c r="F3816" s="64">
        <v>0</v>
      </c>
      <c r="G3816" s="64">
        <v>0</v>
      </c>
      <c r="H3816" s="20">
        <f>IFERROR(VLOOKUP(A3816,'[3]Allocation Thresholds'!A:B,2,FALSE),10)</f>
        <v>10</v>
      </c>
    </row>
    <row r="3817" spans="1:8">
      <c r="A3817" t="s">
        <v>5232</v>
      </c>
      <c r="B3817" s="64">
        <f>VLOOKUP($A3817,Pivot!$D:$E,2,FALSE)</f>
        <v>0</v>
      </c>
      <c r="D3817" s="64">
        <v>50</v>
      </c>
      <c r="E3817" s="64">
        <v>50</v>
      </c>
      <c r="F3817" s="64">
        <v>0</v>
      </c>
      <c r="G3817" s="64">
        <v>0</v>
      </c>
      <c r="H3817" s="20">
        <f>IFERROR(VLOOKUP(A3817,'[3]Allocation Thresholds'!A:B,2,FALSE),10)</f>
        <v>10</v>
      </c>
    </row>
    <row r="3818" spans="1:8">
      <c r="A3818" t="s">
        <v>3042</v>
      </c>
      <c r="B3818" s="64">
        <f>VLOOKUP($A3818,Pivot!$D:$E,2,FALSE)</f>
        <v>0</v>
      </c>
      <c r="D3818" s="64">
        <v>50</v>
      </c>
      <c r="E3818" s="64">
        <v>50</v>
      </c>
      <c r="F3818" s="64">
        <v>0</v>
      </c>
      <c r="G3818" s="64">
        <v>0</v>
      </c>
      <c r="H3818" s="20">
        <f>IFERROR(VLOOKUP(A3818,'[3]Allocation Thresholds'!A:B,2,FALSE),10)</f>
        <v>10</v>
      </c>
    </row>
    <row r="3819" spans="1:8">
      <c r="A3819" t="s">
        <v>3043</v>
      </c>
      <c r="B3819" s="64">
        <f>VLOOKUP($A3819,Pivot!$D:$E,2,FALSE)</f>
        <v>1</v>
      </c>
      <c r="D3819" s="64">
        <v>50</v>
      </c>
      <c r="E3819" s="64">
        <v>50</v>
      </c>
      <c r="F3819" s="64">
        <v>0</v>
      </c>
      <c r="G3819" s="64">
        <v>0</v>
      </c>
      <c r="H3819" s="20">
        <f>IFERROR(VLOOKUP(A3819,'[3]Allocation Thresholds'!A:B,2,FALSE),10)</f>
        <v>10</v>
      </c>
    </row>
    <row r="3820" spans="1:8">
      <c r="A3820" t="s">
        <v>3044</v>
      </c>
      <c r="B3820" s="64">
        <f>VLOOKUP($A3820,Pivot!$D:$E,2,FALSE)</f>
        <v>2</v>
      </c>
      <c r="D3820" s="64">
        <v>50</v>
      </c>
      <c r="E3820" s="64">
        <v>50</v>
      </c>
      <c r="F3820" s="64">
        <v>0</v>
      </c>
      <c r="G3820" s="64">
        <v>0</v>
      </c>
      <c r="H3820" s="20">
        <f>IFERROR(VLOOKUP(A3820,'[3]Allocation Thresholds'!A:B,2,FALSE),10)</f>
        <v>10</v>
      </c>
    </row>
    <row r="3821" spans="1:8">
      <c r="A3821" t="s">
        <v>3045</v>
      </c>
      <c r="B3821" s="64">
        <f>VLOOKUP($A3821,Pivot!$D:$E,2,FALSE)</f>
        <v>0</v>
      </c>
      <c r="D3821" s="64">
        <v>50</v>
      </c>
      <c r="E3821" s="64">
        <v>50</v>
      </c>
      <c r="F3821" s="64">
        <v>0</v>
      </c>
      <c r="G3821" s="64">
        <v>0</v>
      </c>
      <c r="H3821" s="20">
        <f>IFERROR(VLOOKUP(A3821,'[3]Allocation Thresholds'!A:B,2,FALSE),10)</f>
        <v>10</v>
      </c>
    </row>
    <row r="3822" spans="1:8">
      <c r="A3822" t="s">
        <v>3046</v>
      </c>
      <c r="B3822" s="64">
        <f>VLOOKUP($A3822,Pivot!$D:$E,2,FALSE)</f>
        <v>0</v>
      </c>
      <c r="D3822" s="64">
        <v>50</v>
      </c>
      <c r="E3822" s="64">
        <v>50</v>
      </c>
      <c r="F3822" s="64">
        <v>0</v>
      </c>
      <c r="G3822" s="64">
        <v>0</v>
      </c>
      <c r="H3822" s="20">
        <f>IFERROR(VLOOKUP(A3822,'[3]Allocation Thresholds'!A:B,2,FALSE),10)</f>
        <v>10</v>
      </c>
    </row>
    <row r="3823" spans="1:8">
      <c r="A3823" t="s">
        <v>3047</v>
      </c>
      <c r="B3823" s="64">
        <f>VLOOKUP($A3823,Pivot!$D:$E,2,FALSE)</f>
        <v>0</v>
      </c>
      <c r="D3823" s="64">
        <v>50</v>
      </c>
      <c r="E3823" s="64">
        <v>50</v>
      </c>
      <c r="F3823" s="64">
        <v>0</v>
      </c>
      <c r="G3823" s="64">
        <v>0</v>
      </c>
      <c r="H3823" s="20">
        <f>IFERROR(VLOOKUP(A3823,'[3]Allocation Thresholds'!A:B,2,FALSE),10)</f>
        <v>10</v>
      </c>
    </row>
    <row r="3824" spans="1:8">
      <c r="A3824" t="s">
        <v>3048</v>
      </c>
      <c r="B3824" s="64">
        <f>VLOOKUP($A3824,Pivot!$D:$E,2,FALSE)</f>
        <v>1</v>
      </c>
      <c r="D3824" s="64">
        <v>50</v>
      </c>
      <c r="E3824" s="64">
        <v>50</v>
      </c>
      <c r="F3824" s="64">
        <v>0</v>
      </c>
      <c r="G3824" s="64">
        <v>0</v>
      </c>
      <c r="H3824" s="20">
        <f>IFERROR(VLOOKUP(A3824,'[3]Allocation Thresholds'!A:B,2,FALSE),10)</f>
        <v>10</v>
      </c>
    </row>
    <row r="3825" spans="1:8">
      <c r="A3825" t="s">
        <v>3049</v>
      </c>
      <c r="B3825" s="64">
        <f>VLOOKUP($A3825,Pivot!$D:$E,2,FALSE)</f>
        <v>0</v>
      </c>
      <c r="D3825" s="64">
        <v>50</v>
      </c>
      <c r="E3825" s="64">
        <v>50</v>
      </c>
      <c r="F3825" s="64">
        <v>0</v>
      </c>
      <c r="G3825" s="64">
        <v>0</v>
      </c>
      <c r="H3825" s="20">
        <f>IFERROR(VLOOKUP(A3825,'[3]Allocation Thresholds'!A:B,2,FALSE),10)</f>
        <v>10</v>
      </c>
    </row>
    <row r="3826" spans="1:8">
      <c r="A3826" t="s">
        <v>3050</v>
      </c>
      <c r="B3826" s="64">
        <f>VLOOKUP($A3826,Pivot!$D:$E,2,FALSE)</f>
        <v>0</v>
      </c>
      <c r="D3826" s="64">
        <v>50</v>
      </c>
      <c r="E3826" s="64">
        <v>50</v>
      </c>
      <c r="F3826" s="64">
        <v>0</v>
      </c>
      <c r="G3826" s="64">
        <v>0</v>
      </c>
      <c r="H3826" s="20">
        <f>IFERROR(VLOOKUP(A3826,'[3]Allocation Thresholds'!A:B,2,FALSE),10)</f>
        <v>10</v>
      </c>
    </row>
    <row r="3827" spans="1:8">
      <c r="A3827" t="s">
        <v>3051</v>
      </c>
      <c r="B3827" s="64">
        <f>VLOOKUP($A3827,Pivot!$D:$E,2,FALSE)</f>
        <v>0</v>
      </c>
      <c r="D3827" s="64">
        <v>50</v>
      </c>
      <c r="E3827" s="64">
        <v>50</v>
      </c>
      <c r="F3827" s="64">
        <v>0</v>
      </c>
      <c r="G3827" s="64">
        <v>0</v>
      </c>
      <c r="H3827" s="20">
        <f>IFERROR(VLOOKUP(A3827,'[3]Allocation Thresholds'!A:B,2,FALSE),10)</f>
        <v>10</v>
      </c>
    </row>
    <row r="3828" spans="1:8">
      <c r="A3828" t="s">
        <v>3052</v>
      </c>
      <c r="B3828" s="64">
        <f>VLOOKUP($A3828,Pivot!$D:$E,2,FALSE)</f>
        <v>1</v>
      </c>
      <c r="D3828" s="64">
        <v>50</v>
      </c>
      <c r="E3828" s="64">
        <v>50</v>
      </c>
      <c r="F3828" s="64">
        <v>0</v>
      </c>
      <c r="G3828" s="64">
        <v>0</v>
      </c>
      <c r="H3828" s="20">
        <f>IFERROR(VLOOKUP(A3828,'[3]Allocation Thresholds'!A:B,2,FALSE),10)</f>
        <v>10</v>
      </c>
    </row>
    <row r="3829" spans="1:8">
      <c r="A3829" t="s">
        <v>5233</v>
      </c>
      <c r="B3829" s="64">
        <f>VLOOKUP($A3829,Pivot!$D:$E,2,FALSE)</f>
        <v>0</v>
      </c>
      <c r="D3829" s="64">
        <v>50</v>
      </c>
      <c r="E3829" s="64">
        <v>50</v>
      </c>
      <c r="F3829" s="64">
        <v>0</v>
      </c>
      <c r="G3829" s="64">
        <v>0</v>
      </c>
      <c r="H3829" s="20">
        <f>IFERROR(VLOOKUP(A3829,'[3]Allocation Thresholds'!A:B,2,FALSE),10)</f>
        <v>10</v>
      </c>
    </row>
    <row r="3830" spans="1:8">
      <c r="A3830" t="s">
        <v>3053</v>
      </c>
      <c r="B3830" s="64">
        <f>VLOOKUP($A3830,Pivot!$D:$E,2,FALSE)</f>
        <v>0</v>
      </c>
      <c r="D3830" s="64">
        <v>50</v>
      </c>
      <c r="E3830" s="64">
        <v>50</v>
      </c>
      <c r="F3830" s="64">
        <v>0</v>
      </c>
      <c r="G3830" s="64">
        <v>0</v>
      </c>
      <c r="H3830" s="20">
        <f>IFERROR(VLOOKUP(A3830,'[3]Allocation Thresholds'!A:B,2,FALSE),10)</f>
        <v>10</v>
      </c>
    </row>
    <row r="3831" spans="1:8">
      <c r="A3831" t="s">
        <v>3054</v>
      </c>
      <c r="B3831" s="64">
        <f>VLOOKUP($A3831,Pivot!$D:$E,2,FALSE)</f>
        <v>0</v>
      </c>
      <c r="D3831" s="64">
        <v>50</v>
      </c>
      <c r="E3831" s="64">
        <v>50</v>
      </c>
      <c r="F3831" s="64">
        <v>0</v>
      </c>
      <c r="G3831" s="64">
        <v>0</v>
      </c>
      <c r="H3831" s="20">
        <f>IFERROR(VLOOKUP(A3831,'[3]Allocation Thresholds'!A:B,2,FALSE),10)</f>
        <v>10</v>
      </c>
    </row>
    <row r="3832" spans="1:8">
      <c r="A3832" t="s">
        <v>3055</v>
      </c>
      <c r="B3832" s="64">
        <f>VLOOKUP($A3832,Pivot!$D:$E,2,FALSE)</f>
        <v>0</v>
      </c>
      <c r="D3832" s="64">
        <v>0</v>
      </c>
      <c r="E3832" s="64">
        <v>0</v>
      </c>
      <c r="F3832" s="64">
        <v>0</v>
      </c>
      <c r="G3832" s="64">
        <v>0</v>
      </c>
      <c r="H3832" s="20">
        <f>IFERROR(VLOOKUP(A3832,'[3]Allocation Thresholds'!A:B,2,FALSE),10)</f>
        <v>10</v>
      </c>
    </row>
    <row r="3833" spans="1:8">
      <c r="A3833" t="s">
        <v>3056</v>
      </c>
      <c r="B3833" s="64">
        <f>VLOOKUP($A3833,Pivot!$D:$E,2,FALSE)</f>
        <v>0</v>
      </c>
      <c r="D3833" s="66">
        <v>50</v>
      </c>
      <c r="E3833" s="64">
        <v>50</v>
      </c>
      <c r="F3833" s="67">
        <v>0</v>
      </c>
      <c r="G3833" s="64">
        <v>0</v>
      </c>
      <c r="H3833" s="20">
        <f>IFERROR(VLOOKUP(A3833,'[3]Allocation Thresholds'!A:B,2,FALSE),10)</f>
        <v>10</v>
      </c>
    </row>
    <row r="3834" spans="1:8">
      <c r="A3834" t="s">
        <v>3057</v>
      </c>
      <c r="B3834" s="64">
        <f>VLOOKUP($A3834,Pivot!$D:$E,2,FALSE)</f>
        <v>0</v>
      </c>
      <c r="D3834" s="64">
        <v>0</v>
      </c>
      <c r="E3834" s="64">
        <v>0</v>
      </c>
      <c r="F3834" s="64">
        <v>0</v>
      </c>
      <c r="G3834" s="64">
        <v>0</v>
      </c>
      <c r="H3834" s="20">
        <f>IFERROR(VLOOKUP(A3834,'[3]Allocation Thresholds'!A:B,2,FALSE),10)</f>
        <v>10</v>
      </c>
    </row>
    <row r="3835" spans="1:8">
      <c r="A3835" t="s">
        <v>3058</v>
      </c>
      <c r="B3835" s="64">
        <f>VLOOKUP($A3835,Pivot!$D:$E,2,FALSE)</f>
        <v>0</v>
      </c>
      <c r="D3835" s="64">
        <v>50</v>
      </c>
      <c r="E3835" s="64">
        <v>50</v>
      </c>
      <c r="F3835" s="64">
        <v>0</v>
      </c>
      <c r="G3835" s="64">
        <v>0</v>
      </c>
      <c r="H3835" s="20">
        <f>IFERROR(VLOOKUP(A3835,'[3]Allocation Thresholds'!A:B,2,FALSE),10)</f>
        <v>10</v>
      </c>
    </row>
    <row r="3836" spans="1:8">
      <c r="A3836" t="s">
        <v>3059</v>
      </c>
      <c r="B3836" s="64">
        <f>VLOOKUP($A3836,Pivot!$D:$E,2,FALSE)</f>
        <v>0</v>
      </c>
      <c r="D3836" s="64">
        <v>0</v>
      </c>
      <c r="E3836" s="64">
        <v>0</v>
      </c>
      <c r="F3836" s="64">
        <v>0</v>
      </c>
      <c r="G3836" s="64">
        <v>0</v>
      </c>
      <c r="H3836" s="20">
        <f>IFERROR(VLOOKUP(A3836,'[3]Allocation Thresholds'!A:B,2,FALSE),10)</f>
        <v>10</v>
      </c>
    </row>
    <row r="3837" spans="1:8">
      <c r="A3837" t="s">
        <v>3060</v>
      </c>
      <c r="B3837" s="64">
        <f>VLOOKUP($A3837,Pivot!$D:$E,2,FALSE)</f>
        <v>0</v>
      </c>
      <c r="D3837" s="64">
        <v>50</v>
      </c>
      <c r="E3837" s="64">
        <v>50</v>
      </c>
      <c r="F3837" s="64">
        <v>0</v>
      </c>
      <c r="G3837" s="64">
        <v>0</v>
      </c>
      <c r="H3837" s="20">
        <f>IFERROR(VLOOKUP(A3837,'[3]Allocation Thresholds'!A:B,2,FALSE),10)</f>
        <v>10</v>
      </c>
    </row>
    <row r="3838" spans="1:8">
      <c r="A3838" t="s">
        <v>3061</v>
      </c>
      <c r="B3838" s="64">
        <f>VLOOKUP($A3838,Pivot!$D:$E,2,FALSE)</f>
        <v>0</v>
      </c>
      <c r="D3838" s="64">
        <v>50</v>
      </c>
      <c r="E3838" s="64">
        <v>50</v>
      </c>
      <c r="F3838" s="64">
        <v>0</v>
      </c>
      <c r="G3838" s="64">
        <v>0</v>
      </c>
      <c r="H3838" s="20">
        <f>IFERROR(VLOOKUP(A3838,'[3]Allocation Thresholds'!A:B,2,FALSE),10)</f>
        <v>10</v>
      </c>
    </row>
    <row r="3839" spans="1:8">
      <c r="A3839" t="s">
        <v>3062</v>
      </c>
      <c r="B3839" s="64">
        <f>VLOOKUP($A3839,Pivot!$D:$E,2,FALSE)</f>
        <v>0</v>
      </c>
      <c r="D3839" s="64">
        <v>50</v>
      </c>
      <c r="E3839" s="64">
        <v>50</v>
      </c>
      <c r="F3839" s="64">
        <v>0</v>
      </c>
      <c r="G3839" s="64">
        <v>0</v>
      </c>
      <c r="H3839" s="20">
        <f>IFERROR(VLOOKUP(A3839,'[3]Allocation Thresholds'!A:B,2,FALSE),10)</f>
        <v>10</v>
      </c>
    </row>
    <row r="3840" spans="1:8">
      <c r="A3840" t="s">
        <v>3063</v>
      </c>
      <c r="B3840" s="64">
        <f>VLOOKUP($A3840,Pivot!$D:$E,2,FALSE)</f>
        <v>0</v>
      </c>
      <c r="D3840" s="64">
        <v>50</v>
      </c>
      <c r="E3840" s="64">
        <v>50</v>
      </c>
      <c r="F3840" s="64">
        <v>0</v>
      </c>
      <c r="G3840" s="64">
        <v>0</v>
      </c>
      <c r="H3840" s="20">
        <f>IFERROR(VLOOKUP(A3840,'[3]Allocation Thresholds'!A:B,2,FALSE),10)</f>
        <v>10</v>
      </c>
    </row>
    <row r="3841" spans="1:8">
      <c r="A3841" t="s">
        <v>3064</v>
      </c>
      <c r="B3841" s="64">
        <f>VLOOKUP($A3841,Pivot!$D:$E,2,FALSE)</f>
        <v>0</v>
      </c>
      <c r="D3841" s="64">
        <v>50</v>
      </c>
      <c r="E3841" s="64">
        <v>50</v>
      </c>
      <c r="F3841" s="64">
        <v>0</v>
      </c>
      <c r="G3841" s="64">
        <v>0</v>
      </c>
      <c r="H3841" s="20">
        <f>IFERROR(VLOOKUP(A3841,'[3]Allocation Thresholds'!A:B,2,FALSE),10)</f>
        <v>10</v>
      </c>
    </row>
    <row r="3842" spans="1:8">
      <c r="A3842" t="s">
        <v>3065</v>
      </c>
      <c r="B3842" s="64">
        <f>VLOOKUP($A3842,Pivot!$D:$E,2,FALSE)</f>
        <v>0</v>
      </c>
      <c r="D3842" s="64">
        <v>50</v>
      </c>
      <c r="E3842" s="64">
        <v>50</v>
      </c>
      <c r="F3842" s="64">
        <v>0</v>
      </c>
      <c r="G3842" s="64">
        <v>0</v>
      </c>
      <c r="H3842" s="20">
        <f>IFERROR(VLOOKUP(A3842,'[3]Allocation Thresholds'!A:B,2,FALSE),10)</f>
        <v>10</v>
      </c>
    </row>
    <row r="3843" spans="1:8">
      <c r="A3843" t="s">
        <v>3066</v>
      </c>
      <c r="B3843" s="64">
        <f>VLOOKUP($A3843,Pivot!$D:$E,2,FALSE)</f>
        <v>0</v>
      </c>
      <c r="D3843" s="64">
        <v>50</v>
      </c>
      <c r="E3843" s="64">
        <v>50</v>
      </c>
      <c r="F3843" s="64">
        <v>0</v>
      </c>
      <c r="G3843" s="64">
        <v>0</v>
      </c>
      <c r="H3843" s="20">
        <f>IFERROR(VLOOKUP(A3843,'[3]Allocation Thresholds'!A:B,2,FALSE),10)</f>
        <v>10</v>
      </c>
    </row>
    <row r="3844" spans="1:8">
      <c r="A3844" t="s">
        <v>3067</v>
      </c>
      <c r="B3844" s="64">
        <f>VLOOKUP($A3844,Pivot!$D:$E,2,FALSE)</f>
        <v>0</v>
      </c>
      <c r="D3844" s="64">
        <v>50</v>
      </c>
      <c r="E3844" s="64">
        <v>50</v>
      </c>
      <c r="F3844" s="64">
        <v>0</v>
      </c>
      <c r="G3844" s="64">
        <v>0</v>
      </c>
      <c r="H3844" s="20">
        <f>IFERROR(VLOOKUP(A3844,'[3]Allocation Thresholds'!A:B,2,FALSE),10)</f>
        <v>10</v>
      </c>
    </row>
    <row r="3845" spans="1:8">
      <c r="A3845" t="s">
        <v>3068</v>
      </c>
      <c r="B3845" s="64">
        <f>VLOOKUP($A3845,Pivot!$D:$E,2,FALSE)</f>
        <v>0</v>
      </c>
      <c r="D3845" s="64">
        <v>50</v>
      </c>
      <c r="E3845" s="64">
        <v>50</v>
      </c>
      <c r="F3845" s="64">
        <v>0</v>
      </c>
      <c r="G3845" s="64">
        <v>0</v>
      </c>
      <c r="H3845" s="20">
        <f>IFERROR(VLOOKUP(A3845,'[3]Allocation Thresholds'!A:B,2,FALSE),10)</f>
        <v>10</v>
      </c>
    </row>
    <row r="3846" spans="1:8">
      <c r="A3846" t="s">
        <v>3069</v>
      </c>
      <c r="B3846" s="64">
        <f>VLOOKUP($A3846,Pivot!$D:$E,2,FALSE)</f>
        <v>0</v>
      </c>
      <c r="D3846" s="64">
        <v>50</v>
      </c>
      <c r="E3846" s="64">
        <v>50</v>
      </c>
      <c r="F3846" s="64">
        <v>0</v>
      </c>
      <c r="G3846" s="64">
        <v>0</v>
      </c>
      <c r="H3846" s="20">
        <f>IFERROR(VLOOKUP(A3846,'[3]Allocation Thresholds'!A:B,2,FALSE),10)</f>
        <v>10</v>
      </c>
    </row>
    <row r="3847" spans="1:8">
      <c r="A3847" t="s">
        <v>3070</v>
      </c>
      <c r="B3847" s="64">
        <f>VLOOKUP($A3847,Pivot!$D:$E,2,FALSE)</f>
        <v>0</v>
      </c>
      <c r="D3847" s="64">
        <v>50</v>
      </c>
      <c r="E3847" s="64">
        <v>50</v>
      </c>
      <c r="F3847" s="64">
        <v>0</v>
      </c>
      <c r="G3847" s="64">
        <v>0</v>
      </c>
      <c r="H3847" s="20">
        <f>IFERROR(VLOOKUP(A3847,'[3]Allocation Thresholds'!A:B,2,FALSE),10)</f>
        <v>10</v>
      </c>
    </row>
    <row r="3848" spans="1:8">
      <c r="A3848" t="s">
        <v>3071</v>
      </c>
      <c r="B3848" s="64">
        <f>VLOOKUP($A3848,Pivot!$D:$E,2,FALSE)</f>
        <v>0</v>
      </c>
      <c r="D3848" s="64">
        <v>0</v>
      </c>
      <c r="E3848" s="64">
        <v>0</v>
      </c>
      <c r="F3848" s="64">
        <v>0</v>
      </c>
      <c r="G3848" s="64">
        <v>0</v>
      </c>
      <c r="H3848" s="20">
        <f>IFERROR(VLOOKUP(A3848,'[3]Allocation Thresholds'!A:B,2,FALSE),10)</f>
        <v>10</v>
      </c>
    </row>
    <row r="3849" spans="1:8">
      <c r="A3849" t="s">
        <v>3072</v>
      </c>
      <c r="B3849" s="64">
        <f>VLOOKUP($A3849,Pivot!$D:$E,2,FALSE)</f>
        <v>0</v>
      </c>
      <c r="D3849" s="64">
        <v>50</v>
      </c>
      <c r="E3849" s="64">
        <v>50</v>
      </c>
      <c r="F3849" s="64">
        <v>0</v>
      </c>
      <c r="G3849" s="64">
        <v>0</v>
      </c>
      <c r="H3849" s="20">
        <f>IFERROR(VLOOKUP(A3849,'[3]Allocation Thresholds'!A:B,2,FALSE),10)</f>
        <v>10</v>
      </c>
    </row>
    <row r="3850" spans="1:8">
      <c r="A3850" t="s">
        <v>3073</v>
      </c>
      <c r="B3850" s="64">
        <f>VLOOKUP($A3850,Pivot!$D:$E,2,FALSE)</f>
        <v>0</v>
      </c>
      <c r="D3850" s="64">
        <v>50</v>
      </c>
      <c r="E3850" s="64">
        <v>50</v>
      </c>
      <c r="F3850" s="64">
        <v>0</v>
      </c>
      <c r="G3850" s="64">
        <v>0</v>
      </c>
      <c r="H3850" s="20">
        <f>IFERROR(VLOOKUP(A3850,'[3]Allocation Thresholds'!A:B,2,FALSE),10)</f>
        <v>10</v>
      </c>
    </row>
    <row r="3851" spans="1:8">
      <c r="A3851" t="s">
        <v>3074</v>
      </c>
      <c r="B3851" s="64">
        <f>VLOOKUP($A3851,Pivot!$D:$E,2,FALSE)</f>
        <v>0</v>
      </c>
      <c r="D3851" s="64">
        <v>50</v>
      </c>
      <c r="E3851" s="64">
        <v>50</v>
      </c>
      <c r="F3851" s="64">
        <v>0</v>
      </c>
      <c r="G3851" s="64">
        <v>0</v>
      </c>
      <c r="H3851" s="20">
        <f>IFERROR(VLOOKUP(A3851,'[3]Allocation Thresholds'!A:B,2,FALSE),10)</f>
        <v>10</v>
      </c>
    </row>
    <row r="3852" spans="1:8">
      <c r="A3852" t="s">
        <v>3075</v>
      </c>
      <c r="B3852" s="64">
        <f>VLOOKUP($A3852,Pivot!$D:$E,2,FALSE)</f>
        <v>0</v>
      </c>
      <c r="D3852" s="64">
        <v>0</v>
      </c>
      <c r="E3852" s="64">
        <v>0</v>
      </c>
      <c r="F3852" s="64">
        <v>0</v>
      </c>
      <c r="G3852" s="64">
        <v>0</v>
      </c>
      <c r="H3852" s="20">
        <f>IFERROR(VLOOKUP(A3852,'[3]Allocation Thresholds'!A:B,2,FALSE),10)</f>
        <v>10</v>
      </c>
    </row>
    <row r="3853" spans="1:8">
      <c r="A3853" t="s">
        <v>3076</v>
      </c>
      <c r="B3853" s="64">
        <f>VLOOKUP($A3853,Pivot!$D:$E,2,FALSE)</f>
        <v>0</v>
      </c>
      <c r="D3853" s="64">
        <v>0</v>
      </c>
      <c r="E3853" s="66">
        <v>0</v>
      </c>
      <c r="F3853" s="64">
        <v>0</v>
      </c>
      <c r="G3853" s="64">
        <v>0</v>
      </c>
      <c r="H3853" s="20">
        <f>IFERROR(VLOOKUP(A3853,'[3]Allocation Thresholds'!A:B,2,FALSE),10)</f>
        <v>10</v>
      </c>
    </row>
    <row r="3854" spans="1:8">
      <c r="A3854" t="s">
        <v>3077</v>
      </c>
      <c r="B3854" s="64">
        <f>VLOOKUP($A3854,Pivot!$D:$E,2,FALSE)</f>
        <v>0</v>
      </c>
      <c r="D3854" s="64">
        <v>50</v>
      </c>
      <c r="E3854" s="64">
        <v>50</v>
      </c>
      <c r="F3854" s="64">
        <v>0</v>
      </c>
      <c r="G3854" s="64">
        <v>0</v>
      </c>
      <c r="H3854" s="20">
        <f>IFERROR(VLOOKUP(A3854,'[3]Allocation Thresholds'!A:B,2,FALSE),10)</f>
        <v>10</v>
      </c>
    </row>
    <row r="3855" spans="1:8">
      <c r="A3855" t="s">
        <v>3078</v>
      </c>
      <c r="B3855" s="64">
        <f>VLOOKUP($A3855,Pivot!$D:$E,2,FALSE)</f>
        <v>0</v>
      </c>
      <c r="D3855" s="64">
        <v>50</v>
      </c>
      <c r="E3855" s="64">
        <v>50</v>
      </c>
      <c r="F3855" s="64">
        <v>0</v>
      </c>
      <c r="G3855" s="64">
        <v>0</v>
      </c>
      <c r="H3855" s="20">
        <f>IFERROR(VLOOKUP(A3855,'[3]Allocation Thresholds'!A:B,2,FALSE),10)</f>
        <v>10</v>
      </c>
    </row>
    <row r="3856" spans="1:8">
      <c r="A3856" t="s">
        <v>3079</v>
      </c>
      <c r="B3856" s="64">
        <f>VLOOKUP($A3856,Pivot!$D:$E,2,FALSE)</f>
        <v>0</v>
      </c>
      <c r="D3856" s="64">
        <v>0</v>
      </c>
      <c r="E3856" s="64">
        <v>0</v>
      </c>
      <c r="F3856" s="64">
        <v>0</v>
      </c>
      <c r="G3856" s="64">
        <v>0</v>
      </c>
      <c r="H3856" s="20">
        <f>IFERROR(VLOOKUP(A3856,'[3]Allocation Thresholds'!A:B,2,FALSE),10)</f>
        <v>10</v>
      </c>
    </row>
    <row r="3857" spans="1:8">
      <c r="A3857" t="s">
        <v>3080</v>
      </c>
      <c r="B3857" s="64">
        <f>VLOOKUP($A3857,Pivot!$D:$E,2,FALSE)</f>
        <v>0</v>
      </c>
      <c r="D3857" s="64">
        <v>50</v>
      </c>
      <c r="E3857" s="66">
        <v>50</v>
      </c>
      <c r="F3857" s="64">
        <v>0</v>
      </c>
      <c r="G3857" s="64">
        <v>0</v>
      </c>
      <c r="H3857" s="20">
        <f>IFERROR(VLOOKUP(A3857,'[3]Allocation Thresholds'!A:B,2,FALSE),10)</f>
        <v>10</v>
      </c>
    </row>
    <row r="3858" spans="1:8">
      <c r="A3858" t="s">
        <v>3081</v>
      </c>
      <c r="B3858" s="64">
        <f>VLOOKUP($A3858,Pivot!$D:$E,2,FALSE)</f>
        <v>0</v>
      </c>
      <c r="D3858" s="64">
        <v>50</v>
      </c>
      <c r="E3858" s="64">
        <v>50</v>
      </c>
      <c r="F3858" s="64">
        <v>0</v>
      </c>
      <c r="G3858" s="64">
        <v>0</v>
      </c>
      <c r="H3858" s="20">
        <f>IFERROR(VLOOKUP(A3858,'[3]Allocation Thresholds'!A:B,2,FALSE),10)</f>
        <v>10</v>
      </c>
    </row>
    <row r="3859" spans="1:8">
      <c r="A3859" t="s">
        <v>3082</v>
      </c>
      <c r="B3859" s="64">
        <f>VLOOKUP($A3859,Pivot!$D:$E,2,FALSE)</f>
        <v>0</v>
      </c>
      <c r="D3859" s="64">
        <v>50</v>
      </c>
      <c r="E3859" s="64">
        <v>50</v>
      </c>
      <c r="F3859" s="64">
        <v>0</v>
      </c>
      <c r="G3859" s="64">
        <v>0</v>
      </c>
      <c r="H3859" s="20">
        <f>IFERROR(VLOOKUP(A3859,'[3]Allocation Thresholds'!A:B,2,FALSE),10)</f>
        <v>10</v>
      </c>
    </row>
    <row r="3860" spans="1:8">
      <c r="A3860" t="s">
        <v>3083</v>
      </c>
      <c r="B3860" s="64">
        <f>VLOOKUP($A3860,Pivot!$D:$E,2,FALSE)</f>
        <v>1</v>
      </c>
      <c r="D3860" s="64">
        <v>1</v>
      </c>
      <c r="E3860" s="64">
        <v>0</v>
      </c>
      <c r="F3860" s="64">
        <v>0</v>
      </c>
      <c r="G3860" s="64">
        <v>0</v>
      </c>
      <c r="H3860" s="20">
        <f>IFERROR(VLOOKUP(A3860,'[3]Allocation Thresholds'!A:B,2,FALSE),10)</f>
        <v>10</v>
      </c>
    </row>
    <row r="3861" spans="1:8">
      <c r="A3861" t="s">
        <v>3084</v>
      </c>
      <c r="B3861" s="64">
        <f>VLOOKUP($A3861,Pivot!$D:$E,2,FALSE)</f>
        <v>0</v>
      </c>
      <c r="D3861" s="64">
        <v>50</v>
      </c>
      <c r="E3861" s="64">
        <v>50</v>
      </c>
      <c r="F3861" s="64">
        <v>0</v>
      </c>
      <c r="G3861" s="64">
        <v>0</v>
      </c>
      <c r="H3861" s="20">
        <f>IFERROR(VLOOKUP(A3861,'[3]Allocation Thresholds'!A:B,2,FALSE),10)</f>
        <v>10</v>
      </c>
    </row>
    <row r="3862" spans="1:8">
      <c r="A3862" t="s">
        <v>3085</v>
      </c>
      <c r="B3862" s="64">
        <f>VLOOKUP($A3862,Pivot!$D:$E,2,FALSE)</f>
        <v>0</v>
      </c>
      <c r="D3862" s="64">
        <v>50</v>
      </c>
      <c r="E3862" s="64">
        <v>50</v>
      </c>
      <c r="F3862" s="64">
        <v>0</v>
      </c>
      <c r="G3862" s="64">
        <v>0</v>
      </c>
      <c r="H3862" s="20">
        <f>IFERROR(VLOOKUP(A3862,'[3]Allocation Thresholds'!A:B,2,FALSE),10)</f>
        <v>10</v>
      </c>
    </row>
    <row r="3863" spans="1:8">
      <c r="A3863" t="s">
        <v>3086</v>
      </c>
      <c r="B3863" s="64">
        <f>VLOOKUP($A3863,Pivot!$D:$E,2,FALSE)</f>
        <v>0</v>
      </c>
      <c r="D3863" s="64">
        <v>50</v>
      </c>
      <c r="E3863" s="64">
        <v>50</v>
      </c>
      <c r="F3863" s="64">
        <v>0</v>
      </c>
      <c r="G3863" s="64">
        <v>0</v>
      </c>
      <c r="H3863" s="20">
        <f>IFERROR(VLOOKUP(A3863,'[3]Allocation Thresholds'!A:B,2,FALSE),10)</f>
        <v>10</v>
      </c>
    </row>
    <row r="3864" spans="1:8">
      <c r="A3864" t="s">
        <v>3087</v>
      </c>
      <c r="B3864" s="64">
        <f>VLOOKUP($A3864,Pivot!$D:$E,2,FALSE)</f>
        <v>0</v>
      </c>
      <c r="D3864" s="64">
        <v>0</v>
      </c>
      <c r="E3864" s="64">
        <v>0</v>
      </c>
      <c r="F3864" s="64">
        <v>0</v>
      </c>
      <c r="G3864" s="64">
        <v>0</v>
      </c>
      <c r="H3864" s="20">
        <f>IFERROR(VLOOKUP(A3864,'[3]Allocation Thresholds'!A:B,2,FALSE),10)</f>
        <v>10</v>
      </c>
    </row>
    <row r="3865" spans="1:8">
      <c r="A3865" t="s">
        <v>3088</v>
      </c>
      <c r="B3865" s="64">
        <f>VLOOKUP($A3865,Pivot!$D:$E,2,FALSE)</f>
        <v>0</v>
      </c>
      <c r="D3865" s="64">
        <v>0</v>
      </c>
      <c r="E3865" s="64">
        <v>0</v>
      </c>
      <c r="F3865" s="64">
        <v>0</v>
      </c>
      <c r="G3865" s="64">
        <v>0</v>
      </c>
      <c r="H3865" s="20">
        <f>IFERROR(VLOOKUP(A3865,'[3]Allocation Thresholds'!A:B,2,FALSE),10)</f>
        <v>10</v>
      </c>
    </row>
    <row r="3866" spans="1:8">
      <c r="A3866" t="s">
        <v>3089</v>
      </c>
      <c r="B3866" s="64">
        <f>VLOOKUP($A3866,Pivot!$D:$E,2,FALSE)</f>
        <v>0</v>
      </c>
      <c r="D3866" s="64">
        <v>50</v>
      </c>
      <c r="E3866" s="64">
        <v>50</v>
      </c>
      <c r="F3866" s="64">
        <v>0</v>
      </c>
      <c r="G3866" s="64">
        <v>0</v>
      </c>
      <c r="H3866" s="20">
        <f>IFERROR(VLOOKUP(A3866,'[3]Allocation Thresholds'!A:B,2,FALSE),10)</f>
        <v>10</v>
      </c>
    </row>
    <row r="3867" spans="1:8">
      <c r="A3867" t="s">
        <v>3090</v>
      </c>
      <c r="B3867" s="64">
        <f>VLOOKUP($A3867,Pivot!$D:$E,2,FALSE)</f>
        <v>0</v>
      </c>
      <c r="D3867" s="64">
        <v>50</v>
      </c>
      <c r="E3867" s="64">
        <v>50</v>
      </c>
      <c r="F3867" s="64">
        <v>0</v>
      </c>
      <c r="G3867" s="64">
        <v>0</v>
      </c>
      <c r="H3867" s="20">
        <f>IFERROR(VLOOKUP(A3867,'[3]Allocation Thresholds'!A:B,2,FALSE),10)</f>
        <v>10</v>
      </c>
    </row>
    <row r="3868" spans="1:8">
      <c r="A3868" t="s">
        <v>3091</v>
      </c>
      <c r="B3868" s="64">
        <f>VLOOKUP($A3868,Pivot!$D:$E,2,FALSE)</f>
        <v>0</v>
      </c>
      <c r="D3868" s="64">
        <v>0</v>
      </c>
      <c r="E3868" s="64">
        <v>0</v>
      </c>
      <c r="F3868" s="64">
        <v>0</v>
      </c>
      <c r="G3868" s="64">
        <v>0</v>
      </c>
      <c r="H3868" s="20">
        <f>IFERROR(VLOOKUP(A3868,'[3]Allocation Thresholds'!A:B,2,FALSE),10)</f>
        <v>10</v>
      </c>
    </row>
    <row r="3869" spans="1:8">
      <c r="A3869" t="s">
        <v>3092</v>
      </c>
      <c r="B3869" s="64">
        <f>VLOOKUP($A3869,Pivot!$D:$E,2,FALSE)</f>
        <v>0</v>
      </c>
      <c r="D3869" s="64">
        <v>0</v>
      </c>
      <c r="E3869" s="64">
        <v>0</v>
      </c>
      <c r="F3869" s="64">
        <v>0</v>
      </c>
      <c r="G3869" s="64">
        <v>0</v>
      </c>
      <c r="H3869" s="20">
        <f>IFERROR(VLOOKUP(A3869,'[3]Allocation Thresholds'!A:B,2,FALSE),10)</f>
        <v>10</v>
      </c>
    </row>
    <row r="3870" spans="1:8">
      <c r="A3870" t="s">
        <v>3093</v>
      </c>
      <c r="B3870" s="64">
        <f>VLOOKUP($A3870,Pivot!$D:$E,2,FALSE)</f>
        <v>0</v>
      </c>
      <c r="D3870" s="64">
        <v>50</v>
      </c>
      <c r="E3870" s="64">
        <v>50</v>
      </c>
      <c r="F3870" s="64">
        <v>0</v>
      </c>
      <c r="G3870" s="64">
        <v>0</v>
      </c>
      <c r="H3870" s="20">
        <f>IFERROR(VLOOKUP(A3870,'[3]Allocation Thresholds'!A:B,2,FALSE),10)</f>
        <v>10</v>
      </c>
    </row>
    <row r="3871" spans="1:8">
      <c r="A3871" t="s">
        <v>3094</v>
      </c>
      <c r="B3871" s="64">
        <f>VLOOKUP($A3871,Pivot!$D:$E,2,FALSE)</f>
        <v>0</v>
      </c>
      <c r="D3871" s="64">
        <v>50</v>
      </c>
      <c r="E3871" s="64">
        <v>50</v>
      </c>
      <c r="F3871" s="64">
        <v>0</v>
      </c>
      <c r="G3871" s="64">
        <v>0</v>
      </c>
      <c r="H3871" s="20">
        <f>IFERROR(VLOOKUP(A3871,'[3]Allocation Thresholds'!A:B,2,FALSE),10)</f>
        <v>10</v>
      </c>
    </row>
    <row r="3872" spans="1:8">
      <c r="A3872" t="s">
        <v>3095</v>
      </c>
      <c r="B3872" s="64">
        <f>VLOOKUP($A3872,Pivot!$D:$E,2,FALSE)</f>
        <v>0</v>
      </c>
      <c r="D3872" s="64">
        <v>50</v>
      </c>
      <c r="E3872" s="66">
        <v>50</v>
      </c>
      <c r="F3872" s="64">
        <v>0</v>
      </c>
      <c r="G3872" s="64">
        <v>0</v>
      </c>
      <c r="H3872" s="20">
        <f>IFERROR(VLOOKUP(A3872,'[3]Allocation Thresholds'!A:B,2,FALSE),10)</f>
        <v>10</v>
      </c>
    </row>
    <row r="3873" spans="1:8">
      <c r="A3873" t="s">
        <v>3096</v>
      </c>
      <c r="B3873" s="64">
        <f>VLOOKUP($A3873,Pivot!$D:$E,2,FALSE)</f>
        <v>0</v>
      </c>
      <c r="D3873" s="64">
        <v>50</v>
      </c>
      <c r="E3873" s="64">
        <v>50</v>
      </c>
      <c r="F3873" s="64">
        <v>0</v>
      </c>
      <c r="G3873" s="64">
        <v>0</v>
      </c>
      <c r="H3873" s="20">
        <f>IFERROR(VLOOKUP(A3873,'[3]Allocation Thresholds'!A:B,2,FALSE),10)</f>
        <v>10</v>
      </c>
    </row>
    <row r="3874" spans="1:8">
      <c r="A3874" t="s">
        <v>3097</v>
      </c>
      <c r="B3874" s="64">
        <f>VLOOKUP($A3874,Pivot!$D:$E,2,FALSE)</f>
        <v>0</v>
      </c>
      <c r="D3874" s="64">
        <v>50</v>
      </c>
      <c r="E3874" s="64">
        <v>50</v>
      </c>
      <c r="F3874" s="64">
        <v>0</v>
      </c>
      <c r="G3874" s="64">
        <v>0</v>
      </c>
      <c r="H3874" s="20">
        <f>IFERROR(VLOOKUP(A3874,'[3]Allocation Thresholds'!A:B,2,FALSE),10)</f>
        <v>10</v>
      </c>
    </row>
    <row r="3875" spans="1:8">
      <c r="A3875" t="s">
        <v>3098</v>
      </c>
      <c r="B3875" s="64">
        <f>VLOOKUP($A3875,Pivot!$D:$E,2,FALSE)</f>
        <v>0</v>
      </c>
      <c r="D3875" s="64">
        <v>50</v>
      </c>
      <c r="E3875" s="64">
        <v>50</v>
      </c>
      <c r="F3875" s="64">
        <v>0</v>
      </c>
      <c r="G3875" s="64">
        <v>0</v>
      </c>
      <c r="H3875" s="20">
        <f>IFERROR(VLOOKUP(A3875,'[3]Allocation Thresholds'!A:B,2,FALSE),10)</f>
        <v>10</v>
      </c>
    </row>
    <row r="3876" spans="1:8">
      <c r="A3876" t="s">
        <v>3099</v>
      </c>
      <c r="B3876" s="64">
        <f>VLOOKUP($A3876,Pivot!$D:$E,2,FALSE)</f>
        <v>0</v>
      </c>
      <c r="D3876" s="66">
        <v>50</v>
      </c>
      <c r="E3876" s="64">
        <v>50</v>
      </c>
      <c r="F3876" s="64">
        <v>0</v>
      </c>
      <c r="G3876" s="64">
        <v>0</v>
      </c>
      <c r="H3876" s="20">
        <f>IFERROR(VLOOKUP(A3876,'[3]Allocation Thresholds'!A:B,2,FALSE),10)</f>
        <v>10</v>
      </c>
    </row>
    <row r="3877" spans="1:8">
      <c r="A3877" t="s">
        <v>3100</v>
      </c>
      <c r="B3877" s="64">
        <f>VLOOKUP($A3877,Pivot!$D:$E,2,FALSE)</f>
        <v>0</v>
      </c>
      <c r="D3877" s="64">
        <v>0</v>
      </c>
      <c r="E3877" s="64">
        <v>0</v>
      </c>
      <c r="F3877" s="64">
        <v>0</v>
      </c>
      <c r="G3877" s="64">
        <v>0</v>
      </c>
      <c r="H3877" s="20">
        <f>IFERROR(VLOOKUP(A3877,'[3]Allocation Thresholds'!A:B,2,FALSE),10)</f>
        <v>10</v>
      </c>
    </row>
    <row r="3878" spans="1:8">
      <c r="A3878" t="s">
        <v>3101</v>
      </c>
      <c r="B3878" s="64">
        <f>VLOOKUP($A3878,Pivot!$D:$E,2,FALSE)</f>
        <v>0</v>
      </c>
      <c r="D3878" s="64">
        <v>50</v>
      </c>
      <c r="E3878" s="64">
        <v>50</v>
      </c>
      <c r="F3878" s="64">
        <v>0</v>
      </c>
      <c r="G3878" s="64">
        <v>0</v>
      </c>
      <c r="H3878" s="20">
        <f>IFERROR(VLOOKUP(A3878,'[3]Allocation Thresholds'!A:B,2,FALSE),10)</f>
        <v>10</v>
      </c>
    </row>
    <row r="3879" spans="1:8">
      <c r="A3879" t="s">
        <v>3102</v>
      </c>
      <c r="B3879" s="64">
        <f>VLOOKUP($A3879,Pivot!$D:$E,2,FALSE)</f>
        <v>0</v>
      </c>
      <c r="D3879" s="64">
        <v>50</v>
      </c>
      <c r="E3879" s="64">
        <v>50</v>
      </c>
      <c r="F3879" s="64">
        <v>0</v>
      </c>
      <c r="G3879" s="64">
        <v>0</v>
      </c>
      <c r="H3879" s="20">
        <f>IFERROR(VLOOKUP(A3879,'[3]Allocation Thresholds'!A:B,2,FALSE),10)</f>
        <v>10</v>
      </c>
    </row>
    <row r="3880" spans="1:8">
      <c r="A3880" t="s">
        <v>3103</v>
      </c>
      <c r="B3880" s="64">
        <f>VLOOKUP($A3880,Pivot!$D:$E,2,FALSE)</f>
        <v>0</v>
      </c>
      <c r="D3880" s="64">
        <v>0</v>
      </c>
      <c r="E3880" s="64">
        <v>0</v>
      </c>
      <c r="F3880" s="64">
        <v>0</v>
      </c>
      <c r="G3880" s="64">
        <v>0</v>
      </c>
      <c r="H3880" s="20">
        <f>IFERROR(VLOOKUP(A3880,'[3]Allocation Thresholds'!A:B,2,FALSE),10)</f>
        <v>10</v>
      </c>
    </row>
    <row r="3881" spans="1:8">
      <c r="A3881" t="s">
        <v>3104</v>
      </c>
      <c r="B3881" s="64">
        <f>VLOOKUP($A3881,Pivot!$D:$E,2,FALSE)</f>
        <v>0</v>
      </c>
      <c r="D3881" s="64">
        <v>0</v>
      </c>
      <c r="E3881" s="64">
        <v>0</v>
      </c>
      <c r="F3881" s="64">
        <v>0</v>
      </c>
      <c r="G3881" s="64">
        <v>0</v>
      </c>
      <c r="H3881" s="20">
        <f>IFERROR(VLOOKUP(A3881,'[3]Allocation Thresholds'!A:B,2,FALSE),10)</f>
        <v>10</v>
      </c>
    </row>
    <row r="3882" spans="1:8">
      <c r="A3882" t="s">
        <v>3105</v>
      </c>
      <c r="B3882" s="64">
        <f>VLOOKUP($A3882,Pivot!$D:$E,2,FALSE)</f>
        <v>0</v>
      </c>
      <c r="D3882" s="64">
        <v>50</v>
      </c>
      <c r="E3882" s="64">
        <v>50</v>
      </c>
      <c r="F3882" s="64">
        <v>0</v>
      </c>
      <c r="G3882" s="64">
        <v>0</v>
      </c>
      <c r="H3882" s="20">
        <f>IFERROR(VLOOKUP(A3882,'[3]Allocation Thresholds'!A:B,2,FALSE),10)</f>
        <v>10</v>
      </c>
    </row>
    <row r="3883" spans="1:8">
      <c r="A3883" t="s">
        <v>3106</v>
      </c>
      <c r="B3883" s="64">
        <f>VLOOKUP($A3883,Pivot!$D:$E,2,FALSE)</f>
        <v>0</v>
      </c>
      <c r="D3883" s="64">
        <v>50</v>
      </c>
      <c r="E3883" s="64">
        <v>50</v>
      </c>
      <c r="F3883" s="64">
        <v>0</v>
      </c>
      <c r="G3883" s="64">
        <v>0</v>
      </c>
      <c r="H3883" s="20">
        <f>IFERROR(VLOOKUP(A3883,'[3]Allocation Thresholds'!A:B,2,FALSE),10)</f>
        <v>10</v>
      </c>
    </row>
    <row r="3884" spans="1:8">
      <c r="A3884" t="s">
        <v>3107</v>
      </c>
      <c r="B3884" s="64">
        <f>VLOOKUP($A3884,Pivot!$D:$E,2,FALSE)</f>
        <v>0</v>
      </c>
      <c r="D3884" s="64">
        <v>50</v>
      </c>
      <c r="E3884" s="64">
        <v>50</v>
      </c>
      <c r="F3884" s="64">
        <v>0</v>
      </c>
      <c r="G3884" s="64">
        <v>0</v>
      </c>
      <c r="H3884" s="20">
        <f>IFERROR(VLOOKUP(A3884,'[3]Allocation Thresholds'!A:B,2,FALSE),10)</f>
        <v>10</v>
      </c>
    </row>
    <row r="3885" spans="1:8">
      <c r="A3885" t="s">
        <v>3108</v>
      </c>
      <c r="B3885" s="64">
        <f>VLOOKUP($A3885,Pivot!$D:$E,2,FALSE)</f>
        <v>0</v>
      </c>
      <c r="D3885" s="64">
        <v>50</v>
      </c>
      <c r="E3885" s="64">
        <v>50</v>
      </c>
      <c r="F3885" s="64">
        <v>0</v>
      </c>
      <c r="G3885" s="64">
        <v>0</v>
      </c>
      <c r="H3885" s="20">
        <f>IFERROR(VLOOKUP(A3885,'[3]Allocation Thresholds'!A:B,2,FALSE),10)</f>
        <v>10</v>
      </c>
    </row>
    <row r="3886" spans="1:8">
      <c r="A3886" t="s">
        <v>3109</v>
      </c>
      <c r="B3886" s="64">
        <f>VLOOKUP($A3886,Pivot!$D:$E,2,FALSE)</f>
        <v>0</v>
      </c>
      <c r="D3886" s="64">
        <v>50</v>
      </c>
      <c r="E3886" s="64">
        <v>50</v>
      </c>
      <c r="F3886" s="64">
        <v>0</v>
      </c>
      <c r="G3886" s="64">
        <v>0</v>
      </c>
      <c r="H3886" s="20">
        <f>IFERROR(VLOOKUP(A3886,'[3]Allocation Thresholds'!A:B,2,FALSE),10)</f>
        <v>10</v>
      </c>
    </row>
    <row r="3887" spans="1:8">
      <c r="A3887" t="s">
        <v>3110</v>
      </c>
      <c r="B3887" s="64">
        <f>VLOOKUP($A3887,Pivot!$D:$E,2,FALSE)</f>
        <v>0</v>
      </c>
      <c r="D3887" s="64">
        <v>50</v>
      </c>
      <c r="E3887" s="64">
        <v>50</v>
      </c>
      <c r="F3887" s="64">
        <v>0</v>
      </c>
      <c r="G3887" s="64">
        <v>0</v>
      </c>
      <c r="H3887" s="20">
        <f>IFERROR(VLOOKUP(A3887,'[3]Allocation Thresholds'!A:B,2,FALSE),10)</f>
        <v>10</v>
      </c>
    </row>
    <row r="3888" spans="1:8">
      <c r="A3888" t="s">
        <v>3111</v>
      </c>
      <c r="B3888" s="64">
        <f>VLOOKUP($A3888,Pivot!$D:$E,2,FALSE)</f>
        <v>0</v>
      </c>
      <c r="D3888" s="64">
        <v>0</v>
      </c>
      <c r="E3888" s="64">
        <v>0</v>
      </c>
      <c r="F3888" s="64">
        <v>0</v>
      </c>
      <c r="G3888" s="64">
        <v>0</v>
      </c>
      <c r="H3888" s="20">
        <f>IFERROR(VLOOKUP(A3888,'[3]Allocation Thresholds'!A:B,2,FALSE),10)</f>
        <v>10</v>
      </c>
    </row>
    <row r="3889" spans="1:8">
      <c r="A3889" t="s">
        <v>3112</v>
      </c>
      <c r="B3889" s="64">
        <f>VLOOKUP($A3889,Pivot!$D:$E,2,FALSE)</f>
        <v>0</v>
      </c>
      <c r="D3889" s="64">
        <v>50</v>
      </c>
      <c r="E3889" s="64">
        <v>50</v>
      </c>
      <c r="F3889" s="64">
        <v>0</v>
      </c>
      <c r="G3889" s="64">
        <v>0</v>
      </c>
      <c r="H3889" s="20">
        <f>IFERROR(VLOOKUP(A3889,'[3]Allocation Thresholds'!A:B,2,FALSE),10)</f>
        <v>10</v>
      </c>
    </row>
    <row r="3890" spans="1:8">
      <c r="A3890" t="s">
        <v>3113</v>
      </c>
      <c r="B3890" s="64">
        <f>VLOOKUP($A3890,Pivot!$D:$E,2,FALSE)</f>
        <v>0</v>
      </c>
      <c r="D3890" s="64">
        <v>50</v>
      </c>
      <c r="E3890" s="64">
        <v>50</v>
      </c>
      <c r="F3890" s="64">
        <v>0</v>
      </c>
      <c r="G3890" s="64">
        <v>0</v>
      </c>
      <c r="H3890" s="20">
        <f>IFERROR(VLOOKUP(A3890,'[3]Allocation Thresholds'!A:B,2,FALSE),10)</f>
        <v>10</v>
      </c>
    </row>
    <row r="3891" spans="1:8">
      <c r="A3891" t="s">
        <v>3114</v>
      </c>
      <c r="B3891" s="64">
        <f>VLOOKUP($A3891,Pivot!$D:$E,2,FALSE)</f>
        <v>0</v>
      </c>
      <c r="D3891" s="64">
        <v>50</v>
      </c>
      <c r="E3891" s="64">
        <v>50</v>
      </c>
      <c r="F3891" s="64">
        <v>0</v>
      </c>
      <c r="G3891" s="64">
        <v>0</v>
      </c>
      <c r="H3891" s="20">
        <f>IFERROR(VLOOKUP(A3891,'[3]Allocation Thresholds'!A:B,2,FALSE),10)</f>
        <v>10</v>
      </c>
    </row>
    <row r="3892" spans="1:8">
      <c r="A3892" t="s">
        <v>3115</v>
      </c>
      <c r="B3892" s="64">
        <f>VLOOKUP($A3892,Pivot!$D:$E,2,FALSE)</f>
        <v>0</v>
      </c>
      <c r="D3892" s="64">
        <v>50</v>
      </c>
      <c r="E3892" s="64">
        <v>50</v>
      </c>
      <c r="F3892" s="64">
        <v>0</v>
      </c>
      <c r="G3892" s="64">
        <v>0</v>
      </c>
      <c r="H3892" s="20">
        <f>IFERROR(VLOOKUP(A3892,'[3]Allocation Thresholds'!A:B,2,FALSE),10)</f>
        <v>10</v>
      </c>
    </row>
    <row r="3893" spans="1:8">
      <c r="A3893" t="s">
        <v>3116</v>
      </c>
      <c r="B3893" s="64">
        <f>VLOOKUP($A3893,Pivot!$D:$E,2,FALSE)</f>
        <v>0</v>
      </c>
      <c r="D3893" s="64">
        <v>50</v>
      </c>
      <c r="E3893" s="64">
        <v>50</v>
      </c>
      <c r="F3893" s="64">
        <v>0</v>
      </c>
      <c r="G3893" s="64">
        <v>0</v>
      </c>
      <c r="H3893" s="20">
        <f>IFERROR(VLOOKUP(A3893,'[3]Allocation Thresholds'!A:B,2,FALSE),10)</f>
        <v>10</v>
      </c>
    </row>
    <row r="3894" spans="1:8">
      <c r="A3894" t="s">
        <v>3117</v>
      </c>
      <c r="B3894" s="64">
        <f>VLOOKUP($A3894,Pivot!$D:$E,2,FALSE)</f>
        <v>0</v>
      </c>
      <c r="D3894" s="64">
        <v>50</v>
      </c>
      <c r="E3894" s="64">
        <v>50</v>
      </c>
      <c r="F3894" s="64">
        <v>0</v>
      </c>
      <c r="G3894" s="64">
        <v>0</v>
      </c>
      <c r="H3894" s="20">
        <f>IFERROR(VLOOKUP(A3894,'[3]Allocation Thresholds'!A:B,2,FALSE),10)</f>
        <v>10</v>
      </c>
    </row>
    <row r="3895" spans="1:8">
      <c r="A3895" t="s">
        <v>3118</v>
      </c>
      <c r="B3895" s="64">
        <f>VLOOKUP($A3895,Pivot!$D:$E,2,FALSE)</f>
        <v>0</v>
      </c>
      <c r="D3895" s="64">
        <v>50</v>
      </c>
      <c r="E3895" s="64">
        <v>50</v>
      </c>
      <c r="F3895" s="64">
        <v>0</v>
      </c>
      <c r="G3895" s="64">
        <v>0</v>
      </c>
      <c r="H3895" s="20">
        <f>IFERROR(VLOOKUP(A3895,'[3]Allocation Thresholds'!A:B,2,FALSE),10)</f>
        <v>10</v>
      </c>
    </row>
    <row r="3896" spans="1:8">
      <c r="A3896" t="s">
        <v>3119</v>
      </c>
      <c r="B3896" s="64">
        <f>VLOOKUP($A3896,Pivot!$D:$E,2,FALSE)</f>
        <v>0</v>
      </c>
      <c r="D3896" s="64">
        <v>50</v>
      </c>
      <c r="E3896" s="64">
        <v>50</v>
      </c>
      <c r="F3896" s="64">
        <v>0</v>
      </c>
      <c r="G3896" s="64">
        <v>0</v>
      </c>
      <c r="H3896" s="20">
        <f>IFERROR(VLOOKUP(A3896,'[3]Allocation Thresholds'!A:B,2,FALSE),10)</f>
        <v>10</v>
      </c>
    </row>
    <row r="3897" spans="1:8">
      <c r="A3897" t="s">
        <v>3120</v>
      </c>
      <c r="B3897" s="64">
        <f>VLOOKUP($A3897,Pivot!$D:$E,2,FALSE)</f>
        <v>0</v>
      </c>
      <c r="D3897" s="64">
        <v>50</v>
      </c>
      <c r="E3897" s="64">
        <v>50</v>
      </c>
      <c r="F3897" s="64">
        <v>0</v>
      </c>
      <c r="G3897" s="64">
        <v>0</v>
      </c>
      <c r="H3897" s="20">
        <f>IFERROR(VLOOKUP(A3897,'[3]Allocation Thresholds'!A:B,2,FALSE),10)</f>
        <v>10</v>
      </c>
    </row>
    <row r="3898" spans="1:8">
      <c r="A3898" t="s">
        <v>3121</v>
      </c>
      <c r="B3898" s="64">
        <f>VLOOKUP($A3898,Pivot!$D:$E,2,FALSE)</f>
        <v>0</v>
      </c>
      <c r="D3898" s="64">
        <v>50</v>
      </c>
      <c r="E3898" s="64">
        <v>50</v>
      </c>
      <c r="F3898" s="64">
        <v>0</v>
      </c>
      <c r="G3898" s="64">
        <v>0</v>
      </c>
      <c r="H3898" s="20">
        <f>IFERROR(VLOOKUP(A3898,'[3]Allocation Thresholds'!A:B,2,FALSE),10)</f>
        <v>10</v>
      </c>
    </row>
    <row r="3899" spans="1:8">
      <c r="A3899" t="s">
        <v>3122</v>
      </c>
      <c r="B3899" s="64">
        <f>VLOOKUP($A3899,Pivot!$D:$E,2,FALSE)</f>
        <v>0</v>
      </c>
      <c r="D3899" s="64">
        <v>50</v>
      </c>
      <c r="E3899" s="64">
        <v>50</v>
      </c>
      <c r="F3899" s="64">
        <v>0</v>
      </c>
      <c r="G3899" s="64">
        <v>0</v>
      </c>
      <c r="H3899" s="20">
        <f>IFERROR(VLOOKUP(A3899,'[3]Allocation Thresholds'!A:B,2,FALSE),10)</f>
        <v>10</v>
      </c>
    </row>
    <row r="3900" spans="1:8">
      <c r="A3900" t="s">
        <v>3123</v>
      </c>
      <c r="B3900" s="64">
        <f>VLOOKUP($A3900,Pivot!$D:$E,2,FALSE)</f>
        <v>0</v>
      </c>
      <c r="D3900" s="64">
        <v>50</v>
      </c>
      <c r="E3900" s="64">
        <v>50</v>
      </c>
      <c r="F3900" s="64">
        <v>0</v>
      </c>
      <c r="G3900" s="64">
        <v>0</v>
      </c>
      <c r="H3900" s="20">
        <f>IFERROR(VLOOKUP(A3900,'[3]Allocation Thresholds'!A:B,2,FALSE),10)</f>
        <v>10</v>
      </c>
    </row>
    <row r="3901" spans="1:8">
      <c r="A3901" t="s">
        <v>3124</v>
      </c>
      <c r="B3901" s="64">
        <f>VLOOKUP($A3901,Pivot!$D:$E,2,FALSE)</f>
        <v>0</v>
      </c>
      <c r="D3901" s="64">
        <v>50</v>
      </c>
      <c r="E3901" s="64">
        <v>50</v>
      </c>
      <c r="F3901" s="64">
        <v>0</v>
      </c>
      <c r="G3901" s="64">
        <v>0</v>
      </c>
      <c r="H3901" s="20">
        <f>IFERROR(VLOOKUP(A3901,'[3]Allocation Thresholds'!A:B,2,FALSE),10)</f>
        <v>10</v>
      </c>
    </row>
    <row r="3902" spans="1:8">
      <c r="A3902" t="s">
        <v>3125</v>
      </c>
      <c r="B3902" s="64">
        <f>VLOOKUP($A3902,Pivot!$D:$E,2,FALSE)</f>
        <v>0</v>
      </c>
      <c r="D3902" s="64">
        <v>50</v>
      </c>
      <c r="E3902" s="64">
        <v>50</v>
      </c>
      <c r="F3902" s="64">
        <v>0</v>
      </c>
      <c r="G3902" s="64">
        <v>0</v>
      </c>
      <c r="H3902" s="20">
        <f>IFERROR(VLOOKUP(A3902,'[3]Allocation Thresholds'!A:B,2,FALSE),10)</f>
        <v>10</v>
      </c>
    </row>
    <row r="3903" spans="1:8">
      <c r="A3903" t="s">
        <v>3126</v>
      </c>
      <c r="B3903" s="64">
        <f>VLOOKUP($A3903,Pivot!$D:$E,2,FALSE)</f>
        <v>0</v>
      </c>
      <c r="D3903" s="64">
        <v>50</v>
      </c>
      <c r="E3903" s="64">
        <v>50</v>
      </c>
      <c r="F3903" s="64">
        <v>0</v>
      </c>
      <c r="G3903" s="64">
        <v>0</v>
      </c>
      <c r="H3903" s="20">
        <f>IFERROR(VLOOKUP(A3903,'[3]Allocation Thresholds'!A:B,2,FALSE),10)</f>
        <v>10</v>
      </c>
    </row>
    <row r="3904" spans="1:8">
      <c r="A3904" t="s">
        <v>3127</v>
      </c>
      <c r="B3904" s="64">
        <f>VLOOKUP($A3904,Pivot!$D:$E,2,FALSE)</f>
        <v>0</v>
      </c>
      <c r="D3904" s="64">
        <v>0</v>
      </c>
      <c r="E3904" s="64">
        <v>0</v>
      </c>
      <c r="F3904" s="64">
        <v>0</v>
      </c>
      <c r="G3904" s="64">
        <v>0</v>
      </c>
      <c r="H3904" s="20">
        <f>IFERROR(VLOOKUP(A3904,'[3]Allocation Thresholds'!A:B,2,FALSE),10)</f>
        <v>10</v>
      </c>
    </row>
    <row r="3905" spans="1:8">
      <c r="A3905" t="s">
        <v>3128</v>
      </c>
      <c r="B3905" s="64">
        <f>VLOOKUP($A3905,Pivot!$D:$E,2,FALSE)</f>
        <v>0</v>
      </c>
      <c r="D3905" s="64">
        <v>50</v>
      </c>
      <c r="E3905" s="64">
        <v>50</v>
      </c>
      <c r="F3905" s="64">
        <v>0</v>
      </c>
      <c r="G3905" s="64">
        <v>0</v>
      </c>
      <c r="H3905" s="20">
        <f>IFERROR(VLOOKUP(A3905,'[3]Allocation Thresholds'!A:B,2,FALSE),10)</f>
        <v>10</v>
      </c>
    </row>
    <row r="3906" spans="1:8">
      <c r="A3906" t="s">
        <v>3129</v>
      </c>
      <c r="B3906" s="64">
        <f>VLOOKUP($A3906,Pivot!$D:$E,2,FALSE)</f>
        <v>0</v>
      </c>
      <c r="D3906" s="64">
        <v>50</v>
      </c>
      <c r="E3906" s="64">
        <v>50</v>
      </c>
      <c r="F3906" s="64">
        <v>0</v>
      </c>
      <c r="G3906" s="64">
        <v>0</v>
      </c>
      <c r="H3906" s="20">
        <f>IFERROR(VLOOKUP(A3906,'[3]Allocation Thresholds'!A:B,2,FALSE),10)</f>
        <v>10</v>
      </c>
    </row>
    <row r="3907" spans="1:8">
      <c r="A3907" t="s">
        <v>3130</v>
      </c>
      <c r="B3907" s="64">
        <f>VLOOKUP($A3907,Pivot!$D:$E,2,FALSE)</f>
        <v>0</v>
      </c>
      <c r="D3907" s="64">
        <v>50</v>
      </c>
      <c r="E3907" s="64">
        <v>50</v>
      </c>
      <c r="F3907" s="64">
        <v>0</v>
      </c>
      <c r="G3907" s="64">
        <v>0</v>
      </c>
      <c r="H3907" s="20">
        <f>IFERROR(VLOOKUP(A3907,'[3]Allocation Thresholds'!A:B,2,FALSE),10)</f>
        <v>10</v>
      </c>
    </row>
    <row r="3908" spans="1:8">
      <c r="A3908" t="s">
        <v>3131</v>
      </c>
      <c r="B3908" s="64">
        <f>VLOOKUP($A3908,Pivot!$D:$E,2,FALSE)</f>
        <v>0</v>
      </c>
      <c r="D3908" s="64">
        <v>50</v>
      </c>
      <c r="E3908" s="64">
        <v>50</v>
      </c>
      <c r="F3908" s="64">
        <v>0</v>
      </c>
      <c r="G3908" s="64">
        <v>0</v>
      </c>
      <c r="H3908" s="20">
        <f>IFERROR(VLOOKUP(A3908,'[3]Allocation Thresholds'!A:B,2,FALSE),10)</f>
        <v>10</v>
      </c>
    </row>
    <row r="3909" spans="1:8">
      <c r="A3909" t="s">
        <v>3132</v>
      </c>
      <c r="B3909" s="64">
        <f>VLOOKUP($A3909,Pivot!$D:$E,2,FALSE)</f>
        <v>0</v>
      </c>
      <c r="D3909" s="64">
        <v>50</v>
      </c>
      <c r="E3909" s="64">
        <v>50</v>
      </c>
      <c r="F3909" s="64">
        <v>0</v>
      </c>
      <c r="G3909" s="64">
        <v>0</v>
      </c>
      <c r="H3909" s="20">
        <f>IFERROR(VLOOKUP(A3909,'[3]Allocation Thresholds'!A:B,2,FALSE),10)</f>
        <v>10</v>
      </c>
    </row>
    <row r="3910" spans="1:8">
      <c r="A3910" t="s">
        <v>3133</v>
      </c>
      <c r="B3910" s="64">
        <f>VLOOKUP($A3910,Pivot!$D:$E,2,FALSE)</f>
        <v>0</v>
      </c>
      <c r="D3910" s="64">
        <v>50</v>
      </c>
      <c r="E3910" s="64">
        <v>50</v>
      </c>
      <c r="F3910" s="64">
        <v>0</v>
      </c>
      <c r="G3910" s="64">
        <v>0</v>
      </c>
      <c r="H3910" s="20">
        <f>IFERROR(VLOOKUP(A3910,'[3]Allocation Thresholds'!A:B,2,FALSE),10)</f>
        <v>10</v>
      </c>
    </row>
    <row r="3911" spans="1:8">
      <c r="A3911" t="s">
        <v>3134</v>
      </c>
      <c r="B3911" s="64">
        <f>VLOOKUP($A3911,Pivot!$D:$E,2,FALSE)</f>
        <v>0</v>
      </c>
      <c r="D3911" s="66">
        <v>50</v>
      </c>
      <c r="E3911" s="64">
        <v>50</v>
      </c>
      <c r="F3911" s="67">
        <v>0</v>
      </c>
      <c r="G3911" s="64">
        <v>0</v>
      </c>
      <c r="H3911" s="20">
        <f>IFERROR(VLOOKUP(A3911,'[3]Allocation Thresholds'!A:B,2,FALSE),10)</f>
        <v>10</v>
      </c>
    </row>
    <row r="3912" spans="1:8">
      <c r="A3912" t="s">
        <v>3135</v>
      </c>
      <c r="B3912" s="64">
        <f>VLOOKUP($A3912,Pivot!$D:$E,2,FALSE)</f>
        <v>1</v>
      </c>
      <c r="D3912" s="64">
        <v>50</v>
      </c>
      <c r="E3912" s="64">
        <v>50</v>
      </c>
      <c r="F3912" s="64">
        <v>0</v>
      </c>
      <c r="G3912" s="64">
        <v>0</v>
      </c>
      <c r="H3912" s="20">
        <f>IFERROR(VLOOKUP(A3912,'[3]Allocation Thresholds'!A:B,2,FALSE),10)</f>
        <v>10</v>
      </c>
    </row>
    <row r="3913" spans="1:8">
      <c r="A3913" t="s">
        <v>3136</v>
      </c>
      <c r="B3913" s="64">
        <f>VLOOKUP($A3913,Pivot!$D:$E,2,FALSE)</f>
        <v>0</v>
      </c>
      <c r="D3913" s="64">
        <v>50</v>
      </c>
      <c r="E3913" s="64">
        <v>50</v>
      </c>
      <c r="F3913" s="64">
        <v>0</v>
      </c>
      <c r="G3913" s="64">
        <v>0</v>
      </c>
      <c r="H3913" s="20">
        <f>IFERROR(VLOOKUP(A3913,'[3]Allocation Thresholds'!A:B,2,FALSE),10)</f>
        <v>10</v>
      </c>
    </row>
    <row r="3914" spans="1:8">
      <c r="A3914" t="s">
        <v>3137</v>
      </c>
      <c r="B3914" s="64">
        <f>VLOOKUP($A3914,Pivot!$D:$E,2,FALSE)</f>
        <v>0</v>
      </c>
      <c r="D3914" s="64">
        <v>50</v>
      </c>
      <c r="E3914" s="64">
        <v>50</v>
      </c>
      <c r="F3914" s="64">
        <v>0</v>
      </c>
      <c r="G3914" s="64">
        <v>0</v>
      </c>
      <c r="H3914" s="20">
        <f>IFERROR(VLOOKUP(A3914,'[3]Allocation Thresholds'!A:B,2,FALSE),10)</f>
        <v>10</v>
      </c>
    </row>
    <row r="3915" spans="1:8">
      <c r="A3915" t="s">
        <v>3138</v>
      </c>
      <c r="B3915" s="64">
        <f>VLOOKUP($A3915,Pivot!$D:$E,2,FALSE)</f>
        <v>0</v>
      </c>
      <c r="D3915" s="64">
        <v>50</v>
      </c>
      <c r="E3915" s="64">
        <v>50</v>
      </c>
      <c r="F3915" s="64">
        <v>0</v>
      </c>
      <c r="G3915" s="64">
        <v>0</v>
      </c>
      <c r="H3915" s="20">
        <f>IFERROR(VLOOKUP(A3915,'[3]Allocation Thresholds'!A:B,2,FALSE),10)</f>
        <v>10</v>
      </c>
    </row>
    <row r="3916" spans="1:8">
      <c r="A3916" t="s">
        <v>3139</v>
      </c>
      <c r="B3916" s="64">
        <f>VLOOKUP($A3916,Pivot!$D:$E,2,FALSE)</f>
        <v>0</v>
      </c>
      <c r="D3916" s="64">
        <v>0</v>
      </c>
      <c r="E3916" s="64">
        <v>0</v>
      </c>
      <c r="F3916" s="64">
        <v>0</v>
      </c>
      <c r="G3916" s="64">
        <v>0</v>
      </c>
      <c r="H3916" s="20">
        <f>IFERROR(VLOOKUP(A3916,'[3]Allocation Thresholds'!A:B,2,FALSE),10)</f>
        <v>10</v>
      </c>
    </row>
    <row r="3917" spans="1:8">
      <c r="A3917" t="s">
        <v>3140</v>
      </c>
      <c r="B3917" s="64">
        <f>VLOOKUP($A3917,Pivot!$D:$E,2,FALSE)</f>
        <v>0</v>
      </c>
      <c r="D3917" s="64">
        <v>0</v>
      </c>
      <c r="E3917" s="64">
        <v>0</v>
      </c>
      <c r="F3917" s="64">
        <v>0</v>
      </c>
      <c r="G3917" s="64">
        <v>0</v>
      </c>
      <c r="H3917" s="20">
        <f>IFERROR(VLOOKUP(A3917,'[3]Allocation Thresholds'!A:B,2,FALSE),10)</f>
        <v>10</v>
      </c>
    </row>
    <row r="3918" spans="1:8">
      <c r="A3918" t="s">
        <v>3141</v>
      </c>
      <c r="B3918" s="64">
        <f>VLOOKUP($A3918,Pivot!$D:$E,2,FALSE)</f>
        <v>0</v>
      </c>
      <c r="D3918" s="64">
        <v>50</v>
      </c>
      <c r="E3918" s="64">
        <v>50</v>
      </c>
      <c r="F3918" s="64">
        <v>0</v>
      </c>
      <c r="G3918" s="64">
        <v>0</v>
      </c>
      <c r="H3918" s="20">
        <f>IFERROR(VLOOKUP(A3918,'[3]Allocation Thresholds'!A:B,2,FALSE),10)</f>
        <v>10</v>
      </c>
    </row>
    <row r="3919" spans="1:8">
      <c r="A3919" t="s">
        <v>3142</v>
      </c>
      <c r="B3919" s="64">
        <f>VLOOKUP($A3919,Pivot!$D:$E,2,FALSE)</f>
        <v>0</v>
      </c>
      <c r="D3919" s="64">
        <v>50</v>
      </c>
      <c r="E3919" s="64">
        <v>50</v>
      </c>
      <c r="F3919" s="64">
        <v>0</v>
      </c>
      <c r="G3919" s="64">
        <v>0</v>
      </c>
      <c r="H3919" s="20">
        <f>IFERROR(VLOOKUP(A3919,'[3]Allocation Thresholds'!A:B,2,FALSE),10)</f>
        <v>10</v>
      </c>
    </row>
    <row r="3920" spans="1:8">
      <c r="A3920" t="s">
        <v>3143</v>
      </c>
      <c r="B3920" s="64">
        <f>VLOOKUP($A3920,Pivot!$D:$E,2,FALSE)</f>
        <v>0</v>
      </c>
      <c r="D3920" s="64">
        <v>0</v>
      </c>
      <c r="E3920" s="64">
        <v>0</v>
      </c>
      <c r="F3920" s="64">
        <v>0</v>
      </c>
      <c r="G3920" s="64">
        <v>0</v>
      </c>
      <c r="H3920" s="20">
        <f>IFERROR(VLOOKUP(A3920,'[3]Allocation Thresholds'!A:B,2,FALSE),10)</f>
        <v>10</v>
      </c>
    </row>
    <row r="3921" spans="1:8">
      <c r="A3921" t="s">
        <v>3144</v>
      </c>
      <c r="B3921" s="64">
        <f>VLOOKUP($A3921,Pivot!$D:$E,2,FALSE)</f>
        <v>0</v>
      </c>
      <c r="D3921" s="64">
        <v>50</v>
      </c>
      <c r="E3921" s="64">
        <v>50</v>
      </c>
      <c r="F3921" s="64">
        <v>0</v>
      </c>
      <c r="G3921" s="64">
        <v>0</v>
      </c>
      <c r="H3921" s="20">
        <f>IFERROR(VLOOKUP(A3921,'[3]Allocation Thresholds'!A:B,2,FALSE),10)</f>
        <v>10</v>
      </c>
    </row>
    <row r="3922" spans="1:8">
      <c r="A3922" t="s">
        <v>3145</v>
      </c>
      <c r="B3922" s="64">
        <f>VLOOKUP($A3922,Pivot!$D:$E,2,FALSE)</f>
        <v>0</v>
      </c>
      <c r="D3922" s="64">
        <v>50</v>
      </c>
      <c r="E3922" s="64">
        <v>50</v>
      </c>
      <c r="F3922" s="64">
        <v>0</v>
      </c>
      <c r="G3922" s="64">
        <v>0</v>
      </c>
      <c r="H3922" s="20">
        <f>IFERROR(VLOOKUP(A3922,'[3]Allocation Thresholds'!A:B,2,FALSE),10)</f>
        <v>10</v>
      </c>
    </row>
    <row r="3923" spans="1:8">
      <c r="A3923" t="s">
        <v>3146</v>
      </c>
      <c r="B3923" s="64">
        <f>VLOOKUP($A3923,Pivot!$D:$E,2,FALSE)</f>
        <v>1</v>
      </c>
      <c r="D3923" s="64">
        <v>50</v>
      </c>
      <c r="E3923" s="64">
        <v>50</v>
      </c>
      <c r="F3923" s="64">
        <v>0</v>
      </c>
      <c r="G3923" s="64">
        <v>0</v>
      </c>
      <c r="H3923" s="20">
        <f>IFERROR(VLOOKUP(A3923,'[3]Allocation Thresholds'!A:B,2,FALSE),10)</f>
        <v>10</v>
      </c>
    </row>
    <row r="3924" spans="1:8">
      <c r="A3924" t="s">
        <v>3147</v>
      </c>
      <c r="B3924" s="64">
        <f>VLOOKUP($A3924,Pivot!$D:$E,2,FALSE)</f>
        <v>0</v>
      </c>
      <c r="D3924" s="64">
        <v>50</v>
      </c>
      <c r="E3924" s="64">
        <v>50</v>
      </c>
      <c r="F3924" s="64">
        <v>0</v>
      </c>
      <c r="G3924" s="64">
        <v>0</v>
      </c>
      <c r="H3924" s="20">
        <f>IFERROR(VLOOKUP(A3924,'[3]Allocation Thresholds'!A:B,2,FALSE),10)</f>
        <v>10</v>
      </c>
    </row>
    <row r="3925" spans="1:8">
      <c r="A3925" t="s">
        <v>3148</v>
      </c>
      <c r="B3925" s="64">
        <f>VLOOKUP($A3925,Pivot!$D:$E,2,FALSE)</f>
        <v>0</v>
      </c>
      <c r="D3925" s="64">
        <v>50</v>
      </c>
      <c r="E3925" s="64">
        <v>50</v>
      </c>
      <c r="F3925" s="64">
        <v>0</v>
      </c>
      <c r="G3925" s="64">
        <v>0</v>
      </c>
      <c r="H3925" s="20">
        <f>IFERROR(VLOOKUP(A3925,'[3]Allocation Thresholds'!A:B,2,FALSE),10)</f>
        <v>10</v>
      </c>
    </row>
    <row r="3926" spans="1:8">
      <c r="A3926" t="s">
        <v>3149</v>
      </c>
      <c r="B3926" s="64">
        <f>VLOOKUP($A3926,Pivot!$D:$E,2,FALSE)</f>
        <v>0</v>
      </c>
      <c r="D3926" s="64">
        <v>50</v>
      </c>
      <c r="E3926" s="64">
        <v>50</v>
      </c>
      <c r="F3926" s="64">
        <v>0</v>
      </c>
      <c r="G3926" s="64">
        <v>0</v>
      </c>
      <c r="H3926" s="20">
        <f>IFERROR(VLOOKUP(A3926,'[3]Allocation Thresholds'!A:B,2,FALSE),10)</f>
        <v>10</v>
      </c>
    </row>
    <row r="3927" spans="1:8">
      <c r="A3927" t="s">
        <v>3150</v>
      </c>
      <c r="B3927" s="64">
        <f>VLOOKUP($A3927,Pivot!$D:$E,2,FALSE)</f>
        <v>0</v>
      </c>
      <c r="D3927" s="64">
        <v>50</v>
      </c>
      <c r="E3927" s="64">
        <v>50</v>
      </c>
      <c r="F3927" s="64">
        <v>0</v>
      </c>
      <c r="G3927" s="64">
        <v>0</v>
      </c>
      <c r="H3927" s="20">
        <f>IFERROR(VLOOKUP(A3927,'[3]Allocation Thresholds'!A:B,2,FALSE),10)</f>
        <v>10</v>
      </c>
    </row>
    <row r="3928" spans="1:8">
      <c r="A3928" t="s">
        <v>3151</v>
      </c>
      <c r="B3928" s="64">
        <f>VLOOKUP($A3928,Pivot!$D:$E,2,FALSE)</f>
        <v>0</v>
      </c>
      <c r="D3928" s="64">
        <v>50</v>
      </c>
      <c r="E3928" s="64">
        <v>50</v>
      </c>
      <c r="F3928" s="64">
        <v>0</v>
      </c>
      <c r="G3928" s="64">
        <v>0</v>
      </c>
      <c r="H3928" s="20">
        <f>IFERROR(VLOOKUP(A3928,'[3]Allocation Thresholds'!A:B,2,FALSE),10)</f>
        <v>10</v>
      </c>
    </row>
    <row r="3929" spans="1:8">
      <c r="A3929" t="s">
        <v>3152</v>
      </c>
      <c r="B3929" s="64">
        <f>VLOOKUP($A3929,Pivot!$D:$E,2,FALSE)</f>
        <v>0</v>
      </c>
      <c r="D3929" s="64">
        <v>0</v>
      </c>
      <c r="E3929" s="64">
        <v>0</v>
      </c>
      <c r="F3929" s="64">
        <v>0</v>
      </c>
      <c r="G3929" s="64">
        <v>0</v>
      </c>
      <c r="H3929" s="20">
        <f>IFERROR(VLOOKUP(A3929,'[3]Allocation Thresholds'!A:B,2,FALSE),10)</f>
        <v>10</v>
      </c>
    </row>
    <row r="3930" spans="1:8">
      <c r="A3930" t="s">
        <v>3153</v>
      </c>
      <c r="B3930" s="64">
        <f>VLOOKUP($A3930,Pivot!$D:$E,2,FALSE)</f>
        <v>0</v>
      </c>
      <c r="D3930" s="64">
        <v>50</v>
      </c>
      <c r="E3930" s="64">
        <v>50</v>
      </c>
      <c r="F3930" s="64">
        <v>0</v>
      </c>
      <c r="G3930" s="64">
        <v>0</v>
      </c>
      <c r="H3930" s="20">
        <f>IFERROR(VLOOKUP(A3930,'[3]Allocation Thresholds'!A:B,2,FALSE),10)</f>
        <v>10</v>
      </c>
    </row>
    <row r="3931" spans="1:8">
      <c r="A3931" t="s">
        <v>3154</v>
      </c>
      <c r="B3931" s="64">
        <f>VLOOKUP($A3931,Pivot!$D:$E,2,FALSE)</f>
        <v>0</v>
      </c>
      <c r="D3931" s="64">
        <v>50</v>
      </c>
      <c r="E3931" s="64">
        <v>50</v>
      </c>
      <c r="F3931" s="64">
        <v>0</v>
      </c>
      <c r="G3931" s="64">
        <v>0</v>
      </c>
      <c r="H3931" s="20">
        <f>IFERROR(VLOOKUP(A3931,'[3]Allocation Thresholds'!A:B,2,FALSE),10)</f>
        <v>10</v>
      </c>
    </row>
    <row r="3932" spans="1:8">
      <c r="A3932" t="s">
        <v>3155</v>
      </c>
      <c r="B3932" s="64">
        <f>VLOOKUP($A3932,Pivot!$D:$E,2,FALSE)</f>
        <v>0</v>
      </c>
      <c r="D3932" s="64">
        <v>0</v>
      </c>
      <c r="E3932" s="64">
        <v>0</v>
      </c>
      <c r="F3932" s="64">
        <v>0</v>
      </c>
      <c r="G3932" s="64">
        <v>0</v>
      </c>
      <c r="H3932" s="20">
        <f>IFERROR(VLOOKUP(A3932,'[3]Allocation Thresholds'!A:B,2,FALSE),10)</f>
        <v>10</v>
      </c>
    </row>
    <row r="3933" spans="1:8">
      <c r="A3933" t="s">
        <v>3156</v>
      </c>
      <c r="B3933" s="64">
        <f>VLOOKUP($A3933,Pivot!$D:$E,2,FALSE)</f>
        <v>0</v>
      </c>
      <c r="D3933" s="64">
        <v>50</v>
      </c>
      <c r="E3933" s="64">
        <v>50</v>
      </c>
      <c r="F3933" s="64">
        <v>0</v>
      </c>
      <c r="G3933" s="64">
        <v>0</v>
      </c>
      <c r="H3933" s="20">
        <f>IFERROR(VLOOKUP(A3933,'[3]Allocation Thresholds'!A:B,2,FALSE),10)</f>
        <v>10</v>
      </c>
    </row>
    <row r="3934" spans="1:8">
      <c r="A3934" t="s">
        <v>3157</v>
      </c>
      <c r="B3934" s="64">
        <f>VLOOKUP($A3934,Pivot!$D:$E,2,FALSE)</f>
        <v>0</v>
      </c>
      <c r="D3934" s="64">
        <v>50</v>
      </c>
      <c r="E3934" s="64">
        <v>50</v>
      </c>
      <c r="F3934" s="64">
        <v>0</v>
      </c>
      <c r="G3934" s="64">
        <v>0</v>
      </c>
      <c r="H3934" s="20">
        <f>IFERROR(VLOOKUP(A3934,'[3]Allocation Thresholds'!A:B,2,FALSE),10)</f>
        <v>10</v>
      </c>
    </row>
    <row r="3935" spans="1:8">
      <c r="A3935" t="s">
        <v>3158</v>
      </c>
      <c r="B3935" s="64">
        <f>VLOOKUP($A3935,Pivot!$D:$E,2,FALSE)</f>
        <v>0</v>
      </c>
      <c r="D3935" s="64">
        <v>50</v>
      </c>
      <c r="E3935" s="64">
        <v>50</v>
      </c>
      <c r="F3935" s="64">
        <v>0</v>
      </c>
      <c r="G3935" s="64">
        <v>0</v>
      </c>
      <c r="H3935" s="20">
        <f>IFERROR(VLOOKUP(A3935,'[3]Allocation Thresholds'!A:B,2,FALSE),10)</f>
        <v>10</v>
      </c>
    </row>
    <row r="3936" spans="1:8">
      <c r="A3936" t="s">
        <v>3159</v>
      </c>
      <c r="B3936" s="64">
        <f>VLOOKUP($A3936,Pivot!$D:$E,2,FALSE)</f>
        <v>0</v>
      </c>
      <c r="D3936" s="64">
        <v>0</v>
      </c>
      <c r="E3936" s="64">
        <v>0</v>
      </c>
      <c r="F3936" s="64">
        <v>0</v>
      </c>
      <c r="G3936" s="64">
        <v>0</v>
      </c>
      <c r="H3936" s="20">
        <f>IFERROR(VLOOKUP(A3936,'[3]Allocation Thresholds'!A:B,2,FALSE),10)</f>
        <v>10</v>
      </c>
    </row>
    <row r="3937" spans="1:8">
      <c r="A3937" t="s">
        <v>3160</v>
      </c>
      <c r="B3937" s="64">
        <f>VLOOKUP($A3937,Pivot!$D:$E,2,FALSE)</f>
        <v>0</v>
      </c>
      <c r="D3937" s="64">
        <v>50</v>
      </c>
      <c r="E3937" s="64">
        <v>50</v>
      </c>
      <c r="F3937" s="64">
        <v>0</v>
      </c>
      <c r="G3937" s="64">
        <v>0</v>
      </c>
      <c r="H3937" s="20">
        <f>IFERROR(VLOOKUP(A3937,'[3]Allocation Thresholds'!A:B,2,FALSE),10)</f>
        <v>10</v>
      </c>
    </row>
    <row r="3938" spans="1:8">
      <c r="A3938" t="s">
        <v>3161</v>
      </c>
      <c r="B3938" s="64">
        <f>VLOOKUP($A3938,Pivot!$D:$E,2,FALSE)</f>
        <v>0</v>
      </c>
      <c r="D3938" s="64">
        <v>50</v>
      </c>
      <c r="E3938" s="64">
        <v>50</v>
      </c>
      <c r="F3938" s="64">
        <v>0</v>
      </c>
      <c r="G3938" s="64">
        <v>0</v>
      </c>
      <c r="H3938" s="20">
        <f>IFERROR(VLOOKUP(A3938,'[3]Allocation Thresholds'!A:B,2,FALSE),10)</f>
        <v>10</v>
      </c>
    </row>
    <row r="3939" spans="1:8">
      <c r="A3939" t="s">
        <v>3162</v>
      </c>
      <c r="B3939" s="64">
        <f>VLOOKUP($A3939,Pivot!$D:$E,2,FALSE)</f>
        <v>0</v>
      </c>
      <c r="D3939" s="64">
        <v>50</v>
      </c>
      <c r="E3939" s="64">
        <v>50</v>
      </c>
      <c r="F3939" s="64">
        <v>0</v>
      </c>
      <c r="G3939" s="64">
        <v>0</v>
      </c>
      <c r="H3939" s="20">
        <f>IFERROR(VLOOKUP(A3939,'[3]Allocation Thresholds'!A:B,2,FALSE),10)</f>
        <v>10</v>
      </c>
    </row>
    <row r="3940" spans="1:8">
      <c r="A3940" t="s">
        <v>3163</v>
      </c>
      <c r="B3940" s="64">
        <f>VLOOKUP($A3940,Pivot!$D:$E,2,FALSE)</f>
        <v>0</v>
      </c>
      <c r="D3940" s="66">
        <v>0</v>
      </c>
      <c r="E3940" s="64">
        <v>0</v>
      </c>
      <c r="F3940" s="64">
        <v>0</v>
      </c>
      <c r="G3940" s="64">
        <v>0</v>
      </c>
      <c r="H3940" s="20">
        <f>IFERROR(VLOOKUP(A3940,'[3]Allocation Thresholds'!A:B,2,FALSE),10)</f>
        <v>10</v>
      </c>
    </row>
    <row r="3941" spans="1:8">
      <c r="A3941" t="s">
        <v>3164</v>
      </c>
      <c r="B3941" s="64">
        <f>VLOOKUP($A3941,Pivot!$D:$E,2,FALSE)</f>
        <v>0</v>
      </c>
      <c r="D3941" s="64">
        <v>0</v>
      </c>
      <c r="E3941" s="64">
        <v>0</v>
      </c>
      <c r="F3941" s="64">
        <v>0</v>
      </c>
      <c r="G3941" s="64">
        <v>0</v>
      </c>
      <c r="H3941" s="20">
        <f>IFERROR(VLOOKUP(A3941,'[3]Allocation Thresholds'!A:B,2,FALSE),10)</f>
        <v>10</v>
      </c>
    </row>
    <row r="3942" spans="1:8">
      <c r="A3942" t="s">
        <v>3165</v>
      </c>
      <c r="B3942" s="64">
        <f>VLOOKUP($A3942,Pivot!$D:$E,2,FALSE)</f>
        <v>0</v>
      </c>
      <c r="D3942" s="64">
        <v>50</v>
      </c>
      <c r="E3942" s="64">
        <v>50</v>
      </c>
      <c r="F3942" s="64">
        <v>0</v>
      </c>
      <c r="G3942" s="64">
        <v>0</v>
      </c>
      <c r="H3942" s="20">
        <f>IFERROR(VLOOKUP(A3942,'[3]Allocation Thresholds'!A:B,2,FALSE),10)</f>
        <v>10</v>
      </c>
    </row>
    <row r="3943" spans="1:8">
      <c r="A3943" t="s">
        <v>3166</v>
      </c>
      <c r="B3943" s="64">
        <f>VLOOKUP($A3943,Pivot!$D:$E,2,FALSE)</f>
        <v>0</v>
      </c>
      <c r="D3943" s="64">
        <v>50</v>
      </c>
      <c r="E3943" s="64">
        <v>50</v>
      </c>
      <c r="F3943" s="64">
        <v>0</v>
      </c>
      <c r="G3943" s="64">
        <v>0</v>
      </c>
      <c r="H3943" s="20">
        <f>IFERROR(VLOOKUP(A3943,'[3]Allocation Thresholds'!A:B,2,FALSE),10)</f>
        <v>10</v>
      </c>
    </row>
    <row r="3944" spans="1:8">
      <c r="A3944" t="s">
        <v>3167</v>
      </c>
      <c r="B3944" s="64">
        <f>VLOOKUP($A3944,Pivot!$D:$E,2,FALSE)</f>
        <v>0</v>
      </c>
      <c r="D3944" s="64">
        <v>0</v>
      </c>
      <c r="E3944" s="64">
        <v>0</v>
      </c>
      <c r="F3944" s="64">
        <v>0</v>
      </c>
      <c r="G3944" s="64">
        <v>0</v>
      </c>
      <c r="H3944" s="20">
        <f>IFERROR(VLOOKUP(A3944,'[3]Allocation Thresholds'!A:B,2,FALSE),10)</f>
        <v>10</v>
      </c>
    </row>
    <row r="3945" spans="1:8">
      <c r="A3945" t="s">
        <v>3168</v>
      </c>
      <c r="B3945" s="64">
        <f>VLOOKUP($A3945,Pivot!$D:$E,2,FALSE)</f>
        <v>0</v>
      </c>
      <c r="D3945" s="64">
        <v>50</v>
      </c>
      <c r="E3945" s="64">
        <v>50</v>
      </c>
      <c r="F3945" s="64">
        <v>0</v>
      </c>
      <c r="G3945" s="64">
        <v>0</v>
      </c>
      <c r="H3945" s="20">
        <f>IFERROR(VLOOKUP(A3945,'[3]Allocation Thresholds'!A:B,2,FALSE),10)</f>
        <v>10</v>
      </c>
    </row>
    <row r="3946" spans="1:8">
      <c r="A3946" t="s">
        <v>3169</v>
      </c>
      <c r="B3946" s="64">
        <f>VLOOKUP($A3946,Pivot!$D:$E,2,FALSE)</f>
        <v>0</v>
      </c>
      <c r="D3946" s="64">
        <v>0</v>
      </c>
      <c r="E3946" s="64">
        <v>0</v>
      </c>
      <c r="F3946" s="64">
        <v>0</v>
      </c>
      <c r="G3946" s="64">
        <v>0</v>
      </c>
      <c r="H3946" s="20">
        <f>IFERROR(VLOOKUP(A3946,'[3]Allocation Thresholds'!A:B,2,FALSE),10)</f>
        <v>10</v>
      </c>
    </row>
    <row r="3947" spans="1:8">
      <c r="A3947" t="s">
        <v>3170</v>
      </c>
      <c r="B3947" s="64">
        <f>VLOOKUP($A3947,Pivot!$D:$E,2,FALSE)</f>
        <v>0</v>
      </c>
      <c r="D3947" s="64">
        <v>50</v>
      </c>
      <c r="E3947" s="64">
        <v>50</v>
      </c>
      <c r="F3947" s="64">
        <v>0</v>
      </c>
      <c r="G3947" s="64">
        <v>0</v>
      </c>
      <c r="H3947" s="20">
        <f>IFERROR(VLOOKUP(A3947,'[3]Allocation Thresholds'!A:B,2,FALSE),10)</f>
        <v>10</v>
      </c>
    </row>
    <row r="3948" spans="1:8">
      <c r="A3948" t="s">
        <v>3171</v>
      </c>
      <c r="B3948" s="64">
        <f>VLOOKUP($A3948,Pivot!$D:$E,2,FALSE)</f>
        <v>0</v>
      </c>
      <c r="D3948" s="64">
        <v>50</v>
      </c>
      <c r="E3948" s="64">
        <v>50</v>
      </c>
      <c r="F3948" s="64">
        <v>0</v>
      </c>
      <c r="G3948" s="64">
        <v>0</v>
      </c>
      <c r="H3948" s="20">
        <f>IFERROR(VLOOKUP(A3948,'[3]Allocation Thresholds'!A:B,2,FALSE),10)</f>
        <v>10</v>
      </c>
    </row>
    <row r="3949" spans="1:8">
      <c r="A3949" t="s">
        <v>3172</v>
      </c>
      <c r="B3949" s="64">
        <f>VLOOKUP($A3949,Pivot!$D:$E,2,FALSE)</f>
        <v>0</v>
      </c>
      <c r="D3949" s="64">
        <v>50</v>
      </c>
      <c r="E3949" s="64">
        <v>50</v>
      </c>
      <c r="F3949" s="64">
        <v>0</v>
      </c>
      <c r="G3949" s="64">
        <v>0</v>
      </c>
      <c r="H3949" s="20">
        <f>IFERROR(VLOOKUP(A3949,'[3]Allocation Thresholds'!A:B,2,FALSE),10)</f>
        <v>10</v>
      </c>
    </row>
    <row r="3950" spans="1:8">
      <c r="A3950" t="s">
        <v>3173</v>
      </c>
      <c r="B3950" s="64">
        <f>VLOOKUP($A3950,Pivot!$D:$E,2,FALSE)</f>
        <v>0</v>
      </c>
      <c r="D3950" s="64">
        <v>50</v>
      </c>
      <c r="E3950" s="64">
        <v>50</v>
      </c>
      <c r="F3950" s="64">
        <v>0</v>
      </c>
      <c r="G3950" s="64">
        <v>0</v>
      </c>
      <c r="H3950" s="20">
        <f>IFERROR(VLOOKUP(A3950,'[3]Allocation Thresholds'!A:B,2,FALSE),10)</f>
        <v>10</v>
      </c>
    </row>
    <row r="3951" spans="1:8">
      <c r="A3951" t="s">
        <v>3174</v>
      </c>
      <c r="B3951" s="64">
        <f>VLOOKUP($A3951,Pivot!$D:$E,2,FALSE)</f>
        <v>0</v>
      </c>
      <c r="D3951" s="64">
        <v>50</v>
      </c>
      <c r="E3951" s="64">
        <v>50</v>
      </c>
      <c r="F3951" s="64">
        <v>0</v>
      </c>
      <c r="G3951" s="64">
        <v>0</v>
      </c>
      <c r="H3951" s="20">
        <f>IFERROR(VLOOKUP(A3951,'[3]Allocation Thresholds'!A:B,2,FALSE),10)</f>
        <v>10</v>
      </c>
    </row>
    <row r="3952" spans="1:8">
      <c r="A3952" t="s">
        <v>3175</v>
      </c>
      <c r="B3952" s="64">
        <f>VLOOKUP($A3952,Pivot!$D:$E,2,FALSE)</f>
        <v>0</v>
      </c>
      <c r="D3952" s="64">
        <v>0</v>
      </c>
      <c r="E3952" s="64">
        <v>0</v>
      </c>
      <c r="F3952" s="64">
        <v>0</v>
      </c>
      <c r="G3952" s="64">
        <v>0</v>
      </c>
      <c r="H3952" s="20">
        <f>IFERROR(VLOOKUP(A3952,'[3]Allocation Thresholds'!A:B,2,FALSE),10)</f>
        <v>10</v>
      </c>
    </row>
    <row r="3953" spans="1:8">
      <c r="A3953" t="s">
        <v>3176</v>
      </c>
      <c r="B3953" s="64">
        <f>VLOOKUP($A3953,Pivot!$D:$E,2,FALSE)</f>
        <v>0</v>
      </c>
      <c r="D3953" s="64">
        <v>0</v>
      </c>
      <c r="E3953" s="64">
        <v>0</v>
      </c>
      <c r="F3953" s="64">
        <v>0</v>
      </c>
      <c r="G3953" s="64">
        <v>0</v>
      </c>
      <c r="H3953" s="20">
        <f>IFERROR(VLOOKUP(A3953,'[3]Allocation Thresholds'!A:B,2,FALSE),10)</f>
        <v>10</v>
      </c>
    </row>
    <row r="3954" spans="1:8">
      <c r="A3954" t="s">
        <v>3177</v>
      </c>
      <c r="B3954" s="64">
        <f>VLOOKUP($A3954,Pivot!$D:$E,2,FALSE)</f>
        <v>0</v>
      </c>
      <c r="D3954" s="64">
        <v>50</v>
      </c>
      <c r="E3954" s="64">
        <v>50</v>
      </c>
      <c r="F3954" s="64">
        <v>0</v>
      </c>
      <c r="G3954" s="64">
        <v>0</v>
      </c>
      <c r="H3954" s="20">
        <f>IFERROR(VLOOKUP(A3954,'[3]Allocation Thresholds'!A:B,2,FALSE),10)</f>
        <v>10</v>
      </c>
    </row>
    <row r="3955" spans="1:8">
      <c r="A3955" t="s">
        <v>3178</v>
      </c>
      <c r="B3955" s="64">
        <f>VLOOKUP($A3955,Pivot!$D:$E,2,FALSE)</f>
        <v>0</v>
      </c>
      <c r="D3955" s="64">
        <v>50</v>
      </c>
      <c r="E3955" s="64">
        <v>50</v>
      </c>
      <c r="F3955" s="64">
        <v>0</v>
      </c>
      <c r="G3955" s="64">
        <v>0</v>
      </c>
      <c r="H3955" s="20">
        <f>IFERROR(VLOOKUP(A3955,'[3]Allocation Thresholds'!A:B,2,FALSE),10)</f>
        <v>10</v>
      </c>
    </row>
    <row r="3956" spans="1:8">
      <c r="A3956" t="s">
        <v>3179</v>
      </c>
      <c r="B3956" s="64">
        <f>VLOOKUP($A3956,Pivot!$D:$E,2,FALSE)</f>
        <v>0</v>
      </c>
      <c r="D3956" s="64">
        <v>50</v>
      </c>
      <c r="E3956" s="64">
        <v>50</v>
      </c>
      <c r="F3956" s="64">
        <v>0</v>
      </c>
      <c r="G3956" s="64">
        <v>0</v>
      </c>
      <c r="H3956" s="20">
        <f>IFERROR(VLOOKUP(A3956,'[3]Allocation Thresholds'!A:B,2,FALSE),10)</f>
        <v>10</v>
      </c>
    </row>
    <row r="3957" spans="1:8">
      <c r="A3957" t="s">
        <v>3180</v>
      </c>
      <c r="B3957" s="64">
        <f>VLOOKUP($A3957,Pivot!$D:$E,2,FALSE)</f>
        <v>0</v>
      </c>
      <c r="D3957" s="64">
        <v>50</v>
      </c>
      <c r="E3957" s="64">
        <v>50</v>
      </c>
      <c r="F3957" s="64">
        <v>0</v>
      </c>
      <c r="G3957" s="64">
        <v>0</v>
      </c>
      <c r="H3957" s="20">
        <f>IFERROR(VLOOKUP(A3957,'[3]Allocation Thresholds'!A:B,2,FALSE),10)</f>
        <v>10</v>
      </c>
    </row>
    <row r="3958" spans="1:8">
      <c r="A3958" t="s">
        <v>3181</v>
      </c>
      <c r="B3958" s="64">
        <f>VLOOKUP($A3958,Pivot!$D:$E,2,FALSE)</f>
        <v>0</v>
      </c>
      <c r="D3958" s="64">
        <v>50</v>
      </c>
      <c r="E3958" s="64">
        <v>50</v>
      </c>
      <c r="F3958" s="64">
        <v>0</v>
      </c>
      <c r="G3958" s="64">
        <v>0</v>
      </c>
      <c r="H3958" s="20">
        <f>IFERROR(VLOOKUP(A3958,'[3]Allocation Thresholds'!A:B,2,FALSE),10)</f>
        <v>10</v>
      </c>
    </row>
    <row r="3959" spans="1:8">
      <c r="A3959" t="s">
        <v>3182</v>
      </c>
      <c r="B3959" s="64">
        <f>VLOOKUP($A3959,Pivot!$D:$E,2,FALSE)</f>
        <v>0</v>
      </c>
      <c r="D3959" s="64">
        <v>50</v>
      </c>
      <c r="E3959" s="64">
        <v>50</v>
      </c>
      <c r="F3959" s="64">
        <v>0</v>
      </c>
      <c r="G3959" s="64">
        <v>0</v>
      </c>
      <c r="H3959" s="20">
        <f>IFERROR(VLOOKUP(A3959,'[3]Allocation Thresholds'!A:B,2,FALSE),10)</f>
        <v>10</v>
      </c>
    </row>
    <row r="3960" spans="1:8">
      <c r="A3960" t="s">
        <v>3183</v>
      </c>
      <c r="B3960" s="64">
        <f>VLOOKUP($A3960,Pivot!$D:$E,2,FALSE)</f>
        <v>41</v>
      </c>
      <c r="D3960" s="64">
        <v>41</v>
      </c>
      <c r="E3960" s="64">
        <v>41</v>
      </c>
      <c r="F3960" s="64">
        <v>0</v>
      </c>
      <c r="G3960" s="64">
        <v>41</v>
      </c>
      <c r="H3960" s="20">
        <f>IFERROR(VLOOKUP(A3960,'[3]Allocation Thresholds'!A:B,2,FALSE),10)</f>
        <v>10</v>
      </c>
    </row>
    <row r="3961" spans="1:8">
      <c r="A3961" t="s">
        <v>3184</v>
      </c>
      <c r="B3961" s="64">
        <f>VLOOKUP($A3961,Pivot!$D:$E,2,FALSE)</f>
        <v>117</v>
      </c>
      <c r="D3961" s="64">
        <v>117</v>
      </c>
      <c r="E3961" s="64">
        <v>117</v>
      </c>
      <c r="F3961" s="64">
        <v>0</v>
      </c>
      <c r="G3961" s="64">
        <v>117</v>
      </c>
      <c r="H3961" s="20">
        <f>IFERROR(VLOOKUP(A3961,'[3]Allocation Thresholds'!A:B,2,FALSE),10)</f>
        <v>10</v>
      </c>
    </row>
    <row r="3962" spans="1:8">
      <c r="A3962" t="s">
        <v>3185</v>
      </c>
      <c r="B3962" s="64">
        <f>VLOOKUP($A3962,Pivot!$D:$E,2,FALSE)</f>
        <v>30</v>
      </c>
      <c r="D3962" s="64">
        <v>30</v>
      </c>
      <c r="E3962" s="64">
        <v>30</v>
      </c>
      <c r="F3962" s="64">
        <v>0</v>
      </c>
      <c r="G3962" s="64">
        <v>30</v>
      </c>
      <c r="H3962" s="20">
        <f>IFERROR(VLOOKUP(A3962,'[3]Allocation Thresholds'!A:B,2,FALSE),10)</f>
        <v>10</v>
      </c>
    </row>
    <row r="3963" spans="1:8">
      <c r="A3963" t="s">
        <v>3186</v>
      </c>
      <c r="B3963" s="64">
        <f>VLOOKUP($A3963,Pivot!$D:$E,2,FALSE)</f>
        <v>45</v>
      </c>
      <c r="D3963" s="64">
        <v>45</v>
      </c>
      <c r="E3963" s="64">
        <v>45</v>
      </c>
      <c r="F3963" s="64">
        <v>0</v>
      </c>
      <c r="G3963" s="64">
        <v>45</v>
      </c>
      <c r="H3963" s="20">
        <f>IFERROR(VLOOKUP(A3963,'[3]Allocation Thresholds'!A:B,2,FALSE),10)</f>
        <v>10</v>
      </c>
    </row>
    <row r="3964" spans="1:8">
      <c r="A3964" t="s">
        <v>3187</v>
      </c>
      <c r="B3964" s="64">
        <f>VLOOKUP($A3964,Pivot!$D:$E,2,FALSE)</f>
        <v>34</v>
      </c>
      <c r="D3964" s="64">
        <v>34</v>
      </c>
      <c r="E3964" s="64">
        <v>34</v>
      </c>
      <c r="F3964" s="64">
        <v>0</v>
      </c>
      <c r="G3964" s="64">
        <v>34</v>
      </c>
      <c r="H3964" s="20">
        <f>IFERROR(VLOOKUP(A3964,'[3]Allocation Thresholds'!A:B,2,FALSE),10)</f>
        <v>10</v>
      </c>
    </row>
    <row r="3965" spans="1:8">
      <c r="A3965" t="s">
        <v>3188</v>
      </c>
      <c r="B3965" s="64">
        <f>VLOOKUP($A3965,Pivot!$D:$E,2,FALSE)</f>
        <v>28</v>
      </c>
      <c r="D3965" s="64">
        <v>28</v>
      </c>
      <c r="E3965" s="64">
        <v>28</v>
      </c>
      <c r="F3965" s="64">
        <v>0</v>
      </c>
      <c r="G3965" s="64">
        <v>28</v>
      </c>
      <c r="H3965" s="20">
        <f>IFERROR(VLOOKUP(A3965,'[3]Allocation Thresholds'!A:B,2,FALSE),10)</f>
        <v>10</v>
      </c>
    </row>
    <row r="3966" spans="1:8">
      <c r="A3966" t="s">
        <v>3189</v>
      </c>
      <c r="B3966" s="64">
        <f>VLOOKUP($A3966,Pivot!$D:$E,2,FALSE)</f>
        <v>39</v>
      </c>
      <c r="D3966" s="64">
        <v>39</v>
      </c>
      <c r="E3966" s="64">
        <v>39</v>
      </c>
      <c r="F3966" s="64">
        <v>0</v>
      </c>
      <c r="G3966" s="64">
        <v>39</v>
      </c>
      <c r="H3966" s="20">
        <f>IFERROR(VLOOKUP(A3966,'[3]Allocation Thresholds'!A:B,2,FALSE),10)</f>
        <v>10</v>
      </c>
    </row>
    <row r="3967" spans="1:8">
      <c r="A3967" t="s">
        <v>3190</v>
      </c>
      <c r="B3967" s="64">
        <f>VLOOKUP($A3967,Pivot!$D:$E,2,FALSE)</f>
        <v>37</v>
      </c>
      <c r="D3967" s="64">
        <v>37</v>
      </c>
      <c r="E3967" s="64">
        <v>37</v>
      </c>
      <c r="F3967" s="64">
        <v>0</v>
      </c>
      <c r="G3967" s="64">
        <v>37</v>
      </c>
      <c r="H3967" s="20">
        <f>IFERROR(VLOOKUP(A3967,'[3]Allocation Thresholds'!A:B,2,FALSE),10)</f>
        <v>10</v>
      </c>
    </row>
    <row r="3968" spans="1:8">
      <c r="A3968" t="s">
        <v>3191</v>
      </c>
      <c r="B3968" s="64">
        <f>VLOOKUP($A3968,Pivot!$D:$E,2,FALSE)</f>
        <v>126</v>
      </c>
      <c r="D3968" s="64">
        <v>126</v>
      </c>
      <c r="E3968" s="64">
        <v>126</v>
      </c>
      <c r="F3968" s="64">
        <v>0</v>
      </c>
      <c r="G3968" s="64">
        <v>126</v>
      </c>
      <c r="H3968" s="20">
        <f>IFERROR(VLOOKUP(A3968,'[3]Allocation Thresholds'!A:B,2,FALSE),10)</f>
        <v>10</v>
      </c>
    </row>
    <row r="3969" spans="1:8">
      <c r="A3969" t="s">
        <v>3192</v>
      </c>
      <c r="B3969" s="64">
        <f>VLOOKUP($A3969,Pivot!$D:$E,2,FALSE)</f>
        <v>37</v>
      </c>
      <c r="D3969" s="64">
        <v>37</v>
      </c>
      <c r="E3969" s="64">
        <v>37</v>
      </c>
      <c r="F3969" s="64">
        <v>0</v>
      </c>
      <c r="G3969" s="64">
        <v>37</v>
      </c>
      <c r="H3969" s="20">
        <f>IFERROR(VLOOKUP(A3969,'[3]Allocation Thresholds'!A:B,2,FALSE),10)</f>
        <v>10</v>
      </c>
    </row>
    <row r="3970" spans="1:8">
      <c r="A3970" t="s">
        <v>3193</v>
      </c>
      <c r="B3970" s="64">
        <f>VLOOKUP($A3970,Pivot!$D:$E,2,FALSE)</f>
        <v>0</v>
      </c>
      <c r="D3970" s="64">
        <v>0</v>
      </c>
      <c r="E3970" s="66">
        <v>0</v>
      </c>
      <c r="F3970" s="64">
        <v>0</v>
      </c>
      <c r="G3970" s="64">
        <v>0</v>
      </c>
      <c r="H3970" s="20">
        <f>IFERROR(VLOOKUP(A3970,'[3]Allocation Thresholds'!A:B,2,FALSE),10)</f>
        <v>10</v>
      </c>
    </row>
    <row r="3971" spans="1:8">
      <c r="A3971" t="s">
        <v>3194</v>
      </c>
      <c r="B3971" s="64">
        <f>VLOOKUP($A3971,Pivot!$D:$E,2,FALSE)</f>
        <v>61</v>
      </c>
      <c r="D3971" s="64">
        <v>61</v>
      </c>
      <c r="E3971" s="64">
        <v>61</v>
      </c>
      <c r="F3971" s="64">
        <v>0</v>
      </c>
      <c r="G3971" s="64">
        <v>61</v>
      </c>
      <c r="H3971" s="20">
        <f>IFERROR(VLOOKUP(A3971,'[3]Allocation Thresholds'!A:B,2,FALSE),10)</f>
        <v>10</v>
      </c>
    </row>
    <row r="3972" spans="1:8">
      <c r="A3972" t="s">
        <v>3195</v>
      </c>
      <c r="B3972" s="64">
        <f>VLOOKUP($A3972,Pivot!$D:$E,2,FALSE)</f>
        <v>113</v>
      </c>
      <c r="D3972" s="64">
        <v>113</v>
      </c>
      <c r="E3972" s="64">
        <v>113</v>
      </c>
      <c r="F3972" s="64">
        <v>0</v>
      </c>
      <c r="G3972" s="64">
        <v>113</v>
      </c>
      <c r="H3972" s="20">
        <f>IFERROR(VLOOKUP(A3972,'[3]Allocation Thresholds'!A:B,2,FALSE),10)</f>
        <v>10</v>
      </c>
    </row>
    <row r="3973" spans="1:8">
      <c r="A3973" t="s">
        <v>3196</v>
      </c>
      <c r="B3973" s="64">
        <f>VLOOKUP($A3973,Pivot!$D:$E,2,FALSE)</f>
        <v>42</v>
      </c>
      <c r="D3973" s="64">
        <v>42</v>
      </c>
      <c r="E3973" s="64">
        <v>42</v>
      </c>
      <c r="F3973" s="64">
        <v>0</v>
      </c>
      <c r="G3973" s="64">
        <v>42</v>
      </c>
      <c r="H3973" s="20">
        <f>IFERROR(VLOOKUP(A3973,'[3]Allocation Thresholds'!A:B,2,FALSE),10)</f>
        <v>10</v>
      </c>
    </row>
    <row r="3974" spans="1:8">
      <c r="A3974" t="s">
        <v>3197</v>
      </c>
      <c r="B3974" s="64">
        <f>VLOOKUP($A3974,Pivot!$D:$E,2,FALSE)</f>
        <v>8</v>
      </c>
      <c r="D3974" s="64">
        <v>5</v>
      </c>
      <c r="E3974" s="64">
        <v>2</v>
      </c>
      <c r="F3974" s="64">
        <v>0</v>
      </c>
      <c r="G3974" s="64">
        <v>1</v>
      </c>
      <c r="H3974" s="20">
        <f>IFERROR(VLOOKUP(A3974,'[3]Allocation Thresholds'!A:B,2,FALSE),10)</f>
        <v>10</v>
      </c>
    </row>
    <row r="3975" spans="1:8">
      <c r="A3975" t="s">
        <v>3198</v>
      </c>
      <c r="B3975" s="64">
        <f>VLOOKUP($A3975,Pivot!$D:$E,2,FALSE)</f>
        <v>47</v>
      </c>
      <c r="D3975" s="64">
        <v>47</v>
      </c>
      <c r="E3975" s="64">
        <v>47</v>
      </c>
      <c r="F3975" s="64">
        <v>0</v>
      </c>
      <c r="G3975" s="64">
        <v>47</v>
      </c>
      <c r="H3975" s="20">
        <f>IFERROR(VLOOKUP(A3975,'[3]Allocation Thresholds'!A:B,2,FALSE),10)</f>
        <v>10</v>
      </c>
    </row>
    <row r="3976" spans="1:8">
      <c r="A3976" t="s">
        <v>3199</v>
      </c>
      <c r="B3976" s="64">
        <f>VLOOKUP($A3976,Pivot!$D:$E,2,FALSE)</f>
        <v>21</v>
      </c>
      <c r="D3976" s="64">
        <v>21</v>
      </c>
      <c r="E3976" s="64">
        <v>21</v>
      </c>
      <c r="F3976" s="64">
        <v>0</v>
      </c>
      <c r="G3976" s="64">
        <v>21</v>
      </c>
      <c r="H3976" s="20">
        <f>IFERROR(VLOOKUP(A3976,'[3]Allocation Thresholds'!A:B,2,FALSE),10)</f>
        <v>10</v>
      </c>
    </row>
    <row r="3977" spans="1:8">
      <c r="A3977" t="s">
        <v>3200</v>
      </c>
      <c r="B3977" s="64">
        <f>VLOOKUP($A3977,Pivot!$D:$E,2,FALSE)</f>
        <v>44</v>
      </c>
      <c r="D3977" s="64">
        <v>44</v>
      </c>
      <c r="E3977" s="64">
        <v>44</v>
      </c>
      <c r="F3977" s="64">
        <v>0</v>
      </c>
      <c r="G3977" s="64">
        <v>44</v>
      </c>
      <c r="H3977" s="20">
        <f>IFERROR(VLOOKUP(A3977,'[3]Allocation Thresholds'!A:B,2,FALSE),10)</f>
        <v>10</v>
      </c>
    </row>
    <row r="3978" spans="1:8">
      <c r="A3978" t="s">
        <v>3201</v>
      </c>
      <c r="B3978" s="64">
        <f>VLOOKUP($A3978,Pivot!$D:$E,2,FALSE)</f>
        <v>0</v>
      </c>
      <c r="D3978" s="64">
        <v>0</v>
      </c>
      <c r="E3978" s="64">
        <v>0</v>
      </c>
      <c r="F3978" s="64">
        <v>0</v>
      </c>
      <c r="G3978" s="64">
        <v>0</v>
      </c>
      <c r="H3978" s="20">
        <f>IFERROR(VLOOKUP(A3978,'[3]Allocation Thresholds'!A:B,2,FALSE),10)</f>
        <v>10</v>
      </c>
    </row>
    <row r="3979" spans="1:8">
      <c r="A3979" t="s">
        <v>3202</v>
      </c>
      <c r="B3979" s="64">
        <f>VLOOKUP($A3979,Pivot!$D:$E,2,FALSE)</f>
        <v>18</v>
      </c>
      <c r="D3979" s="64">
        <v>18</v>
      </c>
      <c r="E3979" s="64">
        <v>18</v>
      </c>
      <c r="F3979" s="64">
        <v>0</v>
      </c>
      <c r="G3979" s="64">
        <v>18</v>
      </c>
      <c r="H3979" s="20">
        <f>IFERROR(VLOOKUP(A3979,'[3]Allocation Thresholds'!A:B,2,FALSE),10)</f>
        <v>10</v>
      </c>
    </row>
    <row r="3980" spans="1:8">
      <c r="A3980" t="s">
        <v>3203</v>
      </c>
      <c r="B3980" s="64">
        <f>VLOOKUP($A3980,Pivot!$D:$E,2,FALSE)</f>
        <v>25</v>
      </c>
      <c r="D3980" s="64">
        <v>25</v>
      </c>
      <c r="E3980" s="64">
        <v>25</v>
      </c>
      <c r="F3980" s="64">
        <v>0</v>
      </c>
      <c r="G3980" s="64">
        <v>25</v>
      </c>
      <c r="H3980" s="20">
        <f>IFERROR(VLOOKUP(A3980,'[3]Allocation Thresholds'!A:B,2,FALSE),10)</f>
        <v>10</v>
      </c>
    </row>
    <row r="3981" spans="1:8">
      <c r="A3981" t="s">
        <v>3204</v>
      </c>
      <c r="B3981" s="64">
        <f>VLOOKUP($A3981,Pivot!$D:$E,2,FALSE)</f>
        <v>81</v>
      </c>
      <c r="D3981" s="66">
        <v>81</v>
      </c>
      <c r="E3981" s="64">
        <v>81</v>
      </c>
      <c r="F3981" s="64">
        <v>0</v>
      </c>
      <c r="G3981" s="64">
        <v>81</v>
      </c>
      <c r="H3981" s="20">
        <f>IFERROR(VLOOKUP(A3981,'[3]Allocation Thresholds'!A:B,2,FALSE),10)</f>
        <v>10</v>
      </c>
    </row>
    <row r="3982" spans="1:8">
      <c r="A3982" t="s">
        <v>3205</v>
      </c>
      <c r="B3982" s="64">
        <f>VLOOKUP($A3982,Pivot!$D:$E,2,FALSE)</f>
        <v>25</v>
      </c>
      <c r="D3982" s="64">
        <v>25</v>
      </c>
      <c r="E3982" s="64">
        <v>25</v>
      </c>
      <c r="F3982" s="64">
        <v>0</v>
      </c>
      <c r="G3982" s="64">
        <v>25</v>
      </c>
      <c r="H3982" s="20">
        <f>IFERROR(VLOOKUP(A3982,'[3]Allocation Thresholds'!A:B,2,FALSE),10)</f>
        <v>10</v>
      </c>
    </row>
    <row r="3983" spans="1:8">
      <c r="A3983" t="s">
        <v>3206</v>
      </c>
      <c r="B3983" s="64">
        <f>VLOOKUP($A3983,Pivot!$D:$E,2,FALSE)</f>
        <v>21</v>
      </c>
      <c r="D3983" s="64">
        <v>21</v>
      </c>
      <c r="E3983" s="64">
        <v>21</v>
      </c>
      <c r="F3983" s="64">
        <v>0</v>
      </c>
      <c r="G3983" s="64">
        <v>21</v>
      </c>
      <c r="H3983" s="20">
        <f>IFERROR(VLOOKUP(A3983,'[3]Allocation Thresholds'!A:B,2,FALSE),10)</f>
        <v>10</v>
      </c>
    </row>
    <row r="3984" spans="1:8">
      <c r="A3984" t="s">
        <v>3207</v>
      </c>
      <c r="B3984" s="64">
        <f>VLOOKUP($A3984,Pivot!$D:$E,2,FALSE)</f>
        <v>51</v>
      </c>
      <c r="D3984" s="64">
        <v>51</v>
      </c>
      <c r="E3984" s="64">
        <v>51</v>
      </c>
      <c r="F3984" s="64">
        <v>0</v>
      </c>
      <c r="G3984" s="64">
        <v>51</v>
      </c>
      <c r="H3984" s="20">
        <f>IFERROR(VLOOKUP(A3984,'[3]Allocation Thresholds'!A:B,2,FALSE),10)</f>
        <v>10</v>
      </c>
    </row>
    <row r="3985" spans="1:8">
      <c r="A3985" t="s">
        <v>3208</v>
      </c>
      <c r="B3985" s="64">
        <f>VLOOKUP($A3985,Pivot!$D:$E,2,FALSE)</f>
        <v>248</v>
      </c>
      <c r="D3985" s="64">
        <v>248</v>
      </c>
      <c r="E3985" s="64">
        <v>248</v>
      </c>
      <c r="F3985" s="64">
        <v>0</v>
      </c>
      <c r="G3985" s="64">
        <v>248</v>
      </c>
      <c r="H3985" s="20">
        <f>IFERROR(VLOOKUP(A3985,'[3]Allocation Thresholds'!A:B,2,FALSE),10)</f>
        <v>10</v>
      </c>
    </row>
    <row r="3986" spans="1:8">
      <c r="A3986" t="s">
        <v>3209</v>
      </c>
      <c r="B3986" s="64">
        <f>VLOOKUP($A3986,Pivot!$D:$E,2,FALSE)</f>
        <v>15</v>
      </c>
      <c r="D3986" s="64">
        <v>15</v>
      </c>
      <c r="E3986" s="64">
        <v>15</v>
      </c>
      <c r="F3986" s="64">
        <v>0</v>
      </c>
      <c r="G3986" s="64">
        <v>15</v>
      </c>
      <c r="H3986" s="20">
        <f>IFERROR(VLOOKUP(A3986,'[3]Allocation Thresholds'!A:B,2,FALSE),10)</f>
        <v>10</v>
      </c>
    </row>
    <row r="3987" spans="1:8">
      <c r="A3987" t="s">
        <v>3210</v>
      </c>
      <c r="B3987" s="64">
        <f>VLOOKUP($A3987,Pivot!$D:$E,2,FALSE)</f>
        <v>45</v>
      </c>
      <c r="D3987" s="64">
        <v>45</v>
      </c>
      <c r="E3987" s="64">
        <v>45</v>
      </c>
      <c r="F3987" s="64">
        <v>0</v>
      </c>
      <c r="G3987" s="64">
        <v>45</v>
      </c>
      <c r="H3987" s="20">
        <f>IFERROR(VLOOKUP(A3987,'[3]Allocation Thresholds'!A:B,2,FALSE),10)</f>
        <v>10</v>
      </c>
    </row>
    <row r="3988" spans="1:8">
      <c r="A3988" t="s">
        <v>3211</v>
      </c>
      <c r="B3988" s="64">
        <f>VLOOKUP($A3988,Pivot!$D:$E,2,FALSE)</f>
        <v>33</v>
      </c>
      <c r="D3988" s="64">
        <v>33</v>
      </c>
      <c r="E3988" s="64">
        <v>33</v>
      </c>
      <c r="F3988" s="64">
        <v>0</v>
      </c>
      <c r="G3988" s="64">
        <v>33</v>
      </c>
      <c r="H3988" s="20">
        <f>IFERROR(VLOOKUP(A3988,'[3]Allocation Thresholds'!A:B,2,FALSE),10)</f>
        <v>10</v>
      </c>
    </row>
    <row r="3989" spans="1:8">
      <c r="A3989" t="s">
        <v>3212</v>
      </c>
      <c r="B3989" s="64">
        <f>VLOOKUP($A3989,Pivot!$D:$E,2,FALSE)</f>
        <v>0</v>
      </c>
      <c r="D3989" s="64">
        <v>0</v>
      </c>
      <c r="E3989" s="64">
        <v>0</v>
      </c>
      <c r="F3989" s="64">
        <v>0</v>
      </c>
      <c r="G3989" s="64">
        <v>0</v>
      </c>
      <c r="H3989" s="20">
        <f>IFERROR(VLOOKUP(A3989,'[3]Allocation Thresholds'!A:B,2,FALSE),10)</f>
        <v>10</v>
      </c>
    </row>
    <row r="3990" spans="1:8">
      <c r="A3990" t="s">
        <v>3213</v>
      </c>
      <c r="B3990" s="64">
        <f>VLOOKUP($A3990,Pivot!$D:$E,2,FALSE)</f>
        <v>57</v>
      </c>
      <c r="D3990" s="64">
        <v>57</v>
      </c>
      <c r="E3990" s="64">
        <v>57</v>
      </c>
      <c r="F3990" s="64">
        <v>0</v>
      </c>
      <c r="G3990" s="64">
        <v>57</v>
      </c>
      <c r="H3990" s="20">
        <f>IFERROR(VLOOKUP(A3990,'[3]Allocation Thresholds'!A:B,2,FALSE),10)</f>
        <v>10</v>
      </c>
    </row>
    <row r="3991" spans="1:8">
      <c r="A3991" t="s">
        <v>3216</v>
      </c>
      <c r="B3991" s="64">
        <f>VLOOKUP($A3991,Pivot!$D:$E,2,FALSE)</f>
        <v>0</v>
      </c>
      <c r="D3991" s="64">
        <v>0</v>
      </c>
      <c r="E3991" s="64">
        <v>0</v>
      </c>
      <c r="F3991" s="64">
        <v>0</v>
      </c>
      <c r="G3991" s="64">
        <v>0</v>
      </c>
      <c r="H3991" s="20">
        <f>IFERROR(VLOOKUP(A3991,'[3]Allocation Thresholds'!A:B,2,FALSE),10)</f>
        <v>10</v>
      </c>
    </row>
    <row r="3992" spans="1:8">
      <c r="A3992" t="s">
        <v>3217</v>
      </c>
      <c r="B3992" s="64">
        <f>VLOOKUP($A3992,Pivot!$D:$E,2,FALSE)</f>
        <v>85</v>
      </c>
      <c r="D3992" s="64">
        <v>85</v>
      </c>
      <c r="E3992" s="64">
        <v>0</v>
      </c>
      <c r="F3992" s="64">
        <v>0</v>
      </c>
      <c r="G3992" s="64">
        <v>85</v>
      </c>
      <c r="H3992" s="20">
        <f>IFERROR(VLOOKUP(A3992,'[3]Allocation Thresholds'!A:B,2,FALSE),10)</f>
        <v>10</v>
      </c>
    </row>
    <row r="3993" spans="1:8">
      <c r="A3993" t="s">
        <v>3222</v>
      </c>
      <c r="B3993" s="64">
        <f>VLOOKUP($A3993,Pivot!$D:$E,2,FALSE)</f>
        <v>318</v>
      </c>
      <c r="D3993" s="64">
        <v>318</v>
      </c>
      <c r="E3993" s="64">
        <v>0</v>
      </c>
      <c r="F3993" s="64">
        <v>0</v>
      </c>
      <c r="G3993" s="64">
        <v>318</v>
      </c>
      <c r="H3993" s="20">
        <f>IFERROR(VLOOKUP(A3993,'[3]Allocation Thresholds'!A:B,2,FALSE),10)</f>
        <v>10</v>
      </c>
    </row>
    <row r="3994" spans="1:8">
      <c r="A3994" t="s">
        <v>3224</v>
      </c>
      <c r="B3994" s="64">
        <f>VLOOKUP($A3994,Pivot!$D:$E,2,FALSE)</f>
        <v>21</v>
      </c>
      <c r="D3994" s="64">
        <v>21</v>
      </c>
      <c r="E3994" s="64">
        <v>21</v>
      </c>
      <c r="F3994" s="64">
        <v>0</v>
      </c>
      <c r="G3994" s="64">
        <v>0</v>
      </c>
      <c r="H3994" s="20">
        <f>IFERROR(VLOOKUP(A3994,'[3]Allocation Thresholds'!A:B,2,FALSE),10)</f>
        <v>10</v>
      </c>
    </row>
    <row r="3995" spans="1:8">
      <c r="A3995" t="s">
        <v>3225</v>
      </c>
      <c r="B3995" s="64">
        <f>VLOOKUP($A3995,Pivot!$D:$E,2,FALSE)</f>
        <v>1</v>
      </c>
      <c r="D3995" s="64">
        <v>1</v>
      </c>
      <c r="E3995" s="64">
        <v>0</v>
      </c>
      <c r="F3995" s="64">
        <v>0</v>
      </c>
      <c r="G3995" s="64">
        <v>0</v>
      </c>
      <c r="H3995" s="20">
        <f>IFERROR(VLOOKUP(A3995,'[3]Allocation Thresholds'!A:B,2,FALSE),10)</f>
        <v>10</v>
      </c>
    </row>
    <row r="3996" spans="1:8">
      <c r="A3996" t="s">
        <v>3226</v>
      </c>
      <c r="B3996" s="64">
        <f>VLOOKUP($A3996,Pivot!$D:$E,2,FALSE)</f>
        <v>26</v>
      </c>
      <c r="D3996" s="64">
        <v>26</v>
      </c>
      <c r="E3996" s="64">
        <v>26</v>
      </c>
      <c r="F3996" s="64">
        <v>0</v>
      </c>
      <c r="G3996" s="64">
        <v>0</v>
      </c>
      <c r="H3996" s="20">
        <f>IFERROR(VLOOKUP(A3996,'[3]Allocation Thresholds'!A:B,2,FALSE),10)</f>
        <v>10</v>
      </c>
    </row>
    <row r="3997" spans="1:8">
      <c r="A3997" t="s">
        <v>3227</v>
      </c>
      <c r="B3997" s="64">
        <f>VLOOKUP($A3997,Pivot!$D:$E,2,FALSE)</f>
        <v>37</v>
      </c>
      <c r="D3997" s="64">
        <v>37</v>
      </c>
      <c r="E3997" s="64">
        <v>37</v>
      </c>
      <c r="F3997" s="64">
        <v>0</v>
      </c>
      <c r="G3997" s="64">
        <v>0</v>
      </c>
      <c r="H3997" s="20">
        <f>IFERROR(VLOOKUP(A3997,'[3]Allocation Thresholds'!A:B,2,FALSE),10)</f>
        <v>10</v>
      </c>
    </row>
    <row r="3998" spans="1:8">
      <c r="A3998" t="s">
        <v>3228</v>
      </c>
      <c r="B3998" s="64">
        <f>VLOOKUP($A3998,Pivot!$D:$E,2,FALSE)</f>
        <v>67</v>
      </c>
      <c r="D3998" s="64">
        <v>67</v>
      </c>
      <c r="E3998" s="64">
        <v>67</v>
      </c>
      <c r="F3998" s="64">
        <v>0</v>
      </c>
      <c r="G3998" s="64">
        <v>0</v>
      </c>
      <c r="H3998" s="20">
        <f>IFERROR(VLOOKUP(A3998,'[3]Allocation Thresholds'!A:B,2,FALSE),10)</f>
        <v>10</v>
      </c>
    </row>
    <row r="3999" spans="1:8">
      <c r="A3999" t="s">
        <v>3229</v>
      </c>
      <c r="B3999" s="64">
        <f>VLOOKUP($A3999,Pivot!$D:$E,2,FALSE)</f>
        <v>0</v>
      </c>
      <c r="D3999" s="64">
        <v>0</v>
      </c>
      <c r="E3999" s="64">
        <v>0</v>
      </c>
      <c r="F3999" s="64">
        <v>0</v>
      </c>
      <c r="G3999" s="64">
        <v>0</v>
      </c>
      <c r="H3999" s="20">
        <f>IFERROR(VLOOKUP(A3999,'[3]Allocation Thresholds'!A:B,2,FALSE),10)</f>
        <v>10</v>
      </c>
    </row>
    <row r="4000" spans="1:8">
      <c r="A4000" t="s">
        <v>3230</v>
      </c>
      <c r="B4000" s="64">
        <f>VLOOKUP($A4000,Pivot!$D:$E,2,FALSE)</f>
        <v>0</v>
      </c>
      <c r="D4000" s="64">
        <v>0</v>
      </c>
      <c r="E4000" s="64">
        <v>0</v>
      </c>
      <c r="F4000" s="64">
        <v>0</v>
      </c>
      <c r="G4000" s="64">
        <v>0</v>
      </c>
      <c r="H4000" s="20">
        <f>IFERROR(VLOOKUP(A4000,'[3]Allocation Thresholds'!A:B,2,FALSE),10)</f>
        <v>10</v>
      </c>
    </row>
    <row r="4001" spans="1:8">
      <c r="A4001" t="s">
        <v>3231</v>
      </c>
      <c r="B4001" s="64">
        <f>VLOOKUP($A4001,Pivot!$D:$E,2,FALSE)</f>
        <v>0</v>
      </c>
      <c r="D4001" s="64">
        <v>0</v>
      </c>
      <c r="E4001" s="64">
        <v>0</v>
      </c>
      <c r="F4001" s="64">
        <v>0</v>
      </c>
      <c r="G4001" s="64">
        <v>0</v>
      </c>
      <c r="H4001" s="20">
        <f>IFERROR(VLOOKUP(A4001,'[3]Allocation Thresholds'!A:B,2,FALSE),10)</f>
        <v>10</v>
      </c>
    </row>
    <row r="4002" spans="1:8">
      <c r="A4002" t="s">
        <v>3232</v>
      </c>
      <c r="B4002" s="64">
        <f>VLOOKUP($A4002,Pivot!$D:$E,2,FALSE)</f>
        <v>0</v>
      </c>
      <c r="D4002" s="64">
        <v>0</v>
      </c>
      <c r="E4002" s="64">
        <v>0</v>
      </c>
      <c r="F4002" s="64">
        <v>0</v>
      </c>
      <c r="G4002" s="64">
        <v>0</v>
      </c>
      <c r="H4002" s="20">
        <f>IFERROR(VLOOKUP(A4002,'[3]Allocation Thresholds'!A:B,2,FALSE),10)</f>
        <v>10</v>
      </c>
    </row>
    <row r="4003" spans="1:8">
      <c r="A4003" t="s">
        <v>3233</v>
      </c>
      <c r="B4003" s="64">
        <f>VLOOKUP($A4003,Pivot!$D:$E,2,FALSE)</f>
        <v>0</v>
      </c>
      <c r="D4003" s="64">
        <v>0</v>
      </c>
      <c r="E4003" s="64">
        <v>0</v>
      </c>
      <c r="F4003" s="64">
        <v>0</v>
      </c>
      <c r="G4003" s="64">
        <v>0</v>
      </c>
      <c r="H4003" s="20">
        <f>IFERROR(VLOOKUP(A4003,'[3]Allocation Thresholds'!A:B,2,FALSE),10)</f>
        <v>10</v>
      </c>
    </row>
    <row r="4004" spans="1:8">
      <c r="A4004" t="s">
        <v>3234</v>
      </c>
      <c r="B4004" s="64">
        <f>VLOOKUP($A4004,Pivot!$D:$E,2,FALSE)</f>
        <v>0</v>
      </c>
      <c r="D4004" s="64">
        <v>0</v>
      </c>
      <c r="E4004" s="64">
        <v>0</v>
      </c>
      <c r="F4004" s="64">
        <v>0</v>
      </c>
      <c r="G4004" s="64">
        <v>0</v>
      </c>
      <c r="H4004" s="20">
        <f>IFERROR(VLOOKUP(A4004,'[3]Allocation Thresholds'!A:B,2,FALSE),10)</f>
        <v>10</v>
      </c>
    </row>
    <row r="4005" spans="1:8">
      <c r="A4005" t="s">
        <v>3235</v>
      </c>
      <c r="B4005" s="64">
        <f>VLOOKUP($A4005,Pivot!$D:$E,2,FALSE)</f>
        <v>0</v>
      </c>
      <c r="D4005" s="64">
        <v>0</v>
      </c>
      <c r="E4005" s="64">
        <v>0</v>
      </c>
      <c r="F4005" s="64">
        <v>0</v>
      </c>
      <c r="G4005" s="64">
        <v>0</v>
      </c>
      <c r="H4005" s="20">
        <f>IFERROR(VLOOKUP(A4005,'[3]Allocation Thresholds'!A:B,2,FALSE),10)</f>
        <v>10</v>
      </c>
    </row>
    <row r="4006" spans="1:8">
      <c r="A4006" t="s">
        <v>3300</v>
      </c>
      <c r="B4006" s="64">
        <f>VLOOKUP($A4006,Pivot!$D:$E,2,FALSE)</f>
        <v>117</v>
      </c>
      <c r="D4006" s="64">
        <v>117</v>
      </c>
      <c r="E4006" s="64">
        <v>117</v>
      </c>
      <c r="F4006" s="64">
        <v>0</v>
      </c>
      <c r="G4006" s="64">
        <v>117</v>
      </c>
      <c r="H4006" s="20">
        <f>IFERROR(VLOOKUP(A4006,'[3]Allocation Thresholds'!A:B,2,FALSE),10)</f>
        <v>10</v>
      </c>
    </row>
    <row r="4007" spans="1:8">
      <c r="A4007" t="s">
        <v>3301</v>
      </c>
      <c r="B4007" s="64">
        <f>VLOOKUP($A4007,Pivot!$D:$E,2,FALSE)</f>
        <v>76</v>
      </c>
      <c r="D4007" s="64">
        <v>76</v>
      </c>
      <c r="E4007" s="64">
        <v>76</v>
      </c>
      <c r="F4007" s="64">
        <v>0</v>
      </c>
      <c r="G4007" s="64">
        <v>76</v>
      </c>
      <c r="H4007" s="20">
        <f>IFERROR(VLOOKUP(A4007,'[3]Allocation Thresholds'!A:B,2,FALSE),10)</f>
        <v>10</v>
      </c>
    </row>
    <row r="4008" spans="1:8">
      <c r="A4008" t="s">
        <v>3302</v>
      </c>
      <c r="B4008" s="64">
        <f>VLOOKUP($A4008,Pivot!$D:$E,2,FALSE)</f>
        <v>167</v>
      </c>
      <c r="D4008" s="64">
        <v>167</v>
      </c>
      <c r="E4008" s="64">
        <v>167</v>
      </c>
      <c r="F4008" s="64">
        <v>0</v>
      </c>
      <c r="G4008" s="64">
        <v>167</v>
      </c>
      <c r="H4008" s="20">
        <f>IFERROR(VLOOKUP(A4008,'[3]Allocation Thresholds'!A:B,2,FALSE),10)</f>
        <v>10</v>
      </c>
    </row>
    <row r="4009" spans="1:8">
      <c r="A4009" t="s">
        <v>3303</v>
      </c>
      <c r="B4009" s="64">
        <f>VLOOKUP($A4009,Pivot!$D:$E,2,FALSE)</f>
        <v>90</v>
      </c>
      <c r="D4009" s="64">
        <v>90</v>
      </c>
      <c r="E4009" s="64">
        <v>90</v>
      </c>
      <c r="F4009" s="64">
        <v>0</v>
      </c>
      <c r="G4009" s="64">
        <v>90</v>
      </c>
      <c r="H4009" s="20">
        <f>IFERROR(VLOOKUP(A4009,'[3]Allocation Thresholds'!A:B,2,FALSE),10)</f>
        <v>10</v>
      </c>
    </row>
    <row r="4010" spans="1:8">
      <c r="A4010" t="s">
        <v>3304</v>
      </c>
      <c r="B4010" s="64">
        <f>VLOOKUP($A4010,Pivot!$D:$E,2,FALSE)</f>
        <v>97</v>
      </c>
      <c r="D4010" s="64">
        <v>97</v>
      </c>
      <c r="E4010" s="64">
        <v>97</v>
      </c>
      <c r="F4010" s="64">
        <v>0</v>
      </c>
      <c r="G4010" s="64">
        <v>97</v>
      </c>
      <c r="H4010" s="20">
        <f>IFERROR(VLOOKUP(A4010,'[3]Allocation Thresholds'!A:B,2,FALSE),10)</f>
        <v>10</v>
      </c>
    </row>
    <row r="4011" spans="1:8">
      <c r="A4011" t="s">
        <v>3305</v>
      </c>
      <c r="B4011" s="64">
        <f>VLOOKUP($A4011,Pivot!$D:$E,2,FALSE)</f>
        <v>101</v>
      </c>
      <c r="D4011" s="64">
        <v>101</v>
      </c>
      <c r="E4011" s="64">
        <v>101</v>
      </c>
      <c r="F4011" s="64">
        <v>0</v>
      </c>
      <c r="G4011" s="64">
        <v>101</v>
      </c>
      <c r="H4011" s="20">
        <f>IFERROR(VLOOKUP(A4011,'[3]Allocation Thresholds'!A:B,2,FALSE),10)</f>
        <v>10</v>
      </c>
    </row>
    <row r="4012" spans="1:8">
      <c r="A4012" t="s">
        <v>3306</v>
      </c>
      <c r="B4012" s="64">
        <f>VLOOKUP($A4012,Pivot!$D:$E,2,FALSE)</f>
        <v>107</v>
      </c>
      <c r="D4012" s="64">
        <v>107</v>
      </c>
      <c r="E4012" s="64">
        <v>107</v>
      </c>
      <c r="F4012" s="64">
        <v>0</v>
      </c>
      <c r="G4012" s="64">
        <v>107</v>
      </c>
      <c r="H4012" s="20">
        <f>IFERROR(VLOOKUP(A4012,'[3]Allocation Thresholds'!A:B,2,FALSE),10)</f>
        <v>10</v>
      </c>
    </row>
    <row r="4013" spans="1:8">
      <c r="A4013" t="s">
        <v>3307</v>
      </c>
      <c r="B4013" s="64">
        <f>VLOOKUP($A4013,Pivot!$D:$E,2,FALSE)</f>
        <v>109</v>
      </c>
      <c r="D4013" s="64">
        <v>109</v>
      </c>
      <c r="E4013" s="64">
        <v>109</v>
      </c>
      <c r="F4013" s="64">
        <v>0</v>
      </c>
      <c r="G4013" s="64">
        <v>109</v>
      </c>
      <c r="H4013" s="20">
        <f>IFERROR(VLOOKUP(A4013,'[3]Allocation Thresholds'!A:B,2,FALSE),10)</f>
        <v>10</v>
      </c>
    </row>
    <row r="4014" spans="1:8">
      <c r="A4014" t="s">
        <v>3308</v>
      </c>
      <c r="B4014" s="64">
        <f>VLOOKUP($A4014,Pivot!$D:$E,2,FALSE)</f>
        <v>78</v>
      </c>
      <c r="D4014" s="64">
        <v>78</v>
      </c>
      <c r="E4014" s="64">
        <v>78</v>
      </c>
      <c r="F4014" s="64">
        <v>0</v>
      </c>
      <c r="G4014" s="64">
        <v>78</v>
      </c>
      <c r="H4014" s="20">
        <f>IFERROR(VLOOKUP(A4014,'[3]Allocation Thresholds'!A:B,2,FALSE),10)</f>
        <v>10</v>
      </c>
    </row>
    <row r="4015" spans="1:8">
      <c r="A4015" t="s">
        <v>3309</v>
      </c>
      <c r="B4015" s="64">
        <f>VLOOKUP($A4015,Pivot!$D:$E,2,FALSE)</f>
        <v>80</v>
      </c>
      <c r="D4015" s="64">
        <v>80</v>
      </c>
      <c r="E4015" s="64">
        <v>80</v>
      </c>
      <c r="F4015" s="64">
        <v>0</v>
      </c>
      <c r="G4015" s="64">
        <v>80</v>
      </c>
      <c r="H4015" s="20">
        <f>IFERROR(VLOOKUP(A4015,'[3]Allocation Thresholds'!A:B,2,FALSE),10)</f>
        <v>10</v>
      </c>
    </row>
    <row r="4016" spans="1:8">
      <c r="A4016" t="s">
        <v>3311</v>
      </c>
      <c r="B4016" s="64">
        <f>VLOOKUP($A4016,Pivot!$D:$E,2,FALSE)</f>
        <v>102</v>
      </c>
      <c r="D4016" s="64">
        <v>102</v>
      </c>
      <c r="E4016" s="64">
        <v>102</v>
      </c>
      <c r="F4016" s="64">
        <v>0</v>
      </c>
      <c r="G4016" s="64">
        <v>102</v>
      </c>
      <c r="H4016" s="20">
        <f>IFERROR(VLOOKUP(A4016,'[3]Allocation Thresholds'!A:B,2,FALSE),10)</f>
        <v>10</v>
      </c>
    </row>
    <row r="4017" spans="1:8">
      <c r="A4017" t="s">
        <v>3312</v>
      </c>
      <c r="B4017" s="64">
        <f>VLOOKUP($A4017,Pivot!$D:$E,2,FALSE)</f>
        <v>82</v>
      </c>
      <c r="D4017" s="64">
        <v>82</v>
      </c>
      <c r="E4017" s="64">
        <v>82</v>
      </c>
      <c r="F4017" s="64">
        <v>0</v>
      </c>
      <c r="G4017" s="64">
        <v>82</v>
      </c>
      <c r="H4017" s="20">
        <f>IFERROR(VLOOKUP(A4017,'[3]Allocation Thresholds'!A:B,2,FALSE),10)</f>
        <v>10</v>
      </c>
    </row>
    <row r="4018" spans="1:8">
      <c r="A4018" t="s">
        <v>3313</v>
      </c>
      <c r="B4018" s="64">
        <f>VLOOKUP($A4018,Pivot!$D:$E,2,FALSE)</f>
        <v>0</v>
      </c>
      <c r="D4018" s="64">
        <v>0</v>
      </c>
      <c r="E4018" s="64">
        <v>0</v>
      </c>
      <c r="F4018" s="64">
        <v>0</v>
      </c>
      <c r="G4018" s="64">
        <v>0</v>
      </c>
      <c r="H4018" s="20">
        <f>IFERROR(VLOOKUP(A4018,'[3]Allocation Thresholds'!A:B,2,FALSE),10)</f>
        <v>10</v>
      </c>
    </row>
    <row r="4019" spans="1:8">
      <c r="A4019" t="s">
        <v>3346</v>
      </c>
      <c r="B4019" s="64">
        <f>VLOOKUP($A4019,Pivot!$D:$E,2,FALSE)</f>
        <v>0</v>
      </c>
      <c r="D4019" s="64">
        <v>50</v>
      </c>
      <c r="E4019" s="64">
        <v>50</v>
      </c>
      <c r="F4019" s="64">
        <v>0</v>
      </c>
      <c r="G4019" s="64">
        <v>0</v>
      </c>
      <c r="H4019" s="20">
        <f>IFERROR(VLOOKUP(A4019,'[3]Allocation Thresholds'!A:B,2,FALSE),10)</f>
        <v>10</v>
      </c>
    </row>
    <row r="4020" spans="1:8">
      <c r="A4020" t="s">
        <v>3347</v>
      </c>
      <c r="B4020" s="64">
        <f>VLOOKUP($A4020,Pivot!$D:$E,2,FALSE)</f>
        <v>0</v>
      </c>
      <c r="D4020" s="64">
        <v>50</v>
      </c>
      <c r="E4020" s="64">
        <v>50</v>
      </c>
      <c r="F4020" s="64">
        <v>0</v>
      </c>
      <c r="G4020" s="64">
        <v>0</v>
      </c>
      <c r="H4020" s="20">
        <f>IFERROR(VLOOKUP(A4020,'[3]Allocation Thresholds'!A:B,2,FALSE),10)</f>
        <v>10</v>
      </c>
    </row>
    <row r="4021" spans="1:8">
      <c r="A4021" t="s">
        <v>3348</v>
      </c>
      <c r="B4021" s="64">
        <f>VLOOKUP($A4021,Pivot!$D:$E,2,FALSE)</f>
        <v>0</v>
      </c>
      <c r="D4021" s="64">
        <v>50</v>
      </c>
      <c r="E4021" s="64">
        <v>50</v>
      </c>
      <c r="F4021" s="64">
        <v>0</v>
      </c>
      <c r="G4021" s="64">
        <v>0</v>
      </c>
      <c r="H4021" s="20">
        <f>IFERROR(VLOOKUP(A4021,'[3]Allocation Thresholds'!A:B,2,FALSE),10)</f>
        <v>10</v>
      </c>
    </row>
    <row r="4022" spans="1:8">
      <c r="A4022" t="s">
        <v>3349</v>
      </c>
      <c r="B4022" s="64">
        <f>VLOOKUP($A4022,Pivot!$D:$E,2,FALSE)</f>
        <v>0</v>
      </c>
      <c r="D4022" s="64">
        <v>50</v>
      </c>
      <c r="E4022" s="64">
        <v>50</v>
      </c>
      <c r="F4022" s="64">
        <v>0</v>
      </c>
      <c r="G4022" s="64">
        <v>0</v>
      </c>
      <c r="H4022" s="20">
        <f>IFERROR(VLOOKUP(A4022,'[3]Allocation Thresholds'!A:B,2,FALSE),10)</f>
        <v>10</v>
      </c>
    </row>
    <row r="4023" spans="1:8">
      <c r="A4023" t="s">
        <v>3350</v>
      </c>
      <c r="B4023" s="64">
        <f>VLOOKUP($A4023,Pivot!$D:$E,2,FALSE)</f>
        <v>0</v>
      </c>
      <c r="D4023" s="64">
        <v>50</v>
      </c>
      <c r="E4023" s="64">
        <v>50</v>
      </c>
      <c r="F4023" s="64">
        <v>0</v>
      </c>
      <c r="G4023" s="64">
        <v>0</v>
      </c>
      <c r="H4023" s="20">
        <f>IFERROR(VLOOKUP(A4023,'[3]Allocation Thresholds'!A:B,2,FALSE),10)</f>
        <v>10</v>
      </c>
    </row>
    <row r="4024" spans="1:8">
      <c r="A4024" t="s">
        <v>3351</v>
      </c>
      <c r="B4024" s="64">
        <f>VLOOKUP($A4024,Pivot!$D:$E,2,FALSE)</f>
        <v>1</v>
      </c>
      <c r="D4024" s="64">
        <v>50</v>
      </c>
      <c r="E4024" s="64">
        <v>50</v>
      </c>
      <c r="F4024" s="64">
        <v>0</v>
      </c>
      <c r="G4024" s="64">
        <v>0</v>
      </c>
      <c r="H4024" s="20">
        <f>IFERROR(VLOOKUP(A4024,'[3]Allocation Thresholds'!A:B,2,FALSE),10)</f>
        <v>10</v>
      </c>
    </row>
    <row r="4025" spans="1:8">
      <c r="A4025" t="s">
        <v>3352</v>
      </c>
      <c r="B4025" s="64">
        <f>VLOOKUP($A4025,Pivot!$D:$E,2,FALSE)</f>
        <v>1</v>
      </c>
      <c r="D4025" s="64">
        <v>50</v>
      </c>
      <c r="E4025" s="64">
        <v>50</v>
      </c>
      <c r="F4025" s="64">
        <v>0</v>
      </c>
      <c r="G4025" s="64">
        <v>0</v>
      </c>
      <c r="H4025" s="20">
        <f>IFERROR(VLOOKUP(A4025,'[3]Allocation Thresholds'!A:B,2,FALSE),10)</f>
        <v>10</v>
      </c>
    </row>
    <row r="4026" spans="1:8">
      <c r="A4026" t="s">
        <v>3353</v>
      </c>
      <c r="B4026" s="64">
        <f>VLOOKUP($A4026,Pivot!$D:$E,2,FALSE)</f>
        <v>0</v>
      </c>
      <c r="D4026" s="64">
        <v>50</v>
      </c>
      <c r="E4026" s="64">
        <v>50</v>
      </c>
      <c r="F4026" s="64">
        <v>0</v>
      </c>
      <c r="G4026" s="64">
        <v>0</v>
      </c>
      <c r="H4026" s="20">
        <f>IFERROR(VLOOKUP(A4026,'[3]Allocation Thresholds'!A:B,2,FALSE),10)</f>
        <v>10</v>
      </c>
    </row>
    <row r="4027" spans="1:8">
      <c r="A4027" t="s">
        <v>3354</v>
      </c>
      <c r="B4027" s="64">
        <f>VLOOKUP($A4027,Pivot!$D:$E,2,FALSE)</f>
        <v>0</v>
      </c>
      <c r="D4027" s="64">
        <v>50</v>
      </c>
      <c r="E4027" s="64">
        <v>50</v>
      </c>
      <c r="F4027" s="64">
        <v>0</v>
      </c>
      <c r="G4027" s="64">
        <v>0</v>
      </c>
      <c r="H4027" s="20">
        <f>IFERROR(VLOOKUP(A4027,'[3]Allocation Thresholds'!A:B,2,FALSE),10)</f>
        <v>10</v>
      </c>
    </row>
    <row r="4028" spans="1:8">
      <c r="A4028" t="s">
        <v>3355</v>
      </c>
      <c r="B4028" s="64">
        <f>VLOOKUP($A4028,Pivot!$D:$E,2,FALSE)</f>
        <v>0</v>
      </c>
      <c r="D4028" s="64">
        <v>50</v>
      </c>
      <c r="E4028" s="64">
        <v>50</v>
      </c>
      <c r="F4028" s="64">
        <v>0</v>
      </c>
      <c r="G4028" s="64">
        <v>0</v>
      </c>
      <c r="H4028" s="20">
        <f>IFERROR(VLOOKUP(A4028,'[3]Allocation Thresholds'!A:B,2,FALSE),10)</f>
        <v>10</v>
      </c>
    </row>
    <row r="4029" spans="1:8">
      <c r="A4029" t="s">
        <v>8633</v>
      </c>
      <c r="B4029" s="64">
        <f>VLOOKUP($A4029,Pivot!$D:$E,2,FALSE)</f>
        <v>1</v>
      </c>
      <c r="D4029" s="64">
        <v>50</v>
      </c>
      <c r="E4029" s="66">
        <v>50</v>
      </c>
      <c r="F4029" s="64">
        <v>0</v>
      </c>
      <c r="G4029" s="64">
        <v>0</v>
      </c>
      <c r="H4029" s="20">
        <f>IFERROR(VLOOKUP(A4029,'[3]Allocation Thresholds'!A:B,2,FALSE),10)</f>
        <v>10</v>
      </c>
    </row>
    <row r="4030" spans="1:8">
      <c r="A4030" t="s">
        <v>3356</v>
      </c>
      <c r="B4030" s="64">
        <f>VLOOKUP($A4030,Pivot!$D:$E,2,FALSE)</f>
        <v>3</v>
      </c>
      <c r="D4030" s="64">
        <v>50</v>
      </c>
      <c r="E4030" s="64">
        <v>50</v>
      </c>
      <c r="F4030" s="64">
        <v>0</v>
      </c>
      <c r="G4030" s="64">
        <v>0</v>
      </c>
      <c r="H4030" s="20">
        <f>IFERROR(VLOOKUP(A4030,'[3]Allocation Thresholds'!A:B,2,FALSE),10)</f>
        <v>10</v>
      </c>
    </row>
    <row r="4031" spans="1:8">
      <c r="A4031" t="s">
        <v>3357</v>
      </c>
      <c r="B4031" s="64">
        <f>VLOOKUP($A4031,Pivot!$D:$E,2,FALSE)</f>
        <v>0</v>
      </c>
      <c r="D4031" s="64">
        <v>50</v>
      </c>
      <c r="E4031" s="64">
        <v>50</v>
      </c>
      <c r="F4031" s="64">
        <v>0</v>
      </c>
      <c r="G4031" s="64">
        <v>0</v>
      </c>
      <c r="H4031" s="20">
        <f>IFERROR(VLOOKUP(A4031,'[3]Allocation Thresholds'!A:B,2,FALSE),10)</f>
        <v>10</v>
      </c>
    </row>
    <row r="4032" spans="1:8">
      <c r="A4032" t="s">
        <v>3358</v>
      </c>
      <c r="B4032" s="64">
        <f>VLOOKUP($A4032,Pivot!$D:$E,2,FALSE)</f>
        <v>9</v>
      </c>
      <c r="D4032" s="64">
        <v>50</v>
      </c>
      <c r="E4032" s="64">
        <v>50</v>
      </c>
      <c r="F4032" s="64">
        <v>0</v>
      </c>
      <c r="G4032" s="64">
        <v>0</v>
      </c>
      <c r="H4032" s="20">
        <f>IFERROR(VLOOKUP(A4032,'[3]Allocation Thresholds'!A:B,2,FALSE),10)</f>
        <v>10</v>
      </c>
    </row>
    <row r="4033" spans="1:8">
      <c r="A4033" t="s">
        <v>3359</v>
      </c>
      <c r="B4033" s="64">
        <f>VLOOKUP($A4033,Pivot!$D:$E,2,FALSE)</f>
        <v>1</v>
      </c>
      <c r="D4033" s="64">
        <v>50</v>
      </c>
      <c r="E4033" s="64">
        <v>50</v>
      </c>
      <c r="F4033" s="64">
        <v>0</v>
      </c>
      <c r="G4033" s="64">
        <v>0</v>
      </c>
      <c r="H4033" s="20">
        <f>IFERROR(VLOOKUP(A4033,'[3]Allocation Thresholds'!A:B,2,FALSE),10)</f>
        <v>10</v>
      </c>
    </row>
    <row r="4034" spans="1:8">
      <c r="A4034" t="s">
        <v>3360</v>
      </c>
      <c r="B4034" s="64">
        <f>VLOOKUP($A4034,Pivot!$D:$E,2,FALSE)</f>
        <v>0</v>
      </c>
      <c r="D4034" s="64">
        <v>50</v>
      </c>
      <c r="E4034" s="64">
        <v>50</v>
      </c>
      <c r="F4034" s="64">
        <v>0</v>
      </c>
      <c r="G4034" s="64">
        <v>0</v>
      </c>
      <c r="H4034" s="20">
        <f>IFERROR(VLOOKUP(A4034,'[3]Allocation Thresholds'!A:B,2,FALSE),10)</f>
        <v>10</v>
      </c>
    </row>
    <row r="4035" spans="1:8">
      <c r="A4035" t="s">
        <v>3361</v>
      </c>
      <c r="B4035" s="64">
        <f>VLOOKUP($A4035,Pivot!$D:$E,2,FALSE)</f>
        <v>0</v>
      </c>
      <c r="D4035" s="64">
        <v>50</v>
      </c>
      <c r="E4035" s="66">
        <v>50</v>
      </c>
      <c r="F4035" s="67">
        <v>0</v>
      </c>
      <c r="G4035" s="64">
        <v>0</v>
      </c>
      <c r="H4035" s="20">
        <f>IFERROR(VLOOKUP(A4035,'[3]Allocation Thresholds'!A:B,2,FALSE),10)</f>
        <v>10</v>
      </c>
    </row>
    <row r="4036" spans="1:8">
      <c r="A4036" t="s">
        <v>3362</v>
      </c>
      <c r="B4036" s="64">
        <f>VLOOKUP($A4036,Pivot!$D:$E,2,FALSE)</f>
        <v>0</v>
      </c>
      <c r="D4036" s="64">
        <v>50</v>
      </c>
      <c r="E4036" s="64">
        <v>50</v>
      </c>
      <c r="F4036" s="64">
        <v>0</v>
      </c>
      <c r="G4036" s="64">
        <v>0</v>
      </c>
      <c r="H4036" s="20">
        <f>IFERROR(VLOOKUP(A4036,'[3]Allocation Thresholds'!A:B,2,FALSE),10)</f>
        <v>10</v>
      </c>
    </row>
    <row r="4037" spans="1:8">
      <c r="A4037" t="s">
        <v>3363</v>
      </c>
      <c r="B4037" s="64">
        <f>VLOOKUP($A4037,Pivot!$D:$E,2,FALSE)</f>
        <v>5</v>
      </c>
      <c r="D4037" s="64">
        <v>50</v>
      </c>
      <c r="E4037" s="64">
        <v>50</v>
      </c>
      <c r="F4037" s="64">
        <v>0</v>
      </c>
      <c r="G4037" s="64">
        <v>0</v>
      </c>
      <c r="H4037" s="20">
        <f>IFERROR(VLOOKUP(A4037,'[3]Allocation Thresholds'!A:B,2,FALSE),10)</f>
        <v>10</v>
      </c>
    </row>
    <row r="4038" spans="1:8">
      <c r="A4038" t="s">
        <v>3364</v>
      </c>
      <c r="B4038" s="64">
        <f>VLOOKUP($A4038,Pivot!$D:$E,2,FALSE)</f>
        <v>0</v>
      </c>
      <c r="D4038" s="64">
        <v>50</v>
      </c>
      <c r="E4038" s="64">
        <v>50</v>
      </c>
      <c r="F4038" s="64">
        <v>0</v>
      </c>
      <c r="G4038" s="64">
        <v>0</v>
      </c>
      <c r="H4038" s="20">
        <f>IFERROR(VLOOKUP(A4038,'[3]Allocation Thresholds'!A:B,2,FALSE),10)</f>
        <v>10</v>
      </c>
    </row>
    <row r="4039" spans="1:8">
      <c r="A4039" t="s">
        <v>3365</v>
      </c>
      <c r="B4039" s="64">
        <f>VLOOKUP($A4039,Pivot!$D:$E,2,FALSE)</f>
        <v>0</v>
      </c>
      <c r="D4039" s="64">
        <v>50</v>
      </c>
      <c r="E4039" s="64">
        <v>50</v>
      </c>
      <c r="F4039" s="64">
        <v>0</v>
      </c>
      <c r="G4039" s="64">
        <v>0</v>
      </c>
      <c r="H4039" s="20">
        <f>IFERROR(VLOOKUP(A4039,'[3]Allocation Thresholds'!A:B,2,FALSE),10)</f>
        <v>10</v>
      </c>
    </row>
    <row r="4040" spans="1:8">
      <c r="A4040" t="s">
        <v>3366</v>
      </c>
      <c r="B4040" s="64">
        <f>VLOOKUP($A4040,Pivot!$D:$E,2,FALSE)</f>
        <v>0</v>
      </c>
      <c r="D4040" s="64">
        <v>50</v>
      </c>
      <c r="E4040" s="64">
        <v>50</v>
      </c>
      <c r="F4040" s="64">
        <v>0</v>
      </c>
      <c r="G4040" s="64">
        <v>0</v>
      </c>
      <c r="H4040" s="20">
        <f>IFERROR(VLOOKUP(A4040,'[3]Allocation Thresholds'!A:B,2,FALSE),10)</f>
        <v>10</v>
      </c>
    </row>
    <row r="4041" spans="1:8">
      <c r="A4041" t="s">
        <v>3367</v>
      </c>
      <c r="B4041" s="64">
        <f>VLOOKUP($A4041,Pivot!$D:$E,2,FALSE)</f>
        <v>0</v>
      </c>
      <c r="D4041" s="64">
        <v>50</v>
      </c>
      <c r="E4041" s="66">
        <v>50</v>
      </c>
      <c r="F4041" s="67">
        <v>0</v>
      </c>
      <c r="G4041" s="64">
        <v>0</v>
      </c>
      <c r="H4041" s="20">
        <f>IFERROR(VLOOKUP(A4041,'[3]Allocation Thresholds'!A:B,2,FALSE),10)</f>
        <v>10</v>
      </c>
    </row>
    <row r="4042" spans="1:8">
      <c r="A4042" t="s">
        <v>3368</v>
      </c>
      <c r="B4042" s="64">
        <f>VLOOKUP($A4042,Pivot!$D:$E,2,FALSE)</f>
        <v>0</v>
      </c>
      <c r="D4042" s="64">
        <v>50</v>
      </c>
      <c r="E4042" s="64">
        <v>50</v>
      </c>
      <c r="F4042" s="64">
        <v>0</v>
      </c>
      <c r="G4042" s="64">
        <v>0</v>
      </c>
      <c r="H4042" s="20">
        <f>IFERROR(VLOOKUP(A4042,'[3]Allocation Thresholds'!A:B,2,FALSE),10)</f>
        <v>10</v>
      </c>
    </row>
    <row r="4043" spans="1:8">
      <c r="A4043" t="s">
        <v>3369</v>
      </c>
      <c r="B4043" s="64">
        <f>VLOOKUP($A4043,Pivot!$D:$E,2,FALSE)</f>
        <v>0</v>
      </c>
      <c r="D4043" s="64">
        <v>50</v>
      </c>
      <c r="E4043" s="64">
        <v>50</v>
      </c>
      <c r="F4043" s="64">
        <v>0</v>
      </c>
      <c r="G4043" s="64">
        <v>0</v>
      </c>
      <c r="H4043" s="20">
        <f>IFERROR(VLOOKUP(A4043,'[3]Allocation Thresholds'!A:B,2,FALSE),10)</f>
        <v>10</v>
      </c>
    </row>
    <row r="4044" spans="1:8">
      <c r="A4044" t="s">
        <v>3370</v>
      </c>
      <c r="B4044" s="64">
        <f>VLOOKUP($A4044,Pivot!$D:$E,2,FALSE)</f>
        <v>0</v>
      </c>
      <c r="D4044" s="64">
        <v>50</v>
      </c>
      <c r="E4044" s="64">
        <v>50</v>
      </c>
      <c r="F4044" s="64">
        <v>0</v>
      </c>
      <c r="G4044" s="64">
        <v>0</v>
      </c>
      <c r="H4044" s="20">
        <f>IFERROR(VLOOKUP(A4044,'[3]Allocation Thresholds'!A:B,2,FALSE),10)</f>
        <v>10</v>
      </c>
    </row>
    <row r="4045" spans="1:8">
      <c r="A4045" t="s">
        <v>3371</v>
      </c>
      <c r="B4045" s="64">
        <f>VLOOKUP($A4045,Pivot!$D:$E,2,FALSE)</f>
        <v>1</v>
      </c>
      <c r="D4045" s="64">
        <v>50</v>
      </c>
      <c r="E4045" s="64">
        <v>50</v>
      </c>
      <c r="F4045" s="64">
        <v>0</v>
      </c>
      <c r="G4045" s="64">
        <v>0</v>
      </c>
      <c r="H4045" s="20">
        <f>IFERROR(VLOOKUP(A4045,'[3]Allocation Thresholds'!A:B,2,FALSE),10)</f>
        <v>10</v>
      </c>
    </row>
    <row r="4046" spans="1:8">
      <c r="A4046" t="s">
        <v>3372</v>
      </c>
      <c r="B4046" s="64">
        <f>VLOOKUP($A4046,Pivot!$D:$E,2,FALSE)</f>
        <v>0</v>
      </c>
      <c r="D4046" s="64">
        <v>50</v>
      </c>
      <c r="E4046" s="64">
        <v>50</v>
      </c>
      <c r="F4046" s="64">
        <v>0</v>
      </c>
      <c r="G4046" s="64">
        <v>0</v>
      </c>
      <c r="H4046" s="20">
        <f>IFERROR(VLOOKUP(A4046,'[3]Allocation Thresholds'!A:B,2,FALSE),10)</f>
        <v>10</v>
      </c>
    </row>
    <row r="4047" spans="1:8">
      <c r="A4047" t="s">
        <v>3373</v>
      </c>
      <c r="B4047" s="64">
        <f>VLOOKUP($A4047,Pivot!$D:$E,2,FALSE)</f>
        <v>0</v>
      </c>
      <c r="D4047" s="64">
        <v>50</v>
      </c>
      <c r="E4047" s="64">
        <v>50</v>
      </c>
      <c r="F4047" s="64">
        <v>0</v>
      </c>
      <c r="G4047" s="64">
        <v>0</v>
      </c>
      <c r="H4047" s="20">
        <f>IFERROR(VLOOKUP(A4047,'[3]Allocation Thresholds'!A:B,2,FALSE),10)</f>
        <v>10</v>
      </c>
    </row>
    <row r="4048" spans="1:8">
      <c r="A4048" t="s">
        <v>3374</v>
      </c>
      <c r="B4048" s="64">
        <f>VLOOKUP($A4048,Pivot!$D:$E,2,FALSE)</f>
        <v>0</v>
      </c>
      <c r="D4048" s="66">
        <v>50</v>
      </c>
      <c r="E4048" s="64">
        <v>50</v>
      </c>
      <c r="F4048" s="64">
        <v>0</v>
      </c>
      <c r="G4048" s="64">
        <v>0</v>
      </c>
      <c r="H4048" s="20">
        <f>IFERROR(VLOOKUP(A4048,'[3]Allocation Thresholds'!A:B,2,FALSE),10)</f>
        <v>10</v>
      </c>
    </row>
    <row r="4049" spans="1:8">
      <c r="A4049" t="s">
        <v>3375</v>
      </c>
      <c r="B4049" s="64">
        <f>VLOOKUP($A4049,Pivot!$D:$E,2,FALSE)</f>
        <v>0</v>
      </c>
      <c r="D4049" s="66">
        <v>50</v>
      </c>
      <c r="E4049" s="64">
        <v>50</v>
      </c>
      <c r="F4049" s="67">
        <v>0</v>
      </c>
      <c r="G4049" s="64">
        <v>0</v>
      </c>
      <c r="H4049" s="20">
        <f>IFERROR(VLOOKUP(A4049,'[3]Allocation Thresholds'!A:B,2,FALSE),10)</f>
        <v>10</v>
      </c>
    </row>
    <row r="4050" spans="1:8">
      <c r="A4050" t="s">
        <v>3376</v>
      </c>
      <c r="B4050" s="64">
        <f>VLOOKUP($A4050,Pivot!$D:$E,2,FALSE)</f>
        <v>0</v>
      </c>
      <c r="D4050" s="64">
        <v>50</v>
      </c>
      <c r="E4050" s="64">
        <v>50</v>
      </c>
      <c r="F4050" s="64">
        <v>0</v>
      </c>
      <c r="G4050" s="64">
        <v>0</v>
      </c>
      <c r="H4050" s="20">
        <f>IFERROR(VLOOKUP(A4050,'[3]Allocation Thresholds'!A:B,2,FALSE),10)</f>
        <v>10</v>
      </c>
    </row>
    <row r="4051" spans="1:8">
      <c r="A4051" t="s">
        <v>3377</v>
      </c>
      <c r="B4051" s="64">
        <f>VLOOKUP($A4051,Pivot!$D:$E,2,FALSE)</f>
        <v>0</v>
      </c>
      <c r="D4051" s="64">
        <v>50</v>
      </c>
      <c r="E4051" s="64">
        <v>50</v>
      </c>
      <c r="F4051" s="64">
        <v>0</v>
      </c>
      <c r="G4051" s="64">
        <v>0</v>
      </c>
      <c r="H4051" s="20">
        <f>IFERROR(VLOOKUP(A4051,'[3]Allocation Thresholds'!A:B,2,FALSE),10)</f>
        <v>10</v>
      </c>
    </row>
    <row r="4052" spans="1:8">
      <c r="A4052" t="s">
        <v>3378</v>
      </c>
      <c r="B4052" s="64">
        <f>VLOOKUP($A4052,Pivot!$D:$E,2,FALSE)</f>
        <v>0</v>
      </c>
      <c r="D4052" s="64">
        <v>50</v>
      </c>
      <c r="E4052" s="64">
        <v>50</v>
      </c>
      <c r="F4052" s="64">
        <v>0</v>
      </c>
      <c r="G4052" s="64">
        <v>0</v>
      </c>
      <c r="H4052" s="20">
        <f>IFERROR(VLOOKUP(A4052,'[3]Allocation Thresholds'!A:B,2,FALSE),10)</f>
        <v>10</v>
      </c>
    </row>
    <row r="4053" spans="1:8">
      <c r="A4053" t="s">
        <v>3379</v>
      </c>
      <c r="B4053" s="64">
        <f>VLOOKUP($A4053,Pivot!$D:$E,2,FALSE)</f>
        <v>0</v>
      </c>
      <c r="D4053" s="64">
        <v>50</v>
      </c>
      <c r="E4053" s="64">
        <v>50</v>
      </c>
      <c r="F4053" s="64">
        <v>0</v>
      </c>
      <c r="G4053" s="64">
        <v>0</v>
      </c>
      <c r="H4053" s="20">
        <f>IFERROR(VLOOKUP(A4053,'[3]Allocation Thresholds'!A:B,2,FALSE),10)</f>
        <v>10</v>
      </c>
    </row>
    <row r="4054" spans="1:8">
      <c r="A4054" t="s">
        <v>3380</v>
      </c>
      <c r="B4054" s="64">
        <f>VLOOKUP($A4054,Pivot!$D:$E,2,FALSE)</f>
        <v>0</v>
      </c>
      <c r="D4054" s="64">
        <v>50</v>
      </c>
      <c r="E4054" s="64">
        <v>50</v>
      </c>
      <c r="F4054" s="64">
        <v>0</v>
      </c>
      <c r="G4054" s="64">
        <v>0</v>
      </c>
      <c r="H4054" s="20">
        <f>IFERROR(VLOOKUP(A4054,'[3]Allocation Thresholds'!A:B,2,FALSE),10)</f>
        <v>10</v>
      </c>
    </row>
    <row r="4055" spans="1:8">
      <c r="A4055" t="s">
        <v>3381</v>
      </c>
      <c r="B4055" s="64">
        <f>VLOOKUP($A4055,Pivot!$D:$E,2,FALSE)</f>
        <v>1</v>
      </c>
      <c r="D4055" s="64">
        <v>50</v>
      </c>
      <c r="E4055" s="64">
        <v>50</v>
      </c>
      <c r="F4055" s="64">
        <v>0</v>
      </c>
      <c r="G4055" s="64">
        <v>0</v>
      </c>
      <c r="H4055" s="20">
        <f>IFERROR(VLOOKUP(A4055,'[3]Allocation Thresholds'!A:B,2,FALSE),10)</f>
        <v>10</v>
      </c>
    </row>
    <row r="4056" spans="1:8">
      <c r="A4056" t="s">
        <v>3382</v>
      </c>
      <c r="B4056" s="64">
        <f>VLOOKUP($A4056,Pivot!$D:$E,2,FALSE)</f>
        <v>0</v>
      </c>
      <c r="D4056" s="64">
        <v>50</v>
      </c>
      <c r="E4056" s="64">
        <v>50</v>
      </c>
      <c r="F4056" s="64">
        <v>0</v>
      </c>
      <c r="G4056" s="64">
        <v>0</v>
      </c>
      <c r="H4056" s="20">
        <f>IFERROR(VLOOKUP(A4056,'[3]Allocation Thresholds'!A:B,2,FALSE),10)</f>
        <v>10</v>
      </c>
    </row>
    <row r="4057" spans="1:8">
      <c r="A4057" t="s">
        <v>3383</v>
      </c>
      <c r="B4057" s="64">
        <f>VLOOKUP($A4057,Pivot!$D:$E,2,FALSE)</f>
        <v>0</v>
      </c>
      <c r="D4057" s="64">
        <v>50</v>
      </c>
      <c r="E4057" s="64">
        <v>50</v>
      </c>
      <c r="F4057" s="64">
        <v>0</v>
      </c>
      <c r="G4057" s="64">
        <v>0</v>
      </c>
      <c r="H4057" s="20">
        <f>IFERROR(VLOOKUP(A4057,'[3]Allocation Thresholds'!A:B,2,FALSE),10)</f>
        <v>10</v>
      </c>
    </row>
    <row r="4058" spans="1:8">
      <c r="A4058" t="s">
        <v>3384</v>
      </c>
      <c r="B4058" s="64">
        <f>VLOOKUP($A4058,Pivot!$D:$E,2,FALSE)</f>
        <v>0</v>
      </c>
      <c r="D4058" s="64">
        <v>50</v>
      </c>
      <c r="E4058" s="64">
        <v>50</v>
      </c>
      <c r="F4058" s="64">
        <v>0</v>
      </c>
      <c r="G4058" s="64">
        <v>0</v>
      </c>
      <c r="H4058" s="20">
        <f>IFERROR(VLOOKUP(A4058,'[3]Allocation Thresholds'!A:B,2,FALSE),10)</f>
        <v>10</v>
      </c>
    </row>
    <row r="4059" spans="1:8">
      <c r="A4059" t="s">
        <v>3385</v>
      </c>
      <c r="B4059" s="64">
        <f>VLOOKUP($A4059,Pivot!$D:$E,2,FALSE)</f>
        <v>0</v>
      </c>
      <c r="D4059" s="64">
        <v>50</v>
      </c>
      <c r="E4059" s="64">
        <v>50</v>
      </c>
      <c r="F4059" s="64">
        <v>0</v>
      </c>
      <c r="G4059" s="64">
        <v>0</v>
      </c>
      <c r="H4059" s="20">
        <f>IFERROR(VLOOKUP(A4059,'[3]Allocation Thresholds'!A:B,2,FALSE),10)</f>
        <v>10</v>
      </c>
    </row>
    <row r="4060" spans="1:8">
      <c r="A4060" t="s">
        <v>3386</v>
      </c>
      <c r="B4060" s="64">
        <f>VLOOKUP($A4060,Pivot!$D:$E,2,FALSE)</f>
        <v>2</v>
      </c>
      <c r="D4060" s="64">
        <v>50</v>
      </c>
      <c r="E4060" s="64">
        <v>50</v>
      </c>
      <c r="F4060" s="64">
        <v>0</v>
      </c>
      <c r="G4060" s="64">
        <v>0</v>
      </c>
      <c r="H4060" s="20">
        <f>IFERROR(VLOOKUP(A4060,'[3]Allocation Thresholds'!A:B,2,FALSE),10)</f>
        <v>10</v>
      </c>
    </row>
    <row r="4061" spans="1:8">
      <c r="A4061" t="s">
        <v>3387</v>
      </c>
      <c r="B4061" s="64">
        <f>VLOOKUP($A4061,Pivot!$D:$E,2,FALSE)</f>
        <v>0</v>
      </c>
      <c r="D4061" s="64">
        <v>50</v>
      </c>
      <c r="E4061" s="64">
        <v>50</v>
      </c>
      <c r="F4061" s="64">
        <v>0</v>
      </c>
      <c r="G4061" s="64">
        <v>0</v>
      </c>
      <c r="H4061" s="20">
        <f>IFERROR(VLOOKUP(A4061,'[3]Allocation Thresholds'!A:B,2,FALSE),10)</f>
        <v>10</v>
      </c>
    </row>
    <row r="4062" spans="1:8">
      <c r="A4062" t="s">
        <v>3388</v>
      </c>
      <c r="B4062" s="64">
        <f>VLOOKUP($A4062,Pivot!$D:$E,2,FALSE)</f>
        <v>0</v>
      </c>
      <c r="D4062" s="64">
        <v>50</v>
      </c>
      <c r="E4062" s="64">
        <v>50</v>
      </c>
      <c r="F4062" s="64">
        <v>0</v>
      </c>
      <c r="G4062" s="64">
        <v>0</v>
      </c>
      <c r="H4062" s="20">
        <f>IFERROR(VLOOKUP(A4062,'[3]Allocation Thresholds'!A:B,2,FALSE),10)</f>
        <v>10</v>
      </c>
    </row>
    <row r="4063" spans="1:8">
      <c r="A4063" t="s">
        <v>3389</v>
      </c>
      <c r="B4063" s="64">
        <f>VLOOKUP($A4063,Pivot!$D:$E,2,FALSE)</f>
        <v>0</v>
      </c>
      <c r="D4063" s="64">
        <v>50</v>
      </c>
      <c r="E4063" s="64">
        <v>50</v>
      </c>
      <c r="F4063" s="64">
        <v>0</v>
      </c>
      <c r="G4063" s="64">
        <v>0</v>
      </c>
      <c r="H4063" s="20">
        <f>IFERROR(VLOOKUP(A4063,'[3]Allocation Thresholds'!A:B,2,FALSE),10)</f>
        <v>10</v>
      </c>
    </row>
    <row r="4064" spans="1:8">
      <c r="A4064" t="s">
        <v>3390</v>
      </c>
      <c r="B4064" s="64">
        <f>VLOOKUP($A4064,Pivot!$D:$E,2,FALSE)</f>
        <v>0</v>
      </c>
      <c r="D4064" s="64">
        <v>50</v>
      </c>
      <c r="E4064" s="64">
        <v>50</v>
      </c>
      <c r="F4064" s="64">
        <v>0</v>
      </c>
      <c r="G4064" s="64">
        <v>0</v>
      </c>
      <c r="H4064" s="20">
        <f>IFERROR(VLOOKUP(A4064,'[3]Allocation Thresholds'!A:B,2,FALSE),10)</f>
        <v>10</v>
      </c>
    </row>
    <row r="4065" spans="1:8">
      <c r="A4065" t="s">
        <v>3391</v>
      </c>
      <c r="B4065" s="64">
        <f>VLOOKUP($A4065,Pivot!$D:$E,2,FALSE)</f>
        <v>0</v>
      </c>
      <c r="D4065" s="64">
        <v>50</v>
      </c>
      <c r="E4065" s="64">
        <v>50</v>
      </c>
      <c r="F4065" s="64">
        <v>0</v>
      </c>
      <c r="G4065" s="64">
        <v>0</v>
      </c>
      <c r="H4065" s="20">
        <f>IFERROR(VLOOKUP(A4065,'[3]Allocation Thresholds'!A:B,2,FALSE),10)</f>
        <v>10</v>
      </c>
    </row>
    <row r="4066" spans="1:8">
      <c r="A4066" t="s">
        <v>3392</v>
      </c>
      <c r="B4066" s="64">
        <f>VLOOKUP($A4066,Pivot!$D:$E,2,FALSE)</f>
        <v>15</v>
      </c>
      <c r="D4066" s="64">
        <v>50</v>
      </c>
      <c r="E4066" s="64">
        <v>50</v>
      </c>
      <c r="F4066" s="64">
        <v>0</v>
      </c>
      <c r="G4066" s="64">
        <v>0</v>
      </c>
      <c r="H4066" s="20">
        <f>IFERROR(VLOOKUP(A4066,'[3]Allocation Thresholds'!A:B,2,FALSE),10)</f>
        <v>10</v>
      </c>
    </row>
    <row r="4067" spans="1:8">
      <c r="A4067" t="s">
        <v>3393</v>
      </c>
      <c r="B4067" s="64">
        <f>VLOOKUP($A4067,Pivot!$D:$E,2,FALSE)</f>
        <v>2</v>
      </c>
      <c r="D4067" s="64">
        <v>50</v>
      </c>
      <c r="E4067" s="64">
        <v>50</v>
      </c>
      <c r="F4067" s="64">
        <v>0</v>
      </c>
      <c r="G4067" s="64">
        <v>0</v>
      </c>
      <c r="H4067" s="20">
        <f>IFERROR(VLOOKUP(A4067,'[3]Allocation Thresholds'!A:B,2,FALSE),10)</f>
        <v>10</v>
      </c>
    </row>
    <row r="4068" spans="1:8">
      <c r="A4068" t="s">
        <v>3394</v>
      </c>
      <c r="B4068" s="64">
        <f>VLOOKUP($A4068,Pivot!$D:$E,2,FALSE)</f>
        <v>0</v>
      </c>
      <c r="D4068" s="64">
        <v>50</v>
      </c>
      <c r="E4068" s="64">
        <v>50</v>
      </c>
      <c r="F4068" s="64">
        <v>0</v>
      </c>
      <c r="G4068" s="64">
        <v>0</v>
      </c>
      <c r="H4068" s="20">
        <f>IFERROR(VLOOKUP(A4068,'[3]Allocation Thresholds'!A:B,2,FALSE),10)</f>
        <v>10</v>
      </c>
    </row>
    <row r="4069" spans="1:8">
      <c r="A4069" t="s">
        <v>3395</v>
      </c>
      <c r="B4069" s="64">
        <f>VLOOKUP($A4069,Pivot!$D:$E,2,FALSE)</f>
        <v>1</v>
      </c>
      <c r="D4069" s="64">
        <v>50</v>
      </c>
      <c r="E4069" s="64">
        <v>50</v>
      </c>
      <c r="F4069" s="64">
        <v>0</v>
      </c>
      <c r="G4069" s="64">
        <v>0</v>
      </c>
      <c r="H4069" s="20">
        <f>IFERROR(VLOOKUP(A4069,'[3]Allocation Thresholds'!A:B,2,FALSE),10)</f>
        <v>10</v>
      </c>
    </row>
    <row r="4070" spans="1:8">
      <c r="A4070" t="s">
        <v>3396</v>
      </c>
      <c r="B4070" s="64">
        <f>VLOOKUP($A4070,Pivot!$D:$E,2,FALSE)</f>
        <v>0</v>
      </c>
      <c r="D4070" s="64">
        <v>50</v>
      </c>
      <c r="E4070" s="64">
        <v>50</v>
      </c>
      <c r="F4070" s="64">
        <v>0</v>
      </c>
      <c r="G4070" s="64">
        <v>0</v>
      </c>
      <c r="H4070" s="20">
        <f>IFERROR(VLOOKUP(A4070,'[3]Allocation Thresholds'!A:B,2,FALSE),10)</f>
        <v>10</v>
      </c>
    </row>
    <row r="4071" spans="1:8">
      <c r="A4071" t="s">
        <v>3397</v>
      </c>
      <c r="B4071" s="64">
        <f>VLOOKUP($A4071,Pivot!$D:$E,2,FALSE)</f>
        <v>0</v>
      </c>
      <c r="D4071" s="64">
        <v>50</v>
      </c>
      <c r="E4071" s="64">
        <v>50</v>
      </c>
      <c r="F4071" s="64">
        <v>0</v>
      </c>
      <c r="G4071" s="64">
        <v>0</v>
      </c>
      <c r="H4071" s="20">
        <f>IFERROR(VLOOKUP(A4071,'[3]Allocation Thresholds'!A:B,2,FALSE),10)</f>
        <v>10</v>
      </c>
    </row>
    <row r="4072" spans="1:8">
      <c r="A4072" t="s">
        <v>3398</v>
      </c>
      <c r="B4072" s="64">
        <f>VLOOKUP($A4072,Pivot!$D:$E,2,FALSE)</f>
        <v>0</v>
      </c>
      <c r="D4072" s="64">
        <v>50</v>
      </c>
      <c r="E4072" s="64">
        <v>50</v>
      </c>
      <c r="F4072" s="64">
        <v>0</v>
      </c>
      <c r="G4072" s="64">
        <v>0</v>
      </c>
      <c r="H4072" s="20">
        <f>IFERROR(VLOOKUP(A4072,'[3]Allocation Thresholds'!A:B,2,FALSE),10)</f>
        <v>10</v>
      </c>
    </row>
    <row r="4073" spans="1:8">
      <c r="A4073" t="s">
        <v>3399</v>
      </c>
      <c r="B4073" s="64">
        <f>VLOOKUP($A4073,Pivot!$D:$E,2,FALSE)</f>
        <v>0</v>
      </c>
      <c r="D4073" s="64">
        <v>50</v>
      </c>
      <c r="E4073" s="64">
        <v>50</v>
      </c>
      <c r="F4073" s="64">
        <v>0</v>
      </c>
      <c r="G4073" s="64">
        <v>0</v>
      </c>
      <c r="H4073" s="20">
        <f>IFERROR(VLOOKUP(A4073,'[3]Allocation Thresholds'!A:B,2,FALSE),10)</f>
        <v>10</v>
      </c>
    </row>
    <row r="4074" spans="1:8">
      <c r="A4074" t="s">
        <v>3400</v>
      </c>
      <c r="B4074" s="64">
        <f>VLOOKUP($A4074,Pivot!$D:$E,2,FALSE)</f>
        <v>0</v>
      </c>
      <c r="D4074" s="66">
        <v>50</v>
      </c>
      <c r="E4074" s="64">
        <v>50</v>
      </c>
      <c r="F4074" s="67">
        <v>0</v>
      </c>
      <c r="G4074" s="64">
        <v>0</v>
      </c>
      <c r="H4074" s="20">
        <f>IFERROR(VLOOKUP(A4074,'[3]Allocation Thresholds'!A:B,2,FALSE),10)</f>
        <v>10</v>
      </c>
    </row>
    <row r="4075" spans="1:8">
      <c r="A4075" t="s">
        <v>3401</v>
      </c>
      <c r="B4075" s="64">
        <f>VLOOKUP($A4075,Pivot!$D:$E,2,FALSE)</f>
        <v>0</v>
      </c>
      <c r="D4075" s="64">
        <v>50</v>
      </c>
      <c r="E4075" s="64">
        <v>50</v>
      </c>
      <c r="F4075" s="64">
        <v>0</v>
      </c>
      <c r="G4075" s="64">
        <v>0</v>
      </c>
      <c r="H4075" s="20">
        <f>IFERROR(VLOOKUP(A4075,'[3]Allocation Thresholds'!A:B,2,FALSE),10)</f>
        <v>10</v>
      </c>
    </row>
    <row r="4076" spans="1:8">
      <c r="A4076" t="s">
        <v>3402</v>
      </c>
      <c r="B4076" s="64">
        <f>VLOOKUP($A4076,Pivot!$D:$E,2,FALSE)</f>
        <v>0</v>
      </c>
      <c r="D4076" s="64">
        <v>50</v>
      </c>
      <c r="E4076" s="64">
        <v>50</v>
      </c>
      <c r="F4076" s="64">
        <v>0</v>
      </c>
      <c r="G4076" s="64">
        <v>0</v>
      </c>
      <c r="H4076" s="20">
        <f>IFERROR(VLOOKUP(A4076,'[3]Allocation Thresholds'!A:B,2,FALSE),10)</f>
        <v>10</v>
      </c>
    </row>
    <row r="4077" spans="1:8">
      <c r="A4077" t="s">
        <v>3403</v>
      </c>
      <c r="B4077" s="64">
        <f>VLOOKUP($A4077,Pivot!$D:$E,2,FALSE)</f>
        <v>0</v>
      </c>
      <c r="D4077" s="64">
        <v>50</v>
      </c>
      <c r="E4077" s="64">
        <v>50</v>
      </c>
      <c r="F4077" s="64">
        <v>0</v>
      </c>
      <c r="G4077" s="64">
        <v>0</v>
      </c>
      <c r="H4077" s="20">
        <f>IFERROR(VLOOKUP(A4077,'[3]Allocation Thresholds'!A:B,2,FALSE),10)</f>
        <v>10</v>
      </c>
    </row>
    <row r="4078" spans="1:8">
      <c r="A4078" t="s">
        <v>3404</v>
      </c>
      <c r="B4078" s="64">
        <f>VLOOKUP($A4078,Pivot!$D:$E,2,FALSE)</f>
        <v>0</v>
      </c>
      <c r="D4078" s="64">
        <v>50</v>
      </c>
      <c r="E4078" s="64">
        <v>50</v>
      </c>
      <c r="F4078" s="64">
        <v>0</v>
      </c>
      <c r="G4078" s="64">
        <v>0</v>
      </c>
      <c r="H4078" s="20">
        <f>IFERROR(VLOOKUP(A4078,'[3]Allocation Thresholds'!A:B,2,FALSE),10)</f>
        <v>10</v>
      </c>
    </row>
    <row r="4079" spans="1:8">
      <c r="A4079" t="s">
        <v>3405</v>
      </c>
      <c r="B4079" s="64">
        <f>VLOOKUP($A4079,Pivot!$D:$E,2,FALSE)</f>
        <v>0</v>
      </c>
      <c r="D4079" s="64">
        <v>50</v>
      </c>
      <c r="E4079" s="64">
        <v>50</v>
      </c>
      <c r="F4079" s="64">
        <v>0</v>
      </c>
      <c r="G4079" s="64">
        <v>0</v>
      </c>
      <c r="H4079" s="20">
        <f>IFERROR(VLOOKUP(A4079,'[3]Allocation Thresholds'!A:B,2,FALSE),10)</f>
        <v>10</v>
      </c>
    </row>
    <row r="4080" spans="1:8">
      <c r="A4080" t="s">
        <v>3406</v>
      </c>
      <c r="B4080" s="64">
        <f>VLOOKUP($A4080,Pivot!$D:$E,2,FALSE)</f>
        <v>0</v>
      </c>
      <c r="D4080" s="64">
        <v>50</v>
      </c>
      <c r="E4080" s="64">
        <v>50</v>
      </c>
      <c r="F4080" s="64">
        <v>0</v>
      </c>
      <c r="G4080" s="64">
        <v>0</v>
      </c>
      <c r="H4080" s="20">
        <f>IFERROR(VLOOKUP(A4080,'[3]Allocation Thresholds'!A:B,2,FALSE),10)</f>
        <v>10</v>
      </c>
    </row>
    <row r="4081" spans="1:8">
      <c r="A4081" t="s">
        <v>3407</v>
      </c>
      <c r="B4081" s="64">
        <f>VLOOKUP($A4081,Pivot!$D:$E,2,FALSE)</f>
        <v>0</v>
      </c>
      <c r="D4081" s="64">
        <v>50</v>
      </c>
      <c r="E4081" s="64">
        <v>50</v>
      </c>
      <c r="F4081" s="64">
        <v>0</v>
      </c>
      <c r="G4081" s="64">
        <v>0</v>
      </c>
      <c r="H4081" s="20">
        <f>IFERROR(VLOOKUP(A4081,'[3]Allocation Thresholds'!A:B,2,FALSE),10)</f>
        <v>10</v>
      </c>
    </row>
    <row r="4082" spans="1:8">
      <c r="A4082" t="s">
        <v>3408</v>
      </c>
      <c r="B4082" s="64">
        <f>VLOOKUP($A4082,Pivot!$D:$E,2,FALSE)</f>
        <v>0</v>
      </c>
      <c r="D4082" s="64">
        <v>50</v>
      </c>
      <c r="E4082" s="64">
        <v>50</v>
      </c>
      <c r="F4082" s="64">
        <v>0</v>
      </c>
      <c r="G4082" s="64">
        <v>0</v>
      </c>
      <c r="H4082" s="20">
        <f>IFERROR(VLOOKUP(A4082,'[3]Allocation Thresholds'!A:B,2,FALSE),10)</f>
        <v>10</v>
      </c>
    </row>
    <row r="4083" spans="1:8">
      <c r="A4083" t="s">
        <v>3409</v>
      </c>
      <c r="B4083" s="64">
        <f>VLOOKUP($A4083,Pivot!$D:$E,2,FALSE)</f>
        <v>0</v>
      </c>
      <c r="D4083" s="64">
        <v>50</v>
      </c>
      <c r="E4083" s="64">
        <v>50</v>
      </c>
      <c r="F4083" s="64">
        <v>0</v>
      </c>
      <c r="G4083" s="64">
        <v>0</v>
      </c>
      <c r="H4083" s="20">
        <f>IFERROR(VLOOKUP(A4083,'[3]Allocation Thresholds'!A:B,2,FALSE),10)</f>
        <v>10</v>
      </c>
    </row>
    <row r="4084" spans="1:8">
      <c r="A4084" t="s">
        <v>3410</v>
      </c>
      <c r="B4084" s="64">
        <f>VLOOKUP($A4084,Pivot!$D:$E,2,FALSE)</f>
        <v>0</v>
      </c>
      <c r="D4084" s="64">
        <v>50</v>
      </c>
      <c r="E4084" s="64">
        <v>50</v>
      </c>
      <c r="F4084" s="64">
        <v>0</v>
      </c>
      <c r="G4084" s="64">
        <v>0</v>
      </c>
      <c r="H4084" s="20">
        <f>IFERROR(VLOOKUP(A4084,'[3]Allocation Thresholds'!A:B,2,FALSE),10)</f>
        <v>10</v>
      </c>
    </row>
    <row r="4085" spans="1:8">
      <c r="A4085" t="s">
        <v>3411</v>
      </c>
      <c r="B4085" s="64">
        <f>VLOOKUP($A4085,Pivot!$D:$E,2,FALSE)</f>
        <v>0</v>
      </c>
      <c r="D4085" s="64">
        <v>50</v>
      </c>
      <c r="E4085" s="64">
        <v>50</v>
      </c>
      <c r="F4085" s="64">
        <v>0</v>
      </c>
      <c r="G4085" s="64">
        <v>0</v>
      </c>
      <c r="H4085" s="20">
        <f>IFERROR(VLOOKUP(A4085,'[3]Allocation Thresholds'!A:B,2,FALSE),10)</f>
        <v>10</v>
      </c>
    </row>
    <row r="4086" spans="1:8">
      <c r="A4086" t="s">
        <v>3412</v>
      </c>
      <c r="B4086" s="64">
        <f>VLOOKUP($A4086,Pivot!$D:$E,2,FALSE)</f>
        <v>0</v>
      </c>
      <c r="D4086" s="64">
        <v>50</v>
      </c>
      <c r="E4086" s="64">
        <v>50</v>
      </c>
      <c r="F4086" s="64">
        <v>0</v>
      </c>
      <c r="G4086" s="64">
        <v>0</v>
      </c>
      <c r="H4086" s="20">
        <f>IFERROR(VLOOKUP(A4086,'[3]Allocation Thresholds'!A:B,2,FALSE),10)</f>
        <v>10</v>
      </c>
    </row>
    <row r="4087" spans="1:8">
      <c r="A4087" t="s">
        <v>3413</v>
      </c>
      <c r="B4087" s="64">
        <f>VLOOKUP($A4087,Pivot!$D:$E,2,FALSE)</f>
        <v>1</v>
      </c>
      <c r="D4087" s="64">
        <v>50</v>
      </c>
      <c r="E4087" s="64">
        <v>50</v>
      </c>
      <c r="F4087" s="64">
        <v>0</v>
      </c>
      <c r="G4087" s="64">
        <v>0</v>
      </c>
      <c r="H4087" s="20">
        <f>IFERROR(VLOOKUP(A4087,'[3]Allocation Thresholds'!A:B,2,FALSE),10)</f>
        <v>10</v>
      </c>
    </row>
    <row r="4088" spans="1:8">
      <c r="A4088" t="s">
        <v>3414</v>
      </c>
      <c r="B4088" s="64">
        <f>VLOOKUP($A4088,Pivot!$D:$E,2,FALSE)</f>
        <v>0</v>
      </c>
      <c r="D4088" s="64">
        <v>50</v>
      </c>
      <c r="E4088" s="64">
        <v>50</v>
      </c>
      <c r="F4088" s="64">
        <v>0</v>
      </c>
      <c r="G4088" s="64">
        <v>0</v>
      </c>
      <c r="H4088" s="20">
        <f>IFERROR(VLOOKUP(A4088,'[3]Allocation Thresholds'!A:B,2,FALSE),10)</f>
        <v>10</v>
      </c>
    </row>
    <row r="4089" spans="1:8">
      <c r="A4089" t="s">
        <v>3415</v>
      </c>
      <c r="B4089" s="64">
        <f>VLOOKUP($A4089,Pivot!$D:$E,2,FALSE)</f>
        <v>5</v>
      </c>
      <c r="D4089" s="64">
        <v>50</v>
      </c>
      <c r="E4089" s="64">
        <v>50</v>
      </c>
      <c r="F4089" s="64">
        <v>0</v>
      </c>
      <c r="G4089" s="64">
        <v>0</v>
      </c>
      <c r="H4089" s="20">
        <f>IFERROR(VLOOKUP(A4089,'[3]Allocation Thresholds'!A:B,2,FALSE),10)</f>
        <v>10</v>
      </c>
    </row>
    <row r="4090" spans="1:8">
      <c r="A4090" t="s">
        <v>3416</v>
      </c>
      <c r="B4090" s="64">
        <f>VLOOKUP($A4090,Pivot!$D:$E,2,FALSE)</f>
        <v>0</v>
      </c>
      <c r="D4090" s="64">
        <v>50</v>
      </c>
      <c r="E4090" s="64">
        <v>50</v>
      </c>
      <c r="F4090" s="64">
        <v>0</v>
      </c>
      <c r="G4090" s="64">
        <v>0</v>
      </c>
      <c r="H4090" s="20">
        <f>IFERROR(VLOOKUP(A4090,'[3]Allocation Thresholds'!A:B,2,FALSE),10)</f>
        <v>10</v>
      </c>
    </row>
    <row r="4091" spans="1:8">
      <c r="A4091" t="s">
        <v>3417</v>
      </c>
      <c r="B4091" s="64">
        <f>VLOOKUP($A4091,Pivot!$D:$E,2,FALSE)</f>
        <v>0</v>
      </c>
      <c r="D4091" s="64">
        <v>50</v>
      </c>
      <c r="E4091" s="64">
        <v>50</v>
      </c>
      <c r="F4091" s="64">
        <v>0</v>
      </c>
      <c r="G4091" s="64">
        <v>0</v>
      </c>
      <c r="H4091" s="20">
        <f>IFERROR(VLOOKUP(A4091,'[3]Allocation Thresholds'!A:B,2,FALSE),10)</f>
        <v>10</v>
      </c>
    </row>
    <row r="4092" spans="1:8">
      <c r="A4092" t="s">
        <v>3418</v>
      </c>
      <c r="B4092" s="64">
        <f>VLOOKUP($A4092,Pivot!$D:$E,2,FALSE)</f>
        <v>0</v>
      </c>
      <c r="D4092" s="64">
        <v>50</v>
      </c>
      <c r="E4092" s="64">
        <v>50</v>
      </c>
      <c r="F4092" s="64">
        <v>0</v>
      </c>
      <c r="G4092" s="64">
        <v>0</v>
      </c>
      <c r="H4092" s="20">
        <f>IFERROR(VLOOKUP(A4092,'[3]Allocation Thresholds'!A:B,2,FALSE),10)</f>
        <v>10</v>
      </c>
    </row>
    <row r="4093" spans="1:8">
      <c r="A4093" t="s">
        <v>3419</v>
      </c>
      <c r="B4093" s="64">
        <f>VLOOKUP($A4093,Pivot!$D:$E,2,FALSE)</f>
        <v>0</v>
      </c>
      <c r="D4093" s="64">
        <v>50</v>
      </c>
      <c r="E4093" s="64">
        <v>50</v>
      </c>
      <c r="F4093" s="64">
        <v>0</v>
      </c>
      <c r="G4093" s="64">
        <v>0</v>
      </c>
      <c r="H4093" s="20">
        <f>IFERROR(VLOOKUP(A4093,'[3]Allocation Thresholds'!A:B,2,FALSE),10)</f>
        <v>10</v>
      </c>
    </row>
    <row r="4094" spans="1:8">
      <c r="A4094" t="s">
        <v>3420</v>
      </c>
      <c r="B4094" s="64">
        <f>VLOOKUP($A4094,Pivot!$D:$E,2,FALSE)</f>
        <v>4</v>
      </c>
      <c r="D4094" s="64">
        <v>50</v>
      </c>
      <c r="E4094" s="64">
        <v>50</v>
      </c>
      <c r="F4094" s="64">
        <v>0</v>
      </c>
      <c r="G4094" s="64">
        <v>0</v>
      </c>
      <c r="H4094" s="20">
        <f>IFERROR(VLOOKUP(A4094,'[3]Allocation Thresholds'!A:B,2,FALSE),10)</f>
        <v>10</v>
      </c>
    </row>
    <row r="4095" spans="1:8">
      <c r="A4095" t="s">
        <v>3421</v>
      </c>
      <c r="B4095" s="64">
        <f>VLOOKUP($A4095,Pivot!$D:$E,2,FALSE)</f>
        <v>0</v>
      </c>
      <c r="D4095" s="64">
        <v>50</v>
      </c>
      <c r="E4095" s="64">
        <v>50</v>
      </c>
      <c r="F4095" s="64">
        <v>0</v>
      </c>
      <c r="G4095" s="64">
        <v>0</v>
      </c>
      <c r="H4095" s="20">
        <f>IFERROR(VLOOKUP(A4095,'[3]Allocation Thresholds'!A:B,2,FALSE),10)</f>
        <v>10</v>
      </c>
    </row>
    <row r="4096" spans="1:8">
      <c r="A4096" t="s">
        <v>3422</v>
      </c>
      <c r="B4096" s="64">
        <f>VLOOKUP($A4096,Pivot!$D:$E,2,FALSE)</f>
        <v>11</v>
      </c>
      <c r="D4096" s="64">
        <v>50</v>
      </c>
      <c r="E4096" s="64">
        <v>50</v>
      </c>
      <c r="F4096" s="64">
        <v>0</v>
      </c>
      <c r="G4096" s="64">
        <v>0</v>
      </c>
      <c r="H4096" s="20">
        <f>IFERROR(VLOOKUP(A4096,'[3]Allocation Thresholds'!A:B,2,FALSE),10)</f>
        <v>10</v>
      </c>
    </row>
    <row r="4097" spans="1:8">
      <c r="A4097" t="s">
        <v>3423</v>
      </c>
      <c r="B4097" s="64">
        <f>VLOOKUP($A4097,Pivot!$D:$E,2,FALSE)</f>
        <v>0</v>
      </c>
      <c r="D4097" s="64">
        <v>50</v>
      </c>
      <c r="E4097" s="64">
        <v>50</v>
      </c>
      <c r="F4097" s="64">
        <v>0</v>
      </c>
      <c r="G4097" s="64">
        <v>0</v>
      </c>
      <c r="H4097" s="20">
        <f>IFERROR(VLOOKUP(A4097,'[3]Allocation Thresholds'!A:B,2,FALSE),10)</f>
        <v>10</v>
      </c>
    </row>
    <row r="4098" spans="1:8">
      <c r="A4098" t="s">
        <v>3424</v>
      </c>
      <c r="B4098" s="64">
        <f>VLOOKUP($A4098,Pivot!$D:$E,2,FALSE)</f>
        <v>0</v>
      </c>
      <c r="D4098" s="64">
        <v>50</v>
      </c>
      <c r="E4098" s="64">
        <v>50</v>
      </c>
      <c r="F4098" s="64">
        <v>0</v>
      </c>
      <c r="G4098" s="64">
        <v>0</v>
      </c>
      <c r="H4098" s="20">
        <f>IFERROR(VLOOKUP(A4098,'[3]Allocation Thresholds'!A:B,2,FALSE),10)</f>
        <v>10</v>
      </c>
    </row>
    <row r="4099" spans="1:8">
      <c r="A4099" t="s">
        <v>3425</v>
      </c>
      <c r="B4099" s="64">
        <f>VLOOKUP($A4099,Pivot!$D:$E,2,FALSE)</f>
        <v>0</v>
      </c>
      <c r="D4099" s="64">
        <v>50</v>
      </c>
      <c r="E4099" s="64">
        <v>50</v>
      </c>
      <c r="F4099" s="64">
        <v>0</v>
      </c>
      <c r="G4099" s="64">
        <v>0</v>
      </c>
      <c r="H4099" s="20">
        <f>IFERROR(VLOOKUP(A4099,'[3]Allocation Thresholds'!A:B,2,FALSE),10)</f>
        <v>10</v>
      </c>
    </row>
    <row r="4100" spans="1:8">
      <c r="A4100" t="s">
        <v>3426</v>
      </c>
      <c r="B4100" s="64">
        <f>VLOOKUP($A4100,Pivot!$D:$E,2,FALSE)</f>
        <v>0</v>
      </c>
      <c r="D4100" s="64">
        <v>50</v>
      </c>
      <c r="E4100" s="64">
        <v>50</v>
      </c>
      <c r="F4100" s="64">
        <v>0</v>
      </c>
      <c r="G4100" s="64">
        <v>0</v>
      </c>
      <c r="H4100" s="20">
        <f>IFERROR(VLOOKUP(A4100,'[3]Allocation Thresholds'!A:B,2,FALSE),10)</f>
        <v>10</v>
      </c>
    </row>
    <row r="4101" spans="1:8">
      <c r="A4101" t="s">
        <v>3427</v>
      </c>
      <c r="B4101" s="64">
        <f>VLOOKUP($A4101,Pivot!$D:$E,2,FALSE)</f>
        <v>0</v>
      </c>
      <c r="D4101" s="64">
        <v>50</v>
      </c>
      <c r="E4101" s="64">
        <v>50</v>
      </c>
      <c r="F4101" s="64">
        <v>0</v>
      </c>
      <c r="G4101" s="64">
        <v>0</v>
      </c>
      <c r="H4101" s="20">
        <f>IFERROR(VLOOKUP(A4101,'[3]Allocation Thresholds'!A:B,2,FALSE),10)</f>
        <v>10</v>
      </c>
    </row>
    <row r="4102" spans="1:8">
      <c r="A4102" t="s">
        <v>3428</v>
      </c>
      <c r="B4102" s="64">
        <f>VLOOKUP($A4102,Pivot!$D:$E,2,FALSE)</f>
        <v>0</v>
      </c>
      <c r="D4102" s="64">
        <v>50</v>
      </c>
      <c r="E4102" s="64">
        <v>50</v>
      </c>
      <c r="F4102" s="64">
        <v>0</v>
      </c>
      <c r="G4102" s="64">
        <v>0</v>
      </c>
      <c r="H4102" s="20">
        <f>IFERROR(VLOOKUP(A4102,'[3]Allocation Thresholds'!A:B,2,FALSE),10)</f>
        <v>10</v>
      </c>
    </row>
    <row r="4103" spans="1:8">
      <c r="A4103" t="s">
        <v>3429</v>
      </c>
      <c r="B4103" s="64">
        <f>VLOOKUP($A4103,Pivot!$D:$E,2,FALSE)</f>
        <v>0</v>
      </c>
      <c r="D4103" s="64">
        <v>50</v>
      </c>
      <c r="E4103" s="64">
        <v>50</v>
      </c>
      <c r="F4103" s="64">
        <v>0</v>
      </c>
      <c r="G4103" s="64">
        <v>0</v>
      </c>
      <c r="H4103" s="20">
        <f>IFERROR(VLOOKUP(A4103,'[3]Allocation Thresholds'!A:B,2,FALSE),10)</f>
        <v>10</v>
      </c>
    </row>
    <row r="4104" spans="1:8">
      <c r="A4104" t="s">
        <v>3430</v>
      </c>
      <c r="B4104" s="64">
        <f>VLOOKUP($A4104,Pivot!$D:$E,2,FALSE)</f>
        <v>0</v>
      </c>
      <c r="D4104" s="64">
        <v>50</v>
      </c>
      <c r="E4104" s="64">
        <v>50</v>
      </c>
      <c r="F4104" s="64">
        <v>0</v>
      </c>
      <c r="G4104" s="64">
        <v>0</v>
      </c>
      <c r="H4104" s="20">
        <f>IFERROR(VLOOKUP(A4104,'[3]Allocation Thresholds'!A:B,2,FALSE),10)</f>
        <v>10</v>
      </c>
    </row>
    <row r="4105" spans="1:8">
      <c r="A4105" t="s">
        <v>3431</v>
      </c>
      <c r="B4105" s="64">
        <f>VLOOKUP($A4105,Pivot!$D:$E,2,FALSE)</f>
        <v>0</v>
      </c>
      <c r="D4105" s="64">
        <v>50</v>
      </c>
      <c r="E4105" s="64">
        <v>50</v>
      </c>
      <c r="F4105" s="64">
        <v>0</v>
      </c>
      <c r="G4105" s="64">
        <v>0</v>
      </c>
      <c r="H4105" s="20">
        <f>IFERROR(VLOOKUP(A4105,'[3]Allocation Thresholds'!A:B,2,FALSE),10)</f>
        <v>10</v>
      </c>
    </row>
    <row r="4106" spans="1:8">
      <c r="A4106" t="s">
        <v>3432</v>
      </c>
      <c r="B4106" s="64">
        <f>VLOOKUP($A4106,Pivot!$D:$E,2,FALSE)</f>
        <v>0</v>
      </c>
      <c r="D4106" s="64">
        <v>50</v>
      </c>
      <c r="E4106" s="64">
        <v>50</v>
      </c>
      <c r="F4106" s="64">
        <v>0</v>
      </c>
      <c r="G4106" s="64">
        <v>0</v>
      </c>
      <c r="H4106" s="20">
        <f>IFERROR(VLOOKUP(A4106,'[3]Allocation Thresholds'!A:B,2,FALSE),10)</f>
        <v>10</v>
      </c>
    </row>
    <row r="4107" spans="1:8">
      <c r="A4107" t="s">
        <v>3433</v>
      </c>
      <c r="B4107" s="64">
        <f>VLOOKUP($A4107,Pivot!$D:$E,2,FALSE)</f>
        <v>0</v>
      </c>
      <c r="D4107" s="64">
        <v>50</v>
      </c>
      <c r="E4107" s="64">
        <v>50</v>
      </c>
      <c r="F4107" s="64">
        <v>0</v>
      </c>
      <c r="G4107" s="64">
        <v>0</v>
      </c>
      <c r="H4107" s="20">
        <f>IFERROR(VLOOKUP(A4107,'[3]Allocation Thresholds'!A:B,2,FALSE),10)</f>
        <v>10</v>
      </c>
    </row>
    <row r="4108" spans="1:8">
      <c r="A4108" t="s">
        <v>3434</v>
      </c>
      <c r="B4108" s="64">
        <f>VLOOKUP($A4108,Pivot!$D:$E,2,FALSE)</f>
        <v>0</v>
      </c>
      <c r="D4108" s="64">
        <v>50</v>
      </c>
      <c r="E4108" s="64">
        <v>50</v>
      </c>
      <c r="F4108" s="64">
        <v>0</v>
      </c>
      <c r="G4108" s="64">
        <v>0</v>
      </c>
      <c r="H4108" s="20">
        <f>IFERROR(VLOOKUP(A4108,'[3]Allocation Thresholds'!A:B,2,FALSE),10)</f>
        <v>10</v>
      </c>
    </row>
    <row r="4109" spans="1:8">
      <c r="A4109" t="s">
        <v>3435</v>
      </c>
      <c r="B4109" s="64">
        <f>VLOOKUP($A4109,Pivot!$D:$E,2,FALSE)</f>
        <v>0</v>
      </c>
      <c r="D4109" s="64">
        <v>50</v>
      </c>
      <c r="E4109" s="64">
        <v>50</v>
      </c>
      <c r="F4109" s="64">
        <v>0</v>
      </c>
      <c r="G4109" s="64">
        <v>0</v>
      </c>
      <c r="H4109" s="20">
        <f>IFERROR(VLOOKUP(A4109,'[3]Allocation Thresholds'!A:B,2,FALSE),10)</f>
        <v>10</v>
      </c>
    </row>
    <row r="4110" spans="1:8">
      <c r="A4110" t="s">
        <v>3436</v>
      </c>
      <c r="B4110" s="64">
        <f>VLOOKUP($A4110,Pivot!$D:$E,2,FALSE)</f>
        <v>0</v>
      </c>
      <c r="D4110" s="64">
        <v>50</v>
      </c>
      <c r="E4110" s="64">
        <v>50</v>
      </c>
      <c r="F4110" s="64">
        <v>0</v>
      </c>
      <c r="G4110" s="64">
        <v>0</v>
      </c>
      <c r="H4110" s="20">
        <f>IFERROR(VLOOKUP(A4110,'[3]Allocation Thresholds'!A:B,2,FALSE),10)</f>
        <v>10</v>
      </c>
    </row>
    <row r="4111" spans="1:8">
      <c r="A4111" t="s">
        <v>3437</v>
      </c>
      <c r="B4111" s="64">
        <f>VLOOKUP($A4111,Pivot!$D:$E,2,FALSE)</f>
        <v>6</v>
      </c>
      <c r="D4111" s="66">
        <v>50</v>
      </c>
      <c r="E4111" s="64">
        <v>50</v>
      </c>
      <c r="F4111" s="64">
        <v>0</v>
      </c>
      <c r="G4111" s="64">
        <v>0</v>
      </c>
      <c r="H4111" s="20">
        <f>IFERROR(VLOOKUP(A4111,'[3]Allocation Thresholds'!A:B,2,FALSE),10)</f>
        <v>10</v>
      </c>
    </row>
    <row r="4112" spans="1:8">
      <c r="A4112" t="s">
        <v>3438</v>
      </c>
      <c r="B4112" s="64">
        <f>VLOOKUP($A4112,Pivot!$D:$E,2,FALSE)</f>
        <v>0</v>
      </c>
      <c r="D4112" s="64">
        <v>50</v>
      </c>
      <c r="E4112" s="64">
        <v>50</v>
      </c>
      <c r="F4112" s="64">
        <v>0</v>
      </c>
      <c r="G4112" s="64">
        <v>0</v>
      </c>
      <c r="H4112" s="20">
        <f>IFERROR(VLOOKUP(A4112,'[3]Allocation Thresholds'!A:B,2,FALSE),10)</f>
        <v>10</v>
      </c>
    </row>
    <row r="4113" spans="1:8">
      <c r="A4113" t="s">
        <v>3439</v>
      </c>
      <c r="B4113" s="64">
        <f>VLOOKUP($A4113,Pivot!$D:$E,2,FALSE)</f>
        <v>0</v>
      </c>
      <c r="D4113" s="64">
        <v>50</v>
      </c>
      <c r="E4113" s="64">
        <v>50</v>
      </c>
      <c r="F4113" s="64">
        <v>0</v>
      </c>
      <c r="G4113" s="64">
        <v>0</v>
      </c>
      <c r="H4113" s="20">
        <f>IFERROR(VLOOKUP(A4113,'[3]Allocation Thresholds'!A:B,2,FALSE),10)</f>
        <v>10</v>
      </c>
    </row>
    <row r="4114" spans="1:8">
      <c r="A4114" t="s">
        <v>3440</v>
      </c>
      <c r="B4114" s="64">
        <f>VLOOKUP($A4114,Pivot!$D:$E,2,FALSE)</f>
        <v>0</v>
      </c>
      <c r="D4114" s="64">
        <v>50</v>
      </c>
      <c r="E4114" s="66">
        <v>50</v>
      </c>
      <c r="F4114" s="64">
        <v>0</v>
      </c>
      <c r="G4114" s="64">
        <v>0</v>
      </c>
      <c r="H4114" s="20">
        <f>IFERROR(VLOOKUP(A4114,'[3]Allocation Thresholds'!A:B,2,FALSE),10)</f>
        <v>10</v>
      </c>
    </row>
    <row r="4115" spans="1:8">
      <c r="A4115" t="s">
        <v>3441</v>
      </c>
      <c r="B4115" s="64">
        <f>VLOOKUP($A4115,Pivot!$D:$E,2,FALSE)</f>
        <v>0</v>
      </c>
      <c r="D4115" s="64">
        <v>50</v>
      </c>
      <c r="E4115" s="64">
        <v>50</v>
      </c>
      <c r="F4115" s="64">
        <v>0</v>
      </c>
      <c r="G4115" s="64">
        <v>0</v>
      </c>
      <c r="H4115" s="20">
        <f>IFERROR(VLOOKUP(A4115,'[3]Allocation Thresholds'!A:B,2,FALSE),10)</f>
        <v>10</v>
      </c>
    </row>
    <row r="4116" spans="1:8">
      <c r="A4116" t="s">
        <v>3442</v>
      </c>
      <c r="B4116" s="64">
        <f>VLOOKUP($A4116,Pivot!$D:$E,2,FALSE)</f>
        <v>0</v>
      </c>
      <c r="D4116" s="64">
        <v>50</v>
      </c>
      <c r="E4116" s="64">
        <v>50</v>
      </c>
      <c r="F4116" s="64">
        <v>0</v>
      </c>
      <c r="G4116" s="64">
        <v>0</v>
      </c>
      <c r="H4116" s="20">
        <f>IFERROR(VLOOKUP(A4116,'[3]Allocation Thresholds'!A:B,2,FALSE),10)</f>
        <v>10</v>
      </c>
    </row>
    <row r="4117" spans="1:8">
      <c r="A4117" t="s">
        <v>3443</v>
      </c>
      <c r="B4117" s="64">
        <f>VLOOKUP($A4117,Pivot!$D:$E,2,FALSE)</f>
        <v>0</v>
      </c>
      <c r="D4117" s="64">
        <v>50</v>
      </c>
      <c r="E4117" s="64">
        <v>50</v>
      </c>
      <c r="F4117" s="64">
        <v>0</v>
      </c>
      <c r="G4117" s="64">
        <v>0</v>
      </c>
      <c r="H4117" s="20">
        <f>IFERROR(VLOOKUP(A4117,'[3]Allocation Thresholds'!A:B,2,FALSE),10)</f>
        <v>10</v>
      </c>
    </row>
    <row r="4118" spans="1:8">
      <c r="A4118" t="s">
        <v>3444</v>
      </c>
      <c r="B4118" s="64">
        <f>VLOOKUP($A4118,Pivot!$D:$E,2,FALSE)</f>
        <v>0</v>
      </c>
      <c r="D4118" s="64">
        <v>50</v>
      </c>
      <c r="E4118" s="64">
        <v>50</v>
      </c>
      <c r="F4118" s="64">
        <v>0</v>
      </c>
      <c r="G4118" s="64">
        <v>0</v>
      </c>
      <c r="H4118" s="20">
        <f>IFERROR(VLOOKUP(A4118,'[3]Allocation Thresholds'!A:B,2,FALSE),10)</f>
        <v>10</v>
      </c>
    </row>
    <row r="4119" spans="1:8">
      <c r="A4119" t="s">
        <v>3445</v>
      </c>
      <c r="B4119" s="64">
        <f>VLOOKUP($A4119,Pivot!$D:$E,2,FALSE)</f>
        <v>1</v>
      </c>
      <c r="D4119" s="64">
        <v>50</v>
      </c>
      <c r="E4119" s="64">
        <v>50</v>
      </c>
      <c r="F4119" s="64">
        <v>0</v>
      </c>
      <c r="G4119" s="64">
        <v>0</v>
      </c>
      <c r="H4119" s="20">
        <f>IFERROR(VLOOKUP(A4119,'[3]Allocation Thresholds'!A:B,2,FALSE),10)</f>
        <v>10</v>
      </c>
    </row>
    <row r="4120" spans="1:8">
      <c r="A4120" t="s">
        <v>3446</v>
      </c>
      <c r="B4120" s="64">
        <f>VLOOKUP($A4120,Pivot!$D:$E,2,FALSE)</f>
        <v>0</v>
      </c>
      <c r="D4120" s="64">
        <v>50</v>
      </c>
      <c r="E4120" s="64">
        <v>50</v>
      </c>
      <c r="F4120" s="64">
        <v>0</v>
      </c>
      <c r="G4120" s="64">
        <v>0</v>
      </c>
      <c r="H4120" s="20">
        <f>IFERROR(VLOOKUP(A4120,'[3]Allocation Thresholds'!A:B,2,FALSE),10)</f>
        <v>10</v>
      </c>
    </row>
    <row r="4121" spans="1:8">
      <c r="A4121" t="s">
        <v>3447</v>
      </c>
      <c r="B4121" s="64">
        <f>VLOOKUP($A4121,Pivot!$D:$E,2,FALSE)</f>
        <v>0</v>
      </c>
      <c r="D4121" s="64">
        <v>50</v>
      </c>
      <c r="E4121" s="64">
        <v>50</v>
      </c>
      <c r="F4121" s="64">
        <v>0</v>
      </c>
      <c r="G4121" s="64">
        <v>0</v>
      </c>
      <c r="H4121" s="20">
        <f>IFERROR(VLOOKUP(A4121,'[3]Allocation Thresholds'!A:B,2,FALSE),10)</f>
        <v>10</v>
      </c>
    </row>
    <row r="4122" spans="1:8">
      <c r="A4122" t="s">
        <v>3448</v>
      </c>
      <c r="B4122" s="64">
        <f>VLOOKUP($A4122,Pivot!$D:$E,2,FALSE)</f>
        <v>0</v>
      </c>
      <c r="D4122" s="64">
        <v>50</v>
      </c>
      <c r="E4122" s="64">
        <v>50</v>
      </c>
      <c r="F4122" s="64">
        <v>0</v>
      </c>
      <c r="G4122" s="64">
        <v>0</v>
      </c>
      <c r="H4122" s="20">
        <f>IFERROR(VLOOKUP(A4122,'[3]Allocation Thresholds'!A:B,2,FALSE),10)</f>
        <v>10</v>
      </c>
    </row>
    <row r="4123" spans="1:8">
      <c r="A4123" t="s">
        <v>3449</v>
      </c>
      <c r="B4123" s="64">
        <f>VLOOKUP($A4123,Pivot!$D:$E,2,FALSE)</f>
        <v>0</v>
      </c>
      <c r="D4123" s="64">
        <v>50</v>
      </c>
      <c r="E4123" s="64">
        <v>50</v>
      </c>
      <c r="F4123" s="64">
        <v>0</v>
      </c>
      <c r="G4123" s="64">
        <v>0</v>
      </c>
      <c r="H4123" s="20">
        <f>IFERROR(VLOOKUP(A4123,'[3]Allocation Thresholds'!A:B,2,FALSE),10)</f>
        <v>10</v>
      </c>
    </row>
    <row r="4124" spans="1:8">
      <c r="A4124" t="s">
        <v>3450</v>
      </c>
      <c r="B4124" s="64">
        <f>VLOOKUP($A4124,Pivot!$D:$E,2,FALSE)</f>
        <v>0</v>
      </c>
      <c r="D4124" s="64">
        <v>50</v>
      </c>
      <c r="E4124" s="64">
        <v>50</v>
      </c>
      <c r="F4124" s="64">
        <v>0</v>
      </c>
      <c r="G4124" s="64">
        <v>0</v>
      </c>
      <c r="H4124" s="20">
        <f>IFERROR(VLOOKUP(A4124,'[3]Allocation Thresholds'!A:B,2,FALSE),10)</f>
        <v>10</v>
      </c>
    </row>
    <row r="4125" spans="1:8">
      <c r="A4125" t="s">
        <v>3451</v>
      </c>
      <c r="B4125" s="64">
        <f>VLOOKUP($A4125,Pivot!$D:$E,2,FALSE)</f>
        <v>0</v>
      </c>
      <c r="D4125" s="64">
        <v>50</v>
      </c>
      <c r="E4125" s="64">
        <v>50</v>
      </c>
      <c r="F4125" s="64">
        <v>0</v>
      </c>
      <c r="G4125" s="64">
        <v>0</v>
      </c>
      <c r="H4125" s="20">
        <f>IFERROR(VLOOKUP(A4125,'[3]Allocation Thresholds'!A:B,2,FALSE),10)</f>
        <v>10</v>
      </c>
    </row>
    <row r="4126" spans="1:8">
      <c r="A4126" t="s">
        <v>3452</v>
      </c>
      <c r="B4126" s="64">
        <f>VLOOKUP($A4126,Pivot!$D:$E,2,FALSE)</f>
        <v>0</v>
      </c>
      <c r="D4126" s="64">
        <v>50</v>
      </c>
      <c r="E4126" s="64">
        <v>50</v>
      </c>
      <c r="F4126" s="64">
        <v>0</v>
      </c>
      <c r="G4126" s="64">
        <v>0</v>
      </c>
      <c r="H4126" s="20">
        <f>IFERROR(VLOOKUP(A4126,'[3]Allocation Thresholds'!A:B,2,FALSE),10)</f>
        <v>10</v>
      </c>
    </row>
    <row r="4127" spans="1:8">
      <c r="A4127" t="s">
        <v>3453</v>
      </c>
      <c r="B4127" s="64">
        <f>VLOOKUP($A4127,Pivot!$D:$E,2,FALSE)</f>
        <v>0</v>
      </c>
      <c r="D4127" s="64">
        <v>50</v>
      </c>
      <c r="E4127" s="64">
        <v>50</v>
      </c>
      <c r="F4127" s="64">
        <v>0</v>
      </c>
      <c r="G4127" s="64">
        <v>0</v>
      </c>
      <c r="H4127" s="20">
        <f>IFERROR(VLOOKUP(A4127,'[3]Allocation Thresholds'!A:B,2,FALSE),10)</f>
        <v>10</v>
      </c>
    </row>
    <row r="4128" spans="1:8">
      <c r="A4128" t="s">
        <v>3454</v>
      </c>
      <c r="B4128" s="64">
        <f>VLOOKUP($A4128,Pivot!$D:$E,2,FALSE)</f>
        <v>0</v>
      </c>
      <c r="D4128" s="64">
        <v>50</v>
      </c>
      <c r="E4128" s="64">
        <v>50</v>
      </c>
      <c r="F4128" s="64">
        <v>0</v>
      </c>
      <c r="G4128" s="64">
        <v>0</v>
      </c>
      <c r="H4128" s="20">
        <f>IFERROR(VLOOKUP(A4128,'[3]Allocation Thresholds'!A:B,2,FALSE),10)</f>
        <v>10</v>
      </c>
    </row>
    <row r="4129" spans="1:8">
      <c r="A4129" t="s">
        <v>3455</v>
      </c>
      <c r="B4129" s="64">
        <f>VLOOKUP($A4129,Pivot!$D:$E,2,FALSE)</f>
        <v>0</v>
      </c>
      <c r="D4129" s="64">
        <v>50</v>
      </c>
      <c r="E4129" s="64">
        <v>50</v>
      </c>
      <c r="F4129" s="64">
        <v>0</v>
      </c>
      <c r="G4129" s="64">
        <v>0</v>
      </c>
      <c r="H4129" s="20">
        <f>IFERROR(VLOOKUP(A4129,'[3]Allocation Thresholds'!A:B,2,FALSE),10)</f>
        <v>10</v>
      </c>
    </row>
    <row r="4130" spans="1:8">
      <c r="A4130" t="s">
        <v>3456</v>
      </c>
      <c r="B4130" s="64">
        <f>VLOOKUP($A4130,Pivot!$D:$E,2,FALSE)</f>
        <v>0</v>
      </c>
      <c r="D4130" s="64">
        <v>50</v>
      </c>
      <c r="E4130" s="64">
        <v>50</v>
      </c>
      <c r="F4130" s="64">
        <v>0</v>
      </c>
      <c r="G4130" s="64">
        <v>0</v>
      </c>
      <c r="H4130" s="20">
        <f>IFERROR(VLOOKUP(A4130,'[3]Allocation Thresholds'!A:B,2,FALSE),10)</f>
        <v>10</v>
      </c>
    </row>
    <row r="4131" spans="1:8">
      <c r="A4131" t="s">
        <v>3457</v>
      </c>
      <c r="B4131" s="64">
        <f>VLOOKUP($A4131,Pivot!$D:$E,2,FALSE)</f>
        <v>0</v>
      </c>
      <c r="D4131" s="64">
        <v>50</v>
      </c>
      <c r="E4131" s="64">
        <v>50</v>
      </c>
      <c r="F4131" s="64">
        <v>0</v>
      </c>
      <c r="G4131" s="64">
        <v>0</v>
      </c>
      <c r="H4131" s="20">
        <f>IFERROR(VLOOKUP(A4131,'[3]Allocation Thresholds'!A:B,2,FALSE),10)</f>
        <v>10</v>
      </c>
    </row>
    <row r="4132" spans="1:8">
      <c r="A4132" t="s">
        <v>3458</v>
      </c>
      <c r="B4132" s="64">
        <f>VLOOKUP($A4132,Pivot!$D:$E,2,FALSE)</f>
        <v>0</v>
      </c>
      <c r="D4132" s="64">
        <v>50</v>
      </c>
      <c r="E4132" s="64">
        <v>50</v>
      </c>
      <c r="F4132" s="64">
        <v>0</v>
      </c>
      <c r="G4132" s="64">
        <v>0</v>
      </c>
      <c r="H4132" s="20">
        <f>IFERROR(VLOOKUP(A4132,'[3]Allocation Thresholds'!A:B,2,FALSE),10)</f>
        <v>10</v>
      </c>
    </row>
    <row r="4133" spans="1:8">
      <c r="A4133" t="s">
        <v>3459</v>
      </c>
      <c r="B4133" s="64">
        <f>VLOOKUP($A4133,Pivot!$D:$E,2,FALSE)</f>
        <v>0</v>
      </c>
      <c r="D4133" s="64">
        <v>50</v>
      </c>
      <c r="E4133" s="64">
        <v>50</v>
      </c>
      <c r="F4133" s="64">
        <v>0</v>
      </c>
      <c r="G4133" s="64">
        <v>0</v>
      </c>
      <c r="H4133" s="20">
        <f>IFERROR(VLOOKUP(A4133,'[3]Allocation Thresholds'!A:B,2,FALSE),10)</f>
        <v>10</v>
      </c>
    </row>
    <row r="4134" spans="1:8">
      <c r="A4134" t="s">
        <v>3460</v>
      </c>
      <c r="B4134" s="64">
        <f>VLOOKUP($A4134,Pivot!$D:$E,2,FALSE)</f>
        <v>0</v>
      </c>
      <c r="D4134" s="64">
        <v>50</v>
      </c>
      <c r="E4134" s="64">
        <v>50</v>
      </c>
      <c r="F4134" s="64">
        <v>0</v>
      </c>
      <c r="G4134" s="64">
        <v>0</v>
      </c>
      <c r="H4134" s="20">
        <f>IFERROR(VLOOKUP(A4134,'[3]Allocation Thresholds'!A:B,2,FALSE),10)</f>
        <v>10</v>
      </c>
    </row>
    <row r="4135" spans="1:8">
      <c r="A4135" t="s">
        <v>3461</v>
      </c>
      <c r="B4135" s="64">
        <f>VLOOKUP($A4135,Pivot!$D:$E,2,FALSE)</f>
        <v>0</v>
      </c>
      <c r="D4135" s="64">
        <v>50</v>
      </c>
      <c r="E4135" s="64">
        <v>50</v>
      </c>
      <c r="F4135" s="64">
        <v>0</v>
      </c>
      <c r="G4135" s="64">
        <v>0</v>
      </c>
      <c r="H4135" s="20">
        <f>IFERROR(VLOOKUP(A4135,'[3]Allocation Thresholds'!A:B,2,FALSE),10)</f>
        <v>10</v>
      </c>
    </row>
    <row r="4136" spans="1:8">
      <c r="A4136" t="s">
        <v>3462</v>
      </c>
      <c r="B4136" s="64">
        <f>VLOOKUP($A4136,Pivot!$D:$E,2,FALSE)</f>
        <v>0</v>
      </c>
      <c r="D4136" s="64">
        <v>50</v>
      </c>
      <c r="E4136" s="64">
        <v>50</v>
      </c>
      <c r="F4136" s="64">
        <v>0</v>
      </c>
      <c r="G4136" s="64">
        <v>0</v>
      </c>
      <c r="H4136" s="20">
        <f>IFERROR(VLOOKUP(A4136,'[3]Allocation Thresholds'!A:B,2,FALSE),10)</f>
        <v>10</v>
      </c>
    </row>
    <row r="4137" spans="1:8">
      <c r="A4137" t="s">
        <v>3463</v>
      </c>
      <c r="B4137" s="64">
        <f>VLOOKUP($A4137,Pivot!$D:$E,2,FALSE)</f>
        <v>0</v>
      </c>
      <c r="D4137" s="64">
        <v>50</v>
      </c>
      <c r="E4137" s="64">
        <v>50</v>
      </c>
      <c r="F4137" s="64">
        <v>0</v>
      </c>
      <c r="G4137" s="64">
        <v>0</v>
      </c>
      <c r="H4137" s="20">
        <f>IFERROR(VLOOKUP(A4137,'[3]Allocation Thresholds'!A:B,2,FALSE),10)</f>
        <v>10</v>
      </c>
    </row>
    <row r="4138" spans="1:8">
      <c r="A4138" t="s">
        <v>3464</v>
      </c>
      <c r="B4138" s="64">
        <f>VLOOKUP($A4138,Pivot!$D:$E,2,FALSE)</f>
        <v>0</v>
      </c>
      <c r="D4138" s="64">
        <v>50</v>
      </c>
      <c r="E4138" s="64">
        <v>50</v>
      </c>
      <c r="F4138" s="64">
        <v>0</v>
      </c>
      <c r="G4138" s="64">
        <v>0</v>
      </c>
      <c r="H4138" s="20">
        <f>IFERROR(VLOOKUP(A4138,'[3]Allocation Thresholds'!A:B,2,FALSE),10)</f>
        <v>10</v>
      </c>
    </row>
    <row r="4139" spans="1:8">
      <c r="A4139" t="s">
        <v>3465</v>
      </c>
      <c r="B4139" s="64">
        <f>VLOOKUP($A4139,Pivot!$D:$E,2,FALSE)</f>
        <v>0</v>
      </c>
      <c r="D4139" s="64">
        <v>50</v>
      </c>
      <c r="E4139" s="64">
        <v>50</v>
      </c>
      <c r="F4139" s="64">
        <v>0</v>
      </c>
      <c r="G4139" s="64">
        <v>0</v>
      </c>
      <c r="H4139" s="20">
        <f>IFERROR(VLOOKUP(A4139,'[3]Allocation Thresholds'!A:B,2,FALSE),10)</f>
        <v>10</v>
      </c>
    </row>
    <row r="4140" spans="1:8">
      <c r="A4140" t="s">
        <v>3466</v>
      </c>
      <c r="B4140" s="64">
        <f>VLOOKUP($A4140,Pivot!$D:$E,2,FALSE)</f>
        <v>0</v>
      </c>
      <c r="D4140" s="64">
        <v>50</v>
      </c>
      <c r="E4140" s="64">
        <v>50</v>
      </c>
      <c r="F4140" s="64">
        <v>0</v>
      </c>
      <c r="G4140" s="64">
        <v>0</v>
      </c>
      <c r="H4140" s="20">
        <f>IFERROR(VLOOKUP(A4140,'[3]Allocation Thresholds'!A:B,2,FALSE),10)</f>
        <v>10</v>
      </c>
    </row>
    <row r="4141" spans="1:8">
      <c r="A4141" t="s">
        <v>3467</v>
      </c>
      <c r="B4141" s="64">
        <f>VLOOKUP($A4141,Pivot!$D:$E,2,FALSE)</f>
        <v>0</v>
      </c>
      <c r="D4141" s="64">
        <v>50</v>
      </c>
      <c r="E4141" s="64">
        <v>50</v>
      </c>
      <c r="F4141" s="64">
        <v>0</v>
      </c>
      <c r="G4141" s="64">
        <v>0</v>
      </c>
      <c r="H4141" s="20">
        <f>IFERROR(VLOOKUP(A4141,'[3]Allocation Thresholds'!A:B,2,FALSE),10)</f>
        <v>10</v>
      </c>
    </row>
    <row r="4142" spans="1:8">
      <c r="A4142" t="s">
        <v>3468</v>
      </c>
      <c r="B4142" s="64">
        <f>VLOOKUP($A4142,Pivot!$D:$E,2,FALSE)</f>
        <v>0</v>
      </c>
      <c r="D4142" s="64">
        <v>50</v>
      </c>
      <c r="E4142" s="64">
        <v>50</v>
      </c>
      <c r="F4142" s="64">
        <v>0</v>
      </c>
      <c r="G4142" s="64">
        <v>0</v>
      </c>
      <c r="H4142" s="20">
        <f>IFERROR(VLOOKUP(A4142,'[3]Allocation Thresholds'!A:B,2,FALSE),10)</f>
        <v>10</v>
      </c>
    </row>
    <row r="4143" spans="1:8">
      <c r="A4143" t="s">
        <v>3469</v>
      </c>
      <c r="B4143" s="64">
        <f>VLOOKUP($A4143,Pivot!$D:$E,2,FALSE)</f>
        <v>0</v>
      </c>
      <c r="D4143" s="64">
        <v>50</v>
      </c>
      <c r="E4143" s="64">
        <v>50</v>
      </c>
      <c r="F4143" s="64">
        <v>0</v>
      </c>
      <c r="G4143" s="64">
        <v>0</v>
      </c>
      <c r="H4143" s="20">
        <f>IFERROR(VLOOKUP(A4143,'[3]Allocation Thresholds'!A:B,2,FALSE),10)</f>
        <v>10</v>
      </c>
    </row>
    <row r="4144" spans="1:8">
      <c r="A4144" t="s">
        <v>3470</v>
      </c>
      <c r="B4144" s="64">
        <f>VLOOKUP($A4144,Pivot!$D:$E,2,FALSE)</f>
        <v>0</v>
      </c>
      <c r="D4144" s="64">
        <v>50</v>
      </c>
      <c r="E4144" s="64">
        <v>50</v>
      </c>
      <c r="F4144" s="64">
        <v>0</v>
      </c>
      <c r="G4144" s="64">
        <v>0</v>
      </c>
      <c r="H4144" s="20">
        <f>IFERROR(VLOOKUP(A4144,'[3]Allocation Thresholds'!A:B,2,FALSE),10)</f>
        <v>10</v>
      </c>
    </row>
    <row r="4145" spans="1:8">
      <c r="A4145" t="s">
        <v>3471</v>
      </c>
      <c r="B4145" s="64">
        <f>VLOOKUP($A4145,Pivot!$D:$E,2,FALSE)</f>
        <v>0</v>
      </c>
      <c r="D4145" s="64">
        <v>50</v>
      </c>
      <c r="E4145" s="64">
        <v>50</v>
      </c>
      <c r="F4145" s="64">
        <v>0</v>
      </c>
      <c r="G4145" s="64">
        <v>0</v>
      </c>
      <c r="H4145" s="20">
        <f>IFERROR(VLOOKUP(A4145,'[3]Allocation Thresholds'!A:B,2,FALSE),10)</f>
        <v>10</v>
      </c>
    </row>
    <row r="4146" spans="1:8">
      <c r="A4146" t="s">
        <v>3472</v>
      </c>
      <c r="B4146" s="64">
        <f>VLOOKUP($A4146,Pivot!$D:$E,2,FALSE)</f>
        <v>0</v>
      </c>
      <c r="D4146" s="64">
        <v>50</v>
      </c>
      <c r="E4146" s="64">
        <v>50</v>
      </c>
      <c r="F4146" s="64">
        <v>0</v>
      </c>
      <c r="G4146" s="64">
        <v>0</v>
      </c>
      <c r="H4146" s="20">
        <f>IFERROR(VLOOKUP(A4146,'[3]Allocation Thresholds'!A:B,2,FALSE),10)</f>
        <v>10</v>
      </c>
    </row>
    <row r="4147" spans="1:8">
      <c r="A4147" t="s">
        <v>3473</v>
      </c>
      <c r="B4147" s="64">
        <f>VLOOKUP($A4147,Pivot!$D:$E,2,FALSE)</f>
        <v>0</v>
      </c>
      <c r="D4147" s="64">
        <v>50</v>
      </c>
      <c r="E4147" s="64">
        <v>50</v>
      </c>
      <c r="F4147" s="64">
        <v>0</v>
      </c>
      <c r="G4147" s="64">
        <v>0</v>
      </c>
      <c r="H4147" s="20">
        <f>IFERROR(VLOOKUP(A4147,'[3]Allocation Thresholds'!A:B,2,FALSE),10)</f>
        <v>10</v>
      </c>
    </row>
    <row r="4148" spans="1:8">
      <c r="A4148" t="s">
        <v>3474</v>
      </c>
      <c r="B4148" s="64">
        <f>VLOOKUP($A4148,Pivot!$D:$E,2,FALSE)</f>
        <v>0</v>
      </c>
      <c r="D4148" s="66">
        <v>50</v>
      </c>
      <c r="E4148" s="64">
        <v>50</v>
      </c>
      <c r="F4148" s="64">
        <v>0</v>
      </c>
      <c r="G4148" s="64">
        <v>0</v>
      </c>
      <c r="H4148" s="20">
        <f>IFERROR(VLOOKUP(A4148,'[3]Allocation Thresholds'!A:B,2,FALSE),10)</f>
        <v>10</v>
      </c>
    </row>
    <row r="4149" spans="1:8">
      <c r="A4149" t="s">
        <v>3475</v>
      </c>
      <c r="B4149" s="64">
        <f>VLOOKUP($A4149,Pivot!$D:$E,2,FALSE)</f>
        <v>0</v>
      </c>
      <c r="D4149" s="64">
        <v>50</v>
      </c>
      <c r="E4149" s="64">
        <v>50</v>
      </c>
      <c r="F4149" s="64">
        <v>0</v>
      </c>
      <c r="G4149" s="64">
        <v>0</v>
      </c>
      <c r="H4149" s="20">
        <f>IFERROR(VLOOKUP(A4149,'[3]Allocation Thresholds'!A:B,2,FALSE),10)</f>
        <v>10</v>
      </c>
    </row>
    <row r="4150" spans="1:8">
      <c r="A4150" t="s">
        <v>3476</v>
      </c>
      <c r="B4150" s="64">
        <f>VLOOKUP($A4150,Pivot!$D:$E,2,FALSE)</f>
        <v>0</v>
      </c>
      <c r="D4150" s="64">
        <v>50</v>
      </c>
      <c r="E4150" s="64">
        <v>50</v>
      </c>
      <c r="F4150" s="64">
        <v>0</v>
      </c>
      <c r="G4150" s="64">
        <v>0</v>
      </c>
      <c r="H4150" s="20">
        <f>IFERROR(VLOOKUP(A4150,'[3]Allocation Thresholds'!A:B,2,FALSE),10)</f>
        <v>10</v>
      </c>
    </row>
    <row r="4151" spans="1:8">
      <c r="A4151" t="s">
        <v>3477</v>
      </c>
      <c r="B4151" s="64">
        <f>VLOOKUP($A4151,Pivot!$D:$E,2,FALSE)</f>
        <v>0</v>
      </c>
      <c r="D4151" s="64">
        <v>50</v>
      </c>
      <c r="E4151" s="66">
        <v>50</v>
      </c>
      <c r="F4151" s="64">
        <v>0</v>
      </c>
      <c r="G4151" s="64">
        <v>0</v>
      </c>
      <c r="H4151" s="20">
        <f>IFERROR(VLOOKUP(A4151,'[3]Allocation Thresholds'!A:B,2,FALSE),10)</f>
        <v>10</v>
      </c>
    </row>
    <row r="4152" spans="1:8">
      <c r="A4152" t="s">
        <v>3478</v>
      </c>
      <c r="B4152" s="64">
        <f>VLOOKUP($A4152,Pivot!$D:$E,2,FALSE)</f>
        <v>0</v>
      </c>
      <c r="D4152" s="64">
        <v>0</v>
      </c>
      <c r="E4152" s="64">
        <v>0</v>
      </c>
      <c r="F4152" s="64">
        <v>0</v>
      </c>
      <c r="G4152" s="64">
        <v>0</v>
      </c>
      <c r="H4152" s="20">
        <f>IFERROR(VLOOKUP(A4152,'[3]Allocation Thresholds'!A:B,2,FALSE),10)</f>
        <v>10</v>
      </c>
    </row>
    <row r="4153" spans="1:8">
      <c r="A4153" t="s">
        <v>3479</v>
      </c>
      <c r="B4153" s="64">
        <f>VLOOKUP($A4153,Pivot!$D:$E,2,FALSE)</f>
        <v>0</v>
      </c>
      <c r="D4153" s="64">
        <v>50</v>
      </c>
      <c r="E4153" s="64">
        <v>50</v>
      </c>
      <c r="F4153" s="64">
        <v>0</v>
      </c>
      <c r="G4153" s="64">
        <v>0</v>
      </c>
      <c r="H4153" s="20">
        <f>IFERROR(VLOOKUP(A4153,'[3]Allocation Thresholds'!A:B,2,FALSE),10)</f>
        <v>10</v>
      </c>
    </row>
    <row r="4154" spans="1:8">
      <c r="A4154" t="s">
        <v>3480</v>
      </c>
      <c r="B4154" s="64">
        <f>VLOOKUP($A4154,Pivot!$D:$E,2,FALSE)</f>
        <v>0</v>
      </c>
      <c r="D4154" s="64">
        <v>50</v>
      </c>
      <c r="E4154" s="64">
        <v>50</v>
      </c>
      <c r="F4154" s="64">
        <v>0</v>
      </c>
      <c r="G4154" s="64">
        <v>0</v>
      </c>
      <c r="H4154" s="20">
        <f>IFERROR(VLOOKUP(A4154,'[3]Allocation Thresholds'!A:B,2,FALSE),10)</f>
        <v>10</v>
      </c>
    </row>
    <row r="4155" spans="1:8">
      <c r="A4155" t="s">
        <v>3481</v>
      </c>
      <c r="B4155" s="64">
        <f>VLOOKUP($A4155,Pivot!$D:$E,2,FALSE)</f>
        <v>0</v>
      </c>
      <c r="D4155" s="64">
        <v>0</v>
      </c>
      <c r="E4155" s="64">
        <v>0</v>
      </c>
      <c r="F4155" s="64">
        <v>0</v>
      </c>
      <c r="G4155" s="64">
        <v>0</v>
      </c>
      <c r="H4155" s="20">
        <f>IFERROR(VLOOKUP(A4155,'[3]Allocation Thresholds'!A:B,2,FALSE),10)</f>
        <v>10</v>
      </c>
    </row>
    <row r="4156" spans="1:8">
      <c r="A4156" t="s">
        <v>3482</v>
      </c>
      <c r="B4156" s="64">
        <f>VLOOKUP($A4156,Pivot!$D:$E,2,FALSE)</f>
        <v>0</v>
      </c>
      <c r="D4156" s="64">
        <v>0</v>
      </c>
      <c r="E4156" s="64">
        <v>0</v>
      </c>
      <c r="F4156" s="64">
        <v>0</v>
      </c>
      <c r="G4156" s="64">
        <v>0</v>
      </c>
      <c r="H4156" s="20">
        <f>IFERROR(VLOOKUP(A4156,'[3]Allocation Thresholds'!A:B,2,FALSE),10)</f>
        <v>10</v>
      </c>
    </row>
    <row r="4157" spans="1:8">
      <c r="A4157" t="s">
        <v>3483</v>
      </c>
      <c r="B4157" s="64">
        <f>VLOOKUP($A4157,Pivot!$D:$E,2,FALSE)</f>
        <v>0</v>
      </c>
      <c r="D4157" s="64">
        <v>50</v>
      </c>
      <c r="E4157" s="64">
        <v>50</v>
      </c>
      <c r="F4157" s="64">
        <v>0</v>
      </c>
      <c r="G4157" s="64">
        <v>0</v>
      </c>
      <c r="H4157" s="20">
        <f>IFERROR(VLOOKUP(A4157,'[3]Allocation Thresholds'!A:B,2,FALSE),10)</f>
        <v>10</v>
      </c>
    </row>
    <row r="4158" spans="1:8">
      <c r="A4158" t="s">
        <v>3484</v>
      </c>
      <c r="B4158" s="64">
        <f>VLOOKUP($A4158,Pivot!$D:$E,2,FALSE)</f>
        <v>0</v>
      </c>
      <c r="D4158" s="64">
        <v>50</v>
      </c>
      <c r="E4158" s="64">
        <v>50</v>
      </c>
      <c r="F4158" s="64">
        <v>0</v>
      </c>
      <c r="G4158" s="64">
        <v>0</v>
      </c>
      <c r="H4158" s="20">
        <f>IFERROR(VLOOKUP(A4158,'[3]Allocation Thresholds'!A:B,2,FALSE),10)</f>
        <v>10</v>
      </c>
    </row>
    <row r="4159" spans="1:8">
      <c r="A4159" t="s">
        <v>3485</v>
      </c>
      <c r="B4159" s="64">
        <f>VLOOKUP($A4159,Pivot!$D:$E,2,FALSE)</f>
        <v>0</v>
      </c>
      <c r="D4159" s="64">
        <v>0</v>
      </c>
      <c r="E4159" s="64">
        <v>0</v>
      </c>
      <c r="F4159" s="64">
        <v>0</v>
      </c>
      <c r="G4159" s="64">
        <v>0</v>
      </c>
      <c r="H4159" s="20">
        <f>IFERROR(VLOOKUP(A4159,'[3]Allocation Thresholds'!A:B,2,FALSE),10)</f>
        <v>10</v>
      </c>
    </row>
    <row r="4160" spans="1:8">
      <c r="A4160" t="s">
        <v>3486</v>
      </c>
      <c r="B4160" s="64">
        <f>VLOOKUP($A4160,Pivot!$D:$E,2,FALSE)</f>
        <v>0</v>
      </c>
      <c r="D4160" s="64">
        <v>50</v>
      </c>
      <c r="E4160" s="64">
        <v>50</v>
      </c>
      <c r="F4160" s="64">
        <v>0</v>
      </c>
      <c r="G4160" s="64">
        <v>0</v>
      </c>
      <c r="H4160" s="20">
        <f>IFERROR(VLOOKUP(A4160,'[3]Allocation Thresholds'!A:B,2,FALSE),10)</f>
        <v>10</v>
      </c>
    </row>
    <row r="4161" spans="1:8">
      <c r="A4161" t="s">
        <v>3487</v>
      </c>
      <c r="B4161" s="64">
        <f>VLOOKUP($A4161,Pivot!$D:$E,2,FALSE)</f>
        <v>0</v>
      </c>
      <c r="D4161" s="64">
        <v>50</v>
      </c>
      <c r="E4161" s="64">
        <v>50</v>
      </c>
      <c r="F4161" s="64">
        <v>0</v>
      </c>
      <c r="G4161" s="64">
        <v>0</v>
      </c>
      <c r="H4161" s="20">
        <f>IFERROR(VLOOKUP(A4161,'[3]Allocation Thresholds'!A:B,2,FALSE),10)</f>
        <v>10</v>
      </c>
    </row>
    <row r="4162" spans="1:8">
      <c r="A4162" t="s">
        <v>3488</v>
      </c>
      <c r="B4162" s="64">
        <f>VLOOKUP($A4162,Pivot!$D:$E,2,FALSE)</f>
        <v>0</v>
      </c>
      <c r="D4162" s="64">
        <v>50</v>
      </c>
      <c r="E4162" s="64">
        <v>50</v>
      </c>
      <c r="F4162" s="64">
        <v>0</v>
      </c>
      <c r="G4162" s="64">
        <v>0</v>
      </c>
      <c r="H4162" s="20">
        <f>IFERROR(VLOOKUP(A4162,'[3]Allocation Thresholds'!A:B,2,FALSE),10)</f>
        <v>10</v>
      </c>
    </row>
    <row r="4163" spans="1:8">
      <c r="A4163" t="s">
        <v>3489</v>
      </c>
      <c r="B4163" s="64">
        <f>VLOOKUP($A4163,Pivot!$D:$E,2,FALSE)</f>
        <v>0</v>
      </c>
      <c r="D4163" s="64">
        <v>50</v>
      </c>
      <c r="E4163" s="64">
        <v>50</v>
      </c>
      <c r="F4163" s="64">
        <v>0</v>
      </c>
      <c r="G4163" s="64">
        <v>0</v>
      </c>
      <c r="H4163" s="20">
        <f>IFERROR(VLOOKUP(A4163,'[3]Allocation Thresholds'!A:B,2,FALSE),10)</f>
        <v>10</v>
      </c>
    </row>
    <row r="4164" spans="1:8">
      <c r="A4164" t="s">
        <v>3490</v>
      </c>
      <c r="B4164" s="64">
        <f>VLOOKUP($A4164,Pivot!$D:$E,2,FALSE)</f>
        <v>0</v>
      </c>
      <c r="D4164" s="64">
        <v>50</v>
      </c>
      <c r="E4164" s="64">
        <v>50</v>
      </c>
      <c r="F4164" s="64">
        <v>0</v>
      </c>
      <c r="G4164" s="64">
        <v>0</v>
      </c>
      <c r="H4164" s="20">
        <f>IFERROR(VLOOKUP(A4164,'[3]Allocation Thresholds'!A:B,2,FALSE),10)</f>
        <v>10</v>
      </c>
    </row>
    <row r="4165" spans="1:8">
      <c r="A4165" t="s">
        <v>3491</v>
      </c>
      <c r="B4165" s="64">
        <f>VLOOKUP($A4165,Pivot!$D:$E,2,FALSE)</f>
        <v>0</v>
      </c>
      <c r="D4165" s="64">
        <v>50</v>
      </c>
      <c r="E4165" s="64">
        <v>50</v>
      </c>
      <c r="F4165" s="64">
        <v>0</v>
      </c>
      <c r="G4165" s="64">
        <v>0</v>
      </c>
      <c r="H4165" s="20">
        <f>IFERROR(VLOOKUP(A4165,'[3]Allocation Thresholds'!A:B,2,FALSE),10)</f>
        <v>10</v>
      </c>
    </row>
    <row r="4166" spans="1:8">
      <c r="A4166" t="s">
        <v>3492</v>
      </c>
      <c r="B4166" s="64">
        <f>VLOOKUP($A4166,Pivot!$D:$E,2,FALSE)</f>
        <v>0</v>
      </c>
      <c r="D4166" s="64">
        <v>50</v>
      </c>
      <c r="E4166" s="64">
        <v>50</v>
      </c>
      <c r="F4166" s="64">
        <v>0</v>
      </c>
      <c r="G4166" s="64">
        <v>0</v>
      </c>
      <c r="H4166" s="20">
        <f>IFERROR(VLOOKUP(A4166,'[3]Allocation Thresholds'!A:B,2,FALSE),10)</f>
        <v>10</v>
      </c>
    </row>
    <row r="4167" spans="1:8">
      <c r="A4167" t="s">
        <v>3493</v>
      </c>
      <c r="B4167" s="64">
        <f>VLOOKUP($A4167,Pivot!$D:$E,2,FALSE)</f>
        <v>0</v>
      </c>
      <c r="D4167" s="64">
        <v>50</v>
      </c>
      <c r="E4167" s="64">
        <v>50</v>
      </c>
      <c r="F4167" s="64">
        <v>0</v>
      </c>
      <c r="G4167" s="64">
        <v>0</v>
      </c>
      <c r="H4167" s="20">
        <f>IFERROR(VLOOKUP(A4167,'[3]Allocation Thresholds'!A:B,2,FALSE),10)</f>
        <v>10</v>
      </c>
    </row>
    <row r="4168" spans="1:8">
      <c r="A4168" t="s">
        <v>3494</v>
      </c>
      <c r="B4168" s="64">
        <f>VLOOKUP($A4168,Pivot!$D:$E,2,FALSE)</f>
        <v>0</v>
      </c>
      <c r="D4168" s="64">
        <v>0</v>
      </c>
      <c r="E4168" s="64">
        <v>0</v>
      </c>
      <c r="F4168" s="64">
        <v>0</v>
      </c>
      <c r="G4168" s="64">
        <v>0</v>
      </c>
      <c r="H4168" s="20">
        <f>IFERROR(VLOOKUP(A4168,'[3]Allocation Thresholds'!A:B,2,FALSE),10)</f>
        <v>10</v>
      </c>
    </row>
    <row r="4169" spans="1:8">
      <c r="A4169" t="s">
        <v>3495</v>
      </c>
      <c r="B4169" s="64">
        <f>VLOOKUP($A4169,Pivot!$D:$E,2,FALSE)</f>
        <v>0</v>
      </c>
      <c r="D4169" s="64">
        <v>50</v>
      </c>
      <c r="E4169" s="64">
        <v>50</v>
      </c>
      <c r="F4169" s="64">
        <v>0</v>
      </c>
      <c r="G4169" s="64">
        <v>0</v>
      </c>
      <c r="H4169" s="20">
        <f>IFERROR(VLOOKUP(A4169,'[3]Allocation Thresholds'!A:B,2,FALSE),10)</f>
        <v>10</v>
      </c>
    </row>
    <row r="4170" spans="1:8">
      <c r="A4170" t="s">
        <v>3496</v>
      </c>
      <c r="B4170" s="64">
        <f>VLOOKUP($A4170,Pivot!$D:$E,2,FALSE)</f>
        <v>0</v>
      </c>
      <c r="D4170" s="64">
        <v>0</v>
      </c>
      <c r="E4170" s="64">
        <v>0</v>
      </c>
      <c r="F4170" s="64">
        <v>0</v>
      </c>
      <c r="G4170" s="64">
        <v>0</v>
      </c>
      <c r="H4170" s="20">
        <f>IFERROR(VLOOKUP(A4170,'[3]Allocation Thresholds'!A:B,2,FALSE),10)</f>
        <v>10</v>
      </c>
    </row>
    <row r="4171" spans="1:8">
      <c r="A4171" t="s">
        <v>3497</v>
      </c>
      <c r="B4171" s="64">
        <f>VLOOKUP($A4171,Pivot!$D:$E,2,FALSE)</f>
        <v>0</v>
      </c>
      <c r="D4171" s="64">
        <v>50</v>
      </c>
      <c r="E4171" s="64">
        <v>50</v>
      </c>
      <c r="F4171" s="64">
        <v>0</v>
      </c>
      <c r="G4171" s="64">
        <v>0</v>
      </c>
      <c r="H4171" s="20">
        <f>IFERROR(VLOOKUP(A4171,'[3]Allocation Thresholds'!A:B,2,FALSE),10)</f>
        <v>10</v>
      </c>
    </row>
    <row r="4172" spans="1:8">
      <c r="A4172" t="s">
        <v>3498</v>
      </c>
      <c r="B4172" s="64">
        <f>VLOOKUP($A4172,Pivot!$D:$E,2,FALSE)</f>
        <v>0</v>
      </c>
      <c r="D4172" s="64">
        <v>50</v>
      </c>
      <c r="E4172" s="64">
        <v>50</v>
      </c>
      <c r="F4172" s="64">
        <v>0</v>
      </c>
      <c r="G4172" s="64">
        <v>0</v>
      </c>
      <c r="H4172" s="20">
        <f>IFERROR(VLOOKUP(A4172,'[3]Allocation Thresholds'!A:B,2,FALSE),10)</f>
        <v>10</v>
      </c>
    </row>
    <row r="4173" spans="1:8">
      <c r="A4173" t="s">
        <v>3499</v>
      </c>
      <c r="B4173" s="64">
        <f>VLOOKUP($A4173,Pivot!$D:$E,2,FALSE)</f>
        <v>0</v>
      </c>
      <c r="D4173" s="64">
        <v>50</v>
      </c>
      <c r="E4173" s="64">
        <v>50</v>
      </c>
      <c r="F4173" s="64">
        <v>0</v>
      </c>
      <c r="G4173" s="64">
        <v>0</v>
      </c>
      <c r="H4173" s="20">
        <f>IFERROR(VLOOKUP(A4173,'[3]Allocation Thresholds'!A:B,2,FALSE),10)</f>
        <v>10</v>
      </c>
    </row>
    <row r="4174" spans="1:8">
      <c r="A4174" t="s">
        <v>3500</v>
      </c>
      <c r="B4174" s="64">
        <f>VLOOKUP($A4174,Pivot!$D:$E,2,FALSE)</f>
        <v>0</v>
      </c>
      <c r="D4174" s="64">
        <v>0</v>
      </c>
      <c r="E4174" s="64">
        <v>0</v>
      </c>
      <c r="F4174" s="64">
        <v>0</v>
      </c>
      <c r="G4174" s="64">
        <v>0</v>
      </c>
      <c r="H4174" s="20">
        <f>IFERROR(VLOOKUP(A4174,'[3]Allocation Thresholds'!A:B,2,FALSE),10)</f>
        <v>10</v>
      </c>
    </row>
    <row r="4175" spans="1:8">
      <c r="A4175" t="s">
        <v>3501</v>
      </c>
      <c r="B4175" s="64">
        <f>VLOOKUP($A4175,Pivot!$D:$E,2,FALSE)</f>
        <v>0</v>
      </c>
      <c r="D4175" s="64">
        <v>50</v>
      </c>
      <c r="E4175" s="64">
        <v>50</v>
      </c>
      <c r="F4175" s="64">
        <v>0</v>
      </c>
      <c r="G4175" s="64">
        <v>0</v>
      </c>
      <c r="H4175" s="20">
        <f>IFERROR(VLOOKUP(A4175,'[3]Allocation Thresholds'!A:B,2,FALSE),10)</f>
        <v>10</v>
      </c>
    </row>
    <row r="4176" spans="1:8">
      <c r="A4176" t="s">
        <v>3502</v>
      </c>
      <c r="B4176" s="64">
        <f>VLOOKUP($A4176,Pivot!$D:$E,2,FALSE)</f>
        <v>0</v>
      </c>
      <c r="D4176" s="64">
        <v>50</v>
      </c>
      <c r="E4176" s="64">
        <v>50</v>
      </c>
      <c r="F4176" s="64">
        <v>0</v>
      </c>
      <c r="G4176" s="64">
        <v>0</v>
      </c>
      <c r="H4176" s="20">
        <f>IFERROR(VLOOKUP(A4176,'[3]Allocation Thresholds'!A:B,2,FALSE),10)</f>
        <v>10</v>
      </c>
    </row>
    <row r="4177" spans="1:8">
      <c r="A4177" t="s">
        <v>3503</v>
      </c>
      <c r="B4177" s="64">
        <f>VLOOKUP($A4177,Pivot!$D:$E,2,FALSE)</f>
        <v>0</v>
      </c>
      <c r="D4177" s="64">
        <v>0</v>
      </c>
      <c r="E4177" s="64">
        <v>0</v>
      </c>
      <c r="F4177" s="64">
        <v>0</v>
      </c>
      <c r="G4177" s="64">
        <v>0</v>
      </c>
      <c r="H4177" s="20">
        <f>IFERROR(VLOOKUP(A4177,'[3]Allocation Thresholds'!A:B,2,FALSE),10)</f>
        <v>10</v>
      </c>
    </row>
    <row r="4178" spans="1:8">
      <c r="A4178" t="s">
        <v>3504</v>
      </c>
      <c r="B4178" s="64">
        <f>VLOOKUP($A4178,Pivot!$D:$E,2,FALSE)</f>
        <v>0</v>
      </c>
      <c r="D4178" s="64">
        <v>50</v>
      </c>
      <c r="E4178" s="64">
        <v>50</v>
      </c>
      <c r="F4178" s="64">
        <v>0</v>
      </c>
      <c r="G4178" s="64">
        <v>0</v>
      </c>
      <c r="H4178" s="20">
        <f>IFERROR(VLOOKUP(A4178,'[3]Allocation Thresholds'!A:B,2,FALSE),10)</f>
        <v>10</v>
      </c>
    </row>
    <row r="4179" spans="1:8">
      <c r="A4179" t="s">
        <v>3505</v>
      </c>
      <c r="B4179" s="64">
        <f>VLOOKUP($A4179,Pivot!$D:$E,2,FALSE)</f>
        <v>0</v>
      </c>
      <c r="D4179" s="64">
        <v>0</v>
      </c>
      <c r="E4179" s="64">
        <v>0</v>
      </c>
      <c r="F4179" s="64">
        <v>0</v>
      </c>
      <c r="G4179" s="64">
        <v>0</v>
      </c>
      <c r="H4179" s="20">
        <f>IFERROR(VLOOKUP(A4179,'[3]Allocation Thresholds'!A:B,2,FALSE),10)</f>
        <v>10</v>
      </c>
    </row>
    <row r="4180" spans="1:8">
      <c r="A4180" t="s">
        <v>3506</v>
      </c>
      <c r="B4180" s="64">
        <f>VLOOKUP($A4180,Pivot!$D:$E,2,FALSE)</f>
        <v>0</v>
      </c>
      <c r="D4180" s="64">
        <v>50</v>
      </c>
      <c r="E4180" s="64">
        <v>50</v>
      </c>
      <c r="F4180" s="64">
        <v>0</v>
      </c>
      <c r="G4180" s="64">
        <v>0</v>
      </c>
      <c r="H4180" s="20">
        <f>IFERROR(VLOOKUP(A4180,'[3]Allocation Thresholds'!A:B,2,FALSE),10)</f>
        <v>10</v>
      </c>
    </row>
    <row r="4181" spans="1:8">
      <c r="A4181" t="s">
        <v>3507</v>
      </c>
      <c r="B4181" s="64">
        <f>VLOOKUP($A4181,Pivot!$D:$E,2,FALSE)</f>
        <v>0</v>
      </c>
      <c r="D4181" s="64">
        <v>50</v>
      </c>
      <c r="E4181" s="64">
        <v>50</v>
      </c>
      <c r="F4181" s="64">
        <v>0</v>
      </c>
      <c r="G4181" s="64">
        <v>0</v>
      </c>
      <c r="H4181" s="20">
        <f>IFERROR(VLOOKUP(A4181,'[3]Allocation Thresholds'!A:B,2,FALSE),10)</f>
        <v>10</v>
      </c>
    </row>
    <row r="4182" spans="1:8">
      <c r="A4182" t="s">
        <v>3508</v>
      </c>
      <c r="B4182" s="64">
        <f>VLOOKUP($A4182,Pivot!$D:$E,2,FALSE)</f>
        <v>0</v>
      </c>
      <c r="D4182" s="64">
        <v>50</v>
      </c>
      <c r="E4182" s="64">
        <v>50</v>
      </c>
      <c r="F4182" s="64">
        <v>0</v>
      </c>
      <c r="G4182" s="64">
        <v>0</v>
      </c>
      <c r="H4182" s="20">
        <f>IFERROR(VLOOKUP(A4182,'[3]Allocation Thresholds'!A:B,2,FALSE),10)</f>
        <v>10</v>
      </c>
    </row>
    <row r="4183" spans="1:8">
      <c r="A4183" t="s">
        <v>3509</v>
      </c>
      <c r="B4183" s="64">
        <f>VLOOKUP($A4183,Pivot!$D:$E,2,FALSE)</f>
        <v>0</v>
      </c>
      <c r="D4183" s="64">
        <v>0</v>
      </c>
      <c r="E4183" s="64">
        <v>0</v>
      </c>
      <c r="F4183" s="64">
        <v>0</v>
      </c>
      <c r="G4183" s="64">
        <v>0</v>
      </c>
      <c r="H4183" s="20">
        <f>IFERROR(VLOOKUP(A4183,'[3]Allocation Thresholds'!A:B,2,FALSE),10)</f>
        <v>10</v>
      </c>
    </row>
    <row r="4184" spans="1:8">
      <c r="A4184" t="s">
        <v>3510</v>
      </c>
      <c r="B4184" s="64">
        <f>VLOOKUP($A4184,Pivot!$D:$E,2,FALSE)</f>
        <v>0</v>
      </c>
      <c r="D4184" s="64">
        <v>50</v>
      </c>
      <c r="E4184" s="64">
        <v>50</v>
      </c>
      <c r="F4184" s="64">
        <v>0</v>
      </c>
      <c r="G4184" s="64">
        <v>0</v>
      </c>
      <c r="H4184" s="20">
        <f>IFERROR(VLOOKUP(A4184,'[3]Allocation Thresholds'!A:B,2,FALSE),10)</f>
        <v>10</v>
      </c>
    </row>
    <row r="4185" spans="1:8">
      <c r="A4185" t="s">
        <v>3511</v>
      </c>
      <c r="B4185" s="64">
        <f>VLOOKUP($A4185,Pivot!$D:$E,2,FALSE)</f>
        <v>0</v>
      </c>
      <c r="D4185" s="64">
        <v>50</v>
      </c>
      <c r="E4185" s="64">
        <v>50</v>
      </c>
      <c r="F4185" s="64">
        <v>0</v>
      </c>
      <c r="G4185" s="64">
        <v>0</v>
      </c>
      <c r="H4185" s="20">
        <f>IFERROR(VLOOKUP(A4185,'[3]Allocation Thresholds'!A:B,2,FALSE),10)</f>
        <v>10</v>
      </c>
    </row>
    <row r="4186" spans="1:8">
      <c r="A4186" t="s">
        <v>3512</v>
      </c>
      <c r="B4186" s="64">
        <f>VLOOKUP($A4186,Pivot!$D:$E,2,FALSE)</f>
        <v>0</v>
      </c>
      <c r="D4186" s="64">
        <v>50</v>
      </c>
      <c r="E4186" s="64">
        <v>50</v>
      </c>
      <c r="F4186" s="64">
        <v>0</v>
      </c>
      <c r="G4186" s="64">
        <v>0</v>
      </c>
      <c r="H4186" s="20">
        <f>IFERROR(VLOOKUP(A4186,'[3]Allocation Thresholds'!A:B,2,FALSE),10)</f>
        <v>10</v>
      </c>
    </row>
    <row r="4187" spans="1:8">
      <c r="A4187" t="s">
        <v>3513</v>
      </c>
      <c r="B4187" s="64">
        <f>VLOOKUP($A4187,Pivot!$D:$E,2,FALSE)</f>
        <v>0</v>
      </c>
      <c r="D4187" s="64">
        <v>0</v>
      </c>
      <c r="E4187" s="64">
        <v>0</v>
      </c>
      <c r="F4187" s="64">
        <v>0</v>
      </c>
      <c r="G4187" s="64">
        <v>0</v>
      </c>
      <c r="H4187" s="20">
        <f>IFERROR(VLOOKUP(A4187,'[3]Allocation Thresholds'!A:B,2,FALSE),10)</f>
        <v>10</v>
      </c>
    </row>
    <row r="4188" spans="1:8">
      <c r="A4188" t="s">
        <v>3514</v>
      </c>
      <c r="B4188" s="64">
        <f>VLOOKUP($A4188,Pivot!$D:$E,2,FALSE)</f>
        <v>0</v>
      </c>
      <c r="D4188" s="64">
        <v>50</v>
      </c>
      <c r="E4188" s="64">
        <v>50</v>
      </c>
      <c r="F4188" s="64">
        <v>0</v>
      </c>
      <c r="G4188" s="64">
        <v>0</v>
      </c>
      <c r="H4188" s="20">
        <f>IFERROR(VLOOKUP(A4188,'[3]Allocation Thresholds'!A:B,2,FALSE),10)</f>
        <v>10</v>
      </c>
    </row>
    <row r="4189" spans="1:8">
      <c r="A4189" t="s">
        <v>3515</v>
      </c>
      <c r="B4189" s="64">
        <f>VLOOKUP($A4189,Pivot!$D:$E,2,FALSE)</f>
        <v>0</v>
      </c>
      <c r="D4189" s="64">
        <v>50</v>
      </c>
      <c r="E4189" s="64">
        <v>50</v>
      </c>
      <c r="F4189" s="64">
        <v>0</v>
      </c>
      <c r="G4189" s="64">
        <v>0</v>
      </c>
      <c r="H4189" s="20">
        <f>IFERROR(VLOOKUP(A4189,'[3]Allocation Thresholds'!A:B,2,FALSE),10)</f>
        <v>10</v>
      </c>
    </row>
    <row r="4190" spans="1:8">
      <c r="A4190" t="s">
        <v>3516</v>
      </c>
      <c r="B4190" s="64">
        <f>VLOOKUP($A4190,Pivot!$D:$E,2,FALSE)</f>
        <v>0</v>
      </c>
      <c r="D4190" s="64">
        <v>50</v>
      </c>
      <c r="E4190" s="64">
        <v>50</v>
      </c>
      <c r="F4190" s="64">
        <v>0</v>
      </c>
      <c r="G4190" s="64">
        <v>0</v>
      </c>
      <c r="H4190" s="20">
        <f>IFERROR(VLOOKUP(A4190,'[3]Allocation Thresholds'!A:B,2,FALSE),10)</f>
        <v>10</v>
      </c>
    </row>
    <row r="4191" spans="1:8">
      <c r="A4191" t="s">
        <v>3517</v>
      </c>
      <c r="B4191" s="64">
        <f>VLOOKUP($A4191,Pivot!$D:$E,2,FALSE)</f>
        <v>0</v>
      </c>
      <c r="D4191" s="64">
        <v>50</v>
      </c>
      <c r="E4191" s="64">
        <v>50</v>
      </c>
      <c r="F4191" s="64">
        <v>0</v>
      </c>
      <c r="G4191" s="64">
        <v>0</v>
      </c>
      <c r="H4191" s="20">
        <f>IFERROR(VLOOKUP(A4191,'[3]Allocation Thresholds'!A:B,2,FALSE),10)</f>
        <v>10</v>
      </c>
    </row>
    <row r="4192" spans="1:8">
      <c r="A4192" t="s">
        <v>3518</v>
      </c>
      <c r="B4192" s="64">
        <f>VLOOKUP($A4192,Pivot!$D:$E,2,FALSE)</f>
        <v>0</v>
      </c>
      <c r="D4192" s="64">
        <v>50</v>
      </c>
      <c r="E4192" s="64">
        <v>50</v>
      </c>
      <c r="F4192" s="64">
        <v>0</v>
      </c>
      <c r="G4192" s="64">
        <v>0</v>
      </c>
      <c r="H4192" s="20">
        <f>IFERROR(VLOOKUP(A4192,'[3]Allocation Thresholds'!A:B,2,FALSE),10)</f>
        <v>10</v>
      </c>
    </row>
    <row r="4193" spans="1:8">
      <c r="A4193" t="s">
        <v>3519</v>
      </c>
      <c r="B4193" s="64">
        <f>VLOOKUP($A4193,Pivot!$D:$E,2,FALSE)</f>
        <v>0</v>
      </c>
      <c r="D4193" s="64">
        <v>50</v>
      </c>
      <c r="E4193" s="64">
        <v>50</v>
      </c>
      <c r="F4193" s="64">
        <v>0</v>
      </c>
      <c r="G4193" s="64">
        <v>0</v>
      </c>
      <c r="H4193" s="20">
        <f>IFERROR(VLOOKUP(A4193,'[3]Allocation Thresholds'!A:B,2,FALSE),10)</f>
        <v>10</v>
      </c>
    </row>
    <row r="4194" spans="1:8">
      <c r="A4194" t="s">
        <v>3520</v>
      </c>
      <c r="B4194" s="64">
        <f>VLOOKUP($A4194,Pivot!$D:$E,2,FALSE)</f>
        <v>0</v>
      </c>
      <c r="D4194" s="64">
        <v>50</v>
      </c>
      <c r="E4194" s="64">
        <v>50</v>
      </c>
      <c r="F4194" s="64">
        <v>0</v>
      </c>
      <c r="G4194" s="64">
        <v>0</v>
      </c>
      <c r="H4194" s="20">
        <f>IFERROR(VLOOKUP(A4194,'[3]Allocation Thresholds'!A:B,2,FALSE),10)</f>
        <v>10</v>
      </c>
    </row>
    <row r="4195" spans="1:8">
      <c r="A4195" t="s">
        <v>3521</v>
      </c>
      <c r="B4195" s="64">
        <f>VLOOKUP($A4195,Pivot!$D:$E,2,FALSE)</f>
        <v>0</v>
      </c>
      <c r="D4195" s="64">
        <v>0</v>
      </c>
      <c r="E4195" s="64">
        <v>0</v>
      </c>
      <c r="F4195" s="64">
        <v>0</v>
      </c>
      <c r="G4195" s="64">
        <v>0</v>
      </c>
      <c r="H4195" s="20">
        <f>IFERROR(VLOOKUP(A4195,'[3]Allocation Thresholds'!A:B,2,FALSE),10)</f>
        <v>10</v>
      </c>
    </row>
    <row r="4196" spans="1:8">
      <c r="A4196" t="s">
        <v>3522</v>
      </c>
      <c r="B4196" s="64">
        <f>VLOOKUP($A4196,Pivot!$D:$E,2,FALSE)</f>
        <v>0</v>
      </c>
      <c r="D4196" s="64">
        <v>50</v>
      </c>
      <c r="E4196" s="64">
        <v>50</v>
      </c>
      <c r="F4196" s="64">
        <v>0</v>
      </c>
      <c r="G4196" s="64">
        <v>0</v>
      </c>
      <c r="H4196" s="20">
        <f>IFERROR(VLOOKUP(A4196,'[3]Allocation Thresholds'!A:B,2,FALSE),10)</f>
        <v>10</v>
      </c>
    </row>
    <row r="4197" spans="1:8">
      <c r="A4197" t="s">
        <v>3523</v>
      </c>
      <c r="B4197" s="64">
        <f>VLOOKUP($A4197,Pivot!$D:$E,2,FALSE)</f>
        <v>0</v>
      </c>
      <c r="D4197" s="64">
        <v>50</v>
      </c>
      <c r="E4197" s="64">
        <v>50</v>
      </c>
      <c r="F4197" s="64">
        <v>0</v>
      </c>
      <c r="G4197" s="64">
        <v>0</v>
      </c>
      <c r="H4197" s="20">
        <f>IFERROR(VLOOKUP(A4197,'[3]Allocation Thresholds'!A:B,2,FALSE),10)</f>
        <v>10</v>
      </c>
    </row>
    <row r="4198" spans="1:8">
      <c r="A4198" t="s">
        <v>3524</v>
      </c>
      <c r="B4198" s="64">
        <f>VLOOKUP($A4198,Pivot!$D:$E,2,FALSE)</f>
        <v>0</v>
      </c>
      <c r="D4198" s="64">
        <v>50</v>
      </c>
      <c r="E4198" s="64">
        <v>50</v>
      </c>
      <c r="F4198" s="64">
        <v>0</v>
      </c>
      <c r="G4198" s="64">
        <v>0</v>
      </c>
      <c r="H4198" s="20">
        <f>IFERROR(VLOOKUP(A4198,'[3]Allocation Thresholds'!A:B,2,FALSE),10)</f>
        <v>10</v>
      </c>
    </row>
    <row r="4199" spans="1:8">
      <c r="A4199" t="s">
        <v>3525</v>
      </c>
      <c r="B4199" s="64">
        <f>VLOOKUP($A4199,Pivot!$D:$E,2,FALSE)</f>
        <v>0</v>
      </c>
      <c r="D4199" s="64">
        <v>0</v>
      </c>
      <c r="E4199" s="66">
        <v>0</v>
      </c>
      <c r="F4199" s="64">
        <v>0</v>
      </c>
      <c r="G4199" s="64">
        <v>0</v>
      </c>
      <c r="H4199" s="20">
        <f>IFERROR(VLOOKUP(A4199,'[3]Allocation Thresholds'!A:B,2,FALSE),10)</f>
        <v>10</v>
      </c>
    </row>
    <row r="4200" spans="1:8">
      <c r="A4200" t="s">
        <v>3526</v>
      </c>
      <c r="B4200" s="64">
        <f>VLOOKUP($A4200,Pivot!$D:$E,2,FALSE)</f>
        <v>0</v>
      </c>
      <c r="D4200" s="64">
        <v>0</v>
      </c>
      <c r="E4200" s="64">
        <v>0</v>
      </c>
      <c r="F4200" s="64">
        <v>0</v>
      </c>
      <c r="G4200" s="64">
        <v>0</v>
      </c>
      <c r="H4200" s="20">
        <f>IFERROR(VLOOKUP(A4200,'[3]Allocation Thresholds'!A:B,2,FALSE),10)</f>
        <v>10</v>
      </c>
    </row>
    <row r="4201" spans="1:8">
      <c r="A4201" t="s">
        <v>3527</v>
      </c>
      <c r="B4201" s="64">
        <f>VLOOKUP($A4201,Pivot!$D:$E,2,FALSE)</f>
        <v>0</v>
      </c>
      <c r="D4201" s="64">
        <v>50</v>
      </c>
      <c r="E4201" s="64">
        <v>50</v>
      </c>
      <c r="F4201" s="64">
        <v>0</v>
      </c>
      <c r="G4201" s="64">
        <v>0</v>
      </c>
      <c r="H4201" s="20">
        <f>IFERROR(VLOOKUP(A4201,'[3]Allocation Thresholds'!A:B,2,FALSE),10)</f>
        <v>10</v>
      </c>
    </row>
    <row r="4202" spans="1:8">
      <c r="A4202" t="s">
        <v>3528</v>
      </c>
      <c r="B4202" s="64">
        <f>VLOOKUP($A4202,Pivot!$D:$E,2,FALSE)</f>
        <v>0</v>
      </c>
      <c r="D4202" s="64">
        <v>50</v>
      </c>
      <c r="E4202" s="64">
        <v>50</v>
      </c>
      <c r="F4202" s="64">
        <v>0</v>
      </c>
      <c r="G4202" s="64">
        <v>0</v>
      </c>
      <c r="H4202" s="20">
        <f>IFERROR(VLOOKUP(A4202,'[3]Allocation Thresholds'!A:B,2,FALSE),10)</f>
        <v>10</v>
      </c>
    </row>
    <row r="4203" spans="1:8">
      <c r="A4203" t="s">
        <v>3529</v>
      </c>
      <c r="B4203" s="64">
        <f>VLOOKUP($A4203,Pivot!$D:$E,2,FALSE)</f>
        <v>0</v>
      </c>
      <c r="D4203" s="64">
        <v>0</v>
      </c>
      <c r="E4203" s="64">
        <v>0</v>
      </c>
      <c r="F4203" s="64">
        <v>0</v>
      </c>
      <c r="G4203" s="64">
        <v>0</v>
      </c>
      <c r="H4203" s="20">
        <f>IFERROR(VLOOKUP(A4203,'[3]Allocation Thresholds'!A:B,2,FALSE),10)</f>
        <v>10</v>
      </c>
    </row>
    <row r="4204" spans="1:8">
      <c r="A4204" t="s">
        <v>3530</v>
      </c>
      <c r="B4204" s="64">
        <f>VLOOKUP($A4204,Pivot!$D:$E,2,FALSE)</f>
        <v>0</v>
      </c>
      <c r="D4204" s="64">
        <v>50</v>
      </c>
      <c r="E4204" s="64">
        <v>50</v>
      </c>
      <c r="F4204" s="64">
        <v>0</v>
      </c>
      <c r="G4204" s="64">
        <v>0</v>
      </c>
      <c r="H4204" s="20">
        <f>IFERROR(VLOOKUP(A4204,'[3]Allocation Thresholds'!A:B,2,FALSE),10)</f>
        <v>10</v>
      </c>
    </row>
    <row r="4205" spans="1:8">
      <c r="A4205" t="s">
        <v>3531</v>
      </c>
      <c r="B4205" s="64">
        <f>VLOOKUP($A4205,Pivot!$D:$E,2,FALSE)</f>
        <v>0</v>
      </c>
      <c r="D4205" s="64">
        <v>50</v>
      </c>
      <c r="E4205" s="64">
        <v>50</v>
      </c>
      <c r="F4205" s="64">
        <v>0</v>
      </c>
      <c r="G4205" s="64">
        <v>0</v>
      </c>
      <c r="H4205" s="20">
        <f>IFERROR(VLOOKUP(A4205,'[3]Allocation Thresholds'!A:B,2,FALSE),10)</f>
        <v>10</v>
      </c>
    </row>
    <row r="4206" spans="1:8">
      <c r="A4206" t="s">
        <v>3532</v>
      </c>
      <c r="B4206" s="64">
        <f>VLOOKUP($A4206,Pivot!$D:$E,2,FALSE)</f>
        <v>0</v>
      </c>
      <c r="D4206" s="64">
        <v>50</v>
      </c>
      <c r="E4206" s="64">
        <v>50</v>
      </c>
      <c r="F4206" s="64">
        <v>0</v>
      </c>
      <c r="G4206" s="64">
        <v>0</v>
      </c>
      <c r="H4206" s="20">
        <f>IFERROR(VLOOKUP(A4206,'[3]Allocation Thresholds'!A:B,2,FALSE),10)</f>
        <v>10</v>
      </c>
    </row>
    <row r="4207" spans="1:8">
      <c r="A4207" t="s">
        <v>3533</v>
      </c>
      <c r="B4207" s="64">
        <f>VLOOKUP($A4207,Pivot!$D:$E,2,FALSE)</f>
        <v>0</v>
      </c>
      <c r="D4207" s="64">
        <v>0</v>
      </c>
      <c r="E4207" s="64">
        <v>0</v>
      </c>
      <c r="F4207" s="64">
        <v>0</v>
      </c>
      <c r="G4207" s="64">
        <v>0</v>
      </c>
      <c r="H4207" s="20">
        <f>IFERROR(VLOOKUP(A4207,'[3]Allocation Thresholds'!A:B,2,FALSE),10)</f>
        <v>10</v>
      </c>
    </row>
    <row r="4208" spans="1:8">
      <c r="A4208" t="s">
        <v>3534</v>
      </c>
      <c r="B4208" s="64">
        <f>VLOOKUP($A4208,Pivot!$D:$E,2,FALSE)</f>
        <v>0</v>
      </c>
      <c r="D4208" s="64">
        <v>50</v>
      </c>
      <c r="E4208" s="64">
        <v>50</v>
      </c>
      <c r="F4208" s="64">
        <v>0</v>
      </c>
      <c r="G4208" s="64">
        <v>0</v>
      </c>
      <c r="H4208" s="20">
        <f>IFERROR(VLOOKUP(A4208,'[3]Allocation Thresholds'!A:B,2,FALSE),10)</f>
        <v>10</v>
      </c>
    </row>
    <row r="4209" spans="1:8">
      <c r="A4209" t="s">
        <v>3535</v>
      </c>
      <c r="B4209" s="64">
        <f>VLOOKUP($A4209,Pivot!$D:$E,2,FALSE)</f>
        <v>0</v>
      </c>
      <c r="D4209" s="64">
        <v>50</v>
      </c>
      <c r="E4209" s="64">
        <v>50</v>
      </c>
      <c r="F4209" s="64">
        <v>0</v>
      </c>
      <c r="G4209" s="64">
        <v>0</v>
      </c>
      <c r="H4209" s="20">
        <f>IFERROR(VLOOKUP(A4209,'[3]Allocation Thresholds'!A:B,2,FALSE),10)</f>
        <v>10</v>
      </c>
    </row>
    <row r="4210" spans="1:8">
      <c r="A4210" t="s">
        <v>3536</v>
      </c>
      <c r="B4210" s="64">
        <f>VLOOKUP($A4210,Pivot!$D:$E,2,FALSE)</f>
        <v>0</v>
      </c>
      <c r="D4210" s="66">
        <v>50</v>
      </c>
      <c r="E4210" s="64">
        <v>50</v>
      </c>
      <c r="F4210" s="67">
        <v>0</v>
      </c>
      <c r="G4210" s="64">
        <v>0</v>
      </c>
      <c r="H4210" s="20">
        <f>IFERROR(VLOOKUP(A4210,'[3]Allocation Thresholds'!A:B,2,FALSE),10)</f>
        <v>10</v>
      </c>
    </row>
    <row r="4211" spans="1:8">
      <c r="A4211" t="s">
        <v>3537</v>
      </c>
      <c r="B4211" s="64">
        <f>VLOOKUP($A4211,Pivot!$D:$E,2,FALSE)</f>
        <v>0</v>
      </c>
      <c r="D4211" s="64">
        <v>0</v>
      </c>
      <c r="E4211" s="64">
        <v>0</v>
      </c>
      <c r="F4211" s="64">
        <v>0</v>
      </c>
      <c r="G4211" s="64">
        <v>0</v>
      </c>
      <c r="H4211" s="20">
        <f>IFERROR(VLOOKUP(A4211,'[3]Allocation Thresholds'!A:B,2,FALSE),10)</f>
        <v>10</v>
      </c>
    </row>
    <row r="4212" spans="1:8">
      <c r="A4212" t="s">
        <v>3538</v>
      </c>
      <c r="B4212" s="64">
        <f>VLOOKUP($A4212,Pivot!$D:$E,2,FALSE)</f>
        <v>0</v>
      </c>
      <c r="D4212" s="64">
        <v>0</v>
      </c>
      <c r="E4212" s="64">
        <v>0</v>
      </c>
      <c r="F4212" s="64">
        <v>0</v>
      </c>
      <c r="G4212" s="64">
        <v>0</v>
      </c>
      <c r="H4212" s="20">
        <f>IFERROR(VLOOKUP(A4212,'[3]Allocation Thresholds'!A:B,2,FALSE),10)</f>
        <v>10</v>
      </c>
    </row>
    <row r="4213" spans="1:8">
      <c r="A4213" t="s">
        <v>3539</v>
      </c>
      <c r="B4213" s="64">
        <f>VLOOKUP($A4213,Pivot!$D:$E,2,FALSE)</f>
        <v>0</v>
      </c>
      <c r="D4213" s="64">
        <v>50</v>
      </c>
      <c r="E4213" s="64">
        <v>50</v>
      </c>
      <c r="F4213" s="64">
        <v>0</v>
      </c>
      <c r="G4213" s="64">
        <v>0</v>
      </c>
      <c r="H4213" s="20">
        <f>IFERROR(VLOOKUP(A4213,'[3]Allocation Thresholds'!A:B,2,FALSE),10)</f>
        <v>10</v>
      </c>
    </row>
    <row r="4214" spans="1:8">
      <c r="A4214" t="s">
        <v>3540</v>
      </c>
      <c r="B4214" s="64">
        <f>VLOOKUP($A4214,Pivot!$D:$E,2,FALSE)</f>
        <v>0</v>
      </c>
      <c r="D4214" s="64">
        <v>50</v>
      </c>
      <c r="E4214" s="64">
        <v>50</v>
      </c>
      <c r="F4214" s="64">
        <v>0</v>
      </c>
      <c r="G4214" s="64">
        <v>0</v>
      </c>
      <c r="H4214" s="20">
        <f>IFERROR(VLOOKUP(A4214,'[3]Allocation Thresholds'!A:B,2,FALSE),10)</f>
        <v>10</v>
      </c>
    </row>
    <row r="4215" spans="1:8">
      <c r="A4215" t="s">
        <v>3541</v>
      </c>
      <c r="B4215" s="64">
        <f>VLOOKUP($A4215,Pivot!$D:$E,2,FALSE)</f>
        <v>0</v>
      </c>
      <c r="D4215" s="64">
        <v>0</v>
      </c>
      <c r="E4215" s="64">
        <v>0</v>
      </c>
      <c r="F4215" s="64">
        <v>0</v>
      </c>
      <c r="G4215" s="64">
        <v>0</v>
      </c>
      <c r="H4215" s="20">
        <f>IFERROR(VLOOKUP(A4215,'[3]Allocation Thresholds'!A:B,2,FALSE),10)</f>
        <v>10</v>
      </c>
    </row>
    <row r="4216" spans="1:8">
      <c r="A4216" t="s">
        <v>3542</v>
      </c>
      <c r="B4216" s="64">
        <f>VLOOKUP($A4216,Pivot!$D:$E,2,FALSE)</f>
        <v>0</v>
      </c>
      <c r="D4216" s="64">
        <v>0</v>
      </c>
      <c r="E4216" s="64">
        <v>0</v>
      </c>
      <c r="F4216" s="64">
        <v>0</v>
      </c>
      <c r="G4216" s="64">
        <v>0</v>
      </c>
      <c r="H4216" s="20">
        <f>IFERROR(VLOOKUP(A4216,'[3]Allocation Thresholds'!A:B,2,FALSE),10)</f>
        <v>10</v>
      </c>
    </row>
    <row r="4217" spans="1:8">
      <c r="A4217" t="s">
        <v>3543</v>
      </c>
      <c r="B4217" s="64">
        <f>VLOOKUP($A4217,Pivot!$D:$E,2,FALSE)</f>
        <v>0</v>
      </c>
      <c r="D4217" s="64">
        <v>50</v>
      </c>
      <c r="E4217" s="64">
        <v>50</v>
      </c>
      <c r="F4217" s="64">
        <v>0</v>
      </c>
      <c r="G4217" s="64">
        <v>0</v>
      </c>
      <c r="H4217" s="20">
        <f>IFERROR(VLOOKUP(A4217,'[3]Allocation Thresholds'!A:B,2,FALSE),10)</f>
        <v>10</v>
      </c>
    </row>
    <row r="4218" spans="1:8">
      <c r="A4218" t="s">
        <v>3544</v>
      </c>
      <c r="B4218" s="64">
        <f>VLOOKUP($A4218,Pivot!$D:$E,2,FALSE)</f>
        <v>0</v>
      </c>
      <c r="D4218" s="64">
        <v>50</v>
      </c>
      <c r="E4218" s="64">
        <v>50</v>
      </c>
      <c r="F4218" s="64">
        <v>0</v>
      </c>
      <c r="G4218" s="64">
        <v>0</v>
      </c>
      <c r="H4218" s="20">
        <f>IFERROR(VLOOKUP(A4218,'[3]Allocation Thresholds'!A:B,2,FALSE),10)</f>
        <v>10</v>
      </c>
    </row>
    <row r="4219" spans="1:8">
      <c r="A4219" t="s">
        <v>3545</v>
      </c>
      <c r="B4219" s="64">
        <f>VLOOKUP($A4219,Pivot!$D:$E,2,FALSE)</f>
        <v>0</v>
      </c>
      <c r="D4219" s="64">
        <v>0</v>
      </c>
      <c r="E4219" s="64">
        <v>0</v>
      </c>
      <c r="F4219" s="64">
        <v>0</v>
      </c>
      <c r="G4219" s="64">
        <v>0</v>
      </c>
      <c r="H4219" s="20">
        <f>IFERROR(VLOOKUP(A4219,'[3]Allocation Thresholds'!A:B,2,FALSE),10)</f>
        <v>10</v>
      </c>
    </row>
    <row r="4220" spans="1:8">
      <c r="A4220" t="s">
        <v>3546</v>
      </c>
      <c r="B4220" s="64">
        <f>VLOOKUP($A4220,Pivot!$D:$E,2,FALSE)</f>
        <v>0</v>
      </c>
      <c r="D4220" s="64">
        <v>50</v>
      </c>
      <c r="E4220" s="64">
        <v>50</v>
      </c>
      <c r="F4220" s="64">
        <v>0</v>
      </c>
      <c r="G4220" s="64">
        <v>0</v>
      </c>
      <c r="H4220" s="20">
        <f>IFERROR(VLOOKUP(A4220,'[3]Allocation Thresholds'!A:B,2,FALSE),10)</f>
        <v>10</v>
      </c>
    </row>
    <row r="4221" spans="1:8">
      <c r="A4221" t="s">
        <v>3547</v>
      </c>
      <c r="B4221" s="64">
        <f>VLOOKUP($A4221,Pivot!$D:$E,2,FALSE)</f>
        <v>0</v>
      </c>
      <c r="D4221" s="64">
        <v>50</v>
      </c>
      <c r="E4221" s="64">
        <v>50</v>
      </c>
      <c r="F4221" s="64">
        <v>0</v>
      </c>
      <c r="G4221" s="64">
        <v>0</v>
      </c>
      <c r="H4221" s="20">
        <f>IFERROR(VLOOKUP(A4221,'[3]Allocation Thresholds'!A:B,2,FALSE),10)</f>
        <v>10</v>
      </c>
    </row>
    <row r="4222" spans="1:8">
      <c r="A4222" t="s">
        <v>3548</v>
      </c>
      <c r="B4222" s="64">
        <f>VLOOKUP($A4222,Pivot!$D:$E,2,FALSE)</f>
        <v>0</v>
      </c>
      <c r="D4222" s="64">
        <v>50</v>
      </c>
      <c r="E4222" s="64">
        <v>50</v>
      </c>
      <c r="F4222" s="64">
        <v>0</v>
      </c>
      <c r="G4222" s="64">
        <v>0</v>
      </c>
      <c r="H4222" s="20">
        <f>IFERROR(VLOOKUP(A4222,'[3]Allocation Thresholds'!A:B,2,FALSE),10)</f>
        <v>10</v>
      </c>
    </row>
    <row r="4223" spans="1:8">
      <c r="A4223" t="s">
        <v>3549</v>
      </c>
      <c r="B4223" s="64">
        <f>VLOOKUP($A4223,Pivot!$D:$E,2,FALSE)</f>
        <v>0</v>
      </c>
      <c r="D4223" s="64">
        <v>50</v>
      </c>
      <c r="E4223" s="64">
        <v>50</v>
      </c>
      <c r="F4223" s="64">
        <v>0</v>
      </c>
      <c r="G4223" s="64">
        <v>0</v>
      </c>
      <c r="H4223" s="20">
        <f>IFERROR(VLOOKUP(A4223,'[3]Allocation Thresholds'!A:B,2,FALSE),10)</f>
        <v>10</v>
      </c>
    </row>
    <row r="4224" spans="1:8">
      <c r="A4224" t="s">
        <v>3550</v>
      </c>
      <c r="B4224" s="64">
        <f>VLOOKUP($A4224,Pivot!$D:$E,2,FALSE)</f>
        <v>0</v>
      </c>
      <c r="D4224" s="64">
        <v>0</v>
      </c>
      <c r="E4224" s="64">
        <v>0</v>
      </c>
      <c r="F4224" s="64">
        <v>0</v>
      </c>
      <c r="G4224" s="64">
        <v>0</v>
      </c>
      <c r="H4224" s="20">
        <f>IFERROR(VLOOKUP(A4224,'[3]Allocation Thresholds'!A:B,2,FALSE),10)</f>
        <v>10</v>
      </c>
    </row>
    <row r="4225" spans="1:8">
      <c r="A4225" t="s">
        <v>3551</v>
      </c>
      <c r="B4225" s="64">
        <f>VLOOKUP($A4225,Pivot!$D:$E,2,FALSE)</f>
        <v>0</v>
      </c>
      <c r="D4225" s="64">
        <v>50</v>
      </c>
      <c r="E4225" s="64">
        <v>50</v>
      </c>
      <c r="F4225" s="64">
        <v>0</v>
      </c>
      <c r="G4225" s="64">
        <v>0</v>
      </c>
      <c r="H4225" s="20">
        <f>IFERROR(VLOOKUP(A4225,'[3]Allocation Thresholds'!A:B,2,FALSE),10)</f>
        <v>10</v>
      </c>
    </row>
    <row r="4226" spans="1:8">
      <c r="A4226" t="s">
        <v>3552</v>
      </c>
      <c r="B4226" s="64">
        <f>VLOOKUP($A4226,Pivot!$D:$E,2,FALSE)</f>
        <v>0</v>
      </c>
      <c r="D4226" s="64">
        <v>50</v>
      </c>
      <c r="E4226" s="64">
        <v>50</v>
      </c>
      <c r="F4226" s="64">
        <v>0</v>
      </c>
      <c r="G4226" s="64">
        <v>0</v>
      </c>
      <c r="H4226" s="20">
        <f>IFERROR(VLOOKUP(A4226,'[3]Allocation Thresholds'!A:B,2,FALSE),10)</f>
        <v>10</v>
      </c>
    </row>
    <row r="4227" spans="1:8">
      <c r="A4227" t="s">
        <v>3553</v>
      </c>
      <c r="B4227" s="64">
        <f>VLOOKUP($A4227,Pivot!$D:$E,2,FALSE)</f>
        <v>0</v>
      </c>
      <c r="D4227" s="64">
        <v>0</v>
      </c>
      <c r="E4227" s="64">
        <v>0</v>
      </c>
      <c r="F4227" s="64">
        <v>0</v>
      </c>
      <c r="G4227" s="64">
        <v>0</v>
      </c>
      <c r="H4227" s="20">
        <f>IFERROR(VLOOKUP(A4227,'[3]Allocation Thresholds'!A:B,2,FALSE),10)</f>
        <v>10</v>
      </c>
    </row>
    <row r="4228" spans="1:8">
      <c r="A4228" t="s">
        <v>3554</v>
      </c>
      <c r="B4228" s="64">
        <f>VLOOKUP($A4228,Pivot!$D:$E,2,FALSE)</f>
        <v>0</v>
      </c>
      <c r="D4228" s="64">
        <v>0</v>
      </c>
      <c r="E4228" s="64">
        <v>0</v>
      </c>
      <c r="F4228" s="64">
        <v>0</v>
      </c>
      <c r="G4228" s="64">
        <v>0</v>
      </c>
      <c r="H4228" s="20">
        <f>IFERROR(VLOOKUP(A4228,'[3]Allocation Thresholds'!A:B,2,FALSE),10)</f>
        <v>10</v>
      </c>
    </row>
    <row r="4229" spans="1:8">
      <c r="A4229" t="s">
        <v>3555</v>
      </c>
      <c r="B4229" s="64">
        <f>VLOOKUP($A4229,Pivot!$D:$E,2,FALSE)</f>
        <v>0</v>
      </c>
      <c r="D4229" s="64">
        <v>50</v>
      </c>
      <c r="E4229" s="64">
        <v>50</v>
      </c>
      <c r="F4229" s="64">
        <v>0</v>
      </c>
      <c r="G4229" s="64">
        <v>0</v>
      </c>
      <c r="H4229" s="20">
        <f>IFERROR(VLOOKUP(A4229,'[3]Allocation Thresholds'!A:B,2,FALSE),10)</f>
        <v>10</v>
      </c>
    </row>
    <row r="4230" spans="1:8">
      <c r="A4230" t="s">
        <v>3556</v>
      </c>
      <c r="B4230" s="64">
        <f>VLOOKUP($A4230,Pivot!$D:$E,2,FALSE)</f>
        <v>0</v>
      </c>
      <c r="D4230" s="64">
        <v>50</v>
      </c>
      <c r="E4230" s="64">
        <v>50</v>
      </c>
      <c r="F4230" s="64">
        <v>0</v>
      </c>
      <c r="G4230" s="64">
        <v>0</v>
      </c>
      <c r="H4230" s="20">
        <f>IFERROR(VLOOKUP(A4230,'[3]Allocation Thresholds'!A:B,2,FALSE),10)</f>
        <v>10</v>
      </c>
    </row>
    <row r="4231" spans="1:8">
      <c r="A4231" t="s">
        <v>3557</v>
      </c>
      <c r="B4231" s="64">
        <f>VLOOKUP($A4231,Pivot!$D:$E,2,FALSE)</f>
        <v>0</v>
      </c>
      <c r="D4231" s="64">
        <v>0</v>
      </c>
      <c r="E4231" s="64">
        <v>0</v>
      </c>
      <c r="F4231" s="64">
        <v>0</v>
      </c>
      <c r="G4231" s="64">
        <v>0</v>
      </c>
      <c r="H4231" s="20">
        <f>IFERROR(VLOOKUP(A4231,'[3]Allocation Thresholds'!A:B,2,FALSE),10)</f>
        <v>10</v>
      </c>
    </row>
    <row r="4232" spans="1:8">
      <c r="A4232" t="s">
        <v>3558</v>
      </c>
      <c r="B4232" s="64">
        <f>VLOOKUP($A4232,Pivot!$D:$E,2,FALSE)</f>
        <v>0</v>
      </c>
      <c r="D4232" s="64">
        <v>50</v>
      </c>
      <c r="E4232" s="64">
        <v>50</v>
      </c>
      <c r="F4232" s="64">
        <v>0</v>
      </c>
      <c r="G4232" s="64">
        <v>0</v>
      </c>
      <c r="H4232" s="20">
        <f>IFERROR(VLOOKUP(A4232,'[3]Allocation Thresholds'!A:B,2,FALSE),10)</f>
        <v>10</v>
      </c>
    </row>
    <row r="4233" spans="1:8">
      <c r="A4233" t="s">
        <v>3559</v>
      </c>
      <c r="B4233" s="64">
        <f>VLOOKUP($A4233,Pivot!$D:$E,2,FALSE)</f>
        <v>0</v>
      </c>
      <c r="D4233" s="66">
        <v>50</v>
      </c>
      <c r="E4233" s="64">
        <v>50</v>
      </c>
      <c r="F4233" s="64">
        <v>0</v>
      </c>
      <c r="G4233" s="64">
        <v>0</v>
      </c>
      <c r="H4233" s="20">
        <f>IFERROR(VLOOKUP(A4233,'[3]Allocation Thresholds'!A:B,2,FALSE),10)</f>
        <v>10</v>
      </c>
    </row>
    <row r="4234" spans="1:8">
      <c r="A4234" t="s">
        <v>3560</v>
      </c>
      <c r="B4234" s="64">
        <f>VLOOKUP($A4234,Pivot!$D:$E,2,FALSE)</f>
        <v>0</v>
      </c>
      <c r="D4234" s="64">
        <v>50</v>
      </c>
      <c r="E4234" s="64">
        <v>50</v>
      </c>
      <c r="F4234" s="64">
        <v>0</v>
      </c>
      <c r="G4234" s="64">
        <v>0</v>
      </c>
      <c r="H4234" s="20">
        <f>IFERROR(VLOOKUP(A4234,'[3]Allocation Thresholds'!A:B,2,FALSE),10)</f>
        <v>10</v>
      </c>
    </row>
    <row r="4235" spans="1:8">
      <c r="A4235" t="s">
        <v>3561</v>
      </c>
      <c r="B4235" s="64">
        <f>VLOOKUP($A4235,Pivot!$D:$E,2,FALSE)</f>
        <v>0</v>
      </c>
      <c r="D4235" s="64">
        <v>0</v>
      </c>
      <c r="E4235" s="64">
        <v>0</v>
      </c>
      <c r="F4235" s="64">
        <v>0</v>
      </c>
      <c r="G4235" s="64">
        <v>0</v>
      </c>
      <c r="H4235" s="20">
        <f>IFERROR(VLOOKUP(A4235,'[3]Allocation Thresholds'!A:B,2,FALSE),10)</f>
        <v>10</v>
      </c>
    </row>
    <row r="4236" spans="1:8">
      <c r="A4236" t="s">
        <v>3562</v>
      </c>
      <c r="B4236" s="64">
        <f>VLOOKUP($A4236,Pivot!$D:$E,2,FALSE)</f>
        <v>0</v>
      </c>
      <c r="D4236" s="64">
        <v>50</v>
      </c>
      <c r="E4236" s="64">
        <v>50</v>
      </c>
      <c r="F4236" s="64">
        <v>0</v>
      </c>
      <c r="G4236" s="64">
        <v>0</v>
      </c>
      <c r="H4236" s="20">
        <f>IFERROR(VLOOKUP(A4236,'[3]Allocation Thresholds'!A:B,2,FALSE),10)</f>
        <v>10</v>
      </c>
    </row>
    <row r="4237" spans="1:8">
      <c r="A4237" t="s">
        <v>3563</v>
      </c>
      <c r="B4237" s="64">
        <f>VLOOKUP($A4237,Pivot!$D:$E,2,FALSE)</f>
        <v>0</v>
      </c>
      <c r="D4237" s="64">
        <v>50</v>
      </c>
      <c r="E4237" s="64">
        <v>50</v>
      </c>
      <c r="F4237" s="64">
        <v>0</v>
      </c>
      <c r="G4237" s="64">
        <v>0</v>
      </c>
      <c r="H4237" s="20">
        <f>IFERROR(VLOOKUP(A4237,'[3]Allocation Thresholds'!A:B,2,FALSE),10)</f>
        <v>10</v>
      </c>
    </row>
    <row r="4238" spans="1:8">
      <c r="A4238" t="s">
        <v>3564</v>
      </c>
      <c r="B4238" s="64">
        <f>VLOOKUP($A4238,Pivot!$D:$E,2,FALSE)</f>
        <v>0</v>
      </c>
      <c r="D4238" s="64">
        <v>50</v>
      </c>
      <c r="E4238" s="64">
        <v>50</v>
      </c>
      <c r="F4238" s="64">
        <v>0</v>
      </c>
      <c r="G4238" s="64">
        <v>0</v>
      </c>
      <c r="H4238" s="20">
        <f>IFERROR(VLOOKUP(A4238,'[3]Allocation Thresholds'!A:B,2,FALSE),10)</f>
        <v>10</v>
      </c>
    </row>
    <row r="4239" spans="1:8">
      <c r="A4239" t="s">
        <v>3565</v>
      </c>
      <c r="B4239" s="64">
        <f>VLOOKUP($A4239,Pivot!$D:$E,2,FALSE)</f>
        <v>0</v>
      </c>
      <c r="D4239" s="64">
        <v>0</v>
      </c>
      <c r="E4239" s="64">
        <v>0</v>
      </c>
      <c r="F4239" s="64">
        <v>0</v>
      </c>
      <c r="G4239" s="64">
        <v>0</v>
      </c>
      <c r="H4239" s="20">
        <f>IFERROR(VLOOKUP(A4239,'[3]Allocation Thresholds'!A:B,2,FALSE),10)</f>
        <v>10</v>
      </c>
    </row>
    <row r="4240" spans="1:8">
      <c r="A4240" t="s">
        <v>3566</v>
      </c>
      <c r="B4240" s="64">
        <f>VLOOKUP($A4240,Pivot!$D:$E,2,FALSE)</f>
        <v>0</v>
      </c>
      <c r="D4240" s="64">
        <v>50</v>
      </c>
      <c r="E4240" s="64">
        <v>50</v>
      </c>
      <c r="F4240" s="64">
        <v>0</v>
      </c>
      <c r="G4240" s="64">
        <v>0</v>
      </c>
      <c r="H4240" s="20">
        <f>IFERROR(VLOOKUP(A4240,'[3]Allocation Thresholds'!A:B,2,FALSE),10)</f>
        <v>10</v>
      </c>
    </row>
    <row r="4241" spans="1:8">
      <c r="A4241" t="s">
        <v>3567</v>
      </c>
      <c r="B4241" s="64">
        <f>VLOOKUP($A4241,Pivot!$D:$E,2,FALSE)</f>
        <v>0</v>
      </c>
      <c r="D4241" s="64">
        <v>50</v>
      </c>
      <c r="E4241" s="64">
        <v>50</v>
      </c>
      <c r="F4241" s="64">
        <v>0</v>
      </c>
      <c r="G4241" s="64">
        <v>0</v>
      </c>
      <c r="H4241" s="20">
        <f>IFERROR(VLOOKUP(A4241,'[3]Allocation Thresholds'!A:B,2,FALSE),10)</f>
        <v>10</v>
      </c>
    </row>
    <row r="4242" spans="1:8">
      <c r="A4242" t="s">
        <v>3568</v>
      </c>
      <c r="B4242" s="64">
        <f>VLOOKUP($A4242,Pivot!$D:$E,2,FALSE)</f>
        <v>0</v>
      </c>
      <c r="D4242" s="64">
        <v>50</v>
      </c>
      <c r="E4242" s="64">
        <v>50</v>
      </c>
      <c r="F4242" s="64">
        <v>0</v>
      </c>
      <c r="G4242" s="64">
        <v>0</v>
      </c>
      <c r="H4242" s="20">
        <f>IFERROR(VLOOKUP(A4242,'[3]Allocation Thresholds'!A:B,2,FALSE),10)</f>
        <v>10</v>
      </c>
    </row>
    <row r="4243" spans="1:8">
      <c r="A4243" t="s">
        <v>3569</v>
      </c>
      <c r="B4243" s="64">
        <f>VLOOKUP($A4243,Pivot!$D:$E,2,FALSE)</f>
        <v>0</v>
      </c>
      <c r="D4243" s="64">
        <v>50</v>
      </c>
      <c r="E4243" s="64">
        <v>50</v>
      </c>
      <c r="F4243" s="64">
        <v>0</v>
      </c>
      <c r="G4243" s="64">
        <v>0</v>
      </c>
      <c r="H4243" s="20">
        <f>IFERROR(VLOOKUP(A4243,'[3]Allocation Thresholds'!A:B,2,FALSE),10)</f>
        <v>10</v>
      </c>
    </row>
    <row r="4244" spans="1:8">
      <c r="A4244" t="s">
        <v>3570</v>
      </c>
      <c r="B4244" s="64">
        <f>VLOOKUP($A4244,Pivot!$D:$E,2,FALSE)</f>
        <v>0</v>
      </c>
      <c r="D4244" s="64">
        <v>50</v>
      </c>
      <c r="E4244" s="64">
        <v>50</v>
      </c>
      <c r="F4244" s="64">
        <v>0</v>
      </c>
      <c r="G4244" s="64">
        <v>0</v>
      </c>
      <c r="H4244" s="20">
        <f>IFERROR(VLOOKUP(A4244,'[3]Allocation Thresholds'!A:B,2,FALSE),10)</f>
        <v>10</v>
      </c>
    </row>
    <row r="4245" spans="1:8">
      <c r="A4245" t="s">
        <v>3571</v>
      </c>
      <c r="B4245" s="64">
        <f>VLOOKUP($A4245,Pivot!$D:$E,2,FALSE)</f>
        <v>0</v>
      </c>
      <c r="D4245" s="64">
        <v>50</v>
      </c>
      <c r="E4245" s="64">
        <v>50</v>
      </c>
      <c r="F4245" s="64">
        <v>0</v>
      </c>
      <c r="G4245" s="64">
        <v>0</v>
      </c>
      <c r="H4245" s="20">
        <f>IFERROR(VLOOKUP(A4245,'[3]Allocation Thresholds'!A:B,2,FALSE),10)</f>
        <v>10</v>
      </c>
    </row>
    <row r="4246" spans="1:8">
      <c r="A4246" t="s">
        <v>3572</v>
      </c>
      <c r="B4246" s="64">
        <f>VLOOKUP($A4246,Pivot!$D:$E,2,FALSE)</f>
        <v>0</v>
      </c>
      <c r="D4246" s="64">
        <v>50</v>
      </c>
      <c r="E4246" s="64">
        <v>50</v>
      </c>
      <c r="F4246" s="64">
        <v>0</v>
      </c>
      <c r="G4246" s="64">
        <v>0</v>
      </c>
      <c r="H4246" s="20">
        <f>IFERROR(VLOOKUP(A4246,'[3]Allocation Thresholds'!A:B,2,FALSE),10)</f>
        <v>10</v>
      </c>
    </row>
    <row r="4247" spans="1:8">
      <c r="A4247" t="s">
        <v>3573</v>
      </c>
      <c r="B4247" s="64">
        <f>VLOOKUP($A4247,Pivot!$D:$E,2,FALSE)</f>
        <v>0</v>
      </c>
      <c r="D4247" s="64">
        <v>50</v>
      </c>
      <c r="E4247" s="64">
        <v>50</v>
      </c>
      <c r="F4247" s="64">
        <v>0</v>
      </c>
      <c r="G4247" s="64">
        <v>0</v>
      </c>
      <c r="H4247" s="20">
        <f>IFERROR(VLOOKUP(A4247,'[3]Allocation Thresholds'!A:B,2,FALSE),10)</f>
        <v>10</v>
      </c>
    </row>
    <row r="4248" spans="1:8">
      <c r="A4248" t="s">
        <v>3574</v>
      </c>
      <c r="B4248" s="64">
        <f>VLOOKUP($A4248,Pivot!$D:$E,2,FALSE)</f>
        <v>0</v>
      </c>
      <c r="D4248" s="64">
        <v>50</v>
      </c>
      <c r="E4248" s="64">
        <v>50</v>
      </c>
      <c r="F4248" s="64">
        <v>0</v>
      </c>
      <c r="G4248" s="64">
        <v>0</v>
      </c>
      <c r="H4248" s="20">
        <f>IFERROR(VLOOKUP(A4248,'[3]Allocation Thresholds'!A:B,2,FALSE),10)</f>
        <v>10</v>
      </c>
    </row>
    <row r="4249" spans="1:8">
      <c r="A4249" t="s">
        <v>3575</v>
      </c>
      <c r="B4249" s="64">
        <f>VLOOKUP($A4249,Pivot!$D:$E,2,FALSE)</f>
        <v>0</v>
      </c>
      <c r="D4249" s="64">
        <v>50</v>
      </c>
      <c r="E4249" s="66">
        <v>50</v>
      </c>
      <c r="F4249" s="67">
        <v>0</v>
      </c>
      <c r="G4249" s="64">
        <v>0</v>
      </c>
      <c r="H4249" s="20">
        <f>IFERROR(VLOOKUP(A4249,'[3]Allocation Thresholds'!A:B,2,FALSE),10)</f>
        <v>10</v>
      </c>
    </row>
    <row r="4250" spans="1:8">
      <c r="A4250" t="s">
        <v>3576</v>
      </c>
      <c r="B4250" s="64">
        <f>VLOOKUP($A4250,Pivot!$D:$E,2,FALSE)</f>
        <v>0</v>
      </c>
      <c r="D4250" s="64">
        <v>50</v>
      </c>
      <c r="E4250" s="64">
        <v>50</v>
      </c>
      <c r="F4250" s="64">
        <v>0</v>
      </c>
      <c r="G4250" s="64">
        <v>0</v>
      </c>
      <c r="H4250" s="20">
        <f>IFERROR(VLOOKUP(A4250,'[3]Allocation Thresholds'!A:B,2,FALSE),10)</f>
        <v>10</v>
      </c>
    </row>
    <row r="4251" spans="1:8">
      <c r="A4251" t="s">
        <v>3577</v>
      </c>
      <c r="B4251" s="64">
        <f>VLOOKUP($A4251,Pivot!$D:$E,2,FALSE)</f>
        <v>0</v>
      </c>
      <c r="D4251" s="64">
        <v>0</v>
      </c>
      <c r="E4251" s="64">
        <v>0</v>
      </c>
      <c r="F4251" s="64">
        <v>0</v>
      </c>
      <c r="G4251" s="64">
        <v>0</v>
      </c>
      <c r="H4251" s="20">
        <f>IFERROR(VLOOKUP(A4251,'[3]Allocation Thresholds'!A:B,2,FALSE),10)</f>
        <v>10</v>
      </c>
    </row>
    <row r="4252" spans="1:8">
      <c r="A4252" t="s">
        <v>3578</v>
      </c>
      <c r="B4252" s="64">
        <f>VLOOKUP($A4252,Pivot!$D:$E,2,FALSE)</f>
        <v>0</v>
      </c>
      <c r="D4252" s="64">
        <v>50</v>
      </c>
      <c r="E4252" s="64">
        <v>50</v>
      </c>
      <c r="F4252" s="64">
        <v>0</v>
      </c>
      <c r="G4252" s="64">
        <v>0</v>
      </c>
      <c r="H4252" s="20">
        <f>IFERROR(VLOOKUP(A4252,'[3]Allocation Thresholds'!A:B,2,FALSE),10)</f>
        <v>10</v>
      </c>
    </row>
    <row r="4253" spans="1:8">
      <c r="A4253" t="s">
        <v>3579</v>
      </c>
      <c r="B4253" s="64">
        <f>VLOOKUP($A4253,Pivot!$D:$E,2,FALSE)</f>
        <v>0</v>
      </c>
      <c r="D4253" s="64">
        <v>50</v>
      </c>
      <c r="E4253" s="64">
        <v>50</v>
      </c>
      <c r="F4253" s="64">
        <v>0</v>
      </c>
      <c r="G4253" s="64">
        <v>0</v>
      </c>
      <c r="H4253" s="20">
        <f>IFERROR(VLOOKUP(A4253,'[3]Allocation Thresholds'!A:B,2,FALSE),10)</f>
        <v>10</v>
      </c>
    </row>
    <row r="4254" spans="1:8">
      <c r="A4254" t="s">
        <v>3580</v>
      </c>
      <c r="B4254" s="64">
        <f>VLOOKUP($A4254,Pivot!$D:$E,2,FALSE)</f>
        <v>0</v>
      </c>
      <c r="D4254" s="64">
        <v>50</v>
      </c>
      <c r="E4254" s="64">
        <v>50</v>
      </c>
      <c r="F4254" s="64">
        <v>0</v>
      </c>
      <c r="G4254" s="64">
        <v>0</v>
      </c>
      <c r="H4254" s="20">
        <f>IFERROR(VLOOKUP(A4254,'[3]Allocation Thresholds'!A:B,2,FALSE),10)</f>
        <v>10</v>
      </c>
    </row>
    <row r="4255" spans="1:8">
      <c r="A4255" t="s">
        <v>3581</v>
      </c>
      <c r="B4255" s="64">
        <f>VLOOKUP($A4255,Pivot!$D:$E,2,FALSE)</f>
        <v>0</v>
      </c>
      <c r="D4255" s="64">
        <v>0</v>
      </c>
      <c r="E4255" s="64">
        <v>0</v>
      </c>
      <c r="F4255" s="64">
        <v>0</v>
      </c>
      <c r="G4255" s="64">
        <v>0</v>
      </c>
      <c r="H4255" s="20">
        <f>IFERROR(VLOOKUP(A4255,'[3]Allocation Thresholds'!A:B,2,FALSE),10)</f>
        <v>10</v>
      </c>
    </row>
    <row r="4256" spans="1:8">
      <c r="A4256" t="s">
        <v>3582</v>
      </c>
      <c r="B4256" s="64">
        <f>VLOOKUP($A4256,Pivot!$D:$E,2,FALSE)</f>
        <v>0</v>
      </c>
      <c r="D4256" s="64">
        <v>50</v>
      </c>
      <c r="E4256" s="64">
        <v>50</v>
      </c>
      <c r="F4256" s="64">
        <v>0</v>
      </c>
      <c r="G4256" s="64">
        <v>0</v>
      </c>
      <c r="H4256" s="20">
        <f>IFERROR(VLOOKUP(A4256,'[3]Allocation Thresholds'!A:B,2,FALSE),10)</f>
        <v>10</v>
      </c>
    </row>
    <row r="4257" spans="1:8">
      <c r="A4257" t="s">
        <v>3583</v>
      </c>
      <c r="B4257" s="64">
        <f>VLOOKUP($A4257,Pivot!$D:$E,2,FALSE)</f>
        <v>0</v>
      </c>
      <c r="D4257" s="64">
        <v>50</v>
      </c>
      <c r="E4257" s="64">
        <v>50</v>
      </c>
      <c r="F4257" s="64">
        <v>0</v>
      </c>
      <c r="G4257" s="64">
        <v>0</v>
      </c>
      <c r="H4257" s="20">
        <f>IFERROR(VLOOKUP(A4257,'[3]Allocation Thresholds'!A:B,2,FALSE),10)</f>
        <v>10</v>
      </c>
    </row>
    <row r="4258" spans="1:8">
      <c r="A4258" t="s">
        <v>3584</v>
      </c>
      <c r="B4258" s="64">
        <f>VLOOKUP($A4258,Pivot!$D:$E,2,FALSE)</f>
        <v>0</v>
      </c>
      <c r="D4258" s="64">
        <v>50</v>
      </c>
      <c r="E4258" s="64">
        <v>50</v>
      </c>
      <c r="F4258" s="64">
        <v>0</v>
      </c>
      <c r="G4258" s="64">
        <v>0</v>
      </c>
      <c r="H4258" s="20">
        <f>IFERROR(VLOOKUP(A4258,'[3]Allocation Thresholds'!A:B,2,FALSE),10)</f>
        <v>10</v>
      </c>
    </row>
    <row r="4259" spans="1:8">
      <c r="A4259" t="s">
        <v>3585</v>
      </c>
      <c r="B4259" s="64">
        <f>VLOOKUP($A4259,Pivot!$D:$E,2,FALSE)</f>
        <v>0</v>
      </c>
      <c r="D4259" s="64">
        <v>0</v>
      </c>
      <c r="E4259" s="64">
        <v>0</v>
      </c>
      <c r="F4259" s="64">
        <v>0</v>
      </c>
      <c r="G4259" s="64">
        <v>0</v>
      </c>
      <c r="H4259" s="20">
        <f>IFERROR(VLOOKUP(A4259,'[3]Allocation Thresholds'!A:B,2,FALSE),10)</f>
        <v>10</v>
      </c>
    </row>
    <row r="4260" spans="1:8">
      <c r="A4260" t="s">
        <v>3586</v>
      </c>
      <c r="B4260" s="64">
        <f>VLOOKUP($A4260,Pivot!$D:$E,2,FALSE)</f>
        <v>0</v>
      </c>
      <c r="D4260" s="64">
        <v>50</v>
      </c>
      <c r="E4260" s="64">
        <v>50</v>
      </c>
      <c r="F4260" s="64">
        <v>0</v>
      </c>
      <c r="G4260" s="64">
        <v>0</v>
      </c>
      <c r="H4260" s="20">
        <f>IFERROR(VLOOKUP(A4260,'[3]Allocation Thresholds'!A:B,2,FALSE),10)</f>
        <v>10</v>
      </c>
    </row>
    <row r="4261" spans="1:8">
      <c r="A4261" t="s">
        <v>3587</v>
      </c>
      <c r="B4261" s="64">
        <f>VLOOKUP($A4261,Pivot!$D:$E,2,FALSE)</f>
        <v>0</v>
      </c>
      <c r="D4261" s="64">
        <v>50</v>
      </c>
      <c r="E4261" s="64">
        <v>50</v>
      </c>
      <c r="F4261" s="64">
        <v>0</v>
      </c>
      <c r="G4261" s="64">
        <v>0</v>
      </c>
      <c r="H4261" s="20">
        <f>IFERROR(VLOOKUP(A4261,'[3]Allocation Thresholds'!A:B,2,FALSE),10)</f>
        <v>10</v>
      </c>
    </row>
    <row r="4262" spans="1:8">
      <c r="A4262" t="s">
        <v>3588</v>
      </c>
      <c r="B4262" s="64">
        <f>VLOOKUP($A4262,Pivot!$D:$E,2,FALSE)</f>
        <v>0</v>
      </c>
      <c r="D4262" s="64">
        <v>50</v>
      </c>
      <c r="E4262" s="64">
        <v>50</v>
      </c>
      <c r="F4262" s="64">
        <v>0</v>
      </c>
      <c r="G4262" s="64">
        <v>0</v>
      </c>
      <c r="H4262" s="20">
        <f>IFERROR(VLOOKUP(A4262,'[3]Allocation Thresholds'!A:B,2,FALSE),10)</f>
        <v>10</v>
      </c>
    </row>
    <row r="4263" spans="1:8">
      <c r="A4263" t="s">
        <v>3589</v>
      </c>
      <c r="B4263" s="64">
        <f>VLOOKUP($A4263,Pivot!$D:$E,2,FALSE)</f>
        <v>0</v>
      </c>
      <c r="D4263" s="64">
        <v>0</v>
      </c>
      <c r="E4263" s="64">
        <v>0</v>
      </c>
      <c r="F4263" s="64">
        <v>0</v>
      </c>
      <c r="G4263" s="64">
        <v>0</v>
      </c>
      <c r="H4263" s="20">
        <f>IFERROR(VLOOKUP(A4263,'[3]Allocation Thresholds'!A:B,2,FALSE),10)</f>
        <v>10</v>
      </c>
    </row>
    <row r="4264" spans="1:8">
      <c r="A4264" t="s">
        <v>3590</v>
      </c>
      <c r="B4264" s="64">
        <f>VLOOKUP($A4264,Pivot!$D:$E,2,FALSE)</f>
        <v>0</v>
      </c>
      <c r="D4264" s="64">
        <v>0</v>
      </c>
      <c r="E4264" s="64">
        <v>0</v>
      </c>
      <c r="F4264" s="64">
        <v>0</v>
      </c>
      <c r="G4264" s="64">
        <v>0</v>
      </c>
      <c r="H4264" s="20">
        <f>IFERROR(VLOOKUP(A4264,'[3]Allocation Thresholds'!A:B,2,FALSE),10)</f>
        <v>10</v>
      </c>
    </row>
    <row r="4265" spans="1:8">
      <c r="A4265" t="s">
        <v>3591</v>
      </c>
      <c r="B4265" s="64">
        <f>VLOOKUP($A4265,Pivot!$D:$E,2,FALSE)</f>
        <v>0</v>
      </c>
      <c r="D4265" s="64">
        <v>50</v>
      </c>
      <c r="E4265" s="64">
        <v>50</v>
      </c>
      <c r="F4265" s="64">
        <v>0</v>
      </c>
      <c r="G4265" s="64">
        <v>0</v>
      </c>
      <c r="H4265" s="20">
        <f>IFERROR(VLOOKUP(A4265,'[3]Allocation Thresholds'!A:B,2,FALSE),10)</f>
        <v>10</v>
      </c>
    </row>
    <row r="4266" spans="1:8">
      <c r="A4266" t="s">
        <v>3592</v>
      </c>
      <c r="B4266" s="64">
        <f>VLOOKUP($A4266,Pivot!$D:$E,2,FALSE)</f>
        <v>0</v>
      </c>
      <c r="D4266" s="64">
        <v>50</v>
      </c>
      <c r="E4266" s="64">
        <v>50</v>
      </c>
      <c r="F4266" s="64">
        <v>0</v>
      </c>
      <c r="G4266" s="64">
        <v>0</v>
      </c>
      <c r="H4266" s="20">
        <f>IFERROR(VLOOKUP(A4266,'[3]Allocation Thresholds'!A:B,2,FALSE),10)</f>
        <v>10</v>
      </c>
    </row>
    <row r="4267" spans="1:8">
      <c r="A4267" t="s">
        <v>3593</v>
      </c>
      <c r="B4267" s="64">
        <f>VLOOKUP($A4267,Pivot!$D:$E,2,FALSE)</f>
        <v>0</v>
      </c>
      <c r="D4267" s="64">
        <v>0</v>
      </c>
      <c r="E4267" s="64">
        <v>0</v>
      </c>
      <c r="F4267" s="64">
        <v>0</v>
      </c>
      <c r="G4267" s="64">
        <v>0</v>
      </c>
      <c r="H4267" s="20">
        <f>IFERROR(VLOOKUP(A4267,'[3]Allocation Thresholds'!A:B,2,FALSE),10)</f>
        <v>10</v>
      </c>
    </row>
    <row r="4268" spans="1:8">
      <c r="A4268" t="s">
        <v>3594</v>
      </c>
      <c r="B4268" s="64">
        <f>VLOOKUP($A4268,Pivot!$D:$E,2,FALSE)</f>
        <v>0</v>
      </c>
      <c r="D4268" s="64">
        <v>50</v>
      </c>
      <c r="E4268" s="64">
        <v>50</v>
      </c>
      <c r="F4268" s="64">
        <v>0</v>
      </c>
      <c r="G4268" s="64">
        <v>0</v>
      </c>
      <c r="H4268" s="20">
        <f>IFERROR(VLOOKUP(A4268,'[3]Allocation Thresholds'!A:B,2,FALSE),10)</f>
        <v>10</v>
      </c>
    </row>
    <row r="4269" spans="1:8">
      <c r="A4269" t="s">
        <v>3595</v>
      </c>
      <c r="B4269" s="64">
        <f>VLOOKUP($A4269,Pivot!$D:$E,2,FALSE)</f>
        <v>0</v>
      </c>
      <c r="D4269" s="64">
        <v>50</v>
      </c>
      <c r="E4269" s="64">
        <v>50</v>
      </c>
      <c r="F4269" s="64">
        <v>0</v>
      </c>
      <c r="G4269" s="64">
        <v>0</v>
      </c>
      <c r="H4269" s="20">
        <f>IFERROR(VLOOKUP(A4269,'[3]Allocation Thresholds'!A:B,2,FALSE),10)</f>
        <v>10</v>
      </c>
    </row>
    <row r="4270" spans="1:8">
      <c r="A4270" t="s">
        <v>3596</v>
      </c>
      <c r="B4270" s="64">
        <f>VLOOKUP($A4270,Pivot!$D:$E,2,FALSE)</f>
        <v>0</v>
      </c>
      <c r="D4270" s="64">
        <v>50</v>
      </c>
      <c r="E4270" s="66">
        <v>50</v>
      </c>
      <c r="F4270" s="64">
        <v>0</v>
      </c>
      <c r="G4270" s="64">
        <v>0</v>
      </c>
      <c r="H4270" s="20">
        <f>IFERROR(VLOOKUP(A4270,'[3]Allocation Thresholds'!A:B,2,FALSE),10)</f>
        <v>10</v>
      </c>
    </row>
    <row r="4271" spans="1:8">
      <c r="A4271" t="s">
        <v>3597</v>
      </c>
      <c r="B4271" s="64">
        <f>VLOOKUP($A4271,Pivot!$D:$E,2,FALSE)</f>
        <v>0</v>
      </c>
      <c r="D4271" s="64">
        <v>0</v>
      </c>
      <c r="E4271" s="64">
        <v>0</v>
      </c>
      <c r="F4271" s="64">
        <v>0</v>
      </c>
      <c r="G4271" s="64">
        <v>0</v>
      </c>
      <c r="H4271" s="20">
        <f>IFERROR(VLOOKUP(A4271,'[3]Allocation Thresholds'!A:B,2,FALSE),10)</f>
        <v>10</v>
      </c>
    </row>
    <row r="4272" spans="1:8">
      <c r="A4272" t="s">
        <v>3598</v>
      </c>
      <c r="B4272" s="64">
        <f>VLOOKUP($A4272,Pivot!$D:$E,2,FALSE)</f>
        <v>0</v>
      </c>
      <c r="D4272" s="64">
        <v>0</v>
      </c>
      <c r="E4272" s="64">
        <v>0</v>
      </c>
      <c r="F4272" s="64">
        <v>0</v>
      </c>
      <c r="G4272" s="64">
        <v>0</v>
      </c>
      <c r="H4272" s="20">
        <f>IFERROR(VLOOKUP(A4272,'[3]Allocation Thresholds'!A:B,2,FALSE),10)</f>
        <v>10</v>
      </c>
    </row>
    <row r="4273" spans="1:8">
      <c r="A4273" t="s">
        <v>3599</v>
      </c>
      <c r="B4273" s="64">
        <f>VLOOKUP($A4273,Pivot!$D:$E,2,FALSE)</f>
        <v>0</v>
      </c>
      <c r="D4273" s="64">
        <v>50</v>
      </c>
      <c r="E4273" s="64">
        <v>50</v>
      </c>
      <c r="F4273" s="64">
        <v>0</v>
      </c>
      <c r="G4273" s="64">
        <v>0</v>
      </c>
      <c r="H4273" s="20">
        <f>IFERROR(VLOOKUP(A4273,'[3]Allocation Thresholds'!A:B,2,FALSE),10)</f>
        <v>10</v>
      </c>
    </row>
    <row r="4274" spans="1:8">
      <c r="A4274" t="s">
        <v>3600</v>
      </c>
      <c r="B4274" s="64">
        <f>VLOOKUP($A4274,Pivot!$D:$E,2,FALSE)</f>
        <v>0</v>
      </c>
      <c r="D4274" s="64">
        <v>50</v>
      </c>
      <c r="E4274" s="64">
        <v>50</v>
      </c>
      <c r="F4274" s="64">
        <v>0</v>
      </c>
      <c r="G4274" s="64">
        <v>0</v>
      </c>
      <c r="H4274" s="20">
        <f>IFERROR(VLOOKUP(A4274,'[3]Allocation Thresholds'!A:B,2,FALSE),10)</f>
        <v>10</v>
      </c>
    </row>
    <row r="4275" spans="1:8">
      <c r="A4275" t="s">
        <v>3601</v>
      </c>
      <c r="B4275" s="64">
        <f>VLOOKUP($A4275,Pivot!$D:$E,2,FALSE)</f>
        <v>0</v>
      </c>
      <c r="D4275" s="64">
        <v>50</v>
      </c>
      <c r="E4275" s="64">
        <v>50</v>
      </c>
      <c r="F4275" s="64">
        <v>0</v>
      </c>
      <c r="G4275" s="64">
        <v>0</v>
      </c>
      <c r="H4275" s="20">
        <f>IFERROR(VLOOKUP(A4275,'[3]Allocation Thresholds'!A:B,2,FALSE),10)</f>
        <v>10</v>
      </c>
    </row>
    <row r="4276" spans="1:8">
      <c r="A4276" t="s">
        <v>3602</v>
      </c>
      <c r="B4276" s="64">
        <f>VLOOKUP($A4276,Pivot!$D:$E,2,FALSE)</f>
        <v>0</v>
      </c>
      <c r="D4276" s="64">
        <v>0</v>
      </c>
      <c r="E4276" s="64">
        <v>0</v>
      </c>
      <c r="F4276" s="64">
        <v>0</v>
      </c>
      <c r="G4276" s="64">
        <v>0</v>
      </c>
      <c r="H4276" s="20">
        <f>IFERROR(VLOOKUP(A4276,'[3]Allocation Thresholds'!A:B,2,FALSE),10)</f>
        <v>10</v>
      </c>
    </row>
    <row r="4277" spans="1:8">
      <c r="A4277" t="s">
        <v>3603</v>
      </c>
      <c r="B4277" s="64">
        <f>VLOOKUP($A4277,Pivot!$D:$E,2,FALSE)</f>
        <v>0</v>
      </c>
      <c r="D4277" s="64">
        <v>50</v>
      </c>
      <c r="E4277" s="64">
        <v>50</v>
      </c>
      <c r="F4277" s="64">
        <v>0</v>
      </c>
      <c r="G4277" s="64">
        <v>0</v>
      </c>
      <c r="H4277" s="20">
        <f>IFERROR(VLOOKUP(A4277,'[3]Allocation Thresholds'!A:B,2,FALSE),10)</f>
        <v>10</v>
      </c>
    </row>
    <row r="4278" spans="1:8">
      <c r="A4278" t="s">
        <v>3604</v>
      </c>
      <c r="B4278" s="64">
        <f>VLOOKUP($A4278,Pivot!$D:$E,2,FALSE)</f>
        <v>0</v>
      </c>
      <c r="D4278" s="64">
        <v>50</v>
      </c>
      <c r="E4278" s="64">
        <v>50</v>
      </c>
      <c r="F4278" s="64">
        <v>0</v>
      </c>
      <c r="G4278" s="64">
        <v>0</v>
      </c>
      <c r="H4278" s="20">
        <f>IFERROR(VLOOKUP(A4278,'[3]Allocation Thresholds'!A:B,2,FALSE),10)</f>
        <v>10</v>
      </c>
    </row>
    <row r="4279" spans="1:8">
      <c r="A4279" t="s">
        <v>3605</v>
      </c>
      <c r="B4279" s="64">
        <f>VLOOKUP($A4279,Pivot!$D:$E,2,FALSE)</f>
        <v>0</v>
      </c>
      <c r="D4279" s="64">
        <v>0</v>
      </c>
      <c r="E4279" s="64">
        <v>0</v>
      </c>
      <c r="F4279" s="64">
        <v>0</v>
      </c>
      <c r="G4279" s="64">
        <v>0</v>
      </c>
      <c r="H4279" s="20">
        <f>IFERROR(VLOOKUP(A4279,'[3]Allocation Thresholds'!A:B,2,FALSE),10)</f>
        <v>10</v>
      </c>
    </row>
    <row r="4280" spans="1:8">
      <c r="A4280" t="s">
        <v>3606</v>
      </c>
      <c r="B4280" s="64">
        <f>VLOOKUP($A4280,Pivot!$D:$E,2,FALSE)</f>
        <v>0</v>
      </c>
      <c r="D4280" s="64">
        <v>50</v>
      </c>
      <c r="E4280" s="64">
        <v>50</v>
      </c>
      <c r="F4280" s="64">
        <v>0</v>
      </c>
      <c r="G4280" s="64">
        <v>0</v>
      </c>
      <c r="H4280" s="20">
        <f>IFERROR(VLOOKUP(A4280,'[3]Allocation Thresholds'!A:B,2,FALSE),10)</f>
        <v>10</v>
      </c>
    </row>
    <row r="4281" spans="1:8">
      <c r="A4281" t="s">
        <v>3607</v>
      </c>
      <c r="B4281" s="64">
        <f>VLOOKUP($A4281,Pivot!$D:$E,2,FALSE)</f>
        <v>0</v>
      </c>
      <c r="D4281" s="64">
        <v>50</v>
      </c>
      <c r="E4281" s="64">
        <v>50</v>
      </c>
      <c r="F4281" s="64">
        <v>0</v>
      </c>
      <c r="G4281" s="64">
        <v>0</v>
      </c>
      <c r="H4281" s="20">
        <f>IFERROR(VLOOKUP(A4281,'[3]Allocation Thresholds'!A:B,2,FALSE),10)</f>
        <v>10</v>
      </c>
    </row>
    <row r="4282" spans="1:8">
      <c r="A4282" t="s">
        <v>3608</v>
      </c>
      <c r="B4282" s="64">
        <f>VLOOKUP($A4282,Pivot!$D:$E,2,FALSE)</f>
        <v>0</v>
      </c>
      <c r="D4282" s="64">
        <v>50</v>
      </c>
      <c r="E4282" s="64">
        <v>50</v>
      </c>
      <c r="F4282" s="64">
        <v>0</v>
      </c>
      <c r="G4282" s="64">
        <v>0</v>
      </c>
      <c r="H4282" s="20">
        <f>IFERROR(VLOOKUP(A4282,'[3]Allocation Thresholds'!A:B,2,FALSE),10)</f>
        <v>10</v>
      </c>
    </row>
    <row r="4283" spans="1:8">
      <c r="A4283" t="s">
        <v>3609</v>
      </c>
      <c r="B4283" s="64">
        <f>VLOOKUP($A4283,Pivot!$D:$E,2,FALSE)</f>
        <v>0</v>
      </c>
      <c r="D4283" s="64">
        <v>0</v>
      </c>
      <c r="E4283" s="64">
        <v>0</v>
      </c>
      <c r="F4283" s="64">
        <v>0</v>
      </c>
      <c r="G4283" s="64">
        <v>0</v>
      </c>
      <c r="H4283" s="20">
        <f>IFERROR(VLOOKUP(A4283,'[3]Allocation Thresholds'!A:B,2,FALSE),10)</f>
        <v>10</v>
      </c>
    </row>
    <row r="4284" spans="1:8">
      <c r="A4284" t="s">
        <v>3610</v>
      </c>
      <c r="B4284" s="64">
        <f>VLOOKUP($A4284,Pivot!$D:$E,2,FALSE)</f>
        <v>0</v>
      </c>
      <c r="D4284" s="64">
        <v>50</v>
      </c>
      <c r="E4284" s="64">
        <v>50</v>
      </c>
      <c r="F4284" s="64">
        <v>0</v>
      </c>
      <c r="G4284" s="64">
        <v>0</v>
      </c>
      <c r="H4284" s="20">
        <f>IFERROR(VLOOKUP(A4284,'[3]Allocation Thresholds'!A:B,2,FALSE),10)</f>
        <v>10</v>
      </c>
    </row>
    <row r="4285" spans="1:8">
      <c r="A4285" t="s">
        <v>3611</v>
      </c>
      <c r="B4285" s="64">
        <f>VLOOKUP($A4285,Pivot!$D:$E,2,FALSE)</f>
        <v>0</v>
      </c>
      <c r="D4285" s="64">
        <v>50</v>
      </c>
      <c r="E4285" s="64">
        <v>50</v>
      </c>
      <c r="F4285" s="64">
        <v>0</v>
      </c>
      <c r="G4285" s="64">
        <v>0</v>
      </c>
      <c r="H4285" s="20">
        <f>IFERROR(VLOOKUP(A4285,'[3]Allocation Thresholds'!A:B,2,FALSE),10)</f>
        <v>10</v>
      </c>
    </row>
    <row r="4286" spans="1:8">
      <c r="A4286" t="s">
        <v>3612</v>
      </c>
      <c r="B4286" s="64">
        <f>VLOOKUP($A4286,Pivot!$D:$E,2,FALSE)</f>
        <v>0</v>
      </c>
      <c r="D4286" s="64">
        <v>50</v>
      </c>
      <c r="E4286" s="64">
        <v>50</v>
      </c>
      <c r="F4286" s="64">
        <v>0</v>
      </c>
      <c r="G4286" s="64">
        <v>0</v>
      </c>
      <c r="H4286" s="20">
        <f>IFERROR(VLOOKUP(A4286,'[3]Allocation Thresholds'!A:B,2,FALSE),10)</f>
        <v>10</v>
      </c>
    </row>
    <row r="4287" spans="1:8">
      <c r="A4287" t="s">
        <v>3613</v>
      </c>
      <c r="B4287" s="64">
        <f>VLOOKUP($A4287,Pivot!$D:$E,2,FALSE)</f>
        <v>0</v>
      </c>
      <c r="D4287" s="64">
        <v>0</v>
      </c>
      <c r="E4287" s="66">
        <v>0</v>
      </c>
      <c r="F4287" s="67">
        <v>0</v>
      </c>
      <c r="G4287" s="64">
        <v>0</v>
      </c>
      <c r="H4287" s="20">
        <f>IFERROR(VLOOKUP(A4287,'[3]Allocation Thresholds'!A:B,2,FALSE),10)</f>
        <v>10</v>
      </c>
    </row>
    <row r="4288" spans="1:8">
      <c r="A4288" t="s">
        <v>3614</v>
      </c>
      <c r="B4288" s="64">
        <f>VLOOKUP($A4288,Pivot!$D:$E,2,FALSE)</f>
        <v>0</v>
      </c>
      <c r="D4288" s="64">
        <v>0</v>
      </c>
      <c r="E4288" s="64">
        <v>0</v>
      </c>
      <c r="F4288" s="64">
        <v>0</v>
      </c>
      <c r="G4288" s="64">
        <v>0</v>
      </c>
      <c r="H4288" s="20">
        <f>IFERROR(VLOOKUP(A4288,'[3]Allocation Thresholds'!A:B,2,FALSE),10)</f>
        <v>10</v>
      </c>
    </row>
    <row r="4289" spans="1:8">
      <c r="A4289" t="s">
        <v>3615</v>
      </c>
      <c r="B4289" s="64">
        <f>VLOOKUP($A4289,Pivot!$D:$E,2,FALSE)</f>
        <v>0</v>
      </c>
      <c r="D4289" s="64">
        <v>50</v>
      </c>
      <c r="E4289" s="64">
        <v>50</v>
      </c>
      <c r="F4289" s="64">
        <v>0</v>
      </c>
      <c r="G4289" s="64">
        <v>0</v>
      </c>
      <c r="H4289" s="20">
        <f>IFERROR(VLOOKUP(A4289,'[3]Allocation Thresholds'!A:B,2,FALSE),10)</f>
        <v>10</v>
      </c>
    </row>
    <row r="4290" spans="1:8">
      <c r="A4290" t="s">
        <v>3616</v>
      </c>
      <c r="B4290" s="64">
        <f>VLOOKUP($A4290,Pivot!$D:$E,2,FALSE)</f>
        <v>0</v>
      </c>
      <c r="D4290" s="64">
        <v>50</v>
      </c>
      <c r="E4290" s="64">
        <v>50</v>
      </c>
      <c r="F4290" s="64">
        <v>0</v>
      </c>
      <c r="G4290" s="64">
        <v>0</v>
      </c>
      <c r="H4290" s="20">
        <f>IFERROR(VLOOKUP(A4290,'[3]Allocation Thresholds'!A:B,2,FALSE),10)</f>
        <v>10</v>
      </c>
    </row>
    <row r="4291" spans="1:8">
      <c r="A4291" t="s">
        <v>3617</v>
      </c>
      <c r="B4291" s="64">
        <f>VLOOKUP($A4291,Pivot!$D:$E,2,FALSE)</f>
        <v>0</v>
      </c>
      <c r="D4291" s="64">
        <v>0</v>
      </c>
      <c r="E4291" s="64">
        <v>0</v>
      </c>
      <c r="F4291" s="64">
        <v>0</v>
      </c>
      <c r="G4291" s="64">
        <v>0</v>
      </c>
      <c r="H4291" s="20">
        <f>IFERROR(VLOOKUP(A4291,'[3]Allocation Thresholds'!A:B,2,FALSE),10)</f>
        <v>10</v>
      </c>
    </row>
    <row r="4292" spans="1:8">
      <c r="A4292" t="s">
        <v>3618</v>
      </c>
      <c r="B4292" s="64">
        <f>VLOOKUP($A4292,Pivot!$D:$E,2,FALSE)</f>
        <v>0</v>
      </c>
      <c r="D4292" s="64">
        <v>50</v>
      </c>
      <c r="E4292" s="64">
        <v>50</v>
      </c>
      <c r="F4292" s="64">
        <v>0</v>
      </c>
      <c r="G4292" s="64">
        <v>0</v>
      </c>
      <c r="H4292" s="20">
        <f>IFERROR(VLOOKUP(A4292,'[3]Allocation Thresholds'!A:B,2,FALSE),10)</f>
        <v>10</v>
      </c>
    </row>
    <row r="4293" spans="1:8">
      <c r="A4293" t="s">
        <v>3619</v>
      </c>
      <c r="B4293" s="64">
        <f>VLOOKUP($A4293,Pivot!$D:$E,2,FALSE)</f>
        <v>0</v>
      </c>
      <c r="D4293" s="64">
        <v>50</v>
      </c>
      <c r="E4293" s="64">
        <v>50</v>
      </c>
      <c r="F4293" s="64">
        <v>0</v>
      </c>
      <c r="G4293" s="64">
        <v>0</v>
      </c>
      <c r="H4293" s="20">
        <f>IFERROR(VLOOKUP(A4293,'[3]Allocation Thresholds'!A:B,2,FALSE),10)</f>
        <v>10</v>
      </c>
    </row>
    <row r="4294" spans="1:8">
      <c r="A4294" t="s">
        <v>3620</v>
      </c>
      <c r="B4294" s="64">
        <f>VLOOKUP($A4294,Pivot!$D:$E,2,FALSE)</f>
        <v>0</v>
      </c>
      <c r="D4294" s="64">
        <v>50</v>
      </c>
      <c r="E4294" s="64">
        <v>50</v>
      </c>
      <c r="F4294" s="64">
        <v>0</v>
      </c>
      <c r="G4294" s="64">
        <v>0</v>
      </c>
      <c r="H4294" s="20">
        <f>IFERROR(VLOOKUP(A4294,'[3]Allocation Thresholds'!A:B,2,FALSE),10)</f>
        <v>10</v>
      </c>
    </row>
    <row r="4295" spans="1:8">
      <c r="A4295" t="s">
        <v>3621</v>
      </c>
      <c r="B4295" s="64">
        <f>VLOOKUP($A4295,Pivot!$D:$E,2,FALSE)</f>
        <v>0</v>
      </c>
      <c r="D4295" s="64">
        <v>0</v>
      </c>
      <c r="E4295" s="64">
        <v>0</v>
      </c>
      <c r="F4295" s="64">
        <v>0</v>
      </c>
      <c r="G4295" s="64">
        <v>0</v>
      </c>
      <c r="H4295" s="20">
        <f>IFERROR(VLOOKUP(A4295,'[3]Allocation Thresholds'!A:B,2,FALSE),10)</f>
        <v>10</v>
      </c>
    </row>
    <row r="4296" spans="1:8">
      <c r="A4296" t="s">
        <v>3622</v>
      </c>
      <c r="B4296" s="64">
        <f>VLOOKUP($A4296,Pivot!$D:$E,2,FALSE)</f>
        <v>0</v>
      </c>
      <c r="D4296" s="64">
        <v>50</v>
      </c>
      <c r="E4296" s="64">
        <v>50</v>
      </c>
      <c r="F4296" s="64">
        <v>0</v>
      </c>
      <c r="G4296" s="64">
        <v>0</v>
      </c>
      <c r="H4296" s="20">
        <f>IFERROR(VLOOKUP(A4296,'[3]Allocation Thresholds'!A:B,2,FALSE),10)</f>
        <v>10</v>
      </c>
    </row>
    <row r="4297" spans="1:8">
      <c r="A4297" t="s">
        <v>3623</v>
      </c>
      <c r="B4297" s="64">
        <f>VLOOKUP($A4297,Pivot!$D:$E,2,FALSE)</f>
        <v>0</v>
      </c>
      <c r="D4297" s="64">
        <v>50</v>
      </c>
      <c r="E4297" s="64">
        <v>50</v>
      </c>
      <c r="F4297" s="64">
        <v>0</v>
      </c>
      <c r="G4297" s="64">
        <v>0</v>
      </c>
      <c r="H4297" s="20">
        <f>IFERROR(VLOOKUP(A4297,'[3]Allocation Thresholds'!A:B,2,FALSE),10)</f>
        <v>10</v>
      </c>
    </row>
    <row r="4298" spans="1:8">
      <c r="A4298" t="s">
        <v>3624</v>
      </c>
      <c r="B4298" s="64">
        <f>VLOOKUP($A4298,Pivot!$D:$E,2,FALSE)</f>
        <v>0</v>
      </c>
      <c r="D4298" s="64">
        <v>50</v>
      </c>
      <c r="E4298" s="64">
        <v>50</v>
      </c>
      <c r="F4298" s="64">
        <v>0</v>
      </c>
      <c r="G4298" s="64">
        <v>0</v>
      </c>
      <c r="H4298" s="20">
        <f>IFERROR(VLOOKUP(A4298,'[3]Allocation Thresholds'!A:B,2,FALSE),10)</f>
        <v>10</v>
      </c>
    </row>
    <row r="4299" spans="1:8">
      <c r="A4299" t="s">
        <v>3625</v>
      </c>
      <c r="B4299" s="64">
        <f>VLOOKUP($A4299,Pivot!$D:$E,2,FALSE)</f>
        <v>0</v>
      </c>
      <c r="D4299" s="64">
        <v>0</v>
      </c>
      <c r="E4299" s="66">
        <v>0</v>
      </c>
      <c r="F4299" s="64">
        <v>0</v>
      </c>
      <c r="G4299" s="64">
        <v>0</v>
      </c>
      <c r="H4299" s="20">
        <f>IFERROR(VLOOKUP(A4299,'[3]Allocation Thresholds'!A:B,2,FALSE),10)</f>
        <v>10</v>
      </c>
    </row>
    <row r="4300" spans="1:8">
      <c r="A4300" t="s">
        <v>3626</v>
      </c>
      <c r="B4300" s="64">
        <f>VLOOKUP($A4300,Pivot!$D:$E,2,FALSE)</f>
        <v>0</v>
      </c>
      <c r="D4300" s="64">
        <v>0</v>
      </c>
      <c r="E4300" s="64">
        <v>0</v>
      </c>
      <c r="F4300" s="64">
        <v>0</v>
      </c>
      <c r="G4300" s="64">
        <v>0</v>
      </c>
      <c r="H4300" s="20">
        <f>IFERROR(VLOOKUP(A4300,'[3]Allocation Thresholds'!A:B,2,FALSE),10)</f>
        <v>10</v>
      </c>
    </row>
    <row r="4301" spans="1:8">
      <c r="A4301" t="s">
        <v>3627</v>
      </c>
      <c r="B4301" s="64">
        <f>VLOOKUP($A4301,Pivot!$D:$E,2,FALSE)</f>
        <v>0</v>
      </c>
      <c r="D4301" s="64">
        <v>50</v>
      </c>
      <c r="E4301" s="64">
        <v>50</v>
      </c>
      <c r="F4301" s="64">
        <v>0</v>
      </c>
      <c r="G4301" s="64">
        <v>0</v>
      </c>
      <c r="H4301" s="20">
        <f>IFERROR(VLOOKUP(A4301,'[3]Allocation Thresholds'!A:B,2,FALSE),10)</f>
        <v>10</v>
      </c>
    </row>
    <row r="4302" spans="1:8">
      <c r="A4302" t="s">
        <v>3628</v>
      </c>
      <c r="B4302" s="64">
        <f>VLOOKUP($A4302,Pivot!$D:$E,2,FALSE)</f>
        <v>0</v>
      </c>
      <c r="D4302" s="64">
        <v>50</v>
      </c>
      <c r="E4302" s="64">
        <v>50</v>
      </c>
      <c r="F4302" s="64">
        <v>0</v>
      </c>
      <c r="G4302" s="64">
        <v>0</v>
      </c>
      <c r="H4302" s="20">
        <f>IFERROR(VLOOKUP(A4302,'[3]Allocation Thresholds'!A:B,2,FALSE),10)</f>
        <v>10</v>
      </c>
    </row>
    <row r="4303" spans="1:8">
      <c r="A4303" t="s">
        <v>3629</v>
      </c>
      <c r="B4303" s="64">
        <f>VLOOKUP($A4303,Pivot!$D:$E,2,FALSE)</f>
        <v>0</v>
      </c>
      <c r="D4303" s="64">
        <v>50</v>
      </c>
      <c r="E4303" s="64">
        <v>50</v>
      </c>
      <c r="F4303" s="64">
        <v>0</v>
      </c>
      <c r="G4303" s="64">
        <v>0</v>
      </c>
      <c r="H4303" s="20">
        <f>IFERROR(VLOOKUP(A4303,'[3]Allocation Thresholds'!A:B,2,FALSE),10)</f>
        <v>10</v>
      </c>
    </row>
    <row r="4304" spans="1:8">
      <c r="A4304" t="s">
        <v>3630</v>
      </c>
      <c r="B4304" s="64">
        <f>VLOOKUP($A4304,Pivot!$D:$E,2,FALSE)</f>
        <v>0</v>
      </c>
      <c r="D4304" s="64">
        <v>50</v>
      </c>
      <c r="E4304" s="64">
        <v>50</v>
      </c>
      <c r="F4304" s="64">
        <v>0</v>
      </c>
      <c r="G4304" s="64">
        <v>0</v>
      </c>
      <c r="H4304" s="20">
        <f>IFERROR(VLOOKUP(A4304,'[3]Allocation Thresholds'!A:B,2,FALSE),10)</f>
        <v>10</v>
      </c>
    </row>
    <row r="4305" spans="1:8">
      <c r="A4305" t="s">
        <v>3631</v>
      </c>
      <c r="B4305" s="64">
        <f>VLOOKUP($A4305,Pivot!$D:$E,2,FALSE)</f>
        <v>0</v>
      </c>
      <c r="D4305" s="64">
        <v>50</v>
      </c>
      <c r="E4305" s="64">
        <v>50</v>
      </c>
      <c r="F4305" s="64">
        <v>0</v>
      </c>
      <c r="G4305" s="64">
        <v>0</v>
      </c>
      <c r="H4305" s="20">
        <f>IFERROR(VLOOKUP(A4305,'[3]Allocation Thresholds'!A:B,2,FALSE),10)</f>
        <v>10</v>
      </c>
    </row>
    <row r="4306" spans="1:8">
      <c r="A4306" t="s">
        <v>3632</v>
      </c>
      <c r="B4306" s="64">
        <f>VLOOKUP($A4306,Pivot!$D:$E,2,FALSE)</f>
        <v>0</v>
      </c>
      <c r="D4306" s="64">
        <v>50</v>
      </c>
      <c r="E4306" s="64">
        <v>50</v>
      </c>
      <c r="F4306" s="64">
        <v>0</v>
      </c>
      <c r="G4306" s="64">
        <v>0</v>
      </c>
      <c r="H4306" s="20">
        <f>IFERROR(VLOOKUP(A4306,'[3]Allocation Thresholds'!A:B,2,FALSE),10)</f>
        <v>10</v>
      </c>
    </row>
    <row r="4307" spans="1:8">
      <c r="A4307" t="s">
        <v>3633</v>
      </c>
      <c r="B4307" s="64">
        <f>VLOOKUP($A4307,Pivot!$D:$E,2,FALSE)</f>
        <v>0</v>
      </c>
      <c r="D4307" s="64">
        <v>50</v>
      </c>
      <c r="E4307" s="64">
        <v>50</v>
      </c>
      <c r="F4307" s="64">
        <v>0</v>
      </c>
      <c r="G4307" s="64">
        <v>0</v>
      </c>
      <c r="H4307" s="20">
        <f>IFERROR(VLOOKUP(A4307,'[3]Allocation Thresholds'!A:B,2,FALSE),10)</f>
        <v>10</v>
      </c>
    </row>
    <row r="4308" spans="1:8">
      <c r="A4308" t="s">
        <v>3634</v>
      </c>
      <c r="B4308" s="64">
        <f>VLOOKUP($A4308,Pivot!$D:$E,2,FALSE)</f>
        <v>0</v>
      </c>
      <c r="D4308" s="64">
        <v>50</v>
      </c>
      <c r="E4308" s="64">
        <v>50</v>
      </c>
      <c r="F4308" s="64">
        <v>0</v>
      </c>
      <c r="G4308" s="64">
        <v>0</v>
      </c>
      <c r="H4308" s="20">
        <f>IFERROR(VLOOKUP(A4308,'[3]Allocation Thresholds'!A:B,2,FALSE),10)</f>
        <v>10</v>
      </c>
    </row>
    <row r="4309" spans="1:8">
      <c r="A4309" t="s">
        <v>3635</v>
      </c>
      <c r="B4309" s="64">
        <f>VLOOKUP($A4309,Pivot!$D:$E,2,FALSE)</f>
        <v>0</v>
      </c>
      <c r="D4309" s="64">
        <v>50</v>
      </c>
      <c r="E4309" s="64">
        <v>50</v>
      </c>
      <c r="F4309" s="64">
        <v>0</v>
      </c>
      <c r="G4309" s="64">
        <v>0</v>
      </c>
      <c r="H4309" s="20">
        <f>IFERROR(VLOOKUP(A4309,'[3]Allocation Thresholds'!A:B,2,FALSE),10)</f>
        <v>10</v>
      </c>
    </row>
    <row r="4310" spans="1:8">
      <c r="A4310" t="s">
        <v>3636</v>
      </c>
      <c r="B4310" s="64">
        <f>VLOOKUP($A4310,Pivot!$D:$E,2,FALSE)</f>
        <v>0</v>
      </c>
      <c r="D4310" s="64">
        <v>50</v>
      </c>
      <c r="E4310" s="64">
        <v>50</v>
      </c>
      <c r="F4310" s="64">
        <v>0</v>
      </c>
      <c r="G4310" s="64">
        <v>0</v>
      </c>
      <c r="H4310" s="20">
        <f>IFERROR(VLOOKUP(A4310,'[3]Allocation Thresholds'!A:B,2,FALSE),10)</f>
        <v>10</v>
      </c>
    </row>
    <row r="4311" spans="1:8">
      <c r="A4311" t="s">
        <v>3637</v>
      </c>
      <c r="B4311" s="64">
        <f>VLOOKUP($A4311,Pivot!$D:$E,2,FALSE)</f>
        <v>0</v>
      </c>
      <c r="D4311" s="64">
        <v>50</v>
      </c>
      <c r="E4311" s="64">
        <v>50</v>
      </c>
      <c r="F4311" s="64">
        <v>0</v>
      </c>
      <c r="G4311" s="64">
        <v>0</v>
      </c>
      <c r="H4311" s="20">
        <f>IFERROR(VLOOKUP(A4311,'[3]Allocation Thresholds'!A:B,2,FALSE),10)</f>
        <v>10</v>
      </c>
    </row>
    <row r="4312" spans="1:8">
      <c r="A4312" t="s">
        <v>3638</v>
      </c>
      <c r="B4312" s="64">
        <f>VLOOKUP($A4312,Pivot!$D:$E,2,FALSE)</f>
        <v>0</v>
      </c>
      <c r="D4312" s="64">
        <v>50</v>
      </c>
      <c r="E4312" s="64">
        <v>50</v>
      </c>
      <c r="F4312" s="64">
        <v>0</v>
      </c>
      <c r="G4312" s="64">
        <v>0</v>
      </c>
      <c r="H4312" s="20">
        <f>IFERROR(VLOOKUP(A4312,'[3]Allocation Thresholds'!A:B,2,FALSE),10)</f>
        <v>10</v>
      </c>
    </row>
    <row r="4313" spans="1:8">
      <c r="A4313" t="s">
        <v>3639</v>
      </c>
      <c r="B4313" s="64">
        <f>VLOOKUP($A4313,Pivot!$D:$E,2,FALSE)</f>
        <v>0</v>
      </c>
      <c r="D4313" s="64">
        <v>50</v>
      </c>
      <c r="E4313" s="64">
        <v>50</v>
      </c>
      <c r="F4313" s="64">
        <v>0</v>
      </c>
      <c r="G4313" s="64">
        <v>0</v>
      </c>
      <c r="H4313" s="20">
        <f>IFERROR(VLOOKUP(A4313,'[3]Allocation Thresholds'!A:B,2,FALSE),10)</f>
        <v>10</v>
      </c>
    </row>
    <row r="4314" spans="1:8">
      <c r="A4314" t="s">
        <v>3640</v>
      </c>
      <c r="B4314" s="64">
        <f>VLOOKUP($A4314,Pivot!$D:$E,2,FALSE)</f>
        <v>0</v>
      </c>
      <c r="D4314" s="64">
        <v>50</v>
      </c>
      <c r="E4314" s="64">
        <v>50</v>
      </c>
      <c r="F4314" s="64">
        <v>0</v>
      </c>
      <c r="G4314" s="64">
        <v>0</v>
      </c>
      <c r="H4314" s="20">
        <f>IFERROR(VLOOKUP(A4314,'[3]Allocation Thresholds'!A:B,2,FALSE),10)</f>
        <v>10</v>
      </c>
    </row>
    <row r="4315" spans="1:8">
      <c r="A4315" t="s">
        <v>3641</v>
      </c>
      <c r="B4315" s="64">
        <f>VLOOKUP($A4315,Pivot!$D:$E,2,FALSE)</f>
        <v>0</v>
      </c>
      <c r="D4315" s="64">
        <v>50</v>
      </c>
      <c r="E4315" s="64">
        <v>50</v>
      </c>
      <c r="F4315" s="64">
        <v>0</v>
      </c>
      <c r="G4315" s="64">
        <v>0</v>
      </c>
      <c r="H4315" s="20">
        <f>IFERROR(VLOOKUP(A4315,'[3]Allocation Thresholds'!A:B,2,FALSE),10)</f>
        <v>10</v>
      </c>
    </row>
    <row r="4316" spans="1:8">
      <c r="A4316" t="s">
        <v>3642</v>
      </c>
      <c r="B4316" s="64">
        <f>VLOOKUP($A4316,Pivot!$D:$E,2,FALSE)</f>
        <v>0</v>
      </c>
      <c r="D4316" s="64">
        <v>50</v>
      </c>
      <c r="E4316" s="64">
        <v>50</v>
      </c>
      <c r="F4316" s="64">
        <v>0</v>
      </c>
      <c r="G4316" s="64">
        <v>0</v>
      </c>
      <c r="H4316" s="20">
        <f>IFERROR(VLOOKUP(A4316,'[3]Allocation Thresholds'!A:B,2,FALSE),10)</f>
        <v>10</v>
      </c>
    </row>
    <row r="4317" spans="1:8">
      <c r="A4317" t="s">
        <v>3643</v>
      </c>
      <c r="B4317" s="64">
        <f>VLOOKUP($A4317,Pivot!$D:$E,2,FALSE)</f>
        <v>0</v>
      </c>
      <c r="D4317" s="64">
        <v>50</v>
      </c>
      <c r="E4317" s="64">
        <v>50</v>
      </c>
      <c r="F4317" s="64">
        <v>0</v>
      </c>
      <c r="G4317" s="64">
        <v>0</v>
      </c>
      <c r="H4317" s="20">
        <f>IFERROR(VLOOKUP(A4317,'[3]Allocation Thresholds'!A:B,2,FALSE),10)</f>
        <v>10</v>
      </c>
    </row>
    <row r="4318" spans="1:8">
      <c r="A4318" t="s">
        <v>3644</v>
      </c>
      <c r="B4318" s="64">
        <f>VLOOKUP($A4318,Pivot!$D:$E,2,FALSE)</f>
        <v>0</v>
      </c>
      <c r="D4318" s="64">
        <v>50</v>
      </c>
      <c r="E4318" s="64">
        <v>50</v>
      </c>
      <c r="F4318" s="64">
        <v>0</v>
      </c>
      <c r="G4318" s="64">
        <v>0</v>
      </c>
      <c r="H4318" s="20">
        <f>IFERROR(VLOOKUP(A4318,'[3]Allocation Thresholds'!A:B,2,FALSE),10)</f>
        <v>10</v>
      </c>
    </row>
    <row r="4319" spans="1:8">
      <c r="A4319" t="s">
        <v>3645</v>
      </c>
      <c r="B4319" s="64">
        <f>VLOOKUP($A4319,Pivot!$D:$E,2,FALSE)</f>
        <v>0</v>
      </c>
      <c r="D4319" s="64">
        <v>50</v>
      </c>
      <c r="E4319" s="64">
        <v>50</v>
      </c>
      <c r="F4319" s="64">
        <v>0</v>
      </c>
      <c r="G4319" s="64">
        <v>0</v>
      </c>
      <c r="H4319" s="20">
        <f>IFERROR(VLOOKUP(A4319,'[3]Allocation Thresholds'!A:B,2,FALSE),10)</f>
        <v>10</v>
      </c>
    </row>
    <row r="4320" spans="1:8">
      <c r="A4320" t="s">
        <v>3646</v>
      </c>
      <c r="B4320" s="64">
        <f>VLOOKUP($A4320,Pivot!$D:$E,2,FALSE)</f>
        <v>0</v>
      </c>
      <c r="D4320" s="64">
        <v>50</v>
      </c>
      <c r="E4320" s="64">
        <v>50</v>
      </c>
      <c r="F4320" s="64">
        <v>0</v>
      </c>
      <c r="G4320" s="64">
        <v>0</v>
      </c>
      <c r="H4320" s="20">
        <f>IFERROR(VLOOKUP(A4320,'[3]Allocation Thresholds'!A:B,2,FALSE),10)</f>
        <v>10</v>
      </c>
    </row>
    <row r="4321" spans="1:8">
      <c r="A4321" t="s">
        <v>3647</v>
      </c>
      <c r="B4321" s="64">
        <f>VLOOKUP($A4321,Pivot!$D:$E,2,FALSE)</f>
        <v>0</v>
      </c>
      <c r="D4321" s="64">
        <v>50</v>
      </c>
      <c r="E4321" s="64">
        <v>50</v>
      </c>
      <c r="F4321" s="64">
        <v>0</v>
      </c>
      <c r="G4321" s="64">
        <v>0</v>
      </c>
      <c r="H4321" s="20">
        <f>IFERROR(VLOOKUP(A4321,'[3]Allocation Thresholds'!A:B,2,FALSE),10)</f>
        <v>10</v>
      </c>
    </row>
    <row r="4322" spans="1:8">
      <c r="A4322" t="s">
        <v>3648</v>
      </c>
      <c r="B4322" s="64">
        <f>VLOOKUP($A4322,Pivot!$D:$E,2,FALSE)</f>
        <v>0</v>
      </c>
      <c r="D4322" s="64">
        <v>50</v>
      </c>
      <c r="E4322" s="64">
        <v>50</v>
      </c>
      <c r="F4322" s="64">
        <v>0</v>
      </c>
      <c r="G4322" s="64">
        <v>0</v>
      </c>
      <c r="H4322" s="20">
        <f>IFERROR(VLOOKUP(A4322,'[3]Allocation Thresholds'!A:B,2,FALSE),10)</f>
        <v>10</v>
      </c>
    </row>
    <row r="4323" spans="1:8">
      <c r="A4323" t="s">
        <v>3649</v>
      </c>
      <c r="B4323" s="64">
        <f>VLOOKUP($A4323,Pivot!$D:$E,2,FALSE)</f>
        <v>0</v>
      </c>
      <c r="D4323" s="64">
        <v>50</v>
      </c>
      <c r="E4323" s="64">
        <v>50</v>
      </c>
      <c r="F4323" s="64">
        <v>0</v>
      </c>
      <c r="G4323" s="64">
        <v>0</v>
      </c>
      <c r="H4323" s="20">
        <f>IFERROR(VLOOKUP(A4323,'[3]Allocation Thresholds'!A:B,2,FALSE),10)</f>
        <v>10</v>
      </c>
    </row>
    <row r="4324" spans="1:8">
      <c r="A4324" t="s">
        <v>3650</v>
      </c>
      <c r="B4324" s="64">
        <f>VLOOKUP($A4324,Pivot!$D:$E,2,FALSE)</f>
        <v>0</v>
      </c>
      <c r="D4324" s="64">
        <v>50</v>
      </c>
      <c r="E4324" s="64">
        <v>50</v>
      </c>
      <c r="F4324" s="64">
        <v>0</v>
      </c>
      <c r="G4324" s="64">
        <v>0</v>
      </c>
      <c r="H4324" s="20">
        <f>IFERROR(VLOOKUP(A4324,'[3]Allocation Thresholds'!A:B,2,FALSE),10)</f>
        <v>10</v>
      </c>
    </row>
    <row r="4325" spans="1:8">
      <c r="A4325" t="s">
        <v>3651</v>
      </c>
      <c r="B4325" s="64">
        <f>VLOOKUP($A4325,Pivot!$D:$E,2,FALSE)</f>
        <v>0</v>
      </c>
      <c r="D4325" s="64">
        <v>50</v>
      </c>
      <c r="E4325" s="64">
        <v>50</v>
      </c>
      <c r="F4325" s="64">
        <v>0</v>
      </c>
      <c r="G4325" s="64">
        <v>0</v>
      </c>
      <c r="H4325" s="20">
        <f>IFERROR(VLOOKUP(A4325,'[3]Allocation Thresholds'!A:B,2,FALSE),10)</f>
        <v>10</v>
      </c>
    </row>
    <row r="4326" spans="1:8">
      <c r="A4326" t="s">
        <v>3652</v>
      </c>
      <c r="B4326" s="64">
        <f>VLOOKUP($A4326,Pivot!$D:$E,2,FALSE)</f>
        <v>0</v>
      </c>
      <c r="D4326" s="64">
        <v>50</v>
      </c>
      <c r="E4326" s="64">
        <v>50</v>
      </c>
      <c r="F4326" s="64">
        <v>0</v>
      </c>
      <c r="G4326" s="64">
        <v>0</v>
      </c>
      <c r="H4326" s="20">
        <f>IFERROR(VLOOKUP(A4326,'[3]Allocation Thresholds'!A:B,2,FALSE),10)</f>
        <v>10</v>
      </c>
    </row>
    <row r="4327" spans="1:8">
      <c r="A4327" t="s">
        <v>3653</v>
      </c>
      <c r="B4327" s="64">
        <f>VLOOKUP($A4327,Pivot!$D:$E,2,FALSE)</f>
        <v>0</v>
      </c>
      <c r="D4327" s="64">
        <v>50</v>
      </c>
      <c r="E4327" s="64">
        <v>50</v>
      </c>
      <c r="F4327" s="64">
        <v>0</v>
      </c>
      <c r="G4327" s="64">
        <v>0</v>
      </c>
      <c r="H4327" s="20">
        <f>IFERROR(VLOOKUP(A4327,'[3]Allocation Thresholds'!A:B,2,FALSE),10)</f>
        <v>10</v>
      </c>
    </row>
    <row r="4328" spans="1:8">
      <c r="A4328" t="s">
        <v>3654</v>
      </c>
      <c r="B4328" s="64">
        <f>VLOOKUP($A4328,Pivot!$D:$E,2,FALSE)</f>
        <v>0</v>
      </c>
      <c r="D4328" s="64">
        <v>50</v>
      </c>
      <c r="E4328" s="64">
        <v>50</v>
      </c>
      <c r="F4328" s="64">
        <v>0</v>
      </c>
      <c r="G4328" s="64">
        <v>0</v>
      </c>
      <c r="H4328" s="20">
        <f>IFERROR(VLOOKUP(A4328,'[3]Allocation Thresholds'!A:B,2,FALSE),10)</f>
        <v>10</v>
      </c>
    </row>
    <row r="4329" spans="1:8">
      <c r="A4329" t="s">
        <v>3655</v>
      </c>
      <c r="B4329" s="64">
        <f>VLOOKUP($A4329,Pivot!$D:$E,2,FALSE)</f>
        <v>0</v>
      </c>
      <c r="D4329" s="64">
        <v>50</v>
      </c>
      <c r="E4329" s="64">
        <v>50</v>
      </c>
      <c r="F4329" s="64">
        <v>0</v>
      </c>
      <c r="G4329" s="64">
        <v>0</v>
      </c>
      <c r="H4329" s="20">
        <f>IFERROR(VLOOKUP(A4329,'[3]Allocation Thresholds'!A:B,2,FALSE),10)</f>
        <v>10</v>
      </c>
    </row>
    <row r="4330" spans="1:8">
      <c r="A4330" t="s">
        <v>3656</v>
      </c>
      <c r="B4330" s="64">
        <f>VLOOKUP($A4330,Pivot!$D:$E,2,FALSE)</f>
        <v>0</v>
      </c>
      <c r="D4330" s="64">
        <v>50</v>
      </c>
      <c r="E4330" s="64">
        <v>50</v>
      </c>
      <c r="F4330" s="64">
        <v>0</v>
      </c>
      <c r="G4330" s="64">
        <v>0</v>
      </c>
      <c r="H4330" s="20">
        <f>IFERROR(VLOOKUP(A4330,'[3]Allocation Thresholds'!A:B,2,FALSE),10)</f>
        <v>10</v>
      </c>
    </row>
    <row r="4331" spans="1:8">
      <c r="A4331" t="s">
        <v>3657</v>
      </c>
      <c r="B4331" s="64">
        <f>VLOOKUP($A4331,Pivot!$D:$E,2,FALSE)</f>
        <v>0</v>
      </c>
      <c r="D4331" s="64">
        <v>50</v>
      </c>
      <c r="E4331" s="64">
        <v>50</v>
      </c>
      <c r="F4331" s="64">
        <v>0</v>
      </c>
      <c r="G4331" s="64">
        <v>0</v>
      </c>
      <c r="H4331" s="20">
        <f>IFERROR(VLOOKUP(A4331,'[3]Allocation Thresholds'!A:B,2,FALSE),10)</f>
        <v>10</v>
      </c>
    </row>
    <row r="4332" spans="1:8">
      <c r="A4332" t="s">
        <v>3658</v>
      </c>
      <c r="B4332" s="64">
        <f>VLOOKUP($A4332,Pivot!$D:$E,2,FALSE)</f>
        <v>0</v>
      </c>
      <c r="D4332" s="64">
        <v>50</v>
      </c>
      <c r="E4332" s="64">
        <v>50</v>
      </c>
      <c r="F4332" s="64">
        <v>0</v>
      </c>
      <c r="G4332" s="64">
        <v>0</v>
      </c>
      <c r="H4332" s="20">
        <f>IFERROR(VLOOKUP(A4332,'[3]Allocation Thresholds'!A:B,2,FALSE),10)</f>
        <v>10</v>
      </c>
    </row>
    <row r="4333" spans="1:8">
      <c r="A4333" t="s">
        <v>3659</v>
      </c>
      <c r="B4333" s="64">
        <f>VLOOKUP($A4333,Pivot!$D:$E,2,FALSE)</f>
        <v>0</v>
      </c>
      <c r="D4333" s="64">
        <v>50</v>
      </c>
      <c r="E4333" s="64">
        <v>50</v>
      </c>
      <c r="F4333" s="64">
        <v>0</v>
      </c>
      <c r="G4333" s="64">
        <v>0</v>
      </c>
      <c r="H4333" s="20">
        <f>IFERROR(VLOOKUP(A4333,'[3]Allocation Thresholds'!A:B,2,FALSE),10)</f>
        <v>10</v>
      </c>
    </row>
    <row r="4334" spans="1:8">
      <c r="A4334" t="s">
        <v>3660</v>
      </c>
      <c r="B4334" s="64">
        <f>VLOOKUP($A4334,Pivot!$D:$E,2,FALSE)</f>
        <v>0</v>
      </c>
      <c r="D4334" s="64">
        <v>50</v>
      </c>
      <c r="E4334" s="64">
        <v>50</v>
      </c>
      <c r="F4334" s="64">
        <v>0</v>
      </c>
      <c r="G4334" s="64">
        <v>0</v>
      </c>
      <c r="H4334" s="20">
        <f>IFERROR(VLOOKUP(A4334,'[3]Allocation Thresholds'!A:B,2,FALSE),10)</f>
        <v>10</v>
      </c>
    </row>
    <row r="4335" spans="1:8">
      <c r="A4335" t="s">
        <v>3661</v>
      </c>
      <c r="B4335" s="64">
        <f>VLOOKUP($A4335,Pivot!$D:$E,2,FALSE)</f>
        <v>0</v>
      </c>
      <c r="D4335" s="64">
        <v>50</v>
      </c>
      <c r="E4335" s="64">
        <v>50</v>
      </c>
      <c r="F4335" s="64">
        <v>0</v>
      </c>
      <c r="G4335" s="64">
        <v>0</v>
      </c>
      <c r="H4335" s="20">
        <f>IFERROR(VLOOKUP(A4335,'[3]Allocation Thresholds'!A:B,2,FALSE),10)</f>
        <v>10</v>
      </c>
    </row>
    <row r="4336" spans="1:8">
      <c r="A4336" t="s">
        <v>3662</v>
      </c>
      <c r="B4336" s="64">
        <f>VLOOKUP($A4336,Pivot!$D:$E,2,FALSE)</f>
        <v>0</v>
      </c>
      <c r="D4336" s="64">
        <v>50</v>
      </c>
      <c r="E4336" s="64">
        <v>50</v>
      </c>
      <c r="F4336" s="64">
        <v>0</v>
      </c>
      <c r="G4336" s="64">
        <v>0</v>
      </c>
      <c r="H4336" s="20">
        <f>IFERROR(VLOOKUP(A4336,'[3]Allocation Thresholds'!A:B,2,FALSE),10)</f>
        <v>10</v>
      </c>
    </row>
    <row r="4337" spans="1:8">
      <c r="A4337" t="s">
        <v>3663</v>
      </c>
      <c r="B4337" s="64">
        <f>VLOOKUP($A4337,Pivot!$D:$E,2,FALSE)</f>
        <v>0</v>
      </c>
      <c r="D4337" s="64">
        <v>50</v>
      </c>
      <c r="E4337" s="64">
        <v>50</v>
      </c>
      <c r="F4337" s="64">
        <v>0</v>
      </c>
      <c r="G4337" s="64">
        <v>0</v>
      </c>
      <c r="H4337" s="20">
        <f>IFERROR(VLOOKUP(A4337,'[3]Allocation Thresholds'!A:B,2,FALSE),10)</f>
        <v>10</v>
      </c>
    </row>
    <row r="4338" spans="1:8">
      <c r="A4338" t="s">
        <v>3664</v>
      </c>
      <c r="B4338" s="64">
        <f>VLOOKUP($A4338,Pivot!$D:$E,2,FALSE)</f>
        <v>0</v>
      </c>
      <c r="D4338" s="64">
        <v>50</v>
      </c>
      <c r="E4338" s="64">
        <v>50</v>
      </c>
      <c r="F4338" s="64">
        <v>0</v>
      </c>
      <c r="G4338" s="64">
        <v>0</v>
      </c>
      <c r="H4338" s="20">
        <f>IFERROR(VLOOKUP(A4338,'[3]Allocation Thresholds'!A:B,2,FALSE),10)</f>
        <v>10</v>
      </c>
    </row>
    <row r="4339" spans="1:8">
      <c r="A4339" t="s">
        <v>8634</v>
      </c>
      <c r="B4339" s="64">
        <f>VLOOKUP($A4339,Pivot!$D:$E,2,FALSE)</f>
        <v>0</v>
      </c>
      <c r="D4339" s="64">
        <v>50</v>
      </c>
      <c r="E4339" s="64">
        <v>50</v>
      </c>
      <c r="F4339" s="64">
        <v>0</v>
      </c>
      <c r="G4339" s="64">
        <v>0</v>
      </c>
      <c r="H4339" s="20">
        <f>IFERROR(VLOOKUP(A4339,'[3]Allocation Thresholds'!A:B,2,FALSE),10)</f>
        <v>10</v>
      </c>
    </row>
    <row r="4340" spans="1:8">
      <c r="A4340" t="s">
        <v>8636</v>
      </c>
      <c r="B4340" s="64">
        <f>VLOOKUP($A4340,Pivot!$D:$E,2,FALSE)</f>
        <v>0</v>
      </c>
      <c r="D4340" s="64">
        <v>50</v>
      </c>
      <c r="E4340" s="64">
        <v>50</v>
      </c>
      <c r="F4340" s="64">
        <v>0</v>
      </c>
      <c r="G4340" s="64">
        <v>0</v>
      </c>
      <c r="H4340" s="20">
        <f>IFERROR(VLOOKUP(A4340,'[3]Allocation Thresholds'!A:B,2,FALSE),10)</f>
        <v>10</v>
      </c>
    </row>
    <row r="4341" spans="1:8">
      <c r="A4341" t="s">
        <v>8638</v>
      </c>
      <c r="B4341" s="64">
        <f>VLOOKUP($A4341,Pivot!$D:$E,2,FALSE)</f>
        <v>0</v>
      </c>
      <c r="D4341" s="64">
        <v>50</v>
      </c>
      <c r="E4341" s="64">
        <v>50</v>
      </c>
      <c r="F4341" s="64">
        <v>0</v>
      </c>
      <c r="G4341" s="64">
        <v>0</v>
      </c>
      <c r="H4341" s="20">
        <f>IFERROR(VLOOKUP(A4341,'[3]Allocation Thresholds'!A:B,2,FALSE),10)</f>
        <v>10</v>
      </c>
    </row>
    <row r="4342" spans="1:8">
      <c r="A4342" t="s">
        <v>8640</v>
      </c>
      <c r="B4342" s="64">
        <f>VLOOKUP($A4342,Pivot!$D:$E,2,FALSE)</f>
        <v>0</v>
      </c>
      <c r="D4342" s="64">
        <v>50</v>
      </c>
      <c r="E4342" s="64">
        <v>50</v>
      </c>
      <c r="F4342" s="64">
        <v>0</v>
      </c>
      <c r="G4342" s="64">
        <v>0</v>
      </c>
      <c r="H4342" s="20">
        <f>IFERROR(VLOOKUP(A4342,'[3]Allocation Thresholds'!A:B,2,FALSE),10)</f>
        <v>10</v>
      </c>
    </row>
    <row r="4343" spans="1:8">
      <c r="A4343" t="s">
        <v>8642</v>
      </c>
      <c r="B4343" s="64">
        <f>VLOOKUP($A4343,Pivot!$D:$E,2,FALSE)</f>
        <v>0</v>
      </c>
      <c r="D4343" s="64">
        <v>50</v>
      </c>
      <c r="E4343" s="64">
        <v>50</v>
      </c>
      <c r="F4343" s="64">
        <v>0</v>
      </c>
      <c r="G4343" s="64">
        <v>0</v>
      </c>
      <c r="H4343" s="20">
        <f>IFERROR(VLOOKUP(A4343,'[3]Allocation Thresholds'!A:B,2,FALSE),10)</f>
        <v>10</v>
      </c>
    </row>
    <row r="4344" spans="1:8">
      <c r="A4344" t="s">
        <v>8644</v>
      </c>
      <c r="B4344" s="64">
        <f>VLOOKUP($A4344,Pivot!$D:$E,2,FALSE)</f>
        <v>0</v>
      </c>
      <c r="D4344" s="64">
        <v>0</v>
      </c>
      <c r="E4344" s="64">
        <v>0</v>
      </c>
      <c r="F4344" s="64">
        <v>0</v>
      </c>
      <c r="G4344" s="64">
        <v>0</v>
      </c>
      <c r="H4344" s="20">
        <f>IFERROR(VLOOKUP(A4344,'[3]Allocation Thresholds'!A:B,2,FALSE),10)</f>
        <v>10</v>
      </c>
    </row>
    <row r="4345" spans="1:8">
      <c r="A4345" t="s">
        <v>8646</v>
      </c>
      <c r="B4345" s="64">
        <f>VLOOKUP($A4345,Pivot!$D:$E,2,FALSE)</f>
        <v>0</v>
      </c>
      <c r="D4345" s="64">
        <v>50</v>
      </c>
      <c r="E4345" s="64">
        <v>50</v>
      </c>
      <c r="F4345" s="64">
        <v>0</v>
      </c>
      <c r="G4345" s="64">
        <v>0</v>
      </c>
      <c r="H4345" s="20">
        <f>IFERROR(VLOOKUP(A4345,'[3]Allocation Thresholds'!A:B,2,FALSE),10)</f>
        <v>10</v>
      </c>
    </row>
    <row r="4346" spans="1:8">
      <c r="A4346" t="s">
        <v>8648</v>
      </c>
      <c r="B4346" s="64">
        <f>VLOOKUP($A4346,Pivot!$D:$E,2,FALSE)</f>
        <v>0</v>
      </c>
      <c r="D4346" s="64">
        <v>50</v>
      </c>
      <c r="E4346" s="64">
        <v>50</v>
      </c>
      <c r="F4346" s="64">
        <v>0</v>
      </c>
      <c r="G4346" s="64">
        <v>0</v>
      </c>
      <c r="H4346" s="20">
        <f>IFERROR(VLOOKUP(A4346,'[3]Allocation Thresholds'!A:B,2,FALSE),10)</f>
        <v>10</v>
      </c>
    </row>
    <row r="4347" spans="1:8">
      <c r="A4347" t="s">
        <v>8650</v>
      </c>
      <c r="B4347" s="64">
        <f>VLOOKUP($A4347,Pivot!$D:$E,2,FALSE)</f>
        <v>0</v>
      </c>
      <c r="D4347" s="64">
        <v>0</v>
      </c>
      <c r="E4347" s="64">
        <v>0</v>
      </c>
      <c r="F4347" s="64">
        <v>0</v>
      </c>
      <c r="G4347" s="64">
        <v>0</v>
      </c>
      <c r="H4347" s="20">
        <f>IFERROR(VLOOKUP(A4347,'[3]Allocation Thresholds'!A:B,2,FALSE),10)</f>
        <v>10</v>
      </c>
    </row>
    <row r="4348" spans="1:8">
      <c r="A4348" t="s">
        <v>8652</v>
      </c>
      <c r="B4348" s="64">
        <f>VLOOKUP($A4348,Pivot!$D:$E,2,FALSE)</f>
        <v>1</v>
      </c>
      <c r="D4348" s="64">
        <v>1</v>
      </c>
      <c r="E4348" s="64">
        <v>0</v>
      </c>
      <c r="F4348" s="64">
        <v>0</v>
      </c>
      <c r="G4348" s="64">
        <v>0</v>
      </c>
      <c r="H4348" s="20">
        <f>IFERROR(VLOOKUP(A4348,'[3]Allocation Thresholds'!A:B,2,FALSE),10)</f>
        <v>10</v>
      </c>
    </row>
    <row r="4349" spans="1:8">
      <c r="A4349" t="s">
        <v>8654</v>
      </c>
      <c r="B4349" s="64">
        <f>VLOOKUP($A4349,Pivot!$D:$E,2,FALSE)</f>
        <v>0</v>
      </c>
      <c r="D4349" s="64">
        <v>50</v>
      </c>
      <c r="E4349" s="64">
        <v>50</v>
      </c>
      <c r="F4349" s="64">
        <v>0</v>
      </c>
      <c r="G4349" s="64">
        <v>0</v>
      </c>
      <c r="H4349" s="20">
        <f>IFERROR(VLOOKUP(A4349,'[3]Allocation Thresholds'!A:B,2,FALSE),10)</f>
        <v>10</v>
      </c>
    </row>
    <row r="4350" spans="1:8">
      <c r="A4350" t="s">
        <v>8656</v>
      </c>
      <c r="B4350" s="64">
        <f>VLOOKUP($A4350,Pivot!$D:$E,2,FALSE)</f>
        <v>0</v>
      </c>
      <c r="D4350" s="64">
        <v>50</v>
      </c>
      <c r="E4350" s="64">
        <v>50</v>
      </c>
      <c r="F4350" s="64">
        <v>0</v>
      </c>
      <c r="G4350" s="64">
        <v>0</v>
      </c>
      <c r="H4350" s="20">
        <f>IFERROR(VLOOKUP(A4350,'[3]Allocation Thresholds'!A:B,2,FALSE),10)</f>
        <v>10</v>
      </c>
    </row>
    <row r="4351" spans="1:8">
      <c r="A4351" t="s">
        <v>8658</v>
      </c>
      <c r="B4351" s="64">
        <f>VLOOKUP($A4351,Pivot!$D:$E,2,FALSE)</f>
        <v>0</v>
      </c>
      <c r="D4351" s="64">
        <v>0</v>
      </c>
      <c r="E4351" s="64">
        <v>0</v>
      </c>
      <c r="F4351" s="64">
        <v>0</v>
      </c>
      <c r="G4351" s="64">
        <v>0</v>
      </c>
      <c r="H4351" s="20">
        <f>IFERROR(VLOOKUP(A4351,'[3]Allocation Thresholds'!A:B,2,FALSE),10)</f>
        <v>10</v>
      </c>
    </row>
    <row r="4352" spans="1:8">
      <c r="A4352" t="s">
        <v>8660</v>
      </c>
      <c r="B4352" s="64">
        <f>VLOOKUP($A4352,Pivot!$D:$E,2,FALSE)</f>
        <v>0</v>
      </c>
      <c r="D4352" s="64">
        <v>50</v>
      </c>
      <c r="E4352" s="66">
        <v>50</v>
      </c>
      <c r="F4352" s="64">
        <v>0</v>
      </c>
      <c r="G4352" s="64">
        <v>0</v>
      </c>
      <c r="H4352" s="20">
        <f>IFERROR(VLOOKUP(A4352,'[3]Allocation Thresholds'!A:B,2,FALSE),10)</f>
        <v>10</v>
      </c>
    </row>
    <row r="4353" spans="1:8">
      <c r="A4353" t="s">
        <v>8662</v>
      </c>
      <c r="B4353" s="64">
        <f>VLOOKUP($A4353,Pivot!$D:$E,2,FALSE)</f>
        <v>0</v>
      </c>
      <c r="D4353" s="64">
        <v>50</v>
      </c>
      <c r="E4353" s="64">
        <v>50</v>
      </c>
      <c r="F4353" s="64">
        <v>0</v>
      </c>
      <c r="G4353" s="64">
        <v>0</v>
      </c>
      <c r="H4353" s="20">
        <f>IFERROR(VLOOKUP(A4353,'[3]Allocation Thresholds'!A:B,2,FALSE),10)</f>
        <v>10</v>
      </c>
    </row>
    <row r="4354" spans="1:8">
      <c r="A4354" t="s">
        <v>8664</v>
      </c>
      <c r="B4354" s="64">
        <f>VLOOKUP($A4354,Pivot!$D:$E,2,FALSE)</f>
        <v>0</v>
      </c>
      <c r="D4354" s="64">
        <v>50</v>
      </c>
      <c r="E4354" s="64">
        <v>50</v>
      </c>
      <c r="F4354" s="64">
        <v>0</v>
      </c>
      <c r="G4354" s="64">
        <v>0</v>
      </c>
      <c r="H4354" s="20">
        <f>IFERROR(VLOOKUP(A4354,'[3]Allocation Thresholds'!A:B,2,FALSE),10)</f>
        <v>10</v>
      </c>
    </row>
    <row r="4355" spans="1:8">
      <c r="A4355" t="s">
        <v>8666</v>
      </c>
      <c r="B4355" s="64">
        <f>VLOOKUP($A4355,Pivot!$D:$E,2,FALSE)</f>
        <v>0</v>
      </c>
      <c r="D4355" s="64">
        <v>50</v>
      </c>
      <c r="E4355" s="64">
        <v>50</v>
      </c>
      <c r="F4355" s="64">
        <v>0</v>
      </c>
      <c r="G4355" s="64">
        <v>0</v>
      </c>
      <c r="H4355" s="20">
        <f>IFERROR(VLOOKUP(A4355,'[3]Allocation Thresholds'!A:B,2,FALSE),10)</f>
        <v>10</v>
      </c>
    </row>
    <row r="4356" spans="1:8">
      <c r="A4356" t="s">
        <v>8668</v>
      </c>
      <c r="B4356" s="64">
        <f>VLOOKUP($A4356,Pivot!$D:$E,2,FALSE)</f>
        <v>0</v>
      </c>
      <c r="D4356" s="64">
        <v>50</v>
      </c>
      <c r="E4356" s="64">
        <v>50</v>
      </c>
      <c r="F4356" s="64">
        <v>0</v>
      </c>
      <c r="G4356" s="64">
        <v>0</v>
      </c>
      <c r="H4356" s="20">
        <f>IFERROR(VLOOKUP(A4356,'[3]Allocation Thresholds'!A:B,2,FALSE),10)</f>
        <v>10</v>
      </c>
    </row>
    <row r="4357" spans="1:8">
      <c r="A4357" t="s">
        <v>8670</v>
      </c>
      <c r="B4357" s="64">
        <f>VLOOKUP($A4357,Pivot!$D:$E,2,FALSE)</f>
        <v>0</v>
      </c>
      <c r="D4357" s="64">
        <v>50</v>
      </c>
      <c r="E4357" s="64">
        <v>50</v>
      </c>
      <c r="F4357" s="64">
        <v>0</v>
      </c>
      <c r="G4357" s="64">
        <v>0</v>
      </c>
      <c r="H4357" s="20">
        <f>IFERROR(VLOOKUP(A4357,'[3]Allocation Thresholds'!A:B,2,FALSE),10)</f>
        <v>10</v>
      </c>
    </row>
    <row r="4358" spans="1:8">
      <c r="A4358" t="s">
        <v>8672</v>
      </c>
      <c r="B4358" s="64">
        <f>VLOOKUP($A4358,Pivot!$D:$E,2,FALSE)</f>
        <v>0</v>
      </c>
      <c r="D4358" s="64">
        <v>50</v>
      </c>
      <c r="E4358" s="64">
        <v>50</v>
      </c>
      <c r="F4358" s="64">
        <v>0</v>
      </c>
      <c r="G4358" s="64">
        <v>0</v>
      </c>
      <c r="H4358" s="20">
        <f>IFERROR(VLOOKUP(A4358,'[3]Allocation Thresholds'!A:B,2,FALSE),10)</f>
        <v>10</v>
      </c>
    </row>
    <row r="4359" spans="1:8">
      <c r="A4359" t="s">
        <v>8674</v>
      </c>
      <c r="B4359" s="64">
        <f>VLOOKUP($A4359,Pivot!$D:$E,2,FALSE)</f>
        <v>0</v>
      </c>
      <c r="D4359" s="64">
        <v>50</v>
      </c>
      <c r="E4359" s="64">
        <v>50</v>
      </c>
      <c r="F4359" s="64">
        <v>0</v>
      </c>
      <c r="G4359" s="64">
        <v>0</v>
      </c>
      <c r="H4359" s="20">
        <f>IFERROR(VLOOKUP(A4359,'[3]Allocation Thresholds'!A:B,2,FALSE),10)</f>
        <v>10</v>
      </c>
    </row>
    <row r="4360" spans="1:8">
      <c r="A4360" t="s">
        <v>8676</v>
      </c>
      <c r="B4360" s="64">
        <f>VLOOKUP($A4360,Pivot!$D:$E,2,FALSE)</f>
        <v>0</v>
      </c>
      <c r="D4360" s="64">
        <v>0</v>
      </c>
      <c r="E4360" s="64">
        <v>0</v>
      </c>
      <c r="F4360" s="64">
        <v>0</v>
      </c>
      <c r="G4360" s="64">
        <v>0</v>
      </c>
      <c r="H4360" s="20">
        <f>IFERROR(VLOOKUP(A4360,'[3]Allocation Thresholds'!A:B,2,FALSE),10)</f>
        <v>10</v>
      </c>
    </row>
    <row r="4361" spans="1:8">
      <c r="A4361" t="s">
        <v>8678</v>
      </c>
      <c r="B4361" s="64">
        <f>VLOOKUP($A4361,Pivot!$D:$E,2,FALSE)</f>
        <v>0</v>
      </c>
      <c r="D4361" s="64">
        <v>50</v>
      </c>
      <c r="E4361" s="64">
        <v>50</v>
      </c>
      <c r="F4361" s="64">
        <v>0</v>
      </c>
      <c r="G4361" s="64">
        <v>0</v>
      </c>
      <c r="H4361" s="20">
        <f>IFERROR(VLOOKUP(A4361,'[3]Allocation Thresholds'!A:B,2,FALSE),10)</f>
        <v>10</v>
      </c>
    </row>
    <row r="4362" spans="1:8">
      <c r="A4362" t="s">
        <v>8680</v>
      </c>
      <c r="B4362" s="64">
        <f>VLOOKUP($A4362,Pivot!$D:$E,2,FALSE)</f>
        <v>0</v>
      </c>
      <c r="D4362" s="64">
        <v>50</v>
      </c>
      <c r="E4362" s="64">
        <v>50</v>
      </c>
      <c r="F4362" s="64">
        <v>0</v>
      </c>
      <c r="G4362" s="64">
        <v>0</v>
      </c>
      <c r="H4362" s="20">
        <f>IFERROR(VLOOKUP(A4362,'[3]Allocation Thresholds'!A:B,2,FALSE),10)</f>
        <v>10</v>
      </c>
    </row>
    <row r="4363" spans="1:8">
      <c r="A4363" t="s">
        <v>8682</v>
      </c>
      <c r="B4363" s="64">
        <f>VLOOKUP($A4363,Pivot!$D:$E,2,FALSE)</f>
        <v>0</v>
      </c>
      <c r="D4363" s="64">
        <v>50</v>
      </c>
      <c r="E4363" s="64">
        <v>50</v>
      </c>
      <c r="F4363" s="64">
        <v>0</v>
      </c>
      <c r="G4363" s="64">
        <v>0</v>
      </c>
      <c r="H4363" s="20">
        <f>IFERROR(VLOOKUP(A4363,'[3]Allocation Thresholds'!A:B,2,FALSE),10)</f>
        <v>10</v>
      </c>
    </row>
    <row r="4364" spans="1:8">
      <c r="A4364" t="s">
        <v>8684</v>
      </c>
      <c r="B4364" s="64">
        <f>VLOOKUP($A4364,Pivot!$D:$E,2,FALSE)</f>
        <v>0</v>
      </c>
      <c r="D4364" s="64">
        <v>50</v>
      </c>
      <c r="E4364" s="64">
        <v>50</v>
      </c>
      <c r="F4364" s="64">
        <v>0</v>
      </c>
      <c r="G4364" s="64">
        <v>0</v>
      </c>
      <c r="H4364" s="20">
        <f>IFERROR(VLOOKUP(A4364,'[3]Allocation Thresholds'!A:B,2,FALSE),10)</f>
        <v>10</v>
      </c>
    </row>
    <row r="4365" spans="1:8">
      <c r="A4365" t="s">
        <v>8686</v>
      </c>
      <c r="B4365" s="64">
        <f>VLOOKUP($A4365,Pivot!$D:$E,2,FALSE)</f>
        <v>0</v>
      </c>
      <c r="D4365" s="66">
        <v>50</v>
      </c>
      <c r="E4365" s="64">
        <v>50</v>
      </c>
      <c r="F4365" s="64">
        <v>0</v>
      </c>
      <c r="G4365" s="64">
        <v>0</v>
      </c>
      <c r="H4365" s="20">
        <f>IFERROR(VLOOKUP(A4365,'[3]Allocation Thresholds'!A:B,2,FALSE),10)</f>
        <v>10</v>
      </c>
    </row>
    <row r="4366" spans="1:8">
      <c r="A4366" t="s">
        <v>8688</v>
      </c>
      <c r="B4366" s="64">
        <f>VLOOKUP($A4366,Pivot!$D:$E,2,FALSE)</f>
        <v>0</v>
      </c>
      <c r="D4366" s="64">
        <v>0</v>
      </c>
      <c r="E4366" s="64">
        <v>0</v>
      </c>
      <c r="F4366" s="64">
        <v>0</v>
      </c>
      <c r="G4366" s="64">
        <v>0</v>
      </c>
      <c r="H4366" s="20">
        <f>IFERROR(VLOOKUP(A4366,'[3]Allocation Thresholds'!A:B,2,FALSE),10)</f>
        <v>10</v>
      </c>
    </row>
    <row r="4367" spans="1:8">
      <c r="A4367" t="s">
        <v>8690</v>
      </c>
      <c r="B4367" s="64">
        <f>VLOOKUP($A4367,Pivot!$D:$E,2,FALSE)</f>
        <v>0</v>
      </c>
      <c r="D4367" s="64">
        <v>50</v>
      </c>
      <c r="E4367" s="64">
        <v>50</v>
      </c>
      <c r="F4367" s="64">
        <v>0</v>
      </c>
      <c r="G4367" s="64">
        <v>0</v>
      </c>
      <c r="H4367" s="20">
        <f>IFERROR(VLOOKUP(A4367,'[3]Allocation Thresholds'!A:B,2,FALSE),10)</f>
        <v>10</v>
      </c>
    </row>
    <row r="4368" spans="1:8">
      <c r="A4368" t="s">
        <v>8692</v>
      </c>
      <c r="B4368" s="64">
        <f>VLOOKUP($A4368,Pivot!$D:$E,2,FALSE)</f>
        <v>0</v>
      </c>
      <c r="D4368" s="64">
        <v>50</v>
      </c>
      <c r="E4368" s="64">
        <v>50</v>
      </c>
      <c r="F4368" s="64">
        <v>0</v>
      </c>
      <c r="G4368" s="64">
        <v>0</v>
      </c>
      <c r="H4368" s="20">
        <f>IFERROR(VLOOKUP(A4368,'[3]Allocation Thresholds'!A:B,2,FALSE),10)</f>
        <v>10</v>
      </c>
    </row>
    <row r="4369" spans="1:8">
      <c r="A4369" t="s">
        <v>8694</v>
      </c>
      <c r="B4369" s="64">
        <f>VLOOKUP($A4369,Pivot!$D:$E,2,FALSE)</f>
        <v>0</v>
      </c>
      <c r="D4369" s="64">
        <v>0</v>
      </c>
      <c r="E4369" s="64">
        <v>0</v>
      </c>
      <c r="F4369" s="64">
        <v>0</v>
      </c>
      <c r="G4369" s="64">
        <v>0</v>
      </c>
      <c r="H4369" s="20">
        <f>IFERROR(VLOOKUP(A4369,'[3]Allocation Thresholds'!A:B,2,FALSE),10)</f>
        <v>10</v>
      </c>
    </row>
    <row r="4370" spans="1:8">
      <c r="A4370" t="s">
        <v>8696</v>
      </c>
      <c r="B4370" s="64">
        <f>VLOOKUP($A4370,Pivot!$D:$E,2,FALSE)</f>
        <v>0</v>
      </c>
      <c r="D4370" s="64">
        <v>50</v>
      </c>
      <c r="E4370" s="66">
        <v>50</v>
      </c>
      <c r="F4370" s="64">
        <v>0</v>
      </c>
      <c r="G4370" s="64">
        <v>0</v>
      </c>
      <c r="H4370" s="20">
        <f>IFERROR(VLOOKUP(A4370,'[3]Allocation Thresholds'!A:B,2,FALSE),10)</f>
        <v>10</v>
      </c>
    </row>
    <row r="4371" spans="1:8">
      <c r="A4371" t="s">
        <v>8698</v>
      </c>
      <c r="B4371" s="64">
        <f>VLOOKUP($A4371,Pivot!$D:$E,2,FALSE)</f>
        <v>0</v>
      </c>
      <c r="D4371" s="64">
        <v>50</v>
      </c>
      <c r="E4371" s="64">
        <v>50</v>
      </c>
      <c r="F4371" s="64">
        <v>0</v>
      </c>
      <c r="G4371" s="64">
        <v>0</v>
      </c>
      <c r="H4371" s="20">
        <f>IFERROR(VLOOKUP(A4371,'[3]Allocation Thresholds'!A:B,2,FALSE),10)</f>
        <v>10</v>
      </c>
    </row>
    <row r="4372" spans="1:8">
      <c r="A4372" t="s">
        <v>8700</v>
      </c>
      <c r="B4372" s="64">
        <f>VLOOKUP($A4372,Pivot!$D:$E,2,FALSE)</f>
        <v>0</v>
      </c>
      <c r="D4372" s="64">
        <v>50</v>
      </c>
      <c r="E4372" s="64">
        <v>50</v>
      </c>
      <c r="F4372" s="64">
        <v>0</v>
      </c>
      <c r="G4372" s="64">
        <v>0</v>
      </c>
      <c r="H4372" s="20">
        <f>IFERROR(VLOOKUP(A4372,'[3]Allocation Thresholds'!A:B,2,FALSE),10)</f>
        <v>10</v>
      </c>
    </row>
    <row r="4373" spans="1:8">
      <c r="A4373" t="s">
        <v>8702</v>
      </c>
      <c r="B4373" s="64">
        <f>VLOOKUP($A4373,Pivot!$D:$E,2,FALSE)</f>
        <v>0</v>
      </c>
      <c r="D4373" s="64">
        <v>50</v>
      </c>
      <c r="E4373" s="64">
        <v>50</v>
      </c>
      <c r="F4373" s="64">
        <v>0</v>
      </c>
      <c r="G4373" s="64">
        <v>0</v>
      </c>
      <c r="H4373" s="20">
        <f>IFERROR(VLOOKUP(A4373,'[3]Allocation Thresholds'!A:B,2,FALSE),10)</f>
        <v>10</v>
      </c>
    </row>
    <row r="4374" spans="1:8">
      <c r="A4374" t="s">
        <v>8704</v>
      </c>
      <c r="B4374" s="64">
        <f>VLOOKUP($A4374,Pivot!$D:$E,2,FALSE)</f>
        <v>0</v>
      </c>
      <c r="D4374" s="64">
        <v>50</v>
      </c>
      <c r="E4374" s="64">
        <v>50</v>
      </c>
      <c r="F4374" s="64">
        <v>0</v>
      </c>
      <c r="G4374" s="64">
        <v>0</v>
      </c>
      <c r="H4374" s="20">
        <f>IFERROR(VLOOKUP(A4374,'[3]Allocation Thresholds'!A:B,2,FALSE),10)</f>
        <v>10</v>
      </c>
    </row>
    <row r="4375" spans="1:8">
      <c r="A4375" t="s">
        <v>8706</v>
      </c>
      <c r="B4375" s="64">
        <f>VLOOKUP($A4375,Pivot!$D:$E,2,FALSE)</f>
        <v>0</v>
      </c>
      <c r="D4375" s="64">
        <v>50</v>
      </c>
      <c r="E4375" s="64">
        <v>50</v>
      </c>
      <c r="F4375" s="64">
        <v>0</v>
      </c>
      <c r="G4375" s="64">
        <v>0</v>
      </c>
      <c r="H4375" s="20">
        <f>IFERROR(VLOOKUP(A4375,'[3]Allocation Thresholds'!A:B,2,FALSE),10)</f>
        <v>10</v>
      </c>
    </row>
    <row r="4376" spans="1:8">
      <c r="A4376" t="s">
        <v>8708</v>
      </c>
      <c r="B4376" s="64">
        <f>VLOOKUP($A4376,Pivot!$D:$E,2,FALSE)</f>
        <v>0</v>
      </c>
      <c r="D4376" s="64">
        <v>50</v>
      </c>
      <c r="E4376" s="64">
        <v>50</v>
      </c>
      <c r="F4376" s="64">
        <v>0</v>
      </c>
      <c r="G4376" s="64">
        <v>0</v>
      </c>
      <c r="H4376" s="20">
        <f>IFERROR(VLOOKUP(A4376,'[3]Allocation Thresholds'!A:B,2,FALSE),10)</f>
        <v>10</v>
      </c>
    </row>
    <row r="4377" spans="1:8">
      <c r="A4377" t="s">
        <v>8710</v>
      </c>
      <c r="B4377" s="64">
        <f>VLOOKUP($A4377,Pivot!$D:$E,2,FALSE)</f>
        <v>0</v>
      </c>
      <c r="D4377" s="64">
        <v>50</v>
      </c>
      <c r="E4377" s="64">
        <v>50</v>
      </c>
      <c r="F4377" s="64">
        <v>0</v>
      </c>
      <c r="G4377" s="64">
        <v>0</v>
      </c>
      <c r="H4377" s="20">
        <f>IFERROR(VLOOKUP(A4377,'[3]Allocation Thresholds'!A:B,2,FALSE),10)</f>
        <v>10</v>
      </c>
    </row>
    <row r="4378" spans="1:8">
      <c r="A4378" t="s">
        <v>8712</v>
      </c>
      <c r="B4378" s="64">
        <f>VLOOKUP($A4378,Pivot!$D:$E,2,FALSE)</f>
        <v>0</v>
      </c>
      <c r="D4378" s="64">
        <v>50</v>
      </c>
      <c r="E4378" s="64">
        <v>50</v>
      </c>
      <c r="F4378" s="64">
        <v>0</v>
      </c>
      <c r="G4378" s="64">
        <v>0</v>
      </c>
      <c r="H4378" s="20">
        <f>IFERROR(VLOOKUP(A4378,'[3]Allocation Thresholds'!A:B,2,FALSE),10)</f>
        <v>10</v>
      </c>
    </row>
    <row r="4379" spans="1:8">
      <c r="A4379" t="s">
        <v>8714</v>
      </c>
      <c r="B4379" s="64">
        <f>VLOOKUP($A4379,Pivot!$D:$E,2,FALSE)</f>
        <v>0</v>
      </c>
      <c r="D4379" s="64">
        <v>50</v>
      </c>
      <c r="E4379" s="64">
        <v>50</v>
      </c>
      <c r="F4379" s="64">
        <v>0</v>
      </c>
      <c r="G4379" s="64">
        <v>0</v>
      </c>
      <c r="H4379" s="20">
        <f>IFERROR(VLOOKUP(A4379,'[3]Allocation Thresholds'!A:B,2,FALSE),10)</f>
        <v>10</v>
      </c>
    </row>
    <row r="4380" spans="1:8">
      <c r="A4380" t="s">
        <v>8716</v>
      </c>
      <c r="B4380" s="64">
        <f>VLOOKUP($A4380,Pivot!$D:$E,2,FALSE)</f>
        <v>0</v>
      </c>
      <c r="D4380" s="64">
        <v>50</v>
      </c>
      <c r="E4380" s="64">
        <v>50</v>
      </c>
      <c r="F4380" s="64">
        <v>0</v>
      </c>
      <c r="G4380" s="64">
        <v>0</v>
      </c>
      <c r="H4380" s="20">
        <f>IFERROR(VLOOKUP(A4380,'[3]Allocation Thresholds'!A:B,2,FALSE),10)</f>
        <v>10</v>
      </c>
    </row>
    <row r="4381" spans="1:8">
      <c r="A4381" t="s">
        <v>8718</v>
      </c>
      <c r="B4381" s="64">
        <f>VLOOKUP($A4381,Pivot!$D:$E,2,FALSE)</f>
        <v>0</v>
      </c>
      <c r="D4381" s="64">
        <v>50</v>
      </c>
      <c r="E4381" s="64">
        <v>50</v>
      </c>
      <c r="F4381" s="64">
        <v>0</v>
      </c>
      <c r="G4381" s="64">
        <v>0</v>
      </c>
      <c r="H4381" s="20">
        <f>IFERROR(VLOOKUP(A4381,'[3]Allocation Thresholds'!A:B,2,FALSE),10)</f>
        <v>10</v>
      </c>
    </row>
    <row r="4382" spans="1:8">
      <c r="A4382" t="s">
        <v>8720</v>
      </c>
      <c r="B4382" s="64">
        <f>VLOOKUP($A4382,Pivot!$D:$E,2,FALSE)</f>
        <v>0</v>
      </c>
      <c r="D4382" s="64">
        <v>50</v>
      </c>
      <c r="E4382" s="64">
        <v>50</v>
      </c>
      <c r="F4382" s="64">
        <v>0</v>
      </c>
      <c r="G4382" s="64">
        <v>0</v>
      </c>
      <c r="H4382" s="20">
        <f>IFERROR(VLOOKUP(A4382,'[3]Allocation Thresholds'!A:B,2,FALSE),10)</f>
        <v>10</v>
      </c>
    </row>
    <row r="4383" spans="1:8">
      <c r="A4383" t="s">
        <v>8722</v>
      </c>
      <c r="B4383" s="64">
        <f>VLOOKUP($A4383,Pivot!$D:$E,2,FALSE)</f>
        <v>0</v>
      </c>
      <c r="D4383" s="64">
        <v>50</v>
      </c>
      <c r="E4383" s="64">
        <v>50</v>
      </c>
      <c r="F4383" s="64">
        <v>0</v>
      </c>
      <c r="G4383" s="64">
        <v>0</v>
      </c>
      <c r="H4383" s="20">
        <f>IFERROR(VLOOKUP(A4383,'[3]Allocation Thresholds'!A:B,2,FALSE),10)</f>
        <v>10</v>
      </c>
    </row>
    <row r="4384" spans="1:8">
      <c r="A4384" t="s">
        <v>8724</v>
      </c>
      <c r="B4384" s="64">
        <f>VLOOKUP($A4384,Pivot!$D:$E,2,FALSE)</f>
        <v>0</v>
      </c>
      <c r="D4384" s="64">
        <v>50</v>
      </c>
      <c r="E4384" s="64">
        <v>50</v>
      </c>
      <c r="F4384" s="64">
        <v>0</v>
      </c>
      <c r="G4384" s="64">
        <v>0</v>
      </c>
      <c r="H4384" s="20">
        <f>IFERROR(VLOOKUP(A4384,'[3]Allocation Thresholds'!A:B,2,FALSE),10)</f>
        <v>10</v>
      </c>
    </row>
    <row r="4385" spans="1:8">
      <c r="A4385" t="s">
        <v>8726</v>
      </c>
      <c r="B4385" s="64">
        <f>VLOOKUP($A4385,Pivot!$D:$E,2,FALSE)</f>
        <v>0</v>
      </c>
      <c r="D4385" s="64">
        <v>50</v>
      </c>
      <c r="E4385" s="64">
        <v>50</v>
      </c>
      <c r="F4385" s="64">
        <v>0</v>
      </c>
      <c r="G4385" s="64">
        <v>0</v>
      </c>
      <c r="H4385" s="20">
        <f>IFERROR(VLOOKUP(A4385,'[3]Allocation Thresholds'!A:B,2,FALSE),10)</f>
        <v>10</v>
      </c>
    </row>
    <row r="4386" spans="1:8">
      <c r="A4386" t="s">
        <v>8728</v>
      </c>
      <c r="B4386" s="64">
        <f>VLOOKUP($A4386,Pivot!$D:$E,2,FALSE)</f>
        <v>0</v>
      </c>
      <c r="D4386" s="64">
        <v>50</v>
      </c>
      <c r="E4386" s="64">
        <v>50</v>
      </c>
      <c r="F4386" s="64">
        <v>0</v>
      </c>
      <c r="G4386" s="64">
        <v>0</v>
      </c>
      <c r="H4386" s="20">
        <f>IFERROR(VLOOKUP(A4386,'[3]Allocation Thresholds'!A:B,2,FALSE),10)</f>
        <v>10</v>
      </c>
    </row>
    <row r="4387" spans="1:8">
      <c r="A4387" t="s">
        <v>8730</v>
      </c>
      <c r="B4387" s="64">
        <f>VLOOKUP($A4387,Pivot!$D:$E,2,FALSE)</f>
        <v>0</v>
      </c>
      <c r="D4387" s="64">
        <v>50</v>
      </c>
      <c r="E4387" s="64">
        <v>50</v>
      </c>
      <c r="F4387" s="64">
        <v>0</v>
      </c>
      <c r="G4387" s="64">
        <v>0</v>
      </c>
      <c r="H4387" s="20">
        <f>IFERROR(VLOOKUP(A4387,'[3]Allocation Thresholds'!A:B,2,FALSE),10)</f>
        <v>10</v>
      </c>
    </row>
    <row r="4388" spans="1:8">
      <c r="A4388" t="s">
        <v>8732</v>
      </c>
      <c r="B4388" s="64">
        <f>VLOOKUP($A4388,Pivot!$D:$E,2,FALSE)</f>
        <v>0</v>
      </c>
      <c r="D4388" s="64">
        <v>50</v>
      </c>
      <c r="E4388" s="64">
        <v>50</v>
      </c>
      <c r="F4388" s="64">
        <v>0</v>
      </c>
      <c r="G4388" s="64">
        <v>0</v>
      </c>
      <c r="H4388" s="20">
        <f>IFERROR(VLOOKUP(A4388,'[3]Allocation Thresholds'!A:B,2,FALSE),10)</f>
        <v>10</v>
      </c>
    </row>
    <row r="4389" spans="1:8">
      <c r="A4389" t="s">
        <v>8734</v>
      </c>
      <c r="B4389" s="64">
        <f>VLOOKUP($A4389,Pivot!$D:$E,2,FALSE)</f>
        <v>0</v>
      </c>
      <c r="D4389" s="64">
        <v>50</v>
      </c>
      <c r="E4389" s="64">
        <v>50</v>
      </c>
      <c r="F4389" s="64">
        <v>0</v>
      </c>
      <c r="G4389" s="64">
        <v>0</v>
      </c>
      <c r="H4389" s="20">
        <f>IFERROR(VLOOKUP(A4389,'[3]Allocation Thresholds'!A:B,2,FALSE),10)</f>
        <v>10</v>
      </c>
    </row>
    <row r="4390" spans="1:8">
      <c r="A4390" t="s">
        <v>8736</v>
      </c>
      <c r="B4390" s="64">
        <f>VLOOKUP($A4390,Pivot!$D:$E,2,FALSE)</f>
        <v>0</v>
      </c>
      <c r="D4390" s="64">
        <v>50</v>
      </c>
      <c r="E4390" s="64">
        <v>50</v>
      </c>
      <c r="F4390" s="64">
        <v>0</v>
      </c>
      <c r="G4390" s="64">
        <v>0</v>
      </c>
      <c r="H4390" s="20">
        <f>IFERROR(VLOOKUP(A4390,'[3]Allocation Thresholds'!A:B,2,FALSE),10)</f>
        <v>10</v>
      </c>
    </row>
    <row r="4391" spans="1:8">
      <c r="A4391" t="s">
        <v>8738</v>
      </c>
      <c r="B4391" s="64">
        <f>VLOOKUP($A4391,Pivot!$D:$E,2,FALSE)</f>
        <v>0</v>
      </c>
      <c r="D4391" s="64">
        <v>50</v>
      </c>
      <c r="E4391" s="64">
        <v>50</v>
      </c>
      <c r="F4391" s="64">
        <v>0</v>
      </c>
      <c r="G4391" s="64">
        <v>0</v>
      </c>
      <c r="H4391" s="20">
        <f>IFERROR(VLOOKUP(A4391,'[3]Allocation Thresholds'!A:B,2,FALSE),10)</f>
        <v>10</v>
      </c>
    </row>
    <row r="4392" spans="1:8">
      <c r="A4392" t="s">
        <v>8740</v>
      </c>
      <c r="B4392" s="64">
        <f>VLOOKUP($A4392,Pivot!$D:$E,2,FALSE)</f>
        <v>0</v>
      </c>
      <c r="D4392" s="64">
        <v>50</v>
      </c>
      <c r="E4392" s="64">
        <v>50</v>
      </c>
      <c r="F4392" s="64">
        <v>0</v>
      </c>
      <c r="G4392" s="64">
        <v>0</v>
      </c>
      <c r="H4392" s="20">
        <f>IFERROR(VLOOKUP(A4392,'[3]Allocation Thresholds'!A:B,2,FALSE),10)</f>
        <v>10</v>
      </c>
    </row>
    <row r="4393" spans="1:8">
      <c r="A4393" t="s">
        <v>8742</v>
      </c>
      <c r="B4393" s="64">
        <f>VLOOKUP($A4393,Pivot!$D:$E,2,FALSE)</f>
        <v>0</v>
      </c>
      <c r="D4393" s="64">
        <v>50</v>
      </c>
      <c r="E4393" s="64">
        <v>50</v>
      </c>
      <c r="F4393" s="64">
        <v>0</v>
      </c>
      <c r="G4393" s="64">
        <v>0</v>
      </c>
      <c r="H4393" s="20">
        <f>IFERROR(VLOOKUP(A4393,'[3]Allocation Thresholds'!A:B,2,FALSE),10)</f>
        <v>10</v>
      </c>
    </row>
    <row r="4394" spans="1:8">
      <c r="A4394" t="s">
        <v>8744</v>
      </c>
      <c r="B4394" s="64">
        <f>VLOOKUP($A4394,Pivot!$D:$E,2,FALSE)</f>
        <v>0</v>
      </c>
      <c r="D4394" s="64">
        <v>50</v>
      </c>
      <c r="E4394" s="64">
        <v>50</v>
      </c>
      <c r="F4394" s="64">
        <v>0</v>
      </c>
      <c r="G4394" s="64">
        <v>0</v>
      </c>
      <c r="H4394" s="20">
        <f>IFERROR(VLOOKUP(A4394,'[3]Allocation Thresholds'!A:B,2,FALSE),10)</f>
        <v>10</v>
      </c>
    </row>
    <row r="4395" spans="1:8">
      <c r="A4395" t="s">
        <v>8746</v>
      </c>
      <c r="B4395" s="64">
        <f>VLOOKUP($A4395,Pivot!$D:$E,2,FALSE)</f>
        <v>0</v>
      </c>
      <c r="D4395" s="64">
        <v>50</v>
      </c>
      <c r="E4395" s="64">
        <v>50</v>
      </c>
      <c r="F4395" s="64">
        <v>0</v>
      </c>
      <c r="G4395" s="64">
        <v>0</v>
      </c>
      <c r="H4395" s="20">
        <f>IFERROR(VLOOKUP(A4395,'[3]Allocation Thresholds'!A:B,2,FALSE),10)</f>
        <v>10</v>
      </c>
    </row>
    <row r="4396" spans="1:8">
      <c r="A4396" t="s">
        <v>8748</v>
      </c>
      <c r="B4396" s="64">
        <f>VLOOKUP($A4396,Pivot!$D:$E,2,FALSE)</f>
        <v>0</v>
      </c>
      <c r="D4396" s="64">
        <v>50</v>
      </c>
      <c r="E4396" s="64">
        <v>50</v>
      </c>
      <c r="F4396" s="64">
        <v>0</v>
      </c>
      <c r="G4396" s="64">
        <v>0</v>
      </c>
      <c r="H4396" s="20">
        <f>IFERROR(VLOOKUP(A4396,'[3]Allocation Thresholds'!A:B,2,FALSE),10)</f>
        <v>10</v>
      </c>
    </row>
    <row r="4397" spans="1:8">
      <c r="A4397" t="s">
        <v>8750</v>
      </c>
      <c r="B4397" s="64">
        <f>VLOOKUP($A4397,Pivot!$D:$E,2,FALSE)</f>
        <v>0</v>
      </c>
      <c r="D4397" s="64">
        <v>50</v>
      </c>
      <c r="E4397" s="66">
        <v>50</v>
      </c>
      <c r="F4397" s="64">
        <v>0</v>
      </c>
      <c r="G4397" s="64">
        <v>0</v>
      </c>
      <c r="H4397" s="20">
        <f>IFERROR(VLOOKUP(A4397,'[3]Allocation Thresholds'!A:B,2,FALSE),10)</f>
        <v>10</v>
      </c>
    </row>
    <row r="4398" spans="1:8">
      <c r="A4398" t="s">
        <v>8752</v>
      </c>
      <c r="B4398" s="64">
        <f>VLOOKUP($A4398,Pivot!$D:$E,2,FALSE)</f>
        <v>0</v>
      </c>
      <c r="D4398" s="64">
        <v>50</v>
      </c>
      <c r="E4398" s="64">
        <v>50</v>
      </c>
      <c r="F4398" s="64">
        <v>0</v>
      </c>
      <c r="G4398" s="64">
        <v>0</v>
      </c>
      <c r="H4398" s="20">
        <f>IFERROR(VLOOKUP(A4398,'[3]Allocation Thresholds'!A:B,2,FALSE),10)</f>
        <v>10</v>
      </c>
    </row>
    <row r="4399" spans="1:8">
      <c r="A4399" t="s">
        <v>8754</v>
      </c>
      <c r="B4399" s="64">
        <f>VLOOKUP($A4399,Pivot!$D:$E,2,FALSE)</f>
        <v>0</v>
      </c>
      <c r="D4399" s="64">
        <v>50</v>
      </c>
      <c r="E4399" s="64">
        <v>50</v>
      </c>
      <c r="F4399" s="64">
        <v>0</v>
      </c>
      <c r="G4399" s="64">
        <v>0</v>
      </c>
      <c r="H4399" s="20">
        <f>IFERROR(VLOOKUP(A4399,'[3]Allocation Thresholds'!A:B,2,FALSE),10)</f>
        <v>10</v>
      </c>
    </row>
    <row r="4400" spans="1:8">
      <c r="A4400" t="s">
        <v>8756</v>
      </c>
      <c r="B4400" s="64">
        <f>VLOOKUP($A4400,Pivot!$D:$E,2,FALSE)</f>
        <v>0</v>
      </c>
      <c r="D4400" s="64">
        <v>50</v>
      </c>
      <c r="E4400" s="64">
        <v>50</v>
      </c>
      <c r="F4400" s="64">
        <v>0</v>
      </c>
      <c r="G4400" s="64">
        <v>0</v>
      </c>
      <c r="H4400" s="20">
        <f>IFERROR(VLOOKUP(A4400,'[3]Allocation Thresholds'!A:B,2,FALSE),10)</f>
        <v>10</v>
      </c>
    </row>
    <row r="4401" spans="1:11">
      <c r="A4401" t="s">
        <v>8758</v>
      </c>
      <c r="B4401" s="64">
        <f>VLOOKUP($A4401,Pivot!$D:$E,2,FALSE)</f>
        <v>0</v>
      </c>
      <c r="D4401" s="64">
        <v>50</v>
      </c>
      <c r="E4401" s="64">
        <v>50</v>
      </c>
      <c r="F4401" s="64">
        <v>0</v>
      </c>
      <c r="G4401" s="64">
        <v>0</v>
      </c>
      <c r="H4401" s="20">
        <f>IFERROR(VLOOKUP(A4401,'[3]Allocation Thresholds'!A:B,2,FALSE),10)</f>
        <v>10</v>
      </c>
    </row>
    <row r="4402" spans="1:11">
      <c r="A4402" t="s">
        <v>8760</v>
      </c>
      <c r="B4402" s="64">
        <f>VLOOKUP($A4402,Pivot!$D:$E,2,FALSE)</f>
        <v>0</v>
      </c>
      <c r="D4402" s="64">
        <v>50</v>
      </c>
      <c r="E4402" s="64">
        <v>50</v>
      </c>
      <c r="F4402" s="64">
        <v>0</v>
      </c>
      <c r="G4402" s="64">
        <v>0</v>
      </c>
      <c r="H4402" s="20">
        <f>IFERROR(VLOOKUP(A4402,'[3]Allocation Thresholds'!A:B,2,FALSE),10)</f>
        <v>10</v>
      </c>
    </row>
    <row r="4403" spans="1:11">
      <c r="A4403" t="s">
        <v>3665</v>
      </c>
      <c r="B4403" s="64">
        <f>VLOOKUP($A4403,Pivot!$D:$E,2,FALSE)</f>
        <v>7</v>
      </c>
      <c r="D4403" s="64">
        <v>4</v>
      </c>
      <c r="E4403" s="64">
        <v>2</v>
      </c>
      <c r="F4403" s="64">
        <v>0</v>
      </c>
      <c r="G4403" s="64">
        <v>1</v>
      </c>
      <c r="H4403" s="20">
        <f>IFERROR(VLOOKUP(A4403,'[3]Allocation Thresholds'!A:B,2,FALSE),10)</f>
        <v>10</v>
      </c>
    </row>
    <row r="4404" spans="1:11">
      <c r="A4404" t="s">
        <v>3666</v>
      </c>
      <c r="B4404" s="64">
        <f>VLOOKUP($A4404,Pivot!$D:$E,2,FALSE)</f>
        <v>61</v>
      </c>
      <c r="D4404" s="64">
        <v>61</v>
      </c>
      <c r="E4404" s="64">
        <v>61</v>
      </c>
      <c r="F4404" s="64">
        <v>0</v>
      </c>
      <c r="G4404" s="64">
        <v>61</v>
      </c>
      <c r="H4404" s="20">
        <f>IFERROR(VLOOKUP(A4404,'[3]Allocation Thresholds'!A:B,2,FALSE),10)</f>
        <v>10</v>
      </c>
      <c r="I4404" s="58"/>
      <c r="J4404" s="68"/>
      <c r="K4404" s="68"/>
    </row>
    <row r="4405" spans="1:11">
      <c r="A4405" t="s">
        <v>3667</v>
      </c>
      <c r="B4405" s="64">
        <f>VLOOKUP($A4405,Pivot!$D:$E,2,FALSE)</f>
        <v>0</v>
      </c>
      <c r="D4405" s="64">
        <v>0</v>
      </c>
      <c r="E4405" s="64">
        <v>0</v>
      </c>
      <c r="F4405" s="64">
        <v>0</v>
      </c>
      <c r="G4405" s="64">
        <v>0</v>
      </c>
      <c r="H4405" s="20">
        <f>IFERROR(VLOOKUP(A4405,'[3]Allocation Thresholds'!A:B,2,FALSE),10)</f>
        <v>10</v>
      </c>
    </row>
    <row r="4406" spans="1:11">
      <c r="A4406" t="s">
        <v>3668</v>
      </c>
      <c r="B4406" s="64">
        <f>VLOOKUP($A4406,Pivot!$D:$E,2,FALSE)</f>
        <v>12</v>
      </c>
      <c r="D4406" s="64">
        <v>12</v>
      </c>
      <c r="E4406" s="64">
        <v>12</v>
      </c>
      <c r="F4406" s="64">
        <v>0</v>
      </c>
      <c r="G4406" s="64">
        <v>12</v>
      </c>
      <c r="H4406" s="20">
        <f>IFERROR(VLOOKUP(A4406,'[3]Allocation Thresholds'!A:B,2,FALSE),10)</f>
        <v>10</v>
      </c>
    </row>
    <row r="4407" spans="1:11">
      <c r="A4407" t="s">
        <v>3669</v>
      </c>
      <c r="B4407" s="64">
        <f>VLOOKUP($A4407,Pivot!$D:$E,2,FALSE)</f>
        <v>26</v>
      </c>
      <c r="D4407" s="64">
        <v>26</v>
      </c>
      <c r="E4407" s="64">
        <v>26</v>
      </c>
      <c r="F4407" s="64">
        <v>0</v>
      </c>
      <c r="G4407" s="64">
        <v>26</v>
      </c>
      <c r="H4407" s="20">
        <f>IFERROR(VLOOKUP(A4407,'[3]Allocation Thresholds'!A:B,2,FALSE),10)</f>
        <v>10</v>
      </c>
    </row>
    <row r="4408" spans="1:11">
      <c r="A4408" t="s">
        <v>3670</v>
      </c>
      <c r="B4408" s="64">
        <f>VLOOKUP($A4408,Pivot!$D:$E,2,FALSE)</f>
        <v>37</v>
      </c>
      <c r="D4408" s="64">
        <v>37</v>
      </c>
      <c r="E4408" s="64">
        <v>37</v>
      </c>
      <c r="F4408" s="64">
        <v>0</v>
      </c>
      <c r="G4408" s="64">
        <v>37</v>
      </c>
      <c r="H4408" s="20">
        <f>IFERROR(VLOOKUP(A4408,'[3]Allocation Thresholds'!A:B,2,FALSE),10)</f>
        <v>10</v>
      </c>
    </row>
    <row r="4409" spans="1:11">
      <c r="A4409" t="s">
        <v>3671</v>
      </c>
      <c r="B4409" s="64">
        <f>VLOOKUP($A4409,Pivot!$D:$E,2,FALSE)</f>
        <v>0</v>
      </c>
      <c r="D4409" s="64">
        <v>0</v>
      </c>
      <c r="E4409" s="64">
        <v>0</v>
      </c>
      <c r="F4409" s="64">
        <v>0</v>
      </c>
      <c r="G4409" s="64">
        <v>0</v>
      </c>
      <c r="H4409" s="20">
        <f>IFERROR(VLOOKUP(A4409,'[3]Allocation Thresholds'!A:B,2,FALSE),10)</f>
        <v>10</v>
      </c>
    </row>
    <row r="4410" spans="1:11">
      <c r="A4410" t="s">
        <v>3672</v>
      </c>
      <c r="B4410" s="64">
        <f>VLOOKUP($A4410,Pivot!$D:$E,2,FALSE)</f>
        <v>27</v>
      </c>
      <c r="D4410" s="64">
        <v>27</v>
      </c>
      <c r="E4410" s="64">
        <v>27</v>
      </c>
      <c r="F4410" s="64">
        <v>0</v>
      </c>
      <c r="G4410" s="64">
        <v>27</v>
      </c>
      <c r="H4410" s="20">
        <f>IFERROR(VLOOKUP(A4410,'[3]Allocation Thresholds'!A:B,2,FALSE),10)</f>
        <v>10</v>
      </c>
    </row>
    <row r="4411" spans="1:11">
      <c r="A4411" t="s">
        <v>3673</v>
      </c>
      <c r="B4411" s="64">
        <f>VLOOKUP($A4411,Pivot!$D:$E,2,FALSE)</f>
        <v>20</v>
      </c>
      <c r="D4411" s="64">
        <v>20</v>
      </c>
      <c r="E4411" s="64">
        <v>20</v>
      </c>
      <c r="F4411" s="64">
        <v>0</v>
      </c>
      <c r="G4411" s="64">
        <v>20</v>
      </c>
      <c r="H4411" s="20">
        <f>IFERROR(VLOOKUP(A4411,'[3]Allocation Thresholds'!A:B,2,FALSE),10)</f>
        <v>10</v>
      </c>
    </row>
    <row r="4412" spans="1:11">
      <c r="A4412" t="s">
        <v>3674</v>
      </c>
      <c r="B4412" s="64">
        <f>VLOOKUP($A4412,Pivot!$D:$E,2,FALSE)</f>
        <v>31</v>
      </c>
      <c r="D4412" s="64">
        <v>31</v>
      </c>
      <c r="E4412" s="64">
        <v>31</v>
      </c>
      <c r="F4412" s="64">
        <v>0</v>
      </c>
      <c r="G4412" s="64">
        <v>31</v>
      </c>
      <c r="H4412" s="20">
        <f>IFERROR(VLOOKUP(A4412,'[3]Allocation Thresholds'!A:B,2,FALSE),10)</f>
        <v>10</v>
      </c>
    </row>
    <row r="4413" spans="1:11">
      <c r="A4413" t="s">
        <v>3675</v>
      </c>
      <c r="B4413" s="64">
        <f>VLOOKUP($A4413,Pivot!$D:$E,2,FALSE)</f>
        <v>12</v>
      </c>
      <c r="D4413" s="64">
        <v>12</v>
      </c>
      <c r="E4413" s="64">
        <v>12</v>
      </c>
      <c r="F4413" s="64">
        <v>0</v>
      </c>
      <c r="G4413" s="64">
        <v>12</v>
      </c>
      <c r="H4413" s="20">
        <f>IFERROR(VLOOKUP(A4413,'[3]Allocation Thresholds'!A:B,2,FALSE),10)</f>
        <v>10</v>
      </c>
    </row>
    <row r="4414" spans="1:11">
      <c r="A4414" t="s">
        <v>3676</v>
      </c>
      <c r="B4414" s="64">
        <f>VLOOKUP($A4414,Pivot!$D:$E,2,FALSE)</f>
        <v>50</v>
      </c>
      <c r="D4414" s="64">
        <v>50</v>
      </c>
      <c r="E4414" s="64">
        <v>50</v>
      </c>
      <c r="F4414" s="64">
        <v>0</v>
      </c>
      <c r="G4414" s="64">
        <v>50</v>
      </c>
      <c r="H4414" s="20">
        <f>IFERROR(VLOOKUP(A4414,'[3]Allocation Thresholds'!A:B,2,FALSE),10)</f>
        <v>10</v>
      </c>
    </row>
    <row r="4415" spans="1:11">
      <c r="A4415" t="s">
        <v>3677</v>
      </c>
      <c r="B4415" s="64">
        <f>VLOOKUP($A4415,Pivot!$D:$E,2,FALSE)</f>
        <v>52</v>
      </c>
      <c r="D4415" s="64">
        <v>52</v>
      </c>
      <c r="E4415" s="64">
        <v>52</v>
      </c>
      <c r="F4415" s="64">
        <v>0</v>
      </c>
      <c r="G4415" s="64">
        <v>52</v>
      </c>
      <c r="H4415" s="20">
        <f>IFERROR(VLOOKUP(A4415,'[3]Allocation Thresholds'!A:B,2,FALSE),10)</f>
        <v>10</v>
      </c>
    </row>
    <row r="4416" spans="1:11">
      <c r="A4416" t="s">
        <v>3678</v>
      </c>
      <c r="B4416" s="64">
        <f>VLOOKUP($A4416,Pivot!$D:$E,2,FALSE)</f>
        <v>52</v>
      </c>
      <c r="D4416" s="64">
        <v>52</v>
      </c>
      <c r="E4416" s="64">
        <v>52</v>
      </c>
      <c r="F4416" s="64">
        <v>0</v>
      </c>
      <c r="G4416" s="64">
        <v>52</v>
      </c>
      <c r="H4416" s="20">
        <f>IFERROR(VLOOKUP(A4416,'[3]Allocation Thresholds'!A:B,2,FALSE),10)</f>
        <v>10</v>
      </c>
    </row>
    <row r="4417" spans="1:8">
      <c r="A4417" t="s">
        <v>3679</v>
      </c>
      <c r="B4417" s="64">
        <f>VLOOKUP($A4417,Pivot!$D:$E,2,FALSE)</f>
        <v>56</v>
      </c>
      <c r="D4417" s="64">
        <v>56</v>
      </c>
      <c r="E4417" s="64">
        <v>56</v>
      </c>
      <c r="F4417" s="64">
        <v>0</v>
      </c>
      <c r="G4417" s="64">
        <v>56</v>
      </c>
      <c r="H4417" s="20">
        <f>IFERROR(VLOOKUP(A4417,'[3]Allocation Thresholds'!A:B,2,FALSE),10)</f>
        <v>10</v>
      </c>
    </row>
    <row r="4418" spans="1:8">
      <c r="A4418" t="s">
        <v>3680</v>
      </c>
      <c r="B4418" s="64">
        <f>VLOOKUP($A4418,Pivot!$D:$E,2,FALSE)</f>
        <v>42</v>
      </c>
      <c r="D4418" s="64">
        <v>42</v>
      </c>
      <c r="E4418" s="64">
        <v>42</v>
      </c>
      <c r="F4418" s="64">
        <v>0</v>
      </c>
      <c r="G4418" s="64">
        <v>42</v>
      </c>
      <c r="H4418" s="20">
        <f>IFERROR(VLOOKUP(A4418,'[3]Allocation Thresholds'!A:B,2,FALSE),10)</f>
        <v>10</v>
      </c>
    </row>
    <row r="4419" spans="1:8">
      <c r="A4419" t="s">
        <v>3681</v>
      </c>
      <c r="B4419" s="64">
        <f>VLOOKUP($A4419,Pivot!$D:$E,2,FALSE)</f>
        <v>56</v>
      </c>
      <c r="D4419" s="64">
        <v>56</v>
      </c>
      <c r="E4419" s="64">
        <v>56</v>
      </c>
      <c r="F4419" s="64">
        <v>0</v>
      </c>
      <c r="G4419" s="64">
        <v>56</v>
      </c>
      <c r="H4419" s="20">
        <f>IFERROR(VLOOKUP(A4419,'[3]Allocation Thresholds'!A:B,2,FALSE),10)</f>
        <v>10</v>
      </c>
    </row>
    <row r="4420" spans="1:8">
      <c r="A4420" t="s">
        <v>3682</v>
      </c>
      <c r="B4420" s="64">
        <f>VLOOKUP($A4420,Pivot!$D:$E,2,FALSE)</f>
        <v>28</v>
      </c>
      <c r="D4420" s="64">
        <v>28</v>
      </c>
      <c r="E4420" s="64">
        <v>28</v>
      </c>
      <c r="F4420" s="64">
        <v>0</v>
      </c>
      <c r="G4420" s="64">
        <v>28</v>
      </c>
      <c r="H4420" s="20">
        <f>IFERROR(VLOOKUP(A4420,'[3]Allocation Thresholds'!A:B,2,FALSE),10)</f>
        <v>10</v>
      </c>
    </row>
    <row r="4421" spans="1:8">
      <c r="A4421" t="s">
        <v>3683</v>
      </c>
      <c r="B4421" s="64">
        <f>VLOOKUP($A4421,Pivot!$D:$E,2,FALSE)</f>
        <v>36</v>
      </c>
      <c r="D4421" s="64">
        <v>36</v>
      </c>
      <c r="E4421" s="64">
        <v>36</v>
      </c>
      <c r="F4421" s="64">
        <v>0</v>
      </c>
      <c r="G4421" s="64">
        <v>36</v>
      </c>
      <c r="H4421" s="20">
        <f>IFERROR(VLOOKUP(A4421,'[3]Allocation Thresholds'!A:B,2,FALSE),10)</f>
        <v>10</v>
      </c>
    </row>
    <row r="4422" spans="1:8">
      <c r="A4422" t="s">
        <v>3684</v>
      </c>
      <c r="B4422" s="64">
        <f>VLOOKUP($A4422,Pivot!$D:$E,2,FALSE)</f>
        <v>69</v>
      </c>
      <c r="D4422" s="64">
        <v>69</v>
      </c>
      <c r="E4422" s="64">
        <v>69</v>
      </c>
      <c r="F4422" s="64">
        <v>0</v>
      </c>
      <c r="G4422" s="64">
        <v>69</v>
      </c>
      <c r="H4422" s="20">
        <f>IFERROR(VLOOKUP(A4422,'[3]Allocation Thresholds'!A:B,2,FALSE),10)</f>
        <v>10</v>
      </c>
    </row>
    <row r="4423" spans="1:8">
      <c r="A4423" t="s">
        <v>3685</v>
      </c>
      <c r="B4423" s="64">
        <f>VLOOKUP($A4423,Pivot!$D:$E,2,FALSE)</f>
        <v>21</v>
      </c>
      <c r="D4423" s="64">
        <v>21</v>
      </c>
      <c r="E4423" s="64">
        <v>21</v>
      </c>
      <c r="F4423" s="64">
        <v>0</v>
      </c>
      <c r="G4423" s="64">
        <v>21</v>
      </c>
      <c r="H4423" s="20">
        <f>IFERROR(VLOOKUP(A4423,'[3]Allocation Thresholds'!A:B,2,FALSE),10)</f>
        <v>10</v>
      </c>
    </row>
    <row r="4424" spans="1:8">
      <c r="A4424" t="s">
        <v>3686</v>
      </c>
      <c r="B4424" s="64">
        <f>VLOOKUP($A4424,Pivot!$D:$E,2,FALSE)</f>
        <v>26</v>
      </c>
      <c r="D4424" s="64">
        <v>26</v>
      </c>
      <c r="E4424" s="64">
        <v>26</v>
      </c>
      <c r="F4424" s="64">
        <v>0</v>
      </c>
      <c r="G4424" s="64">
        <v>26</v>
      </c>
      <c r="H4424" s="20">
        <f>IFERROR(VLOOKUP(A4424,'[3]Allocation Thresholds'!A:B,2,FALSE),10)</f>
        <v>10</v>
      </c>
    </row>
    <row r="4425" spans="1:8">
      <c r="A4425" t="s">
        <v>3687</v>
      </c>
      <c r="B4425" s="64">
        <f>VLOOKUP($A4425,Pivot!$D:$E,2,FALSE)</f>
        <v>8</v>
      </c>
      <c r="D4425" s="64">
        <v>5</v>
      </c>
      <c r="E4425" s="64">
        <v>2</v>
      </c>
      <c r="F4425" s="64">
        <v>0</v>
      </c>
      <c r="G4425" s="64">
        <v>1</v>
      </c>
      <c r="H4425" s="20">
        <f>IFERROR(VLOOKUP(A4425,'[3]Allocation Thresholds'!A:B,2,FALSE),10)</f>
        <v>10</v>
      </c>
    </row>
    <row r="4426" spans="1:8">
      <c r="A4426" t="s">
        <v>3688</v>
      </c>
      <c r="B4426" s="64">
        <f>VLOOKUP($A4426,Pivot!$D:$E,2,FALSE)</f>
        <v>0</v>
      </c>
      <c r="D4426" s="64">
        <v>0</v>
      </c>
      <c r="E4426" s="64">
        <v>0</v>
      </c>
      <c r="F4426" s="64">
        <v>0</v>
      </c>
      <c r="G4426" s="64">
        <v>0</v>
      </c>
      <c r="H4426" s="20">
        <f>IFERROR(VLOOKUP(A4426,'[3]Allocation Thresholds'!A:B,2,FALSE),10)</f>
        <v>10</v>
      </c>
    </row>
    <row r="4427" spans="1:8">
      <c r="A4427" t="s">
        <v>3689</v>
      </c>
      <c r="B4427" s="64">
        <f>VLOOKUP($A4427,Pivot!$D:$E,2,FALSE)</f>
        <v>0</v>
      </c>
      <c r="D4427" s="64">
        <v>0</v>
      </c>
      <c r="E4427" s="64">
        <v>0</v>
      </c>
      <c r="F4427" s="64">
        <v>0</v>
      </c>
      <c r="G4427" s="64">
        <v>0</v>
      </c>
      <c r="H4427" s="20">
        <f>IFERROR(VLOOKUP(A4427,'[3]Allocation Thresholds'!A:B,2,FALSE),10)</f>
        <v>10</v>
      </c>
    </row>
    <row r="4428" spans="1:8">
      <c r="A4428" t="s">
        <v>3690</v>
      </c>
      <c r="B4428" s="64">
        <f>VLOOKUP($A4428,Pivot!$D:$E,2,FALSE)</f>
        <v>9</v>
      </c>
      <c r="D4428" s="64">
        <v>6</v>
      </c>
      <c r="E4428" s="64">
        <v>2</v>
      </c>
      <c r="F4428" s="64">
        <v>0</v>
      </c>
      <c r="G4428" s="64">
        <v>1</v>
      </c>
      <c r="H4428" s="20">
        <f>IFERROR(VLOOKUP(A4428,'[3]Allocation Thresholds'!A:B,2,FALSE),10)</f>
        <v>10</v>
      </c>
    </row>
    <row r="4429" spans="1:8">
      <c r="A4429" t="s">
        <v>3692</v>
      </c>
      <c r="B4429" s="64">
        <f>VLOOKUP($A4429,Pivot!$D:$E,2,FALSE)</f>
        <v>0</v>
      </c>
      <c r="D4429" s="64">
        <v>50</v>
      </c>
      <c r="E4429" s="66">
        <v>50</v>
      </c>
      <c r="F4429" s="64">
        <v>0</v>
      </c>
      <c r="G4429" s="64">
        <v>0</v>
      </c>
      <c r="H4429" s="20">
        <f>IFERROR(VLOOKUP(A4429,'[3]Allocation Thresholds'!A:B,2,FALSE),10)</f>
        <v>10</v>
      </c>
    </row>
    <row r="4430" spans="1:8">
      <c r="A4430" t="s">
        <v>3693</v>
      </c>
      <c r="B4430" s="64">
        <f>VLOOKUP($A4430,Pivot!$D:$E,2,FALSE)</f>
        <v>0</v>
      </c>
      <c r="D4430" s="64">
        <v>50</v>
      </c>
      <c r="E4430" s="64">
        <v>50</v>
      </c>
      <c r="F4430" s="64">
        <v>0</v>
      </c>
      <c r="G4430" s="64">
        <v>0</v>
      </c>
      <c r="H4430" s="20">
        <f>IFERROR(VLOOKUP(A4430,'[3]Allocation Thresholds'!A:B,2,FALSE),10)</f>
        <v>10</v>
      </c>
    </row>
    <row r="4431" spans="1:8">
      <c r="A4431" t="s">
        <v>3694</v>
      </c>
      <c r="B4431" s="64">
        <f>VLOOKUP($A4431,Pivot!$D:$E,2,FALSE)</f>
        <v>0</v>
      </c>
      <c r="D4431" s="64">
        <v>50</v>
      </c>
      <c r="E4431" s="64">
        <v>50</v>
      </c>
      <c r="F4431" s="64">
        <v>0</v>
      </c>
      <c r="G4431" s="64">
        <v>0</v>
      </c>
      <c r="H4431" s="20">
        <f>IFERROR(VLOOKUP(A4431,'[3]Allocation Thresholds'!A:B,2,FALSE),10)</f>
        <v>10</v>
      </c>
    </row>
    <row r="4432" spans="1:8">
      <c r="A4432" t="s">
        <v>3695</v>
      </c>
      <c r="B4432" s="64">
        <f>VLOOKUP($A4432,Pivot!$D:$E,2,FALSE)</f>
        <v>0</v>
      </c>
      <c r="D4432" s="64">
        <v>50</v>
      </c>
      <c r="E4432" s="64">
        <v>50</v>
      </c>
      <c r="F4432" s="64">
        <v>0</v>
      </c>
      <c r="G4432" s="64">
        <v>0</v>
      </c>
      <c r="H4432" s="20">
        <f>IFERROR(VLOOKUP(A4432,'[3]Allocation Thresholds'!A:B,2,FALSE),10)</f>
        <v>10</v>
      </c>
    </row>
    <row r="4433" spans="1:8">
      <c r="A4433" t="s">
        <v>3696</v>
      </c>
      <c r="B4433" s="64">
        <f>VLOOKUP($A4433,Pivot!$D:$E,2,FALSE)</f>
        <v>0</v>
      </c>
      <c r="D4433" s="64">
        <v>50</v>
      </c>
      <c r="E4433" s="64">
        <v>50</v>
      </c>
      <c r="F4433" s="64">
        <v>0</v>
      </c>
      <c r="G4433" s="64">
        <v>0</v>
      </c>
      <c r="H4433" s="20">
        <f>IFERROR(VLOOKUP(A4433,'[3]Allocation Thresholds'!A:B,2,FALSE),10)</f>
        <v>10</v>
      </c>
    </row>
    <row r="4434" spans="1:8">
      <c r="A4434" t="s">
        <v>3697</v>
      </c>
      <c r="B4434" s="64">
        <f>VLOOKUP($A4434,Pivot!$D:$E,2,FALSE)</f>
        <v>0</v>
      </c>
      <c r="D4434" s="64">
        <v>50</v>
      </c>
      <c r="E4434" s="64">
        <v>50</v>
      </c>
      <c r="F4434" s="64">
        <v>0</v>
      </c>
      <c r="G4434" s="64">
        <v>0</v>
      </c>
      <c r="H4434" s="20">
        <f>IFERROR(VLOOKUP(A4434,'[3]Allocation Thresholds'!A:B,2,FALSE),10)</f>
        <v>10</v>
      </c>
    </row>
    <row r="4435" spans="1:8">
      <c r="A4435" t="s">
        <v>3698</v>
      </c>
      <c r="B4435" s="64">
        <f>VLOOKUP($A4435,Pivot!$D:$E,2,FALSE)</f>
        <v>0</v>
      </c>
      <c r="D4435" s="64">
        <v>50</v>
      </c>
      <c r="E4435" s="64">
        <v>50</v>
      </c>
      <c r="F4435" s="64">
        <v>0</v>
      </c>
      <c r="G4435" s="64">
        <v>0</v>
      </c>
      <c r="H4435" s="20">
        <f>IFERROR(VLOOKUP(A4435,'[3]Allocation Thresholds'!A:B,2,FALSE),10)</f>
        <v>10</v>
      </c>
    </row>
    <row r="4436" spans="1:8">
      <c r="A4436" t="s">
        <v>3699</v>
      </c>
      <c r="B4436" s="64">
        <f>VLOOKUP($A4436,Pivot!$D:$E,2,FALSE)</f>
        <v>0</v>
      </c>
      <c r="D4436" s="64">
        <v>50</v>
      </c>
      <c r="E4436" s="64">
        <v>50</v>
      </c>
      <c r="F4436" s="64">
        <v>0</v>
      </c>
      <c r="G4436" s="64">
        <v>0</v>
      </c>
      <c r="H4436" s="20">
        <f>IFERROR(VLOOKUP(A4436,'[3]Allocation Thresholds'!A:B,2,FALSE),10)</f>
        <v>10</v>
      </c>
    </row>
    <row r="4437" spans="1:8">
      <c r="A4437" t="s">
        <v>3700</v>
      </c>
      <c r="B4437" s="64">
        <f>VLOOKUP($A4437,Pivot!$D:$E,2,FALSE)</f>
        <v>0</v>
      </c>
      <c r="D4437" s="64">
        <v>50</v>
      </c>
      <c r="E4437" s="64">
        <v>50</v>
      </c>
      <c r="F4437" s="64">
        <v>0</v>
      </c>
      <c r="G4437" s="64">
        <v>0</v>
      </c>
      <c r="H4437" s="20">
        <f>IFERROR(VLOOKUP(A4437,'[3]Allocation Thresholds'!A:B,2,FALSE),10)</f>
        <v>10</v>
      </c>
    </row>
    <row r="4438" spans="1:8">
      <c r="A4438" t="s">
        <v>3701</v>
      </c>
      <c r="B4438" s="64">
        <f>VLOOKUP($A4438,Pivot!$D:$E,2,FALSE)</f>
        <v>0</v>
      </c>
      <c r="D4438" s="64">
        <v>50</v>
      </c>
      <c r="E4438" s="64">
        <v>50</v>
      </c>
      <c r="F4438" s="64">
        <v>0</v>
      </c>
      <c r="G4438" s="64">
        <v>0</v>
      </c>
      <c r="H4438" s="20">
        <f>IFERROR(VLOOKUP(A4438,'[3]Allocation Thresholds'!A:B,2,FALSE),10)</f>
        <v>10</v>
      </c>
    </row>
    <row r="4439" spans="1:8">
      <c r="A4439" t="s">
        <v>3702</v>
      </c>
      <c r="B4439" s="64">
        <f>VLOOKUP($A4439,Pivot!$D:$E,2,FALSE)</f>
        <v>1</v>
      </c>
      <c r="D4439" s="64">
        <v>50</v>
      </c>
      <c r="E4439" s="64">
        <v>50</v>
      </c>
      <c r="F4439" s="64">
        <v>0</v>
      </c>
      <c r="G4439" s="64">
        <v>0</v>
      </c>
      <c r="H4439" s="20">
        <f>IFERROR(VLOOKUP(A4439,'[3]Allocation Thresholds'!A:B,2,FALSE),10)</f>
        <v>10</v>
      </c>
    </row>
    <row r="4440" spans="1:8">
      <c r="A4440" t="s">
        <v>3703</v>
      </c>
      <c r="B4440" s="64">
        <f>VLOOKUP($A4440,Pivot!$D:$E,2,FALSE)</f>
        <v>0</v>
      </c>
      <c r="D4440" s="64">
        <v>50</v>
      </c>
      <c r="E4440" s="64">
        <v>50</v>
      </c>
      <c r="F4440" s="64">
        <v>0</v>
      </c>
      <c r="G4440" s="64">
        <v>0</v>
      </c>
      <c r="H4440" s="20">
        <f>IFERROR(VLOOKUP(A4440,'[3]Allocation Thresholds'!A:B,2,FALSE),10)</f>
        <v>10</v>
      </c>
    </row>
    <row r="4441" spans="1:8">
      <c r="A4441" t="s">
        <v>3704</v>
      </c>
      <c r="B4441" s="64">
        <f>VLOOKUP($A4441,Pivot!$D:$E,2,FALSE)</f>
        <v>0</v>
      </c>
      <c r="D4441" s="64">
        <v>50</v>
      </c>
      <c r="E4441" s="64">
        <v>50</v>
      </c>
      <c r="F4441" s="64">
        <v>0</v>
      </c>
      <c r="G4441" s="64">
        <v>0</v>
      </c>
      <c r="H4441" s="20">
        <f>IFERROR(VLOOKUP(A4441,'[3]Allocation Thresholds'!A:B,2,FALSE),10)</f>
        <v>10</v>
      </c>
    </row>
    <row r="4442" spans="1:8">
      <c r="A4442" t="s">
        <v>3705</v>
      </c>
      <c r="B4442" s="64">
        <f>VLOOKUP($A4442,Pivot!$D:$E,2,FALSE)</f>
        <v>0</v>
      </c>
      <c r="D4442" s="64">
        <v>50</v>
      </c>
      <c r="E4442" s="64">
        <v>50</v>
      </c>
      <c r="F4442" s="64">
        <v>0</v>
      </c>
      <c r="G4442" s="64">
        <v>0</v>
      </c>
      <c r="H4442" s="20">
        <f>IFERROR(VLOOKUP(A4442,'[3]Allocation Thresholds'!A:B,2,FALSE),10)</f>
        <v>10</v>
      </c>
    </row>
    <row r="4443" spans="1:8">
      <c r="A4443" t="s">
        <v>3706</v>
      </c>
      <c r="B4443" s="64">
        <f>VLOOKUP($A4443,Pivot!$D:$E,2,FALSE)</f>
        <v>0</v>
      </c>
      <c r="D4443" s="64">
        <v>50</v>
      </c>
      <c r="E4443" s="64">
        <v>50</v>
      </c>
      <c r="F4443" s="64">
        <v>0</v>
      </c>
      <c r="G4443" s="64">
        <v>0</v>
      </c>
      <c r="H4443" s="20">
        <f>IFERROR(VLOOKUP(A4443,'[3]Allocation Thresholds'!A:B,2,FALSE),10)</f>
        <v>10</v>
      </c>
    </row>
    <row r="4444" spans="1:8">
      <c r="A4444" t="s">
        <v>3707</v>
      </c>
      <c r="B4444" s="64">
        <f>VLOOKUP($A4444,Pivot!$D:$E,2,FALSE)</f>
        <v>0</v>
      </c>
      <c r="D4444" s="64">
        <v>50</v>
      </c>
      <c r="E4444" s="64">
        <v>50</v>
      </c>
      <c r="F4444" s="64">
        <v>0</v>
      </c>
      <c r="G4444" s="64">
        <v>0</v>
      </c>
      <c r="H4444" s="20">
        <f>IFERROR(VLOOKUP(A4444,'[3]Allocation Thresholds'!A:B,2,FALSE),10)</f>
        <v>10</v>
      </c>
    </row>
    <row r="4445" spans="1:8">
      <c r="A4445" t="s">
        <v>3708</v>
      </c>
      <c r="B4445" s="64">
        <f>VLOOKUP($A4445,Pivot!$D:$E,2,FALSE)</f>
        <v>0</v>
      </c>
      <c r="D4445" s="64">
        <v>50</v>
      </c>
      <c r="E4445" s="64">
        <v>50</v>
      </c>
      <c r="F4445" s="64">
        <v>0</v>
      </c>
      <c r="G4445" s="64">
        <v>0</v>
      </c>
      <c r="H4445" s="20">
        <f>IFERROR(VLOOKUP(A4445,'[3]Allocation Thresholds'!A:B,2,FALSE),10)</f>
        <v>10</v>
      </c>
    </row>
    <row r="4446" spans="1:8">
      <c r="A4446" t="s">
        <v>3709</v>
      </c>
      <c r="B4446" s="64">
        <f>VLOOKUP($A4446,Pivot!$D:$E,2,FALSE)</f>
        <v>0</v>
      </c>
      <c r="D4446" s="64">
        <v>50</v>
      </c>
      <c r="E4446" s="64">
        <v>50</v>
      </c>
      <c r="F4446" s="64">
        <v>0</v>
      </c>
      <c r="G4446" s="64">
        <v>0</v>
      </c>
      <c r="H4446" s="20">
        <f>IFERROR(VLOOKUP(A4446,'[3]Allocation Thresholds'!A:B,2,FALSE),10)</f>
        <v>10</v>
      </c>
    </row>
    <row r="4447" spans="1:8">
      <c r="A4447" t="s">
        <v>3710</v>
      </c>
      <c r="B4447" s="64">
        <f>VLOOKUP($A4447,Pivot!$D:$E,2,FALSE)</f>
        <v>0</v>
      </c>
      <c r="D4447" s="64">
        <v>50</v>
      </c>
      <c r="E4447" s="64">
        <v>50</v>
      </c>
      <c r="F4447" s="64">
        <v>0</v>
      </c>
      <c r="G4447" s="64">
        <v>0</v>
      </c>
      <c r="H4447" s="20">
        <f>IFERROR(VLOOKUP(A4447,'[3]Allocation Thresholds'!A:B,2,FALSE),10)</f>
        <v>10</v>
      </c>
    </row>
    <row r="4448" spans="1:8">
      <c r="A4448" t="s">
        <v>3711</v>
      </c>
      <c r="B4448" s="64">
        <f>VLOOKUP($A4448,Pivot!$D:$E,2,FALSE)</f>
        <v>0</v>
      </c>
      <c r="D4448" s="64">
        <v>50</v>
      </c>
      <c r="E4448" s="64">
        <v>50</v>
      </c>
      <c r="F4448" s="64">
        <v>0</v>
      </c>
      <c r="G4448" s="64">
        <v>0</v>
      </c>
      <c r="H4448" s="20">
        <f>IFERROR(VLOOKUP(A4448,'[3]Allocation Thresholds'!A:B,2,FALSE),10)</f>
        <v>10</v>
      </c>
    </row>
    <row r="4449" spans="1:8">
      <c r="A4449" t="s">
        <v>3712</v>
      </c>
      <c r="B4449" s="64">
        <f>VLOOKUP($A4449,Pivot!$D:$E,2,FALSE)</f>
        <v>0</v>
      </c>
      <c r="D4449" s="64">
        <v>50</v>
      </c>
      <c r="E4449" s="64">
        <v>50</v>
      </c>
      <c r="F4449" s="64">
        <v>0</v>
      </c>
      <c r="G4449" s="64">
        <v>0</v>
      </c>
      <c r="H4449" s="20">
        <f>IFERROR(VLOOKUP(A4449,'[3]Allocation Thresholds'!A:B,2,FALSE),10)</f>
        <v>10</v>
      </c>
    </row>
    <row r="4450" spans="1:8">
      <c r="A4450" t="s">
        <v>3713</v>
      </c>
      <c r="B4450" s="64">
        <f>VLOOKUP($A4450,Pivot!$D:$E,2,FALSE)</f>
        <v>1</v>
      </c>
      <c r="D4450" s="64">
        <v>50</v>
      </c>
      <c r="E4450" s="64">
        <v>50</v>
      </c>
      <c r="F4450" s="64">
        <v>0</v>
      </c>
      <c r="G4450" s="64">
        <v>0</v>
      </c>
      <c r="H4450" s="20">
        <f>IFERROR(VLOOKUP(A4450,'[3]Allocation Thresholds'!A:B,2,FALSE),10)</f>
        <v>10</v>
      </c>
    </row>
    <row r="4451" spans="1:8">
      <c r="A4451" t="s">
        <v>3714</v>
      </c>
      <c r="B4451" s="64">
        <f>VLOOKUP($A4451,Pivot!$D:$E,2,FALSE)</f>
        <v>0</v>
      </c>
      <c r="D4451" s="64">
        <v>50</v>
      </c>
      <c r="E4451" s="64">
        <v>50</v>
      </c>
      <c r="F4451" s="64">
        <v>0</v>
      </c>
      <c r="G4451" s="64">
        <v>0</v>
      </c>
      <c r="H4451" s="20">
        <f>IFERROR(VLOOKUP(A4451,'[3]Allocation Thresholds'!A:B,2,FALSE),10)</f>
        <v>10</v>
      </c>
    </row>
    <row r="4452" spans="1:8">
      <c r="A4452" t="s">
        <v>3715</v>
      </c>
      <c r="B4452" s="64">
        <f>VLOOKUP($A4452,Pivot!$D:$E,2,FALSE)</f>
        <v>0</v>
      </c>
      <c r="D4452" s="64">
        <v>50</v>
      </c>
      <c r="E4452" s="64">
        <v>50</v>
      </c>
      <c r="F4452" s="64">
        <v>0</v>
      </c>
      <c r="G4452" s="64">
        <v>0</v>
      </c>
      <c r="H4452" s="20">
        <f>IFERROR(VLOOKUP(A4452,'[3]Allocation Thresholds'!A:B,2,FALSE),10)</f>
        <v>10</v>
      </c>
    </row>
    <row r="4453" spans="1:8">
      <c r="A4453" t="s">
        <v>3716</v>
      </c>
      <c r="B4453" s="64">
        <f>VLOOKUP($A4453,Pivot!$D:$E,2,FALSE)</f>
        <v>0</v>
      </c>
      <c r="D4453" s="64">
        <v>50</v>
      </c>
      <c r="E4453" s="64">
        <v>50</v>
      </c>
      <c r="F4453" s="64">
        <v>0</v>
      </c>
      <c r="G4453" s="64">
        <v>0</v>
      </c>
      <c r="H4453" s="20">
        <f>IFERROR(VLOOKUP(A4453,'[3]Allocation Thresholds'!A:B,2,FALSE),10)</f>
        <v>10</v>
      </c>
    </row>
    <row r="4454" spans="1:8">
      <c r="A4454" t="s">
        <v>3717</v>
      </c>
      <c r="B4454" s="64">
        <f>VLOOKUP($A4454,Pivot!$D:$E,2,FALSE)</f>
        <v>0</v>
      </c>
      <c r="D4454" s="64">
        <v>50</v>
      </c>
      <c r="E4454" s="64">
        <v>50</v>
      </c>
      <c r="F4454" s="64">
        <v>0</v>
      </c>
      <c r="G4454" s="64">
        <v>0</v>
      </c>
      <c r="H4454" s="20">
        <f>IFERROR(VLOOKUP(A4454,'[3]Allocation Thresholds'!A:B,2,FALSE),10)</f>
        <v>10</v>
      </c>
    </row>
    <row r="4455" spans="1:8">
      <c r="A4455" t="s">
        <v>3718</v>
      </c>
      <c r="B4455" s="64">
        <f>VLOOKUP($A4455,Pivot!$D:$E,2,FALSE)</f>
        <v>0</v>
      </c>
      <c r="D4455" s="64">
        <v>50</v>
      </c>
      <c r="E4455" s="64">
        <v>50</v>
      </c>
      <c r="F4455" s="64">
        <v>0</v>
      </c>
      <c r="G4455" s="64">
        <v>0</v>
      </c>
      <c r="H4455" s="20">
        <f>IFERROR(VLOOKUP(A4455,'[3]Allocation Thresholds'!A:B,2,FALSE),10)</f>
        <v>10</v>
      </c>
    </row>
    <row r="4456" spans="1:8">
      <c r="A4456" t="s">
        <v>3719</v>
      </c>
      <c r="B4456" s="64">
        <f>VLOOKUP($A4456,Pivot!$D:$E,2,FALSE)</f>
        <v>0</v>
      </c>
      <c r="D4456" s="64">
        <v>50</v>
      </c>
      <c r="E4456" s="64">
        <v>50</v>
      </c>
      <c r="F4456" s="64">
        <v>0</v>
      </c>
      <c r="G4456" s="64">
        <v>0</v>
      </c>
      <c r="H4456" s="20">
        <f>IFERROR(VLOOKUP(A4456,'[3]Allocation Thresholds'!A:B,2,FALSE),10)</f>
        <v>10</v>
      </c>
    </row>
    <row r="4457" spans="1:8">
      <c r="A4457" t="s">
        <v>3720</v>
      </c>
      <c r="B4457" s="64">
        <f>VLOOKUP($A4457,Pivot!$D:$E,2,FALSE)</f>
        <v>0</v>
      </c>
      <c r="D4457" s="64">
        <v>50</v>
      </c>
      <c r="E4457" s="64">
        <v>50</v>
      </c>
      <c r="F4457" s="64">
        <v>0</v>
      </c>
      <c r="G4457" s="64">
        <v>0</v>
      </c>
      <c r="H4457" s="20">
        <f>IFERROR(VLOOKUP(A4457,'[3]Allocation Thresholds'!A:B,2,FALSE),10)</f>
        <v>10</v>
      </c>
    </row>
    <row r="4458" spans="1:8">
      <c r="A4458" t="s">
        <v>3721</v>
      </c>
      <c r="B4458" s="64">
        <f>VLOOKUP($A4458,Pivot!$D:$E,2,FALSE)</f>
        <v>0</v>
      </c>
      <c r="D4458" s="64">
        <v>50</v>
      </c>
      <c r="E4458" s="64">
        <v>50</v>
      </c>
      <c r="F4458" s="64">
        <v>0</v>
      </c>
      <c r="G4458" s="64">
        <v>0</v>
      </c>
      <c r="H4458" s="20">
        <f>IFERROR(VLOOKUP(A4458,'[3]Allocation Thresholds'!A:B,2,FALSE),10)</f>
        <v>10</v>
      </c>
    </row>
    <row r="4459" spans="1:8">
      <c r="A4459" t="s">
        <v>3722</v>
      </c>
      <c r="B4459" s="64">
        <f>VLOOKUP($A4459,Pivot!$D:$E,2,FALSE)</f>
        <v>0</v>
      </c>
      <c r="D4459" s="64">
        <v>50</v>
      </c>
      <c r="E4459" s="64">
        <v>50</v>
      </c>
      <c r="F4459" s="64">
        <v>0</v>
      </c>
      <c r="G4459" s="64">
        <v>0</v>
      </c>
      <c r="H4459" s="20">
        <f>IFERROR(VLOOKUP(A4459,'[3]Allocation Thresholds'!A:B,2,FALSE),10)</f>
        <v>10</v>
      </c>
    </row>
    <row r="4460" spans="1:8">
      <c r="A4460" t="s">
        <v>3723</v>
      </c>
      <c r="B4460" s="64">
        <f>VLOOKUP($A4460,Pivot!$D:$E,2,FALSE)</f>
        <v>0</v>
      </c>
      <c r="D4460" s="64">
        <v>50</v>
      </c>
      <c r="E4460" s="64">
        <v>50</v>
      </c>
      <c r="F4460" s="64">
        <v>0</v>
      </c>
      <c r="G4460" s="64">
        <v>0</v>
      </c>
      <c r="H4460" s="20">
        <f>IFERROR(VLOOKUP(A4460,'[3]Allocation Thresholds'!A:B,2,FALSE),10)</f>
        <v>10</v>
      </c>
    </row>
    <row r="4461" spans="1:8">
      <c r="A4461" t="s">
        <v>3724</v>
      </c>
      <c r="B4461" s="64">
        <f>VLOOKUP($A4461,Pivot!$D:$E,2,FALSE)</f>
        <v>0</v>
      </c>
      <c r="D4461" s="64">
        <v>50</v>
      </c>
      <c r="E4461" s="64">
        <v>50</v>
      </c>
      <c r="F4461" s="64">
        <v>0</v>
      </c>
      <c r="G4461" s="64">
        <v>0</v>
      </c>
      <c r="H4461" s="20">
        <f>IFERROR(VLOOKUP(A4461,'[3]Allocation Thresholds'!A:B,2,FALSE),10)</f>
        <v>10</v>
      </c>
    </row>
    <row r="4462" spans="1:8">
      <c r="A4462" t="s">
        <v>3725</v>
      </c>
      <c r="B4462" s="64">
        <f>VLOOKUP($A4462,Pivot!$D:$E,2,FALSE)</f>
        <v>0</v>
      </c>
      <c r="D4462" s="64">
        <v>50</v>
      </c>
      <c r="E4462" s="64">
        <v>50</v>
      </c>
      <c r="F4462" s="64">
        <v>0</v>
      </c>
      <c r="G4462" s="64">
        <v>0</v>
      </c>
      <c r="H4462" s="20">
        <f>IFERROR(VLOOKUP(A4462,'[3]Allocation Thresholds'!A:B,2,FALSE),10)</f>
        <v>10</v>
      </c>
    </row>
    <row r="4463" spans="1:8">
      <c r="A4463" t="s">
        <v>3726</v>
      </c>
      <c r="B4463" s="64">
        <f>VLOOKUP($A4463,Pivot!$D:$E,2,FALSE)</f>
        <v>1</v>
      </c>
      <c r="D4463" s="64">
        <v>50</v>
      </c>
      <c r="E4463" s="64">
        <v>50</v>
      </c>
      <c r="F4463" s="64">
        <v>0</v>
      </c>
      <c r="G4463" s="64">
        <v>0</v>
      </c>
      <c r="H4463" s="20">
        <f>IFERROR(VLOOKUP(A4463,'[3]Allocation Thresholds'!A:B,2,FALSE),10)</f>
        <v>10</v>
      </c>
    </row>
    <row r="4464" spans="1:8">
      <c r="A4464" t="s">
        <v>3727</v>
      </c>
      <c r="B4464" s="64">
        <f>VLOOKUP($A4464,Pivot!$D:$E,2,FALSE)</f>
        <v>0</v>
      </c>
      <c r="D4464" s="64">
        <v>50</v>
      </c>
      <c r="E4464" s="64">
        <v>50</v>
      </c>
      <c r="F4464" s="64">
        <v>0</v>
      </c>
      <c r="G4464" s="64">
        <v>0</v>
      </c>
      <c r="H4464" s="20">
        <f>IFERROR(VLOOKUP(A4464,'[3]Allocation Thresholds'!A:B,2,FALSE),10)</f>
        <v>10</v>
      </c>
    </row>
    <row r="4465" spans="1:8">
      <c r="A4465" t="s">
        <v>3728</v>
      </c>
      <c r="B4465" s="64">
        <f>VLOOKUP($A4465,Pivot!$D:$E,2,FALSE)</f>
        <v>0</v>
      </c>
      <c r="D4465" s="64">
        <v>50</v>
      </c>
      <c r="E4465" s="64">
        <v>50</v>
      </c>
      <c r="F4465" s="64">
        <v>0</v>
      </c>
      <c r="G4465" s="64">
        <v>0</v>
      </c>
      <c r="H4465" s="20">
        <f>IFERROR(VLOOKUP(A4465,'[3]Allocation Thresholds'!A:B,2,FALSE),10)</f>
        <v>10</v>
      </c>
    </row>
    <row r="4466" spans="1:8">
      <c r="A4466" t="s">
        <v>3729</v>
      </c>
      <c r="B4466" s="64">
        <f>VLOOKUP($A4466,Pivot!$D:$E,2,FALSE)</f>
        <v>0</v>
      </c>
      <c r="D4466" s="64">
        <v>50</v>
      </c>
      <c r="E4466" s="64">
        <v>50</v>
      </c>
      <c r="F4466" s="64">
        <v>0</v>
      </c>
      <c r="G4466" s="64">
        <v>0</v>
      </c>
      <c r="H4466" s="20">
        <f>IFERROR(VLOOKUP(A4466,'[3]Allocation Thresholds'!A:B,2,FALSE),10)</f>
        <v>10</v>
      </c>
    </row>
    <row r="4467" spans="1:8">
      <c r="A4467" t="s">
        <v>3731</v>
      </c>
      <c r="B4467" s="64">
        <f>VLOOKUP($A4467,Pivot!$D:$E,2,FALSE)</f>
        <v>0</v>
      </c>
      <c r="D4467" s="64">
        <v>50</v>
      </c>
      <c r="E4467" s="64">
        <v>50</v>
      </c>
      <c r="F4467" s="64">
        <v>0</v>
      </c>
      <c r="G4467" s="64">
        <v>0</v>
      </c>
      <c r="H4467" s="20">
        <f>IFERROR(VLOOKUP(A4467,'[3]Allocation Thresholds'!A:B,2,FALSE),10)</f>
        <v>10</v>
      </c>
    </row>
    <row r="4468" spans="1:8">
      <c r="A4468" t="s">
        <v>3732</v>
      </c>
      <c r="B4468" s="64">
        <f>VLOOKUP($A4468,Pivot!$D:$E,2,FALSE)</f>
        <v>0</v>
      </c>
      <c r="D4468" s="64">
        <v>50</v>
      </c>
      <c r="E4468" s="64">
        <v>50</v>
      </c>
      <c r="F4468" s="64">
        <v>0</v>
      </c>
      <c r="G4468" s="64">
        <v>0</v>
      </c>
      <c r="H4468" s="20">
        <f>IFERROR(VLOOKUP(A4468,'[3]Allocation Thresholds'!A:B,2,FALSE),10)</f>
        <v>10</v>
      </c>
    </row>
    <row r="4469" spans="1:8">
      <c r="A4469" t="s">
        <v>3733</v>
      </c>
      <c r="B4469" s="64">
        <f>VLOOKUP($A4469,Pivot!$D:$E,2,FALSE)</f>
        <v>1</v>
      </c>
      <c r="D4469" s="64">
        <v>50</v>
      </c>
      <c r="E4469" s="64">
        <v>50</v>
      </c>
      <c r="F4469" s="64">
        <v>0</v>
      </c>
      <c r="G4469" s="64">
        <v>0</v>
      </c>
      <c r="H4469" s="20">
        <f>IFERROR(VLOOKUP(A4469,'[3]Allocation Thresholds'!A:B,2,FALSE),10)</f>
        <v>10</v>
      </c>
    </row>
    <row r="4470" spans="1:8">
      <c r="A4470" t="s">
        <v>3734</v>
      </c>
      <c r="B4470" s="64">
        <f>VLOOKUP($A4470,Pivot!$D:$E,2,FALSE)</f>
        <v>0</v>
      </c>
      <c r="D4470" s="64">
        <v>50</v>
      </c>
      <c r="E4470" s="64">
        <v>50</v>
      </c>
      <c r="F4470" s="64">
        <v>0</v>
      </c>
      <c r="G4470" s="64">
        <v>0</v>
      </c>
      <c r="H4470" s="20">
        <f>IFERROR(VLOOKUP(A4470,'[3]Allocation Thresholds'!A:B,2,FALSE),10)</f>
        <v>10</v>
      </c>
    </row>
    <row r="4471" spans="1:8">
      <c r="A4471" t="s">
        <v>3735</v>
      </c>
      <c r="B4471" s="64">
        <f>VLOOKUP($A4471,Pivot!$D:$E,2,FALSE)</f>
        <v>0</v>
      </c>
      <c r="C4471" s="68"/>
      <c r="D4471" s="68">
        <v>50</v>
      </c>
      <c r="E4471" s="68">
        <v>50</v>
      </c>
      <c r="F4471" s="68">
        <v>0</v>
      </c>
      <c r="G4471" s="68">
        <v>0</v>
      </c>
      <c r="H4471" s="20">
        <f>IFERROR(VLOOKUP(A4471,'[3]Allocation Thresholds'!A:B,2,FALSE),10)</f>
        <v>10</v>
      </c>
    </row>
    <row r="4472" spans="1:8">
      <c r="A4472" t="s">
        <v>3736</v>
      </c>
      <c r="B4472" s="64">
        <f>VLOOKUP($A4472,Pivot!$D:$E,2,FALSE)</f>
        <v>0</v>
      </c>
      <c r="D4472" s="64">
        <v>50</v>
      </c>
      <c r="E4472" s="64">
        <v>50</v>
      </c>
      <c r="F4472" s="64">
        <v>0</v>
      </c>
      <c r="G4472" s="64">
        <v>0</v>
      </c>
      <c r="H4472" s="20">
        <f>IFERROR(VLOOKUP(A4472,'[3]Allocation Thresholds'!A:B,2,FALSE),10)</f>
        <v>10</v>
      </c>
    </row>
    <row r="4473" spans="1:8">
      <c r="A4473" t="s">
        <v>3737</v>
      </c>
      <c r="B4473" s="64">
        <f>VLOOKUP($A4473,Pivot!$D:$E,2,FALSE)</f>
        <v>0</v>
      </c>
      <c r="D4473" s="64">
        <v>50</v>
      </c>
      <c r="E4473" s="64">
        <v>50</v>
      </c>
      <c r="F4473" s="64">
        <v>0</v>
      </c>
      <c r="G4473" s="64">
        <v>0</v>
      </c>
      <c r="H4473" s="20">
        <f>IFERROR(VLOOKUP(A4473,'[3]Allocation Thresholds'!A:B,2,FALSE),10)</f>
        <v>10</v>
      </c>
    </row>
    <row r="4474" spans="1:8">
      <c r="A4474" t="s">
        <v>3738</v>
      </c>
      <c r="B4474" s="64">
        <f>VLOOKUP($A4474,Pivot!$D:$E,2,FALSE)</f>
        <v>0</v>
      </c>
      <c r="D4474" s="64">
        <v>50</v>
      </c>
      <c r="E4474" s="64">
        <v>50</v>
      </c>
      <c r="F4474" s="64">
        <v>0</v>
      </c>
      <c r="G4474" s="64">
        <v>0</v>
      </c>
      <c r="H4474" s="20">
        <f>IFERROR(VLOOKUP(A4474,'[3]Allocation Thresholds'!A:B,2,FALSE),10)</f>
        <v>10</v>
      </c>
    </row>
    <row r="4475" spans="1:8">
      <c r="A4475" t="s">
        <v>3739</v>
      </c>
      <c r="B4475" s="64">
        <f>VLOOKUP($A4475,Pivot!$D:$E,2,FALSE)</f>
        <v>0</v>
      </c>
      <c r="D4475" s="64">
        <v>50</v>
      </c>
      <c r="E4475" s="64">
        <v>50</v>
      </c>
      <c r="F4475" s="64">
        <v>0</v>
      </c>
      <c r="G4475" s="64">
        <v>0</v>
      </c>
      <c r="H4475" s="20">
        <f>IFERROR(VLOOKUP(A4475,'[3]Allocation Thresholds'!A:B,2,FALSE),10)</f>
        <v>10</v>
      </c>
    </row>
    <row r="4476" spans="1:8">
      <c r="A4476" t="s">
        <v>3740</v>
      </c>
      <c r="B4476" s="64">
        <f>VLOOKUP($A4476,Pivot!$D:$E,2,FALSE)</f>
        <v>0</v>
      </c>
      <c r="D4476" s="64">
        <v>50</v>
      </c>
      <c r="E4476" s="64">
        <v>50</v>
      </c>
      <c r="F4476" s="64">
        <v>0</v>
      </c>
      <c r="G4476" s="64">
        <v>0</v>
      </c>
      <c r="H4476" s="20">
        <f>IFERROR(VLOOKUP(A4476,'[3]Allocation Thresholds'!A:B,2,FALSE),10)</f>
        <v>10</v>
      </c>
    </row>
    <row r="4477" spans="1:8">
      <c r="A4477" t="s">
        <v>3741</v>
      </c>
      <c r="B4477" s="64">
        <f>VLOOKUP($A4477,Pivot!$D:$E,2,FALSE)</f>
        <v>0</v>
      </c>
      <c r="D4477" s="64">
        <v>50</v>
      </c>
      <c r="E4477" s="64">
        <v>50</v>
      </c>
      <c r="F4477" s="64">
        <v>0</v>
      </c>
      <c r="G4477" s="64">
        <v>0</v>
      </c>
      <c r="H4477" s="20">
        <f>IFERROR(VLOOKUP(A4477,'[3]Allocation Thresholds'!A:B,2,FALSE),10)</f>
        <v>10</v>
      </c>
    </row>
    <row r="4478" spans="1:8">
      <c r="A4478" t="s">
        <v>3742</v>
      </c>
      <c r="B4478" s="64">
        <f>VLOOKUP($A4478,Pivot!$D:$E,2,FALSE)</f>
        <v>0</v>
      </c>
      <c r="D4478" s="64">
        <v>50</v>
      </c>
      <c r="E4478" s="64">
        <v>50</v>
      </c>
      <c r="F4478" s="64">
        <v>0</v>
      </c>
      <c r="G4478" s="64">
        <v>0</v>
      </c>
      <c r="H4478" s="20">
        <f>IFERROR(VLOOKUP(A4478,'[3]Allocation Thresholds'!A:B,2,FALSE),10)</f>
        <v>10</v>
      </c>
    </row>
    <row r="4479" spans="1:8">
      <c r="A4479" t="s">
        <v>3743</v>
      </c>
      <c r="B4479" s="64">
        <f>VLOOKUP($A4479,Pivot!$D:$E,2,FALSE)</f>
        <v>0</v>
      </c>
      <c r="D4479" s="64">
        <v>50</v>
      </c>
      <c r="E4479" s="64">
        <v>50</v>
      </c>
      <c r="F4479" s="64">
        <v>0</v>
      </c>
      <c r="G4479" s="64">
        <v>0</v>
      </c>
      <c r="H4479" s="20">
        <f>IFERROR(VLOOKUP(A4479,'[3]Allocation Thresholds'!A:B,2,FALSE),10)</f>
        <v>10</v>
      </c>
    </row>
    <row r="4480" spans="1:8">
      <c r="A4480" t="s">
        <v>3744</v>
      </c>
      <c r="B4480" s="64">
        <f>VLOOKUP($A4480,Pivot!$D:$E,2,FALSE)</f>
        <v>0</v>
      </c>
      <c r="D4480" s="64">
        <v>50</v>
      </c>
      <c r="E4480" s="64">
        <v>50</v>
      </c>
      <c r="F4480" s="64">
        <v>0</v>
      </c>
      <c r="G4480" s="64">
        <v>0</v>
      </c>
      <c r="H4480" s="20">
        <f>IFERROR(VLOOKUP(A4480,'[3]Allocation Thresholds'!A:B,2,FALSE),10)</f>
        <v>10</v>
      </c>
    </row>
    <row r="4481" spans="1:8">
      <c r="A4481" t="s">
        <v>3745</v>
      </c>
      <c r="B4481" s="64">
        <f>VLOOKUP($A4481,Pivot!$D:$E,2,FALSE)</f>
        <v>0</v>
      </c>
      <c r="D4481" s="64">
        <v>50</v>
      </c>
      <c r="E4481" s="64">
        <v>50</v>
      </c>
      <c r="F4481" s="64">
        <v>0</v>
      </c>
      <c r="G4481" s="64">
        <v>0</v>
      </c>
      <c r="H4481" s="20">
        <f>IFERROR(VLOOKUP(A4481,'[3]Allocation Thresholds'!A:B,2,FALSE),10)</f>
        <v>10</v>
      </c>
    </row>
    <row r="4482" spans="1:8">
      <c r="A4482" t="s">
        <v>3746</v>
      </c>
      <c r="B4482" s="64">
        <f>VLOOKUP($A4482,Pivot!$D:$E,2,FALSE)</f>
        <v>0</v>
      </c>
      <c r="D4482" s="64">
        <v>50</v>
      </c>
      <c r="E4482" s="64">
        <v>50</v>
      </c>
      <c r="F4482" s="64">
        <v>0</v>
      </c>
      <c r="G4482" s="64">
        <v>0</v>
      </c>
      <c r="H4482" s="20">
        <f>IFERROR(VLOOKUP(A4482,'[3]Allocation Thresholds'!A:B,2,FALSE),10)</f>
        <v>10</v>
      </c>
    </row>
    <row r="4483" spans="1:8">
      <c r="A4483" t="s">
        <v>3747</v>
      </c>
      <c r="B4483" s="64">
        <f>VLOOKUP($A4483,Pivot!$D:$E,2,FALSE)</f>
        <v>0</v>
      </c>
      <c r="D4483" s="64">
        <v>50</v>
      </c>
      <c r="E4483" s="64">
        <v>50</v>
      </c>
      <c r="F4483" s="64">
        <v>0</v>
      </c>
      <c r="G4483" s="64">
        <v>0</v>
      </c>
      <c r="H4483" s="20">
        <f>IFERROR(VLOOKUP(A4483,'[3]Allocation Thresholds'!A:B,2,FALSE),10)</f>
        <v>10</v>
      </c>
    </row>
    <row r="4484" spans="1:8">
      <c r="A4484" t="s">
        <v>3748</v>
      </c>
      <c r="B4484" s="64">
        <f>VLOOKUP($A4484,Pivot!$D:$E,2,FALSE)</f>
        <v>0</v>
      </c>
      <c r="D4484" s="64">
        <v>50</v>
      </c>
      <c r="E4484" s="64">
        <v>50</v>
      </c>
      <c r="F4484" s="64">
        <v>0</v>
      </c>
      <c r="G4484" s="64">
        <v>0</v>
      </c>
      <c r="H4484" s="20">
        <f>IFERROR(VLOOKUP(A4484,'[3]Allocation Thresholds'!A:B,2,FALSE),10)</f>
        <v>10</v>
      </c>
    </row>
    <row r="4485" spans="1:8">
      <c r="A4485" t="s">
        <v>3749</v>
      </c>
      <c r="B4485" s="64">
        <f>VLOOKUP($A4485,Pivot!$D:$E,2,FALSE)</f>
        <v>0</v>
      </c>
      <c r="D4485" s="64">
        <v>50</v>
      </c>
      <c r="E4485" s="64">
        <v>50</v>
      </c>
      <c r="F4485" s="64">
        <v>0</v>
      </c>
      <c r="G4485" s="64">
        <v>0</v>
      </c>
      <c r="H4485" s="20">
        <f>IFERROR(VLOOKUP(A4485,'[3]Allocation Thresholds'!A:B,2,FALSE),10)</f>
        <v>10</v>
      </c>
    </row>
    <row r="4486" spans="1:8">
      <c r="A4486" t="s">
        <v>3750</v>
      </c>
      <c r="B4486" s="64">
        <f>VLOOKUP($A4486,Pivot!$D:$E,2,FALSE)</f>
        <v>0</v>
      </c>
      <c r="D4486" s="64">
        <v>50</v>
      </c>
      <c r="E4486" s="64">
        <v>50</v>
      </c>
      <c r="F4486" s="64">
        <v>0</v>
      </c>
      <c r="G4486" s="64">
        <v>0</v>
      </c>
      <c r="H4486" s="20">
        <f>IFERROR(VLOOKUP(A4486,'[3]Allocation Thresholds'!A:B,2,FALSE),10)</f>
        <v>10</v>
      </c>
    </row>
    <row r="4487" spans="1:8">
      <c r="A4487" t="s">
        <v>3751</v>
      </c>
      <c r="B4487" s="64">
        <f>VLOOKUP($A4487,Pivot!$D:$E,2,FALSE)</f>
        <v>0</v>
      </c>
      <c r="D4487" s="64">
        <v>50</v>
      </c>
      <c r="E4487" s="64">
        <v>50</v>
      </c>
      <c r="F4487" s="64">
        <v>0</v>
      </c>
      <c r="G4487" s="64">
        <v>0</v>
      </c>
      <c r="H4487" s="20">
        <f>IFERROR(VLOOKUP(A4487,'[3]Allocation Thresholds'!A:B,2,FALSE),10)</f>
        <v>10</v>
      </c>
    </row>
    <row r="4488" spans="1:8">
      <c r="A4488" t="s">
        <v>3752</v>
      </c>
      <c r="B4488" s="64">
        <f>VLOOKUP($A4488,Pivot!$D:$E,2,FALSE)</f>
        <v>0</v>
      </c>
      <c r="D4488" s="64">
        <v>50</v>
      </c>
      <c r="E4488" s="64">
        <v>50</v>
      </c>
      <c r="F4488" s="64">
        <v>0</v>
      </c>
      <c r="G4488" s="64">
        <v>0</v>
      </c>
      <c r="H4488" s="20">
        <f>IFERROR(VLOOKUP(A4488,'[3]Allocation Thresholds'!A:B,2,FALSE),10)</f>
        <v>10</v>
      </c>
    </row>
    <row r="4489" spans="1:8">
      <c r="A4489" t="s">
        <v>3753</v>
      </c>
      <c r="B4489" s="64">
        <f>VLOOKUP($A4489,Pivot!$D:$E,2,FALSE)</f>
        <v>0</v>
      </c>
      <c r="D4489" s="64">
        <v>50</v>
      </c>
      <c r="E4489" s="64">
        <v>50</v>
      </c>
      <c r="F4489" s="64">
        <v>0</v>
      </c>
      <c r="G4489" s="64">
        <v>0</v>
      </c>
      <c r="H4489" s="20">
        <f>IFERROR(VLOOKUP(A4489,'[3]Allocation Thresholds'!A:B,2,FALSE),10)</f>
        <v>10</v>
      </c>
    </row>
    <row r="4490" spans="1:8">
      <c r="A4490" t="s">
        <v>3754</v>
      </c>
      <c r="B4490" s="64">
        <f>VLOOKUP($A4490,Pivot!$D:$E,2,FALSE)</f>
        <v>0</v>
      </c>
      <c r="D4490" s="64">
        <v>50</v>
      </c>
      <c r="E4490" s="64">
        <v>50</v>
      </c>
      <c r="F4490" s="64">
        <v>0</v>
      </c>
      <c r="G4490" s="64">
        <v>0</v>
      </c>
      <c r="H4490" s="20">
        <f>IFERROR(VLOOKUP(A4490,'[3]Allocation Thresholds'!A:B,2,FALSE),10)</f>
        <v>10</v>
      </c>
    </row>
    <row r="4491" spans="1:8">
      <c r="A4491" t="s">
        <v>3755</v>
      </c>
      <c r="B4491" s="64">
        <f>VLOOKUP($A4491,Pivot!$D:$E,2,FALSE)</f>
        <v>0</v>
      </c>
      <c r="D4491" s="64">
        <v>50</v>
      </c>
      <c r="E4491" s="64">
        <v>50</v>
      </c>
      <c r="F4491" s="64">
        <v>0</v>
      </c>
      <c r="G4491" s="64">
        <v>0</v>
      </c>
      <c r="H4491" s="20">
        <f>IFERROR(VLOOKUP(A4491,'[3]Allocation Thresholds'!A:B,2,FALSE),10)</f>
        <v>10</v>
      </c>
    </row>
    <row r="4492" spans="1:8">
      <c r="A4492" t="s">
        <v>3756</v>
      </c>
      <c r="B4492" s="64">
        <f>VLOOKUP($A4492,Pivot!$D:$E,2,FALSE)</f>
        <v>0</v>
      </c>
      <c r="D4492" s="64">
        <v>50</v>
      </c>
      <c r="E4492" s="64">
        <v>50</v>
      </c>
      <c r="F4492" s="64">
        <v>0</v>
      </c>
      <c r="G4492" s="64">
        <v>0</v>
      </c>
      <c r="H4492" s="20">
        <f>IFERROR(VLOOKUP(A4492,'[3]Allocation Thresholds'!A:B,2,FALSE),10)</f>
        <v>10</v>
      </c>
    </row>
    <row r="4493" spans="1:8">
      <c r="A4493" t="s">
        <v>3757</v>
      </c>
      <c r="B4493" s="64">
        <f>VLOOKUP($A4493,Pivot!$D:$E,2,FALSE)</f>
        <v>49</v>
      </c>
      <c r="D4493" s="64">
        <v>49</v>
      </c>
      <c r="E4493" s="64">
        <v>49</v>
      </c>
      <c r="F4493" s="64">
        <v>0</v>
      </c>
      <c r="G4493" s="64">
        <v>49</v>
      </c>
      <c r="H4493" s="20">
        <f>IFERROR(VLOOKUP(A4493,'[3]Allocation Thresholds'!A:B,2,FALSE),10)</f>
        <v>10</v>
      </c>
    </row>
    <row r="4494" spans="1:8">
      <c r="A4494" t="s">
        <v>3758</v>
      </c>
      <c r="B4494" s="64">
        <f>VLOOKUP($A4494,Pivot!$D:$E,2,FALSE)</f>
        <v>76</v>
      </c>
      <c r="D4494" s="64">
        <v>76</v>
      </c>
      <c r="E4494" s="64">
        <v>76</v>
      </c>
      <c r="F4494" s="64">
        <v>0</v>
      </c>
      <c r="G4494" s="64">
        <v>76</v>
      </c>
      <c r="H4494" s="20">
        <f>IFERROR(VLOOKUP(A4494,'[3]Allocation Thresholds'!A:B,2,FALSE),10)</f>
        <v>10</v>
      </c>
    </row>
    <row r="4495" spans="1:8">
      <c r="A4495" t="s">
        <v>3759</v>
      </c>
      <c r="B4495" s="64">
        <f>VLOOKUP($A4495,Pivot!$D:$E,2,FALSE)</f>
        <v>64</v>
      </c>
      <c r="D4495" s="64">
        <v>64</v>
      </c>
      <c r="E4495" s="64">
        <v>64</v>
      </c>
      <c r="F4495" s="64">
        <v>0</v>
      </c>
      <c r="G4495" s="64">
        <v>64</v>
      </c>
      <c r="H4495" s="20">
        <f>IFERROR(VLOOKUP(A4495,'[3]Allocation Thresholds'!A:B,2,FALSE),10)</f>
        <v>10</v>
      </c>
    </row>
    <row r="4496" spans="1:8">
      <c r="A4496" t="s">
        <v>3760</v>
      </c>
      <c r="B4496" s="64">
        <f>VLOOKUP($A4496,Pivot!$D:$E,2,FALSE)</f>
        <v>341</v>
      </c>
      <c r="D4496" s="64">
        <v>341</v>
      </c>
      <c r="E4496" s="64">
        <v>341</v>
      </c>
      <c r="F4496" s="64">
        <v>0</v>
      </c>
      <c r="G4496" s="64">
        <v>341</v>
      </c>
      <c r="H4496" s="20">
        <f>IFERROR(VLOOKUP(A4496,'[3]Allocation Thresholds'!A:B,2,FALSE),10)</f>
        <v>10</v>
      </c>
    </row>
    <row r="4497" spans="1:8">
      <c r="A4497" t="s">
        <v>3761</v>
      </c>
      <c r="B4497" s="64">
        <f>VLOOKUP($A4497,Pivot!$D:$E,2,FALSE)</f>
        <v>121</v>
      </c>
      <c r="D4497" s="64">
        <v>121</v>
      </c>
      <c r="E4497" s="64">
        <v>121</v>
      </c>
      <c r="F4497" s="64">
        <v>0</v>
      </c>
      <c r="G4497" s="64">
        <v>121</v>
      </c>
      <c r="H4497" s="20">
        <f>IFERROR(VLOOKUP(A4497,'[3]Allocation Thresholds'!A:B,2,FALSE),10)</f>
        <v>10</v>
      </c>
    </row>
    <row r="4498" spans="1:8">
      <c r="A4498" t="s">
        <v>3762</v>
      </c>
      <c r="B4498" s="64">
        <f>VLOOKUP($A4498,Pivot!$D:$E,2,FALSE)</f>
        <v>95</v>
      </c>
      <c r="D4498" s="64">
        <v>95</v>
      </c>
      <c r="E4498" s="64">
        <v>95</v>
      </c>
      <c r="F4498" s="64">
        <v>0</v>
      </c>
      <c r="G4498" s="64">
        <v>95</v>
      </c>
      <c r="H4498" s="20">
        <f>IFERROR(VLOOKUP(A4498,'[3]Allocation Thresholds'!A:B,2,FALSE),10)</f>
        <v>10</v>
      </c>
    </row>
    <row r="4499" spans="1:8">
      <c r="A4499" t="s">
        <v>3763</v>
      </c>
      <c r="B4499" s="64">
        <f>VLOOKUP($A4499,Pivot!$D:$E,2,FALSE)</f>
        <v>171</v>
      </c>
      <c r="D4499" s="64">
        <v>171</v>
      </c>
      <c r="E4499" s="64">
        <v>171</v>
      </c>
      <c r="F4499" s="64">
        <v>0</v>
      </c>
      <c r="G4499" s="64">
        <v>171</v>
      </c>
      <c r="H4499" s="20">
        <f>IFERROR(VLOOKUP(A4499,'[3]Allocation Thresholds'!A:B,2,FALSE),10)</f>
        <v>10</v>
      </c>
    </row>
    <row r="4500" spans="1:8">
      <c r="A4500" t="s">
        <v>3764</v>
      </c>
      <c r="B4500" s="64">
        <f>VLOOKUP($A4500,Pivot!$D:$E,2,FALSE)</f>
        <v>87</v>
      </c>
      <c r="D4500" s="64">
        <v>87</v>
      </c>
      <c r="E4500" s="64">
        <v>87</v>
      </c>
      <c r="F4500" s="64">
        <v>0</v>
      </c>
      <c r="G4500" s="64">
        <v>87</v>
      </c>
      <c r="H4500" s="20">
        <f>IFERROR(VLOOKUP(A4500,'[3]Allocation Thresholds'!A:B,2,FALSE),10)</f>
        <v>10</v>
      </c>
    </row>
    <row r="4501" spans="1:8">
      <c r="A4501" t="s">
        <v>3765</v>
      </c>
      <c r="B4501" s="64">
        <f>VLOOKUP($A4501,Pivot!$D:$E,2,FALSE)</f>
        <v>231</v>
      </c>
      <c r="D4501" s="64">
        <v>231</v>
      </c>
      <c r="E4501" s="64">
        <v>231</v>
      </c>
      <c r="F4501" s="64">
        <v>0</v>
      </c>
      <c r="G4501" s="64">
        <v>231</v>
      </c>
      <c r="H4501" s="20">
        <f>IFERROR(VLOOKUP(A4501,'[3]Allocation Thresholds'!A:B,2,FALSE),10)</f>
        <v>10</v>
      </c>
    </row>
    <row r="4502" spans="1:8">
      <c r="A4502" t="s">
        <v>3766</v>
      </c>
      <c r="B4502" s="64">
        <f>VLOOKUP($A4502,Pivot!$D:$E,2,FALSE)</f>
        <v>236</v>
      </c>
      <c r="D4502" s="64">
        <v>236</v>
      </c>
      <c r="E4502" s="64">
        <v>236</v>
      </c>
      <c r="F4502" s="64">
        <v>0</v>
      </c>
      <c r="G4502" s="64">
        <v>236</v>
      </c>
      <c r="H4502" s="20">
        <f>IFERROR(VLOOKUP(A4502,'[3]Allocation Thresholds'!A:B,2,FALSE),10)</f>
        <v>10</v>
      </c>
    </row>
    <row r="4503" spans="1:8">
      <c r="A4503" t="s">
        <v>3767</v>
      </c>
      <c r="B4503" s="64">
        <f>VLOOKUP($A4503,Pivot!$D:$E,2,FALSE)</f>
        <v>103</v>
      </c>
      <c r="D4503" s="64">
        <v>103</v>
      </c>
      <c r="E4503" s="64">
        <v>103</v>
      </c>
      <c r="F4503" s="64">
        <v>0</v>
      </c>
      <c r="G4503" s="64">
        <v>103</v>
      </c>
      <c r="H4503" s="20">
        <f>IFERROR(VLOOKUP(A4503,'[3]Allocation Thresholds'!A:B,2,FALSE),10)</f>
        <v>10</v>
      </c>
    </row>
    <row r="4504" spans="1:8">
      <c r="A4504" t="s">
        <v>3768</v>
      </c>
      <c r="B4504" s="64">
        <f>VLOOKUP($A4504,Pivot!$D:$E,2,FALSE)</f>
        <v>131</v>
      </c>
      <c r="D4504" s="64">
        <v>131</v>
      </c>
      <c r="E4504" s="64">
        <v>131</v>
      </c>
      <c r="F4504" s="64">
        <v>0</v>
      </c>
      <c r="G4504" s="64">
        <v>131</v>
      </c>
      <c r="H4504" s="20">
        <f>IFERROR(VLOOKUP(A4504,'[3]Allocation Thresholds'!A:B,2,FALSE),10)</f>
        <v>10</v>
      </c>
    </row>
    <row r="4505" spans="1:8">
      <c r="A4505" t="s">
        <v>3769</v>
      </c>
      <c r="B4505" s="64">
        <f>VLOOKUP($A4505,Pivot!$D:$E,2,FALSE)</f>
        <v>99</v>
      </c>
      <c r="D4505" s="64">
        <v>99</v>
      </c>
      <c r="E4505" s="64">
        <v>99</v>
      </c>
      <c r="F4505" s="64">
        <v>0</v>
      </c>
      <c r="G4505" s="64">
        <v>99</v>
      </c>
      <c r="H4505" s="20">
        <f>IFERROR(VLOOKUP(A4505,'[3]Allocation Thresholds'!A:B,2,FALSE),10)</f>
        <v>10</v>
      </c>
    </row>
    <row r="4506" spans="1:8">
      <c r="A4506" t="s">
        <v>3770</v>
      </c>
      <c r="B4506" s="64">
        <f>VLOOKUP($A4506,Pivot!$D:$E,2,FALSE)</f>
        <v>35</v>
      </c>
      <c r="D4506" s="64">
        <v>35</v>
      </c>
      <c r="E4506" s="64">
        <v>35</v>
      </c>
      <c r="F4506" s="64">
        <v>0</v>
      </c>
      <c r="G4506" s="64">
        <v>35</v>
      </c>
      <c r="H4506" s="20">
        <f>IFERROR(VLOOKUP(A4506,'[3]Allocation Thresholds'!A:B,2,FALSE),10)</f>
        <v>10</v>
      </c>
    </row>
    <row r="4507" spans="1:8">
      <c r="A4507" t="s">
        <v>3771</v>
      </c>
      <c r="B4507" s="64">
        <f>VLOOKUP($A4507,Pivot!$D:$E,2,FALSE)</f>
        <v>70</v>
      </c>
      <c r="D4507" s="64">
        <v>70</v>
      </c>
      <c r="E4507" s="64">
        <v>70</v>
      </c>
      <c r="F4507" s="64">
        <v>0</v>
      </c>
      <c r="G4507" s="64">
        <v>70</v>
      </c>
      <c r="H4507" s="20">
        <f>IFERROR(VLOOKUP(A4507,'[3]Allocation Thresholds'!A:B,2,FALSE),10)</f>
        <v>10</v>
      </c>
    </row>
    <row r="4508" spans="1:8">
      <c r="A4508" t="s">
        <v>3772</v>
      </c>
      <c r="B4508" s="64">
        <f>VLOOKUP($A4508,Pivot!$D:$E,2,FALSE)</f>
        <v>56</v>
      </c>
      <c r="D4508" s="64">
        <v>56</v>
      </c>
      <c r="E4508" s="64">
        <v>56</v>
      </c>
      <c r="F4508" s="64">
        <v>0</v>
      </c>
      <c r="G4508" s="64">
        <v>56</v>
      </c>
      <c r="H4508" s="20">
        <f>IFERROR(VLOOKUP(A4508,'[3]Allocation Thresholds'!A:B,2,FALSE),10)</f>
        <v>10</v>
      </c>
    </row>
    <row r="4509" spans="1:8">
      <c r="A4509" t="s">
        <v>3773</v>
      </c>
      <c r="B4509" s="64">
        <f>VLOOKUP($A4509,Pivot!$D:$E,2,FALSE)</f>
        <v>227</v>
      </c>
      <c r="D4509" s="64">
        <v>227</v>
      </c>
      <c r="E4509" s="64">
        <v>227</v>
      </c>
      <c r="F4509" s="64">
        <v>0</v>
      </c>
      <c r="G4509" s="64">
        <v>227</v>
      </c>
      <c r="H4509" s="20">
        <f>IFERROR(VLOOKUP(A4509,'[3]Allocation Thresholds'!A:B,2,FALSE),10)</f>
        <v>10</v>
      </c>
    </row>
    <row r="4510" spans="1:8">
      <c r="A4510" t="s">
        <v>3774</v>
      </c>
      <c r="B4510" s="64">
        <f>VLOOKUP($A4510,Pivot!$D:$E,2,FALSE)</f>
        <v>153</v>
      </c>
      <c r="D4510" s="64">
        <v>153</v>
      </c>
      <c r="E4510" s="64">
        <v>153</v>
      </c>
      <c r="F4510" s="64">
        <v>0</v>
      </c>
      <c r="G4510" s="64">
        <v>153</v>
      </c>
      <c r="H4510" s="20">
        <f>IFERROR(VLOOKUP(A4510,'[3]Allocation Thresholds'!A:B,2,FALSE),10)</f>
        <v>10</v>
      </c>
    </row>
    <row r="4511" spans="1:8">
      <c r="A4511" t="s">
        <v>3775</v>
      </c>
      <c r="B4511" s="64">
        <f>VLOOKUP($A4511,Pivot!$D:$E,2,FALSE)</f>
        <v>96</v>
      </c>
      <c r="D4511" s="64">
        <v>96</v>
      </c>
      <c r="E4511" s="64">
        <v>96</v>
      </c>
      <c r="F4511" s="64">
        <v>0</v>
      </c>
      <c r="G4511" s="64">
        <v>96</v>
      </c>
      <c r="H4511" s="20">
        <f>IFERROR(VLOOKUP(A4511,'[3]Allocation Thresholds'!A:B,2,FALSE),10)</f>
        <v>10</v>
      </c>
    </row>
    <row r="4512" spans="1:8">
      <c r="A4512" t="s">
        <v>3776</v>
      </c>
      <c r="B4512" s="64">
        <f>VLOOKUP($A4512,Pivot!$D:$E,2,FALSE)</f>
        <v>116</v>
      </c>
      <c r="D4512" s="64">
        <v>116</v>
      </c>
      <c r="E4512" s="64">
        <v>116</v>
      </c>
      <c r="F4512" s="64">
        <v>0</v>
      </c>
      <c r="G4512" s="64">
        <v>116</v>
      </c>
      <c r="H4512" s="20">
        <f>IFERROR(VLOOKUP(A4512,'[3]Allocation Thresholds'!A:B,2,FALSE),10)</f>
        <v>10</v>
      </c>
    </row>
    <row r="4513" spans="1:8">
      <c r="A4513" t="s">
        <v>3777</v>
      </c>
      <c r="B4513" s="64">
        <f>VLOOKUP($A4513,Pivot!$D:$E,2,FALSE)</f>
        <v>63</v>
      </c>
      <c r="D4513" s="64">
        <v>63</v>
      </c>
      <c r="E4513" s="64">
        <v>63</v>
      </c>
      <c r="F4513" s="64">
        <v>0</v>
      </c>
      <c r="G4513" s="64">
        <v>63</v>
      </c>
      <c r="H4513" s="20">
        <f>IFERROR(VLOOKUP(A4513,'[3]Allocation Thresholds'!A:B,2,FALSE),10)</f>
        <v>10</v>
      </c>
    </row>
    <row r="4514" spans="1:8">
      <c r="A4514" t="s">
        <v>3778</v>
      </c>
      <c r="B4514" s="64">
        <f>VLOOKUP($A4514,Pivot!$D:$E,2,FALSE)</f>
        <v>114</v>
      </c>
      <c r="D4514" s="64">
        <v>114</v>
      </c>
      <c r="E4514" s="66">
        <v>114</v>
      </c>
      <c r="F4514" s="64">
        <v>0</v>
      </c>
      <c r="G4514" s="64">
        <v>114</v>
      </c>
      <c r="H4514" s="20">
        <f>IFERROR(VLOOKUP(A4514,'[3]Allocation Thresholds'!A:B,2,FALSE),10)</f>
        <v>10</v>
      </c>
    </row>
    <row r="4515" spans="1:8">
      <c r="A4515" t="s">
        <v>3779</v>
      </c>
      <c r="B4515" s="64">
        <f>VLOOKUP($A4515,Pivot!$D:$E,2,FALSE)</f>
        <v>88</v>
      </c>
      <c r="D4515" s="64">
        <v>88</v>
      </c>
      <c r="E4515" s="64">
        <v>88</v>
      </c>
      <c r="F4515" s="64">
        <v>0</v>
      </c>
      <c r="G4515" s="64">
        <v>88</v>
      </c>
      <c r="H4515" s="20">
        <f>IFERROR(VLOOKUP(A4515,'[3]Allocation Thresholds'!A:B,2,FALSE),10)</f>
        <v>10</v>
      </c>
    </row>
    <row r="4516" spans="1:8">
      <c r="A4516" t="s">
        <v>3780</v>
      </c>
      <c r="B4516" s="64">
        <f>VLOOKUP($A4516,Pivot!$D:$E,2,FALSE)</f>
        <v>76</v>
      </c>
      <c r="D4516" s="64">
        <v>76</v>
      </c>
      <c r="E4516" s="64">
        <v>76</v>
      </c>
      <c r="F4516" s="64">
        <v>0</v>
      </c>
      <c r="G4516" s="64">
        <v>76</v>
      </c>
      <c r="H4516" s="20">
        <f>IFERROR(VLOOKUP(A4516,'[3]Allocation Thresholds'!A:B,2,FALSE),10)</f>
        <v>10</v>
      </c>
    </row>
    <row r="4517" spans="1:8">
      <c r="A4517" t="s">
        <v>3781</v>
      </c>
      <c r="B4517" s="64">
        <f>VLOOKUP($A4517,Pivot!$D:$E,2,FALSE)</f>
        <v>132</v>
      </c>
      <c r="D4517" s="64">
        <v>132</v>
      </c>
      <c r="E4517" s="64">
        <v>132</v>
      </c>
      <c r="F4517" s="64">
        <v>0</v>
      </c>
      <c r="G4517" s="64">
        <v>132</v>
      </c>
      <c r="H4517" s="20">
        <f>IFERROR(VLOOKUP(A4517,'[3]Allocation Thresholds'!A:B,2,FALSE),10)</f>
        <v>10</v>
      </c>
    </row>
    <row r="4518" spans="1:8">
      <c r="A4518" t="s">
        <v>3782</v>
      </c>
      <c r="B4518" s="64">
        <f>VLOOKUP($A4518,Pivot!$D:$E,2,FALSE)</f>
        <v>141</v>
      </c>
      <c r="D4518" s="64">
        <v>141</v>
      </c>
      <c r="E4518" s="64">
        <v>141</v>
      </c>
      <c r="F4518" s="64">
        <v>0</v>
      </c>
      <c r="G4518" s="64">
        <v>141</v>
      </c>
      <c r="H4518" s="20">
        <f>IFERROR(VLOOKUP(A4518,'[3]Allocation Thresholds'!A:B,2,FALSE),10)</f>
        <v>10</v>
      </c>
    </row>
    <row r="4519" spans="1:8">
      <c r="A4519" t="s">
        <v>3783</v>
      </c>
      <c r="B4519" s="64">
        <f>VLOOKUP($A4519,Pivot!$D:$E,2,FALSE)</f>
        <v>190</v>
      </c>
      <c r="D4519" s="64">
        <v>190</v>
      </c>
      <c r="E4519" s="64">
        <v>190</v>
      </c>
      <c r="F4519" s="64">
        <v>0</v>
      </c>
      <c r="G4519" s="64">
        <v>190</v>
      </c>
      <c r="H4519" s="20">
        <f>IFERROR(VLOOKUP(A4519,'[3]Allocation Thresholds'!A:B,2,FALSE),10)</f>
        <v>10</v>
      </c>
    </row>
    <row r="4520" spans="1:8">
      <c r="A4520" t="s">
        <v>3784</v>
      </c>
      <c r="B4520" s="64">
        <f>VLOOKUP($A4520,Pivot!$D:$E,2,FALSE)</f>
        <v>148</v>
      </c>
      <c r="D4520" s="66">
        <v>148</v>
      </c>
      <c r="E4520" s="64">
        <v>148</v>
      </c>
      <c r="F4520" s="67">
        <v>0</v>
      </c>
      <c r="G4520" s="64">
        <v>148</v>
      </c>
      <c r="H4520" s="20">
        <f>IFERROR(VLOOKUP(A4520,'[3]Allocation Thresholds'!A:B,2,FALSE),10)</f>
        <v>10</v>
      </c>
    </row>
    <row r="4521" spans="1:8">
      <c r="A4521" t="s">
        <v>3785</v>
      </c>
      <c r="B4521" s="64">
        <f>VLOOKUP($A4521,Pivot!$D:$E,2,FALSE)</f>
        <v>46</v>
      </c>
      <c r="D4521" s="64">
        <v>46</v>
      </c>
      <c r="E4521" s="64">
        <v>46</v>
      </c>
      <c r="F4521" s="64">
        <v>0</v>
      </c>
      <c r="G4521" s="64">
        <v>46</v>
      </c>
      <c r="H4521" s="20">
        <f>IFERROR(VLOOKUP(A4521,'[3]Allocation Thresholds'!A:B,2,FALSE),10)</f>
        <v>10</v>
      </c>
    </row>
    <row r="4522" spans="1:8">
      <c r="A4522" t="s">
        <v>3786</v>
      </c>
      <c r="B4522" s="64">
        <f>VLOOKUP($A4522,Pivot!$D:$E,2,FALSE)</f>
        <v>217</v>
      </c>
      <c r="D4522" s="64">
        <v>217</v>
      </c>
      <c r="E4522" s="64">
        <v>217</v>
      </c>
      <c r="F4522" s="64">
        <v>0</v>
      </c>
      <c r="G4522" s="64">
        <v>217</v>
      </c>
      <c r="H4522" s="20">
        <f>IFERROR(VLOOKUP(A4522,'[3]Allocation Thresholds'!A:B,2,FALSE),10)</f>
        <v>10</v>
      </c>
    </row>
    <row r="4523" spans="1:8">
      <c r="A4523" t="s">
        <v>3787</v>
      </c>
      <c r="B4523" s="64">
        <f>VLOOKUP($A4523,Pivot!$D:$E,2,FALSE)</f>
        <v>59</v>
      </c>
      <c r="D4523" s="64">
        <v>59</v>
      </c>
      <c r="E4523" s="64">
        <v>59</v>
      </c>
      <c r="F4523" s="64">
        <v>0</v>
      </c>
      <c r="G4523" s="64">
        <v>59</v>
      </c>
      <c r="H4523" s="20">
        <f>IFERROR(VLOOKUP(A4523,'[3]Allocation Thresholds'!A:B,2,FALSE),10)</f>
        <v>10</v>
      </c>
    </row>
    <row r="4524" spans="1:8">
      <c r="A4524" t="s">
        <v>3788</v>
      </c>
      <c r="B4524" s="64">
        <f>VLOOKUP($A4524,Pivot!$D:$E,2,FALSE)</f>
        <v>134</v>
      </c>
      <c r="D4524" s="64">
        <v>134</v>
      </c>
      <c r="E4524" s="64">
        <v>134</v>
      </c>
      <c r="F4524" s="64">
        <v>0</v>
      </c>
      <c r="G4524" s="64">
        <v>134</v>
      </c>
      <c r="H4524" s="20">
        <f>IFERROR(VLOOKUP(A4524,'[3]Allocation Thresholds'!A:B,2,FALSE),10)</f>
        <v>10</v>
      </c>
    </row>
    <row r="4525" spans="1:8">
      <c r="A4525" t="s">
        <v>3789</v>
      </c>
      <c r="B4525" s="64">
        <f>VLOOKUP($A4525,Pivot!$D:$E,2,FALSE)</f>
        <v>205</v>
      </c>
      <c r="D4525" s="64">
        <v>205</v>
      </c>
      <c r="E4525" s="64">
        <v>205</v>
      </c>
      <c r="F4525" s="64">
        <v>0</v>
      </c>
      <c r="G4525" s="64">
        <v>205</v>
      </c>
      <c r="H4525" s="20">
        <f>IFERROR(VLOOKUP(A4525,'[3]Allocation Thresholds'!A:B,2,FALSE),10)</f>
        <v>10</v>
      </c>
    </row>
    <row r="4526" spans="1:8">
      <c r="A4526" t="s">
        <v>3790</v>
      </c>
      <c r="B4526" s="64">
        <f>VLOOKUP($A4526,Pivot!$D:$E,2,FALSE)</f>
        <v>144</v>
      </c>
      <c r="D4526" s="64">
        <v>144</v>
      </c>
      <c r="E4526" s="64">
        <v>144</v>
      </c>
      <c r="F4526" s="64">
        <v>0</v>
      </c>
      <c r="G4526" s="64">
        <v>144</v>
      </c>
      <c r="H4526" s="20">
        <f>IFERROR(VLOOKUP(A4526,'[3]Allocation Thresholds'!A:B,2,FALSE),10)</f>
        <v>10</v>
      </c>
    </row>
    <row r="4527" spans="1:8">
      <c r="A4527" t="s">
        <v>3791</v>
      </c>
      <c r="B4527" s="64">
        <f>VLOOKUP($A4527,Pivot!$D:$E,2,FALSE)</f>
        <v>131</v>
      </c>
      <c r="D4527" s="64">
        <v>131</v>
      </c>
      <c r="E4527" s="64">
        <v>131</v>
      </c>
      <c r="F4527" s="64">
        <v>0</v>
      </c>
      <c r="G4527" s="64">
        <v>131</v>
      </c>
      <c r="H4527" s="20">
        <f>IFERROR(VLOOKUP(A4527,'[3]Allocation Thresholds'!A:B,2,FALSE),10)</f>
        <v>10</v>
      </c>
    </row>
    <row r="4528" spans="1:8">
      <c r="A4528" t="s">
        <v>3792</v>
      </c>
      <c r="B4528" s="64">
        <f>VLOOKUP($A4528,Pivot!$D:$E,2,FALSE)</f>
        <v>159</v>
      </c>
      <c r="D4528" s="64">
        <v>159</v>
      </c>
      <c r="E4528" s="64">
        <v>159</v>
      </c>
      <c r="F4528" s="64">
        <v>0</v>
      </c>
      <c r="G4528" s="64">
        <v>159</v>
      </c>
      <c r="H4528" s="20">
        <f>IFERROR(VLOOKUP(A4528,'[3]Allocation Thresholds'!A:B,2,FALSE),10)</f>
        <v>10</v>
      </c>
    </row>
    <row r="4529" spans="1:8">
      <c r="A4529" t="s">
        <v>3793</v>
      </c>
      <c r="B4529" s="64">
        <f>VLOOKUP($A4529,Pivot!$D:$E,2,FALSE)</f>
        <v>135</v>
      </c>
      <c r="D4529" s="64">
        <v>135</v>
      </c>
      <c r="E4529" s="64">
        <v>135</v>
      </c>
      <c r="F4529" s="64">
        <v>0</v>
      </c>
      <c r="G4529" s="64">
        <v>135</v>
      </c>
      <c r="H4529" s="20">
        <f>IFERROR(VLOOKUP(A4529,'[3]Allocation Thresholds'!A:B,2,FALSE),10)</f>
        <v>10</v>
      </c>
    </row>
    <row r="4530" spans="1:8">
      <c r="A4530" t="s">
        <v>3795</v>
      </c>
      <c r="B4530" s="64">
        <f>VLOOKUP($A4530,Pivot!$D:$E,2,FALSE)</f>
        <v>76</v>
      </c>
      <c r="D4530" s="64">
        <v>76</v>
      </c>
      <c r="E4530" s="64">
        <v>76</v>
      </c>
      <c r="F4530" s="64">
        <v>0</v>
      </c>
      <c r="G4530" s="64">
        <v>76</v>
      </c>
      <c r="H4530" s="20">
        <f>IFERROR(VLOOKUP(A4530,'[3]Allocation Thresholds'!A:B,2,FALSE),10)</f>
        <v>10</v>
      </c>
    </row>
    <row r="4531" spans="1:8">
      <c r="A4531" t="s">
        <v>3796</v>
      </c>
      <c r="B4531" s="64">
        <f>VLOOKUP($A4531,Pivot!$D:$E,2,FALSE)</f>
        <v>57</v>
      </c>
      <c r="D4531" s="64">
        <v>57</v>
      </c>
      <c r="E4531" s="66">
        <v>57</v>
      </c>
      <c r="F4531" s="64">
        <v>0</v>
      </c>
      <c r="G4531" s="64">
        <v>57</v>
      </c>
      <c r="H4531" s="20">
        <f>IFERROR(VLOOKUP(A4531,'[3]Allocation Thresholds'!A:B,2,FALSE),10)</f>
        <v>10</v>
      </c>
    </row>
    <row r="4532" spans="1:8">
      <c r="A4532" t="s">
        <v>3797</v>
      </c>
      <c r="B4532" s="64">
        <f>VLOOKUP($A4532,Pivot!$D:$E,2,FALSE)</f>
        <v>96</v>
      </c>
      <c r="D4532" s="64">
        <v>96</v>
      </c>
      <c r="E4532" s="64">
        <v>96</v>
      </c>
      <c r="F4532" s="64">
        <v>0</v>
      </c>
      <c r="G4532" s="64">
        <v>96</v>
      </c>
      <c r="H4532" s="20">
        <f>IFERROR(VLOOKUP(A4532,'[3]Allocation Thresholds'!A:B,2,FALSE),10)</f>
        <v>10</v>
      </c>
    </row>
    <row r="4533" spans="1:8">
      <c r="A4533" t="s">
        <v>3798</v>
      </c>
      <c r="B4533" s="64">
        <f>VLOOKUP($A4533,Pivot!$D:$E,2,FALSE)</f>
        <v>737</v>
      </c>
      <c r="D4533" s="64">
        <v>737</v>
      </c>
      <c r="E4533" s="64">
        <v>737</v>
      </c>
      <c r="F4533" s="64">
        <v>0</v>
      </c>
      <c r="G4533" s="64">
        <v>737</v>
      </c>
      <c r="H4533" s="20">
        <f>IFERROR(VLOOKUP(A4533,'[3]Allocation Thresholds'!A:B,2,FALSE),10)</f>
        <v>10</v>
      </c>
    </row>
    <row r="4534" spans="1:8">
      <c r="A4534" t="s">
        <v>3800</v>
      </c>
      <c r="B4534" s="64">
        <f>VLOOKUP($A4534,Pivot!$D:$E,2,FALSE)</f>
        <v>179</v>
      </c>
      <c r="D4534" s="64">
        <v>179</v>
      </c>
      <c r="E4534" s="64">
        <v>179</v>
      </c>
      <c r="F4534" s="64">
        <v>0</v>
      </c>
      <c r="G4534" s="64">
        <v>179</v>
      </c>
      <c r="H4534" s="20">
        <f>IFERROR(VLOOKUP(A4534,'[3]Allocation Thresholds'!A:B,2,FALSE),10)</f>
        <v>10</v>
      </c>
    </row>
    <row r="4535" spans="1:8">
      <c r="A4535" t="s">
        <v>3801</v>
      </c>
      <c r="B4535" s="64">
        <f>VLOOKUP($A4535,Pivot!$D:$E,2,FALSE)</f>
        <v>141</v>
      </c>
      <c r="D4535" s="64">
        <v>141</v>
      </c>
      <c r="E4535" s="64">
        <v>141</v>
      </c>
      <c r="F4535" s="64">
        <v>0</v>
      </c>
      <c r="G4535" s="64">
        <v>141</v>
      </c>
      <c r="H4535" s="20">
        <f>IFERROR(VLOOKUP(A4535,'[3]Allocation Thresholds'!A:B,2,FALSE),10)</f>
        <v>10</v>
      </c>
    </row>
    <row r="4536" spans="1:8">
      <c r="A4536" t="s">
        <v>3802</v>
      </c>
      <c r="B4536" s="64">
        <f>VLOOKUP($A4536,Pivot!$D:$E,2,FALSE)</f>
        <v>173</v>
      </c>
      <c r="D4536" s="64">
        <v>173</v>
      </c>
      <c r="E4536" s="64">
        <v>173</v>
      </c>
      <c r="F4536" s="64">
        <v>0</v>
      </c>
      <c r="G4536" s="64">
        <v>173</v>
      </c>
      <c r="H4536" s="20">
        <f>IFERROR(VLOOKUP(A4536,'[3]Allocation Thresholds'!A:B,2,FALSE),10)</f>
        <v>10</v>
      </c>
    </row>
    <row r="4537" spans="1:8">
      <c r="A4537" t="s">
        <v>3803</v>
      </c>
      <c r="B4537" s="64">
        <f>VLOOKUP($A4537,Pivot!$D:$E,2,FALSE)</f>
        <v>119</v>
      </c>
      <c r="D4537" s="64">
        <v>119</v>
      </c>
      <c r="E4537" s="64">
        <v>119</v>
      </c>
      <c r="F4537" s="64">
        <v>0</v>
      </c>
      <c r="G4537" s="64">
        <v>119</v>
      </c>
      <c r="H4537" s="20">
        <f>IFERROR(VLOOKUP(A4537,'[3]Allocation Thresholds'!A:B,2,FALSE),10)</f>
        <v>10</v>
      </c>
    </row>
    <row r="4538" spans="1:8">
      <c r="A4538" t="s">
        <v>3804</v>
      </c>
      <c r="B4538" s="64">
        <f>VLOOKUP($A4538,Pivot!$D:$E,2,FALSE)</f>
        <v>342</v>
      </c>
      <c r="D4538" s="64">
        <v>342</v>
      </c>
      <c r="E4538" s="64">
        <v>342</v>
      </c>
      <c r="F4538" s="64">
        <v>0</v>
      </c>
      <c r="G4538" s="64">
        <v>342</v>
      </c>
      <c r="H4538" s="20">
        <f>IFERROR(VLOOKUP(A4538,'[3]Allocation Thresholds'!A:B,2,FALSE),10)</f>
        <v>10</v>
      </c>
    </row>
    <row r="4539" spans="1:8">
      <c r="A4539" t="s">
        <v>3805</v>
      </c>
      <c r="B4539" s="64">
        <f>VLOOKUP($A4539,Pivot!$D:$E,2,FALSE)</f>
        <v>385</v>
      </c>
      <c r="D4539" s="64">
        <v>385</v>
      </c>
      <c r="E4539" s="64">
        <v>385</v>
      </c>
      <c r="F4539" s="64">
        <v>0</v>
      </c>
      <c r="G4539" s="64">
        <v>385</v>
      </c>
      <c r="H4539" s="20">
        <f>IFERROR(VLOOKUP(A4539,'[3]Allocation Thresholds'!A:B,2,FALSE),10)</f>
        <v>10</v>
      </c>
    </row>
    <row r="4540" spans="1:8">
      <c r="A4540" t="s">
        <v>3807</v>
      </c>
      <c r="B4540" s="64">
        <f>VLOOKUP($A4540,Pivot!$D:$E,2,FALSE)</f>
        <v>171</v>
      </c>
      <c r="D4540" s="64">
        <v>171</v>
      </c>
      <c r="E4540" s="64">
        <v>171</v>
      </c>
      <c r="F4540" s="64">
        <v>0</v>
      </c>
      <c r="G4540" s="64">
        <v>171</v>
      </c>
      <c r="H4540" s="20">
        <f>IFERROR(VLOOKUP(A4540,'[3]Allocation Thresholds'!A:B,2,FALSE),10)</f>
        <v>10</v>
      </c>
    </row>
    <row r="4541" spans="1:8">
      <c r="A4541" t="s">
        <v>3808</v>
      </c>
      <c r="B4541" s="64">
        <f>VLOOKUP($A4541,Pivot!$D:$E,2,FALSE)</f>
        <v>118</v>
      </c>
      <c r="D4541" s="64">
        <v>118</v>
      </c>
      <c r="E4541" s="64">
        <v>118</v>
      </c>
      <c r="F4541" s="64">
        <v>0</v>
      </c>
      <c r="G4541" s="64">
        <v>118</v>
      </c>
      <c r="H4541" s="20">
        <f>IFERROR(VLOOKUP(A4541,'[3]Allocation Thresholds'!A:B,2,FALSE),10)</f>
        <v>10</v>
      </c>
    </row>
    <row r="4542" spans="1:8">
      <c r="A4542" t="s">
        <v>3809</v>
      </c>
      <c r="B4542" s="64">
        <f>VLOOKUP($A4542,Pivot!$D:$E,2,FALSE)</f>
        <v>124</v>
      </c>
      <c r="D4542" s="64">
        <v>124</v>
      </c>
      <c r="E4542" s="64">
        <v>124</v>
      </c>
      <c r="F4542" s="64">
        <v>0</v>
      </c>
      <c r="G4542" s="64">
        <v>124</v>
      </c>
      <c r="H4542" s="20">
        <f>IFERROR(VLOOKUP(A4542,'[3]Allocation Thresholds'!A:B,2,FALSE),10)</f>
        <v>10</v>
      </c>
    </row>
    <row r="4543" spans="1:8">
      <c r="A4543" t="s">
        <v>3810</v>
      </c>
      <c r="B4543" s="64">
        <f>VLOOKUP($A4543,Pivot!$D:$E,2,FALSE)</f>
        <v>65</v>
      </c>
      <c r="D4543" s="64">
        <v>65</v>
      </c>
      <c r="E4543" s="64">
        <v>65</v>
      </c>
      <c r="F4543" s="64">
        <v>0</v>
      </c>
      <c r="G4543" s="64">
        <v>65</v>
      </c>
      <c r="H4543" s="20">
        <f>IFERROR(VLOOKUP(A4543,'[3]Allocation Thresholds'!A:B,2,FALSE),10)</f>
        <v>10</v>
      </c>
    </row>
    <row r="4544" spans="1:8">
      <c r="A4544" t="s">
        <v>3811</v>
      </c>
      <c r="B4544" s="64">
        <f>VLOOKUP($A4544,Pivot!$D:$E,2,FALSE)</f>
        <v>44</v>
      </c>
      <c r="D4544" s="64">
        <v>44</v>
      </c>
      <c r="E4544" s="64">
        <v>44</v>
      </c>
      <c r="F4544" s="64">
        <v>0</v>
      </c>
      <c r="G4544" s="64">
        <v>44</v>
      </c>
      <c r="H4544" s="20">
        <f>IFERROR(VLOOKUP(A4544,'[3]Allocation Thresholds'!A:B,2,FALSE),10)</f>
        <v>10</v>
      </c>
    </row>
    <row r="4545" spans="1:8">
      <c r="A4545" t="s">
        <v>3812</v>
      </c>
      <c r="B4545" s="64">
        <f>VLOOKUP($A4545,Pivot!$D:$E,2,FALSE)</f>
        <v>39</v>
      </c>
      <c r="D4545" s="64">
        <v>39</v>
      </c>
      <c r="E4545" s="64">
        <v>39</v>
      </c>
      <c r="F4545" s="64">
        <v>0</v>
      </c>
      <c r="G4545" s="64">
        <v>39</v>
      </c>
      <c r="H4545" s="20">
        <f>IFERROR(VLOOKUP(A4545,'[3]Allocation Thresholds'!A:B,2,FALSE),10)</f>
        <v>10</v>
      </c>
    </row>
    <row r="4546" spans="1:8">
      <c r="A4546" t="s">
        <v>3813</v>
      </c>
      <c r="B4546" s="64">
        <f>VLOOKUP($A4546,Pivot!$D:$E,2,FALSE)</f>
        <v>88</v>
      </c>
      <c r="D4546" s="64">
        <v>88</v>
      </c>
      <c r="E4546" s="64">
        <v>88</v>
      </c>
      <c r="F4546" s="64">
        <v>0</v>
      </c>
      <c r="G4546" s="64">
        <v>88</v>
      </c>
      <c r="H4546" s="20">
        <f>IFERROR(VLOOKUP(A4546,'[3]Allocation Thresholds'!A:B,2,FALSE),10)</f>
        <v>10</v>
      </c>
    </row>
    <row r="4547" spans="1:8">
      <c r="A4547" t="s">
        <v>3814</v>
      </c>
      <c r="B4547" s="64">
        <f>VLOOKUP($A4547,Pivot!$D:$E,2,FALSE)</f>
        <v>385</v>
      </c>
      <c r="D4547" s="64">
        <v>385</v>
      </c>
      <c r="E4547" s="64">
        <v>385</v>
      </c>
      <c r="F4547" s="64">
        <v>0</v>
      </c>
      <c r="G4547" s="64">
        <v>385</v>
      </c>
      <c r="H4547" s="20">
        <f>IFERROR(VLOOKUP(A4547,'[3]Allocation Thresholds'!A:B,2,FALSE),10)</f>
        <v>10</v>
      </c>
    </row>
    <row r="4548" spans="1:8">
      <c r="A4548" t="s">
        <v>3815</v>
      </c>
      <c r="B4548" s="64">
        <f>VLOOKUP($A4548,Pivot!$D:$E,2,FALSE)</f>
        <v>91</v>
      </c>
      <c r="D4548" s="64">
        <v>91</v>
      </c>
      <c r="E4548" s="64">
        <v>91</v>
      </c>
      <c r="F4548" s="64">
        <v>0</v>
      </c>
      <c r="G4548" s="64">
        <v>91</v>
      </c>
      <c r="H4548" s="20">
        <f>IFERROR(VLOOKUP(A4548,'[3]Allocation Thresholds'!A:B,2,FALSE),10)</f>
        <v>10</v>
      </c>
    </row>
    <row r="4549" spans="1:8">
      <c r="A4549" t="s">
        <v>3816</v>
      </c>
      <c r="B4549" s="64">
        <f>VLOOKUP($A4549,Pivot!$D:$E,2,FALSE)</f>
        <v>132</v>
      </c>
      <c r="D4549" s="66">
        <v>132</v>
      </c>
      <c r="E4549" s="64">
        <v>132</v>
      </c>
      <c r="F4549" s="64">
        <v>0</v>
      </c>
      <c r="G4549" s="64">
        <v>132</v>
      </c>
      <c r="H4549" s="20">
        <f>IFERROR(VLOOKUP(A4549,'[3]Allocation Thresholds'!A:B,2,FALSE),10)</f>
        <v>10</v>
      </c>
    </row>
    <row r="4550" spans="1:8">
      <c r="A4550" t="s">
        <v>3817</v>
      </c>
      <c r="B4550" s="64">
        <f>VLOOKUP($A4550,Pivot!$D:$E,2,FALSE)</f>
        <v>93</v>
      </c>
      <c r="D4550" s="64">
        <v>93</v>
      </c>
      <c r="E4550" s="64">
        <v>93</v>
      </c>
      <c r="F4550" s="64">
        <v>0</v>
      </c>
      <c r="G4550" s="64">
        <v>93</v>
      </c>
      <c r="H4550" s="20">
        <f>IFERROR(VLOOKUP(A4550,'[3]Allocation Thresholds'!A:B,2,FALSE),10)</f>
        <v>10</v>
      </c>
    </row>
    <row r="4551" spans="1:8">
      <c r="A4551" t="s">
        <v>3818</v>
      </c>
      <c r="B4551" s="64">
        <f>VLOOKUP($A4551,Pivot!$D:$E,2,FALSE)</f>
        <v>113</v>
      </c>
      <c r="D4551" s="64">
        <v>113</v>
      </c>
      <c r="E4551" s="64">
        <v>113</v>
      </c>
      <c r="F4551" s="64">
        <v>0</v>
      </c>
      <c r="G4551" s="64">
        <v>113</v>
      </c>
      <c r="H4551" s="20">
        <f>IFERROR(VLOOKUP(A4551,'[3]Allocation Thresholds'!A:B,2,FALSE),10)</f>
        <v>10</v>
      </c>
    </row>
    <row r="4552" spans="1:8">
      <c r="A4552" t="s">
        <v>3819</v>
      </c>
      <c r="B4552" s="64">
        <f>VLOOKUP($A4552,Pivot!$D:$E,2,FALSE)</f>
        <v>51</v>
      </c>
      <c r="D4552" s="64">
        <v>51</v>
      </c>
      <c r="E4552" s="64">
        <v>51</v>
      </c>
      <c r="F4552" s="64">
        <v>0</v>
      </c>
      <c r="G4552" s="64">
        <v>51</v>
      </c>
      <c r="H4552" s="20">
        <f>IFERROR(VLOOKUP(A4552,'[3]Allocation Thresholds'!A:B,2,FALSE),10)</f>
        <v>10</v>
      </c>
    </row>
    <row r="4553" spans="1:8">
      <c r="A4553" t="s">
        <v>3820</v>
      </c>
      <c r="B4553" s="64">
        <f>VLOOKUP($A4553,Pivot!$D:$E,2,FALSE)</f>
        <v>117</v>
      </c>
      <c r="D4553" s="64">
        <v>117</v>
      </c>
      <c r="E4553" s="64">
        <v>117</v>
      </c>
      <c r="F4553" s="64">
        <v>0</v>
      </c>
      <c r="G4553" s="64">
        <v>117</v>
      </c>
      <c r="H4553" s="20">
        <f>IFERROR(VLOOKUP(A4553,'[3]Allocation Thresholds'!A:B,2,FALSE),10)</f>
        <v>10</v>
      </c>
    </row>
    <row r="4554" spans="1:8">
      <c r="A4554" t="s">
        <v>3821</v>
      </c>
      <c r="B4554" s="64">
        <f>VLOOKUP($A4554,Pivot!$D:$E,2,FALSE)</f>
        <v>212</v>
      </c>
      <c r="D4554" s="64">
        <v>212</v>
      </c>
      <c r="E4554" s="64">
        <v>212</v>
      </c>
      <c r="F4554" s="64">
        <v>0</v>
      </c>
      <c r="G4554" s="64">
        <v>212</v>
      </c>
      <c r="H4554" s="20">
        <f>IFERROR(VLOOKUP(A4554,'[3]Allocation Thresholds'!A:B,2,FALSE),10)</f>
        <v>10</v>
      </c>
    </row>
    <row r="4555" spans="1:8">
      <c r="A4555" t="s">
        <v>3822</v>
      </c>
      <c r="B4555" s="64">
        <f>VLOOKUP($A4555,Pivot!$D:$E,2,FALSE)</f>
        <v>274</v>
      </c>
      <c r="D4555" s="64">
        <v>274</v>
      </c>
      <c r="E4555" s="64">
        <v>274</v>
      </c>
      <c r="F4555" s="64">
        <v>0</v>
      </c>
      <c r="G4555" s="64">
        <v>274</v>
      </c>
      <c r="H4555" s="20">
        <f>IFERROR(VLOOKUP(A4555,'[3]Allocation Thresholds'!A:B,2,FALSE),10)</f>
        <v>10</v>
      </c>
    </row>
    <row r="4556" spans="1:8">
      <c r="A4556" t="s">
        <v>3823</v>
      </c>
      <c r="B4556" s="64">
        <f>VLOOKUP($A4556,Pivot!$D:$E,2,FALSE)</f>
        <v>97</v>
      </c>
      <c r="D4556" s="64">
        <v>97</v>
      </c>
      <c r="E4556" s="64">
        <v>97</v>
      </c>
      <c r="F4556" s="64">
        <v>0</v>
      </c>
      <c r="G4556" s="64">
        <v>97</v>
      </c>
      <c r="H4556" s="20">
        <f>IFERROR(VLOOKUP(A4556,'[3]Allocation Thresholds'!A:B,2,FALSE),10)</f>
        <v>10</v>
      </c>
    </row>
    <row r="4557" spans="1:8">
      <c r="A4557" t="s">
        <v>3825</v>
      </c>
      <c r="B4557" s="64">
        <f>VLOOKUP($A4557,Pivot!$D:$E,2,FALSE)</f>
        <v>174</v>
      </c>
      <c r="D4557" s="64">
        <v>174</v>
      </c>
      <c r="E4557" s="64">
        <v>174</v>
      </c>
      <c r="F4557" s="64">
        <v>0</v>
      </c>
      <c r="G4557" s="64">
        <v>174</v>
      </c>
      <c r="H4557" s="20">
        <f>IFERROR(VLOOKUP(A4557,'[3]Allocation Thresholds'!A:B,2,FALSE),10)</f>
        <v>10</v>
      </c>
    </row>
    <row r="4558" spans="1:8">
      <c r="A4558" t="s">
        <v>3827</v>
      </c>
      <c r="B4558" s="64">
        <f>VLOOKUP($A4558,Pivot!$D:$E,2,FALSE)</f>
        <v>18</v>
      </c>
      <c r="D4558" s="64">
        <v>18</v>
      </c>
      <c r="E4558" s="64">
        <v>18</v>
      </c>
      <c r="F4558" s="64">
        <v>0</v>
      </c>
      <c r="G4558" s="64">
        <v>18</v>
      </c>
      <c r="H4558" s="20">
        <f>IFERROR(VLOOKUP(A4558,'[3]Allocation Thresholds'!A:B,2,FALSE),10)</f>
        <v>10</v>
      </c>
    </row>
    <row r="4559" spans="1:8">
      <c r="A4559" t="s">
        <v>3828</v>
      </c>
      <c r="B4559" s="64">
        <f>VLOOKUP($A4559,Pivot!$D:$E,2,FALSE)</f>
        <v>226</v>
      </c>
      <c r="D4559" s="64">
        <v>226</v>
      </c>
      <c r="E4559" s="64">
        <v>226</v>
      </c>
      <c r="F4559" s="64">
        <v>0</v>
      </c>
      <c r="G4559" s="64">
        <v>226</v>
      </c>
      <c r="H4559" s="20">
        <f>IFERROR(VLOOKUP(A4559,'[3]Allocation Thresholds'!A:B,2,FALSE),10)</f>
        <v>10</v>
      </c>
    </row>
    <row r="4560" spans="1:8">
      <c r="A4560" t="s">
        <v>3832</v>
      </c>
      <c r="B4560" s="64">
        <f>VLOOKUP($A4560,Pivot!$D:$E,2,FALSE)</f>
        <v>161</v>
      </c>
      <c r="D4560" s="64">
        <v>161</v>
      </c>
      <c r="E4560" s="64">
        <v>161</v>
      </c>
      <c r="F4560" s="64">
        <v>0</v>
      </c>
      <c r="G4560" s="64">
        <v>161</v>
      </c>
      <c r="H4560" s="20">
        <f>IFERROR(VLOOKUP(A4560,'[3]Allocation Thresholds'!A:B,2,FALSE),10)</f>
        <v>10</v>
      </c>
    </row>
    <row r="4561" spans="1:8">
      <c r="A4561" t="s">
        <v>3834</v>
      </c>
      <c r="B4561" s="64">
        <f>VLOOKUP($A4561,Pivot!$D:$E,2,FALSE)</f>
        <v>225</v>
      </c>
      <c r="D4561" s="64">
        <v>225</v>
      </c>
      <c r="E4561" s="64">
        <v>225</v>
      </c>
      <c r="F4561" s="64">
        <v>0</v>
      </c>
      <c r="G4561" s="64">
        <v>225</v>
      </c>
      <c r="H4561" s="20">
        <f>IFERROR(VLOOKUP(A4561,'[3]Allocation Thresholds'!A:B,2,FALSE),10)</f>
        <v>10</v>
      </c>
    </row>
    <row r="4562" spans="1:8">
      <c r="A4562" t="s">
        <v>3835</v>
      </c>
      <c r="B4562" s="64">
        <f>VLOOKUP($A4562,Pivot!$D:$E,2,FALSE)</f>
        <v>485</v>
      </c>
      <c r="D4562" s="64">
        <v>485</v>
      </c>
      <c r="E4562" s="64">
        <v>485</v>
      </c>
      <c r="F4562" s="64">
        <v>0</v>
      </c>
      <c r="G4562" s="64">
        <v>485</v>
      </c>
      <c r="H4562" s="20">
        <f>IFERROR(VLOOKUP(A4562,'[3]Allocation Thresholds'!A:B,2,FALSE),10)</f>
        <v>10</v>
      </c>
    </row>
    <row r="4563" spans="1:8">
      <c r="A4563" t="s">
        <v>3837</v>
      </c>
      <c r="B4563" s="64">
        <f>VLOOKUP($A4563,Pivot!$D:$E,2,FALSE)</f>
        <v>58</v>
      </c>
      <c r="D4563" s="64">
        <v>58</v>
      </c>
      <c r="E4563" s="64">
        <v>58</v>
      </c>
      <c r="F4563" s="64">
        <v>0</v>
      </c>
      <c r="G4563" s="64">
        <v>58</v>
      </c>
      <c r="H4563" s="20">
        <f>IFERROR(VLOOKUP(A4563,'[3]Allocation Thresholds'!A:B,2,FALSE),10)</f>
        <v>10</v>
      </c>
    </row>
    <row r="4564" spans="1:8">
      <c r="A4564" t="s">
        <v>3840</v>
      </c>
      <c r="B4564" s="64">
        <f>VLOOKUP($A4564,Pivot!$D:$E,2,FALSE)</f>
        <v>124</v>
      </c>
      <c r="D4564" s="64">
        <v>124</v>
      </c>
      <c r="E4564" s="64">
        <v>124</v>
      </c>
      <c r="F4564" s="64">
        <v>0</v>
      </c>
      <c r="G4564" s="64">
        <v>124</v>
      </c>
      <c r="H4564" s="20">
        <f>IFERROR(VLOOKUP(A4564,'[3]Allocation Thresholds'!A:B,2,FALSE),10)</f>
        <v>10</v>
      </c>
    </row>
    <row r="4565" spans="1:8">
      <c r="A4565" t="s">
        <v>3841</v>
      </c>
      <c r="B4565" s="64">
        <f>VLOOKUP($A4565,Pivot!$D:$E,2,FALSE)</f>
        <v>167</v>
      </c>
      <c r="D4565" s="64">
        <v>167</v>
      </c>
      <c r="E4565" s="64">
        <v>167</v>
      </c>
      <c r="F4565" s="64">
        <v>0</v>
      </c>
      <c r="G4565" s="64">
        <v>167</v>
      </c>
      <c r="H4565" s="20">
        <f>IFERROR(VLOOKUP(A4565,'[3]Allocation Thresholds'!A:B,2,FALSE),10)</f>
        <v>10</v>
      </c>
    </row>
    <row r="4566" spans="1:8">
      <c r="A4566" t="s">
        <v>3842</v>
      </c>
      <c r="B4566" s="64">
        <f>VLOOKUP($A4566,Pivot!$D:$E,2,FALSE)</f>
        <v>162</v>
      </c>
      <c r="D4566" s="64">
        <v>162</v>
      </c>
      <c r="E4566" s="64">
        <v>162</v>
      </c>
      <c r="F4566" s="64">
        <v>0</v>
      </c>
      <c r="G4566" s="64">
        <v>162</v>
      </c>
      <c r="H4566" s="20">
        <f>IFERROR(VLOOKUP(A4566,'[3]Allocation Thresholds'!A:B,2,FALSE),10)</f>
        <v>10</v>
      </c>
    </row>
    <row r="4567" spans="1:8">
      <c r="A4567" t="s">
        <v>8762</v>
      </c>
      <c r="B4567" s="64">
        <f>VLOOKUP($A4567,Pivot!$D:$E,2,FALSE)</f>
        <v>0</v>
      </c>
      <c r="D4567" s="64">
        <v>50</v>
      </c>
      <c r="E4567" s="64">
        <v>50</v>
      </c>
      <c r="F4567" s="64">
        <v>0</v>
      </c>
      <c r="G4567" s="64">
        <v>0</v>
      </c>
      <c r="H4567" s="20">
        <f>IFERROR(VLOOKUP(A4567,'[3]Allocation Thresholds'!A:B,2,FALSE),10)</f>
        <v>10</v>
      </c>
    </row>
    <row r="4568" spans="1:8">
      <c r="A4568" t="s">
        <v>8764</v>
      </c>
      <c r="B4568" s="64">
        <f>VLOOKUP($A4568,Pivot!$D:$E,2,FALSE)</f>
        <v>0</v>
      </c>
      <c r="D4568" s="64">
        <v>50</v>
      </c>
      <c r="E4568" s="64">
        <v>50</v>
      </c>
      <c r="F4568" s="64">
        <v>0</v>
      </c>
      <c r="G4568" s="64">
        <v>0</v>
      </c>
      <c r="H4568" s="20">
        <f>IFERROR(VLOOKUP(A4568,'[3]Allocation Thresholds'!A:B,2,FALSE),10)</f>
        <v>10</v>
      </c>
    </row>
    <row r="4569" spans="1:8">
      <c r="A4569" t="s">
        <v>8766</v>
      </c>
      <c r="B4569" s="64">
        <f>VLOOKUP($A4569,Pivot!$D:$E,2,FALSE)</f>
        <v>0</v>
      </c>
      <c r="D4569" s="64">
        <v>50</v>
      </c>
      <c r="E4569" s="64">
        <v>50</v>
      </c>
      <c r="F4569" s="64">
        <v>0</v>
      </c>
      <c r="G4569" s="64">
        <v>0</v>
      </c>
      <c r="H4569" s="20">
        <f>IFERROR(VLOOKUP(A4569,'[3]Allocation Thresholds'!A:B,2,FALSE),10)</f>
        <v>10</v>
      </c>
    </row>
    <row r="4570" spans="1:8">
      <c r="A4570" t="s">
        <v>8768</v>
      </c>
      <c r="B4570" s="64">
        <f>VLOOKUP($A4570,Pivot!$D:$E,2,FALSE)</f>
        <v>0</v>
      </c>
      <c r="D4570" s="64">
        <v>50</v>
      </c>
      <c r="E4570" s="66">
        <v>50</v>
      </c>
      <c r="F4570" s="64">
        <v>0</v>
      </c>
      <c r="G4570" s="64">
        <v>0</v>
      </c>
      <c r="H4570" s="20">
        <f>IFERROR(VLOOKUP(A4570,'[3]Allocation Thresholds'!A:B,2,FALSE),10)</f>
        <v>10</v>
      </c>
    </row>
    <row r="4571" spans="1:8">
      <c r="A4571" t="s">
        <v>8770</v>
      </c>
      <c r="B4571" s="64">
        <f>VLOOKUP($A4571,Pivot!$D:$E,2,FALSE)</f>
        <v>0</v>
      </c>
      <c r="D4571" s="64">
        <v>50</v>
      </c>
      <c r="E4571" s="64">
        <v>50</v>
      </c>
      <c r="F4571" s="64">
        <v>0</v>
      </c>
      <c r="G4571" s="64">
        <v>0</v>
      </c>
      <c r="H4571" s="20">
        <f>IFERROR(VLOOKUP(A4571,'[3]Allocation Thresholds'!A:B,2,FALSE),10)</f>
        <v>10</v>
      </c>
    </row>
    <row r="4572" spans="1:8">
      <c r="A4572" t="s">
        <v>8772</v>
      </c>
      <c r="B4572" s="64">
        <f>VLOOKUP($A4572,Pivot!$D:$E,2,FALSE)</f>
        <v>0</v>
      </c>
      <c r="D4572" s="64">
        <v>50</v>
      </c>
      <c r="E4572" s="64">
        <v>50</v>
      </c>
      <c r="F4572" s="64">
        <v>0</v>
      </c>
      <c r="G4572" s="64">
        <v>0</v>
      </c>
      <c r="H4572" s="20">
        <f>IFERROR(VLOOKUP(A4572,'[3]Allocation Thresholds'!A:B,2,FALSE),10)</f>
        <v>10</v>
      </c>
    </row>
    <row r="4573" spans="1:8">
      <c r="A4573" t="s">
        <v>8774</v>
      </c>
      <c r="B4573" s="64">
        <f>VLOOKUP($A4573,Pivot!$D:$E,2,FALSE)</f>
        <v>0</v>
      </c>
      <c r="D4573" s="64">
        <v>50</v>
      </c>
      <c r="E4573" s="64">
        <v>50</v>
      </c>
      <c r="F4573" s="64">
        <v>0</v>
      </c>
      <c r="G4573" s="64">
        <v>0</v>
      </c>
      <c r="H4573" s="20">
        <f>IFERROR(VLOOKUP(A4573,'[3]Allocation Thresholds'!A:B,2,FALSE),10)</f>
        <v>10</v>
      </c>
    </row>
    <row r="4574" spans="1:8">
      <c r="A4574" t="s">
        <v>8776</v>
      </c>
      <c r="B4574" s="64">
        <f>VLOOKUP($A4574,Pivot!$D:$E,2,FALSE)</f>
        <v>0</v>
      </c>
      <c r="D4574" s="64">
        <v>50</v>
      </c>
      <c r="E4574" s="64">
        <v>50</v>
      </c>
      <c r="F4574" s="64">
        <v>0</v>
      </c>
      <c r="G4574" s="64">
        <v>0</v>
      </c>
      <c r="H4574" s="20">
        <f>IFERROR(VLOOKUP(A4574,'[3]Allocation Thresholds'!A:B,2,FALSE),10)</f>
        <v>10</v>
      </c>
    </row>
    <row r="4575" spans="1:8">
      <c r="A4575" t="s">
        <v>8778</v>
      </c>
      <c r="B4575" s="64">
        <f>VLOOKUP($A4575,Pivot!$D:$E,2,FALSE)</f>
        <v>1</v>
      </c>
      <c r="D4575" s="64">
        <v>50</v>
      </c>
      <c r="E4575" s="64">
        <v>50</v>
      </c>
      <c r="F4575" s="64">
        <v>0</v>
      </c>
      <c r="G4575" s="64">
        <v>0</v>
      </c>
      <c r="H4575" s="20">
        <f>IFERROR(VLOOKUP(A4575,'[3]Allocation Thresholds'!A:B,2,FALSE),10)</f>
        <v>10</v>
      </c>
    </row>
    <row r="4576" spans="1:8">
      <c r="A4576" t="s">
        <v>8780</v>
      </c>
      <c r="B4576" s="64">
        <f>VLOOKUP($A4576,Pivot!$D:$E,2,FALSE)</f>
        <v>0</v>
      </c>
      <c r="D4576" s="64">
        <v>50</v>
      </c>
      <c r="E4576" s="64">
        <v>50</v>
      </c>
      <c r="F4576" s="64">
        <v>0</v>
      </c>
      <c r="G4576" s="64">
        <v>0</v>
      </c>
      <c r="H4576" s="20">
        <f>IFERROR(VLOOKUP(A4576,'[3]Allocation Thresholds'!A:B,2,FALSE),10)</f>
        <v>10</v>
      </c>
    </row>
    <row r="4577" spans="1:8">
      <c r="A4577" t="s">
        <v>8782</v>
      </c>
      <c r="B4577" s="64">
        <f>VLOOKUP($A4577,Pivot!$D:$E,2,FALSE)</f>
        <v>0</v>
      </c>
      <c r="D4577" s="64">
        <v>50</v>
      </c>
      <c r="E4577" s="64">
        <v>50</v>
      </c>
      <c r="F4577" s="64">
        <v>0</v>
      </c>
      <c r="G4577" s="64">
        <v>0</v>
      </c>
      <c r="H4577" s="20">
        <f>IFERROR(VLOOKUP(A4577,'[3]Allocation Thresholds'!A:B,2,FALSE),10)</f>
        <v>10</v>
      </c>
    </row>
    <row r="4578" spans="1:8">
      <c r="A4578" t="s">
        <v>8784</v>
      </c>
      <c r="B4578" s="64">
        <f>VLOOKUP($A4578,Pivot!$D:$E,2,FALSE)</f>
        <v>0</v>
      </c>
      <c r="D4578" s="64">
        <v>50</v>
      </c>
      <c r="E4578" s="64">
        <v>50</v>
      </c>
      <c r="F4578" s="64">
        <v>0</v>
      </c>
      <c r="G4578" s="64">
        <v>0</v>
      </c>
      <c r="H4578" s="20">
        <f>IFERROR(VLOOKUP(A4578,'[3]Allocation Thresholds'!A:B,2,FALSE),10)</f>
        <v>10</v>
      </c>
    </row>
    <row r="4579" spans="1:8">
      <c r="A4579" t="s">
        <v>8786</v>
      </c>
      <c r="B4579" s="64">
        <f>VLOOKUP($A4579,Pivot!$D:$E,2,FALSE)</f>
        <v>0</v>
      </c>
      <c r="D4579" s="64">
        <v>50</v>
      </c>
      <c r="E4579" s="64">
        <v>50</v>
      </c>
      <c r="F4579" s="64">
        <v>0</v>
      </c>
      <c r="G4579" s="64">
        <v>0</v>
      </c>
      <c r="H4579" s="20">
        <f>IFERROR(VLOOKUP(A4579,'[3]Allocation Thresholds'!A:B,2,FALSE),10)</f>
        <v>10</v>
      </c>
    </row>
    <row r="4580" spans="1:8">
      <c r="A4580" t="s">
        <v>8788</v>
      </c>
      <c r="B4580" s="64">
        <f>VLOOKUP($A4580,Pivot!$D:$E,2,FALSE)</f>
        <v>2</v>
      </c>
      <c r="D4580" s="64">
        <v>50</v>
      </c>
      <c r="E4580" s="64">
        <v>50</v>
      </c>
      <c r="F4580" s="64">
        <v>0</v>
      </c>
      <c r="G4580" s="64">
        <v>0</v>
      </c>
      <c r="H4580" s="20">
        <f>IFERROR(VLOOKUP(A4580,'[3]Allocation Thresholds'!A:B,2,FALSE),10)</f>
        <v>10</v>
      </c>
    </row>
    <row r="4581" spans="1:8">
      <c r="A4581" t="s">
        <v>8790</v>
      </c>
      <c r="B4581" s="64">
        <f>VLOOKUP($A4581,Pivot!$D:$E,2,FALSE)</f>
        <v>0</v>
      </c>
      <c r="D4581" s="64">
        <v>50</v>
      </c>
      <c r="E4581" s="64">
        <v>50</v>
      </c>
      <c r="F4581" s="64">
        <v>0</v>
      </c>
      <c r="G4581" s="64">
        <v>0</v>
      </c>
      <c r="H4581" s="20">
        <f>IFERROR(VLOOKUP(A4581,'[3]Allocation Thresholds'!A:B,2,FALSE),10)</f>
        <v>10</v>
      </c>
    </row>
    <row r="4582" spans="1:8">
      <c r="A4582" t="s">
        <v>8792</v>
      </c>
      <c r="B4582" s="64">
        <f>VLOOKUP($A4582,Pivot!$D:$E,2,FALSE)</f>
        <v>0</v>
      </c>
      <c r="D4582" s="64">
        <v>50</v>
      </c>
      <c r="E4582" s="64">
        <v>50</v>
      </c>
      <c r="F4582" s="64">
        <v>0</v>
      </c>
      <c r="G4582" s="64">
        <v>0</v>
      </c>
      <c r="H4582" s="20">
        <f>IFERROR(VLOOKUP(A4582,'[3]Allocation Thresholds'!A:B,2,FALSE),10)</f>
        <v>10</v>
      </c>
    </row>
    <row r="4583" spans="1:8">
      <c r="A4583" t="s">
        <v>8794</v>
      </c>
      <c r="B4583" s="64">
        <f>VLOOKUP($A4583,Pivot!$D:$E,2,FALSE)</f>
        <v>0</v>
      </c>
      <c r="D4583" s="64">
        <v>50</v>
      </c>
      <c r="E4583" s="64">
        <v>50</v>
      </c>
      <c r="F4583" s="64">
        <v>0</v>
      </c>
      <c r="G4583" s="64">
        <v>0</v>
      </c>
      <c r="H4583" s="20">
        <f>IFERROR(VLOOKUP(A4583,'[3]Allocation Thresholds'!A:B,2,FALSE),10)</f>
        <v>10</v>
      </c>
    </row>
    <row r="4584" spans="1:8">
      <c r="A4584" t="s">
        <v>8796</v>
      </c>
      <c r="B4584" s="64">
        <f>VLOOKUP($A4584,Pivot!$D:$E,2,FALSE)</f>
        <v>0</v>
      </c>
      <c r="D4584" s="64">
        <v>50</v>
      </c>
      <c r="E4584" s="66">
        <v>50</v>
      </c>
      <c r="F4584" s="64">
        <v>0</v>
      </c>
      <c r="G4584" s="64">
        <v>0</v>
      </c>
      <c r="H4584" s="20">
        <f>IFERROR(VLOOKUP(A4584,'[3]Allocation Thresholds'!A:B,2,FALSE),10)</f>
        <v>10</v>
      </c>
    </row>
    <row r="4585" spans="1:8">
      <c r="A4585" t="s">
        <v>8798</v>
      </c>
      <c r="B4585" s="64">
        <f>VLOOKUP($A4585,Pivot!$D:$E,2,FALSE)</f>
        <v>0</v>
      </c>
      <c r="D4585" s="64">
        <v>50</v>
      </c>
      <c r="E4585" s="64">
        <v>50</v>
      </c>
      <c r="F4585" s="64">
        <v>0</v>
      </c>
      <c r="G4585" s="64">
        <v>0</v>
      </c>
      <c r="H4585" s="20">
        <f>IFERROR(VLOOKUP(A4585,'[3]Allocation Thresholds'!A:B,2,FALSE),10)</f>
        <v>10</v>
      </c>
    </row>
    <row r="4586" spans="1:8">
      <c r="A4586" t="s">
        <v>8800</v>
      </c>
      <c r="B4586" s="64">
        <f>VLOOKUP($A4586,Pivot!$D:$E,2,FALSE)</f>
        <v>0</v>
      </c>
      <c r="D4586" s="64">
        <v>50</v>
      </c>
      <c r="E4586" s="64">
        <v>50</v>
      </c>
      <c r="F4586" s="64">
        <v>0</v>
      </c>
      <c r="G4586" s="64">
        <v>0</v>
      </c>
      <c r="H4586" s="20">
        <f>IFERROR(VLOOKUP(A4586,'[3]Allocation Thresholds'!A:B,2,FALSE),10)</f>
        <v>10</v>
      </c>
    </row>
    <row r="4587" spans="1:8">
      <c r="A4587" t="s">
        <v>8802</v>
      </c>
      <c r="B4587" s="64">
        <f>VLOOKUP($A4587,Pivot!$D:$E,2,FALSE)</f>
        <v>0</v>
      </c>
      <c r="D4587" s="64">
        <v>50</v>
      </c>
      <c r="E4587" s="64">
        <v>50</v>
      </c>
      <c r="F4587" s="64">
        <v>0</v>
      </c>
      <c r="G4587" s="64">
        <v>0</v>
      </c>
      <c r="H4587" s="20">
        <f>IFERROR(VLOOKUP(A4587,'[3]Allocation Thresholds'!A:B,2,FALSE),10)</f>
        <v>10</v>
      </c>
    </row>
    <row r="4588" spans="1:8">
      <c r="A4588" t="s">
        <v>8804</v>
      </c>
      <c r="B4588" s="64">
        <f>VLOOKUP($A4588,Pivot!$D:$E,2,FALSE)</f>
        <v>0</v>
      </c>
      <c r="D4588" s="64">
        <v>50</v>
      </c>
      <c r="E4588" s="64">
        <v>50</v>
      </c>
      <c r="F4588" s="64">
        <v>0</v>
      </c>
      <c r="G4588" s="64">
        <v>0</v>
      </c>
      <c r="H4588" s="20">
        <f>IFERROR(VLOOKUP(A4588,'[3]Allocation Thresholds'!A:B,2,FALSE),10)</f>
        <v>10</v>
      </c>
    </row>
    <row r="4589" spans="1:8">
      <c r="A4589" t="s">
        <v>8806</v>
      </c>
      <c r="B4589" s="64">
        <f>VLOOKUP($A4589,Pivot!$D:$E,2,FALSE)</f>
        <v>0</v>
      </c>
      <c r="D4589" s="64">
        <v>50</v>
      </c>
      <c r="E4589" s="64">
        <v>50</v>
      </c>
      <c r="F4589" s="64">
        <v>0</v>
      </c>
      <c r="G4589" s="64">
        <v>0</v>
      </c>
      <c r="H4589" s="20">
        <f>IFERROR(VLOOKUP(A4589,'[3]Allocation Thresholds'!A:B,2,FALSE),10)</f>
        <v>10</v>
      </c>
    </row>
    <row r="4590" spans="1:8">
      <c r="A4590" t="s">
        <v>8808</v>
      </c>
      <c r="B4590" s="64">
        <f>VLOOKUP($A4590,Pivot!$D:$E,2,FALSE)</f>
        <v>0</v>
      </c>
      <c r="D4590" s="64">
        <v>50</v>
      </c>
      <c r="E4590" s="64">
        <v>50</v>
      </c>
      <c r="F4590" s="64">
        <v>0</v>
      </c>
      <c r="G4590" s="64">
        <v>0</v>
      </c>
      <c r="H4590" s="20">
        <f>IFERROR(VLOOKUP(A4590,'[3]Allocation Thresholds'!A:B,2,FALSE),10)</f>
        <v>10</v>
      </c>
    </row>
    <row r="4591" spans="1:8">
      <c r="A4591" t="s">
        <v>8810</v>
      </c>
      <c r="B4591" s="64">
        <f>VLOOKUP($A4591,Pivot!$D:$E,2,FALSE)</f>
        <v>0</v>
      </c>
      <c r="D4591" s="64">
        <v>50</v>
      </c>
      <c r="E4591" s="64">
        <v>50</v>
      </c>
      <c r="F4591" s="64">
        <v>0</v>
      </c>
      <c r="G4591" s="64">
        <v>0</v>
      </c>
      <c r="H4591" s="20">
        <f>IFERROR(VLOOKUP(A4591,'[3]Allocation Thresholds'!A:B,2,FALSE),10)</f>
        <v>10</v>
      </c>
    </row>
    <row r="4592" spans="1:8">
      <c r="A4592" t="s">
        <v>8812</v>
      </c>
      <c r="B4592" s="64">
        <f>VLOOKUP($A4592,Pivot!$D:$E,2,FALSE)</f>
        <v>0</v>
      </c>
      <c r="D4592" s="64">
        <v>50</v>
      </c>
      <c r="E4592" s="64">
        <v>50</v>
      </c>
      <c r="F4592" s="64">
        <v>0</v>
      </c>
      <c r="G4592" s="64">
        <v>0</v>
      </c>
      <c r="H4592" s="20">
        <f>IFERROR(VLOOKUP(A4592,'[3]Allocation Thresholds'!A:B,2,FALSE),10)</f>
        <v>10</v>
      </c>
    </row>
    <row r="4593" spans="1:8">
      <c r="A4593" t="s">
        <v>8814</v>
      </c>
      <c r="B4593" s="64">
        <f>VLOOKUP($A4593,Pivot!$D:$E,2,FALSE)</f>
        <v>0</v>
      </c>
      <c r="D4593" s="64">
        <v>50</v>
      </c>
      <c r="E4593" s="64">
        <v>50</v>
      </c>
      <c r="F4593" s="64">
        <v>0</v>
      </c>
      <c r="G4593" s="64">
        <v>0</v>
      </c>
      <c r="H4593" s="20">
        <f>IFERROR(VLOOKUP(A4593,'[3]Allocation Thresholds'!A:B,2,FALSE),10)</f>
        <v>10</v>
      </c>
    </row>
    <row r="4594" spans="1:8">
      <c r="A4594" t="s">
        <v>8816</v>
      </c>
      <c r="B4594" s="64">
        <f>VLOOKUP($A4594,Pivot!$D:$E,2,FALSE)</f>
        <v>0</v>
      </c>
      <c r="D4594" s="64">
        <v>50</v>
      </c>
      <c r="E4594" s="64">
        <v>50</v>
      </c>
      <c r="F4594" s="64">
        <v>0</v>
      </c>
      <c r="G4594" s="64">
        <v>0</v>
      </c>
      <c r="H4594" s="20">
        <f>IFERROR(VLOOKUP(A4594,'[3]Allocation Thresholds'!A:B,2,FALSE),10)</f>
        <v>10</v>
      </c>
    </row>
    <row r="4595" spans="1:8">
      <c r="A4595" t="s">
        <v>8818</v>
      </c>
      <c r="B4595" s="64">
        <f>VLOOKUP($A4595,Pivot!$D:$E,2,FALSE)</f>
        <v>0</v>
      </c>
      <c r="D4595" s="64">
        <v>50</v>
      </c>
      <c r="E4595" s="64">
        <v>50</v>
      </c>
      <c r="F4595" s="64">
        <v>0</v>
      </c>
      <c r="G4595" s="64">
        <v>0</v>
      </c>
      <c r="H4595" s="20">
        <f>IFERROR(VLOOKUP(A4595,'[3]Allocation Thresholds'!A:B,2,FALSE),10)</f>
        <v>10</v>
      </c>
    </row>
    <row r="4596" spans="1:8">
      <c r="A4596" t="s">
        <v>8820</v>
      </c>
      <c r="B4596" s="64">
        <f>VLOOKUP($A4596,Pivot!$D:$E,2,FALSE)</f>
        <v>0</v>
      </c>
      <c r="D4596" s="64">
        <v>50</v>
      </c>
      <c r="E4596" s="64">
        <v>50</v>
      </c>
      <c r="F4596" s="64">
        <v>0</v>
      </c>
      <c r="G4596" s="64">
        <v>0</v>
      </c>
      <c r="H4596" s="20">
        <f>IFERROR(VLOOKUP(A4596,'[3]Allocation Thresholds'!A:B,2,FALSE),10)</f>
        <v>10</v>
      </c>
    </row>
    <row r="4597" spans="1:8">
      <c r="A4597" t="s">
        <v>8822</v>
      </c>
      <c r="B4597" s="64">
        <f>VLOOKUP($A4597,Pivot!$D:$E,2,FALSE)</f>
        <v>0</v>
      </c>
      <c r="D4597" s="64">
        <v>50</v>
      </c>
      <c r="E4597" s="64">
        <v>50</v>
      </c>
      <c r="F4597" s="64">
        <v>0</v>
      </c>
      <c r="G4597" s="64">
        <v>0</v>
      </c>
      <c r="H4597" s="20">
        <f>IFERROR(VLOOKUP(A4597,'[3]Allocation Thresholds'!A:B,2,FALSE),10)</f>
        <v>10</v>
      </c>
    </row>
    <row r="4598" spans="1:8">
      <c r="A4598" t="s">
        <v>8824</v>
      </c>
      <c r="B4598" s="64">
        <f>VLOOKUP($A4598,Pivot!$D:$E,2,FALSE)</f>
        <v>0</v>
      </c>
      <c r="D4598" s="64">
        <v>50</v>
      </c>
      <c r="E4598" s="64">
        <v>50</v>
      </c>
      <c r="F4598" s="64">
        <v>0</v>
      </c>
      <c r="G4598" s="64">
        <v>0</v>
      </c>
      <c r="H4598" s="20">
        <f>IFERROR(VLOOKUP(A4598,'[3]Allocation Thresholds'!A:B,2,FALSE),10)</f>
        <v>10</v>
      </c>
    </row>
    <row r="4599" spans="1:8">
      <c r="A4599" t="s">
        <v>8826</v>
      </c>
      <c r="B4599" s="64">
        <f>VLOOKUP($A4599,Pivot!$D:$E,2,FALSE)</f>
        <v>0</v>
      </c>
      <c r="D4599" s="64">
        <v>50</v>
      </c>
      <c r="E4599" s="64">
        <v>50</v>
      </c>
      <c r="F4599" s="64">
        <v>0</v>
      </c>
      <c r="G4599" s="64">
        <v>0</v>
      </c>
      <c r="H4599" s="20">
        <f>IFERROR(VLOOKUP(A4599,'[3]Allocation Thresholds'!A:B,2,FALSE),10)</f>
        <v>10</v>
      </c>
    </row>
    <row r="4600" spans="1:8">
      <c r="A4600" t="s">
        <v>8828</v>
      </c>
      <c r="B4600" s="64">
        <f>VLOOKUP($A4600,Pivot!$D:$E,2,FALSE)</f>
        <v>0</v>
      </c>
      <c r="D4600" s="64">
        <v>50</v>
      </c>
      <c r="E4600" s="64">
        <v>50</v>
      </c>
      <c r="F4600" s="64">
        <v>0</v>
      </c>
      <c r="G4600" s="64">
        <v>0</v>
      </c>
      <c r="H4600" s="20">
        <f>IFERROR(VLOOKUP(A4600,'[3]Allocation Thresholds'!A:B,2,FALSE),10)</f>
        <v>10</v>
      </c>
    </row>
    <row r="4601" spans="1:8">
      <c r="A4601" t="s">
        <v>8830</v>
      </c>
      <c r="B4601" s="64">
        <f>VLOOKUP($A4601,Pivot!$D:$E,2,FALSE)</f>
        <v>0</v>
      </c>
      <c r="D4601" s="64">
        <v>50</v>
      </c>
      <c r="E4601" s="64">
        <v>50</v>
      </c>
      <c r="F4601" s="64">
        <v>0</v>
      </c>
      <c r="G4601" s="64">
        <v>0</v>
      </c>
      <c r="H4601" s="20">
        <f>IFERROR(VLOOKUP(A4601,'[3]Allocation Thresholds'!A:B,2,FALSE),10)</f>
        <v>10</v>
      </c>
    </row>
    <row r="4602" spans="1:8">
      <c r="A4602" t="s">
        <v>8832</v>
      </c>
      <c r="B4602" s="64">
        <f>VLOOKUP($A4602,Pivot!$D:$E,2,FALSE)</f>
        <v>0</v>
      </c>
      <c r="D4602" s="64">
        <v>50</v>
      </c>
      <c r="E4602" s="64">
        <v>50</v>
      </c>
      <c r="F4602" s="64">
        <v>0</v>
      </c>
      <c r="G4602" s="64">
        <v>0</v>
      </c>
      <c r="H4602" s="20">
        <f>IFERROR(VLOOKUP(A4602,'[3]Allocation Thresholds'!A:B,2,FALSE),10)</f>
        <v>10</v>
      </c>
    </row>
    <row r="4603" spans="1:8">
      <c r="A4603" t="s">
        <v>8834</v>
      </c>
      <c r="B4603" s="64">
        <f>VLOOKUP($A4603,Pivot!$D:$E,2,FALSE)</f>
        <v>0</v>
      </c>
      <c r="D4603" s="64">
        <v>50</v>
      </c>
      <c r="E4603" s="64">
        <v>50</v>
      </c>
      <c r="F4603" s="64">
        <v>0</v>
      </c>
      <c r="G4603" s="64">
        <v>0</v>
      </c>
      <c r="H4603" s="20">
        <f>IFERROR(VLOOKUP(A4603,'[3]Allocation Thresholds'!A:B,2,FALSE),10)</f>
        <v>10</v>
      </c>
    </row>
    <row r="4604" spans="1:8">
      <c r="A4604" t="s">
        <v>8836</v>
      </c>
      <c r="B4604" s="64">
        <f>VLOOKUP($A4604,Pivot!$D:$E,2,FALSE)</f>
        <v>0</v>
      </c>
      <c r="D4604" s="64">
        <v>50</v>
      </c>
      <c r="E4604" s="64">
        <v>50</v>
      </c>
      <c r="F4604" s="64">
        <v>0</v>
      </c>
      <c r="G4604" s="64">
        <v>0</v>
      </c>
      <c r="H4604" s="20">
        <f>IFERROR(VLOOKUP(A4604,'[3]Allocation Thresholds'!A:B,2,FALSE),10)</f>
        <v>10</v>
      </c>
    </row>
    <row r="4605" spans="1:8">
      <c r="A4605" t="s">
        <v>8838</v>
      </c>
      <c r="B4605" s="64">
        <f>VLOOKUP($A4605,Pivot!$D:$E,2,FALSE)</f>
        <v>0</v>
      </c>
      <c r="D4605" s="64">
        <v>50</v>
      </c>
      <c r="E4605" s="64">
        <v>50</v>
      </c>
      <c r="F4605" s="64">
        <v>0</v>
      </c>
      <c r="G4605" s="64">
        <v>0</v>
      </c>
      <c r="H4605" s="20">
        <f>IFERROR(VLOOKUP(A4605,'[3]Allocation Thresholds'!A:B,2,FALSE),10)</f>
        <v>10</v>
      </c>
    </row>
    <row r="4606" spans="1:8">
      <c r="A4606" t="s">
        <v>8840</v>
      </c>
      <c r="B4606" s="64">
        <f>VLOOKUP($A4606,Pivot!$D:$E,2,FALSE)</f>
        <v>0</v>
      </c>
      <c r="D4606" s="64">
        <v>50</v>
      </c>
      <c r="E4606" s="64">
        <v>50</v>
      </c>
      <c r="F4606" s="64">
        <v>0</v>
      </c>
      <c r="G4606" s="64">
        <v>0</v>
      </c>
      <c r="H4606" s="20">
        <f>IFERROR(VLOOKUP(A4606,'[3]Allocation Thresholds'!A:B,2,FALSE),10)</f>
        <v>10</v>
      </c>
    </row>
    <row r="4607" spans="1:8">
      <c r="A4607" t="s">
        <v>8842</v>
      </c>
      <c r="B4607" s="64">
        <f>VLOOKUP($A4607,Pivot!$D:$E,2,FALSE)</f>
        <v>0</v>
      </c>
      <c r="D4607" s="64">
        <v>50</v>
      </c>
      <c r="E4607" s="64">
        <v>50</v>
      </c>
      <c r="F4607" s="64">
        <v>0</v>
      </c>
      <c r="G4607" s="64">
        <v>0</v>
      </c>
      <c r="H4607" s="20">
        <f>IFERROR(VLOOKUP(A4607,'[3]Allocation Thresholds'!A:B,2,FALSE),10)</f>
        <v>10</v>
      </c>
    </row>
    <row r="4608" spans="1:8">
      <c r="A4608" t="s">
        <v>8844</v>
      </c>
      <c r="B4608" s="64">
        <f>VLOOKUP($A4608,Pivot!$D:$E,2,FALSE)</f>
        <v>0</v>
      </c>
      <c r="D4608" s="64">
        <v>50</v>
      </c>
      <c r="E4608" s="64">
        <v>50</v>
      </c>
      <c r="F4608" s="64">
        <v>0</v>
      </c>
      <c r="G4608" s="64">
        <v>0</v>
      </c>
      <c r="H4608" s="20">
        <f>IFERROR(VLOOKUP(A4608,'[3]Allocation Thresholds'!A:B,2,FALSE),10)</f>
        <v>10</v>
      </c>
    </row>
    <row r="4609" spans="1:8">
      <c r="A4609" t="s">
        <v>8846</v>
      </c>
      <c r="B4609" s="64">
        <f>VLOOKUP($A4609,Pivot!$D:$E,2,FALSE)</f>
        <v>0</v>
      </c>
      <c r="D4609" s="64">
        <v>50</v>
      </c>
      <c r="E4609" s="64">
        <v>50</v>
      </c>
      <c r="F4609" s="64">
        <v>0</v>
      </c>
      <c r="G4609" s="64">
        <v>0</v>
      </c>
      <c r="H4609" s="20">
        <f>IFERROR(VLOOKUP(A4609,'[3]Allocation Thresholds'!A:B,2,FALSE),10)</f>
        <v>10</v>
      </c>
    </row>
    <row r="4610" spans="1:8">
      <c r="A4610" t="s">
        <v>8848</v>
      </c>
      <c r="B4610" s="64">
        <f>VLOOKUP($A4610,Pivot!$D:$E,2,FALSE)</f>
        <v>0</v>
      </c>
      <c r="D4610" s="64">
        <v>50</v>
      </c>
      <c r="E4610" s="64">
        <v>50</v>
      </c>
      <c r="F4610" s="64">
        <v>0</v>
      </c>
      <c r="G4610" s="64">
        <v>0</v>
      </c>
      <c r="H4610" s="20">
        <f>IFERROR(VLOOKUP(A4610,'[3]Allocation Thresholds'!A:B,2,FALSE),10)</f>
        <v>10</v>
      </c>
    </row>
    <row r="4611" spans="1:8">
      <c r="A4611" t="s">
        <v>8850</v>
      </c>
      <c r="B4611" s="64">
        <f>VLOOKUP($A4611,Pivot!$D:$E,2,FALSE)</f>
        <v>0</v>
      </c>
      <c r="D4611" s="64">
        <v>50</v>
      </c>
      <c r="E4611" s="64">
        <v>50</v>
      </c>
      <c r="F4611" s="64">
        <v>0</v>
      </c>
      <c r="G4611" s="64">
        <v>0</v>
      </c>
      <c r="H4611" s="20">
        <f>IFERROR(VLOOKUP(A4611,'[3]Allocation Thresholds'!A:B,2,FALSE),10)</f>
        <v>10</v>
      </c>
    </row>
    <row r="4612" spans="1:8">
      <c r="A4612" t="s">
        <v>8852</v>
      </c>
      <c r="B4612" s="64">
        <f>VLOOKUP($A4612,Pivot!$D:$E,2,FALSE)</f>
        <v>0</v>
      </c>
      <c r="D4612" s="64">
        <v>50</v>
      </c>
      <c r="E4612" s="64">
        <v>50</v>
      </c>
      <c r="F4612" s="64">
        <v>0</v>
      </c>
      <c r="G4612" s="64">
        <v>0</v>
      </c>
      <c r="H4612" s="20">
        <f>IFERROR(VLOOKUP(A4612,'[3]Allocation Thresholds'!A:B,2,FALSE),10)</f>
        <v>10</v>
      </c>
    </row>
    <row r="4613" spans="1:8">
      <c r="A4613" t="s">
        <v>8854</v>
      </c>
      <c r="B4613" s="64">
        <f>VLOOKUP($A4613,Pivot!$D:$E,2,FALSE)</f>
        <v>0</v>
      </c>
      <c r="D4613" s="64">
        <v>50</v>
      </c>
      <c r="E4613" s="64">
        <v>50</v>
      </c>
      <c r="F4613" s="64">
        <v>0</v>
      </c>
      <c r="G4613" s="64">
        <v>0</v>
      </c>
      <c r="H4613" s="20">
        <f>IFERROR(VLOOKUP(A4613,'[3]Allocation Thresholds'!A:B,2,FALSE),10)</f>
        <v>10</v>
      </c>
    </row>
    <row r="4614" spans="1:8">
      <c r="A4614" t="s">
        <v>8856</v>
      </c>
      <c r="B4614" s="64">
        <f>VLOOKUP($A4614,Pivot!$D:$E,2,FALSE)</f>
        <v>0</v>
      </c>
      <c r="D4614" s="64">
        <v>50</v>
      </c>
      <c r="E4614" s="64">
        <v>50</v>
      </c>
      <c r="F4614" s="64">
        <v>0</v>
      </c>
      <c r="G4614" s="64">
        <v>0</v>
      </c>
      <c r="H4614" s="20">
        <f>IFERROR(VLOOKUP(A4614,'[3]Allocation Thresholds'!A:B,2,FALSE),10)</f>
        <v>10</v>
      </c>
    </row>
    <row r="4615" spans="1:8">
      <c r="A4615" t="s">
        <v>8858</v>
      </c>
      <c r="B4615" s="64">
        <f>VLOOKUP($A4615,Pivot!$D:$E,2,FALSE)</f>
        <v>0</v>
      </c>
      <c r="D4615" s="64">
        <v>50</v>
      </c>
      <c r="E4615" s="64">
        <v>50</v>
      </c>
      <c r="F4615" s="64">
        <v>0</v>
      </c>
      <c r="G4615" s="64">
        <v>0</v>
      </c>
      <c r="H4615" s="20">
        <f>IFERROR(VLOOKUP(A4615,'[3]Allocation Thresholds'!A:B,2,FALSE),10)</f>
        <v>10</v>
      </c>
    </row>
    <row r="4616" spans="1:8">
      <c r="A4616" t="s">
        <v>8860</v>
      </c>
      <c r="B4616" s="64">
        <f>VLOOKUP($A4616,Pivot!$D:$E,2,FALSE)</f>
        <v>0</v>
      </c>
      <c r="D4616" s="64">
        <v>50</v>
      </c>
      <c r="E4616" s="64">
        <v>50</v>
      </c>
      <c r="F4616" s="64">
        <v>0</v>
      </c>
      <c r="G4616" s="64">
        <v>0</v>
      </c>
      <c r="H4616" s="20">
        <f>IFERROR(VLOOKUP(A4616,'[3]Allocation Thresholds'!A:B,2,FALSE),10)</f>
        <v>10</v>
      </c>
    </row>
    <row r="4617" spans="1:8">
      <c r="A4617" t="s">
        <v>8862</v>
      </c>
      <c r="B4617" s="64">
        <f>VLOOKUP($A4617,Pivot!$D:$E,2,FALSE)</f>
        <v>0</v>
      </c>
      <c r="D4617" s="64">
        <v>50</v>
      </c>
      <c r="E4617" s="64">
        <v>50</v>
      </c>
      <c r="F4617" s="64">
        <v>0</v>
      </c>
      <c r="G4617" s="64">
        <v>0</v>
      </c>
      <c r="H4617" s="20">
        <f>IFERROR(VLOOKUP(A4617,'[3]Allocation Thresholds'!A:B,2,FALSE),10)</f>
        <v>10</v>
      </c>
    </row>
    <row r="4618" spans="1:8">
      <c r="A4618" t="s">
        <v>8864</v>
      </c>
      <c r="B4618" s="64">
        <f>VLOOKUP($A4618,Pivot!$D:$E,2,FALSE)</f>
        <v>0</v>
      </c>
      <c r="D4618" s="64">
        <v>50</v>
      </c>
      <c r="E4618" s="64">
        <v>50</v>
      </c>
      <c r="F4618" s="64">
        <v>0</v>
      </c>
      <c r="G4618" s="64">
        <v>0</v>
      </c>
      <c r="H4618" s="20">
        <f>IFERROR(VLOOKUP(A4618,'[3]Allocation Thresholds'!A:B,2,FALSE),10)</f>
        <v>10</v>
      </c>
    </row>
    <row r="4619" spans="1:8">
      <c r="A4619" t="s">
        <v>8866</v>
      </c>
      <c r="B4619" s="64">
        <f>VLOOKUP($A4619,Pivot!$D:$E,2,FALSE)</f>
        <v>0</v>
      </c>
      <c r="D4619" s="64">
        <v>50</v>
      </c>
      <c r="E4619" s="64">
        <v>50</v>
      </c>
      <c r="F4619" s="64">
        <v>0</v>
      </c>
      <c r="G4619" s="64">
        <v>0</v>
      </c>
      <c r="H4619" s="20">
        <f>IFERROR(VLOOKUP(A4619,'[3]Allocation Thresholds'!A:B,2,FALSE),10)</f>
        <v>10</v>
      </c>
    </row>
    <row r="4620" spans="1:8">
      <c r="A4620" t="s">
        <v>8868</v>
      </c>
      <c r="B4620" s="64">
        <f>VLOOKUP($A4620,Pivot!$D:$E,2,FALSE)</f>
        <v>0</v>
      </c>
      <c r="D4620" s="64">
        <v>50</v>
      </c>
      <c r="E4620" s="64">
        <v>50</v>
      </c>
      <c r="F4620" s="64">
        <v>0</v>
      </c>
      <c r="G4620" s="64">
        <v>0</v>
      </c>
      <c r="H4620" s="20">
        <f>IFERROR(VLOOKUP(A4620,'[3]Allocation Thresholds'!A:B,2,FALSE),10)</f>
        <v>10</v>
      </c>
    </row>
    <row r="4621" spans="1:8">
      <c r="A4621" t="s">
        <v>8870</v>
      </c>
      <c r="B4621" s="64">
        <f>VLOOKUP($A4621,Pivot!$D:$E,2,FALSE)</f>
        <v>0</v>
      </c>
      <c r="D4621" s="64">
        <v>50</v>
      </c>
      <c r="E4621" s="64">
        <v>50</v>
      </c>
      <c r="F4621" s="64">
        <v>0</v>
      </c>
      <c r="G4621" s="64">
        <v>0</v>
      </c>
      <c r="H4621" s="20">
        <f>IFERROR(VLOOKUP(A4621,'[3]Allocation Thresholds'!A:B,2,FALSE),10)</f>
        <v>10</v>
      </c>
    </row>
    <row r="4622" spans="1:8">
      <c r="A4622" t="s">
        <v>8872</v>
      </c>
      <c r="B4622" s="64">
        <f>VLOOKUP($A4622,Pivot!$D:$E,2,FALSE)</f>
        <v>0</v>
      </c>
      <c r="D4622" s="64">
        <v>50</v>
      </c>
      <c r="E4622" s="64">
        <v>50</v>
      </c>
      <c r="F4622" s="64">
        <v>0</v>
      </c>
      <c r="G4622" s="64">
        <v>0</v>
      </c>
      <c r="H4622" s="20">
        <f>IFERROR(VLOOKUP(A4622,'[3]Allocation Thresholds'!A:B,2,FALSE),10)</f>
        <v>10</v>
      </c>
    </row>
    <row r="4623" spans="1:8">
      <c r="A4623" t="s">
        <v>8874</v>
      </c>
      <c r="B4623" s="64">
        <f>VLOOKUP($A4623,Pivot!$D:$E,2,FALSE)</f>
        <v>0</v>
      </c>
      <c r="D4623" s="64">
        <v>50</v>
      </c>
      <c r="E4623" s="64">
        <v>50</v>
      </c>
      <c r="F4623" s="64">
        <v>0</v>
      </c>
      <c r="G4623" s="64">
        <v>0</v>
      </c>
      <c r="H4623" s="20">
        <f>IFERROR(VLOOKUP(A4623,'[3]Allocation Thresholds'!A:B,2,FALSE),10)</f>
        <v>10</v>
      </c>
    </row>
    <row r="4624" spans="1:8">
      <c r="A4624" t="s">
        <v>8876</v>
      </c>
      <c r="B4624" s="64">
        <f>VLOOKUP($A4624,Pivot!$D:$E,2,FALSE)</f>
        <v>0</v>
      </c>
      <c r="D4624" s="64">
        <v>50</v>
      </c>
      <c r="E4624" s="64">
        <v>50</v>
      </c>
      <c r="F4624" s="64">
        <v>0</v>
      </c>
      <c r="G4624" s="64">
        <v>0</v>
      </c>
      <c r="H4624" s="20">
        <f>IFERROR(VLOOKUP(A4624,'[3]Allocation Thresholds'!A:B,2,FALSE),10)</f>
        <v>10</v>
      </c>
    </row>
    <row r="4625" spans="1:11">
      <c r="A4625" t="s">
        <v>8878</v>
      </c>
      <c r="B4625" s="64">
        <f>VLOOKUP($A4625,Pivot!$D:$E,2,FALSE)</f>
        <v>0</v>
      </c>
      <c r="D4625" s="64">
        <v>50</v>
      </c>
      <c r="E4625" s="64">
        <v>50</v>
      </c>
      <c r="F4625" s="64">
        <v>0</v>
      </c>
      <c r="G4625" s="64">
        <v>0</v>
      </c>
      <c r="H4625" s="20">
        <f>IFERROR(VLOOKUP(A4625,'[3]Allocation Thresholds'!A:B,2,FALSE),10)</f>
        <v>10</v>
      </c>
    </row>
    <row r="4626" spans="1:11">
      <c r="A4626" t="s">
        <v>8880</v>
      </c>
      <c r="B4626" s="64">
        <f>VLOOKUP($A4626,Pivot!$D:$E,2,FALSE)</f>
        <v>0</v>
      </c>
      <c r="D4626" s="64">
        <v>50</v>
      </c>
      <c r="E4626" s="64">
        <v>50</v>
      </c>
      <c r="F4626" s="64">
        <v>0</v>
      </c>
      <c r="G4626" s="64">
        <v>0</v>
      </c>
      <c r="H4626" s="20">
        <f>IFERROR(VLOOKUP(A4626,'[3]Allocation Thresholds'!A:B,2,FALSE),10)</f>
        <v>10</v>
      </c>
    </row>
    <row r="4627" spans="1:11">
      <c r="A4627" t="s">
        <v>8882</v>
      </c>
      <c r="B4627" s="64">
        <f>VLOOKUP($A4627,Pivot!$D:$E,2,FALSE)</f>
        <v>0</v>
      </c>
      <c r="D4627" s="64">
        <v>50</v>
      </c>
      <c r="E4627" s="64">
        <v>50</v>
      </c>
      <c r="F4627" s="64">
        <v>0</v>
      </c>
      <c r="G4627" s="64">
        <v>0</v>
      </c>
      <c r="H4627" s="20">
        <f>IFERROR(VLOOKUP(A4627,'[3]Allocation Thresholds'!A:B,2,FALSE),10)</f>
        <v>10</v>
      </c>
    </row>
    <row r="4628" spans="1:11">
      <c r="A4628" t="s">
        <v>8884</v>
      </c>
      <c r="B4628" s="64">
        <f>VLOOKUP($A4628,Pivot!$D:$E,2,FALSE)</f>
        <v>0</v>
      </c>
      <c r="D4628" s="64">
        <v>50</v>
      </c>
      <c r="E4628" s="64">
        <v>50</v>
      </c>
      <c r="F4628" s="64">
        <v>0</v>
      </c>
      <c r="G4628" s="64">
        <v>0</v>
      </c>
      <c r="H4628" s="20">
        <f>IFERROR(VLOOKUP(A4628,'[3]Allocation Thresholds'!A:B,2,FALSE),10)</f>
        <v>10</v>
      </c>
    </row>
    <row r="4629" spans="1:11">
      <c r="A4629" t="s">
        <v>8886</v>
      </c>
      <c r="B4629" s="64">
        <f>VLOOKUP($A4629,Pivot!$D:$E,2,FALSE)</f>
        <v>0</v>
      </c>
      <c r="D4629" s="64">
        <v>50</v>
      </c>
      <c r="E4629" s="64">
        <v>50</v>
      </c>
      <c r="F4629" s="64">
        <v>0</v>
      </c>
      <c r="G4629" s="64">
        <v>0</v>
      </c>
      <c r="H4629" s="20">
        <f>IFERROR(VLOOKUP(A4629,'[3]Allocation Thresholds'!A:B,2,FALSE),10)</f>
        <v>10</v>
      </c>
    </row>
    <row r="4630" spans="1:11">
      <c r="A4630" t="s">
        <v>8888</v>
      </c>
      <c r="B4630" s="64">
        <f>VLOOKUP($A4630,Pivot!$D:$E,2,FALSE)</f>
        <v>0</v>
      </c>
      <c r="D4630" s="64">
        <v>50</v>
      </c>
      <c r="E4630" s="64">
        <v>50</v>
      </c>
      <c r="F4630" s="64">
        <v>0</v>
      </c>
      <c r="G4630" s="64">
        <v>0</v>
      </c>
      <c r="H4630" s="20">
        <f>IFERROR(VLOOKUP(A4630,'[3]Allocation Thresholds'!A:B,2,FALSE),10)</f>
        <v>10</v>
      </c>
    </row>
    <row r="4631" spans="1:11">
      <c r="A4631" t="s">
        <v>8890</v>
      </c>
      <c r="B4631" s="64">
        <f>VLOOKUP($A4631,Pivot!$D:$E,2,FALSE)</f>
        <v>0</v>
      </c>
      <c r="D4631" s="64">
        <v>50</v>
      </c>
      <c r="E4631" s="64">
        <v>50</v>
      </c>
      <c r="F4631" s="64">
        <v>0</v>
      </c>
      <c r="G4631" s="64">
        <v>0</v>
      </c>
      <c r="H4631" s="20">
        <f>IFERROR(VLOOKUP(A4631,'[3]Allocation Thresholds'!A:B,2,FALSE),10)</f>
        <v>10</v>
      </c>
    </row>
    <row r="4632" spans="1:11">
      <c r="A4632" t="s">
        <v>8892</v>
      </c>
      <c r="B4632" s="64">
        <f>VLOOKUP($A4632,Pivot!$D:$E,2,FALSE)</f>
        <v>0</v>
      </c>
      <c r="D4632" s="64">
        <v>50</v>
      </c>
      <c r="E4632" s="64">
        <v>50</v>
      </c>
      <c r="F4632" s="64">
        <v>0</v>
      </c>
      <c r="G4632" s="64">
        <v>0</v>
      </c>
      <c r="H4632" s="20">
        <f>IFERROR(VLOOKUP(A4632,'[3]Allocation Thresholds'!A:B,2,FALSE),10)</f>
        <v>10</v>
      </c>
    </row>
    <row r="4633" spans="1:11">
      <c r="A4633" t="s">
        <v>8894</v>
      </c>
      <c r="B4633" s="64">
        <f>VLOOKUP($A4633,Pivot!$D:$E,2,FALSE)</f>
        <v>0</v>
      </c>
      <c r="D4633" s="64">
        <v>50</v>
      </c>
      <c r="E4633" s="64">
        <v>50</v>
      </c>
      <c r="F4633" s="64">
        <v>0</v>
      </c>
      <c r="G4633" s="64">
        <v>0</v>
      </c>
      <c r="H4633" s="20">
        <f>IFERROR(VLOOKUP(A4633,'[3]Allocation Thresholds'!A:B,2,FALSE),10)</f>
        <v>10</v>
      </c>
    </row>
    <row r="4634" spans="1:11">
      <c r="A4634" t="s">
        <v>8896</v>
      </c>
      <c r="B4634" s="64">
        <f>VLOOKUP($A4634,Pivot!$D:$E,2,FALSE)</f>
        <v>0</v>
      </c>
      <c r="D4634" s="64">
        <v>50</v>
      </c>
      <c r="E4634" s="64">
        <v>50</v>
      </c>
      <c r="F4634" s="64">
        <v>0</v>
      </c>
      <c r="G4634" s="64">
        <v>0</v>
      </c>
      <c r="H4634" s="20">
        <f>IFERROR(VLOOKUP(A4634,'[3]Allocation Thresholds'!A:B,2,FALSE),10)</f>
        <v>10</v>
      </c>
    </row>
    <row r="4635" spans="1:11">
      <c r="A4635" t="s">
        <v>8898</v>
      </c>
      <c r="B4635" s="64">
        <f>VLOOKUP($A4635,Pivot!$D:$E,2,FALSE)</f>
        <v>0</v>
      </c>
      <c r="D4635" s="64">
        <v>50</v>
      </c>
      <c r="E4635" s="64">
        <v>50</v>
      </c>
      <c r="F4635" s="64">
        <v>0</v>
      </c>
      <c r="G4635" s="64">
        <v>0</v>
      </c>
      <c r="H4635" s="20">
        <f>IFERROR(VLOOKUP(A4635,'[3]Allocation Thresholds'!A:B,2,FALSE),10)</f>
        <v>10</v>
      </c>
    </row>
    <row r="4636" spans="1:11">
      <c r="A4636" t="s">
        <v>8900</v>
      </c>
      <c r="B4636" s="64">
        <f>VLOOKUP($A4636,Pivot!$D:$E,2,FALSE)</f>
        <v>0</v>
      </c>
      <c r="D4636" s="64">
        <v>50</v>
      </c>
      <c r="E4636" s="64">
        <v>50</v>
      </c>
      <c r="F4636" s="64">
        <v>0</v>
      </c>
      <c r="G4636" s="64">
        <v>0</v>
      </c>
      <c r="H4636" s="20">
        <f>IFERROR(VLOOKUP(A4636,'[3]Allocation Thresholds'!A:B,2,FALSE),10)</f>
        <v>10</v>
      </c>
    </row>
    <row r="4637" spans="1:11">
      <c r="A4637" t="s">
        <v>8902</v>
      </c>
      <c r="B4637" s="64">
        <f>VLOOKUP($A4637,Pivot!$D:$E,2,FALSE)</f>
        <v>0</v>
      </c>
      <c r="D4637" s="64">
        <v>50</v>
      </c>
      <c r="E4637" s="64">
        <v>50</v>
      </c>
      <c r="F4637" s="64">
        <v>0</v>
      </c>
      <c r="G4637" s="64">
        <v>0</v>
      </c>
      <c r="H4637" s="20">
        <f>IFERROR(VLOOKUP(A4637,'[3]Allocation Thresholds'!A:B,2,FALSE),10)</f>
        <v>10</v>
      </c>
    </row>
    <row r="4638" spans="1:11">
      <c r="A4638" t="s">
        <v>8904</v>
      </c>
      <c r="B4638" s="64">
        <f>VLOOKUP($A4638,Pivot!$D:$E,2,FALSE)</f>
        <v>0</v>
      </c>
      <c r="D4638" s="64">
        <v>50</v>
      </c>
      <c r="E4638" s="64">
        <v>50</v>
      </c>
      <c r="F4638" s="64">
        <v>0</v>
      </c>
      <c r="G4638" s="64">
        <v>0</v>
      </c>
      <c r="H4638" s="20">
        <f>IFERROR(VLOOKUP(A4638,'[3]Allocation Thresholds'!A:B,2,FALSE),10)</f>
        <v>10</v>
      </c>
      <c r="K4638" s="20"/>
    </row>
    <row r="4639" spans="1:11">
      <c r="A4639" t="s">
        <v>8906</v>
      </c>
      <c r="B4639" s="64">
        <f>VLOOKUP($A4639,Pivot!$D:$E,2,FALSE)</f>
        <v>0</v>
      </c>
      <c r="D4639" s="64">
        <v>50</v>
      </c>
      <c r="E4639" s="64">
        <v>50</v>
      </c>
      <c r="F4639" s="64">
        <v>0</v>
      </c>
      <c r="G4639" s="64">
        <v>0</v>
      </c>
      <c r="H4639" s="20">
        <f>IFERROR(VLOOKUP(A4639,'[3]Allocation Thresholds'!A:B,2,FALSE),10)</f>
        <v>10</v>
      </c>
    </row>
    <row r="4640" spans="1:11">
      <c r="A4640" t="s">
        <v>8908</v>
      </c>
      <c r="B4640" s="64">
        <f>VLOOKUP($A4640,Pivot!$D:$E,2,FALSE)</f>
        <v>0</v>
      </c>
      <c r="D4640" s="64">
        <v>50</v>
      </c>
      <c r="E4640" s="64">
        <v>50</v>
      </c>
      <c r="F4640" s="64">
        <v>0</v>
      </c>
      <c r="G4640" s="64">
        <v>0</v>
      </c>
      <c r="H4640" s="20">
        <f>IFERROR(VLOOKUP(A4640,'[3]Allocation Thresholds'!A:B,2,FALSE),10)</f>
        <v>10</v>
      </c>
    </row>
    <row r="4641" spans="1:8">
      <c r="A4641" t="s">
        <v>8910</v>
      </c>
      <c r="B4641" s="64">
        <f>VLOOKUP($A4641,Pivot!$D:$E,2,FALSE)</f>
        <v>0</v>
      </c>
      <c r="D4641" s="64">
        <v>50</v>
      </c>
      <c r="E4641" s="64">
        <v>50</v>
      </c>
      <c r="F4641" s="64">
        <v>0</v>
      </c>
      <c r="G4641" s="64">
        <v>0</v>
      </c>
      <c r="H4641" s="20">
        <f>IFERROR(VLOOKUP(A4641,'[3]Allocation Thresholds'!A:B,2,FALSE),10)</f>
        <v>10</v>
      </c>
    </row>
    <row r="4642" spans="1:8">
      <c r="A4642" t="s">
        <v>8912</v>
      </c>
      <c r="B4642" s="64">
        <f>VLOOKUP($A4642,Pivot!$D:$E,2,FALSE)</f>
        <v>0</v>
      </c>
      <c r="D4642" s="66">
        <v>50</v>
      </c>
      <c r="E4642" s="64">
        <v>50</v>
      </c>
      <c r="F4642" s="64">
        <v>0</v>
      </c>
      <c r="G4642" s="64">
        <v>0</v>
      </c>
      <c r="H4642" s="20">
        <f>IFERROR(VLOOKUP(A4642,'[3]Allocation Thresholds'!A:B,2,FALSE),10)</f>
        <v>10</v>
      </c>
    </row>
    <row r="4643" spans="1:8">
      <c r="A4643" t="s">
        <v>8914</v>
      </c>
      <c r="B4643" s="64">
        <f>VLOOKUP($A4643,Pivot!$D:$E,2,FALSE)</f>
        <v>0</v>
      </c>
      <c r="D4643" s="64">
        <v>50</v>
      </c>
      <c r="E4643" s="64">
        <v>50</v>
      </c>
      <c r="F4643" s="64">
        <v>0</v>
      </c>
      <c r="G4643" s="64">
        <v>0</v>
      </c>
      <c r="H4643" s="20">
        <f>IFERROR(VLOOKUP(A4643,'[3]Allocation Thresholds'!A:B,2,FALSE),10)</f>
        <v>10</v>
      </c>
    </row>
    <row r="4644" spans="1:8">
      <c r="A4644" t="s">
        <v>8916</v>
      </c>
      <c r="B4644" s="64">
        <f>VLOOKUP($A4644,Pivot!$D:$E,2,FALSE)</f>
        <v>0</v>
      </c>
      <c r="D4644" s="64">
        <v>50</v>
      </c>
      <c r="E4644" s="64">
        <v>50</v>
      </c>
      <c r="F4644" s="64">
        <v>0</v>
      </c>
      <c r="G4644" s="64">
        <v>0</v>
      </c>
      <c r="H4644" s="20">
        <f>IFERROR(VLOOKUP(A4644,'[3]Allocation Thresholds'!A:B,2,FALSE),10)</f>
        <v>10</v>
      </c>
    </row>
    <row r="4645" spans="1:8">
      <c r="A4645" t="s">
        <v>8918</v>
      </c>
      <c r="B4645" s="64">
        <f>VLOOKUP($A4645,Pivot!$D:$E,2,FALSE)</f>
        <v>0</v>
      </c>
      <c r="D4645" s="64">
        <v>50</v>
      </c>
      <c r="E4645" s="64">
        <v>50</v>
      </c>
      <c r="F4645" s="64">
        <v>0</v>
      </c>
      <c r="G4645" s="64">
        <v>0</v>
      </c>
      <c r="H4645" s="20">
        <f>IFERROR(VLOOKUP(A4645,'[3]Allocation Thresholds'!A:B,2,FALSE),10)</f>
        <v>10</v>
      </c>
    </row>
    <row r="4646" spans="1:8">
      <c r="A4646" t="s">
        <v>8920</v>
      </c>
      <c r="B4646" s="64">
        <f>VLOOKUP($A4646,Pivot!$D:$E,2,FALSE)</f>
        <v>0</v>
      </c>
      <c r="D4646" s="64">
        <v>50</v>
      </c>
      <c r="E4646" s="64">
        <v>50</v>
      </c>
      <c r="F4646" s="64">
        <v>0</v>
      </c>
      <c r="G4646" s="64">
        <v>0</v>
      </c>
      <c r="H4646" s="20">
        <f>IFERROR(VLOOKUP(A4646,'[3]Allocation Thresholds'!A:B,2,FALSE),10)</f>
        <v>10</v>
      </c>
    </row>
    <row r="4647" spans="1:8">
      <c r="A4647" t="s">
        <v>8922</v>
      </c>
      <c r="B4647" s="64">
        <f>VLOOKUP($A4647,Pivot!$D:$E,2,FALSE)</f>
        <v>0</v>
      </c>
      <c r="D4647" s="64">
        <v>50</v>
      </c>
      <c r="E4647" s="64">
        <v>50</v>
      </c>
      <c r="F4647" s="64">
        <v>0</v>
      </c>
      <c r="G4647" s="64">
        <v>0</v>
      </c>
      <c r="H4647" s="20">
        <f>IFERROR(VLOOKUP(A4647,'[3]Allocation Thresholds'!A:B,2,FALSE),10)</f>
        <v>10</v>
      </c>
    </row>
    <row r="4648" spans="1:8">
      <c r="A4648" t="s">
        <v>8924</v>
      </c>
      <c r="B4648" s="64">
        <f>VLOOKUP($A4648,Pivot!$D:$E,2,FALSE)</f>
        <v>0</v>
      </c>
      <c r="D4648" s="64">
        <v>50</v>
      </c>
      <c r="E4648" s="64">
        <v>50</v>
      </c>
      <c r="F4648" s="64">
        <v>0</v>
      </c>
      <c r="G4648" s="64">
        <v>0</v>
      </c>
      <c r="H4648" s="20">
        <f>IFERROR(VLOOKUP(A4648,'[3]Allocation Thresholds'!A:B,2,FALSE),10)</f>
        <v>10</v>
      </c>
    </row>
    <row r="4649" spans="1:8">
      <c r="A4649" t="s">
        <v>8926</v>
      </c>
      <c r="B4649" s="64">
        <f>VLOOKUP($A4649,Pivot!$D:$E,2,FALSE)</f>
        <v>0</v>
      </c>
      <c r="D4649" s="64">
        <v>50</v>
      </c>
      <c r="E4649" s="64">
        <v>50</v>
      </c>
      <c r="F4649" s="64">
        <v>0</v>
      </c>
      <c r="G4649" s="64">
        <v>0</v>
      </c>
      <c r="H4649" s="20">
        <f>IFERROR(VLOOKUP(A4649,'[3]Allocation Thresholds'!A:B,2,FALSE),10)</f>
        <v>10</v>
      </c>
    </row>
    <row r="4650" spans="1:8">
      <c r="A4650" t="s">
        <v>8928</v>
      </c>
      <c r="B4650" s="64">
        <f>VLOOKUP($A4650,Pivot!$D:$E,2,FALSE)</f>
        <v>0</v>
      </c>
      <c r="D4650" s="64">
        <v>50</v>
      </c>
      <c r="E4650" s="64">
        <v>50</v>
      </c>
      <c r="F4650" s="64">
        <v>0</v>
      </c>
      <c r="G4650" s="64">
        <v>0</v>
      </c>
      <c r="H4650" s="20">
        <f>IFERROR(VLOOKUP(A4650,'[3]Allocation Thresholds'!A:B,2,FALSE),10)</f>
        <v>10</v>
      </c>
    </row>
    <row r="4651" spans="1:8">
      <c r="A4651" t="s">
        <v>8930</v>
      </c>
      <c r="B4651" s="64">
        <f>VLOOKUP($A4651,Pivot!$D:$E,2,FALSE)</f>
        <v>0</v>
      </c>
      <c r="D4651" s="64">
        <v>50</v>
      </c>
      <c r="E4651" s="64">
        <v>50</v>
      </c>
      <c r="F4651" s="64">
        <v>0</v>
      </c>
      <c r="G4651" s="64">
        <v>0</v>
      </c>
      <c r="H4651" s="20">
        <f>IFERROR(VLOOKUP(A4651,'[3]Allocation Thresholds'!A:B,2,FALSE),10)</f>
        <v>10</v>
      </c>
    </row>
    <row r="4652" spans="1:8">
      <c r="A4652" t="s">
        <v>8932</v>
      </c>
      <c r="B4652" s="64">
        <f>VLOOKUP($A4652,Pivot!$D:$E,2,FALSE)</f>
        <v>0</v>
      </c>
      <c r="D4652" s="64">
        <v>50</v>
      </c>
      <c r="E4652" s="64">
        <v>50</v>
      </c>
      <c r="F4652" s="64">
        <v>0</v>
      </c>
      <c r="G4652" s="64">
        <v>0</v>
      </c>
      <c r="H4652" s="20">
        <f>IFERROR(VLOOKUP(A4652,'[3]Allocation Thresholds'!A:B,2,FALSE),10)</f>
        <v>10</v>
      </c>
    </row>
    <row r="4653" spans="1:8">
      <c r="A4653" t="s">
        <v>8934</v>
      </c>
      <c r="B4653" s="64">
        <f>VLOOKUP($A4653,Pivot!$D:$E,2,FALSE)</f>
        <v>0</v>
      </c>
      <c r="D4653" s="64">
        <v>50</v>
      </c>
      <c r="E4653" s="64">
        <v>50</v>
      </c>
      <c r="F4653" s="64">
        <v>0</v>
      </c>
      <c r="G4653" s="64">
        <v>0</v>
      </c>
      <c r="H4653" s="20">
        <f>IFERROR(VLOOKUP(A4653,'[3]Allocation Thresholds'!A:B,2,FALSE),10)</f>
        <v>10</v>
      </c>
    </row>
    <row r="4654" spans="1:8">
      <c r="A4654" t="s">
        <v>8936</v>
      </c>
      <c r="B4654" s="64">
        <f>VLOOKUP($A4654,Pivot!$D:$E,2,FALSE)</f>
        <v>0</v>
      </c>
      <c r="D4654" s="66">
        <v>50</v>
      </c>
      <c r="E4654" s="64">
        <v>50</v>
      </c>
      <c r="F4654" s="64">
        <v>0</v>
      </c>
      <c r="G4654" s="64">
        <v>0</v>
      </c>
      <c r="H4654" s="20">
        <f>IFERROR(VLOOKUP(A4654,'[3]Allocation Thresholds'!A:B,2,FALSE),10)</f>
        <v>10</v>
      </c>
    </row>
    <row r="4655" spans="1:8">
      <c r="A4655" t="s">
        <v>8938</v>
      </c>
      <c r="B4655" s="64">
        <f>VLOOKUP($A4655,Pivot!$D:$E,2,FALSE)</f>
        <v>0</v>
      </c>
      <c r="D4655" s="64">
        <v>50</v>
      </c>
      <c r="E4655" s="66">
        <v>50</v>
      </c>
      <c r="F4655" s="64">
        <v>0</v>
      </c>
      <c r="G4655" s="64">
        <v>0</v>
      </c>
      <c r="H4655" s="20">
        <f>IFERROR(VLOOKUP(A4655,'[3]Allocation Thresholds'!A:B,2,FALSE),10)</f>
        <v>10</v>
      </c>
    </row>
    <row r="4656" spans="1:8">
      <c r="A4656" t="s">
        <v>8940</v>
      </c>
      <c r="B4656" s="64">
        <f>VLOOKUP($A4656,Pivot!$D:$E,2,FALSE)</f>
        <v>0</v>
      </c>
      <c r="D4656" s="64">
        <v>50</v>
      </c>
      <c r="E4656" s="64">
        <v>50</v>
      </c>
      <c r="F4656" s="64">
        <v>0</v>
      </c>
      <c r="G4656" s="64">
        <v>0</v>
      </c>
      <c r="H4656" s="20">
        <f>IFERROR(VLOOKUP(A4656,'[3]Allocation Thresholds'!A:B,2,FALSE),10)</f>
        <v>10</v>
      </c>
    </row>
    <row r="4657" spans="1:8">
      <c r="A4657" t="s">
        <v>8942</v>
      </c>
      <c r="B4657" s="64">
        <f>VLOOKUP($A4657,Pivot!$D:$E,2,FALSE)</f>
        <v>0</v>
      </c>
      <c r="D4657" s="64">
        <v>50</v>
      </c>
      <c r="E4657" s="64">
        <v>50</v>
      </c>
      <c r="F4657" s="64">
        <v>0</v>
      </c>
      <c r="G4657" s="64">
        <v>0</v>
      </c>
      <c r="H4657" s="20">
        <f>IFERROR(VLOOKUP(A4657,'[3]Allocation Thresholds'!A:B,2,FALSE),10)</f>
        <v>10</v>
      </c>
    </row>
    <row r="4658" spans="1:8">
      <c r="A4658" t="s">
        <v>8944</v>
      </c>
      <c r="B4658" s="64">
        <f>VLOOKUP($A4658,Pivot!$D:$E,2,FALSE)</f>
        <v>0</v>
      </c>
      <c r="D4658" s="64">
        <v>50</v>
      </c>
      <c r="E4658" s="64">
        <v>50</v>
      </c>
      <c r="F4658" s="64">
        <v>0</v>
      </c>
      <c r="G4658" s="64">
        <v>0</v>
      </c>
      <c r="H4658" s="20">
        <f>IFERROR(VLOOKUP(A4658,'[3]Allocation Thresholds'!A:B,2,FALSE),10)</f>
        <v>10</v>
      </c>
    </row>
    <row r="4659" spans="1:8">
      <c r="A4659" t="s">
        <v>8946</v>
      </c>
      <c r="B4659" s="64">
        <f>VLOOKUP($A4659,Pivot!$D:$E,2,FALSE)</f>
        <v>0</v>
      </c>
      <c r="D4659" s="64">
        <v>50</v>
      </c>
      <c r="E4659" s="64">
        <v>50</v>
      </c>
      <c r="F4659" s="64">
        <v>0</v>
      </c>
      <c r="G4659" s="64">
        <v>0</v>
      </c>
      <c r="H4659" s="20">
        <f>IFERROR(VLOOKUP(A4659,'[3]Allocation Thresholds'!A:B,2,FALSE),10)</f>
        <v>10</v>
      </c>
    </row>
    <row r="4660" spans="1:8">
      <c r="A4660" t="s">
        <v>8948</v>
      </c>
      <c r="B4660" s="64">
        <f>VLOOKUP($A4660,Pivot!$D:$E,2,FALSE)</f>
        <v>0</v>
      </c>
      <c r="D4660" s="64">
        <v>50</v>
      </c>
      <c r="E4660" s="64">
        <v>50</v>
      </c>
      <c r="F4660" s="64">
        <v>0</v>
      </c>
      <c r="G4660" s="64">
        <v>0</v>
      </c>
      <c r="H4660" s="20">
        <f>IFERROR(VLOOKUP(A4660,'[3]Allocation Thresholds'!A:B,2,FALSE),10)</f>
        <v>10</v>
      </c>
    </row>
    <row r="4661" spans="1:8">
      <c r="A4661" t="s">
        <v>8950</v>
      </c>
      <c r="B4661" s="64">
        <f>VLOOKUP($A4661,Pivot!$D:$E,2,FALSE)</f>
        <v>0</v>
      </c>
      <c r="D4661" s="64">
        <v>50</v>
      </c>
      <c r="E4661" s="64">
        <v>50</v>
      </c>
      <c r="F4661" s="64">
        <v>0</v>
      </c>
      <c r="G4661" s="64">
        <v>0</v>
      </c>
      <c r="H4661" s="20">
        <f>IFERROR(VLOOKUP(A4661,'[3]Allocation Thresholds'!A:B,2,FALSE),10)</f>
        <v>10</v>
      </c>
    </row>
    <row r="4662" spans="1:8">
      <c r="A4662" t="s">
        <v>8952</v>
      </c>
      <c r="B4662" s="64">
        <f>VLOOKUP($A4662,Pivot!$D:$E,2,FALSE)</f>
        <v>0</v>
      </c>
      <c r="D4662" s="64">
        <v>50</v>
      </c>
      <c r="E4662" s="64">
        <v>50</v>
      </c>
      <c r="F4662" s="64">
        <v>0</v>
      </c>
      <c r="G4662" s="64">
        <v>0</v>
      </c>
      <c r="H4662" s="20">
        <f>IFERROR(VLOOKUP(A4662,'[3]Allocation Thresholds'!A:B,2,FALSE),10)</f>
        <v>10</v>
      </c>
    </row>
    <row r="4663" spans="1:8">
      <c r="A4663" t="s">
        <v>8954</v>
      </c>
      <c r="B4663" s="64">
        <f>VLOOKUP($A4663,Pivot!$D:$E,2,FALSE)</f>
        <v>0</v>
      </c>
      <c r="D4663" s="64">
        <v>50</v>
      </c>
      <c r="E4663" s="64">
        <v>50</v>
      </c>
      <c r="F4663" s="64">
        <v>0</v>
      </c>
      <c r="G4663" s="64">
        <v>0</v>
      </c>
      <c r="H4663" s="20">
        <f>IFERROR(VLOOKUP(A4663,'[3]Allocation Thresholds'!A:B,2,FALSE),10)</f>
        <v>10</v>
      </c>
    </row>
    <row r="4664" spans="1:8">
      <c r="A4664" t="s">
        <v>8956</v>
      </c>
      <c r="B4664" s="64">
        <f>VLOOKUP($A4664,Pivot!$D:$E,2,FALSE)</f>
        <v>0</v>
      </c>
      <c r="D4664" s="64">
        <v>50</v>
      </c>
      <c r="E4664" s="66">
        <v>50</v>
      </c>
      <c r="F4664" s="64">
        <v>0</v>
      </c>
      <c r="G4664" s="64">
        <v>0</v>
      </c>
      <c r="H4664" s="20">
        <f>IFERROR(VLOOKUP(A4664,'[3]Allocation Thresholds'!A:B,2,FALSE),10)</f>
        <v>10</v>
      </c>
    </row>
    <row r="4665" spans="1:8">
      <c r="A4665" t="s">
        <v>8958</v>
      </c>
      <c r="B4665" s="64">
        <f>VLOOKUP($A4665,Pivot!$D:$E,2,FALSE)</f>
        <v>0</v>
      </c>
      <c r="D4665" s="64">
        <v>50</v>
      </c>
      <c r="E4665" s="64">
        <v>50</v>
      </c>
      <c r="F4665" s="64">
        <v>0</v>
      </c>
      <c r="G4665" s="64">
        <v>0</v>
      </c>
      <c r="H4665" s="20">
        <f>IFERROR(VLOOKUP(A4665,'[3]Allocation Thresholds'!A:B,2,FALSE),10)</f>
        <v>10</v>
      </c>
    </row>
    <row r="4666" spans="1:8">
      <c r="A4666" t="s">
        <v>8960</v>
      </c>
      <c r="B4666" s="64">
        <f>VLOOKUP($A4666,Pivot!$D:$E,2,FALSE)</f>
        <v>0</v>
      </c>
      <c r="D4666" s="64">
        <v>50</v>
      </c>
      <c r="E4666" s="64">
        <v>50</v>
      </c>
      <c r="F4666" s="64">
        <v>0</v>
      </c>
      <c r="G4666" s="64">
        <v>0</v>
      </c>
      <c r="H4666" s="20">
        <f>IFERROR(VLOOKUP(A4666,'[3]Allocation Thresholds'!A:B,2,FALSE),10)</f>
        <v>10</v>
      </c>
    </row>
    <row r="4667" spans="1:8">
      <c r="A4667" t="s">
        <v>8962</v>
      </c>
      <c r="B4667" s="64">
        <f>VLOOKUP($A4667,Pivot!$D:$E,2,FALSE)</f>
        <v>0</v>
      </c>
      <c r="D4667" s="64">
        <v>50</v>
      </c>
      <c r="E4667" s="64">
        <v>50</v>
      </c>
      <c r="F4667" s="64">
        <v>0</v>
      </c>
      <c r="G4667" s="64">
        <v>0</v>
      </c>
      <c r="H4667" s="20">
        <f>IFERROR(VLOOKUP(A4667,'[3]Allocation Thresholds'!A:B,2,FALSE),10)</f>
        <v>10</v>
      </c>
    </row>
    <row r="4668" spans="1:8">
      <c r="A4668" t="s">
        <v>8964</v>
      </c>
      <c r="B4668" s="64">
        <f>VLOOKUP($A4668,Pivot!$D:$E,2,FALSE)</f>
        <v>0</v>
      </c>
      <c r="D4668" s="64">
        <v>50</v>
      </c>
      <c r="E4668" s="64">
        <v>50</v>
      </c>
      <c r="F4668" s="64">
        <v>0</v>
      </c>
      <c r="G4668" s="64">
        <v>0</v>
      </c>
      <c r="H4668" s="20">
        <f>IFERROR(VLOOKUP(A4668,'[3]Allocation Thresholds'!A:B,2,FALSE),10)</f>
        <v>10</v>
      </c>
    </row>
    <row r="4669" spans="1:8">
      <c r="A4669" t="s">
        <v>8966</v>
      </c>
      <c r="B4669" s="64">
        <f>VLOOKUP($A4669,Pivot!$D:$E,2,FALSE)</f>
        <v>0</v>
      </c>
      <c r="D4669" s="64">
        <v>50</v>
      </c>
      <c r="E4669" s="64">
        <v>50</v>
      </c>
      <c r="F4669" s="64">
        <v>0</v>
      </c>
      <c r="G4669" s="64">
        <v>0</v>
      </c>
      <c r="H4669" s="20">
        <f>IFERROR(VLOOKUP(A4669,'[3]Allocation Thresholds'!A:B,2,FALSE),10)</f>
        <v>10</v>
      </c>
    </row>
    <row r="4670" spans="1:8">
      <c r="A4670" t="s">
        <v>8968</v>
      </c>
      <c r="B4670" s="64">
        <f>VLOOKUP($A4670,Pivot!$D:$E,2,FALSE)</f>
        <v>0</v>
      </c>
      <c r="D4670" s="64">
        <v>50</v>
      </c>
      <c r="E4670" s="64">
        <v>50</v>
      </c>
      <c r="F4670" s="64">
        <v>0</v>
      </c>
      <c r="G4670" s="64">
        <v>0</v>
      </c>
      <c r="H4670" s="20">
        <f>IFERROR(VLOOKUP(A4670,'[3]Allocation Thresholds'!A:B,2,FALSE),10)</f>
        <v>10</v>
      </c>
    </row>
    <row r="4671" spans="1:8">
      <c r="A4671" t="s">
        <v>8970</v>
      </c>
      <c r="B4671" s="64">
        <f>VLOOKUP($A4671,Pivot!$D:$E,2,FALSE)</f>
        <v>0</v>
      </c>
      <c r="D4671" s="64">
        <v>50</v>
      </c>
      <c r="E4671" s="64">
        <v>50</v>
      </c>
      <c r="F4671" s="64">
        <v>0</v>
      </c>
      <c r="G4671" s="64">
        <v>0</v>
      </c>
      <c r="H4671" s="20">
        <f>IFERROR(VLOOKUP(A4671,'[3]Allocation Thresholds'!A:B,2,FALSE),10)</f>
        <v>10</v>
      </c>
    </row>
    <row r="4672" spans="1:8">
      <c r="A4672" t="s">
        <v>8972</v>
      </c>
      <c r="B4672" s="64">
        <f>VLOOKUP($A4672,Pivot!$D:$E,2,FALSE)</f>
        <v>0</v>
      </c>
      <c r="D4672" s="64">
        <v>50</v>
      </c>
      <c r="E4672" s="64">
        <v>50</v>
      </c>
      <c r="F4672" s="64">
        <v>0</v>
      </c>
      <c r="G4672" s="64">
        <v>0</v>
      </c>
      <c r="H4672" s="20">
        <f>IFERROR(VLOOKUP(A4672,'[3]Allocation Thresholds'!A:B,2,FALSE),10)</f>
        <v>10</v>
      </c>
    </row>
    <row r="4673" spans="1:8">
      <c r="A4673" t="s">
        <v>8974</v>
      </c>
      <c r="B4673" s="64">
        <f>VLOOKUP($A4673,Pivot!$D:$E,2,FALSE)</f>
        <v>0</v>
      </c>
      <c r="D4673" s="64">
        <v>50</v>
      </c>
      <c r="E4673" s="64">
        <v>50</v>
      </c>
      <c r="F4673" s="64">
        <v>0</v>
      </c>
      <c r="G4673" s="64">
        <v>0</v>
      </c>
      <c r="H4673" s="20">
        <f>IFERROR(VLOOKUP(A4673,'[3]Allocation Thresholds'!A:B,2,FALSE),10)</f>
        <v>10</v>
      </c>
    </row>
    <row r="4674" spans="1:8">
      <c r="A4674" t="s">
        <v>8976</v>
      </c>
      <c r="B4674" s="64">
        <f>VLOOKUP($A4674,Pivot!$D:$E,2,FALSE)</f>
        <v>0</v>
      </c>
      <c r="D4674" s="64">
        <v>50</v>
      </c>
      <c r="E4674" s="64">
        <v>50</v>
      </c>
      <c r="F4674" s="64">
        <v>0</v>
      </c>
      <c r="G4674" s="64">
        <v>0</v>
      </c>
      <c r="H4674" s="20">
        <f>IFERROR(VLOOKUP(A4674,'[3]Allocation Thresholds'!A:B,2,FALSE),10)</f>
        <v>10</v>
      </c>
    </row>
    <row r="4675" spans="1:8">
      <c r="A4675" t="s">
        <v>8978</v>
      </c>
      <c r="B4675" s="64">
        <f>VLOOKUP($A4675,Pivot!$D:$E,2,FALSE)</f>
        <v>0</v>
      </c>
      <c r="D4675" s="64">
        <v>50</v>
      </c>
      <c r="E4675" s="64">
        <v>50</v>
      </c>
      <c r="F4675" s="64">
        <v>0</v>
      </c>
      <c r="G4675" s="64">
        <v>0</v>
      </c>
      <c r="H4675" s="20">
        <f>IFERROR(VLOOKUP(A4675,'[3]Allocation Thresholds'!A:B,2,FALSE),10)</f>
        <v>10</v>
      </c>
    </row>
    <row r="4676" spans="1:8">
      <c r="A4676" t="s">
        <v>8980</v>
      </c>
      <c r="B4676" s="64">
        <f>VLOOKUP($A4676,Pivot!$D:$E,2,FALSE)</f>
        <v>0</v>
      </c>
      <c r="D4676" s="64">
        <v>50</v>
      </c>
      <c r="E4676" s="64">
        <v>50</v>
      </c>
      <c r="F4676" s="64">
        <v>0</v>
      </c>
      <c r="G4676" s="64">
        <v>0</v>
      </c>
      <c r="H4676" s="20">
        <f>IFERROR(VLOOKUP(A4676,'[3]Allocation Thresholds'!A:B,2,FALSE),10)</f>
        <v>10</v>
      </c>
    </row>
    <row r="4677" spans="1:8">
      <c r="A4677" t="s">
        <v>8982</v>
      </c>
      <c r="B4677" s="64">
        <f>VLOOKUP($A4677,Pivot!$D:$E,2,FALSE)</f>
        <v>0</v>
      </c>
      <c r="D4677" s="64">
        <v>50</v>
      </c>
      <c r="E4677" s="64">
        <v>50</v>
      </c>
      <c r="F4677" s="64">
        <v>0</v>
      </c>
      <c r="G4677" s="64">
        <v>0</v>
      </c>
      <c r="H4677" s="20">
        <f>IFERROR(VLOOKUP(A4677,'[3]Allocation Thresholds'!A:B,2,FALSE),10)</f>
        <v>10</v>
      </c>
    </row>
    <row r="4678" spans="1:8">
      <c r="A4678" t="s">
        <v>8984</v>
      </c>
      <c r="B4678" s="64">
        <f>VLOOKUP($A4678,Pivot!$D:$E,2,FALSE)</f>
        <v>0</v>
      </c>
      <c r="D4678" s="64">
        <v>50</v>
      </c>
      <c r="E4678" s="64">
        <v>50</v>
      </c>
      <c r="F4678" s="64">
        <v>0</v>
      </c>
      <c r="G4678" s="64">
        <v>0</v>
      </c>
      <c r="H4678" s="20">
        <f>IFERROR(VLOOKUP(A4678,'[3]Allocation Thresholds'!A:B,2,FALSE),10)</f>
        <v>10</v>
      </c>
    </row>
    <row r="4679" spans="1:8">
      <c r="A4679" t="s">
        <v>8986</v>
      </c>
      <c r="B4679" s="64">
        <f>VLOOKUP($A4679,Pivot!$D:$E,2,FALSE)</f>
        <v>0</v>
      </c>
      <c r="D4679" s="64">
        <v>50</v>
      </c>
      <c r="E4679" s="64">
        <v>50</v>
      </c>
      <c r="F4679" s="64">
        <v>0</v>
      </c>
      <c r="G4679" s="64">
        <v>0</v>
      </c>
      <c r="H4679" s="20">
        <f>IFERROR(VLOOKUP(A4679,'[3]Allocation Thresholds'!A:B,2,FALSE),10)</f>
        <v>10</v>
      </c>
    </row>
    <row r="4680" spans="1:8">
      <c r="A4680" t="s">
        <v>8988</v>
      </c>
      <c r="B4680" s="64">
        <f>VLOOKUP($A4680,Pivot!$D:$E,2,FALSE)</f>
        <v>0</v>
      </c>
      <c r="D4680" s="64">
        <v>50</v>
      </c>
      <c r="E4680" s="64">
        <v>50</v>
      </c>
      <c r="F4680" s="64">
        <v>0</v>
      </c>
      <c r="G4680" s="64">
        <v>0</v>
      </c>
      <c r="H4680" s="20">
        <f>IFERROR(VLOOKUP(A4680,'[3]Allocation Thresholds'!A:B,2,FALSE),10)</f>
        <v>10</v>
      </c>
    </row>
    <row r="4681" spans="1:8">
      <c r="A4681" t="s">
        <v>8990</v>
      </c>
      <c r="B4681" s="64">
        <f>VLOOKUP($A4681,Pivot!$D:$E,2,FALSE)</f>
        <v>0</v>
      </c>
      <c r="D4681" s="64">
        <v>50</v>
      </c>
      <c r="E4681" s="64">
        <v>50</v>
      </c>
      <c r="F4681" s="64">
        <v>0</v>
      </c>
      <c r="G4681" s="64">
        <v>0</v>
      </c>
      <c r="H4681" s="20">
        <f>IFERROR(VLOOKUP(A4681,'[3]Allocation Thresholds'!A:B,2,FALSE),10)</f>
        <v>10</v>
      </c>
    </row>
    <row r="4682" spans="1:8">
      <c r="A4682" t="s">
        <v>8992</v>
      </c>
      <c r="B4682" s="64">
        <f>VLOOKUP($A4682,Pivot!$D:$E,2,FALSE)</f>
        <v>0</v>
      </c>
      <c r="D4682" s="64">
        <v>50</v>
      </c>
      <c r="E4682" s="64">
        <v>50</v>
      </c>
      <c r="F4682" s="64">
        <v>0</v>
      </c>
      <c r="G4682" s="64">
        <v>0</v>
      </c>
      <c r="H4682" s="20">
        <f>IFERROR(VLOOKUP(A4682,'[3]Allocation Thresholds'!A:B,2,FALSE),10)</f>
        <v>10</v>
      </c>
    </row>
    <row r="4683" spans="1:8">
      <c r="A4683" t="s">
        <v>8994</v>
      </c>
      <c r="B4683" s="64">
        <f>VLOOKUP($A4683,Pivot!$D:$E,2,FALSE)</f>
        <v>0</v>
      </c>
      <c r="D4683" s="64">
        <v>50</v>
      </c>
      <c r="E4683" s="64">
        <v>50</v>
      </c>
      <c r="F4683" s="64">
        <v>0</v>
      </c>
      <c r="G4683" s="64">
        <v>0</v>
      </c>
      <c r="H4683" s="20">
        <f>IFERROR(VLOOKUP(A4683,'[3]Allocation Thresholds'!A:B,2,FALSE),10)</f>
        <v>10</v>
      </c>
    </row>
    <row r="4684" spans="1:8">
      <c r="A4684" t="s">
        <v>8996</v>
      </c>
      <c r="B4684" s="64">
        <f>VLOOKUP($A4684,Pivot!$D:$E,2,FALSE)</f>
        <v>0</v>
      </c>
      <c r="D4684" s="64">
        <v>50</v>
      </c>
      <c r="E4684" s="64">
        <v>50</v>
      </c>
      <c r="F4684" s="64">
        <v>0</v>
      </c>
      <c r="G4684" s="64">
        <v>0</v>
      </c>
      <c r="H4684" s="20">
        <f>IFERROR(VLOOKUP(A4684,'[3]Allocation Thresholds'!A:B,2,FALSE),10)</f>
        <v>10</v>
      </c>
    </row>
    <row r="4685" spans="1:8">
      <c r="A4685" t="s">
        <v>8998</v>
      </c>
      <c r="B4685" s="64">
        <f>VLOOKUP($A4685,Pivot!$D:$E,2,FALSE)</f>
        <v>0</v>
      </c>
      <c r="D4685" s="64">
        <v>50</v>
      </c>
      <c r="E4685" s="64">
        <v>50</v>
      </c>
      <c r="F4685" s="64">
        <v>0</v>
      </c>
      <c r="G4685" s="64">
        <v>0</v>
      </c>
      <c r="H4685" s="20">
        <f>IFERROR(VLOOKUP(A4685,'[3]Allocation Thresholds'!A:B,2,FALSE),10)</f>
        <v>10</v>
      </c>
    </row>
    <row r="4686" spans="1:8">
      <c r="A4686" t="s">
        <v>9000</v>
      </c>
      <c r="B4686" s="64">
        <f>VLOOKUP($A4686,Pivot!$D:$E,2,FALSE)</f>
        <v>0</v>
      </c>
      <c r="D4686" s="64">
        <v>50</v>
      </c>
      <c r="E4686" s="64">
        <v>50</v>
      </c>
      <c r="F4686" s="64">
        <v>0</v>
      </c>
      <c r="G4686" s="64">
        <v>0</v>
      </c>
      <c r="H4686" s="20">
        <f>IFERROR(VLOOKUP(A4686,'[3]Allocation Thresholds'!A:B,2,FALSE),10)</f>
        <v>10</v>
      </c>
    </row>
    <row r="4687" spans="1:8">
      <c r="A4687" t="s">
        <v>9002</v>
      </c>
      <c r="B4687" s="64">
        <f>VLOOKUP($A4687,Pivot!$D:$E,2,FALSE)</f>
        <v>0</v>
      </c>
      <c r="D4687" s="64">
        <v>50</v>
      </c>
      <c r="E4687" s="64">
        <v>50</v>
      </c>
      <c r="F4687" s="64">
        <v>0</v>
      </c>
      <c r="G4687" s="64">
        <v>0</v>
      </c>
      <c r="H4687" s="20">
        <f>IFERROR(VLOOKUP(A4687,'[3]Allocation Thresholds'!A:B,2,FALSE),10)</f>
        <v>10</v>
      </c>
    </row>
    <row r="4688" spans="1:8">
      <c r="A4688" t="s">
        <v>9004</v>
      </c>
      <c r="B4688" s="64">
        <f>VLOOKUP($A4688,Pivot!$D:$E,2,FALSE)</f>
        <v>0</v>
      </c>
      <c r="D4688" s="64">
        <v>50</v>
      </c>
      <c r="E4688" s="64">
        <v>50</v>
      </c>
      <c r="F4688" s="64">
        <v>0</v>
      </c>
      <c r="G4688" s="64">
        <v>0</v>
      </c>
      <c r="H4688" s="20">
        <f>IFERROR(VLOOKUP(A4688,'[3]Allocation Thresholds'!A:B,2,FALSE),10)</f>
        <v>10</v>
      </c>
    </row>
    <row r="4689" spans="1:8">
      <c r="A4689" t="s">
        <v>9006</v>
      </c>
      <c r="B4689" s="64">
        <f>VLOOKUP($A4689,Pivot!$D:$E,2,FALSE)</f>
        <v>0</v>
      </c>
      <c r="D4689" s="64">
        <v>50</v>
      </c>
      <c r="E4689" s="64">
        <v>50</v>
      </c>
      <c r="F4689" s="64">
        <v>0</v>
      </c>
      <c r="G4689" s="64">
        <v>0</v>
      </c>
      <c r="H4689" s="20">
        <f>IFERROR(VLOOKUP(A4689,'[3]Allocation Thresholds'!A:B,2,FALSE),10)</f>
        <v>10</v>
      </c>
    </row>
    <row r="4690" spans="1:8">
      <c r="A4690" t="s">
        <v>9008</v>
      </c>
      <c r="B4690" s="64">
        <f>VLOOKUP($A4690,Pivot!$D:$E,2,FALSE)</f>
        <v>0</v>
      </c>
      <c r="D4690" s="64">
        <v>50</v>
      </c>
      <c r="E4690" s="64">
        <v>50</v>
      </c>
      <c r="F4690" s="64">
        <v>0</v>
      </c>
      <c r="G4690" s="64">
        <v>0</v>
      </c>
      <c r="H4690" s="20">
        <f>IFERROR(VLOOKUP(A4690,'[3]Allocation Thresholds'!A:B,2,FALSE),10)</f>
        <v>10</v>
      </c>
    </row>
    <row r="4691" spans="1:8">
      <c r="A4691" t="s">
        <v>9010</v>
      </c>
      <c r="B4691" s="64">
        <f>VLOOKUP($A4691,Pivot!$D:$E,2,FALSE)</f>
        <v>0</v>
      </c>
      <c r="D4691" s="64">
        <v>50</v>
      </c>
      <c r="E4691" s="64">
        <v>50</v>
      </c>
      <c r="F4691" s="64">
        <v>0</v>
      </c>
      <c r="G4691" s="64">
        <v>0</v>
      </c>
      <c r="H4691" s="20">
        <f>IFERROR(VLOOKUP(A4691,'[3]Allocation Thresholds'!A:B,2,FALSE),10)</f>
        <v>10</v>
      </c>
    </row>
    <row r="4692" spans="1:8">
      <c r="A4692" t="s">
        <v>9012</v>
      </c>
      <c r="B4692" s="64">
        <f>VLOOKUP($A4692,Pivot!$D:$E,2,FALSE)</f>
        <v>0</v>
      </c>
      <c r="D4692" s="64">
        <v>50</v>
      </c>
      <c r="E4692" s="64">
        <v>50</v>
      </c>
      <c r="F4692" s="64">
        <v>0</v>
      </c>
      <c r="G4692" s="64">
        <v>0</v>
      </c>
      <c r="H4692" s="20">
        <f>IFERROR(VLOOKUP(A4692,'[3]Allocation Thresholds'!A:B,2,FALSE),10)</f>
        <v>10</v>
      </c>
    </row>
    <row r="4693" spans="1:8">
      <c r="A4693" t="s">
        <v>9014</v>
      </c>
      <c r="B4693" s="64">
        <f>VLOOKUP($A4693,Pivot!$D:$E,2,FALSE)</f>
        <v>0</v>
      </c>
      <c r="D4693" s="64">
        <v>50</v>
      </c>
      <c r="E4693" s="64">
        <v>50</v>
      </c>
      <c r="F4693" s="64">
        <v>0</v>
      </c>
      <c r="G4693" s="64">
        <v>0</v>
      </c>
      <c r="H4693" s="20">
        <f>IFERROR(VLOOKUP(A4693,'[3]Allocation Thresholds'!A:B,2,FALSE),10)</f>
        <v>10</v>
      </c>
    </row>
    <row r="4694" spans="1:8">
      <c r="A4694" t="s">
        <v>9016</v>
      </c>
      <c r="B4694" s="64">
        <f>VLOOKUP($A4694,Pivot!$D:$E,2,FALSE)</f>
        <v>0</v>
      </c>
      <c r="D4694" s="64">
        <v>50</v>
      </c>
      <c r="E4694" s="64">
        <v>50</v>
      </c>
      <c r="F4694" s="64">
        <v>0</v>
      </c>
      <c r="G4694" s="64">
        <v>0</v>
      </c>
      <c r="H4694" s="20">
        <f>IFERROR(VLOOKUP(A4694,'[3]Allocation Thresholds'!A:B,2,FALSE),10)</f>
        <v>10</v>
      </c>
    </row>
    <row r="4695" spans="1:8">
      <c r="A4695" t="s">
        <v>3846</v>
      </c>
      <c r="B4695" s="64">
        <f>VLOOKUP($A4695,Pivot!$D:$E,2,FALSE)</f>
        <v>0</v>
      </c>
      <c r="D4695" s="64">
        <v>0</v>
      </c>
      <c r="E4695" s="64">
        <v>0</v>
      </c>
      <c r="F4695" s="64">
        <v>0</v>
      </c>
      <c r="G4695" s="64">
        <v>0</v>
      </c>
      <c r="H4695" s="20">
        <f>IFERROR(VLOOKUP(A4695,'[3]Allocation Thresholds'!A:B,2,FALSE),10)</f>
        <v>10</v>
      </c>
    </row>
    <row r="4696" spans="1:8">
      <c r="A4696" t="s">
        <v>3847</v>
      </c>
      <c r="B4696" s="64">
        <f>VLOOKUP($A4696,Pivot!$D:$E,2,FALSE)</f>
        <v>0</v>
      </c>
      <c r="D4696" s="64">
        <v>0</v>
      </c>
      <c r="E4696" s="64">
        <v>0</v>
      </c>
      <c r="F4696" s="64">
        <v>0</v>
      </c>
      <c r="G4696" s="64">
        <v>0</v>
      </c>
      <c r="H4696" s="20">
        <f>IFERROR(VLOOKUP(A4696,'[3]Allocation Thresholds'!A:B,2,FALSE),10)</f>
        <v>10</v>
      </c>
    </row>
    <row r="4697" spans="1:8">
      <c r="A4697" t="s">
        <v>3848</v>
      </c>
      <c r="B4697" s="64">
        <f>VLOOKUP($A4697,Pivot!$D:$E,2,FALSE)</f>
        <v>0</v>
      </c>
      <c r="D4697" s="64">
        <v>50</v>
      </c>
      <c r="E4697" s="64">
        <v>50</v>
      </c>
      <c r="F4697" s="64">
        <v>0</v>
      </c>
      <c r="G4697" s="64">
        <v>0</v>
      </c>
      <c r="H4697" s="20">
        <f>IFERROR(VLOOKUP(A4697,'[3]Allocation Thresholds'!A:B,2,FALSE),10)</f>
        <v>10</v>
      </c>
    </row>
    <row r="4698" spans="1:8">
      <c r="A4698" t="s">
        <v>3849</v>
      </c>
      <c r="B4698" s="64">
        <f>VLOOKUP($A4698,Pivot!$D:$E,2,FALSE)</f>
        <v>0</v>
      </c>
      <c r="D4698" s="64">
        <v>50</v>
      </c>
      <c r="E4698" s="64">
        <v>50</v>
      </c>
      <c r="F4698" s="64">
        <v>0</v>
      </c>
      <c r="G4698" s="64">
        <v>0</v>
      </c>
      <c r="H4698" s="20">
        <f>IFERROR(VLOOKUP(A4698,'[3]Allocation Thresholds'!A:B,2,FALSE),10)</f>
        <v>10</v>
      </c>
    </row>
    <row r="4699" spans="1:8">
      <c r="A4699" t="s">
        <v>3850</v>
      </c>
      <c r="B4699" s="64">
        <f>VLOOKUP($A4699,Pivot!$D:$E,2,FALSE)</f>
        <v>0</v>
      </c>
      <c r="D4699" s="64">
        <v>50</v>
      </c>
      <c r="E4699" s="64">
        <v>50</v>
      </c>
      <c r="F4699" s="64">
        <v>0</v>
      </c>
      <c r="G4699" s="64">
        <v>0</v>
      </c>
      <c r="H4699" s="20">
        <f>IFERROR(VLOOKUP(A4699,'[3]Allocation Thresholds'!A:B,2,FALSE),10)</f>
        <v>10</v>
      </c>
    </row>
    <row r="4700" spans="1:8">
      <c r="A4700" t="s">
        <v>3851</v>
      </c>
      <c r="B4700" s="64">
        <f>VLOOKUP($A4700,Pivot!$D:$E,2,FALSE)</f>
        <v>0</v>
      </c>
      <c r="D4700" s="64">
        <v>50</v>
      </c>
      <c r="E4700" s="64">
        <v>50</v>
      </c>
      <c r="F4700" s="64">
        <v>0</v>
      </c>
      <c r="G4700" s="64">
        <v>0</v>
      </c>
      <c r="H4700" s="20">
        <f>IFERROR(VLOOKUP(A4700,'[3]Allocation Thresholds'!A:B,2,FALSE),10)</f>
        <v>10</v>
      </c>
    </row>
    <row r="4701" spans="1:8">
      <c r="A4701" t="s">
        <v>3852</v>
      </c>
      <c r="B4701" s="64">
        <f>VLOOKUP($A4701,Pivot!$D:$E,2,FALSE)</f>
        <v>0</v>
      </c>
      <c r="D4701" s="66">
        <v>0</v>
      </c>
      <c r="E4701" s="64">
        <v>0</v>
      </c>
      <c r="F4701" s="67">
        <v>0</v>
      </c>
      <c r="G4701" s="64">
        <v>0</v>
      </c>
      <c r="H4701" s="20">
        <f>IFERROR(VLOOKUP(A4701,'[3]Allocation Thresholds'!A:B,2,FALSE),10)</f>
        <v>10</v>
      </c>
    </row>
    <row r="4702" spans="1:8">
      <c r="A4702" t="s">
        <v>5234</v>
      </c>
      <c r="B4702" s="64">
        <f>VLOOKUP($A4702,Pivot!$D:$E,2,FALSE)</f>
        <v>0</v>
      </c>
      <c r="D4702" s="64">
        <v>50</v>
      </c>
      <c r="E4702" s="64">
        <v>50</v>
      </c>
      <c r="F4702" s="64">
        <v>0</v>
      </c>
      <c r="G4702" s="64">
        <v>0</v>
      </c>
      <c r="H4702" s="20">
        <f>IFERROR(VLOOKUP(A4702,'[3]Allocation Thresholds'!A:B,2,FALSE),10)</f>
        <v>10</v>
      </c>
    </row>
    <row r="4703" spans="1:8">
      <c r="A4703" t="s">
        <v>3853</v>
      </c>
      <c r="B4703" s="64">
        <f>VLOOKUP($A4703,Pivot!$D:$E,2,FALSE)</f>
        <v>0</v>
      </c>
      <c r="D4703" s="64">
        <v>0</v>
      </c>
      <c r="E4703" s="64">
        <v>0</v>
      </c>
      <c r="F4703" s="64">
        <v>0</v>
      </c>
      <c r="G4703" s="64">
        <v>0</v>
      </c>
      <c r="H4703" s="20">
        <f>IFERROR(VLOOKUP(A4703,'[3]Allocation Thresholds'!A:B,2,FALSE),10)</f>
        <v>10</v>
      </c>
    </row>
    <row r="4704" spans="1:8">
      <c r="A4704" t="s">
        <v>3854</v>
      </c>
      <c r="B4704" s="64">
        <f>VLOOKUP($A4704,Pivot!$D:$E,2,FALSE)</f>
        <v>0</v>
      </c>
      <c r="D4704" s="64">
        <v>50</v>
      </c>
      <c r="E4704" s="64">
        <v>50</v>
      </c>
      <c r="F4704" s="64">
        <v>0</v>
      </c>
      <c r="G4704" s="64">
        <v>0</v>
      </c>
      <c r="H4704" s="20">
        <f>IFERROR(VLOOKUP(A4704,'[3]Allocation Thresholds'!A:B,2,FALSE),10)</f>
        <v>10</v>
      </c>
    </row>
    <row r="4705" spans="1:10">
      <c r="A4705" t="s">
        <v>3855</v>
      </c>
      <c r="B4705" s="64">
        <f>VLOOKUP($A4705,Pivot!$D:$E,2,FALSE)</f>
        <v>0</v>
      </c>
      <c r="D4705" s="64">
        <v>50</v>
      </c>
      <c r="E4705" s="64">
        <v>50</v>
      </c>
      <c r="F4705" s="64">
        <v>0</v>
      </c>
      <c r="G4705" s="64">
        <v>0</v>
      </c>
      <c r="H4705" s="20">
        <f>IFERROR(VLOOKUP(A4705,'[3]Allocation Thresholds'!A:B,2,FALSE),10)</f>
        <v>10</v>
      </c>
    </row>
    <row r="4706" spans="1:10">
      <c r="A4706" t="s">
        <v>3856</v>
      </c>
      <c r="B4706" s="64">
        <f>VLOOKUP($A4706,Pivot!$D:$E,2,FALSE)</f>
        <v>0</v>
      </c>
      <c r="D4706" s="64">
        <v>50</v>
      </c>
      <c r="E4706" s="64">
        <v>50</v>
      </c>
      <c r="F4706" s="64">
        <v>0</v>
      </c>
      <c r="G4706" s="64">
        <v>0</v>
      </c>
      <c r="H4706" s="20">
        <f>IFERROR(VLOOKUP(A4706,'[3]Allocation Thresholds'!A:B,2,FALSE),10)</f>
        <v>10</v>
      </c>
    </row>
    <row r="4707" spans="1:10">
      <c r="A4707" t="s">
        <v>3857</v>
      </c>
      <c r="B4707" s="64">
        <f>VLOOKUP($A4707,Pivot!$D:$E,2,FALSE)</f>
        <v>0</v>
      </c>
      <c r="D4707" s="64">
        <v>50</v>
      </c>
      <c r="E4707" s="64">
        <v>50</v>
      </c>
      <c r="F4707" s="64">
        <v>0</v>
      </c>
      <c r="G4707" s="64">
        <v>0</v>
      </c>
      <c r="H4707" s="20">
        <f>IFERROR(VLOOKUP(A4707,'[3]Allocation Thresholds'!A:B,2,FALSE),10)</f>
        <v>10</v>
      </c>
    </row>
    <row r="4708" spans="1:10">
      <c r="A4708" t="s">
        <v>3858</v>
      </c>
      <c r="B4708" s="64">
        <f>VLOOKUP($A4708,Pivot!$D:$E,2,FALSE)</f>
        <v>0</v>
      </c>
      <c r="D4708" s="64">
        <v>50</v>
      </c>
      <c r="E4708" s="64">
        <v>50</v>
      </c>
      <c r="F4708" s="64">
        <v>0</v>
      </c>
      <c r="G4708" s="64">
        <v>0</v>
      </c>
      <c r="H4708" s="20">
        <f>IFERROR(VLOOKUP(A4708,'[3]Allocation Thresholds'!A:B,2,FALSE),10)</f>
        <v>10</v>
      </c>
    </row>
    <row r="4709" spans="1:10">
      <c r="A4709" t="s">
        <v>3859</v>
      </c>
      <c r="B4709" s="64">
        <f>VLOOKUP($A4709,Pivot!$D:$E,2,FALSE)</f>
        <v>0</v>
      </c>
      <c r="D4709" s="64">
        <v>50</v>
      </c>
      <c r="E4709" s="64">
        <v>50</v>
      </c>
      <c r="F4709" s="64">
        <v>0</v>
      </c>
      <c r="G4709" s="64">
        <v>0</v>
      </c>
      <c r="H4709" s="20">
        <f>IFERROR(VLOOKUP(A4709,'[3]Allocation Thresholds'!A:B,2,FALSE),10)</f>
        <v>10</v>
      </c>
    </row>
    <row r="4710" spans="1:10">
      <c r="A4710" t="s">
        <v>3860</v>
      </c>
      <c r="B4710" s="64">
        <f>VLOOKUP($A4710,Pivot!$D:$E,2,FALSE)</f>
        <v>0</v>
      </c>
      <c r="D4710" s="64">
        <v>50</v>
      </c>
      <c r="E4710" s="64">
        <v>50</v>
      </c>
      <c r="F4710" s="64">
        <v>0</v>
      </c>
      <c r="G4710" s="64">
        <v>0</v>
      </c>
      <c r="H4710" s="20">
        <f>IFERROR(VLOOKUP(A4710,'[3]Allocation Thresholds'!A:B,2,FALSE),10)</f>
        <v>10</v>
      </c>
    </row>
    <row r="4711" spans="1:10">
      <c r="A4711" t="s">
        <v>3861</v>
      </c>
      <c r="B4711" s="64">
        <f>VLOOKUP($A4711,Pivot!$D:$E,2,FALSE)</f>
        <v>0</v>
      </c>
      <c r="D4711" s="64">
        <v>0</v>
      </c>
      <c r="E4711" s="64">
        <v>0</v>
      </c>
      <c r="F4711" s="64">
        <v>0</v>
      </c>
      <c r="G4711" s="64">
        <v>0</v>
      </c>
      <c r="H4711" s="20">
        <f>IFERROR(VLOOKUP(A4711,'[3]Allocation Thresholds'!A:B,2,FALSE),10)</f>
        <v>10</v>
      </c>
    </row>
    <row r="4712" spans="1:10">
      <c r="A4712" t="s">
        <v>3862</v>
      </c>
      <c r="B4712" s="64">
        <f>VLOOKUP($A4712,Pivot!$D:$E,2,FALSE)</f>
        <v>1</v>
      </c>
      <c r="D4712" s="64">
        <v>50</v>
      </c>
      <c r="E4712" s="64">
        <v>50</v>
      </c>
      <c r="F4712" s="64">
        <v>0</v>
      </c>
      <c r="G4712" s="64">
        <v>0</v>
      </c>
      <c r="H4712" s="20">
        <f>IFERROR(VLOOKUP(A4712,'[3]Allocation Thresholds'!A:B,2,FALSE),10)</f>
        <v>10</v>
      </c>
      <c r="J4712" s="68"/>
    </row>
    <row r="4713" spans="1:10">
      <c r="A4713" t="s">
        <v>3863</v>
      </c>
      <c r="B4713" s="64">
        <f>VLOOKUP($A4713,Pivot!$D:$E,2,FALSE)</f>
        <v>0</v>
      </c>
      <c r="D4713" s="64">
        <v>0</v>
      </c>
      <c r="E4713" s="64">
        <v>0</v>
      </c>
      <c r="F4713" s="64">
        <v>0</v>
      </c>
      <c r="G4713" s="64">
        <v>0</v>
      </c>
      <c r="H4713" s="20">
        <f>IFERROR(VLOOKUP(A4713,'[3]Allocation Thresholds'!A:B,2,FALSE),10)</f>
        <v>10</v>
      </c>
    </row>
    <row r="4714" spans="1:10">
      <c r="A4714" t="s">
        <v>3864</v>
      </c>
      <c r="B4714" s="64">
        <f>VLOOKUP($A4714,Pivot!$D:$E,2,FALSE)</f>
        <v>0</v>
      </c>
      <c r="D4714" s="64">
        <v>50</v>
      </c>
      <c r="E4714" s="64">
        <v>50</v>
      </c>
      <c r="F4714" s="64">
        <v>0</v>
      </c>
      <c r="G4714" s="64">
        <v>0</v>
      </c>
      <c r="H4714" s="20">
        <f>IFERROR(VLOOKUP(A4714,'[3]Allocation Thresholds'!A:B,2,FALSE),10)</f>
        <v>10</v>
      </c>
    </row>
    <row r="4715" spans="1:10">
      <c r="A4715" t="s">
        <v>3865</v>
      </c>
      <c r="B4715" s="64">
        <f>VLOOKUP($A4715,Pivot!$D:$E,2,FALSE)</f>
        <v>0</v>
      </c>
      <c r="D4715" s="64">
        <v>50</v>
      </c>
      <c r="E4715" s="64">
        <v>50</v>
      </c>
      <c r="F4715" s="64">
        <v>0</v>
      </c>
      <c r="G4715" s="64">
        <v>0</v>
      </c>
      <c r="H4715" s="20">
        <f>IFERROR(VLOOKUP(A4715,'[3]Allocation Thresholds'!A:B,2,FALSE),10)</f>
        <v>10</v>
      </c>
    </row>
    <row r="4716" spans="1:10">
      <c r="A4716" t="s">
        <v>3866</v>
      </c>
      <c r="B4716" s="64">
        <f>VLOOKUP($A4716,Pivot!$D:$E,2,FALSE)</f>
        <v>0</v>
      </c>
      <c r="D4716" s="64">
        <v>50</v>
      </c>
      <c r="E4716" s="64">
        <v>50</v>
      </c>
      <c r="F4716" s="64">
        <v>0</v>
      </c>
      <c r="G4716" s="64">
        <v>0</v>
      </c>
      <c r="H4716" s="20">
        <f>IFERROR(VLOOKUP(A4716,'[3]Allocation Thresholds'!A:B,2,FALSE),10)</f>
        <v>10</v>
      </c>
    </row>
    <row r="4717" spans="1:10">
      <c r="A4717" t="s">
        <v>3867</v>
      </c>
      <c r="B4717" s="64">
        <f>VLOOKUP($A4717,Pivot!$D:$E,2,FALSE)</f>
        <v>0</v>
      </c>
      <c r="D4717" s="64">
        <v>50</v>
      </c>
      <c r="E4717" s="64">
        <v>50</v>
      </c>
      <c r="F4717" s="64">
        <v>0</v>
      </c>
      <c r="G4717" s="64">
        <v>0</v>
      </c>
      <c r="H4717" s="20">
        <f>IFERROR(VLOOKUP(A4717,'[3]Allocation Thresholds'!A:B,2,FALSE),10)</f>
        <v>10</v>
      </c>
    </row>
    <row r="4718" spans="1:10">
      <c r="A4718" t="s">
        <v>3868</v>
      </c>
      <c r="B4718" s="64">
        <f>VLOOKUP($A4718,Pivot!$D:$E,2,FALSE)</f>
        <v>0</v>
      </c>
      <c r="D4718" s="64">
        <v>50</v>
      </c>
      <c r="E4718" s="64">
        <v>50</v>
      </c>
      <c r="F4718" s="64">
        <v>0</v>
      </c>
      <c r="G4718" s="64">
        <v>0</v>
      </c>
      <c r="H4718" s="20">
        <f>IFERROR(VLOOKUP(A4718,'[3]Allocation Thresholds'!A:B,2,FALSE),10)</f>
        <v>10</v>
      </c>
    </row>
    <row r="4719" spans="1:10">
      <c r="A4719" t="s">
        <v>3869</v>
      </c>
      <c r="B4719" s="64">
        <f>VLOOKUP($A4719,Pivot!$D:$E,2,FALSE)</f>
        <v>0</v>
      </c>
      <c r="D4719" s="64">
        <v>50</v>
      </c>
      <c r="E4719" s="64">
        <v>50</v>
      </c>
      <c r="F4719" s="64">
        <v>0</v>
      </c>
      <c r="G4719" s="64">
        <v>0</v>
      </c>
      <c r="H4719" s="20">
        <f>IFERROR(VLOOKUP(A4719,'[3]Allocation Thresholds'!A:B,2,FALSE),10)</f>
        <v>10</v>
      </c>
    </row>
    <row r="4720" spans="1:10">
      <c r="A4720" t="s">
        <v>3870</v>
      </c>
      <c r="B4720" s="64">
        <f>VLOOKUP($A4720,Pivot!$D:$E,2,FALSE)</f>
        <v>0</v>
      </c>
      <c r="D4720" s="64">
        <v>50</v>
      </c>
      <c r="E4720" s="64">
        <v>50</v>
      </c>
      <c r="F4720" s="64">
        <v>0</v>
      </c>
      <c r="G4720" s="64">
        <v>0</v>
      </c>
      <c r="H4720" s="20">
        <f>IFERROR(VLOOKUP(A4720,'[3]Allocation Thresholds'!A:B,2,FALSE),10)</f>
        <v>10</v>
      </c>
    </row>
    <row r="4721" spans="1:8">
      <c r="A4721" t="s">
        <v>3871</v>
      </c>
      <c r="B4721" s="64">
        <f>VLOOKUP($A4721,Pivot!$D:$E,2,FALSE)</f>
        <v>0</v>
      </c>
      <c r="D4721" s="64">
        <v>0</v>
      </c>
      <c r="E4721" s="64">
        <v>0</v>
      </c>
      <c r="F4721" s="64">
        <v>0</v>
      </c>
      <c r="G4721" s="64">
        <v>0</v>
      </c>
      <c r="H4721" s="20">
        <f>IFERROR(VLOOKUP(A4721,'[3]Allocation Thresholds'!A:B,2,FALSE),10)</f>
        <v>10</v>
      </c>
    </row>
    <row r="4722" spans="1:8">
      <c r="A4722" t="s">
        <v>3872</v>
      </c>
      <c r="B4722" s="64">
        <f>VLOOKUP($A4722,Pivot!$D:$E,2,FALSE)</f>
        <v>0</v>
      </c>
      <c r="D4722" s="64">
        <v>50</v>
      </c>
      <c r="E4722" s="64">
        <v>50</v>
      </c>
      <c r="F4722" s="64">
        <v>0</v>
      </c>
      <c r="G4722" s="64">
        <v>0</v>
      </c>
      <c r="H4722" s="20">
        <f>IFERROR(VLOOKUP(A4722,'[3]Allocation Thresholds'!A:B,2,FALSE),10)</f>
        <v>10</v>
      </c>
    </row>
    <row r="4723" spans="1:8">
      <c r="A4723" t="s">
        <v>3873</v>
      </c>
      <c r="B4723" s="64">
        <f>VLOOKUP($A4723,Pivot!$D:$E,2,FALSE)</f>
        <v>0</v>
      </c>
      <c r="D4723" s="64">
        <v>0</v>
      </c>
      <c r="E4723" s="64">
        <v>0</v>
      </c>
      <c r="F4723" s="64">
        <v>0</v>
      </c>
      <c r="G4723" s="64">
        <v>0</v>
      </c>
      <c r="H4723" s="20">
        <f>IFERROR(VLOOKUP(A4723,'[3]Allocation Thresholds'!A:B,2,FALSE),10)</f>
        <v>10</v>
      </c>
    </row>
    <row r="4724" spans="1:8">
      <c r="A4724" t="s">
        <v>3874</v>
      </c>
      <c r="B4724" s="64">
        <f>VLOOKUP($A4724,Pivot!$D:$E,2,FALSE)</f>
        <v>0</v>
      </c>
      <c r="D4724" s="64">
        <v>50</v>
      </c>
      <c r="E4724" s="64">
        <v>50</v>
      </c>
      <c r="F4724" s="64">
        <v>0</v>
      </c>
      <c r="G4724" s="64">
        <v>0</v>
      </c>
      <c r="H4724" s="20">
        <f>IFERROR(VLOOKUP(A4724,'[3]Allocation Thresholds'!A:B,2,FALSE),10)</f>
        <v>10</v>
      </c>
    </row>
    <row r="4725" spans="1:8">
      <c r="A4725" t="s">
        <v>3875</v>
      </c>
      <c r="B4725" s="64">
        <f>VLOOKUP($A4725,Pivot!$D:$E,2,FALSE)</f>
        <v>0</v>
      </c>
      <c r="D4725" s="64">
        <v>50</v>
      </c>
      <c r="E4725" s="64">
        <v>50</v>
      </c>
      <c r="F4725" s="64">
        <v>0</v>
      </c>
      <c r="G4725" s="64">
        <v>0</v>
      </c>
      <c r="H4725" s="20">
        <f>IFERROR(VLOOKUP(A4725,'[3]Allocation Thresholds'!A:B,2,FALSE),10)</f>
        <v>10</v>
      </c>
    </row>
    <row r="4726" spans="1:8">
      <c r="A4726" t="s">
        <v>3876</v>
      </c>
      <c r="B4726" s="64">
        <f>VLOOKUP($A4726,Pivot!$D:$E,2,FALSE)</f>
        <v>0</v>
      </c>
      <c r="D4726" s="64">
        <v>50</v>
      </c>
      <c r="E4726" s="64">
        <v>50</v>
      </c>
      <c r="F4726" s="64">
        <v>0</v>
      </c>
      <c r="G4726" s="64">
        <v>0</v>
      </c>
      <c r="H4726" s="20">
        <f>IFERROR(VLOOKUP(A4726,'[3]Allocation Thresholds'!A:B,2,FALSE),10)</f>
        <v>10</v>
      </c>
    </row>
    <row r="4727" spans="1:8">
      <c r="A4727" t="s">
        <v>3877</v>
      </c>
      <c r="B4727" s="64">
        <f>VLOOKUP($A4727,Pivot!$D:$E,2,FALSE)</f>
        <v>0</v>
      </c>
      <c r="D4727" s="64">
        <v>0</v>
      </c>
      <c r="E4727" s="64">
        <v>0</v>
      </c>
      <c r="F4727" s="64">
        <v>0</v>
      </c>
      <c r="G4727" s="64">
        <v>0</v>
      </c>
      <c r="H4727" s="20">
        <f>IFERROR(VLOOKUP(A4727,'[3]Allocation Thresholds'!A:B,2,FALSE),10)</f>
        <v>10</v>
      </c>
    </row>
    <row r="4728" spans="1:8">
      <c r="A4728" t="s">
        <v>3878</v>
      </c>
      <c r="B4728" s="64">
        <f>VLOOKUP($A4728,Pivot!$D:$E,2,FALSE)</f>
        <v>0</v>
      </c>
      <c r="D4728" s="64">
        <v>50</v>
      </c>
      <c r="E4728" s="64">
        <v>50</v>
      </c>
      <c r="F4728" s="64">
        <v>0</v>
      </c>
      <c r="G4728" s="64">
        <v>0</v>
      </c>
      <c r="H4728" s="20">
        <f>IFERROR(VLOOKUP(A4728,'[3]Allocation Thresholds'!A:B,2,FALSE),10)</f>
        <v>10</v>
      </c>
    </row>
    <row r="4729" spans="1:8">
      <c r="A4729" t="s">
        <v>3879</v>
      </c>
      <c r="B4729" s="64">
        <f>VLOOKUP($A4729,Pivot!$D:$E,2,FALSE)</f>
        <v>0</v>
      </c>
      <c r="D4729" s="64">
        <v>50</v>
      </c>
      <c r="E4729" s="64">
        <v>50</v>
      </c>
      <c r="F4729" s="64">
        <v>0</v>
      </c>
      <c r="G4729" s="64">
        <v>0</v>
      </c>
      <c r="H4729" s="20">
        <f>IFERROR(VLOOKUP(A4729,'[3]Allocation Thresholds'!A:B,2,FALSE),10)</f>
        <v>10</v>
      </c>
    </row>
    <row r="4730" spans="1:8">
      <c r="A4730" t="s">
        <v>3880</v>
      </c>
      <c r="B4730" s="64">
        <f>VLOOKUP($A4730,Pivot!$D:$E,2,FALSE)</f>
        <v>0</v>
      </c>
      <c r="D4730" s="64">
        <v>0</v>
      </c>
      <c r="E4730" s="64">
        <v>0</v>
      </c>
      <c r="F4730" s="64">
        <v>0</v>
      </c>
      <c r="G4730" s="64">
        <v>0</v>
      </c>
      <c r="H4730" s="20">
        <f>IFERROR(VLOOKUP(A4730,'[3]Allocation Thresholds'!A:B,2,FALSE),10)</f>
        <v>10</v>
      </c>
    </row>
    <row r="4731" spans="1:8">
      <c r="A4731" t="s">
        <v>3881</v>
      </c>
      <c r="B4731" s="64">
        <f>VLOOKUP($A4731,Pivot!$D:$E,2,FALSE)</f>
        <v>0</v>
      </c>
      <c r="D4731" s="64">
        <v>0</v>
      </c>
      <c r="E4731" s="64">
        <v>0</v>
      </c>
      <c r="F4731" s="64">
        <v>0</v>
      </c>
      <c r="G4731" s="64">
        <v>0</v>
      </c>
      <c r="H4731" s="20">
        <f>IFERROR(VLOOKUP(A4731,'[3]Allocation Thresholds'!A:B,2,FALSE),10)</f>
        <v>10</v>
      </c>
    </row>
    <row r="4732" spans="1:8">
      <c r="A4732" t="s">
        <v>3882</v>
      </c>
      <c r="B4732" s="64">
        <f>VLOOKUP($A4732,Pivot!$D:$E,2,FALSE)</f>
        <v>0</v>
      </c>
      <c r="D4732" s="64">
        <v>50</v>
      </c>
      <c r="E4732" s="64">
        <v>50</v>
      </c>
      <c r="F4732" s="64">
        <v>0</v>
      </c>
      <c r="G4732" s="64">
        <v>0</v>
      </c>
      <c r="H4732" s="20">
        <f>IFERROR(VLOOKUP(A4732,'[3]Allocation Thresholds'!A:B,2,FALSE),10)</f>
        <v>10</v>
      </c>
    </row>
    <row r="4733" spans="1:8">
      <c r="A4733" t="s">
        <v>3883</v>
      </c>
      <c r="B4733" s="64">
        <f>VLOOKUP($A4733,Pivot!$D:$E,2,FALSE)</f>
        <v>0</v>
      </c>
      <c r="D4733" s="64">
        <v>0</v>
      </c>
      <c r="E4733" s="64">
        <v>0</v>
      </c>
      <c r="F4733" s="64">
        <v>0</v>
      </c>
      <c r="G4733" s="64">
        <v>0</v>
      </c>
      <c r="H4733" s="20">
        <f>IFERROR(VLOOKUP(A4733,'[3]Allocation Thresholds'!A:B,2,FALSE),10)</f>
        <v>10</v>
      </c>
    </row>
    <row r="4734" spans="1:8">
      <c r="A4734" t="s">
        <v>3884</v>
      </c>
      <c r="B4734" s="64">
        <f>VLOOKUP($A4734,Pivot!$D:$E,2,FALSE)</f>
        <v>0</v>
      </c>
      <c r="D4734" s="64">
        <v>0</v>
      </c>
      <c r="E4734" s="64">
        <v>0</v>
      </c>
      <c r="F4734" s="64">
        <v>0</v>
      </c>
      <c r="G4734" s="64">
        <v>0</v>
      </c>
      <c r="H4734" s="20">
        <f>IFERROR(VLOOKUP(A4734,'[3]Allocation Thresholds'!A:B,2,FALSE),10)</f>
        <v>10</v>
      </c>
    </row>
    <row r="4735" spans="1:8">
      <c r="A4735" t="s">
        <v>3885</v>
      </c>
      <c r="B4735" s="64">
        <f>VLOOKUP($A4735,Pivot!$D:$E,2,FALSE)</f>
        <v>0</v>
      </c>
      <c r="D4735" s="64">
        <v>50</v>
      </c>
      <c r="E4735" s="64">
        <v>50</v>
      </c>
      <c r="F4735" s="64">
        <v>0</v>
      </c>
      <c r="G4735" s="64">
        <v>0</v>
      </c>
      <c r="H4735" s="20">
        <f>IFERROR(VLOOKUP(A4735,'[3]Allocation Thresholds'!A:B,2,FALSE),10)</f>
        <v>10</v>
      </c>
    </row>
    <row r="4736" spans="1:8">
      <c r="A4736" t="s">
        <v>3886</v>
      </c>
      <c r="B4736" s="64">
        <f>VLOOKUP($A4736,Pivot!$D:$E,2,FALSE)</f>
        <v>0</v>
      </c>
      <c r="D4736" s="64">
        <v>50</v>
      </c>
      <c r="E4736" s="64">
        <v>50</v>
      </c>
      <c r="F4736" s="64">
        <v>0</v>
      </c>
      <c r="G4736" s="64">
        <v>0</v>
      </c>
      <c r="H4736" s="20">
        <f>IFERROR(VLOOKUP(A4736,'[3]Allocation Thresholds'!A:B,2,FALSE),10)</f>
        <v>10</v>
      </c>
    </row>
    <row r="4737" spans="1:8">
      <c r="A4737" t="s">
        <v>3887</v>
      </c>
      <c r="B4737" s="64">
        <f>VLOOKUP($A4737,Pivot!$D:$E,2,FALSE)</f>
        <v>0</v>
      </c>
      <c r="D4737" s="64">
        <v>50</v>
      </c>
      <c r="E4737" s="64">
        <v>50</v>
      </c>
      <c r="F4737" s="64">
        <v>0</v>
      </c>
      <c r="G4737" s="64">
        <v>0</v>
      </c>
      <c r="H4737" s="20">
        <f>IFERROR(VLOOKUP(A4737,'[3]Allocation Thresholds'!A:B,2,FALSE),10)</f>
        <v>10</v>
      </c>
    </row>
    <row r="4738" spans="1:8">
      <c r="A4738" t="s">
        <v>3888</v>
      </c>
      <c r="B4738" s="64">
        <f>VLOOKUP($A4738,Pivot!$D:$E,2,FALSE)</f>
        <v>0</v>
      </c>
      <c r="D4738" s="64">
        <v>50</v>
      </c>
      <c r="E4738" s="64">
        <v>50</v>
      </c>
      <c r="F4738" s="64">
        <v>0</v>
      </c>
      <c r="G4738" s="64">
        <v>0</v>
      </c>
      <c r="H4738" s="20">
        <f>IFERROR(VLOOKUP(A4738,'[3]Allocation Thresholds'!A:B,2,FALSE),10)</f>
        <v>10</v>
      </c>
    </row>
    <row r="4739" spans="1:8">
      <c r="A4739" t="s">
        <v>3889</v>
      </c>
      <c r="B4739" s="64">
        <f>VLOOKUP($A4739,Pivot!$D:$E,2,FALSE)</f>
        <v>1</v>
      </c>
      <c r="D4739" s="64">
        <v>50</v>
      </c>
      <c r="E4739" s="64">
        <v>50</v>
      </c>
      <c r="F4739" s="64">
        <v>0</v>
      </c>
      <c r="G4739" s="64">
        <v>0</v>
      </c>
      <c r="H4739" s="20">
        <f>IFERROR(VLOOKUP(A4739,'[3]Allocation Thresholds'!A:B,2,FALSE),10)</f>
        <v>10</v>
      </c>
    </row>
    <row r="4740" spans="1:8">
      <c r="A4740" t="s">
        <v>3890</v>
      </c>
      <c r="B4740" s="64">
        <f>VLOOKUP($A4740,Pivot!$D:$E,2,FALSE)</f>
        <v>0</v>
      </c>
      <c r="D4740" s="64">
        <v>50</v>
      </c>
      <c r="E4740" s="64">
        <v>50</v>
      </c>
      <c r="F4740" s="64">
        <v>0</v>
      </c>
      <c r="G4740" s="64">
        <v>0</v>
      </c>
      <c r="H4740" s="20">
        <f>IFERROR(VLOOKUP(A4740,'[3]Allocation Thresholds'!A:B,2,FALSE),10)</f>
        <v>10</v>
      </c>
    </row>
    <row r="4741" spans="1:8">
      <c r="A4741" t="s">
        <v>3891</v>
      </c>
      <c r="B4741" s="64">
        <f>VLOOKUP($A4741,Pivot!$D:$E,2,FALSE)</f>
        <v>0</v>
      </c>
      <c r="D4741" s="64">
        <v>50</v>
      </c>
      <c r="E4741" s="64">
        <v>50</v>
      </c>
      <c r="F4741" s="64">
        <v>0</v>
      </c>
      <c r="G4741" s="64">
        <v>0</v>
      </c>
      <c r="H4741" s="20">
        <f>IFERROR(VLOOKUP(A4741,'[3]Allocation Thresholds'!A:B,2,FALSE),10)</f>
        <v>10</v>
      </c>
    </row>
    <row r="4742" spans="1:8">
      <c r="A4742" t="s">
        <v>3892</v>
      </c>
      <c r="B4742" s="64">
        <f>VLOOKUP($A4742,Pivot!$D:$E,2,FALSE)</f>
        <v>0</v>
      </c>
      <c r="D4742" s="64">
        <v>50</v>
      </c>
      <c r="E4742" s="64">
        <v>50</v>
      </c>
      <c r="F4742" s="64">
        <v>0</v>
      </c>
      <c r="G4742" s="64">
        <v>0</v>
      </c>
      <c r="H4742" s="20">
        <f>IFERROR(VLOOKUP(A4742,'[3]Allocation Thresholds'!A:B,2,FALSE),10)</f>
        <v>10</v>
      </c>
    </row>
    <row r="4743" spans="1:8">
      <c r="A4743" t="s">
        <v>3893</v>
      </c>
      <c r="B4743" s="64">
        <f>VLOOKUP($A4743,Pivot!$D:$E,2,FALSE)</f>
        <v>0</v>
      </c>
      <c r="D4743" s="64">
        <v>50</v>
      </c>
      <c r="E4743" s="64">
        <v>50</v>
      </c>
      <c r="F4743" s="64">
        <v>0</v>
      </c>
      <c r="G4743" s="64">
        <v>0</v>
      </c>
      <c r="H4743" s="20">
        <f>IFERROR(VLOOKUP(A4743,'[3]Allocation Thresholds'!A:B,2,FALSE),10)</f>
        <v>10</v>
      </c>
    </row>
    <row r="4744" spans="1:8">
      <c r="A4744" t="s">
        <v>3894</v>
      </c>
      <c r="B4744" s="64">
        <f>VLOOKUP($A4744,Pivot!$D:$E,2,FALSE)</f>
        <v>0</v>
      </c>
      <c r="D4744" s="64">
        <v>50</v>
      </c>
      <c r="E4744" s="64">
        <v>50</v>
      </c>
      <c r="F4744" s="64">
        <v>0</v>
      </c>
      <c r="G4744" s="64">
        <v>0</v>
      </c>
      <c r="H4744" s="20">
        <f>IFERROR(VLOOKUP(A4744,'[3]Allocation Thresholds'!A:B,2,FALSE),10)</f>
        <v>10</v>
      </c>
    </row>
    <row r="4745" spans="1:8">
      <c r="A4745" t="s">
        <v>3895</v>
      </c>
      <c r="B4745" s="64">
        <f>VLOOKUP($A4745,Pivot!$D:$E,2,FALSE)</f>
        <v>0</v>
      </c>
      <c r="D4745" s="64">
        <v>50</v>
      </c>
      <c r="E4745" s="64">
        <v>50</v>
      </c>
      <c r="F4745" s="64">
        <v>0</v>
      </c>
      <c r="G4745" s="64">
        <v>0</v>
      </c>
      <c r="H4745" s="20">
        <f>IFERROR(VLOOKUP(A4745,'[3]Allocation Thresholds'!A:B,2,FALSE),10)</f>
        <v>10</v>
      </c>
    </row>
    <row r="4746" spans="1:8">
      <c r="A4746" t="s">
        <v>3896</v>
      </c>
      <c r="B4746" s="64">
        <f>VLOOKUP($A4746,Pivot!$D:$E,2,FALSE)</f>
        <v>0</v>
      </c>
      <c r="D4746" s="64">
        <v>50</v>
      </c>
      <c r="E4746" s="64">
        <v>50</v>
      </c>
      <c r="F4746" s="64">
        <v>0</v>
      </c>
      <c r="G4746" s="64">
        <v>0</v>
      </c>
      <c r="H4746" s="20">
        <f>IFERROR(VLOOKUP(A4746,'[3]Allocation Thresholds'!A:B,2,FALSE),10)</f>
        <v>10</v>
      </c>
    </row>
    <row r="4747" spans="1:8">
      <c r="A4747" t="s">
        <v>3897</v>
      </c>
      <c r="B4747" s="64">
        <f>VLOOKUP($A4747,Pivot!$D:$E,2,FALSE)</f>
        <v>0</v>
      </c>
      <c r="D4747" s="64">
        <v>50</v>
      </c>
      <c r="E4747" s="64">
        <v>50</v>
      </c>
      <c r="F4747" s="64">
        <v>0</v>
      </c>
      <c r="G4747" s="64">
        <v>0</v>
      </c>
      <c r="H4747" s="20">
        <f>IFERROR(VLOOKUP(A4747,'[3]Allocation Thresholds'!A:B,2,FALSE),10)</f>
        <v>10</v>
      </c>
    </row>
    <row r="4748" spans="1:8">
      <c r="A4748" t="s">
        <v>3898</v>
      </c>
      <c r="B4748" s="64">
        <f>VLOOKUP($A4748,Pivot!$D:$E,2,FALSE)</f>
        <v>0</v>
      </c>
      <c r="D4748" s="64">
        <v>50</v>
      </c>
      <c r="E4748" s="64">
        <v>50</v>
      </c>
      <c r="F4748" s="64">
        <v>0</v>
      </c>
      <c r="G4748" s="64">
        <v>0</v>
      </c>
      <c r="H4748" s="20">
        <f>IFERROR(VLOOKUP(A4748,'[3]Allocation Thresholds'!A:B,2,FALSE),10)</f>
        <v>10</v>
      </c>
    </row>
    <row r="4749" spans="1:8">
      <c r="A4749" t="s">
        <v>3899</v>
      </c>
      <c r="B4749" s="64">
        <f>VLOOKUP($A4749,Pivot!$D:$E,2,FALSE)</f>
        <v>0</v>
      </c>
      <c r="D4749" s="64">
        <v>50</v>
      </c>
      <c r="E4749" s="64">
        <v>50</v>
      </c>
      <c r="F4749" s="64">
        <v>0</v>
      </c>
      <c r="G4749" s="64">
        <v>0</v>
      </c>
      <c r="H4749" s="20">
        <f>IFERROR(VLOOKUP(A4749,'[3]Allocation Thresholds'!A:B,2,FALSE),10)</f>
        <v>10</v>
      </c>
    </row>
    <row r="4750" spans="1:8">
      <c r="A4750" t="s">
        <v>3900</v>
      </c>
      <c r="B4750" s="64">
        <f>VLOOKUP($A4750,Pivot!$D:$E,2,FALSE)</f>
        <v>0</v>
      </c>
      <c r="D4750" s="64">
        <v>50</v>
      </c>
      <c r="E4750" s="64">
        <v>50</v>
      </c>
      <c r="F4750" s="64">
        <v>0</v>
      </c>
      <c r="G4750" s="64">
        <v>0</v>
      </c>
      <c r="H4750" s="20">
        <f>IFERROR(VLOOKUP(A4750,'[3]Allocation Thresholds'!A:B,2,FALSE),10)</f>
        <v>10</v>
      </c>
    </row>
    <row r="4751" spans="1:8">
      <c r="A4751" t="s">
        <v>5235</v>
      </c>
      <c r="B4751" s="64">
        <f>VLOOKUP($A4751,Pivot!$D:$E,2,FALSE)</f>
        <v>0</v>
      </c>
      <c r="D4751" s="64">
        <v>50</v>
      </c>
      <c r="E4751" s="64">
        <v>50</v>
      </c>
      <c r="F4751" s="64">
        <v>0</v>
      </c>
      <c r="G4751" s="64">
        <v>0</v>
      </c>
      <c r="H4751" s="20">
        <f>IFERROR(VLOOKUP(A4751,'[3]Allocation Thresholds'!A:B,2,FALSE),10)</f>
        <v>10</v>
      </c>
    </row>
    <row r="4752" spans="1:8">
      <c r="A4752" t="s">
        <v>3901</v>
      </c>
      <c r="B4752" s="64">
        <f>VLOOKUP($A4752,Pivot!$D:$E,2,FALSE)</f>
        <v>0</v>
      </c>
      <c r="D4752" s="64">
        <v>50</v>
      </c>
      <c r="E4752" s="64">
        <v>50</v>
      </c>
      <c r="F4752" s="64">
        <v>0</v>
      </c>
      <c r="G4752" s="64">
        <v>0</v>
      </c>
      <c r="H4752" s="20">
        <f>IFERROR(VLOOKUP(A4752,'[3]Allocation Thresholds'!A:B,2,FALSE),10)</f>
        <v>10</v>
      </c>
    </row>
    <row r="4753" spans="1:8">
      <c r="A4753" t="s">
        <v>5236</v>
      </c>
      <c r="B4753" s="64">
        <f>VLOOKUP($A4753,Pivot!$D:$E,2,FALSE)</f>
        <v>0</v>
      </c>
      <c r="D4753" s="64">
        <v>50</v>
      </c>
      <c r="E4753" s="64">
        <v>50</v>
      </c>
      <c r="F4753" s="64">
        <v>0</v>
      </c>
      <c r="G4753" s="64">
        <v>0</v>
      </c>
      <c r="H4753" s="20">
        <f>IFERROR(VLOOKUP(A4753,'[3]Allocation Thresholds'!A:B,2,FALSE),10)</f>
        <v>10</v>
      </c>
    </row>
    <row r="4754" spans="1:8">
      <c r="A4754" t="s">
        <v>5237</v>
      </c>
      <c r="B4754" s="64">
        <f>VLOOKUP($A4754,Pivot!$D:$E,2,FALSE)</f>
        <v>0</v>
      </c>
      <c r="D4754" s="64">
        <v>50</v>
      </c>
      <c r="E4754" s="64">
        <v>50</v>
      </c>
      <c r="F4754" s="64">
        <v>0</v>
      </c>
      <c r="G4754" s="64">
        <v>0</v>
      </c>
      <c r="H4754" s="20">
        <f>IFERROR(VLOOKUP(A4754,'[3]Allocation Thresholds'!A:B,2,FALSE),10)</f>
        <v>10</v>
      </c>
    </row>
    <row r="4755" spans="1:8">
      <c r="A4755" t="s">
        <v>5238</v>
      </c>
      <c r="B4755" s="64">
        <f>VLOOKUP($A4755,Pivot!$D:$E,2,FALSE)</f>
        <v>0</v>
      </c>
      <c r="D4755" s="64">
        <v>50</v>
      </c>
      <c r="E4755" s="64">
        <v>50</v>
      </c>
      <c r="F4755" s="64">
        <v>0</v>
      </c>
      <c r="G4755" s="64">
        <v>0</v>
      </c>
      <c r="H4755" s="20">
        <f>IFERROR(VLOOKUP(A4755,'[3]Allocation Thresholds'!A:B,2,FALSE),10)</f>
        <v>10</v>
      </c>
    </row>
    <row r="4756" spans="1:8">
      <c r="A4756" t="s">
        <v>5239</v>
      </c>
      <c r="B4756" s="64">
        <f>VLOOKUP($A4756,Pivot!$D:$E,2,FALSE)</f>
        <v>0</v>
      </c>
      <c r="D4756" s="64">
        <v>50</v>
      </c>
      <c r="E4756" s="64">
        <v>50</v>
      </c>
      <c r="F4756" s="64">
        <v>0</v>
      </c>
      <c r="G4756" s="64">
        <v>0</v>
      </c>
      <c r="H4756" s="20">
        <f>IFERROR(VLOOKUP(A4756,'[3]Allocation Thresholds'!A:B,2,FALSE),10)</f>
        <v>10</v>
      </c>
    </row>
    <row r="4757" spans="1:8">
      <c r="A4757" t="s">
        <v>5240</v>
      </c>
      <c r="B4757" s="64">
        <f>VLOOKUP($A4757,Pivot!$D:$E,2,FALSE)</f>
        <v>0</v>
      </c>
      <c r="D4757" s="64">
        <v>50</v>
      </c>
      <c r="E4757" s="64">
        <v>50</v>
      </c>
      <c r="F4757" s="64">
        <v>0</v>
      </c>
      <c r="G4757" s="64">
        <v>0</v>
      </c>
      <c r="H4757" s="20">
        <f>IFERROR(VLOOKUP(A4757,'[3]Allocation Thresholds'!A:B,2,FALSE),10)</f>
        <v>10</v>
      </c>
    </row>
    <row r="4758" spans="1:8">
      <c r="A4758" t="s">
        <v>5241</v>
      </c>
      <c r="B4758" s="64">
        <f>VLOOKUP($A4758,Pivot!$D:$E,2,FALSE)</f>
        <v>0</v>
      </c>
      <c r="D4758" s="64">
        <v>0</v>
      </c>
      <c r="E4758" s="64">
        <v>0</v>
      </c>
      <c r="F4758" s="64">
        <v>0</v>
      </c>
      <c r="G4758" s="64">
        <v>0</v>
      </c>
      <c r="H4758" s="20">
        <f>IFERROR(VLOOKUP(A4758,'[3]Allocation Thresholds'!A:B,2,FALSE),10)</f>
        <v>10</v>
      </c>
    </row>
    <row r="4759" spans="1:8">
      <c r="A4759" t="s">
        <v>5242</v>
      </c>
      <c r="B4759" s="64">
        <f>VLOOKUP($A4759,Pivot!$D:$E,2,FALSE)</f>
        <v>0</v>
      </c>
      <c r="D4759" s="64">
        <v>50</v>
      </c>
      <c r="E4759" s="64">
        <v>50</v>
      </c>
      <c r="F4759" s="64">
        <v>0</v>
      </c>
      <c r="G4759" s="64">
        <v>0</v>
      </c>
      <c r="H4759" s="20">
        <f>IFERROR(VLOOKUP(A4759,'[3]Allocation Thresholds'!A:B,2,FALSE),10)</f>
        <v>10</v>
      </c>
    </row>
    <row r="4760" spans="1:8">
      <c r="A4760" t="s">
        <v>5243</v>
      </c>
      <c r="B4760" s="64">
        <f>VLOOKUP($A4760,Pivot!$D:$E,2,FALSE)</f>
        <v>0</v>
      </c>
      <c r="D4760" s="64">
        <v>50</v>
      </c>
      <c r="E4760" s="64">
        <v>50</v>
      </c>
      <c r="F4760" s="64">
        <v>0</v>
      </c>
      <c r="G4760" s="64">
        <v>0</v>
      </c>
      <c r="H4760" s="20">
        <f>IFERROR(VLOOKUP(A4760,'[3]Allocation Thresholds'!A:B,2,FALSE),10)</f>
        <v>10</v>
      </c>
    </row>
    <row r="4761" spans="1:8">
      <c r="A4761" t="s">
        <v>5244</v>
      </c>
      <c r="B4761" s="64">
        <f>VLOOKUP($A4761,Pivot!$D:$E,2,FALSE)</f>
        <v>0</v>
      </c>
      <c r="D4761" s="64">
        <v>50</v>
      </c>
      <c r="E4761" s="64">
        <v>50</v>
      </c>
      <c r="F4761" s="64">
        <v>0</v>
      </c>
      <c r="G4761" s="64">
        <v>0</v>
      </c>
      <c r="H4761" s="20">
        <f>IFERROR(VLOOKUP(A4761,'[3]Allocation Thresholds'!A:B,2,FALSE),10)</f>
        <v>10</v>
      </c>
    </row>
    <row r="4762" spans="1:8">
      <c r="A4762" t="s">
        <v>5245</v>
      </c>
      <c r="B4762" s="64">
        <f>VLOOKUP($A4762,Pivot!$D:$E,2,FALSE)</f>
        <v>1</v>
      </c>
      <c r="D4762" s="64">
        <v>1</v>
      </c>
      <c r="E4762" s="64">
        <v>0</v>
      </c>
      <c r="F4762" s="64">
        <v>0</v>
      </c>
      <c r="G4762" s="64">
        <v>0</v>
      </c>
      <c r="H4762" s="20">
        <f>IFERROR(VLOOKUP(A4762,'[3]Allocation Thresholds'!A:B,2,FALSE),10)</f>
        <v>10</v>
      </c>
    </row>
    <row r="4763" spans="1:8">
      <c r="A4763" t="s">
        <v>5246</v>
      </c>
      <c r="B4763" s="64">
        <f>VLOOKUP($A4763,Pivot!$D:$E,2,FALSE)</f>
        <v>0</v>
      </c>
      <c r="D4763" s="64">
        <v>0</v>
      </c>
      <c r="E4763" s="64">
        <v>0</v>
      </c>
      <c r="F4763" s="64">
        <v>0</v>
      </c>
      <c r="G4763" s="64">
        <v>0</v>
      </c>
      <c r="H4763" s="20">
        <f>IFERROR(VLOOKUP(A4763,'[3]Allocation Thresholds'!A:B,2,FALSE),10)</f>
        <v>10</v>
      </c>
    </row>
    <row r="4764" spans="1:8">
      <c r="A4764" t="s">
        <v>5247</v>
      </c>
      <c r="B4764" s="64">
        <f>VLOOKUP($A4764,Pivot!$D:$E,2,FALSE)</f>
        <v>0</v>
      </c>
      <c r="D4764" s="64">
        <v>50</v>
      </c>
      <c r="E4764" s="64">
        <v>50</v>
      </c>
      <c r="F4764" s="64">
        <v>0</v>
      </c>
      <c r="G4764" s="64">
        <v>0</v>
      </c>
      <c r="H4764" s="20">
        <f>IFERROR(VLOOKUP(A4764,'[3]Allocation Thresholds'!A:B,2,FALSE),10)</f>
        <v>10</v>
      </c>
    </row>
    <row r="4765" spans="1:8">
      <c r="A4765" t="s">
        <v>5248</v>
      </c>
      <c r="B4765" s="64">
        <f>VLOOKUP($A4765,Pivot!$D:$E,2,FALSE)</f>
        <v>0</v>
      </c>
      <c r="D4765" s="64">
        <v>50</v>
      </c>
      <c r="E4765" s="64">
        <v>50</v>
      </c>
      <c r="F4765" s="64">
        <v>0</v>
      </c>
      <c r="G4765" s="64">
        <v>0</v>
      </c>
      <c r="H4765" s="20">
        <f>IFERROR(VLOOKUP(A4765,'[3]Allocation Thresholds'!A:B,2,FALSE),10)</f>
        <v>10</v>
      </c>
    </row>
    <row r="4766" spans="1:8">
      <c r="A4766" t="s">
        <v>5249</v>
      </c>
      <c r="B4766" s="64">
        <f>VLOOKUP($A4766,Pivot!$D:$E,2,FALSE)</f>
        <v>0</v>
      </c>
      <c r="D4766" s="64">
        <v>50</v>
      </c>
      <c r="E4766" s="64">
        <v>50</v>
      </c>
      <c r="F4766" s="64">
        <v>0</v>
      </c>
      <c r="G4766" s="64">
        <v>0</v>
      </c>
      <c r="H4766" s="20">
        <f>IFERROR(VLOOKUP(A4766,'[3]Allocation Thresholds'!A:B,2,FALSE),10)</f>
        <v>10</v>
      </c>
    </row>
    <row r="4767" spans="1:8">
      <c r="A4767" t="s">
        <v>5250</v>
      </c>
      <c r="B4767" s="64">
        <f>VLOOKUP($A4767,Pivot!$D:$E,2,FALSE)</f>
        <v>0</v>
      </c>
      <c r="D4767" s="64">
        <v>50</v>
      </c>
      <c r="E4767" s="64">
        <v>50</v>
      </c>
      <c r="F4767" s="64">
        <v>0</v>
      </c>
      <c r="G4767" s="64">
        <v>0</v>
      </c>
      <c r="H4767" s="20">
        <f>IFERROR(VLOOKUP(A4767,'[3]Allocation Thresholds'!A:B,2,FALSE),10)</f>
        <v>10</v>
      </c>
    </row>
    <row r="4768" spans="1:8">
      <c r="A4768" t="s">
        <v>5251</v>
      </c>
      <c r="B4768" s="64">
        <f>VLOOKUP($A4768,Pivot!$D:$E,2,FALSE)</f>
        <v>0</v>
      </c>
      <c r="D4768" s="64">
        <v>50</v>
      </c>
      <c r="E4768" s="64">
        <v>50</v>
      </c>
      <c r="F4768" s="64">
        <v>0</v>
      </c>
      <c r="G4768" s="64">
        <v>0</v>
      </c>
      <c r="H4768" s="20">
        <f>IFERROR(VLOOKUP(A4768,'[3]Allocation Thresholds'!A:B,2,FALSE),10)</f>
        <v>10</v>
      </c>
    </row>
    <row r="4769" spans="1:8">
      <c r="A4769" t="s">
        <v>5252</v>
      </c>
      <c r="B4769" s="64">
        <f>VLOOKUP($A4769,Pivot!$D:$E,2,FALSE)</f>
        <v>0</v>
      </c>
      <c r="D4769" s="64">
        <v>50</v>
      </c>
      <c r="E4769" s="64">
        <v>50</v>
      </c>
      <c r="F4769" s="64">
        <v>0</v>
      </c>
      <c r="G4769" s="64">
        <v>0</v>
      </c>
      <c r="H4769" s="20">
        <f>IFERROR(VLOOKUP(A4769,'[3]Allocation Thresholds'!A:B,2,FALSE),10)</f>
        <v>10</v>
      </c>
    </row>
    <row r="4770" spans="1:8">
      <c r="A4770" t="s">
        <v>5253</v>
      </c>
      <c r="B4770" s="64">
        <f>VLOOKUP($A4770,Pivot!$D:$E,2,FALSE)</f>
        <v>0</v>
      </c>
      <c r="D4770" s="64">
        <v>50</v>
      </c>
      <c r="E4770" s="64">
        <v>50</v>
      </c>
      <c r="F4770" s="64">
        <v>0</v>
      </c>
      <c r="G4770" s="64">
        <v>0</v>
      </c>
      <c r="H4770" s="20">
        <f>IFERROR(VLOOKUP(A4770,'[3]Allocation Thresholds'!A:B,2,FALSE),10)</f>
        <v>10</v>
      </c>
    </row>
    <row r="4771" spans="1:8">
      <c r="A4771" t="s">
        <v>5254</v>
      </c>
      <c r="B4771" s="64">
        <f>VLOOKUP($A4771,Pivot!$D:$E,2,FALSE)</f>
        <v>0</v>
      </c>
      <c r="D4771" s="64">
        <v>50</v>
      </c>
      <c r="E4771" s="64">
        <v>50</v>
      </c>
      <c r="F4771" s="64">
        <v>0</v>
      </c>
      <c r="G4771" s="64">
        <v>0</v>
      </c>
      <c r="H4771" s="20">
        <f>IFERROR(VLOOKUP(A4771,'[3]Allocation Thresholds'!A:B,2,FALSE),10)</f>
        <v>10</v>
      </c>
    </row>
    <row r="4772" spans="1:8">
      <c r="A4772" t="s">
        <v>5255</v>
      </c>
      <c r="B4772" s="64">
        <f>VLOOKUP($A4772,Pivot!$D:$E,2,FALSE)</f>
        <v>0</v>
      </c>
      <c r="D4772" s="64">
        <v>50</v>
      </c>
      <c r="E4772" s="64">
        <v>50</v>
      </c>
      <c r="F4772" s="64">
        <v>0</v>
      </c>
      <c r="G4772" s="64">
        <v>0</v>
      </c>
      <c r="H4772" s="20">
        <f>IFERROR(VLOOKUP(A4772,'[3]Allocation Thresholds'!A:B,2,FALSE),10)</f>
        <v>10</v>
      </c>
    </row>
    <row r="4773" spans="1:8">
      <c r="A4773" t="s">
        <v>5256</v>
      </c>
      <c r="B4773" s="64">
        <f>VLOOKUP($A4773,Pivot!$D:$E,2,FALSE)</f>
        <v>0</v>
      </c>
      <c r="D4773" s="64">
        <v>0</v>
      </c>
      <c r="E4773" s="64">
        <v>0</v>
      </c>
      <c r="F4773" s="64">
        <v>0</v>
      </c>
      <c r="G4773" s="64">
        <v>0</v>
      </c>
      <c r="H4773" s="20">
        <f>IFERROR(VLOOKUP(A4773,'[3]Allocation Thresholds'!A:B,2,FALSE),10)</f>
        <v>10</v>
      </c>
    </row>
    <row r="4774" spans="1:8">
      <c r="A4774" t="s">
        <v>5257</v>
      </c>
      <c r="B4774" s="64">
        <f>VLOOKUP($A4774,Pivot!$D:$E,2,FALSE)</f>
        <v>0</v>
      </c>
      <c r="D4774" s="64">
        <v>0</v>
      </c>
      <c r="E4774" s="64">
        <v>0</v>
      </c>
      <c r="F4774" s="64">
        <v>0</v>
      </c>
      <c r="G4774" s="64">
        <v>0</v>
      </c>
      <c r="H4774" s="20">
        <f>IFERROR(VLOOKUP(A4774,'[3]Allocation Thresholds'!A:B,2,FALSE),10)</f>
        <v>10</v>
      </c>
    </row>
    <row r="4775" spans="1:8">
      <c r="A4775" t="s">
        <v>5258</v>
      </c>
      <c r="B4775" s="64">
        <f>VLOOKUP($A4775,Pivot!$D:$E,2,FALSE)</f>
        <v>0</v>
      </c>
      <c r="D4775" s="64">
        <v>0</v>
      </c>
      <c r="E4775" s="64">
        <v>0</v>
      </c>
      <c r="F4775" s="64">
        <v>0</v>
      </c>
      <c r="G4775" s="64">
        <v>0</v>
      </c>
      <c r="H4775" s="20">
        <f>IFERROR(VLOOKUP(A4775,'[3]Allocation Thresholds'!A:B,2,FALSE),10)</f>
        <v>10</v>
      </c>
    </row>
    <row r="4776" spans="1:8">
      <c r="A4776" t="s">
        <v>5259</v>
      </c>
      <c r="B4776" s="64">
        <f>VLOOKUP($A4776,Pivot!$D:$E,2,FALSE)</f>
        <v>0</v>
      </c>
      <c r="D4776" s="64">
        <v>0</v>
      </c>
      <c r="E4776" s="64">
        <v>0</v>
      </c>
      <c r="F4776" s="64">
        <v>0</v>
      </c>
      <c r="G4776" s="64">
        <v>0</v>
      </c>
      <c r="H4776" s="20">
        <f>IFERROR(VLOOKUP(A4776,'[3]Allocation Thresholds'!A:B,2,FALSE),10)</f>
        <v>10</v>
      </c>
    </row>
    <row r="4777" spans="1:8">
      <c r="A4777" t="s">
        <v>5260</v>
      </c>
      <c r="B4777" s="64">
        <f>VLOOKUP($A4777,Pivot!$D:$E,2,FALSE)</f>
        <v>0</v>
      </c>
      <c r="D4777" s="64">
        <v>0</v>
      </c>
      <c r="E4777" s="64">
        <v>0</v>
      </c>
      <c r="F4777" s="64">
        <v>0</v>
      </c>
      <c r="G4777" s="64">
        <v>0</v>
      </c>
      <c r="H4777" s="20">
        <f>IFERROR(VLOOKUP(A4777,'[3]Allocation Thresholds'!A:B,2,FALSE),10)</f>
        <v>10</v>
      </c>
    </row>
    <row r="4778" spans="1:8">
      <c r="A4778" t="s">
        <v>5261</v>
      </c>
      <c r="B4778" s="64">
        <f>VLOOKUP($A4778,Pivot!$D:$E,2,FALSE)</f>
        <v>0</v>
      </c>
      <c r="D4778" s="64">
        <v>50</v>
      </c>
      <c r="E4778" s="64">
        <v>50</v>
      </c>
      <c r="F4778" s="64">
        <v>0</v>
      </c>
      <c r="G4778" s="64">
        <v>0</v>
      </c>
      <c r="H4778" s="20">
        <f>IFERROR(VLOOKUP(A4778,'[3]Allocation Thresholds'!A:B,2,FALSE),10)</f>
        <v>10</v>
      </c>
    </row>
    <row r="4779" spans="1:8">
      <c r="A4779" t="s">
        <v>5262</v>
      </c>
      <c r="B4779" s="64">
        <f>VLOOKUP($A4779,Pivot!$D:$E,2,FALSE)</f>
        <v>0</v>
      </c>
      <c r="D4779" s="64">
        <v>0</v>
      </c>
      <c r="E4779" s="64">
        <v>0</v>
      </c>
      <c r="F4779" s="64">
        <v>0</v>
      </c>
      <c r="G4779" s="64">
        <v>0</v>
      </c>
      <c r="H4779" s="20">
        <f>IFERROR(VLOOKUP(A4779,'[3]Allocation Thresholds'!A:B,2,FALSE),10)</f>
        <v>10</v>
      </c>
    </row>
    <row r="4780" spans="1:8">
      <c r="A4780" t="s">
        <v>5263</v>
      </c>
      <c r="B4780" s="64">
        <f>VLOOKUP($A4780,Pivot!$D:$E,2,FALSE)</f>
        <v>0</v>
      </c>
      <c r="D4780" s="64">
        <v>0</v>
      </c>
      <c r="E4780" s="64">
        <v>0</v>
      </c>
      <c r="F4780" s="64">
        <v>0</v>
      </c>
      <c r="G4780" s="64">
        <v>0</v>
      </c>
      <c r="H4780" s="20">
        <f>IFERROR(VLOOKUP(A4780,'[3]Allocation Thresholds'!A:B,2,FALSE),10)</f>
        <v>10</v>
      </c>
    </row>
    <row r="4781" spans="1:8">
      <c r="A4781" t="s">
        <v>5264</v>
      </c>
      <c r="B4781" s="64">
        <f>VLOOKUP($A4781,Pivot!$D:$E,2,FALSE)</f>
        <v>0</v>
      </c>
      <c r="D4781" s="64">
        <v>50</v>
      </c>
      <c r="E4781" s="64">
        <v>50</v>
      </c>
      <c r="F4781" s="64">
        <v>0</v>
      </c>
      <c r="G4781" s="64">
        <v>0</v>
      </c>
      <c r="H4781" s="20">
        <f>IFERROR(VLOOKUP(A4781,'[3]Allocation Thresholds'!A:B,2,FALSE),10)</f>
        <v>10</v>
      </c>
    </row>
    <row r="4782" spans="1:8">
      <c r="A4782" t="s">
        <v>5265</v>
      </c>
      <c r="B4782" s="64">
        <f>VLOOKUP($A4782,Pivot!$D:$E,2,FALSE)</f>
        <v>0</v>
      </c>
      <c r="D4782" s="64">
        <v>50</v>
      </c>
      <c r="E4782" s="64">
        <v>50</v>
      </c>
      <c r="F4782" s="64">
        <v>0</v>
      </c>
      <c r="G4782" s="64">
        <v>0</v>
      </c>
      <c r="H4782" s="20">
        <f>IFERROR(VLOOKUP(A4782,'[3]Allocation Thresholds'!A:B,2,FALSE),10)</f>
        <v>10</v>
      </c>
    </row>
    <row r="4783" spans="1:8">
      <c r="A4783" t="s">
        <v>5266</v>
      </c>
      <c r="B4783" s="64">
        <f>VLOOKUP($A4783,Pivot!$D:$E,2,FALSE)</f>
        <v>0</v>
      </c>
      <c r="D4783" s="64">
        <v>50</v>
      </c>
      <c r="E4783" s="64">
        <v>50</v>
      </c>
      <c r="F4783" s="64">
        <v>0</v>
      </c>
      <c r="G4783" s="64">
        <v>0</v>
      </c>
      <c r="H4783" s="20">
        <f>IFERROR(VLOOKUP(A4783,'[3]Allocation Thresholds'!A:B,2,FALSE),10)</f>
        <v>10</v>
      </c>
    </row>
    <row r="4784" spans="1:8">
      <c r="A4784" t="s">
        <v>5267</v>
      </c>
      <c r="B4784" s="64">
        <f>VLOOKUP($A4784,Pivot!$D:$E,2,FALSE)</f>
        <v>0</v>
      </c>
      <c r="D4784" s="64">
        <v>50</v>
      </c>
      <c r="E4784" s="64">
        <v>50</v>
      </c>
      <c r="F4784" s="64">
        <v>0</v>
      </c>
      <c r="G4784" s="64">
        <v>0</v>
      </c>
      <c r="H4784" s="20">
        <f>IFERROR(VLOOKUP(A4784,'[3]Allocation Thresholds'!A:B,2,FALSE),10)</f>
        <v>10</v>
      </c>
    </row>
    <row r="4785" spans="1:8">
      <c r="A4785" t="s">
        <v>5268</v>
      </c>
      <c r="B4785" s="64">
        <f>VLOOKUP($A4785,Pivot!$D:$E,2,FALSE)</f>
        <v>0</v>
      </c>
      <c r="D4785" s="64">
        <v>50</v>
      </c>
      <c r="E4785" s="64">
        <v>50</v>
      </c>
      <c r="F4785" s="64">
        <v>0</v>
      </c>
      <c r="G4785" s="64">
        <v>0</v>
      </c>
      <c r="H4785" s="20">
        <f>IFERROR(VLOOKUP(A4785,'[3]Allocation Thresholds'!A:B,2,FALSE),10)</f>
        <v>10</v>
      </c>
    </row>
    <row r="4786" spans="1:8">
      <c r="A4786" t="s">
        <v>5269</v>
      </c>
      <c r="B4786" s="64">
        <f>VLOOKUP($A4786,Pivot!$D:$E,2,FALSE)</f>
        <v>0</v>
      </c>
      <c r="D4786" s="64">
        <v>50</v>
      </c>
      <c r="E4786" s="64">
        <v>50</v>
      </c>
      <c r="F4786" s="64">
        <v>0</v>
      </c>
      <c r="G4786" s="64">
        <v>0</v>
      </c>
      <c r="H4786" s="20">
        <f>IFERROR(VLOOKUP(A4786,'[3]Allocation Thresholds'!A:B,2,FALSE),10)</f>
        <v>10</v>
      </c>
    </row>
    <row r="4787" spans="1:8">
      <c r="A4787" t="s">
        <v>5270</v>
      </c>
      <c r="B4787" s="64">
        <f>VLOOKUP($A4787,Pivot!$D:$E,2,FALSE)</f>
        <v>0</v>
      </c>
      <c r="D4787" s="64">
        <v>50</v>
      </c>
      <c r="E4787" s="64">
        <v>50</v>
      </c>
      <c r="F4787" s="64">
        <v>0</v>
      </c>
      <c r="G4787" s="64">
        <v>0</v>
      </c>
      <c r="H4787" s="20">
        <f>IFERROR(VLOOKUP(A4787,'[3]Allocation Thresholds'!A:B,2,FALSE),10)</f>
        <v>10</v>
      </c>
    </row>
    <row r="4788" spans="1:8">
      <c r="A4788" t="s">
        <v>5271</v>
      </c>
      <c r="B4788" s="64">
        <f>VLOOKUP($A4788,Pivot!$D:$E,2,FALSE)</f>
        <v>0</v>
      </c>
      <c r="D4788" s="64">
        <v>50</v>
      </c>
      <c r="E4788" s="64">
        <v>50</v>
      </c>
      <c r="F4788" s="64">
        <v>0</v>
      </c>
      <c r="G4788" s="64">
        <v>0</v>
      </c>
      <c r="H4788" s="20">
        <f>IFERROR(VLOOKUP(A4788,'[3]Allocation Thresholds'!A:B,2,FALSE),10)</f>
        <v>10</v>
      </c>
    </row>
    <row r="4789" spans="1:8">
      <c r="A4789" t="s">
        <v>5272</v>
      </c>
      <c r="B4789" s="64">
        <f>VLOOKUP($A4789,Pivot!$D:$E,2,FALSE)</f>
        <v>0</v>
      </c>
      <c r="D4789" s="64">
        <v>50</v>
      </c>
      <c r="E4789" s="64">
        <v>50</v>
      </c>
      <c r="F4789" s="64">
        <v>0</v>
      </c>
      <c r="G4789" s="64">
        <v>0</v>
      </c>
      <c r="H4789" s="20">
        <f>IFERROR(VLOOKUP(A4789,'[3]Allocation Thresholds'!A:B,2,FALSE),10)</f>
        <v>10</v>
      </c>
    </row>
    <row r="4790" spans="1:8">
      <c r="A4790" t="s">
        <v>5273</v>
      </c>
      <c r="B4790" s="64">
        <f>VLOOKUP($A4790,Pivot!$D:$E,2,FALSE)</f>
        <v>0</v>
      </c>
      <c r="D4790" s="64">
        <v>50</v>
      </c>
      <c r="E4790" s="64">
        <v>50</v>
      </c>
      <c r="F4790" s="64">
        <v>0</v>
      </c>
      <c r="G4790" s="64">
        <v>0</v>
      </c>
      <c r="H4790" s="20">
        <f>IFERROR(VLOOKUP(A4790,'[3]Allocation Thresholds'!A:B,2,FALSE),10)</f>
        <v>10</v>
      </c>
    </row>
    <row r="4791" spans="1:8">
      <c r="A4791" t="s">
        <v>5274</v>
      </c>
      <c r="B4791" s="64">
        <f>VLOOKUP($A4791,Pivot!$D:$E,2,FALSE)</f>
        <v>0</v>
      </c>
      <c r="D4791" s="64">
        <v>50</v>
      </c>
      <c r="E4791" s="64">
        <v>50</v>
      </c>
      <c r="F4791" s="64">
        <v>0</v>
      </c>
      <c r="G4791" s="64">
        <v>0</v>
      </c>
      <c r="H4791" s="20">
        <f>IFERROR(VLOOKUP(A4791,'[3]Allocation Thresholds'!A:B,2,FALSE),10)</f>
        <v>10</v>
      </c>
    </row>
    <row r="4792" spans="1:8">
      <c r="A4792" t="s">
        <v>5275</v>
      </c>
      <c r="B4792" s="64">
        <f>VLOOKUP($A4792,Pivot!$D:$E,2,FALSE)</f>
        <v>0</v>
      </c>
      <c r="D4792" s="64">
        <v>50</v>
      </c>
      <c r="E4792" s="64">
        <v>50</v>
      </c>
      <c r="F4792" s="64">
        <v>0</v>
      </c>
      <c r="G4792" s="64">
        <v>0</v>
      </c>
      <c r="H4792" s="20">
        <f>IFERROR(VLOOKUP(A4792,'[3]Allocation Thresholds'!A:B,2,FALSE),10)</f>
        <v>10</v>
      </c>
    </row>
    <row r="4793" spans="1:8">
      <c r="A4793" t="s">
        <v>5276</v>
      </c>
      <c r="B4793" s="64">
        <f>VLOOKUP($A4793,Pivot!$D:$E,2,FALSE)</f>
        <v>0</v>
      </c>
      <c r="D4793" s="64">
        <v>50</v>
      </c>
      <c r="E4793" s="64">
        <v>50</v>
      </c>
      <c r="F4793" s="64">
        <v>0</v>
      </c>
      <c r="G4793" s="64">
        <v>0</v>
      </c>
      <c r="H4793" s="20">
        <f>IFERROR(VLOOKUP(A4793,'[3]Allocation Thresholds'!A:B,2,FALSE),10)</f>
        <v>10</v>
      </c>
    </row>
    <row r="4794" spans="1:8">
      <c r="A4794" t="s">
        <v>5277</v>
      </c>
      <c r="B4794" s="64">
        <f>VLOOKUP($A4794,Pivot!$D:$E,2,FALSE)</f>
        <v>0</v>
      </c>
      <c r="D4794" s="64">
        <v>50</v>
      </c>
      <c r="E4794" s="64">
        <v>50</v>
      </c>
      <c r="F4794" s="64">
        <v>0</v>
      </c>
      <c r="G4794" s="64">
        <v>0</v>
      </c>
      <c r="H4794" s="20">
        <f>IFERROR(VLOOKUP(A4794,'[3]Allocation Thresholds'!A:B,2,FALSE),10)</f>
        <v>10</v>
      </c>
    </row>
    <row r="4795" spans="1:8">
      <c r="A4795" t="s">
        <v>5278</v>
      </c>
      <c r="B4795" s="64">
        <f>VLOOKUP($A4795,Pivot!$D:$E,2,FALSE)</f>
        <v>0</v>
      </c>
      <c r="D4795" s="64">
        <v>50</v>
      </c>
      <c r="E4795" s="64">
        <v>50</v>
      </c>
      <c r="F4795" s="64">
        <v>0</v>
      </c>
      <c r="G4795" s="64">
        <v>0</v>
      </c>
      <c r="H4795" s="20">
        <f>IFERROR(VLOOKUP(A4795,'[3]Allocation Thresholds'!A:B,2,FALSE),10)</f>
        <v>10</v>
      </c>
    </row>
    <row r="4796" spans="1:8">
      <c r="A4796" t="s">
        <v>5279</v>
      </c>
      <c r="B4796" s="64">
        <f>VLOOKUP($A4796,Pivot!$D:$E,2,FALSE)</f>
        <v>0</v>
      </c>
      <c r="D4796" s="64">
        <v>50</v>
      </c>
      <c r="E4796" s="64">
        <v>50</v>
      </c>
      <c r="F4796" s="64">
        <v>0</v>
      </c>
      <c r="G4796" s="64">
        <v>0</v>
      </c>
      <c r="H4796" s="20">
        <f>IFERROR(VLOOKUP(A4796,'[3]Allocation Thresholds'!A:B,2,FALSE),10)</f>
        <v>10</v>
      </c>
    </row>
    <row r="4797" spans="1:8">
      <c r="A4797" t="s">
        <v>5280</v>
      </c>
      <c r="B4797" s="64">
        <f>VLOOKUP($A4797,Pivot!$D:$E,2,FALSE)</f>
        <v>0</v>
      </c>
      <c r="D4797" s="64">
        <v>50</v>
      </c>
      <c r="E4797" s="64">
        <v>50</v>
      </c>
      <c r="F4797" s="64">
        <v>0</v>
      </c>
      <c r="G4797" s="64">
        <v>0</v>
      </c>
      <c r="H4797" s="20">
        <f>IFERROR(VLOOKUP(A4797,'[3]Allocation Thresholds'!A:B,2,FALSE),10)</f>
        <v>10</v>
      </c>
    </row>
    <row r="4798" spans="1:8">
      <c r="A4798" t="s">
        <v>5281</v>
      </c>
      <c r="B4798" s="64">
        <f>VLOOKUP($A4798,Pivot!$D:$E,2,FALSE)</f>
        <v>0</v>
      </c>
      <c r="D4798" s="64">
        <v>50</v>
      </c>
      <c r="E4798" s="64">
        <v>50</v>
      </c>
      <c r="F4798" s="64">
        <v>0</v>
      </c>
      <c r="G4798" s="64">
        <v>0</v>
      </c>
      <c r="H4798" s="20">
        <f>IFERROR(VLOOKUP(A4798,'[3]Allocation Thresholds'!A:B,2,FALSE),10)</f>
        <v>10</v>
      </c>
    </row>
    <row r="4799" spans="1:8">
      <c r="A4799" t="s">
        <v>5282</v>
      </c>
      <c r="B4799" s="64">
        <f>VLOOKUP($A4799,Pivot!$D:$E,2,FALSE)</f>
        <v>0</v>
      </c>
      <c r="D4799" s="64">
        <v>50</v>
      </c>
      <c r="E4799" s="66">
        <v>50</v>
      </c>
      <c r="F4799" s="64">
        <v>0</v>
      </c>
      <c r="G4799" s="64">
        <v>0</v>
      </c>
      <c r="H4799" s="20">
        <f>IFERROR(VLOOKUP(A4799,'[3]Allocation Thresholds'!A:B,2,FALSE),10)</f>
        <v>10</v>
      </c>
    </row>
    <row r="4800" spans="1:8">
      <c r="A4800" t="s">
        <v>5283</v>
      </c>
      <c r="B4800" s="64">
        <f>VLOOKUP($A4800,Pivot!$D:$E,2,FALSE)</f>
        <v>0</v>
      </c>
      <c r="D4800" s="64">
        <v>50</v>
      </c>
      <c r="E4800" s="64">
        <v>50</v>
      </c>
      <c r="F4800" s="64">
        <v>0</v>
      </c>
      <c r="G4800" s="64">
        <v>0</v>
      </c>
      <c r="H4800" s="20">
        <f>IFERROR(VLOOKUP(A4800,'[3]Allocation Thresholds'!A:B,2,FALSE),10)</f>
        <v>10</v>
      </c>
    </row>
    <row r="4801" spans="1:8">
      <c r="A4801" t="s">
        <v>5284</v>
      </c>
      <c r="B4801" s="64">
        <f>VLOOKUP($A4801,Pivot!$D:$E,2,FALSE)</f>
        <v>0</v>
      </c>
      <c r="D4801" s="64">
        <v>50</v>
      </c>
      <c r="E4801" s="64">
        <v>50</v>
      </c>
      <c r="F4801" s="64">
        <v>0</v>
      </c>
      <c r="G4801" s="64">
        <v>0</v>
      </c>
      <c r="H4801" s="20">
        <f>IFERROR(VLOOKUP(A4801,'[3]Allocation Thresholds'!A:B,2,FALSE),10)</f>
        <v>10</v>
      </c>
    </row>
    <row r="4802" spans="1:8">
      <c r="A4802" t="s">
        <v>5285</v>
      </c>
      <c r="B4802" s="64">
        <f>VLOOKUP($A4802,Pivot!$D:$E,2,FALSE)</f>
        <v>0</v>
      </c>
      <c r="D4802" s="64">
        <v>50</v>
      </c>
      <c r="E4802" s="64">
        <v>50</v>
      </c>
      <c r="F4802" s="64">
        <v>0</v>
      </c>
      <c r="G4802" s="64">
        <v>0</v>
      </c>
      <c r="H4802" s="20">
        <f>IFERROR(VLOOKUP(A4802,'[3]Allocation Thresholds'!A:B,2,FALSE),10)</f>
        <v>10</v>
      </c>
    </row>
    <row r="4803" spans="1:8">
      <c r="A4803" t="s">
        <v>5286</v>
      </c>
      <c r="B4803" s="64">
        <f>VLOOKUP($A4803,Pivot!$D:$E,2,FALSE)</f>
        <v>0</v>
      </c>
      <c r="D4803" s="64">
        <v>50</v>
      </c>
      <c r="E4803" s="64">
        <v>50</v>
      </c>
      <c r="F4803" s="64">
        <v>0</v>
      </c>
      <c r="G4803" s="64">
        <v>0</v>
      </c>
      <c r="H4803" s="20">
        <f>IFERROR(VLOOKUP(A4803,'[3]Allocation Thresholds'!A:B,2,FALSE),10)</f>
        <v>10</v>
      </c>
    </row>
    <row r="4804" spans="1:8">
      <c r="A4804" t="s">
        <v>5287</v>
      </c>
      <c r="B4804" s="64">
        <f>VLOOKUP($A4804,Pivot!$D:$E,2,FALSE)</f>
        <v>0</v>
      </c>
      <c r="D4804" s="64">
        <v>50</v>
      </c>
      <c r="E4804" s="64">
        <v>50</v>
      </c>
      <c r="F4804" s="64">
        <v>0</v>
      </c>
      <c r="G4804" s="64">
        <v>0</v>
      </c>
      <c r="H4804" s="20">
        <f>IFERROR(VLOOKUP(A4804,'[3]Allocation Thresholds'!A:B,2,FALSE),10)</f>
        <v>10</v>
      </c>
    </row>
    <row r="4805" spans="1:8">
      <c r="A4805" t="s">
        <v>5288</v>
      </c>
      <c r="B4805" s="64">
        <f>VLOOKUP($A4805,Pivot!$D:$E,2,FALSE)</f>
        <v>0</v>
      </c>
      <c r="D4805" s="64">
        <v>50</v>
      </c>
      <c r="E4805" s="64">
        <v>50</v>
      </c>
      <c r="F4805" s="64">
        <v>0</v>
      </c>
      <c r="G4805" s="64">
        <v>0</v>
      </c>
      <c r="H4805" s="20">
        <f>IFERROR(VLOOKUP(A4805,'[3]Allocation Thresholds'!A:B,2,FALSE),10)</f>
        <v>10</v>
      </c>
    </row>
    <row r="4806" spans="1:8">
      <c r="A4806" t="s">
        <v>5289</v>
      </c>
      <c r="B4806" s="64">
        <f>VLOOKUP($A4806,Pivot!$D:$E,2,FALSE)</f>
        <v>0</v>
      </c>
      <c r="D4806" s="64">
        <v>50</v>
      </c>
      <c r="E4806" s="64">
        <v>50</v>
      </c>
      <c r="F4806" s="64">
        <v>0</v>
      </c>
      <c r="G4806" s="64">
        <v>0</v>
      </c>
      <c r="H4806" s="20">
        <f>IFERROR(VLOOKUP(A4806,'[3]Allocation Thresholds'!A:B,2,FALSE),10)</f>
        <v>10</v>
      </c>
    </row>
    <row r="4807" spans="1:8">
      <c r="A4807" t="s">
        <v>5290</v>
      </c>
      <c r="B4807" s="64">
        <f>VLOOKUP($A4807,Pivot!$D:$E,2,FALSE)</f>
        <v>0</v>
      </c>
      <c r="D4807" s="64">
        <v>50</v>
      </c>
      <c r="E4807" s="64">
        <v>50</v>
      </c>
      <c r="F4807" s="64">
        <v>0</v>
      </c>
      <c r="G4807" s="64">
        <v>0</v>
      </c>
      <c r="H4807" s="20">
        <f>IFERROR(VLOOKUP(A4807,'[3]Allocation Thresholds'!A:B,2,FALSE),10)</f>
        <v>10</v>
      </c>
    </row>
    <row r="4808" spans="1:8">
      <c r="A4808" t="s">
        <v>5291</v>
      </c>
      <c r="B4808" s="64">
        <f>VLOOKUP($A4808,Pivot!$D:$E,2,FALSE)</f>
        <v>0</v>
      </c>
      <c r="D4808" s="64">
        <v>50</v>
      </c>
      <c r="E4808" s="64">
        <v>50</v>
      </c>
      <c r="F4808" s="64">
        <v>0</v>
      </c>
      <c r="G4808" s="64">
        <v>0</v>
      </c>
      <c r="H4808" s="20">
        <f>IFERROR(VLOOKUP(A4808,'[3]Allocation Thresholds'!A:B,2,FALSE),10)</f>
        <v>10</v>
      </c>
    </row>
    <row r="4809" spans="1:8">
      <c r="A4809" t="s">
        <v>5292</v>
      </c>
      <c r="B4809" s="64">
        <f>VLOOKUP($A4809,Pivot!$D:$E,2,FALSE)</f>
        <v>0</v>
      </c>
      <c r="D4809" s="64">
        <v>50</v>
      </c>
      <c r="E4809" s="64">
        <v>50</v>
      </c>
      <c r="F4809" s="64">
        <v>0</v>
      </c>
      <c r="G4809" s="64">
        <v>0</v>
      </c>
      <c r="H4809" s="20">
        <f>IFERROR(VLOOKUP(A4809,'[3]Allocation Thresholds'!A:B,2,FALSE),10)</f>
        <v>10</v>
      </c>
    </row>
    <row r="4810" spans="1:8">
      <c r="A4810" t="s">
        <v>5293</v>
      </c>
      <c r="B4810" s="64">
        <f>VLOOKUP($A4810,Pivot!$D:$E,2,FALSE)</f>
        <v>0</v>
      </c>
      <c r="D4810" s="64">
        <v>50</v>
      </c>
      <c r="E4810" s="64">
        <v>50</v>
      </c>
      <c r="F4810" s="64">
        <v>0</v>
      </c>
      <c r="G4810" s="64">
        <v>0</v>
      </c>
      <c r="H4810" s="20">
        <f>IFERROR(VLOOKUP(A4810,'[3]Allocation Thresholds'!A:B,2,FALSE),10)</f>
        <v>10</v>
      </c>
    </row>
    <row r="4811" spans="1:8">
      <c r="A4811" t="s">
        <v>5294</v>
      </c>
      <c r="B4811" s="64">
        <f>VLOOKUP($A4811,Pivot!$D:$E,2,FALSE)</f>
        <v>0</v>
      </c>
      <c r="D4811" s="64">
        <v>50</v>
      </c>
      <c r="E4811" s="64">
        <v>50</v>
      </c>
      <c r="F4811" s="64">
        <v>0</v>
      </c>
      <c r="G4811" s="64">
        <v>0</v>
      </c>
      <c r="H4811" s="20">
        <f>IFERROR(VLOOKUP(A4811,'[3]Allocation Thresholds'!A:B,2,FALSE),10)</f>
        <v>10</v>
      </c>
    </row>
    <row r="4812" spans="1:8">
      <c r="A4812" t="s">
        <v>3920</v>
      </c>
      <c r="B4812" s="64">
        <f>VLOOKUP($A4812,Pivot!$D:$E,2,FALSE)</f>
        <v>0</v>
      </c>
      <c r="D4812" s="64">
        <v>50</v>
      </c>
      <c r="E4812" s="64">
        <v>50</v>
      </c>
      <c r="F4812" s="64">
        <v>0</v>
      </c>
      <c r="G4812" s="64">
        <v>0</v>
      </c>
      <c r="H4812" s="20">
        <f>IFERROR(VLOOKUP(A4812,'[3]Allocation Thresholds'!A:B,2,FALSE),10)</f>
        <v>10</v>
      </c>
    </row>
    <row r="4813" spans="1:8">
      <c r="A4813" t="s">
        <v>5295</v>
      </c>
      <c r="B4813" s="64">
        <f>VLOOKUP($A4813,Pivot!$D:$E,2,FALSE)</f>
        <v>0</v>
      </c>
      <c r="D4813" s="64">
        <v>50</v>
      </c>
      <c r="E4813" s="64">
        <v>50</v>
      </c>
      <c r="F4813" s="64">
        <v>0</v>
      </c>
      <c r="G4813" s="64">
        <v>0</v>
      </c>
      <c r="H4813" s="20">
        <f>IFERROR(VLOOKUP(A4813,'[3]Allocation Thresholds'!A:B,2,FALSE),10)</f>
        <v>10</v>
      </c>
    </row>
    <row r="4814" spans="1:8">
      <c r="A4814" t="s">
        <v>3921</v>
      </c>
      <c r="B4814" s="64">
        <f>VLOOKUP($A4814,Pivot!$D:$E,2,FALSE)</f>
        <v>0</v>
      </c>
      <c r="D4814" s="64">
        <v>50</v>
      </c>
      <c r="E4814" s="64">
        <v>50</v>
      </c>
      <c r="F4814" s="64">
        <v>0</v>
      </c>
      <c r="G4814" s="64">
        <v>0</v>
      </c>
      <c r="H4814" s="20">
        <f>IFERROR(VLOOKUP(A4814,'[3]Allocation Thresholds'!A:B,2,FALSE),10)</f>
        <v>10</v>
      </c>
    </row>
    <row r="4815" spans="1:8">
      <c r="A4815" t="s">
        <v>3922</v>
      </c>
      <c r="B4815" s="64">
        <f>VLOOKUP($A4815,Pivot!$D:$E,2,FALSE)</f>
        <v>0</v>
      </c>
      <c r="D4815" s="64">
        <v>50</v>
      </c>
      <c r="E4815" s="64">
        <v>50</v>
      </c>
      <c r="F4815" s="64">
        <v>0</v>
      </c>
      <c r="G4815" s="64">
        <v>0</v>
      </c>
      <c r="H4815" s="20">
        <f>IFERROR(VLOOKUP(A4815,'[3]Allocation Thresholds'!A:B,2,FALSE),10)</f>
        <v>10</v>
      </c>
    </row>
    <row r="4816" spans="1:8">
      <c r="A4816" t="s">
        <v>3923</v>
      </c>
      <c r="B4816" s="64">
        <f>VLOOKUP($A4816,Pivot!$D:$E,2,FALSE)</f>
        <v>0</v>
      </c>
      <c r="D4816" s="64">
        <v>50</v>
      </c>
      <c r="E4816" s="64">
        <v>50</v>
      </c>
      <c r="F4816" s="64">
        <v>0</v>
      </c>
      <c r="G4816" s="64">
        <v>0</v>
      </c>
      <c r="H4816" s="20">
        <f>IFERROR(VLOOKUP(A4816,'[3]Allocation Thresholds'!A:B,2,FALSE),10)</f>
        <v>10</v>
      </c>
    </row>
    <row r="4817" spans="1:8">
      <c r="A4817" t="s">
        <v>3924</v>
      </c>
      <c r="B4817" s="64">
        <f>VLOOKUP($A4817,Pivot!$D:$E,2,FALSE)</f>
        <v>0</v>
      </c>
      <c r="D4817" s="64">
        <v>50</v>
      </c>
      <c r="E4817" s="64">
        <v>50</v>
      </c>
      <c r="F4817" s="64">
        <v>0</v>
      </c>
      <c r="G4817" s="64">
        <v>0</v>
      </c>
      <c r="H4817" s="20">
        <f>IFERROR(VLOOKUP(A4817,'[3]Allocation Thresholds'!A:B,2,FALSE),10)</f>
        <v>10</v>
      </c>
    </row>
    <row r="4818" spans="1:8">
      <c r="A4818" t="s">
        <v>3925</v>
      </c>
      <c r="B4818" s="64">
        <f>VLOOKUP($A4818,Pivot!$D:$E,2,FALSE)</f>
        <v>0</v>
      </c>
      <c r="D4818" s="64">
        <v>50</v>
      </c>
      <c r="E4818" s="64">
        <v>50</v>
      </c>
      <c r="F4818" s="64">
        <v>0</v>
      </c>
      <c r="G4818" s="64">
        <v>0</v>
      </c>
      <c r="H4818" s="20">
        <f>IFERROR(VLOOKUP(A4818,'[3]Allocation Thresholds'!A:B,2,FALSE),10)</f>
        <v>10</v>
      </c>
    </row>
    <row r="4819" spans="1:8">
      <c r="A4819" t="s">
        <v>5296</v>
      </c>
      <c r="B4819" s="64">
        <f>VLOOKUP($A4819,Pivot!$D:$E,2,FALSE)</f>
        <v>0</v>
      </c>
      <c r="D4819" s="64">
        <v>50</v>
      </c>
      <c r="E4819" s="64">
        <v>50</v>
      </c>
      <c r="F4819" s="64">
        <v>0</v>
      </c>
      <c r="G4819" s="64">
        <v>0</v>
      </c>
      <c r="H4819" s="20">
        <f>IFERROR(VLOOKUP(A4819,'[3]Allocation Thresholds'!A:B,2,FALSE),10)</f>
        <v>10</v>
      </c>
    </row>
    <row r="4820" spans="1:8">
      <c r="A4820" t="s">
        <v>3926</v>
      </c>
      <c r="B4820" s="64">
        <f>VLOOKUP($A4820,Pivot!$D:$E,2,FALSE)</f>
        <v>0</v>
      </c>
      <c r="D4820" s="64">
        <v>50</v>
      </c>
      <c r="E4820" s="64">
        <v>50</v>
      </c>
      <c r="F4820" s="64">
        <v>0</v>
      </c>
      <c r="G4820" s="64">
        <v>0</v>
      </c>
      <c r="H4820" s="20">
        <f>IFERROR(VLOOKUP(A4820,'[3]Allocation Thresholds'!A:B,2,FALSE),10)</f>
        <v>10</v>
      </c>
    </row>
    <row r="4821" spans="1:8">
      <c r="A4821" t="s">
        <v>3927</v>
      </c>
      <c r="B4821" s="64">
        <f>VLOOKUP($A4821,Pivot!$D:$E,2,FALSE)</f>
        <v>0</v>
      </c>
      <c r="D4821" s="64">
        <v>50</v>
      </c>
      <c r="E4821" s="64">
        <v>50</v>
      </c>
      <c r="F4821" s="64">
        <v>0</v>
      </c>
      <c r="G4821" s="64">
        <v>0</v>
      </c>
      <c r="H4821" s="20">
        <f>IFERROR(VLOOKUP(A4821,'[3]Allocation Thresholds'!A:B,2,FALSE),10)</f>
        <v>10</v>
      </c>
    </row>
    <row r="4822" spans="1:8">
      <c r="A4822" t="s">
        <v>3928</v>
      </c>
      <c r="B4822" s="64">
        <f>VLOOKUP($A4822,Pivot!$D:$E,2,FALSE)</f>
        <v>0</v>
      </c>
      <c r="D4822" s="64">
        <v>50</v>
      </c>
      <c r="E4822" s="64">
        <v>50</v>
      </c>
      <c r="F4822" s="64">
        <v>0</v>
      </c>
      <c r="G4822" s="64">
        <v>0</v>
      </c>
      <c r="H4822" s="20">
        <f>IFERROR(VLOOKUP(A4822,'[3]Allocation Thresholds'!A:B,2,FALSE),10)</f>
        <v>10</v>
      </c>
    </row>
    <row r="4823" spans="1:8">
      <c r="A4823" t="s">
        <v>3929</v>
      </c>
      <c r="B4823" s="64">
        <f>VLOOKUP($A4823,Pivot!$D:$E,2,FALSE)</f>
        <v>0</v>
      </c>
      <c r="D4823" s="64">
        <v>50</v>
      </c>
      <c r="E4823" s="64">
        <v>50</v>
      </c>
      <c r="F4823" s="64">
        <v>0</v>
      </c>
      <c r="G4823" s="64">
        <v>0</v>
      </c>
      <c r="H4823" s="20">
        <f>IFERROR(VLOOKUP(A4823,'[3]Allocation Thresholds'!A:B,2,FALSE),10)</f>
        <v>10</v>
      </c>
    </row>
    <row r="4824" spans="1:8">
      <c r="A4824" t="s">
        <v>3930</v>
      </c>
      <c r="B4824" s="64">
        <f>VLOOKUP($A4824,Pivot!$D:$E,2,FALSE)</f>
        <v>0</v>
      </c>
      <c r="D4824" s="64">
        <v>50</v>
      </c>
      <c r="E4824" s="64">
        <v>50</v>
      </c>
      <c r="F4824" s="64">
        <v>0</v>
      </c>
      <c r="G4824" s="64">
        <v>0</v>
      </c>
      <c r="H4824" s="20">
        <f>IFERROR(VLOOKUP(A4824,'[3]Allocation Thresholds'!A:B,2,FALSE),10)</f>
        <v>10</v>
      </c>
    </row>
    <row r="4825" spans="1:8">
      <c r="A4825" t="s">
        <v>3931</v>
      </c>
      <c r="B4825" s="64">
        <f>VLOOKUP($A4825,Pivot!$D:$E,2,FALSE)</f>
        <v>0</v>
      </c>
      <c r="D4825" s="64">
        <v>50</v>
      </c>
      <c r="E4825" s="64">
        <v>50</v>
      </c>
      <c r="F4825" s="64">
        <v>0</v>
      </c>
      <c r="G4825" s="64">
        <v>0</v>
      </c>
      <c r="H4825" s="20">
        <f>IFERROR(VLOOKUP(A4825,'[3]Allocation Thresholds'!A:B,2,FALSE),10)</f>
        <v>10</v>
      </c>
    </row>
    <row r="4826" spans="1:8">
      <c r="A4826" t="s">
        <v>3932</v>
      </c>
      <c r="B4826" s="64">
        <f>VLOOKUP($A4826,Pivot!$D:$E,2,FALSE)</f>
        <v>0</v>
      </c>
      <c r="D4826" s="64">
        <v>50</v>
      </c>
      <c r="E4826" s="64">
        <v>50</v>
      </c>
      <c r="F4826" s="64">
        <v>0</v>
      </c>
      <c r="G4826" s="64">
        <v>0</v>
      </c>
      <c r="H4826" s="20">
        <f>IFERROR(VLOOKUP(A4826,'[3]Allocation Thresholds'!A:B,2,FALSE),10)</f>
        <v>10</v>
      </c>
    </row>
    <row r="4827" spans="1:8">
      <c r="A4827" t="s">
        <v>3933</v>
      </c>
      <c r="B4827" s="64">
        <f>VLOOKUP($A4827,Pivot!$D:$E,2,FALSE)</f>
        <v>0</v>
      </c>
      <c r="D4827" s="64">
        <v>50</v>
      </c>
      <c r="E4827" s="64">
        <v>50</v>
      </c>
      <c r="F4827" s="64">
        <v>0</v>
      </c>
      <c r="G4827" s="64">
        <v>0</v>
      </c>
      <c r="H4827" s="20">
        <f>IFERROR(VLOOKUP(A4827,'[3]Allocation Thresholds'!A:B,2,FALSE),10)</f>
        <v>10</v>
      </c>
    </row>
    <row r="4828" spans="1:8">
      <c r="A4828" t="s">
        <v>3934</v>
      </c>
      <c r="B4828" s="64">
        <f>VLOOKUP($A4828,Pivot!$D:$E,2,FALSE)</f>
        <v>0</v>
      </c>
      <c r="D4828" s="64">
        <v>50</v>
      </c>
      <c r="E4828" s="64">
        <v>50</v>
      </c>
      <c r="F4828" s="64">
        <v>0</v>
      </c>
      <c r="G4828" s="64">
        <v>0</v>
      </c>
      <c r="H4828" s="20">
        <f>IFERROR(VLOOKUP(A4828,'[3]Allocation Thresholds'!A:B,2,FALSE),10)</f>
        <v>10</v>
      </c>
    </row>
    <row r="4829" spans="1:8">
      <c r="A4829" t="s">
        <v>3935</v>
      </c>
      <c r="B4829" s="64">
        <f>VLOOKUP($A4829,Pivot!$D:$E,2,FALSE)</f>
        <v>0</v>
      </c>
      <c r="D4829" s="64">
        <v>50</v>
      </c>
      <c r="E4829" s="64">
        <v>50</v>
      </c>
      <c r="F4829" s="64">
        <v>0</v>
      </c>
      <c r="G4829" s="64">
        <v>0</v>
      </c>
      <c r="H4829" s="20">
        <f>IFERROR(VLOOKUP(A4829,'[3]Allocation Thresholds'!A:B,2,FALSE),10)</f>
        <v>10</v>
      </c>
    </row>
    <row r="4830" spans="1:8">
      <c r="A4830" t="s">
        <v>3936</v>
      </c>
      <c r="B4830" s="64">
        <f>VLOOKUP($A4830,Pivot!$D:$E,2,FALSE)</f>
        <v>0</v>
      </c>
      <c r="D4830" s="64">
        <v>50</v>
      </c>
      <c r="E4830" s="64">
        <v>50</v>
      </c>
      <c r="F4830" s="64">
        <v>0</v>
      </c>
      <c r="G4830" s="64">
        <v>0</v>
      </c>
      <c r="H4830" s="20">
        <f>IFERROR(VLOOKUP(A4830,'[3]Allocation Thresholds'!A:B,2,FALSE),10)</f>
        <v>10</v>
      </c>
    </row>
    <row r="4831" spans="1:8">
      <c r="A4831" t="s">
        <v>5297</v>
      </c>
      <c r="B4831" s="64">
        <f>VLOOKUP($A4831,Pivot!$D:$E,2,FALSE)</f>
        <v>0</v>
      </c>
      <c r="D4831" s="64">
        <v>50</v>
      </c>
      <c r="E4831" s="64">
        <v>50</v>
      </c>
      <c r="F4831" s="64">
        <v>0</v>
      </c>
      <c r="G4831" s="64">
        <v>0</v>
      </c>
      <c r="H4831" s="20">
        <f>IFERROR(VLOOKUP(A4831,'[3]Allocation Thresholds'!A:B,2,FALSE),10)</f>
        <v>10</v>
      </c>
    </row>
    <row r="4832" spans="1:8">
      <c r="A4832" t="s">
        <v>3937</v>
      </c>
      <c r="B4832" s="64">
        <f>VLOOKUP($A4832,Pivot!$D:$E,2,FALSE)</f>
        <v>0</v>
      </c>
      <c r="D4832" s="64">
        <v>50</v>
      </c>
      <c r="E4832" s="64">
        <v>50</v>
      </c>
      <c r="F4832" s="64">
        <v>0</v>
      </c>
      <c r="G4832" s="64">
        <v>0</v>
      </c>
      <c r="H4832" s="20">
        <f>IFERROR(VLOOKUP(A4832,'[3]Allocation Thresholds'!A:B,2,FALSE),10)</f>
        <v>10</v>
      </c>
    </row>
    <row r="4833" spans="1:8">
      <c r="A4833" t="s">
        <v>5298</v>
      </c>
      <c r="B4833" s="64">
        <f>VLOOKUP($A4833,Pivot!$D:$E,2,FALSE)</f>
        <v>0</v>
      </c>
      <c r="D4833" s="66">
        <v>50</v>
      </c>
      <c r="E4833" s="64">
        <v>50</v>
      </c>
      <c r="F4833" s="64">
        <v>0</v>
      </c>
      <c r="G4833" s="64">
        <v>0</v>
      </c>
      <c r="H4833" s="20">
        <f>IFERROR(VLOOKUP(A4833,'[3]Allocation Thresholds'!A:B,2,FALSE),10)</f>
        <v>10</v>
      </c>
    </row>
    <row r="4834" spans="1:8">
      <c r="A4834" t="s">
        <v>5299</v>
      </c>
      <c r="B4834" s="64">
        <f>VLOOKUP($A4834,Pivot!$D:$E,2,FALSE)</f>
        <v>0</v>
      </c>
      <c r="D4834" s="64">
        <v>50</v>
      </c>
      <c r="E4834" s="64">
        <v>50</v>
      </c>
      <c r="F4834" s="64">
        <v>0</v>
      </c>
      <c r="G4834" s="64">
        <v>0</v>
      </c>
      <c r="H4834" s="20">
        <f>IFERROR(VLOOKUP(A4834,'[3]Allocation Thresholds'!A:B,2,FALSE),10)</f>
        <v>10</v>
      </c>
    </row>
    <row r="4835" spans="1:8">
      <c r="A4835" t="s">
        <v>5300</v>
      </c>
      <c r="B4835" s="64">
        <f>VLOOKUP($A4835,Pivot!$D:$E,2,FALSE)</f>
        <v>0</v>
      </c>
      <c r="D4835" s="64">
        <v>50</v>
      </c>
      <c r="E4835" s="64">
        <v>50</v>
      </c>
      <c r="F4835" s="64">
        <v>0</v>
      </c>
      <c r="G4835" s="64">
        <v>0</v>
      </c>
      <c r="H4835" s="20">
        <f>IFERROR(VLOOKUP(A4835,'[3]Allocation Thresholds'!A:B,2,FALSE),10)</f>
        <v>10</v>
      </c>
    </row>
    <row r="4836" spans="1:8">
      <c r="A4836" t="s">
        <v>3938</v>
      </c>
      <c r="B4836" s="64">
        <f>VLOOKUP($A4836,Pivot!$D:$E,2,FALSE)</f>
        <v>0</v>
      </c>
      <c r="D4836" s="64">
        <v>50</v>
      </c>
      <c r="E4836" s="64">
        <v>50</v>
      </c>
      <c r="F4836" s="64">
        <v>0</v>
      </c>
      <c r="G4836" s="64">
        <v>0</v>
      </c>
      <c r="H4836" s="20">
        <f>IFERROR(VLOOKUP(A4836,'[3]Allocation Thresholds'!A:B,2,FALSE),10)</f>
        <v>10</v>
      </c>
    </row>
    <row r="4837" spans="1:8">
      <c r="A4837" t="s">
        <v>3939</v>
      </c>
      <c r="B4837" s="64">
        <f>VLOOKUP($A4837,Pivot!$D:$E,2,FALSE)</f>
        <v>0</v>
      </c>
      <c r="D4837" s="64">
        <v>50</v>
      </c>
      <c r="E4837" s="64">
        <v>50</v>
      </c>
      <c r="F4837" s="64">
        <v>0</v>
      </c>
      <c r="G4837" s="64">
        <v>0</v>
      </c>
      <c r="H4837" s="20">
        <f>IFERROR(VLOOKUP(A4837,'[3]Allocation Thresholds'!A:B,2,FALSE),10)</f>
        <v>10</v>
      </c>
    </row>
    <row r="4838" spans="1:8">
      <c r="A4838" t="s">
        <v>3940</v>
      </c>
      <c r="B4838" s="64">
        <f>VLOOKUP($A4838,Pivot!$D:$E,2,FALSE)</f>
        <v>0</v>
      </c>
      <c r="D4838" s="64">
        <v>50</v>
      </c>
      <c r="E4838" s="64">
        <v>50</v>
      </c>
      <c r="F4838" s="64">
        <v>0</v>
      </c>
      <c r="G4838" s="64">
        <v>0</v>
      </c>
      <c r="H4838" s="20">
        <f>IFERROR(VLOOKUP(A4838,'[3]Allocation Thresholds'!A:B,2,FALSE),10)</f>
        <v>10</v>
      </c>
    </row>
    <row r="4839" spans="1:8">
      <c r="A4839" t="s">
        <v>5301</v>
      </c>
      <c r="B4839" s="64">
        <f>VLOOKUP($A4839,Pivot!$D:$E,2,FALSE)</f>
        <v>0</v>
      </c>
      <c r="D4839" s="64">
        <v>50</v>
      </c>
      <c r="E4839" s="64">
        <v>50</v>
      </c>
      <c r="F4839" s="64">
        <v>0</v>
      </c>
      <c r="G4839" s="64">
        <v>0</v>
      </c>
      <c r="H4839" s="20">
        <f>IFERROR(VLOOKUP(A4839,'[3]Allocation Thresholds'!A:B,2,FALSE),10)</f>
        <v>10</v>
      </c>
    </row>
    <row r="4840" spans="1:8">
      <c r="A4840" t="s">
        <v>3941</v>
      </c>
      <c r="B4840" s="64">
        <f>VLOOKUP($A4840,Pivot!$D:$E,2,FALSE)</f>
        <v>0</v>
      </c>
      <c r="D4840" s="64">
        <v>50</v>
      </c>
      <c r="E4840" s="64">
        <v>50</v>
      </c>
      <c r="F4840" s="64">
        <v>0</v>
      </c>
      <c r="G4840" s="64">
        <v>0</v>
      </c>
      <c r="H4840" s="20">
        <f>IFERROR(VLOOKUP(A4840,'[3]Allocation Thresholds'!A:B,2,FALSE),10)</f>
        <v>10</v>
      </c>
    </row>
    <row r="4841" spans="1:8">
      <c r="A4841" t="s">
        <v>5302</v>
      </c>
      <c r="B4841" s="64">
        <f>VLOOKUP($A4841,Pivot!$D:$E,2,FALSE)</f>
        <v>0</v>
      </c>
      <c r="D4841" s="64">
        <v>50</v>
      </c>
      <c r="E4841" s="64">
        <v>50</v>
      </c>
      <c r="F4841" s="64">
        <v>0</v>
      </c>
      <c r="G4841" s="64">
        <v>0</v>
      </c>
      <c r="H4841" s="20">
        <f>IFERROR(VLOOKUP(A4841,'[3]Allocation Thresholds'!A:B,2,FALSE),10)</f>
        <v>10</v>
      </c>
    </row>
    <row r="4842" spans="1:8">
      <c r="A4842" t="s">
        <v>3942</v>
      </c>
      <c r="B4842" s="64">
        <f>VLOOKUP($A4842,Pivot!$D:$E,2,FALSE)</f>
        <v>0</v>
      </c>
      <c r="D4842" s="64">
        <v>50</v>
      </c>
      <c r="E4842" s="64">
        <v>50</v>
      </c>
      <c r="F4842" s="64">
        <v>0</v>
      </c>
      <c r="G4842" s="64">
        <v>0</v>
      </c>
      <c r="H4842" s="20">
        <f>IFERROR(VLOOKUP(A4842,'[3]Allocation Thresholds'!A:B,2,FALSE),10)</f>
        <v>10</v>
      </c>
    </row>
    <row r="4843" spans="1:8">
      <c r="A4843" t="s">
        <v>3943</v>
      </c>
      <c r="B4843" s="64">
        <f>VLOOKUP($A4843,Pivot!$D:$E,2,FALSE)</f>
        <v>0</v>
      </c>
      <c r="D4843" s="64">
        <v>50</v>
      </c>
      <c r="E4843" s="64">
        <v>50</v>
      </c>
      <c r="F4843" s="64">
        <v>0</v>
      </c>
      <c r="G4843" s="64">
        <v>0</v>
      </c>
      <c r="H4843" s="20">
        <f>IFERROR(VLOOKUP(A4843,'[3]Allocation Thresholds'!A:B,2,FALSE),10)</f>
        <v>10</v>
      </c>
    </row>
    <row r="4844" spans="1:8">
      <c r="A4844" t="s">
        <v>5303</v>
      </c>
      <c r="B4844" s="64">
        <f>VLOOKUP($A4844,Pivot!$D:$E,2,FALSE)</f>
        <v>0</v>
      </c>
      <c r="D4844" s="64">
        <v>50</v>
      </c>
      <c r="E4844" s="64">
        <v>50</v>
      </c>
      <c r="F4844" s="64">
        <v>0</v>
      </c>
      <c r="G4844" s="64">
        <v>0</v>
      </c>
      <c r="H4844" s="20">
        <f>IFERROR(VLOOKUP(A4844,'[3]Allocation Thresholds'!A:B,2,FALSE),10)</f>
        <v>10</v>
      </c>
    </row>
    <row r="4845" spans="1:8">
      <c r="A4845" t="s">
        <v>3944</v>
      </c>
      <c r="B4845" s="64">
        <f>VLOOKUP($A4845,Pivot!$D:$E,2,FALSE)</f>
        <v>0</v>
      </c>
      <c r="D4845" s="64">
        <v>50</v>
      </c>
      <c r="E4845" s="64">
        <v>50</v>
      </c>
      <c r="F4845" s="64">
        <v>0</v>
      </c>
      <c r="G4845" s="64">
        <v>0</v>
      </c>
      <c r="H4845" s="20">
        <f>IFERROR(VLOOKUP(A4845,'[3]Allocation Thresholds'!A:B,2,FALSE),10)</f>
        <v>10</v>
      </c>
    </row>
    <row r="4846" spans="1:8">
      <c r="A4846" t="s">
        <v>3945</v>
      </c>
      <c r="B4846" s="64">
        <f>VLOOKUP($A4846,Pivot!$D:$E,2,FALSE)</f>
        <v>0</v>
      </c>
      <c r="D4846" s="64">
        <v>50</v>
      </c>
      <c r="E4846" s="64">
        <v>50</v>
      </c>
      <c r="F4846" s="64">
        <v>0</v>
      </c>
      <c r="G4846" s="64">
        <v>0</v>
      </c>
      <c r="H4846" s="20">
        <f>IFERROR(VLOOKUP(A4846,'[3]Allocation Thresholds'!A:B,2,FALSE),10)</f>
        <v>10</v>
      </c>
    </row>
    <row r="4847" spans="1:8">
      <c r="A4847" t="s">
        <v>3946</v>
      </c>
      <c r="B4847" s="64">
        <f>VLOOKUP($A4847,Pivot!$D:$E,2,FALSE)</f>
        <v>0</v>
      </c>
      <c r="D4847" s="64">
        <v>50</v>
      </c>
      <c r="E4847" s="64">
        <v>50</v>
      </c>
      <c r="F4847" s="64">
        <v>0</v>
      </c>
      <c r="G4847" s="64">
        <v>0</v>
      </c>
      <c r="H4847" s="20">
        <f>IFERROR(VLOOKUP(A4847,'[3]Allocation Thresholds'!A:B,2,FALSE),10)</f>
        <v>10</v>
      </c>
    </row>
    <row r="4848" spans="1:8">
      <c r="A4848" t="s">
        <v>3947</v>
      </c>
      <c r="B4848" s="64">
        <f>VLOOKUP($A4848,Pivot!$D:$E,2,FALSE)</f>
        <v>0</v>
      </c>
      <c r="D4848" s="64">
        <v>50</v>
      </c>
      <c r="E4848" s="64">
        <v>50</v>
      </c>
      <c r="F4848" s="64">
        <v>0</v>
      </c>
      <c r="G4848" s="64">
        <v>0</v>
      </c>
      <c r="H4848" s="20">
        <f>IFERROR(VLOOKUP(A4848,'[3]Allocation Thresholds'!A:B,2,FALSE),10)</f>
        <v>10</v>
      </c>
    </row>
    <row r="4849" spans="1:8">
      <c r="A4849" t="s">
        <v>3948</v>
      </c>
      <c r="B4849" s="64">
        <f>VLOOKUP($A4849,Pivot!$D:$E,2,FALSE)</f>
        <v>0</v>
      </c>
      <c r="D4849" s="64">
        <v>50</v>
      </c>
      <c r="E4849" s="64">
        <v>50</v>
      </c>
      <c r="F4849" s="64">
        <v>0</v>
      </c>
      <c r="G4849" s="64">
        <v>0</v>
      </c>
      <c r="H4849" s="20">
        <f>IFERROR(VLOOKUP(A4849,'[3]Allocation Thresholds'!A:B,2,FALSE),10)</f>
        <v>10</v>
      </c>
    </row>
    <row r="4850" spans="1:8">
      <c r="A4850" t="s">
        <v>3949</v>
      </c>
      <c r="B4850" s="64">
        <f>VLOOKUP($A4850,Pivot!$D:$E,2,FALSE)</f>
        <v>0</v>
      </c>
      <c r="D4850" s="64">
        <v>50</v>
      </c>
      <c r="E4850" s="64">
        <v>50</v>
      </c>
      <c r="F4850" s="64">
        <v>0</v>
      </c>
      <c r="G4850" s="64">
        <v>0</v>
      </c>
      <c r="H4850" s="20">
        <f>IFERROR(VLOOKUP(A4850,'[3]Allocation Thresholds'!A:B,2,FALSE),10)</f>
        <v>10</v>
      </c>
    </row>
    <row r="4851" spans="1:8">
      <c r="A4851" t="s">
        <v>5304</v>
      </c>
      <c r="B4851" s="64">
        <f>VLOOKUP($A4851,Pivot!$D:$E,2,FALSE)</f>
        <v>0</v>
      </c>
      <c r="D4851" s="64">
        <v>50</v>
      </c>
      <c r="E4851" s="64">
        <v>50</v>
      </c>
      <c r="F4851" s="64">
        <v>0</v>
      </c>
      <c r="G4851" s="64">
        <v>0</v>
      </c>
      <c r="H4851" s="20">
        <f>IFERROR(VLOOKUP(A4851,'[3]Allocation Thresholds'!A:B,2,FALSE),10)</f>
        <v>10</v>
      </c>
    </row>
    <row r="4852" spans="1:8">
      <c r="A4852" t="s">
        <v>5305</v>
      </c>
      <c r="B4852" s="64">
        <f>VLOOKUP($A4852,Pivot!$D:$E,2,FALSE)</f>
        <v>0</v>
      </c>
      <c r="D4852" s="64">
        <v>50</v>
      </c>
      <c r="E4852" s="64">
        <v>50</v>
      </c>
      <c r="F4852" s="64">
        <v>0</v>
      </c>
      <c r="G4852" s="64">
        <v>0</v>
      </c>
      <c r="H4852" s="20">
        <f>IFERROR(VLOOKUP(A4852,'[3]Allocation Thresholds'!A:B,2,FALSE),10)</f>
        <v>10</v>
      </c>
    </row>
    <row r="4853" spans="1:8">
      <c r="A4853" t="s">
        <v>5306</v>
      </c>
      <c r="B4853" s="64">
        <f>VLOOKUP($A4853,Pivot!$D:$E,2,FALSE)</f>
        <v>0</v>
      </c>
      <c r="D4853" s="64">
        <v>50</v>
      </c>
      <c r="E4853" s="66">
        <v>50</v>
      </c>
      <c r="F4853" s="64">
        <v>0</v>
      </c>
      <c r="G4853" s="64">
        <v>0</v>
      </c>
      <c r="H4853" s="20">
        <f>IFERROR(VLOOKUP(A4853,'[3]Allocation Thresholds'!A:B,2,FALSE),10)</f>
        <v>10</v>
      </c>
    </row>
    <row r="4854" spans="1:8">
      <c r="A4854" t="s">
        <v>3950</v>
      </c>
      <c r="B4854" s="64">
        <f>VLOOKUP($A4854,Pivot!$D:$E,2,FALSE)</f>
        <v>0</v>
      </c>
      <c r="D4854" s="64">
        <v>50</v>
      </c>
      <c r="E4854" s="64">
        <v>50</v>
      </c>
      <c r="F4854" s="64">
        <v>0</v>
      </c>
      <c r="G4854" s="64">
        <v>0</v>
      </c>
      <c r="H4854" s="20">
        <f>IFERROR(VLOOKUP(A4854,'[3]Allocation Thresholds'!A:B,2,FALSE),10)</f>
        <v>10</v>
      </c>
    </row>
    <row r="4855" spans="1:8">
      <c r="A4855" t="s">
        <v>3951</v>
      </c>
      <c r="B4855" s="64">
        <f>VLOOKUP($A4855,Pivot!$D:$E,2,FALSE)</f>
        <v>0</v>
      </c>
      <c r="D4855" s="64">
        <v>50</v>
      </c>
      <c r="E4855" s="64">
        <v>50</v>
      </c>
      <c r="F4855" s="64">
        <v>0</v>
      </c>
      <c r="G4855" s="64">
        <v>0</v>
      </c>
      <c r="H4855" s="20">
        <f>IFERROR(VLOOKUP(A4855,'[3]Allocation Thresholds'!A:B,2,FALSE),10)</f>
        <v>10</v>
      </c>
    </row>
    <row r="4856" spans="1:8">
      <c r="A4856" t="s">
        <v>3952</v>
      </c>
      <c r="B4856" s="64">
        <f>VLOOKUP($A4856,Pivot!$D:$E,2,FALSE)</f>
        <v>0</v>
      </c>
      <c r="D4856" s="64">
        <v>50</v>
      </c>
      <c r="E4856" s="64">
        <v>50</v>
      </c>
      <c r="F4856" s="64">
        <v>0</v>
      </c>
      <c r="G4856" s="64">
        <v>0</v>
      </c>
      <c r="H4856" s="20">
        <f>IFERROR(VLOOKUP(A4856,'[3]Allocation Thresholds'!A:B,2,FALSE),10)</f>
        <v>10</v>
      </c>
    </row>
    <row r="4857" spans="1:8">
      <c r="A4857" t="s">
        <v>5307</v>
      </c>
      <c r="B4857" s="64">
        <f>VLOOKUP($A4857,Pivot!$D:$E,2,FALSE)</f>
        <v>0</v>
      </c>
      <c r="D4857" s="64">
        <v>50</v>
      </c>
      <c r="E4857" s="64">
        <v>50</v>
      </c>
      <c r="F4857" s="64">
        <v>0</v>
      </c>
      <c r="G4857" s="64">
        <v>0</v>
      </c>
      <c r="H4857" s="20">
        <f>IFERROR(VLOOKUP(A4857,'[3]Allocation Thresholds'!A:B,2,FALSE),10)</f>
        <v>10</v>
      </c>
    </row>
    <row r="4858" spans="1:8">
      <c r="A4858" t="s">
        <v>5308</v>
      </c>
      <c r="B4858" s="64">
        <f>VLOOKUP($A4858,Pivot!$D:$E,2,FALSE)</f>
        <v>0</v>
      </c>
      <c r="D4858" s="64">
        <v>50</v>
      </c>
      <c r="E4858" s="66">
        <v>50</v>
      </c>
      <c r="F4858" s="67">
        <v>0</v>
      </c>
      <c r="G4858" s="64">
        <v>0</v>
      </c>
      <c r="H4858" s="20">
        <f>IFERROR(VLOOKUP(A4858,'[3]Allocation Thresholds'!A:B,2,FALSE),10)</f>
        <v>10</v>
      </c>
    </row>
    <row r="4859" spans="1:8">
      <c r="A4859" t="s">
        <v>3953</v>
      </c>
      <c r="B4859" s="64">
        <f>VLOOKUP($A4859,Pivot!$D:$E,2,FALSE)</f>
        <v>0</v>
      </c>
      <c r="D4859" s="64">
        <v>50</v>
      </c>
      <c r="E4859" s="64">
        <v>50</v>
      </c>
      <c r="F4859" s="64">
        <v>0</v>
      </c>
      <c r="G4859" s="64">
        <v>0</v>
      </c>
      <c r="H4859" s="20">
        <f>IFERROR(VLOOKUP(A4859,'[3]Allocation Thresholds'!A:B,2,FALSE),10)</f>
        <v>10</v>
      </c>
    </row>
    <row r="4860" spans="1:8">
      <c r="A4860" t="s">
        <v>3954</v>
      </c>
      <c r="B4860" s="64">
        <f>VLOOKUP($A4860,Pivot!$D:$E,2,FALSE)</f>
        <v>0</v>
      </c>
      <c r="D4860" s="64">
        <v>50</v>
      </c>
      <c r="E4860" s="64">
        <v>50</v>
      </c>
      <c r="F4860" s="64">
        <v>0</v>
      </c>
      <c r="G4860" s="64">
        <v>0</v>
      </c>
      <c r="H4860" s="20">
        <f>IFERROR(VLOOKUP(A4860,'[3]Allocation Thresholds'!A:B,2,FALSE),10)</f>
        <v>10</v>
      </c>
    </row>
    <row r="4861" spans="1:8">
      <c r="A4861" t="s">
        <v>3955</v>
      </c>
      <c r="B4861" s="64">
        <f>VLOOKUP($A4861,Pivot!$D:$E,2,FALSE)</f>
        <v>0</v>
      </c>
      <c r="D4861" s="64">
        <v>50</v>
      </c>
      <c r="E4861" s="64">
        <v>50</v>
      </c>
      <c r="F4861" s="64">
        <v>0</v>
      </c>
      <c r="G4861" s="64">
        <v>0</v>
      </c>
      <c r="H4861" s="20">
        <f>IFERROR(VLOOKUP(A4861,'[3]Allocation Thresholds'!A:B,2,FALSE),10)</f>
        <v>10</v>
      </c>
    </row>
    <row r="4862" spans="1:8">
      <c r="A4862" t="s">
        <v>3956</v>
      </c>
      <c r="B4862" s="64">
        <f>VLOOKUP($A4862,Pivot!$D:$E,2,FALSE)</f>
        <v>0</v>
      </c>
      <c r="D4862" s="64">
        <v>50</v>
      </c>
      <c r="E4862" s="64">
        <v>50</v>
      </c>
      <c r="F4862" s="64">
        <v>0</v>
      </c>
      <c r="G4862" s="64">
        <v>0</v>
      </c>
      <c r="H4862" s="20">
        <f>IFERROR(VLOOKUP(A4862,'[3]Allocation Thresholds'!A:B,2,FALSE),10)</f>
        <v>10</v>
      </c>
    </row>
    <row r="4863" spans="1:8">
      <c r="A4863" t="s">
        <v>3957</v>
      </c>
      <c r="B4863" s="64">
        <f>VLOOKUP($A4863,Pivot!$D:$E,2,FALSE)</f>
        <v>0</v>
      </c>
      <c r="D4863" s="64">
        <v>50</v>
      </c>
      <c r="E4863" s="64">
        <v>50</v>
      </c>
      <c r="F4863" s="64">
        <v>0</v>
      </c>
      <c r="G4863" s="64">
        <v>0</v>
      </c>
      <c r="H4863" s="20">
        <f>IFERROR(VLOOKUP(A4863,'[3]Allocation Thresholds'!A:B,2,FALSE),10)</f>
        <v>10</v>
      </c>
    </row>
    <row r="4864" spans="1:8">
      <c r="A4864" t="s">
        <v>3958</v>
      </c>
      <c r="B4864" s="64">
        <f>VLOOKUP($A4864,Pivot!$D:$E,2,FALSE)</f>
        <v>0</v>
      </c>
      <c r="D4864" s="64">
        <v>50</v>
      </c>
      <c r="E4864" s="64">
        <v>50</v>
      </c>
      <c r="F4864" s="64">
        <v>0</v>
      </c>
      <c r="G4864" s="64">
        <v>0</v>
      </c>
      <c r="H4864" s="20">
        <f>IFERROR(VLOOKUP(A4864,'[3]Allocation Thresholds'!A:B,2,FALSE),10)</f>
        <v>10</v>
      </c>
    </row>
    <row r="4865" spans="1:8">
      <c r="A4865" t="s">
        <v>5309</v>
      </c>
      <c r="B4865" s="64">
        <f>VLOOKUP($A4865,Pivot!$D:$E,2,FALSE)</f>
        <v>0</v>
      </c>
      <c r="D4865" s="64">
        <v>50</v>
      </c>
      <c r="E4865" s="64">
        <v>50</v>
      </c>
      <c r="F4865" s="64">
        <v>0</v>
      </c>
      <c r="G4865" s="64">
        <v>0</v>
      </c>
      <c r="H4865" s="20">
        <f>IFERROR(VLOOKUP(A4865,'[3]Allocation Thresholds'!A:B,2,FALSE),10)</f>
        <v>10</v>
      </c>
    </row>
    <row r="4866" spans="1:8">
      <c r="A4866" t="s">
        <v>3959</v>
      </c>
      <c r="B4866" s="64">
        <f>VLOOKUP($A4866,Pivot!$D:$E,2,FALSE)</f>
        <v>0</v>
      </c>
      <c r="D4866" s="64">
        <v>50</v>
      </c>
      <c r="E4866" s="64">
        <v>50</v>
      </c>
      <c r="F4866" s="64">
        <v>0</v>
      </c>
      <c r="G4866" s="64">
        <v>0</v>
      </c>
      <c r="H4866" s="20">
        <f>IFERROR(VLOOKUP(A4866,'[3]Allocation Thresholds'!A:B,2,FALSE),10)</f>
        <v>10</v>
      </c>
    </row>
    <row r="4867" spans="1:8">
      <c r="A4867" t="s">
        <v>3960</v>
      </c>
      <c r="B4867" s="64">
        <f>VLOOKUP($A4867,Pivot!$D:$E,2,FALSE)</f>
        <v>0</v>
      </c>
      <c r="D4867" s="64">
        <v>50</v>
      </c>
      <c r="E4867" s="64">
        <v>50</v>
      </c>
      <c r="F4867" s="64">
        <v>0</v>
      </c>
      <c r="G4867" s="64">
        <v>0</v>
      </c>
      <c r="H4867" s="20">
        <f>IFERROR(VLOOKUP(A4867,'[3]Allocation Thresholds'!A:B,2,FALSE),10)</f>
        <v>10</v>
      </c>
    </row>
    <row r="4868" spans="1:8">
      <c r="A4868" t="s">
        <v>3961</v>
      </c>
      <c r="B4868" s="64">
        <f>VLOOKUP($A4868,Pivot!$D:$E,2,FALSE)</f>
        <v>0</v>
      </c>
      <c r="D4868" s="64">
        <v>50</v>
      </c>
      <c r="E4868" s="64">
        <v>50</v>
      </c>
      <c r="F4868" s="64">
        <v>0</v>
      </c>
      <c r="G4868" s="64">
        <v>0</v>
      </c>
      <c r="H4868" s="20">
        <f>IFERROR(VLOOKUP(A4868,'[3]Allocation Thresholds'!A:B,2,FALSE),10)</f>
        <v>10</v>
      </c>
    </row>
    <row r="4869" spans="1:8">
      <c r="A4869" t="s">
        <v>3962</v>
      </c>
      <c r="B4869" s="64">
        <f>VLOOKUP($A4869,Pivot!$D:$E,2,FALSE)</f>
        <v>0</v>
      </c>
      <c r="D4869" s="64">
        <v>50</v>
      </c>
      <c r="E4869" s="64">
        <v>50</v>
      </c>
      <c r="F4869" s="64">
        <v>0</v>
      </c>
      <c r="G4869" s="64">
        <v>0</v>
      </c>
      <c r="H4869" s="20">
        <f>IFERROR(VLOOKUP(A4869,'[3]Allocation Thresholds'!A:B,2,FALSE),10)</f>
        <v>10</v>
      </c>
    </row>
    <row r="4870" spans="1:8">
      <c r="A4870" t="s">
        <v>3963</v>
      </c>
      <c r="B4870" s="64">
        <f>VLOOKUP($A4870,Pivot!$D:$E,2,FALSE)</f>
        <v>0</v>
      </c>
      <c r="D4870" s="64">
        <v>50</v>
      </c>
      <c r="E4870" s="64">
        <v>50</v>
      </c>
      <c r="F4870" s="64">
        <v>0</v>
      </c>
      <c r="G4870" s="64">
        <v>0</v>
      </c>
      <c r="H4870" s="20">
        <f>IFERROR(VLOOKUP(A4870,'[3]Allocation Thresholds'!A:B,2,FALSE),10)</f>
        <v>10</v>
      </c>
    </row>
    <row r="4871" spans="1:8">
      <c r="A4871" t="s">
        <v>3964</v>
      </c>
      <c r="B4871" s="64">
        <f>VLOOKUP($A4871,Pivot!$D:$E,2,FALSE)</f>
        <v>0</v>
      </c>
      <c r="D4871" s="64">
        <v>50</v>
      </c>
      <c r="E4871" s="64">
        <v>50</v>
      </c>
      <c r="F4871" s="64">
        <v>0</v>
      </c>
      <c r="G4871" s="64">
        <v>0</v>
      </c>
      <c r="H4871" s="20">
        <f>IFERROR(VLOOKUP(A4871,'[3]Allocation Thresholds'!A:B,2,FALSE),10)</f>
        <v>10</v>
      </c>
    </row>
    <row r="4872" spans="1:8">
      <c r="A4872" t="s">
        <v>3965</v>
      </c>
      <c r="B4872" s="64">
        <f>VLOOKUP($A4872,Pivot!$D:$E,2,FALSE)</f>
        <v>0</v>
      </c>
      <c r="D4872" s="64">
        <v>50</v>
      </c>
      <c r="E4872" s="64">
        <v>50</v>
      </c>
      <c r="F4872" s="64">
        <v>0</v>
      </c>
      <c r="G4872" s="64">
        <v>0</v>
      </c>
      <c r="H4872" s="20">
        <f>IFERROR(VLOOKUP(A4872,'[3]Allocation Thresholds'!A:B,2,FALSE),10)</f>
        <v>10</v>
      </c>
    </row>
    <row r="4873" spans="1:8">
      <c r="A4873" t="s">
        <v>5310</v>
      </c>
      <c r="B4873" s="64">
        <f>VLOOKUP($A4873,Pivot!$D:$E,2,FALSE)</f>
        <v>0</v>
      </c>
      <c r="D4873" s="64">
        <v>50</v>
      </c>
      <c r="E4873" s="64">
        <v>50</v>
      </c>
      <c r="F4873" s="64">
        <v>0</v>
      </c>
      <c r="G4873" s="64">
        <v>0</v>
      </c>
      <c r="H4873" s="20">
        <f>IFERROR(VLOOKUP(A4873,'[3]Allocation Thresholds'!A:B,2,FALSE),10)</f>
        <v>10</v>
      </c>
    </row>
    <row r="4874" spans="1:8">
      <c r="A4874" t="s">
        <v>5311</v>
      </c>
      <c r="B4874" s="64">
        <f>VLOOKUP($A4874,Pivot!$D:$E,2,FALSE)</f>
        <v>0</v>
      </c>
      <c r="D4874" s="64">
        <v>50</v>
      </c>
      <c r="E4874" s="66">
        <v>50</v>
      </c>
      <c r="F4874" s="64">
        <v>0</v>
      </c>
      <c r="G4874" s="64">
        <v>0</v>
      </c>
      <c r="H4874" s="20">
        <f>IFERROR(VLOOKUP(A4874,'[3]Allocation Thresholds'!A:B,2,FALSE),10)</f>
        <v>10</v>
      </c>
    </row>
    <row r="4875" spans="1:8">
      <c r="A4875" t="s">
        <v>3966</v>
      </c>
      <c r="B4875" s="64">
        <f>VLOOKUP($A4875,Pivot!$D:$E,2,FALSE)</f>
        <v>0</v>
      </c>
      <c r="D4875" s="64">
        <v>50</v>
      </c>
      <c r="E4875" s="64">
        <v>50</v>
      </c>
      <c r="F4875" s="64">
        <v>0</v>
      </c>
      <c r="G4875" s="64">
        <v>0</v>
      </c>
      <c r="H4875" s="20">
        <f>IFERROR(VLOOKUP(A4875,'[3]Allocation Thresholds'!A:B,2,FALSE),10)</f>
        <v>10</v>
      </c>
    </row>
    <row r="4876" spans="1:8">
      <c r="A4876" t="s">
        <v>5312</v>
      </c>
      <c r="B4876" s="64">
        <f>VLOOKUP($A4876,Pivot!$D:$E,2,FALSE)</f>
        <v>0</v>
      </c>
      <c r="D4876" s="64">
        <v>50</v>
      </c>
      <c r="E4876" s="64">
        <v>50</v>
      </c>
      <c r="F4876" s="64">
        <v>0</v>
      </c>
      <c r="G4876" s="64">
        <v>0</v>
      </c>
      <c r="H4876" s="20">
        <f>IFERROR(VLOOKUP(A4876,'[3]Allocation Thresholds'!A:B,2,FALSE),10)</f>
        <v>10</v>
      </c>
    </row>
    <row r="4877" spans="1:8">
      <c r="A4877" t="s">
        <v>5313</v>
      </c>
      <c r="B4877" s="64">
        <f>VLOOKUP($A4877,Pivot!$D:$E,2,FALSE)</f>
        <v>0</v>
      </c>
      <c r="D4877" s="64">
        <v>50</v>
      </c>
      <c r="E4877" s="64">
        <v>50</v>
      </c>
      <c r="F4877" s="64">
        <v>0</v>
      </c>
      <c r="G4877" s="64">
        <v>0</v>
      </c>
      <c r="H4877" s="20">
        <f>IFERROR(VLOOKUP(A4877,'[3]Allocation Thresholds'!A:B,2,FALSE),10)</f>
        <v>10</v>
      </c>
    </row>
    <row r="4878" spans="1:8">
      <c r="A4878" t="s">
        <v>5314</v>
      </c>
      <c r="B4878" s="64">
        <f>VLOOKUP($A4878,Pivot!$D:$E,2,FALSE)</f>
        <v>0</v>
      </c>
      <c r="D4878" s="64">
        <v>50</v>
      </c>
      <c r="E4878" s="64">
        <v>50</v>
      </c>
      <c r="F4878" s="64">
        <v>0</v>
      </c>
      <c r="G4878" s="64">
        <v>0</v>
      </c>
      <c r="H4878" s="20">
        <f>IFERROR(VLOOKUP(A4878,'[3]Allocation Thresholds'!A:B,2,FALSE),10)</f>
        <v>10</v>
      </c>
    </row>
    <row r="4879" spans="1:8">
      <c r="A4879" t="s">
        <v>5315</v>
      </c>
      <c r="B4879" s="64">
        <f>VLOOKUP($A4879,Pivot!$D:$E,2,FALSE)</f>
        <v>0</v>
      </c>
      <c r="D4879" s="64">
        <v>50</v>
      </c>
      <c r="E4879" s="64">
        <v>50</v>
      </c>
      <c r="F4879" s="64">
        <v>0</v>
      </c>
      <c r="G4879" s="64">
        <v>0</v>
      </c>
      <c r="H4879" s="20">
        <f>IFERROR(VLOOKUP(A4879,'[3]Allocation Thresholds'!A:B,2,FALSE),10)</f>
        <v>10</v>
      </c>
    </row>
    <row r="4880" spans="1:8">
      <c r="A4880" t="s">
        <v>3967</v>
      </c>
      <c r="B4880" s="64">
        <f>VLOOKUP($A4880,Pivot!$D:$E,2,FALSE)</f>
        <v>0</v>
      </c>
      <c r="D4880" s="64">
        <v>50</v>
      </c>
      <c r="E4880" s="64">
        <v>50</v>
      </c>
      <c r="F4880" s="64">
        <v>0</v>
      </c>
      <c r="G4880" s="64">
        <v>0</v>
      </c>
      <c r="H4880" s="20">
        <f>IFERROR(VLOOKUP(A4880,'[3]Allocation Thresholds'!A:B,2,FALSE),10)</f>
        <v>10</v>
      </c>
    </row>
    <row r="4881" spans="1:8">
      <c r="A4881" t="s">
        <v>3968</v>
      </c>
      <c r="B4881" s="64">
        <f>VLOOKUP($A4881,Pivot!$D:$E,2,FALSE)</f>
        <v>0</v>
      </c>
      <c r="D4881" s="64">
        <v>50</v>
      </c>
      <c r="E4881" s="64">
        <v>50</v>
      </c>
      <c r="F4881" s="64">
        <v>0</v>
      </c>
      <c r="G4881" s="64">
        <v>0</v>
      </c>
      <c r="H4881" s="20">
        <f>IFERROR(VLOOKUP(A4881,'[3]Allocation Thresholds'!A:B,2,FALSE),10)</f>
        <v>10</v>
      </c>
    </row>
    <row r="4882" spans="1:8">
      <c r="A4882" t="s">
        <v>3969</v>
      </c>
      <c r="B4882" s="64">
        <f>VLOOKUP($A4882,Pivot!$D:$E,2,FALSE)</f>
        <v>0</v>
      </c>
      <c r="D4882" s="64">
        <v>50</v>
      </c>
      <c r="E4882" s="64">
        <v>50</v>
      </c>
      <c r="F4882" s="64">
        <v>0</v>
      </c>
      <c r="G4882" s="64">
        <v>0</v>
      </c>
      <c r="H4882" s="20">
        <f>IFERROR(VLOOKUP(A4882,'[3]Allocation Thresholds'!A:B,2,FALSE),10)</f>
        <v>10</v>
      </c>
    </row>
    <row r="4883" spans="1:8">
      <c r="A4883" t="s">
        <v>5316</v>
      </c>
      <c r="B4883" s="64">
        <f>VLOOKUP($A4883,Pivot!$D:$E,2,FALSE)</f>
        <v>0</v>
      </c>
      <c r="D4883" s="64">
        <v>50</v>
      </c>
      <c r="E4883" s="64">
        <v>50</v>
      </c>
      <c r="F4883" s="64">
        <v>0</v>
      </c>
      <c r="G4883" s="64">
        <v>0</v>
      </c>
      <c r="H4883" s="20">
        <f>IFERROR(VLOOKUP(A4883,'[3]Allocation Thresholds'!A:B,2,FALSE),10)</f>
        <v>10</v>
      </c>
    </row>
    <row r="4884" spans="1:8">
      <c r="A4884" t="s">
        <v>5317</v>
      </c>
      <c r="B4884" s="64">
        <f>VLOOKUP($A4884,Pivot!$D:$E,2,FALSE)</f>
        <v>0</v>
      </c>
      <c r="D4884" s="64">
        <v>50</v>
      </c>
      <c r="E4884" s="64">
        <v>50</v>
      </c>
      <c r="F4884" s="64">
        <v>0</v>
      </c>
      <c r="G4884" s="64">
        <v>0</v>
      </c>
      <c r="H4884" s="20">
        <f>IFERROR(VLOOKUP(A4884,'[3]Allocation Thresholds'!A:B,2,FALSE),10)</f>
        <v>10</v>
      </c>
    </row>
    <row r="4885" spans="1:8">
      <c r="A4885" t="s">
        <v>5318</v>
      </c>
      <c r="B4885" s="64">
        <f>VLOOKUP($A4885,Pivot!$D:$E,2,FALSE)</f>
        <v>0</v>
      </c>
      <c r="D4885" s="64">
        <v>50</v>
      </c>
      <c r="E4885" s="64">
        <v>50</v>
      </c>
      <c r="F4885" s="64">
        <v>0</v>
      </c>
      <c r="G4885" s="64">
        <v>0</v>
      </c>
      <c r="H4885" s="20">
        <f>IFERROR(VLOOKUP(A4885,'[3]Allocation Thresholds'!A:B,2,FALSE),10)</f>
        <v>10</v>
      </c>
    </row>
    <row r="4886" spans="1:8">
      <c r="A4886" t="s">
        <v>5319</v>
      </c>
      <c r="B4886" s="64">
        <f>VLOOKUP($A4886,Pivot!$D:$E,2,FALSE)</f>
        <v>0</v>
      </c>
      <c r="D4886" s="64">
        <v>50</v>
      </c>
      <c r="E4886" s="64">
        <v>50</v>
      </c>
      <c r="F4886" s="64">
        <v>0</v>
      </c>
      <c r="G4886" s="64">
        <v>0</v>
      </c>
      <c r="H4886" s="20">
        <f>IFERROR(VLOOKUP(A4886,'[3]Allocation Thresholds'!A:B,2,FALSE),10)</f>
        <v>10</v>
      </c>
    </row>
    <row r="4887" spans="1:8">
      <c r="A4887" t="s">
        <v>5320</v>
      </c>
      <c r="B4887" s="64">
        <f>VLOOKUP($A4887,Pivot!$D:$E,2,FALSE)</f>
        <v>0</v>
      </c>
      <c r="D4887" s="64">
        <v>50</v>
      </c>
      <c r="E4887" s="64">
        <v>50</v>
      </c>
      <c r="F4887" s="64">
        <v>0</v>
      </c>
      <c r="G4887" s="64">
        <v>0</v>
      </c>
      <c r="H4887" s="20">
        <f>IFERROR(VLOOKUP(A4887,'[3]Allocation Thresholds'!A:B,2,FALSE),10)</f>
        <v>10</v>
      </c>
    </row>
    <row r="4888" spans="1:8">
      <c r="A4888" t="s">
        <v>5321</v>
      </c>
      <c r="B4888" s="64">
        <f>VLOOKUP($A4888,Pivot!$D:$E,2,FALSE)</f>
        <v>0</v>
      </c>
      <c r="D4888" s="64">
        <v>50</v>
      </c>
      <c r="E4888" s="64">
        <v>50</v>
      </c>
      <c r="F4888" s="64">
        <v>0</v>
      </c>
      <c r="G4888" s="64">
        <v>0</v>
      </c>
      <c r="H4888" s="20">
        <f>IFERROR(VLOOKUP(A4888,'[3]Allocation Thresholds'!A:B,2,FALSE),10)</f>
        <v>10</v>
      </c>
    </row>
    <row r="4889" spans="1:8">
      <c r="A4889" t="s">
        <v>5322</v>
      </c>
      <c r="B4889" s="64">
        <f>VLOOKUP($A4889,Pivot!$D:$E,2,FALSE)</f>
        <v>0</v>
      </c>
      <c r="D4889" s="64">
        <v>50</v>
      </c>
      <c r="E4889" s="64">
        <v>50</v>
      </c>
      <c r="F4889" s="64">
        <v>0</v>
      </c>
      <c r="G4889" s="64">
        <v>0</v>
      </c>
      <c r="H4889" s="20">
        <f>IFERROR(VLOOKUP(A4889,'[3]Allocation Thresholds'!A:B,2,FALSE),10)</f>
        <v>10</v>
      </c>
    </row>
    <row r="4890" spans="1:8">
      <c r="A4890" t="s">
        <v>5323</v>
      </c>
      <c r="B4890" s="64">
        <f>VLOOKUP($A4890,Pivot!$D:$E,2,FALSE)</f>
        <v>0</v>
      </c>
      <c r="D4890" s="64">
        <v>50</v>
      </c>
      <c r="E4890" s="64">
        <v>50</v>
      </c>
      <c r="F4890" s="64">
        <v>0</v>
      </c>
      <c r="G4890" s="64">
        <v>0</v>
      </c>
      <c r="H4890" s="20">
        <f>IFERROR(VLOOKUP(A4890,'[3]Allocation Thresholds'!A:B,2,FALSE),10)</f>
        <v>10</v>
      </c>
    </row>
    <row r="4891" spans="1:8">
      <c r="A4891" t="s">
        <v>3970</v>
      </c>
      <c r="B4891" s="64">
        <f>VLOOKUP($A4891,Pivot!$D:$E,2,FALSE)</f>
        <v>0</v>
      </c>
      <c r="D4891" s="64">
        <v>50</v>
      </c>
      <c r="E4891" s="64">
        <v>50</v>
      </c>
      <c r="F4891" s="64">
        <v>0</v>
      </c>
      <c r="G4891" s="64">
        <v>0</v>
      </c>
      <c r="H4891" s="20">
        <f>IFERROR(VLOOKUP(A4891,'[3]Allocation Thresholds'!A:B,2,FALSE),10)</f>
        <v>10</v>
      </c>
    </row>
    <row r="4892" spans="1:8">
      <c r="A4892" t="s">
        <v>3971</v>
      </c>
      <c r="B4892" s="64">
        <f>VLOOKUP($A4892,Pivot!$D:$E,2,FALSE)</f>
        <v>0</v>
      </c>
      <c r="D4892" s="64">
        <v>50</v>
      </c>
      <c r="E4892" s="64">
        <v>50</v>
      </c>
      <c r="F4892" s="64">
        <v>0</v>
      </c>
      <c r="G4892" s="64">
        <v>0</v>
      </c>
      <c r="H4892" s="20">
        <f>IFERROR(VLOOKUP(A4892,'[3]Allocation Thresholds'!A:B,2,FALSE),10)</f>
        <v>10</v>
      </c>
    </row>
    <row r="4893" spans="1:8">
      <c r="A4893" t="s">
        <v>5324</v>
      </c>
      <c r="B4893" s="64">
        <f>VLOOKUP($A4893,Pivot!$D:$E,2,FALSE)</f>
        <v>0</v>
      </c>
      <c r="D4893" s="64">
        <v>50</v>
      </c>
      <c r="E4893" s="64">
        <v>50</v>
      </c>
      <c r="F4893" s="64">
        <v>0</v>
      </c>
      <c r="G4893" s="64">
        <v>0</v>
      </c>
      <c r="H4893" s="20">
        <f>IFERROR(VLOOKUP(A4893,'[3]Allocation Thresholds'!A:B,2,FALSE),10)</f>
        <v>10</v>
      </c>
    </row>
    <row r="4894" spans="1:8">
      <c r="A4894" t="s">
        <v>3972</v>
      </c>
      <c r="B4894" s="64">
        <f>VLOOKUP($A4894,Pivot!$D:$E,2,FALSE)</f>
        <v>0</v>
      </c>
      <c r="D4894" s="64">
        <v>50</v>
      </c>
      <c r="E4894" s="64">
        <v>50</v>
      </c>
      <c r="F4894" s="64">
        <v>0</v>
      </c>
      <c r="G4894" s="64">
        <v>0</v>
      </c>
      <c r="H4894" s="20">
        <f>IFERROR(VLOOKUP(A4894,'[3]Allocation Thresholds'!A:B,2,FALSE),10)</f>
        <v>10</v>
      </c>
    </row>
    <row r="4895" spans="1:8">
      <c r="A4895" t="s">
        <v>3973</v>
      </c>
      <c r="B4895" s="64">
        <f>VLOOKUP($A4895,Pivot!$D:$E,2,FALSE)</f>
        <v>0</v>
      </c>
      <c r="D4895" s="64">
        <v>50</v>
      </c>
      <c r="E4895" s="64">
        <v>50</v>
      </c>
      <c r="F4895" s="64">
        <v>0</v>
      </c>
      <c r="G4895" s="64">
        <v>0</v>
      </c>
      <c r="H4895" s="20">
        <f>IFERROR(VLOOKUP(A4895,'[3]Allocation Thresholds'!A:B,2,FALSE),10)</f>
        <v>10</v>
      </c>
    </row>
    <row r="4896" spans="1:8">
      <c r="A4896" t="s">
        <v>3974</v>
      </c>
      <c r="B4896" s="64">
        <f>VLOOKUP($A4896,Pivot!$D:$E,2,FALSE)</f>
        <v>0</v>
      </c>
      <c r="D4896" s="64">
        <v>50</v>
      </c>
      <c r="E4896" s="64">
        <v>50</v>
      </c>
      <c r="F4896" s="64">
        <v>0</v>
      </c>
      <c r="G4896" s="64">
        <v>0</v>
      </c>
      <c r="H4896" s="20">
        <f>IFERROR(VLOOKUP(A4896,'[3]Allocation Thresholds'!A:B,2,FALSE),10)</f>
        <v>10</v>
      </c>
    </row>
    <row r="4897" spans="1:11">
      <c r="A4897" t="s">
        <v>5325</v>
      </c>
      <c r="B4897" s="64">
        <f>VLOOKUP($A4897,Pivot!$D:$E,2,FALSE)</f>
        <v>0</v>
      </c>
      <c r="D4897" s="64">
        <v>50</v>
      </c>
      <c r="E4897" s="64">
        <v>50</v>
      </c>
      <c r="F4897" s="64">
        <v>0</v>
      </c>
      <c r="G4897" s="64">
        <v>0</v>
      </c>
      <c r="H4897" s="20">
        <f>IFERROR(VLOOKUP(A4897,'[3]Allocation Thresholds'!A:B,2,FALSE),10)</f>
        <v>10</v>
      </c>
      <c r="I4897" s="58"/>
      <c r="J4897" s="68"/>
      <c r="K4897" s="68"/>
    </row>
    <row r="4898" spans="1:11">
      <c r="A4898" t="s">
        <v>5326</v>
      </c>
      <c r="B4898" s="64">
        <f>VLOOKUP($A4898,Pivot!$D:$E,2,FALSE)</f>
        <v>0</v>
      </c>
      <c r="D4898" s="64">
        <v>50</v>
      </c>
      <c r="E4898" s="64">
        <v>50</v>
      </c>
      <c r="F4898" s="64">
        <v>0</v>
      </c>
      <c r="G4898" s="64">
        <v>0</v>
      </c>
      <c r="H4898" s="20">
        <f>IFERROR(VLOOKUP(A4898,'[3]Allocation Thresholds'!A:B,2,FALSE),10)</f>
        <v>10</v>
      </c>
    </row>
    <row r="4899" spans="1:11">
      <c r="A4899" t="s">
        <v>3975</v>
      </c>
      <c r="B4899" s="64">
        <f>VLOOKUP($A4899,Pivot!$D:$E,2,FALSE)</f>
        <v>0</v>
      </c>
      <c r="D4899" s="64">
        <v>50</v>
      </c>
      <c r="E4899" s="64">
        <v>50</v>
      </c>
      <c r="F4899" s="64">
        <v>0</v>
      </c>
      <c r="G4899" s="64">
        <v>0</v>
      </c>
      <c r="H4899" s="20">
        <f>IFERROR(VLOOKUP(A4899,'[3]Allocation Thresholds'!A:B,2,FALSE),10)</f>
        <v>10</v>
      </c>
    </row>
    <row r="4900" spans="1:11">
      <c r="A4900" t="s">
        <v>3976</v>
      </c>
      <c r="B4900" s="64">
        <f>VLOOKUP($A4900,Pivot!$D:$E,2,FALSE)</f>
        <v>0</v>
      </c>
      <c r="D4900" s="64">
        <v>50</v>
      </c>
      <c r="E4900" s="64">
        <v>50</v>
      </c>
      <c r="F4900" s="64">
        <v>0</v>
      </c>
      <c r="G4900" s="64">
        <v>0</v>
      </c>
      <c r="H4900" s="20">
        <f>IFERROR(VLOOKUP(A4900,'[3]Allocation Thresholds'!A:B,2,FALSE),10)</f>
        <v>10</v>
      </c>
    </row>
    <row r="4901" spans="1:11">
      <c r="A4901" t="s">
        <v>5327</v>
      </c>
      <c r="B4901" s="64">
        <f>VLOOKUP($A4901,Pivot!$D:$E,2,FALSE)</f>
        <v>0</v>
      </c>
      <c r="D4901" s="64">
        <v>50</v>
      </c>
      <c r="E4901" s="64">
        <v>50</v>
      </c>
      <c r="F4901" s="64">
        <v>0</v>
      </c>
      <c r="G4901" s="64">
        <v>0</v>
      </c>
      <c r="H4901" s="20">
        <f>IFERROR(VLOOKUP(A4901,'[3]Allocation Thresholds'!A:B,2,FALSE),10)</f>
        <v>10</v>
      </c>
    </row>
    <row r="4902" spans="1:11">
      <c r="A4902" t="s">
        <v>5328</v>
      </c>
      <c r="B4902" s="64">
        <f>VLOOKUP($A4902,Pivot!$D:$E,2,FALSE)</f>
        <v>0</v>
      </c>
      <c r="D4902" s="64">
        <v>50</v>
      </c>
      <c r="E4902" s="64">
        <v>50</v>
      </c>
      <c r="F4902" s="64">
        <v>0</v>
      </c>
      <c r="G4902" s="64">
        <v>0</v>
      </c>
      <c r="H4902" s="20">
        <f>IFERROR(VLOOKUP(A4902,'[3]Allocation Thresholds'!A:B,2,FALSE),10)</f>
        <v>10</v>
      </c>
    </row>
    <row r="4903" spans="1:11">
      <c r="A4903" t="s">
        <v>5329</v>
      </c>
      <c r="B4903" s="64">
        <f>VLOOKUP($A4903,Pivot!$D:$E,2,FALSE)</f>
        <v>0</v>
      </c>
      <c r="D4903" s="64">
        <v>50</v>
      </c>
      <c r="E4903" s="64">
        <v>50</v>
      </c>
      <c r="F4903" s="64">
        <v>0</v>
      </c>
      <c r="G4903" s="64">
        <v>0</v>
      </c>
      <c r="H4903" s="20">
        <f>IFERROR(VLOOKUP(A4903,'[3]Allocation Thresholds'!A:B,2,FALSE),10)</f>
        <v>10</v>
      </c>
    </row>
    <row r="4904" spans="1:11">
      <c r="A4904" t="s">
        <v>3977</v>
      </c>
      <c r="B4904" s="64">
        <f>VLOOKUP($A4904,Pivot!$D:$E,2,FALSE)</f>
        <v>0</v>
      </c>
      <c r="D4904" s="64">
        <v>50</v>
      </c>
      <c r="E4904" s="64">
        <v>50</v>
      </c>
      <c r="F4904" s="64">
        <v>0</v>
      </c>
      <c r="G4904" s="64">
        <v>0</v>
      </c>
      <c r="H4904" s="20">
        <f>IFERROR(VLOOKUP(A4904,'[3]Allocation Thresholds'!A:B,2,FALSE),10)</f>
        <v>10</v>
      </c>
    </row>
    <row r="4905" spans="1:11">
      <c r="A4905" t="s">
        <v>5330</v>
      </c>
      <c r="B4905" s="64">
        <f>VLOOKUP($A4905,Pivot!$D:$E,2,FALSE)</f>
        <v>0</v>
      </c>
      <c r="D4905" s="64">
        <v>50</v>
      </c>
      <c r="E4905" s="64">
        <v>50</v>
      </c>
      <c r="F4905" s="64">
        <v>0</v>
      </c>
      <c r="G4905" s="64">
        <v>0</v>
      </c>
      <c r="H4905" s="20">
        <f>IFERROR(VLOOKUP(A4905,'[3]Allocation Thresholds'!A:B,2,FALSE),10)</f>
        <v>10</v>
      </c>
    </row>
    <row r="4906" spans="1:11">
      <c r="A4906" t="s">
        <v>5331</v>
      </c>
      <c r="B4906" s="64">
        <f>VLOOKUP($A4906,Pivot!$D:$E,2,FALSE)</f>
        <v>0</v>
      </c>
      <c r="D4906" s="64">
        <v>50</v>
      </c>
      <c r="E4906" s="64">
        <v>50</v>
      </c>
      <c r="F4906" s="64">
        <v>0</v>
      </c>
      <c r="G4906" s="64">
        <v>0</v>
      </c>
      <c r="H4906" s="20">
        <f>IFERROR(VLOOKUP(A4906,'[3]Allocation Thresholds'!A:B,2,FALSE),10)</f>
        <v>10</v>
      </c>
    </row>
    <row r="4907" spans="1:11">
      <c r="A4907" t="s">
        <v>5332</v>
      </c>
      <c r="B4907" s="64">
        <f>VLOOKUP($A4907,Pivot!$D:$E,2,FALSE)</f>
        <v>0</v>
      </c>
      <c r="D4907" s="64">
        <v>50</v>
      </c>
      <c r="E4907" s="64">
        <v>50</v>
      </c>
      <c r="F4907" s="64">
        <v>0</v>
      </c>
      <c r="G4907" s="64">
        <v>0</v>
      </c>
      <c r="H4907" s="20">
        <f>IFERROR(VLOOKUP(A4907,'[3]Allocation Thresholds'!A:B,2,FALSE),10)</f>
        <v>10</v>
      </c>
    </row>
    <row r="4908" spans="1:11">
      <c r="A4908" t="s">
        <v>3978</v>
      </c>
      <c r="B4908" s="64">
        <f>VLOOKUP($A4908,Pivot!$D:$E,2,FALSE)</f>
        <v>0</v>
      </c>
      <c r="D4908" s="64">
        <v>50</v>
      </c>
      <c r="E4908" s="64">
        <v>50</v>
      </c>
      <c r="F4908" s="64">
        <v>0</v>
      </c>
      <c r="G4908" s="64">
        <v>0</v>
      </c>
      <c r="H4908" s="20">
        <f>IFERROR(VLOOKUP(A4908,'[3]Allocation Thresholds'!A:B,2,FALSE),10)</f>
        <v>10</v>
      </c>
    </row>
    <row r="4909" spans="1:11">
      <c r="A4909" t="s">
        <v>5333</v>
      </c>
      <c r="B4909" s="64">
        <f>VLOOKUP($A4909,Pivot!$D:$E,2,FALSE)</f>
        <v>0</v>
      </c>
      <c r="D4909" s="64">
        <v>50</v>
      </c>
      <c r="E4909" s="64">
        <v>50</v>
      </c>
      <c r="F4909" s="64">
        <v>0</v>
      </c>
      <c r="G4909" s="64">
        <v>0</v>
      </c>
      <c r="H4909" s="20">
        <f>IFERROR(VLOOKUP(A4909,'[3]Allocation Thresholds'!A:B,2,FALSE),10)</f>
        <v>10</v>
      </c>
    </row>
    <row r="4910" spans="1:11">
      <c r="A4910" t="s">
        <v>3979</v>
      </c>
      <c r="B4910" s="64">
        <f>VLOOKUP($A4910,Pivot!$D:$E,2,FALSE)</f>
        <v>0</v>
      </c>
      <c r="D4910" s="64">
        <v>50</v>
      </c>
      <c r="E4910" s="64">
        <v>50</v>
      </c>
      <c r="F4910" s="64">
        <v>0</v>
      </c>
      <c r="G4910" s="64">
        <v>0</v>
      </c>
      <c r="H4910" s="20">
        <f>IFERROR(VLOOKUP(A4910,'[3]Allocation Thresholds'!A:B,2,FALSE),10)</f>
        <v>10</v>
      </c>
    </row>
    <row r="4911" spans="1:11">
      <c r="A4911" t="s">
        <v>5334</v>
      </c>
      <c r="B4911" s="64">
        <f>VLOOKUP($A4911,Pivot!$D:$E,2,FALSE)</f>
        <v>0</v>
      </c>
      <c r="D4911" s="64">
        <v>50</v>
      </c>
      <c r="E4911" s="64">
        <v>50</v>
      </c>
      <c r="F4911" s="64">
        <v>0</v>
      </c>
      <c r="G4911" s="64">
        <v>0</v>
      </c>
      <c r="H4911" s="20">
        <f>IFERROR(VLOOKUP(A4911,'[3]Allocation Thresholds'!A:B,2,FALSE),10)</f>
        <v>10</v>
      </c>
    </row>
    <row r="4912" spans="1:11">
      <c r="A4912" t="s">
        <v>3980</v>
      </c>
      <c r="B4912" s="64">
        <f>VLOOKUP($A4912,Pivot!$D:$E,2,FALSE)</f>
        <v>0</v>
      </c>
      <c r="D4912" s="64">
        <v>50</v>
      </c>
      <c r="E4912" s="64">
        <v>50</v>
      </c>
      <c r="F4912" s="64">
        <v>0</v>
      </c>
      <c r="G4912" s="64">
        <v>0</v>
      </c>
      <c r="H4912" s="20">
        <f>IFERROR(VLOOKUP(A4912,'[3]Allocation Thresholds'!A:B,2,FALSE),10)</f>
        <v>10</v>
      </c>
    </row>
    <row r="4913" spans="1:8">
      <c r="A4913" t="s">
        <v>5335</v>
      </c>
      <c r="B4913" s="64">
        <f>VLOOKUP($A4913,Pivot!$D:$E,2,FALSE)</f>
        <v>0</v>
      </c>
      <c r="D4913" s="64">
        <v>50</v>
      </c>
      <c r="E4913" s="64">
        <v>50</v>
      </c>
      <c r="F4913" s="64">
        <v>0</v>
      </c>
      <c r="G4913" s="64">
        <v>0</v>
      </c>
      <c r="H4913" s="20">
        <f>IFERROR(VLOOKUP(A4913,'[3]Allocation Thresholds'!A:B,2,FALSE),10)</f>
        <v>10</v>
      </c>
    </row>
    <row r="4914" spans="1:8">
      <c r="A4914" t="s">
        <v>3981</v>
      </c>
      <c r="B4914" s="64">
        <f>VLOOKUP($A4914,Pivot!$D:$E,2,FALSE)</f>
        <v>0</v>
      </c>
      <c r="D4914" s="66">
        <v>50</v>
      </c>
      <c r="E4914" s="64">
        <v>50</v>
      </c>
      <c r="F4914" s="67">
        <v>0</v>
      </c>
      <c r="G4914" s="64">
        <v>0</v>
      </c>
      <c r="H4914" s="20">
        <f>IFERROR(VLOOKUP(A4914,'[3]Allocation Thresholds'!A:B,2,FALSE),10)</f>
        <v>10</v>
      </c>
    </row>
    <row r="4915" spans="1:8">
      <c r="A4915" t="s">
        <v>5336</v>
      </c>
      <c r="B4915" s="64">
        <f>VLOOKUP($A4915,Pivot!$D:$E,2,FALSE)</f>
        <v>0</v>
      </c>
      <c r="D4915" s="64">
        <v>50</v>
      </c>
      <c r="E4915" s="64">
        <v>50</v>
      </c>
      <c r="F4915" s="64">
        <v>0</v>
      </c>
      <c r="G4915" s="64">
        <v>0</v>
      </c>
      <c r="H4915" s="20">
        <f>IFERROR(VLOOKUP(A4915,'[3]Allocation Thresholds'!A:B,2,FALSE),10)</f>
        <v>10</v>
      </c>
    </row>
    <row r="4916" spans="1:8">
      <c r="A4916" t="s">
        <v>5337</v>
      </c>
      <c r="B4916" s="64">
        <f>VLOOKUP($A4916,Pivot!$D:$E,2,FALSE)</f>
        <v>0</v>
      </c>
      <c r="D4916" s="64">
        <v>50</v>
      </c>
      <c r="E4916" s="64">
        <v>50</v>
      </c>
      <c r="F4916" s="64">
        <v>0</v>
      </c>
      <c r="G4916" s="64">
        <v>0</v>
      </c>
      <c r="H4916" s="20">
        <f>IFERROR(VLOOKUP(A4916,'[3]Allocation Thresholds'!A:B,2,FALSE),10)</f>
        <v>10</v>
      </c>
    </row>
    <row r="4917" spans="1:8">
      <c r="A4917" t="s">
        <v>5338</v>
      </c>
      <c r="B4917" s="64">
        <f>VLOOKUP($A4917,Pivot!$D:$E,2,FALSE)</f>
        <v>0</v>
      </c>
      <c r="D4917" s="64">
        <v>50</v>
      </c>
      <c r="E4917" s="64">
        <v>50</v>
      </c>
      <c r="F4917" s="64">
        <v>0</v>
      </c>
      <c r="G4917" s="64">
        <v>0</v>
      </c>
      <c r="H4917" s="20">
        <f>IFERROR(VLOOKUP(A4917,'[3]Allocation Thresholds'!A:B,2,FALSE),10)</f>
        <v>10</v>
      </c>
    </row>
    <row r="4918" spans="1:8">
      <c r="A4918" t="s">
        <v>3982</v>
      </c>
      <c r="B4918" s="64">
        <f>VLOOKUP($A4918,Pivot!$D:$E,2,FALSE)</f>
        <v>0</v>
      </c>
      <c r="D4918" s="64">
        <v>50</v>
      </c>
      <c r="E4918" s="64">
        <v>50</v>
      </c>
      <c r="F4918" s="64">
        <v>0</v>
      </c>
      <c r="G4918" s="64">
        <v>0</v>
      </c>
      <c r="H4918" s="20">
        <f>IFERROR(VLOOKUP(A4918,'[3]Allocation Thresholds'!A:B,2,FALSE),10)</f>
        <v>10</v>
      </c>
    </row>
    <row r="4919" spans="1:8">
      <c r="A4919" t="s">
        <v>5339</v>
      </c>
      <c r="B4919" s="64">
        <f>VLOOKUP($A4919,Pivot!$D:$E,2,FALSE)</f>
        <v>0</v>
      </c>
      <c r="D4919" s="64">
        <v>50</v>
      </c>
      <c r="E4919" s="64">
        <v>50</v>
      </c>
      <c r="F4919" s="64">
        <v>0</v>
      </c>
      <c r="G4919" s="64">
        <v>0</v>
      </c>
      <c r="H4919" s="20">
        <f>IFERROR(VLOOKUP(A4919,'[3]Allocation Thresholds'!A:B,2,FALSE),10)</f>
        <v>10</v>
      </c>
    </row>
    <row r="4920" spans="1:8">
      <c r="A4920" t="s">
        <v>5340</v>
      </c>
      <c r="B4920" s="64">
        <f>VLOOKUP($A4920,Pivot!$D:$E,2,FALSE)</f>
        <v>0</v>
      </c>
      <c r="D4920" s="64">
        <v>50</v>
      </c>
      <c r="E4920" s="64">
        <v>50</v>
      </c>
      <c r="F4920" s="64">
        <v>0</v>
      </c>
      <c r="G4920" s="64">
        <v>0</v>
      </c>
      <c r="H4920" s="20">
        <f>IFERROR(VLOOKUP(A4920,'[3]Allocation Thresholds'!A:B,2,FALSE),10)</f>
        <v>10</v>
      </c>
    </row>
    <row r="4921" spans="1:8">
      <c r="A4921" t="s">
        <v>5341</v>
      </c>
      <c r="B4921" s="64">
        <f>VLOOKUP($A4921,Pivot!$D:$E,2,FALSE)</f>
        <v>0</v>
      </c>
      <c r="D4921" s="64">
        <v>50</v>
      </c>
      <c r="E4921" s="64">
        <v>50</v>
      </c>
      <c r="F4921" s="64">
        <v>0</v>
      </c>
      <c r="G4921" s="64">
        <v>0</v>
      </c>
      <c r="H4921" s="20">
        <f>IFERROR(VLOOKUP(A4921,'[3]Allocation Thresholds'!A:B,2,FALSE),10)</f>
        <v>10</v>
      </c>
    </row>
    <row r="4922" spans="1:8">
      <c r="A4922" t="s">
        <v>3983</v>
      </c>
      <c r="B4922" s="64">
        <f>VLOOKUP($A4922,Pivot!$D:$E,2,FALSE)</f>
        <v>0</v>
      </c>
      <c r="D4922" s="64">
        <v>50</v>
      </c>
      <c r="E4922" s="64">
        <v>50</v>
      </c>
      <c r="F4922" s="64">
        <v>0</v>
      </c>
      <c r="G4922" s="64">
        <v>0</v>
      </c>
      <c r="H4922" s="20">
        <f>IFERROR(VLOOKUP(A4922,'[3]Allocation Thresholds'!A:B,2,FALSE),10)</f>
        <v>10</v>
      </c>
    </row>
    <row r="4923" spans="1:8">
      <c r="A4923" t="s">
        <v>5342</v>
      </c>
      <c r="B4923" s="64">
        <f>VLOOKUP($A4923,Pivot!$D:$E,2,FALSE)</f>
        <v>0</v>
      </c>
      <c r="D4923" s="64">
        <v>50</v>
      </c>
      <c r="E4923" s="64">
        <v>50</v>
      </c>
      <c r="F4923" s="64">
        <v>0</v>
      </c>
      <c r="G4923" s="64">
        <v>0</v>
      </c>
      <c r="H4923" s="20">
        <f>IFERROR(VLOOKUP(A4923,'[3]Allocation Thresholds'!A:B,2,FALSE),10)</f>
        <v>10</v>
      </c>
    </row>
    <row r="4924" spans="1:8">
      <c r="A4924" t="s">
        <v>3984</v>
      </c>
      <c r="B4924" s="64">
        <f>VLOOKUP($A4924,Pivot!$D:$E,2,FALSE)</f>
        <v>0</v>
      </c>
      <c r="D4924" s="64">
        <v>50</v>
      </c>
      <c r="E4924" s="64">
        <v>50</v>
      </c>
      <c r="F4924" s="64">
        <v>0</v>
      </c>
      <c r="G4924" s="64">
        <v>0</v>
      </c>
      <c r="H4924" s="20">
        <f>IFERROR(VLOOKUP(A4924,'[3]Allocation Thresholds'!A:B,2,FALSE),10)</f>
        <v>10</v>
      </c>
    </row>
    <row r="4925" spans="1:8">
      <c r="A4925" t="s">
        <v>3985</v>
      </c>
      <c r="B4925" s="64">
        <f>VLOOKUP($A4925,Pivot!$D:$E,2,FALSE)</f>
        <v>0</v>
      </c>
      <c r="D4925" s="64">
        <v>50</v>
      </c>
      <c r="E4925" s="64">
        <v>50</v>
      </c>
      <c r="F4925" s="64">
        <v>0</v>
      </c>
      <c r="G4925" s="64">
        <v>0</v>
      </c>
      <c r="H4925" s="20">
        <f>IFERROR(VLOOKUP(A4925,'[3]Allocation Thresholds'!A:B,2,FALSE),10)</f>
        <v>10</v>
      </c>
    </row>
    <row r="4926" spans="1:8">
      <c r="A4926" t="s">
        <v>3986</v>
      </c>
      <c r="B4926" s="64">
        <f>VLOOKUP($A4926,Pivot!$D:$E,2,FALSE)</f>
        <v>0</v>
      </c>
      <c r="D4926" s="64">
        <v>50</v>
      </c>
      <c r="E4926" s="64">
        <v>50</v>
      </c>
      <c r="F4926" s="64">
        <v>0</v>
      </c>
      <c r="G4926" s="64">
        <v>0</v>
      </c>
      <c r="H4926" s="20">
        <f>IFERROR(VLOOKUP(A4926,'[3]Allocation Thresholds'!A:B,2,FALSE),10)</f>
        <v>10</v>
      </c>
    </row>
    <row r="4927" spans="1:8">
      <c r="A4927" t="s">
        <v>3987</v>
      </c>
      <c r="B4927" s="64">
        <f>VLOOKUP($A4927,Pivot!$D:$E,2,FALSE)</f>
        <v>0</v>
      </c>
      <c r="D4927" s="64">
        <v>50</v>
      </c>
      <c r="E4927" s="64">
        <v>50</v>
      </c>
      <c r="F4927" s="64">
        <v>0</v>
      </c>
      <c r="G4927" s="64">
        <v>0</v>
      </c>
      <c r="H4927" s="20">
        <f>IFERROR(VLOOKUP(A4927,'[3]Allocation Thresholds'!A:B,2,FALSE),10)</f>
        <v>10</v>
      </c>
    </row>
    <row r="4928" spans="1:8">
      <c r="A4928" t="s">
        <v>3988</v>
      </c>
      <c r="B4928" s="64">
        <f>VLOOKUP($A4928,Pivot!$D:$E,2,FALSE)</f>
        <v>0</v>
      </c>
      <c r="D4928" s="64">
        <v>50</v>
      </c>
      <c r="E4928" s="64">
        <v>50</v>
      </c>
      <c r="F4928" s="64">
        <v>0</v>
      </c>
      <c r="G4928" s="64">
        <v>0</v>
      </c>
      <c r="H4928" s="20">
        <f>IFERROR(VLOOKUP(A4928,'[3]Allocation Thresholds'!A:B,2,FALSE),10)</f>
        <v>10</v>
      </c>
    </row>
    <row r="4929" spans="1:8">
      <c r="A4929" t="s">
        <v>5343</v>
      </c>
      <c r="B4929" s="64">
        <f>VLOOKUP($A4929,Pivot!$D:$E,2,FALSE)</f>
        <v>0</v>
      </c>
      <c r="D4929" s="64">
        <v>50</v>
      </c>
      <c r="E4929" s="64">
        <v>50</v>
      </c>
      <c r="F4929" s="64">
        <v>0</v>
      </c>
      <c r="G4929" s="64">
        <v>0</v>
      </c>
      <c r="H4929" s="20">
        <f>IFERROR(VLOOKUP(A4929,'[3]Allocation Thresholds'!A:B,2,FALSE),10)</f>
        <v>10</v>
      </c>
    </row>
    <row r="4930" spans="1:8">
      <c r="A4930" t="s">
        <v>3989</v>
      </c>
      <c r="B4930" s="64">
        <f>VLOOKUP($A4930,Pivot!$D:$E,2,FALSE)</f>
        <v>0</v>
      </c>
      <c r="D4930" s="64">
        <v>50</v>
      </c>
      <c r="E4930" s="64">
        <v>50</v>
      </c>
      <c r="F4930" s="64">
        <v>0</v>
      </c>
      <c r="G4930" s="64">
        <v>0</v>
      </c>
      <c r="H4930" s="20">
        <f>IFERROR(VLOOKUP(A4930,'[3]Allocation Thresholds'!A:B,2,FALSE),10)</f>
        <v>10</v>
      </c>
    </row>
    <row r="4931" spans="1:8">
      <c r="A4931" t="s">
        <v>5344</v>
      </c>
      <c r="B4931" s="64">
        <f>VLOOKUP($A4931,Pivot!$D:$E,2,FALSE)</f>
        <v>0</v>
      </c>
      <c r="D4931" s="64">
        <v>50</v>
      </c>
      <c r="E4931" s="64">
        <v>50</v>
      </c>
      <c r="F4931" s="64">
        <v>0</v>
      </c>
      <c r="G4931" s="64">
        <v>0</v>
      </c>
      <c r="H4931" s="20">
        <f>IFERROR(VLOOKUP(A4931,'[3]Allocation Thresholds'!A:B,2,FALSE),10)</f>
        <v>10</v>
      </c>
    </row>
    <row r="4932" spans="1:8">
      <c r="A4932" t="s">
        <v>5345</v>
      </c>
      <c r="B4932" s="64">
        <f>VLOOKUP($A4932,Pivot!$D:$E,2,FALSE)</f>
        <v>0</v>
      </c>
      <c r="D4932" s="64">
        <v>50</v>
      </c>
      <c r="E4932" s="64">
        <v>50</v>
      </c>
      <c r="F4932" s="64">
        <v>0</v>
      </c>
      <c r="G4932" s="64">
        <v>0</v>
      </c>
      <c r="H4932" s="20">
        <f>IFERROR(VLOOKUP(A4932,'[3]Allocation Thresholds'!A:B,2,FALSE),10)</f>
        <v>10</v>
      </c>
    </row>
    <row r="4933" spans="1:8">
      <c r="A4933" t="s">
        <v>5346</v>
      </c>
      <c r="B4933" s="64">
        <f>VLOOKUP($A4933,Pivot!$D:$E,2,FALSE)</f>
        <v>0</v>
      </c>
      <c r="D4933" s="64">
        <v>50</v>
      </c>
      <c r="E4933" s="64">
        <v>50</v>
      </c>
      <c r="F4933" s="64">
        <v>0</v>
      </c>
      <c r="G4933" s="64">
        <v>0</v>
      </c>
      <c r="H4933" s="20">
        <f>IFERROR(VLOOKUP(A4933,'[3]Allocation Thresholds'!A:B,2,FALSE),10)</f>
        <v>10</v>
      </c>
    </row>
    <row r="4934" spans="1:8">
      <c r="A4934" t="s">
        <v>3990</v>
      </c>
      <c r="B4934" s="64">
        <f>VLOOKUP($A4934,Pivot!$D:$E,2,FALSE)</f>
        <v>0</v>
      </c>
      <c r="D4934" s="64">
        <v>50</v>
      </c>
      <c r="E4934" s="64">
        <v>50</v>
      </c>
      <c r="F4934" s="64">
        <v>0</v>
      </c>
      <c r="G4934" s="64">
        <v>0</v>
      </c>
      <c r="H4934" s="20">
        <f>IFERROR(VLOOKUP(A4934,'[3]Allocation Thresholds'!A:B,2,FALSE),10)</f>
        <v>10</v>
      </c>
    </row>
    <row r="4935" spans="1:8">
      <c r="A4935" t="s">
        <v>5347</v>
      </c>
      <c r="B4935" s="64">
        <f>VLOOKUP($A4935,Pivot!$D:$E,2,FALSE)</f>
        <v>0</v>
      </c>
      <c r="D4935" s="64">
        <v>50</v>
      </c>
      <c r="E4935" s="64">
        <v>50</v>
      </c>
      <c r="F4935" s="64">
        <v>0</v>
      </c>
      <c r="G4935" s="64">
        <v>0</v>
      </c>
      <c r="H4935" s="20">
        <f>IFERROR(VLOOKUP(A4935,'[3]Allocation Thresholds'!A:B,2,FALSE),10)</f>
        <v>10</v>
      </c>
    </row>
    <row r="4936" spans="1:8">
      <c r="A4936" t="s">
        <v>3991</v>
      </c>
      <c r="B4936" s="64">
        <f>VLOOKUP($A4936,Pivot!$D:$E,2,FALSE)</f>
        <v>0</v>
      </c>
      <c r="D4936" s="64">
        <v>50</v>
      </c>
      <c r="E4936" s="64">
        <v>50</v>
      </c>
      <c r="F4936" s="64">
        <v>0</v>
      </c>
      <c r="G4936" s="64">
        <v>0</v>
      </c>
      <c r="H4936" s="20">
        <f>IFERROR(VLOOKUP(A4936,'[3]Allocation Thresholds'!A:B,2,FALSE),10)</f>
        <v>10</v>
      </c>
    </row>
    <row r="4937" spans="1:8">
      <c r="A4937" t="s">
        <v>3992</v>
      </c>
      <c r="B4937" s="64">
        <f>VLOOKUP($A4937,Pivot!$D:$E,2,FALSE)</f>
        <v>0</v>
      </c>
      <c r="D4937" s="64">
        <v>50</v>
      </c>
      <c r="E4937" s="64">
        <v>50</v>
      </c>
      <c r="F4937" s="64">
        <v>0</v>
      </c>
      <c r="G4937" s="64">
        <v>0</v>
      </c>
      <c r="H4937" s="20">
        <f>IFERROR(VLOOKUP(A4937,'[3]Allocation Thresholds'!A:B,2,FALSE),10)</f>
        <v>10</v>
      </c>
    </row>
    <row r="4938" spans="1:8">
      <c r="A4938" t="s">
        <v>5348</v>
      </c>
      <c r="B4938" s="64">
        <f>VLOOKUP($A4938,Pivot!$D:$E,2,FALSE)</f>
        <v>0</v>
      </c>
      <c r="D4938" s="64">
        <v>50</v>
      </c>
      <c r="E4938" s="64">
        <v>50</v>
      </c>
      <c r="F4938" s="64">
        <v>0</v>
      </c>
      <c r="G4938" s="64">
        <v>0</v>
      </c>
      <c r="H4938" s="20">
        <f>IFERROR(VLOOKUP(A4938,'[3]Allocation Thresholds'!A:B,2,FALSE),10)</f>
        <v>10</v>
      </c>
    </row>
    <row r="4939" spans="1:8">
      <c r="A4939" t="s">
        <v>3993</v>
      </c>
      <c r="B4939" s="64">
        <f>VLOOKUP($A4939,Pivot!$D:$E,2,FALSE)</f>
        <v>0</v>
      </c>
      <c r="D4939" s="64">
        <v>0</v>
      </c>
      <c r="E4939" s="64">
        <v>0</v>
      </c>
      <c r="F4939" s="64">
        <v>0</v>
      </c>
      <c r="G4939" s="64">
        <v>0</v>
      </c>
      <c r="H4939" s="20">
        <f>IFERROR(VLOOKUP(A4939,'[3]Allocation Thresholds'!A:B,2,FALSE),10)</f>
        <v>10</v>
      </c>
    </row>
    <row r="4940" spans="1:8">
      <c r="A4940" t="s">
        <v>3994</v>
      </c>
      <c r="B4940" s="64">
        <f>VLOOKUP($A4940,Pivot!$D:$E,2,FALSE)</f>
        <v>0</v>
      </c>
      <c r="D4940" s="64">
        <v>50</v>
      </c>
      <c r="E4940" s="64">
        <v>50</v>
      </c>
      <c r="F4940" s="64">
        <v>0</v>
      </c>
      <c r="G4940" s="64">
        <v>0</v>
      </c>
      <c r="H4940" s="20">
        <f>IFERROR(VLOOKUP(A4940,'[3]Allocation Thresholds'!A:B,2,FALSE),10)</f>
        <v>10</v>
      </c>
    </row>
    <row r="4941" spans="1:8">
      <c r="A4941" t="s">
        <v>3995</v>
      </c>
      <c r="B4941" s="64">
        <f>VLOOKUP($A4941,Pivot!$D:$E,2,FALSE)</f>
        <v>0</v>
      </c>
      <c r="D4941" s="64">
        <v>50</v>
      </c>
      <c r="E4941" s="64">
        <v>50</v>
      </c>
      <c r="F4941" s="64">
        <v>0</v>
      </c>
      <c r="G4941" s="64">
        <v>0</v>
      </c>
      <c r="H4941" s="20">
        <f>IFERROR(VLOOKUP(A4941,'[3]Allocation Thresholds'!A:B,2,FALSE),10)</f>
        <v>10</v>
      </c>
    </row>
    <row r="4942" spans="1:8">
      <c r="A4942" t="s">
        <v>3996</v>
      </c>
      <c r="B4942" s="64">
        <f>VLOOKUP($A4942,Pivot!$D:$E,2,FALSE)</f>
        <v>0</v>
      </c>
      <c r="D4942" s="64">
        <v>50</v>
      </c>
      <c r="E4942" s="64">
        <v>50</v>
      </c>
      <c r="F4942" s="64">
        <v>0</v>
      </c>
      <c r="G4942" s="64">
        <v>0</v>
      </c>
      <c r="H4942" s="20">
        <f>IFERROR(VLOOKUP(A4942,'[3]Allocation Thresholds'!A:B,2,FALSE),10)</f>
        <v>10</v>
      </c>
    </row>
    <row r="4943" spans="1:8">
      <c r="A4943" t="s">
        <v>3997</v>
      </c>
      <c r="B4943" s="64">
        <f>VLOOKUP($A4943,Pivot!$D:$E,2,FALSE)</f>
        <v>0</v>
      </c>
      <c r="D4943" s="64">
        <v>0</v>
      </c>
      <c r="E4943" s="64">
        <v>0</v>
      </c>
      <c r="F4943" s="64">
        <v>0</v>
      </c>
      <c r="G4943" s="64">
        <v>0</v>
      </c>
      <c r="H4943" s="20">
        <f>IFERROR(VLOOKUP(A4943,'[3]Allocation Thresholds'!A:B,2,FALSE),10)</f>
        <v>10</v>
      </c>
    </row>
    <row r="4944" spans="1:8">
      <c r="A4944" t="s">
        <v>3998</v>
      </c>
      <c r="B4944" s="64">
        <f>VLOOKUP($A4944,Pivot!$D:$E,2,FALSE)</f>
        <v>0</v>
      </c>
      <c r="D4944" s="64">
        <v>50</v>
      </c>
      <c r="E4944" s="64">
        <v>50</v>
      </c>
      <c r="F4944" s="64">
        <v>0</v>
      </c>
      <c r="G4944" s="64">
        <v>0</v>
      </c>
      <c r="H4944" s="20">
        <f>IFERROR(VLOOKUP(A4944,'[3]Allocation Thresholds'!A:B,2,FALSE),10)</f>
        <v>10</v>
      </c>
    </row>
    <row r="4945" spans="1:8">
      <c r="A4945" t="s">
        <v>3999</v>
      </c>
      <c r="B4945" s="64">
        <f>VLOOKUP($A4945,Pivot!$D:$E,2,FALSE)</f>
        <v>0</v>
      </c>
      <c r="D4945" s="64">
        <v>50</v>
      </c>
      <c r="E4945" s="64">
        <v>50</v>
      </c>
      <c r="F4945" s="64">
        <v>0</v>
      </c>
      <c r="G4945" s="64">
        <v>0</v>
      </c>
      <c r="H4945" s="20">
        <f>IFERROR(VLOOKUP(A4945,'[3]Allocation Thresholds'!A:B,2,FALSE),10)</f>
        <v>10</v>
      </c>
    </row>
    <row r="4946" spans="1:8">
      <c r="A4946" t="s">
        <v>4000</v>
      </c>
      <c r="B4946" s="64">
        <f>VLOOKUP($A4946,Pivot!$D:$E,2,FALSE)</f>
        <v>0</v>
      </c>
      <c r="D4946" s="66">
        <v>50</v>
      </c>
      <c r="E4946" s="64">
        <v>50</v>
      </c>
      <c r="F4946" s="64">
        <v>0</v>
      </c>
      <c r="G4946" s="64">
        <v>0</v>
      </c>
      <c r="H4946" s="20">
        <f>IFERROR(VLOOKUP(A4946,'[3]Allocation Thresholds'!A:B,2,FALSE),10)</f>
        <v>10</v>
      </c>
    </row>
    <row r="4947" spans="1:8">
      <c r="A4947" t="s">
        <v>4001</v>
      </c>
      <c r="B4947" s="64">
        <f>VLOOKUP($A4947,Pivot!$D:$E,2,FALSE)</f>
        <v>0</v>
      </c>
      <c r="D4947" s="64">
        <v>0</v>
      </c>
      <c r="E4947" s="64">
        <v>0</v>
      </c>
      <c r="F4947" s="64">
        <v>0</v>
      </c>
      <c r="G4947" s="64">
        <v>0</v>
      </c>
      <c r="H4947" s="20">
        <f>IFERROR(VLOOKUP(A4947,'[3]Allocation Thresholds'!A:B,2,FALSE),10)</f>
        <v>10</v>
      </c>
    </row>
    <row r="4948" spans="1:8">
      <c r="A4948" t="s">
        <v>4002</v>
      </c>
      <c r="B4948" s="64">
        <f>VLOOKUP($A4948,Pivot!$D:$E,2,FALSE)</f>
        <v>0</v>
      </c>
      <c r="D4948" s="64">
        <v>50</v>
      </c>
      <c r="E4948" s="64">
        <v>50</v>
      </c>
      <c r="F4948" s="64">
        <v>0</v>
      </c>
      <c r="G4948" s="64">
        <v>0</v>
      </c>
      <c r="H4948" s="20">
        <f>IFERROR(VLOOKUP(A4948,'[3]Allocation Thresholds'!A:B,2,FALSE),10)</f>
        <v>10</v>
      </c>
    </row>
    <row r="4949" spans="1:8">
      <c r="A4949" t="s">
        <v>4003</v>
      </c>
      <c r="B4949" s="64">
        <f>VLOOKUP($A4949,Pivot!$D:$E,2,FALSE)</f>
        <v>0</v>
      </c>
      <c r="D4949" s="64">
        <v>50</v>
      </c>
      <c r="E4949" s="64">
        <v>50</v>
      </c>
      <c r="F4949" s="64">
        <v>0</v>
      </c>
      <c r="G4949" s="64">
        <v>0</v>
      </c>
      <c r="H4949" s="20">
        <f>IFERROR(VLOOKUP(A4949,'[3]Allocation Thresholds'!A:B,2,FALSE),10)</f>
        <v>10</v>
      </c>
    </row>
    <row r="4950" spans="1:8">
      <c r="A4950" t="s">
        <v>4004</v>
      </c>
      <c r="B4950" s="64">
        <f>VLOOKUP($A4950,Pivot!$D:$E,2,FALSE)</f>
        <v>0</v>
      </c>
      <c r="D4950" s="64">
        <v>50</v>
      </c>
      <c r="E4950" s="64">
        <v>50</v>
      </c>
      <c r="F4950" s="64">
        <v>0</v>
      </c>
      <c r="G4950" s="64">
        <v>0</v>
      </c>
      <c r="H4950" s="20">
        <f>IFERROR(VLOOKUP(A4950,'[3]Allocation Thresholds'!A:B,2,FALSE),10)</f>
        <v>10</v>
      </c>
    </row>
    <row r="4951" spans="1:8">
      <c r="A4951" t="s">
        <v>4005</v>
      </c>
      <c r="B4951" s="64">
        <f>VLOOKUP($A4951,Pivot!$D:$E,2,FALSE)</f>
        <v>0</v>
      </c>
      <c r="D4951" s="64">
        <v>0</v>
      </c>
      <c r="E4951" s="64">
        <v>0</v>
      </c>
      <c r="F4951" s="64">
        <v>0</v>
      </c>
      <c r="G4951" s="64">
        <v>0</v>
      </c>
      <c r="H4951" s="20">
        <f>IFERROR(VLOOKUP(A4951,'[3]Allocation Thresholds'!A:B,2,FALSE),10)</f>
        <v>10</v>
      </c>
    </row>
    <row r="4952" spans="1:8">
      <c r="A4952" t="s">
        <v>4006</v>
      </c>
      <c r="B4952" s="64">
        <f>VLOOKUP($A4952,Pivot!$D:$E,2,FALSE)</f>
        <v>0</v>
      </c>
      <c r="D4952" s="64">
        <v>50</v>
      </c>
      <c r="E4952" s="64">
        <v>50</v>
      </c>
      <c r="F4952" s="64">
        <v>0</v>
      </c>
      <c r="G4952" s="64">
        <v>0</v>
      </c>
      <c r="H4952" s="20">
        <f>IFERROR(VLOOKUP(A4952,'[3]Allocation Thresholds'!A:B,2,FALSE),10)</f>
        <v>10</v>
      </c>
    </row>
    <row r="4953" spans="1:8">
      <c r="A4953" t="s">
        <v>4007</v>
      </c>
      <c r="B4953" s="64">
        <f>VLOOKUP($A4953,Pivot!$D:$E,2,FALSE)</f>
        <v>0</v>
      </c>
      <c r="D4953" s="64">
        <v>50</v>
      </c>
      <c r="E4953" s="64">
        <v>50</v>
      </c>
      <c r="F4953" s="64">
        <v>0</v>
      </c>
      <c r="G4953" s="64">
        <v>0</v>
      </c>
      <c r="H4953" s="20">
        <f>IFERROR(VLOOKUP(A4953,'[3]Allocation Thresholds'!A:B,2,FALSE),10)</f>
        <v>10</v>
      </c>
    </row>
    <row r="4954" spans="1:8">
      <c r="A4954" t="s">
        <v>4008</v>
      </c>
      <c r="B4954" s="64">
        <f>VLOOKUP($A4954,Pivot!$D:$E,2,FALSE)</f>
        <v>0</v>
      </c>
      <c r="D4954" s="64">
        <v>50</v>
      </c>
      <c r="E4954" s="64">
        <v>50</v>
      </c>
      <c r="F4954" s="64">
        <v>0</v>
      </c>
      <c r="G4954" s="64">
        <v>0</v>
      </c>
      <c r="H4954" s="20">
        <f>IFERROR(VLOOKUP(A4954,'[3]Allocation Thresholds'!A:B,2,FALSE),10)</f>
        <v>10</v>
      </c>
    </row>
    <row r="4955" spans="1:8">
      <c r="A4955" t="s">
        <v>4009</v>
      </c>
      <c r="B4955" s="64">
        <f>VLOOKUP($A4955,Pivot!$D:$E,2,FALSE)</f>
        <v>0</v>
      </c>
      <c r="D4955" s="64">
        <v>0</v>
      </c>
      <c r="E4955" s="64">
        <v>0</v>
      </c>
      <c r="F4955" s="64">
        <v>0</v>
      </c>
      <c r="G4955" s="64">
        <v>0</v>
      </c>
      <c r="H4955" s="20">
        <f>IFERROR(VLOOKUP(A4955,'[3]Allocation Thresholds'!A:B,2,FALSE),10)</f>
        <v>10</v>
      </c>
    </row>
    <row r="4956" spans="1:8">
      <c r="A4956" t="s">
        <v>4010</v>
      </c>
      <c r="B4956" s="64">
        <f>VLOOKUP($A4956,Pivot!$D:$E,2,FALSE)</f>
        <v>0</v>
      </c>
      <c r="D4956" s="64">
        <v>50</v>
      </c>
      <c r="E4956" s="64">
        <v>50</v>
      </c>
      <c r="F4956" s="64">
        <v>0</v>
      </c>
      <c r="G4956" s="64">
        <v>0</v>
      </c>
      <c r="H4956" s="20">
        <f>IFERROR(VLOOKUP(A4956,'[3]Allocation Thresholds'!A:B,2,FALSE),10)</f>
        <v>10</v>
      </c>
    </row>
    <row r="4957" spans="1:8">
      <c r="A4957" t="s">
        <v>4011</v>
      </c>
      <c r="B4957" s="64">
        <f>VLOOKUP($A4957,Pivot!$D:$E,2,FALSE)</f>
        <v>0</v>
      </c>
      <c r="D4957" s="64">
        <v>50</v>
      </c>
      <c r="E4957" s="64">
        <v>50</v>
      </c>
      <c r="F4957" s="64">
        <v>0</v>
      </c>
      <c r="G4957" s="64">
        <v>0</v>
      </c>
      <c r="H4957" s="20">
        <f>IFERROR(VLOOKUP(A4957,'[3]Allocation Thresholds'!A:B,2,FALSE),10)</f>
        <v>10</v>
      </c>
    </row>
    <row r="4958" spans="1:8">
      <c r="A4958" t="s">
        <v>4012</v>
      </c>
      <c r="B4958" s="64">
        <f>VLOOKUP($A4958,Pivot!$D:$E,2,FALSE)</f>
        <v>0</v>
      </c>
      <c r="D4958" s="64">
        <v>50</v>
      </c>
      <c r="E4958" s="64">
        <v>50</v>
      </c>
      <c r="F4958" s="64">
        <v>0</v>
      </c>
      <c r="G4958" s="64">
        <v>0</v>
      </c>
      <c r="H4958" s="20">
        <f>IFERROR(VLOOKUP(A4958,'[3]Allocation Thresholds'!A:B,2,FALSE),10)</f>
        <v>10</v>
      </c>
    </row>
    <row r="4959" spans="1:8">
      <c r="A4959" t="s">
        <v>4013</v>
      </c>
      <c r="B4959" s="64">
        <f>VLOOKUP($A4959,Pivot!$D:$E,2,FALSE)</f>
        <v>0</v>
      </c>
      <c r="D4959" s="64">
        <v>0</v>
      </c>
      <c r="E4959" s="64">
        <v>0</v>
      </c>
      <c r="F4959" s="64">
        <v>0</v>
      </c>
      <c r="G4959" s="64">
        <v>0</v>
      </c>
      <c r="H4959" s="20">
        <f>IFERROR(VLOOKUP(A4959,'[3]Allocation Thresholds'!A:B,2,FALSE),10)</f>
        <v>10</v>
      </c>
    </row>
    <row r="4960" spans="1:8">
      <c r="A4960" t="s">
        <v>4014</v>
      </c>
      <c r="B4960" s="64">
        <f>VLOOKUP($A4960,Pivot!$D:$E,2,FALSE)</f>
        <v>0</v>
      </c>
      <c r="D4960" s="64">
        <v>50</v>
      </c>
      <c r="E4960" s="64">
        <v>50</v>
      </c>
      <c r="F4960" s="64">
        <v>0</v>
      </c>
      <c r="G4960" s="64">
        <v>0</v>
      </c>
      <c r="H4960" s="20">
        <f>IFERROR(VLOOKUP(A4960,'[3]Allocation Thresholds'!A:B,2,FALSE),10)</f>
        <v>10</v>
      </c>
    </row>
    <row r="4961" spans="1:8">
      <c r="A4961" t="s">
        <v>8266</v>
      </c>
      <c r="B4961" s="64">
        <f>VLOOKUP($A4961,Pivot!$D:$E,2,FALSE)</f>
        <v>15</v>
      </c>
      <c r="D4961" s="64">
        <v>50</v>
      </c>
      <c r="E4961" s="64">
        <v>50</v>
      </c>
      <c r="F4961" s="64">
        <v>0</v>
      </c>
      <c r="G4961" s="64">
        <v>0</v>
      </c>
      <c r="H4961" s="20">
        <f>IFERROR(VLOOKUP(A4961,'[3]Allocation Thresholds'!A:B,2,FALSE),10)</f>
        <v>10</v>
      </c>
    </row>
    <row r="4962" spans="1:8">
      <c r="A4962" t="s">
        <v>8267</v>
      </c>
      <c r="B4962" s="64">
        <f>VLOOKUP($A4962,Pivot!$D:$E,2,FALSE)</f>
        <v>0</v>
      </c>
      <c r="D4962" s="64">
        <v>50</v>
      </c>
      <c r="E4962" s="64">
        <v>50</v>
      </c>
      <c r="F4962" s="64">
        <v>0</v>
      </c>
      <c r="G4962" s="64">
        <v>0</v>
      </c>
      <c r="H4962" s="20">
        <f>IFERROR(VLOOKUP(A4962,'[3]Allocation Thresholds'!A:B,2,FALSE),10)</f>
        <v>10</v>
      </c>
    </row>
    <row r="4963" spans="1:8">
      <c r="A4963" t="s">
        <v>4015</v>
      </c>
      <c r="B4963" s="64">
        <f>VLOOKUP($A4963,Pivot!$D:$E,2,FALSE)</f>
        <v>0</v>
      </c>
      <c r="D4963" s="64">
        <v>0</v>
      </c>
      <c r="E4963" s="64">
        <v>0</v>
      </c>
      <c r="F4963" s="64">
        <v>0</v>
      </c>
      <c r="G4963" s="64">
        <v>0</v>
      </c>
      <c r="H4963" s="20">
        <f>IFERROR(VLOOKUP(A4963,'[3]Allocation Thresholds'!A:B,2,FALSE),10)</f>
        <v>10</v>
      </c>
    </row>
    <row r="4964" spans="1:8">
      <c r="A4964" t="s">
        <v>4016</v>
      </c>
      <c r="B4964" s="64">
        <f>VLOOKUP($A4964,Pivot!$D:$E,2,FALSE)</f>
        <v>0</v>
      </c>
      <c r="D4964" s="64">
        <v>50</v>
      </c>
      <c r="E4964" s="64">
        <v>50</v>
      </c>
      <c r="F4964" s="64">
        <v>0</v>
      </c>
      <c r="G4964" s="64">
        <v>0</v>
      </c>
      <c r="H4964" s="20">
        <f>IFERROR(VLOOKUP(A4964,'[3]Allocation Thresholds'!A:B,2,FALSE),10)</f>
        <v>10</v>
      </c>
    </row>
    <row r="4965" spans="1:8">
      <c r="A4965" t="s">
        <v>4017</v>
      </c>
      <c r="B4965" s="64">
        <f>VLOOKUP($A4965,Pivot!$D:$E,2,FALSE)</f>
        <v>0</v>
      </c>
      <c r="D4965" s="64">
        <v>50</v>
      </c>
      <c r="E4965" s="64">
        <v>50</v>
      </c>
      <c r="F4965" s="64">
        <v>0</v>
      </c>
      <c r="G4965" s="64">
        <v>0</v>
      </c>
      <c r="H4965" s="20">
        <f>IFERROR(VLOOKUP(A4965,'[3]Allocation Thresholds'!A:B,2,FALSE),10)</f>
        <v>10</v>
      </c>
    </row>
    <row r="4966" spans="1:8">
      <c r="A4966" t="s">
        <v>4018</v>
      </c>
      <c r="B4966" s="64">
        <f>VLOOKUP($A4966,Pivot!$D:$E,2,FALSE)</f>
        <v>0</v>
      </c>
      <c r="D4966" s="64">
        <v>50</v>
      </c>
      <c r="E4966" s="64">
        <v>50</v>
      </c>
      <c r="F4966" s="64">
        <v>0</v>
      </c>
      <c r="G4966" s="64">
        <v>0</v>
      </c>
      <c r="H4966" s="20">
        <f>IFERROR(VLOOKUP(A4966,'[3]Allocation Thresholds'!A:B,2,FALSE),10)</f>
        <v>10</v>
      </c>
    </row>
    <row r="4967" spans="1:8">
      <c r="A4967" t="s">
        <v>4019</v>
      </c>
      <c r="B4967" s="64">
        <f>VLOOKUP($A4967,Pivot!$D:$E,2,FALSE)</f>
        <v>0</v>
      </c>
      <c r="D4967" s="64">
        <v>0</v>
      </c>
      <c r="E4967" s="64">
        <v>0</v>
      </c>
      <c r="F4967" s="64">
        <v>0</v>
      </c>
      <c r="G4967" s="64">
        <v>0</v>
      </c>
      <c r="H4967" s="20">
        <f>IFERROR(VLOOKUP(A4967,'[3]Allocation Thresholds'!A:B,2,FALSE),10)</f>
        <v>10</v>
      </c>
    </row>
    <row r="4968" spans="1:8">
      <c r="A4968" t="s">
        <v>4020</v>
      </c>
      <c r="B4968" s="64">
        <f>VLOOKUP($A4968,Pivot!$D:$E,2,FALSE)</f>
        <v>0</v>
      </c>
      <c r="D4968" s="64">
        <v>50</v>
      </c>
      <c r="E4968" s="64">
        <v>50</v>
      </c>
      <c r="F4968" s="64">
        <v>0</v>
      </c>
      <c r="G4968" s="64">
        <v>0</v>
      </c>
      <c r="H4968" s="20">
        <f>IFERROR(VLOOKUP(A4968,'[3]Allocation Thresholds'!A:B,2,FALSE),10)</f>
        <v>10</v>
      </c>
    </row>
    <row r="4969" spans="1:8">
      <c r="A4969" t="s">
        <v>4021</v>
      </c>
      <c r="B4969" s="64">
        <f>VLOOKUP($A4969,Pivot!$D:$E,2,FALSE)</f>
        <v>0</v>
      </c>
      <c r="D4969" s="64">
        <v>50</v>
      </c>
      <c r="E4969" s="64">
        <v>50</v>
      </c>
      <c r="F4969" s="64">
        <v>0</v>
      </c>
      <c r="G4969" s="64">
        <v>0</v>
      </c>
      <c r="H4969" s="20">
        <f>IFERROR(VLOOKUP(A4969,'[3]Allocation Thresholds'!A:B,2,FALSE),10)</f>
        <v>10</v>
      </c>
    </row>
    <row r="4970" spans="1:8">
      <c r="A4970" t="s">
        <v>4022</v>
      </c>
      <c r="B4970" s="64">
        <f>VLOOKUP($A4970,Pivot!$D:$E,2,FALSE)</f>
        <v>0</v>
      </c>
      <c r="D4970" s="64">
        <v>50</v>
      </c>
      <c r="E4970" s="64">
        <v>50</v>
      </c>
      <c r="F4970" s="64">
        <v>0</v>
      </c>
      <c r="G4970" s="64">
        <v>0</v>
      </c>
      <c r="H4970" s="20">
        <f>IFERROR(VLOOKUP(A4970,'[3]Allocation Thresholds'!A:B,2,FALSE),10)</f>
        <v>10</v>
      </c>
    </row>
    <row r="4971" spans="1:8">
      <c r="A4971" t="s">
        <v>4023</v>
      </c>
      <c r="B4971" s="64">
        <f>VLOOKUP($A4971,Pivot!$D:$E,2,FALSE)</f>
        <v>0</v>
      </c>
      <c r="D4971" s="64">
        <v>0</v>
      </c>
      <c r="E4971" s="64">
        <v>0</v>
      </c>
      <c r="F4971" s="64">
        <v>0</v>
      </c>
      <c r="G4971" s="64">
        <v>0</v>
      </c>
      <c r="H4971" s="20">
        <f>IFERROR(VLOOKUP(A4971,'[3]Allocation Thresholds'!A:B,2,FALSE),10)</f>
        <v>10</v>
      </c>
    </row>
    <row r="4972" spans="1:8">
      <c r="A4972" t="s">
        <v>4024</v>
      </c>
      <c r="B4972" s="64">
        <f>VLOOKUP($A4972,Pivot!$D:$E,2,FALSE)</f>
        <v>0</v>
      </c>
      <c r="D4972" s="64">
        <v>0</v>
      </c>
      <c r="E4972" s="64">
        <v>0</v>
      </c>
      <c r="F4972" s="64">
        <v>0</v>
      </c>
      <c r="G4972" s="64">
        <v>0</v>
      </c>
      <c r="H4972" s="20">
        <f>IFERROR(VLOOKUP(A4972,'[3]Allocation Thresholds'!A:B,2,FALSE),10)</f>
        <v>10</v>
      </c>
    </row>
    <row r="4973" spans="1:8">
      <c r="A4973" t="s">
        <v>4025</v>
      </c>
      <c r="B4973" s="64">
        <f>VLOOKUP($A4973,Pivot!$D:$E,2,FALSE)</f>
        <v>0</v>
      </c>
      <c r="D4973" s="64">
        <v>50</v>
      </c>
      <c r="E4973" s="66">
        <v>50</v>
      </c>
      <c r="F4973" s="64">
        <v>0</v>
      </c>
      <c r="G4973" s="64">
        <v>0</v>
      </c>
      <c r="H4973" s="20">
        <f>IFERROR(VLOOKUP(A4973,'[3]Allocation Thresholds'!A:B,2,FALSE),10)</f>
        <v>10</v>
      </c>
    </row>
    <row r="4974" spans="1:8">
      <c r="A4974" t="s">
        <v>4026</v>
      </c>
      <c r="B4974" s="64">
        <f>VLOOKUP($A4974,Pivot!$D:$E,2,FALSE)</f>
        <v>0</v>
      </c>
      <c r="D4974" s="64">
        <v>50</v>
      </c>
      <c r="E4974" s="64">
        <v>50</v>
      </c>
      <c r="F4974" s="64">
        <v>0</v>
      </c>
      <c r="G4974" s="64">
        <v>0</v>
      </c>
      <c r="H4974" s="20">
        <f>IFERROR(VLOOKUP(A4974,'[3]Allocation Thresholds'!A:B,2,FALSE),10)</f>
        <v>10</v>
      </c>
    </row>
    <row r="4975" spans="1:8">
      <c r="A4975" t="s">
        <v>4027</v>
      </c>
      <c r="B4975" s="64">
        <f>VLOOKUP($A4975,Pivot!$D:$E,2,FALSE)</f>
        <v>0</v>
      </c>
      <c r="D4975" s="64">
        <v>0</v>
      </c>
      <c r="E4975" s="64">
        <v>0</v>
      </c>
      <c r="F4975" s="64">
        <v>0</v>
      </c>
      <c r="G4975" s="64">
        <v>0</v>
      </c>
      <c r="H4975" s="20">
        <f>IFERROR(VLOOKUP(A4975,'[3]Allocation Thresholds'!A:B,2,FALSE),10)</f>
        <v>10</v>
      </c>
    </row>
    <row r="4976" spans="1:8">
      <c r="A4976" t="s">
        <v>4028</v>
      </c>
      <c r="B4976" s="64">
        <f>VLOOKUP($A4976,Pivot!$D:$E,2,FALSE)</f>
        <v>0</v>
      </c>
      <c r="D4976" s="64">
        <v>50</v>
      </c>
      <c r="E4976" s="64">
        <v>50</v>
      </c>
      <c r="F4976" s="64">
        <v>0</v>
      </c>
      <c r="G4976" s="64">
        <v>0</v>
      </c>
      <c r="H4976" s="20">
        <f>IFERROR(VLOOKUP(A4976,'[3]Allocation Thresholds'!A:B,2,FALSE),10)</f>
        <v>10</v>
      </c>
    </row>
    <row r="4977" spans="1:8">
      <c r="A4977" t="s">
        <v>4029</v>
      </c>
      <c r="B4977" s="64">
        <f>VLOOKUP($A4977,Pivot!$D:$E,2,FALSE)</f>
        <v>0</v>
      </c>
      <c r="D4977" s="64">
        <v>50</v>
      </c>
      <c r="E4977" s="64">
        <v>50</v>
      </c>
      <c r="F4977" s="64">
        <v>0</v>
      </c>
      <c r="G4977" s="64">
        <v>0</v>
      </c>
      <c r="H4977" s="20">
        <f>IFERROR(VLOOKUP(A4977,'[3]Allocation Thresholds'!A:B,2,FALSE),10)</f>
        <v>10</v>
      </c>
    </row>
    <row r="4978" spans="1:8">
      <c r="A4978" t="s">
        <v>4030</v>
      </c>
      <c r="B4978" s="64">
        <f>VLOOKUP($A4978,Pivot!$D:$E,2,FALSE)</f>
        <v>0</v>
      </c>
      <c r="D4978" s="64">
        <v>50</v>
      </c>
      <c r="E4978" s="64">
        <v>50</v>
      </c>
      <c r="F4978" s="64">
        <v>0</v>
      </c>
      <c r="G4978" s="64">
        <v>0</v>
      </c>
      <c r="H4978" s="20">
        <f>IFERROR(VLOOKUP(A4978,'[3]Allocation Thresholds'!A:B,2,FALSE),10)</f>
        <v>10</v>
      </c>
    </row>
    <row r="4979" spans="1:8">
      <c r="A4979" t="s">
        <v>4031</v>
      </c>
      <c r="B4979" s="64">
        <f>VLOOKUP($A4979,Pivot!$D:$E,2,FALSE)</f>
        <v>0</v>
      </c>
      <c r="D4979" s="64">
        <v>0</v>
      </c>
      <c r="E4979" s="64">
        <v>0</v>
      </c>
      <c r="F4979" s="64">
        <v>0</v>
      </c>
      <c r="G4979" s="64">
        <v>0</v>
      </c>
      <c r="H4979" s="20">
        <f>IFERROR(VLOOKUP(A4979,'[3]Allocation Thresholds'!A:B,2,FALSE),10)</f>
        <v>10</v>
      </c>
    </row>
    <row r="4980" spans="1:8">
      <c r="A4980" t="s">
        <v>4032</v>
      </c>
      <c r="B4980" s="64">
        <f>VLOOKUP($A4980,Pivot!$D:$E,2,FALSE)</f>
        <v>0</v>
      </c>
      <c r="D4980" s="64">
        <v>50</v>
      </c>
      <c r="E4980" s="64">
        <v>50</v>
      </c>
      <c r="F4980" s="64">
        <v>0</v>
      </c>
      <c r="G4980" s="64">
        <v>0</v>
      </c>
      <c r="H4980" s="20">
        <f>IFERROR(VLOOKUP(A4980,'[3]Allocation Thresholds'!A:B,2,FALSE),10)</f>
        <v>10</v>
      </c>
    </row>
    <row r="4981" spans="1:8">
      <c r="A4981" t="s">
        <v>4033</v>
      </c>
      <c r="B4981" s="64">
        <f>VLOOKUP($A4981,Pivot!$D:$E,2,FALSE)</f>
        <v>0</v>
      </c>
      <c r="D4981" s="64">
        <v>50</v>
      </c>
      <c r="E4981" s="64">
        <v>50</v>
      </c>
      <c r="F4981" s="64">
        <v>0</v>
      </c>
      <c r="G4981" s="64">
        <v>0</v>
      </c>
      <c r="H4981" s="20">
        <f>IFERROR(VLOOKUP(A4981,'[3]Allocation Thresholds'!A:B,2,FALSE),10)</f>
        <v>10</v>
      </c>
    </row>
    <row r="4982" spans="1:8">
      <c r="A4982" t="s">
        <v>4034</v>
      </c>
      <c r="B4982" s="64">
        <f>VLOOKUP($A4982,Pivot!$D:$E,2,FALSE)</f>
        <v>0</v>
      </c>
      <c r="D4982" s="64">
        <v>50</v>
      </c>
      <c r="E4982" s="64">
        <v>50</v>
      </c>
      <c r="F4982" s="64">
        <v>0</v>
      </c>
      <c r="G4982" s="64">
        <v>0</v>
      </c>
      <c r="H4982" s="20">
        <f>IFERROR(VLOOKUP(A4982,'[3]Allocation Thresholds'!A:B,2,FALSE),10)</f>
        <v>10</v>
      </c>
    </row>
    <row r="4983" spans="1:8">
      <c r="A4983" t="s">
        <v>4035</v>
      </c>
      <c r="B4983" s="64">
        <f>VLOOKUP($A4983,Pivot!$D:$E,2,FALSE)</f>
        <v>0</v>
      </c>
      <c r="D4983" s="64">
        <v>0</v>
      </c>
      <c r="E4983" s="64">
        <v>0</v>
      </c>
      <c r="F4983" s="64">
        <v>0</v>
      </c>
      <c r="G4983" s="64">
        <v>0</v>
      </c>
      <c r="H4983" s="20">
        <f>IFERROR(VLOOKUP(A4983,'[3]Allocation Thresholds'!A:B,2,FALSE),10)</f>
        <v>10</v>
      </c>
    </row>
    <row r="4984" spans="1:8">
      <c r="A4984" t="s">
        <v>4036</v>
      </c>
      <c r="B4984" s="64">
        <f>VLOOKUP($A4984,Pivot!$D:$E,2,FALSE)</f>
        <v>0</v>
      </c>
      <c r="D4984" s="64">
        <v>50</v>
      </c>
      <c r="E4984" s="64">
        <v>50</v>
      </c>
      <c r="F4984" s="64">
        <v>0</v>
      </c>
      <c r="G4984" s="64">
        <v>0</v>
      </c>
      <c r="H4984" s="20">
        <f>IFERROR(VLOOKUP(A4984,'[3]Allocation Thresholds'!A:B,2,FALSE),10)</f>
        <v>10</v>
      </c>
    </row>
    <row r="4985" spans="1:8">
      <c r="A4985" t="s">
        <v>4037</v>
      </c>
      <c r="B4985" s="64">
        <f>VLOOKUP($A4985,Pivot!$D:$E,2,FALSE)</f>
        <v>1</v>
      </c>
      <c r="D4985" s="64">
        <v>50</v>
      </c>
      <c r="E4985" s="64">
        <v>50</v>
      </c>
      <c r="F4985" s="64">
        <v>0</v>
      </c>
      <c r="G4985" s="64">
        <v>0</v>
      </c>
      <c r="H4985" s="20">
        <f>IFERROR(VLOOKUP(A4985,'[3]Allocation Thresholds'!A:B,2,FALSE),10)</f>
        <v>10</v>
      </c>
    </row>
    <row r="4986" spans="1:8">
      <c r="A4986" t="s">
        <v>4038</v>
      </c>
      <c r="B4986" s="64">
        <f>VLOOKUP($A4986,Pivot!$D:$E,2,FALSE)</f>
        <v>0</v>
      </c>
      <c r="D4986" s="64">
        <v>50</v>
      </c>
      <c r="E4986" s="64">
        <v>50</v>
      </c>
      <c r="F4986" s="64">
        <v>0</v>
      </c>
      <c r="G4986" s="64">
        <v>0</v>
      </c>
      <c r="H4986" s="20">
        <f>IFERROR(VLOOKUP(A4986,'[3]Allocation Thresholds'!A:B,2,FALSE),10)</f>
        <v>10</v>
      </c>
    </row>
    <row r="4987" spans="1:8">
      <c r="A4987" t="s">
        <v>4039</v>
      </c>
      <c r="B4987" s="64">
        <f>VLOOKUP($A4987,Pivot!$D:$E,2,FALSE)</f>
        <v>0</v>
      </c>
      <c r="D4987" s="64">
        <v>0</v>
      </c>
      <c r="E4987" s="64">
        <v>0</v>
      </c>
      <c r="F4987" s="64">
        <v>0</v>
      </c>
      <c r="G4987" s="64">
        <v>0</v>
      </c>
      <c r="H4987" s="20">
        <f>IFERROR(VLOOKUP(A4987,'[3]Allocation Thresholds'!A:B,2,FALSE),10)</f>
        <v>10</v>
      </c>
    </row>
    <row r="4988" spans="1:8">
      <c r="A4988" t="s">
        <v>4040</v>
      </c>
      <c r="B4988" s="64">
        <f>VLOOKUP($A4988,Pivot!$D:$E,2,FALSE)</f>
        <v>0</v>
      </c>
      <c r="D4988" s="64">
        <v>50</v>
      </c>
      <c r="E4988" s="64">
        <v>50</v>
      </c>
      <c r="F4988" s="64">
        <v>0</v>
      </c>
      <c r="G4988" s="64">
        <v>0</v>
      </c>
      <c r="H4988" s="20">
        <f>IFERROR(VLOOKUP(A4988,'[3]Allocation Thresholds'!A:B,2,FALSE),10)</f>
        <v>10</v>
      </c>
    </row>
    <row r="4989" spans="1:8">
      <c r="A4989" t="s">
        <v>4041</v>
      </c>
      <c r="B4989" s="64">
        <f>VLOOKUP($A4989,Pivot!$D:$E,2,FALSE)</f>
        <v>0</v>
      </c>
      <c r="D4989" s="64">
        <v>50</v>
      </c>
      <c r="E4989" s="64">
        <v>50</v>
      </c>
      <c r="F4989" s="64">
        <v>0</v>
      </c>
      <c r="G4989" s="64">
        <v>0</v>
      </c>
      <c r="H4989" s="20">
        <f>IFERROR(VLOOKUP(A4989,'[3]Allocation Thresholds'!A:B,2,FALSE),10)</f>
        <v>10</v>
      </c>
    </row>
    <row r="4990" spans="1:8">
      <c r="A4990" t="s">
        <v>4042</v>
      </c>
      <c r="B4990" s="64">
        <f>VLOOKUP($A4990,Pivot!$D:$E,2,FALSE)</f>
        <v>0</v>
      </c>
      <c r="D4990" s="64">
        <v>50</v>
      </c>
      <c r="E4990" s="64">
        <v>50</v>
      </c>
      <c r="F4990" s="64">
        <v>0</v>
      </c>
      <c r="G4990" s="64">
        <v>0</v>
      </c>
      <c r="H4990" s="20">
        <f>IFERROR(VLOOKUP(A4990,'[3]Allocation Thresholds'!A:B,2,FALSE),10)</f>
        <v>10</v>
      </c>
    </row>
    <row r="4991" spans="1:8">
      <c r="A4991" t="s">
        <v>4043</v>
      </c>
      <c r="B4991" s="64">
        <f>VLOOKUP($A4991,Pivot!$D:$E,2,FALSE)</f>
        <v>0</v>
      </c>
      <c r="D4991" s="64">
        <v>0</v>
      </c>
      <c r="E4991" s="64">
        <v>0</v>
      </c>
      <c r="F4991" s="64">
        <v>0</v>
      </c>
      <c r="G4991" s="64">
        <v>0</v>
      </c>
      <c r="H4991" s="20">
        <f>IFERROR(VLOOKUP(A4991,'[3]Allocation Thresholds'!A:B,2,FALSE),10)</f>
        <v>10</v>
      </c>
    </row>
    <row r="4992" spans="1:8">
      <c r="A4992" t="s">
        <v>4044</v>
      </c>
      <c r="B4992" s="64">
        <f>VLOOKUP($A4992,Pivot!$D:$E,2,FALSE)</f>
        <v>0</v>
      </c>
      <c r="D4992" s="64">
        <v>50</v>
      </c>
      <c r="E4992" s="64">
        <v>50</v>
      </c>
      <c r="F4992" s="64">
        <v>0</v>
      </c>
      <c r="G4992" s="64">
        <v>0</v>
      </c>
      <c r="H4992" s="20">
        <f>IFERROR(VLOOKUP(A4992,'[3]Allocation Thresholds'!A:B,2,FALSE),10)</f>
        <v>10</v>
      </c>
    </row>
    <row r="4993" spans="1:8">
      <c r="A4993" t="s">
        <v>4045</v>
      </c>
      <c r="B4993" s="64">
        <f>VLOOKUP($A4993,Pivot!$D:$E,2,FALSE)</f>
        <v>0</v>
      </c>
      <c r="D4993" s="64">
        <v>50</v>
      </c>
      <c r="E4993" s="64">
        <v>50</v>
      </c>
      <c r="F4993" s="64">
        <v>0</v>
      </c>
      <c r="G4993" s="64">
        <v>0</v>
      </c>
      <c r="H4993" s="20">
        <f>IFERROR(VLOOKUP(A4993,'[3]Allocation Thresholds'!A:B,2,FALSE),10)</f>
        <v>10</v>
      </c>
    </row>
    <row r="4994" spans="1:8">
      <c r="A4994" t="s">
        <v>4046</v>
      </c>
      <c r="B4994" s="64">
        <f>VLOOKUP($A4994,Pivot!$D:$E,2,FALSE)</f>
        <v>0</v>
      </c>
      <c r="D4994" s="64">
        <v>50</v>
      </c>
      <c r="E4994" s="64">
        <v>50</v>
      </c>
      <c r="F4994" s="64">
        <v>0</v>
      </c>
      <c r="G4994" s="64">
        <v>0</v>
      </c>
      <c r="H4994" s="20">
        <f>IFERROR(VLOOKUP(A4994,'[3]Allocation Thresholds'!A:B,2,FALSE),10)</f>
        <v>10</v>
      </c>
    </row>
    <row r="4995" spans="1:8">
      <c r="A4995" t="s">
        <v>4047</v>
      </c>
      <c r="B4995" s="64">
        <f>VLOOKUP($A4995,Pivot!$D:$E,2,FALSE)</f>
        <v>0</v>
      </c>
      <c r="D4995" s="64">
        <v>0</v>
      </c>
      <c r="E4995" s="64">
        <v>0</v>
      </c>
      <c r="F4995" s="64">
        <v>0</v>
      </c>
      <c r="G4995" s="64">
        <v>0</v>
      </c>
      <c r="H4995" s="20">
        <f>IFERROR(VLOOKUP(A4995,'[3]Allocation Thresholds'!A:B,2,FALSE),10)</f>
        <v>10</v>
      </c>
    </row>
    <row r="4996" spans="1:8">
      <c r="A4996" t="s">
        <v>4048</v>
      </c>
      <c r="B4996" s="64">
        <f>VLOOKUP($A4996,Pivot!$D:$E,2,FALSE)</f>
        <v>0</v>
      </c>
      <c r="D4996" s="64">
        <v>50</v>
      </c>
      <c r="E4996" s="64">
        <v>50</v>
      </c>
      <c r="F4996" s="64">
        <v>0</v>
      </c>
      <c r="G4996" s="64">
        <v>0</v>
      </c>
      <c r="H4996" s="20">
        <f>IFERROR(VLOOKUP(A4996,'[3]Allocation Thresholds'!A:B,2,FALSE),10)</f>
        <v>10</v>
      </c>
    </row>
    <row r="4997" spans="1:8">
      <c r="A4997" t="s">
        <v>4049</v>
      </c>
      <c r="B4997" s="64">
        <f>VLOOKUP($A4997,Pivot!$D:$E,2,FALSE)</f>
        <v>0</v>
      </c>
      <c r="D4997" s="64">
        <v>50</v>
      </c>
      <c r="E4997" s="64">
        <v>50</v>
      </c>
      <c r="F4997" s="64">
        <v>0</v>
      </c>
      <c r="G4997" s="64">
        <v>0</v>
      </c>
      <c r="H4997" s="20">
        <f>IFERROR(VLOOKUP(A4997,'[3]Allocation Thresholds'!A:B,2,FALSE),10)</f>
        <v>10</v>
      </c>
    </row>
    <row r="4998" spans="1:8">
      <c r="A4998" t="s">
        <v>4050</v>
      </c>
      <c r="B4998" s="64">
        <f>VLOOKUP($A4998,Pivot!$D:$E,2,FALSE)</f>
        <v>0</v>
      </c>
      <c r="D4998" s="64">
        <v>50</v>
      </c>
      <c r="E4998" s="64">
        <v>50</v>
      </c>
      <c r="F4998" s="64">
        <v>0</v>
      </c>
      <c r="G4998" s="64">
        <v>0</v>
      </c>
      <c r="H4998" s="20">
        <f>IFERROR(VLOOKUP(A4998,'[3]Allocation Thresholds'!A:B,2,FALSE),10)</f>
        <v>10</v>
      </c>
    </row>
    <row r="4999" spans="1:8">
      <c r="A4999" t="s">
        <v>4051</v>
      </c>
      <c r="B4999" s="64">
        <f>VLOOKUP($A4999,Pivot!$D:$E,2,FALSE)</f>
        <v>0</v>
      </c>
      <c r="D4999" s="64">
        <v>50</v>
      </c>
      <c r="E4999" s="64">
        <v>50</v>
      </c>
      <c r="F4999" s="64">
        <v>0</v>
      </c>
      <c r="G4999" s="64">
        <v>0</v>
      </c>
      <c r="H4999" s="20">
        <f>IFERROR(VLOOKUP(A4999,'[3]Allocation Thresholds'!A:B,2,FALSE),10)</f>
        <v>10</v>
      </c>
    </row>
    <row r="5000" spans="1:8">
      <c r="A5000" t="s">
        <v>4052</v>
      </c>
      <c r="B5000" s="64">
        <f>VLOOKUP($A5000,Pivot!$D:$E,2,FALSE)</f>
        <v>0</v>
      </c>
      <c r="D5000" s="64">
        <v>50</v>
      </c>
      <c r="E5000" s="64">
        <v>50</v>
      </c>
      <c r="F5000" s="64">
        <v>0</v>
      </c>
      <c r="G5000" s="64">
        <v>0</v>
      </c>
      <c r="H5000" s="20">
        <f>IFERROR(VLOOKUP(A5000,'[3]Allocation Thresholds'!A:B,2,FALSE),10)</f>
        <v>10</v>
      </c>
    </row>
    <row r="5001" spans="1:8">
      <c r="A5001" t="s">
        <v>4053</v>
      </c>
      <c r="B5001" s="64">
        <f>VLOOKUP($A5001,Pivot!$D:$E,2,FALSE)</f>
        <v>0</v>
      </c>
      <c r="D5001" s="64">
        <v>50</v>
      </c>
      <c r="E5001" s="64">
        <v>50</v>
      </c>
      <c r="F5001" s="64">
        <v>0</v>
      </c>
      <c r="G5001" s="64">
        <v>0</v>
      </c>
      <c r="H5001" s="20">
        <f>IFERROR(VLOOKUP(A5001,'[3]Allocation Thresholds'!A:B,2,FALSE),10)</f>
        <v>10</v>
      </c>
    </row>
    <row r="5002" spans="1:8">
      <c r="A5002" t="s">
        <v>4054</v>
      </c>
      <c r="B5002" s="64">
        <f>VLOOKUP($A5002,Pivot!$D:$E,2,FALSE)</f>
        <v>0</v>
      </c>
      <c r="D5002" s="64">
        <v>50</v>
      </c>
      <c r="E5002" s="64">
        <v>50</v>
      </c>
      <c r="F5002" s="64">
        <v>0</v>
      </c>
      <c r="G5002" s="64">
        <v>0</v>
      </c>
      <c r="H5002" s="20">
        <f>IFERROR(VLOOKUP(A5002,'[3]Allocation Thresholds'!A:B,2,FALSE),10)</f>
        <v>10</v>
      </c>
    </row>
    <row r="5003" spans="1:8">
      <c r="A5003" t="s">
        <v>5349</v>
      </c>
      <c r="B5003" s="64">
        <f>VLOOKUP($A5003,Pivot!$D:$E,2,FALSE)</f>
        <v>0</v>
      </c>
      <c r="D5003" s="64">
        <v>50</v>
      </c>
      <c r="E5003" s="64">
        <v>50</v>
      </c>
      <c r="F5003" s="64">
        <v>0</v>
      </c>
      <c r="G5003" s="64">
        <v>0</v>
      </c>
      <c r="H5003" s="20">
        <f>IFERROR(VLOOKUP(A5003,'[3]Allocation Thresholds'!A:B,2,FALSE),10)</f>
        <v>10</v>
      </c>
    </row>
    <row r="5004" spans="1:8">
      <c r="A5004" t="s">
        <v>5350</v>
      </c>
      <c r="B5004" s="64">
        <f>VLOOKUP($A5004,Pivot!$D:$E,2,FALSE)</f>
        <v>0</v>
      </c>
      <c r="D5004" s="64">
        <v>50</v>
      </c>
      <c r="E5004" s="64">
        <v>50</v>
      </c>
      <c r="F5004" s="64">
        <v>0</v>
      </c>
      <c r="G5004" s="64">
        <v>0</v>
      </c>
      <c r="H5004" s="20">
        <f>IFERROR(VLOOKUP(A5004,'[3]Allocation Thresholds'!A:B,2,FALSE),10)</f>
        <v>10</v>
      </c>
    </row>
    <row r="5005" spans="1:8">
      <c r="A5005" t="s">
        <v>5351</v>
      </c>
      <c r="B5005" s="64">
        <f>VLOOKUP($A5005,Pivot!$D:$E,2,FALSE)</f>
        <v>0</v>
      </c>
      <c r="D5005" s="64">
        <v>50</v>
      </c>
      <c r="E5005" s="64">
        <v>50</v>
      </c>
      <c r="F5005" s="64">
        <v>0</v>
      </c>
      <c r="G5005" s="64">
        <v>0</v>
      </c>
      <c r="H5005" s="20">
        <f>IFERROR(VLOOKUP(A5005,'[3]Allocation Thresholds'!A:B,2,FALSE),10)</f>
        <v>10</v>
      </c>
    </row>
    <row r="5006" spans="1:8">
      <c r="A5006" t="s">
        <v>5352</v>
      </c>
      <c r="B5006" s="64">
        <f>VLOOKUP($A5006,Pivot!$D:$E,2,FALSE)</f>
        <v>0</v>
      </c>
      <c r="D5006" s="64">
        <v>50</v>
      </c>
      <c r="E5006" s="64">
        <v>50</v>
      </c>
      <c r="F5006" s="64">
        <v>0</v>
      </c>
      <c r="G5006" s="64">
        <v>0</v>
      </c>
      <c r="H5006" s="20">
        <f>IFERROR(VLOOKUP(A5006,'[3]Allocation Thresholds'!A:B,2,FALSE),10)</f>
        <v>10</v>
      </c>
    </row>
    <row r="5007" spans="1:8">
      <c r="A5007" t="s">
        <v>4055</v>
      </c>
      <c r="B5007" s="64">
        <f>VLOOKUP($A5007,Pivot!$D:$E,2,FALSE)</f>
        <v>0</v>
      </c>
      <c r="D5007" s="64">
        <v>50</v>
      </c>
      <c r="E5007" s="64">
        <v>50</v>
      </c>
      <c r="F5007" s="64">
        <v>0</v>
      </c>
      <c r="G5007" s="64">
        <v>0</v>
      </c>
      <c r="H5007" s="20">
        <f>IFERROR(VLOOKUP(A5007,'[3]Allocation Thresholds'!A:B,2,FALSE),10)</f>
        <v>10</v>
      </c>
    </row>
    <row r="5008" spans="1:8">
      <c r="A5008" t="s">
        <v>4056</v>
      </c>
      <c r="B5008" s="64">
        <f>VLOOKUP($A5008,Pivot!$D:$E,2,FALSE)</f>
        <v>0</v>
      </c>
      <c r="D5008" s="64">
        <v>50</v>
      </c>
      <c r="E5008" s="64">
        <v>50</v>
      </c>
      <c r="F5008" s="64">
        <v>0</v>
      </c>
      <c r="G5008" s="64">
        <v>0</v>
      </c>
      <c r="H5008" s="20">
        <f>IFERROR(VLOOKUP(A5008,'[3]Allocation Thresholds'!A:B,2,FALSE),10)</f>
        <v>10</v>
      </c>
    </row>
    <row r="5009" spans="1:8">
      <c r="A5009" t="s">
        <v>5353</v>
      </c>
      <c r="B5009" s="64">
        <f>VLOOKUP($A5009,Pivot!$D:$E,2,FALSE)</f>
        <v>0</v>
      </c>
      <c r="D5009" s="64">
        <v>50</v>
      </c>
      <c r="E5009" s="64">
        <v>50</v>
      </c>
      <c r="F5009" s="64">
        <v>0</v>
      </c>
      <c r="G5009" s="64">
        <v>0</v>
      </c>
      <c r="H5009" s="20">
        <f>IFERROR(VLOOKUP(A5009,'[3]Allocation Thresholds'!A:B,2,FALSE),10)</f>
        <v>10</v>
      </c>
    </row>
    <row r="5010" spans="1:8">
      <c r="A5010" t="s">
        <v>5354</v>
      </c>
      <c r="B5010" s="64">
        <f>VLOOKUP($A5010,Pivot!$D:$E,2,FALSE)</f>
        <v>0</v>
      </c>
      <c r="D5010" s="64">
        <v>50</v>
      </c>
      <c r="E5010" s="64">
        <v>50</v>
      </c>
      <c r="F5010" s="64">
        <v>0</v>
      </c>
      <c r="G5010" s="64">
        <v>0</v>
      </c>
      <c r="H5010" s="20">
        <f>IFERROR(VLOOKUP(A5010,'[3]Allocation Thresholds'!A:B,2,FALSE),10)</f>
        <v>10</v>
      </c>
    </row>
    <row r="5011" spans="1:8">
      <c r="A5011" t="s">
        <v>4057</v>
      </c>
      <c r="B5011" s="64">
        <f>VLOOKUP($A5011,Pivot!$D:$E,2,FALSE)</f>
        <v>0</v>
      </c>
      <c r="D5011" s="64">
        <v>50</v>
      </c>
      <c r="E5011" s="64">
        <v>50</v>
      </c>
      <c r="F5011" s="64">
        <v>0</v>
      </c>
      <c r="G5011" s="64">
        <v>0</v>
      </c>
      <c r="H5011" s="20">
        <f>IFERROR(VLOOKUP(A5011,'[3]Allocation Thresholds'!A:B,2,FALSE),10)</f>
        <v>10</v>
      </c>
    </row>
    <row r="5012" spans="1:8">
      <c r="A5012" t="s">
        <v>4058</v>
      </c>
      <c r="B5012" s="64">
        <f>VLOOKUP($A5012,Pivot!$D:$E,2,FALSE)</f>
        <v>0</v>
      </c>
      <c r="D5012" s="64">
        <v>50</v>
      </c>
      <c r="E5012" s="64">
        <v>50</v>
      </c>
      <c r="F5012" s="64">
        <v>0</v>
      </c>
      <c r="G5012" s="64">
        <v>0</v>
      </c>
      <c r="H5012" s="20">
        <f>IFERROR(VLOOKUP(A5012,'[3]Allocation Thresholds'!A:B,2,FALSE),10)</f>
        <v>10</v>
      </c>
    </row>
    <row r="5013" spans="1:8">
      <c r="A5013" t="s">
        <v>5355</v>
      </c>
      <c r="B5013" s="64">
        <f>VLOOKUP($A5013,Pivot!$D:$E,2,FALSE)</f>
        <v>0</v>
      </c>
      <c r="D5013" s="64">
        <v>50</v>
      </c>
      <c r="E5013" s="64">
        <v>50</v>
      </c>
      <c r="F5013" s="64">
        <v>0</v>
      </c>
      <c r="G5013" s="64">
        <v>0</v>
      </c>
      <c r="H5013" s="20">
        <f>IFERROR(VLOOKUP(A5013,'[3]Allocation Thresholds'!A:B,2,FALSE),10)</f>
        <v>10</v>
      </c>
    </row>
    <row r="5014" spans="1:8">
      <c r="A5014" t="s">
        <v>5356</v>
      </c>
      <c r="B5014" s="64">
        <f>VLOOKUP($A5014,Pivot!$D:$E,2,FALSE)</f>
        <v>0</v>
      </c>
      <c r="D5014" s="64">
        <v>50</v>
      </c>
      <c r="E5014" s="64">
        <v>50</v>
      </c>
      <c r="F5014" s="64">
        <v>0</v>
      </c>
      <c r="G5014" s="64">
        <v>0</v>
      </c>
      <c r="H5014" s="20">
        <f>IFERROR(VLOOKUP(A5014,'[3]Allocation Thresholds'!A:B,2,FALSE),10)</f>
        <v>10</v>
      </c>
    </row>
    <row r="5015" spans="1:8">
      <c r="A5015" t="s">
        <v>4059</v>
      </c>
      <c r="B5015" s="64">
        <f>VLOOKUP($A5015,Pivot!$D:$E,2,FALSE)</f>
        <v>0</v>
      </c>
      <c r="D5015" s="64">
        <v>50</v>
      </c>
      <c r="E5015" s="64">
        <v>50</v>
      </c>
      <c r="F5015" s="64">
        <v>0</v>
      </c>
      <c r="G5015" s="64">
        <v>0</v>
      </c>
      <c r="H5015" s="20">
        <f>IFERROR(VLOOKUP(A5015,'[3]Allocation Thresholds'!A:B,2,FALSE),10)</f>
        <v>10</v>
      </c>
    </row>
    <row r="5016" spans="1:8">
      <c r="A5016" t="s">
        <v>4060</v>
      </c>
      <c r="B5016" s="64">
        <f>VLOOKUP($A5016,Pivot!$D:$E,2,FALSE)</f>
        <v>0</v>
      </c>
      <c r="D5016" s="64">
        <v>50</v>
      </c>
      <c r="E5016" s="64">
        <v>50</v>
      </c>
      <c r="F5016" s="64">
        <v>0</v>
      </c>
      <c r="G5016" s="64">
        <v>0</v>
      </c>
      <c r="H5016" s="20">
        <f>IFERROR(VLOOKUP(A5016,'[3]Allocation Thresholds'!A:B,2,FALSE),10)</f>
        <v>10</v>
      </c>
    </row>
    <row r="5017" spans="1:8">
      <c r="A5017" t="s">
        <v>4061</v>
      </c>
      <c r="B5017" s="64">
        <f>VLOOKUP($A5017,Pivot!$D:$E,2,FALSE)</f>
        <v>0</v>
      </c>
      <c r="D5017" s="64">
        <v>50</v>
      </c>
      <c r="E5017" s="64">
        <v>50</v>
      </c>
      <c r="F5017" s="64">
        <v>0</v>
      </c>
      <c r="G5017" s="64">
        <v>0</v>
      </c>
      <c r="H5017" s="20">
        <f>IFERROR(VLOOKUP(A5017,'[3]Allocation Thresholds'!A:B,2,FALSE),10)</f>
        <v>10</v>
      </c>
    </row>
    <row r="5018" spans="1:8">
      <c r="A5018" t="s">
        <v>4062</v>
      </c>
      <c r="B5018" s="64">
        <f>VLOOKUP($A5018,Pivot!$D:$E,2,FALSE)</f>
        <v>0</v>
      </c>
      <c r="D5018" s="64">
        <v>50</v>
      </c>
      <c r="E5018" s="64">
        <v>50</v>
      </c>
      <c r="F5018" s="64">
        <v>0</v>
      </c>
      <c r="G5018" s="64">
        <v>0</v>
      </c>
      <c r="H5018" s="20">
        <f>IFERROR(VLOOKUP(A5018,'[3]Allocation Thresholds'!A:B,2,FALSE),10)</f>
        <v>10</v>
      </c>
    </row>
    <row r="5019" spans="1:8">
      <c r="A5019" t="s">
        <v>5357</v>
      </c>
      <c r="B5019" s="64">
        <f>VLOOKUP($A5019,Pivot!$D:$E,2,FALSE)</f>
        <v>0</v>
      </c>
      <c r="D5019" s="64">
        <v>50</v>
      </c>
      <c r="E5019" s="64">
        <v>50</v>
      </c>
      <c r="F5019" s="64">
        <v>0</v>
      </c>
      <c r="G5019" s="64">
        <v>0</v>
      </c>
      <c r="H5019" s="20">
        <f>IFERROR(VLOOKUP(A5019,'[3]Allocation Thresholds'!A:B,2,FALSE),10)</f>
        <v>10</v>
      </c>
    </row>
    <row r="5020" spans="1:8">
      <c r="A5020" t="s">
        <v>4063</v>
      </c>
      <c r="B5020" s="64">
        <f>VLOOKUP($A5020,Pivot!$D:$E,2,FALSE)</f>
        <v>0</v>
      </c>
      <c r="D5020" s="64">
        <v>50</v>
      </c>
      <c r="E5020" s="64">
        <v>50</v>
      </c>
      <c r="F5020" s="64">
        <v>0</v>
      </c>
      <c r="G5020" s="64">
        <v>0</v>
      </c>
      <c r="H5020" s="20">
        <f>IFERROR(VLOOKUP(A5020,'[3]Allocation Thresholds'!A:B,2,FALSE),10)</f>
        <v>10</v>
      </c>
    </row>
    <row r="5021" spans="1:8">
      <c r="A5021" t="s">
        <v>4064</v>
      </c>
      <c r="B5021" s="64">
        <f>VLOOKUP($A5021,Pivot!$D:$E,2,FALSE)</f>
        <v>0</v>
      </c>
      <c r="D5021" s="64">
        <v>50</v>
      </c>
      <c r="E5021" s="64">
        <v>50</v>
      </c>
      <c r="F5021" s="64">
        <v>0</v>
      </c>
      <c r="G5021" s="64">
        <v>0</v>
      </c>
      <c r="H5021" s="20">
        <f>IFERROR(VLOOKUP(A5021,'[3]Allocation Thresholds'!A:B,2,FALSE),10)</f>
        <v>10</v>
      </c>
    </row>
    <row r="5022" spans="1:8">
      <c r="A5022" t="s">
        <v>4065</v>
      </c>
      <c r="B5022" s="64">
        <f>VLOOKUP($A5022,Pivot!$D:$E,2,FALSE)</f>
        <v>0</v>
      </c>
      <c r="D5022" s="64">
        <v>50</v>
      </c>
      <c r="E5022" s="64">
        <v>50</v>
      </c>
      <c r="F5022" s="64">
        <v>0</v>
      </c>
      <c r="G5022" s="64">
        <v>0</v>
      </c>
      <c r="H5022" s="20">
        <f>IFERROR(VLOOKUP(A5022,'[3]Allocation Thresholds'!A:B,2,FALSE),10)</f>
        <v>10</v>
      </c>
    </row>
    <row r="5023" spans="1:8">
      <c r="A5023" t="s">
        <v>5358</v>
      </c>
      <c r="B5023" s="64">
        <f>VLOOKUP($A5023,Pivot!$D:$E,2,FALSE)</f>
        <v>0</v>
      </c>
      <c r="D5023" s="64">
        <v>50</v>
      </c>
      <c r="E5023" s="64">
        <v>50</v>
      </c>
      <c r="F5023" s="64">
        <v>0</v>
      </c>
      <c r="G5023" s="64">
        <v>0</v>
      </c>
      <c r="H5023" s="20">
        <f>IFERROR(VLOOKUP(A5023,'[3]Allocation Thresholds'!A:B,2,FALSE),10)</f>
        <v>10</v>
      </c>
    </row>
    <row r="5024" spans="1:8">
      <c r="A5024" t="s">
        <v>5359</v>
      </c>
      <c r="B5024" s="64">
        <f>VLOOKUP($A5024,Pivot!$D:$E,2,FALSE)</f>
        <v>0</v>
      </c>
      <c r="D5024" s="64">
        <v>50</v>
      </c>
      <c r="E5024" s="64">
        <v>50</v>
      </c>
      <c r="F5024" s="64">
        <v>0</v>
      </c>
      <c r="G5024" s="64">
        <v>0</v>
      </c>
      <c r="H5024" s="20">
        <f>IFERROR(VLOOKUP(A5024,'[3]Allocation Thresholds'!A:B,2,FALSE),10)</f>
        <v>10</v>
      </c>
    </row>
    <row r="5025" spans="1:8">
      <c r="A5025" t="s">
        <v>4066</v>
      </c>
      <c r="B5025" s="64">
        <f>VLOOKUP($A5025,Pivot!$D:$E,2,FALSE)</f>
        <v>0</v>
      </c>
      <c r="D5025" s="64">
        <v>50</v>
      </c>
      <c r="E5025" s="64">
        <v>50</v>
      </c>
      <c r="F5025" s="64">
        <v>0</v>
      </c>
      <c r="G5025" s="64">
        <v>0</v>
      </c>
      <c r="H5025" s="20">
        <f>IFERROR(VLOOKUP(A5025,'[3]Allocation Thresholds'!A:B,2,FALSE),10)</f>
        <v>10</v>
      </c>
    </row>
    <row r="5026" spans="1:8">
      <c r="A5026" t="s">
        <v>4067</v>
      </c>
      <c r="B5026" s="64">
        <f>VLOOKUP($A5026,Pivot!$D:$E,2,FALSE)</f>
        <v>0</v>
      </c>
      <c r="D5026" s="64">
        <v>50</v>
      </c>
      <c r="E5026" s="64">
        <v>50</v>
      </c>
      <c r="F5026" s="64">
        <v>0</v>
      </c>
      <c r="G5026" s="64">
        <v>0</v>
      </c>
      <c r="H5026" s="20">
        <f>IFERROR(VLOOKUP(A5026,'[3]Allocation Thresholds'!A:B,2,FALSE),10)</f>
        <v>10</v>
      </c>
    </row>
    <row r="5027" spans="1:8">
      <c r="A5027" t="s">
        <v>5360</v>
      </c>
      <c r="B5027" s="64">
        <f>VLOOKUP($A5027,Pivot!$D:$E,2,FALSE)</f>
        <v>0</v>
      </c>
      <c r="D5027" s="64">
        <v>50</v>
      </c>
      <c r="E5027" s="64">
        <v>50</v>
      </c>
      <c r="F5027" s="64">
        <v>0</v>
      </c>
      <c r="G5027" s="64">
        <v>0</v>
      </c>
      <c r="H5027" s="20">
        <f>IFERROR(VLOOKUP(A5027,'[3]Allocation Thresholds'!A:B,2,FALSE),10)</f>
        <v>10</v>
      </c>
    </row>
    <row r="5028" spans="1:8">
      <c r="A5028" t="s">
        <v>4068</v>
      </c>
      <c r="B5028" s="64">
        <f>VLOOKUP($A5028,Pivot!$D:$E,2,FALSE)</f>
        <v>0</v>
      </c>
      <c r="D5028" s="64">
        <v>50</v>
      </c>
      <c r="E5028" s="64">
        <v>50</v>
      </c>
      <c r="F5028" s="64">
        <v>0</v>
      </c>
      <c r="G5028" s="64">
        <v>0</v>
      </c>
      <c r="H5028" s="20">
        <f>IFERROR(VLOOKUP(A5028,'[3]Allocation Thresholds'!A:B,2,FALSE),10)</f>
        <v>10</v>
      </c>
    </row>
    <row r="5029" spans="1:8">
      <c r="A5029" t="s">
        <v>5361</v>
      </c>
      <c r="B5029" s="64">
        <f>VLOOKUP($A5029,Pivot!$D:$E,2,FALSE)</f>
        <v>0</v>
      </c>
      <c r="D5029" s="64">
        <v>50</v>
      </c>
      <c r="E5029" s="64">
        <v>50</v>
      </c>
      <c r="F5029" s="64">
        <v>0</v>
      </c>
      <c r="G5029" s="64">
        <v>0</v>
      </c>
      <c r="H5029" s="20">
        <f>IFERROR(VLOOKUP(A5029,'[3]Allocation Thresholds'!A:B,2,FALSE),10)</f>
        <v>10</v>
      </c>
    </row>
    <row r="5030" spans="1:8">
      <c r="A5030" t="s">
        <v>4069</v>
      </c>
      <c r="B5030" s="64">
        <f>VLOOKUP($A5030,Pivot!$D:$E,2,FALSE)</f>
        <v>0</v>
      </c>
      <c r="D5030" s="64">
        <v>50</v>
      </c>
      <c r="E5030" s="64">
        <v>50</v>
      </c>
      <c r="F5030" s="64">
        <v>0</v>
      </c>
      <c r="G5030" s="64">
        <v>0</v>
      </c>
      <c r="H5030" s="20">
        <f>IFERROR(VLOOKUP(A5030,'[3]Allocation Thresholds'!A:B,2,FALSE),10)</f>
        <v>10</v>
      </c>
    </row>
    <row r="5031" spans="1:8">
      <c r="A5031" t="s">
        <v>5362</v>
      </c>
      <c r="B5031" s="64">
        <f>VLOOKUP($A5031,Pivot!$D:$E,2,FALSE)</f>
        <v>0</v>
      </c>
      <c r="D5031" s="64">
        <v>50</v>
      </c>
      <c r="E5031" s="64">
        <v>50</v>
      </c>
      <c r="F5031" s="64">
        <v>0</v>
      </c>
      <c r="G5031" s="64">
        <v>0</v>
      </c>
      <c r="H5031" s="20">
        <f>IFERROR(VLOOKUP(A5031,'[3]Allocation Thresholds'!A:B,2,FALSE),10)</f>
        <v>10</v>
      </c>
    </row>
    <row r="5032" spans="1:8">
      <c r="A5032" t="s">
        <v>4070</v>
      </c>
      <c r="B5032" s="64">
        <f>VLOOKUP($A5032,Pivot!$D:$E,2,FALSE)</f>
        <v>0</v>
      </c>
      <c r="D5032" s="64">
        <v>50</v>
      </c>
      <c r="E5032" s="64">
        <v>50</v>
      </c>
      <c r="F5032" s="64">
        <v>0</v>
      </c>
      <c r="G5032" s="64">
        <v>0</v>
      </c>
      <c r="H5032" s="20">
        <f>IFERROR(VLOOKUP(A5032,'[3]Allocation Thresholds'!A:B,2,FALSE),10)</f>
        <v>10</v>
      </c>
    </row>
    <row r="5033" spans="1:8">
      <c r="A5033" t="s">
        <v>4071</v>
      </c>
      <c r="B5033" s="64">
        <f>VLOOKUP($A5033,Pivot!$D:$E,2,FALSE)</f>
        <v>0</v>
      </c>
      <c r="D5033" s="64">
        <v>50</v>
      </c>
      <c r="E5033" s="64">
        <v>50</v>
      </c>
      <c r="F5033" s="64">
        <v>0</v>
      </c>
      <c r="G5033" s="64">
        <v>0</v>
      </c>
      <c r="H5033" s="20">
        <f>IFERROR(VLOOKUP(A5033,'[3]Allocation Thresholds'!A:B,2,FALSE),10)</f>
        <v>10</v>
      </c>
    </row>
    <row r="5034" spans="1:8">
      <c r="A5034" t="s">
        <v>5363</v>
      </c>
      <c r="B5034" s="64">
        <f>VLOOKUP($A5034,Pivot!$D:$E,2,FALSE)</f>
        <v>0</v>
      </c>
      <c r="D5034" s="64">
        <v>50</v>
      </c>
      <c r="E5034" s="64">
        <v>50</v>
      </c>
      <c r="F5034" s="64">
        <v>0</v>
      </c>
      <c r="G5034" s="64">
        <v>0</v>
      </c>
      <c r="H5034" s="20">
        <f>IFERROR(VLOOKUP(A5034,'[3]Allocation Thresholds'!A:B,2,FALSE),10)</f>
        <v>10</v>
      </c>
    </row>
    <row r="5035" spans="1:8">
      <c r="A5035" t="s">
        <v>4072</v>
      </c>
      <c r="B5035" s="64">
        <f>VLOOKUP($A5035,Pivot!$D:$E,2,FALSE)</f>
        <v>0</v>
      </c>
      <c r="D5035" s="64">
        <v>50</v>
      </c>
      <c r="E5035" s="64">
        <v>50</v>
      </c>
      <c r="F5035" s="64">
        <v>0</v>
      </c>
      <c r="G5035" s="64">
        <v>0</v>
      </c>
      <c r="H5035" s="20">
        <f>IFERROR(VLOOKUP(A5035,'[3]Allocation Thresholds'!A:B,2,FALSE),10)</f>
        <v>10</v>
      </c>
    </row>
    <row r="5036" spans="1:8">
      <c r="A5036" t="s">
        <v>4073</v>
      </c>
      <c r="B5036" s="64">
        <f>VLOOKUP($A5036,Pivot!$D:$E,2,FALSE)</f>
        <v>0</v>
      </c>
      <c r="D5036" s="64">
        <v>50</v>
      </c>
      <c r="E5036" s="64">
        <v>50</v>
      </c>
      <c r="F5036" s="64">
        <v>0</v>
      </c>
      <c r="G5036" s="64">
        <v>0</v>
      </c>
      <c r="H5036" s="20">
        <f>IFERROR(VLOOKUP(A5036,'[3]Allocation Thresholds'!A:B,2,FALSE),10)</f>
        <v>10</v>
      </c>
    </row>
    <row r="5037" spans="1:8">
      <c r="A5037" t="s">
        <v>4074</v>
      </c>
      <c r="B5037" s="64">
        <f>VLOOKUP($A5037,Pivot!$D:$E,2,FALSE)</f>
        <v>0</v>
      </c>
      <c r="D5037" s="64">
        <v>50</v>
      </c>
      <c r="E5037" s="64">
        <v>50</v>
      </c>
      <c r="F5037" s="64">
        <v>0</v>
      </c>
      <c r="G5037" s="64">
        <v>0</v>
      </c>
      <c r="H5037" s="20">
        <f>IFERROR(VLOOKUP(A5037,'[3]Allocation Thresholds'!A:B,2,FALSE),10)</f>
        <v>10</v>
      </c>
    </row>
    <row r="5038" spans="1:8">
      <c r="A5038" t="s">
        <v>4075</v>
      </c>
      <c r="B5038" s="64">
        <f>VLOOKUP($A5038,Pivot!$D:$E,2,FALSE)</f>
        <v>0</v>
      </c>
      <c r="D5038" s="64">
        <v>50</v>
      </c>
      <c r="E5038" s="64">
        <v>50</v>
      </c>
      <c r="F5038" s="64">
        <v>0</v>
      </c>
      <c r="G5038" s="64">
        <v>0</v>
      </c>
      <c r="H5038" s="20">
        <f>IFERROR(VLOOKUP(A5038,'[3]Allocation Thresholds'!A:B,2,FALSE),10)</f>
        <v>10</v>
      </c>
    </row>
    <row r="5039" spans="1:8">
      <c r="A5039" t="s">
        <v>4076</v>
      </c>
      <c r="B5039" s="64">
        <f>VLOOKUP($A5039,Pivot!$D:$E,2,FALSE)</f>
        <v>0</v>
      </c>
      <c r="D5039" s="64">
        <v>50</v>
      </c>
      <c r="E5039" s="64">
        <v>50</v>
      </c>
      <c r="F5039" s="64">
        <v>0</v>
      </c>
      <c r="G5039" s="64">
        <v>0</v>
      </c>
      <c r="H5039" s="20">
        <f>IFERROR(VLOOKUP(A5039,'[3]Allocation Thresholds'!A:B,2,FALSE),10)</f>
        <v>10</v>
      </c>
    </row>
    <row r="5040" spans="1:8">
      <c r="A5040" t="s">
        <v>5364</v>
      </c>
      <c r="B5040" s="64">
        <f>VLOOKUP($A5040,Pivot!$D:$E,2,FALSE)</f>
        <v>0</v>
      </c>
      <c r="D5040" s="64">
        <v>50</v>
      </c>
      <c r="E5040" s="64">
        <v>50</v>
      </c>
      <c r="F5040" s="64">
        <v>0</v>
      </c>
      <c r="G5040" s="64">
        <v>0</v>
      </c>
      <c r="H5040" s="20">
        <f>IFERROR(VLOOKUP(A5040,'[3]Allocation Thresholds'!A:B,2,FALSE),10)</f>
        <v>10</v>
      </c>
    </row>
    <row r="5041" spans="1:8">
      <c r="A5041" t="s">
        <v>5365</v>
      </c>
      <c r="B5041" s="64">
        <f>VLOOKUP($A5041,Pivot!$D:$E,2,FALSE)</f>
        <v>0</v>
      </c>
      <c r="D5041" s="64">
        <v>50</v>
      </c>
      <c r="E5041" s="64">
        <v>50</v>
      </c>
      <c r="F5041" s="64">
        <v>0</v>
      </c>
      <c r="G5041" s="64">
        <v>0</v>
      </c>
      <c r="H5041" s="20">
        <f>IFERROR(VLOOKUP(A5041,'[3]Allocation Thresholds'!A:B,2,FALSE),10)</f>
        <v>10</v>
      </c>
    </row>
    <row r="5042" spans="1:8">
      <c r="A5042" t="s">
        <v>4077</v>
      </c>
      <c r="B5042" s="64">
        <f>VLOOKUP($A5042,Pivot!$D:$E,2,FALSE)</f>
        <v>0</v>
      </c>
      <c r="D5042" s="64">
        <v>50</v>
      </c>
      <c r="E5042" s="64">
        <v>50</v>
      </c>
      <c r="F5042" s="64">
        <v>0</v>
      </c>
      <c r="G5042" s="64">
        <v>0</v>
      </c>
      <c r="H5042" s="20">
        <f>IFERROR(VLOOKUP(A5042,'[3]Allocation Thresholds'!A:B,2,FALSE),10)</f>
        <v>10</v>
      </c>
    </row>
    <row r="5043" spans="1:8">
      <c r="A5043" t="s">
        <v>4078</v>
      </c>
      <c r="B5043" s="64">
        <f>VLOOKUP($A5043,Pivot!$D:$E,2,FALSE)</f>
        <v>0</v>
      </c>
      <c r="D5043" s="64">
        <v>50</v>
      </c>
      <c r="E5043" s="64">
        <v>50</v>
      </c>
      <c r="F5043" s="64">
        <v>0</v>
      </c>
      <c r="G5043" s="64">
        <v>0</v>
      </c>
      <c r="H5043" s="20">
        <f>IFERROR(VLOOKUP(A5043,'[3]Allocation Thresholds'!A:B,2,FALSE),10)</f>
        <v>10</v>
      </c>
    </row>
    <row r="5044" spans="1:8">
      <c r="A5044" t="s">
        <v>4079</v>
      </c>
      <c r="B5044" s="64">
        <f>VLOOKUP($A5044,Pivot!$D:$E,2,FALSE)</f>
        <v>0</v>
      </c>
      <c r="D5044" s="64">
        <v>50</v>
      </c>
      <c r="E5044" s="64">
        <v>50</v>
      </c>
      <c r="F5044" s="64">
        <v>0</v>
      </c>
      <c r="G5044" s="64">
        <v>0</v>
      </c>
      <c r="H5044" s="20">
        <f>IFERROR(VLOOKUP(A5044,'[3]Allocation Thresholds'!A:B,2,FALSE),10)</f>
        <v>10</v>
      </c>
    </row>
    <row r="5045" spans="1:8">
      <c r="A5045" t="s">
        <v>5366</v>
      </c>
      <c r="B5045" s="64">
        <f>VLOOKUP($A5045,Pivot!$D:$E,2,FALSE)</f>
        <v>0</v>
      </c>
      <c r="D5045" s="64">
        <v>50</v>
      </c>
      <c r="E5045" s="64">
        <v>50</v>
      </c>
      <c r="F5045" s="64">
        <v>0</v>
      </c>
      <c r="G5045" s="64">
        <v>0</v>
      </c>
      <c r="H5045" s="20">
        <f>IFERROR(VLOOKUP(A5045,'[3]Allocation Thresholds'!A:B,2,FALSE),10)</f>
        <v>10</v>
      </c>
    </row>
    <row r="5046" spans="1:8">
      <c r="A5046" t="s">
        <v>4080</v>
      </c>
      <c r="B5046" s="64">
        <f>VLOOKUP($A5046,Pivot!$D:$E,2,FALSE)</f>
        <v>0</v>
      </c>
      <c r="D5046" s="64">
        <v>50</v>
      </c>
      <c r="E5046" s="64">
        <v>50</v>
      </c>
      <c r="F5046" s="64">
        <v>0</v>
      </c>
      <c r="G5046" s="64">
        <v>0</v>
      </c>
      <c r="H5046" s="20">
        <f>IFERROR(VLOOKUP(A5046,'[3]Allocation Thresholds'!A:B,2,FALSE),10)</f>
        <v>10</v>
      </c>
    </row>
    <row r="5047" spans="1:8">
      <c r="A5047" t="s">
        <v>5367</v>
      </c>
      <c r="B5047" s="64">
        <f>VLOOKUP($A5047,Pivot!$D:$E,2,FALSE)</f>
        <v>0</v>
      </c>
      <c r="D5047" s="64">
        <v>50</v>
      </c>
      <c r="E5047" s="64">
        <v>50</v>
      </c>
      <c r="F5047" s="64">
        <v>0</v>
      </c>
      <c r="G5047" s="64">
        <v>0</v>
      </c>
      <c r="H5047" s="20">
        <f>IFERROR(VLOOKUP(A5047,'[3]Allocation Thresholds'!A:B,2,FALSE),10)</f>
        <v>10</v>
      </c>
    </row>
    <row r="5048" spans="1:8">
      <c r="A5048" t="s">
        <v>4081</v>
      </c>
      <c r="B5048" s="64">
        <f>VLOOKUP($A5048,Pivot!$D:$E,2,FALSE)</f>
        <v>0</v>
      </c>
      <c r="D5048" s="64">
        <v>50</v>
      </c>
      <c r="E5048" s="64">
        <v>50</v>
      </c>
      <c r="F5048" s="64">
        <v>0</v>
      </c>
      <c r="G5048" s="64">
        <v>0</v>
      </c>
      <c r="H5048" s="20">
        <f>IFERROR(VLOOKUP(A5048,'[3]Allocation Thresholds'!A:B,2,FALSE),10)</f>
        <v>10</v>
      </c>
    </row>
    <row r="5049" spans="1:8">
      <c r="A5049" t="s">
        <v>5368</v>
      </c>
      <c r="B5049" s="64">
        <f>VLOOKUP($A5049,Pivot!$D:$E,2,FALSE)</f>
        <v>0</v>
      </c>
      <c r="D5049" s="64">
        <v>50</v>
      </c>
      <c r="E5049" s="64">
        <v>50</v>
      </c>
      <c r="F5049" s="64">
        <v>0</v>
      </c>
      <c r="G5049" s="64">
        <v>0</v>
      </c>
      <c r="H5049" s="20">
        <f>IFERROR(VLOOKUP(A5049,'[3]Allocation Thresholds'!A:B,2,FALSE),10)</f>
        <v>10</v>
      </c>
    </row>
    <row r="5050" spans="1:8">
      <c r="A5050" t="s">
        <v>5369</v>
      </c>
      <c r="B5050" s="64">
        <f>VLOOKUP($A5050,Pivot!$D:$E,2,FALSE)</f>
        <v>0</v>
      </c>
      <c r="D5050" s="64">
        <v>50</v>
      </c>
      <c r="E5050" s="64">
        <v>50</v>
      </c>
      <c r="F5050" s="64">
        <v>0</v>
      </c>
      <c r="G5050" s="64">
        <v>0</v>
      </c>
      <c r="H5050" s="20">
        <f>IFERROR(VLOOKUP(A5050,'[3]Allocation Thresholds'!A:B,2,FALSE),10)</f>
        <v>10</v>
      </c>
    </row>
    <row r="5051" spans="1:8">
      <c r="A5051" t="s">
        <v>5370</v>
      </c>
      <c r="B5051" s="64">
        <f>VLOOKUP($A5051,Pivot!$D:$E,2,FALSE)</f>
        <v>0</v>
      </c>
      <c r="D5051" s="64">
        <v>50</v>
      </c>
      <c r="E5051" s="64">
        <v>50</v>
      </c>
      <c r="F5051" s="64">
        <v>0</v>
      </c>
      <c r="G5051" s="64">
        <v>0</v>
      </c>
      <c r="H5051" s="20">
        <f>IFERROR(VLOOKUP(A5051,'[3]Allocation Thresholds'!A:B,2,FALSE),10)</f>
        <v>10</v>
      </c>
    </row>
    <row r="5052" spans="1:8">
      <c r="A5052" t="s">
        <v>5371</v>
      </c>
      <c r="B5052" s="64">
        <f>VLOOKUP($A5052,Pivot!$D:$E,2,FALSE)</f>
        <v>0</v>
      </c>
      <c r="D5052" s="64">
        <v>50</v>
      </c>
      <c r="E5052" s="64">
        <v>50</v>
      </c>
      <c r="F5052" s="64">
        <v>0</v>
      </c>
      <c r="G5052" s="64">
        <v>0</v>
      </c>
      <c r="H5052" s="20">
        <f>IFERROR(VLOOKUP(A5052,'[3]Allocation Thresholds'!A:B,2,FALSE),10)</f>
        <v>10</v>
      </c>
    </row>
    <row r="5053" spans="1:8">
      <c r="A5053" t="s">
        <v>4082</v>
      </c>
      <c r="B5053" s="64">
        <f>VLOOKUP($A5053,Pivot!$D:$E,2,FALSE)</f>
        <v>0</v>
      </c>
      <c r="D5053" s="64">
        <v>50</v>
      </c>
      <c r="E5053" s="64">
        <v>50</v>
      </c>
      <c r="F5053" s="64">
        <v>0</v>
      </c>
      <c r="G5053" s="64">
        <v>0</v>
      </c>
      <c r="H5053" s="20">
        <f>IFERROR(VLOOKUP(A5053,'[3]Allocation Thresholds'!A:B,2,FALSE),10)</f>
        <v>10</v>
      </c>
    </row>
    <row r="5054" spans="1:8">
      <c r="A5054" t="s">
        <v>4083</v>
      </c>
      <c r="B5054" s="64">
        <f>VLOOKUP($A5054,Pivot!$D:$E,2,FALSE)</f>
        <v>0</v>
      </c>
      <c r="D5054" s="64">
        <v>50</v>
      </c>
      <c r="E5054" s="64">
        <v>50</v>
      </c>
      <c r="F5054" s="64">
        <v>0</v>
      </c>
      <c r="G5054" s="64">
        <v>0</v>
      </c>
      <c r="H5054" s="20">
        <f>IFERROR(VLOOKUP(A5054,'[3]Allocation Thresholds'!A:B,2,FALSE),10)</f>
        <v>10</v>
      </c>
    </row>
    <row r="5055" spans="1:8">
      <c r="A5055" t="s">
        <v>5372</v>
      </c>
      <c r="B5055" s="64">
        <f>VLOOKUP($A5055,Pivot!$D:$E,2,FALSE)</f>
        <v>0</v>
      </c>
      <c r="D5055" s="64">
        <v>50</v>
      </c>
      <c r="E5055" s="64">
        <v>50</v>
      </c>
      <c r="F5055" s="64">
        <v>0</v>
      </c>
      <c r="G5055" s="64">
        <v>0</v>
      </c>
      <c r="H5055" s="20">
        <f>IFERROR(VLOOKUP(A5055,'[3]Allocation Thresholds'!A:B,2,FALSE),10)</f>
        <v>10</v>
      </c>
    </row>
    <row r="5056" spans="1:8">
      <c r="A5056" t="s">
        <v>5373</v>
      </c>
      <c r="B5056" s="64">
        <f>VLOOKUP($A5056,Pivot!$D:$E,2,FALSE)</f>
        <v>0</v>
      </c>
      <c r="D5056" s="64">
        <v>50</v>
      </c>
      <c r="E5056" s="64">
        <v>50</v>
      </c>
      <c r="F5056" s="64">
        <v>0</v>
      </c>
      <c r="G5056" s="64">
        <v>0</v>
      </c>
      <c r="H5056" s="20">
        <f>IFERROR(VLOOKUP(A5056,'[3]Allocation Thresholds'!A:B,2,FALSE),10)</f>
        <v>10</v>
      </c>
    </row>
    <row r="5057" spans="1:8">
      <c r="A5057" t="s">
        <v>5374</v>
      </c>
      <c r="B5057" s="64">
        <f>VLOOKUP($A5057,Pivot!$D:$E,2,FALSE)</f>
        <v>0</v>
      </c>
      <c r="D5057" s="64">
        <v>50</v>
      </c>
      <c r="E5057" s="64">
        <v>50</v>
      </c>
      <c r="F5057" s="64">
        <v>0</v>
      </c>
      <c r="G5057" s="64">
        <v>0</v>
      </c>
      <c r="H5057" s="20">
        <f>IFERROR(VLOOKUP(A5057,'[3]Allocation Thresholds'!A:B,2,FALSE),10)</f>
        <v>10</v>
      </c>
    </row>
    <row r="5058" spans="1:8">
      <c r="A5058" t="s">
        <v>5375</v>
      </c>
      <c r="B5058" s="64">
        <f>VLOOKUP($A5058,Pivot!$D:$E,2,FALSE)</f>
        <v>0</v>
      </c>
      <c r="D5058" s="64">
        <v>50</v>
      </c>
      <c r="E5058" s="64">
        <v>50</v>
      </c>
      <c r="F5058" s="64">
        <v>0</v>
      </c>
      <c r="G5058" s="64">
        <v>0</v>
      </c>
      <c r="H5058" s="20">
        <f>IFERROR(VLOOKUP(A5058,'[3]Allocation Thresholds'!A:B,2,FALSE),10)</f>
        <v>10</v>
      </c>
    </row>
    <row r="5059" spans="1:8">
      <c r="A5059" t="s">
        <v>4084</v>
      </c>
      <c r="B5059" s="64">
        <f>VLOOKUP($A5059,Pivot!$D:$E,2,FALSE)</f>
        <v>0</v>
      </c>
      <c r="D5059" s="64">
        <v>50</v>
      </c>
      <c r="E5059" s="64">
        <v>50</v>
      </c>
      <c r="F5059" s="64">
        <v>0</v>
      </c>
      <c r="G5059" s="64">
        <v>0</v>
      </c>
      <c r="H5059" s="20">
        <f>IFERROR(VLOOKUP(A5059,'[3]Allocation Thresholds'!A:B,2,FALSE),10)</f>
        <v>10</v>
      </c>
    </row>
    <row r="5060" spans="1:8">
      <c r="A5060" t="s">
        <v>5376</v>
      </c>
      <c r="B5060" s="64">
        <f>VLOOKUP($A5060,Pivot!$D:$E,2,FALSE)</f>
        <v>0</v>
      </c>
      <c r="D5060" s="64">
        <v>50</v>
      </c>
      <c r="E5060" s="64">
        <v>50</v>
      </c>
      <c r="F5060" s="64">
        <v>0</v>
      </c>
      <c r="G5060" s="64">
        <v>0</v>
      </c>
      <c r="H5060" s="20">
        <f>IFERROR(VLOOKUP(A5060,'[3]Allocation Thresholds'!A:B,2,FALSE),10)</f>
        <v>10</v>
      </c>
    </row>
    <row r="5061" spans="1:8">
      <c r="A5061" t="s">
        <v>5377</v>
      </c>
      <c r="B5061" s="64">
        <f>VLOOKUP($A5061,Pivot!$D:$E,2,FALSE)</f>
        <v>0</v>
      </c>
      <c r="D5061" s="64">
        <v>50</v>
      </c>
      <c r="E5061" s="64">
        <v>50</v>
      </c>
      <c r="F5061" s="64">
        <v>0</v>
      </c>
      <c r="G5061" s="64">
        <v>0</v>
      </c>
      <c r="H5061" s="20">
        <f>IFERROR(VLOOKUP(A5061,'[3]Allocation Thresholds'!A:B,2,FALSE),10)</f>
        <v>10</v>
      </c>
    </row>
    <row r="5062" spans="1:8">
      <c r="A5062" t="s">
        <v>4085</v>
      </c>
      <c r="B5062" s="64">
        <f>VLOOKUP($A5062,Pivot!$D:$E,2,FALSE)</f>
        <v>0</v>
      </c>
      <c r="D5062" s="64">
        <v>50</v>
      </c>
      <c r="E5062" s="64">
        <v>50</v>
      </c>
      <c r="F5062" s="64">
        <v>0</v>
      </c>
      <c r="G5062" s="64">
        <v>0</v>
      </c>
      <c r="H5062" s="20">
        <f>IFERROR(VLOOKUP(A5062,'[3]Allocation Thresholds'!A:B,2,FALSE),10)</f>
        <v>10</v>
      </c>
    </row>
    <row r="5063" spans="1:8">
      <c r="A5063" t="s">
        <v>5378</v>
      </c>
      <c r="B5063" s="64">
        <f>VLOOKUP($A5063,Pivot!$D:$E,2,FALSE)</f>
        <v>0</v>
      </c>
      <c r="D5063" s="64">
        <v>50</v>
      </c>
      <c r="E5063" s="64">
        <v>50</v>
      </c>
      <c r="F5063" s="64">
        <v>0</v>
      </c>
      <c r="G5063" s="64">
        <v>0</v>
      </c>
      <c r="H5063" s="20">
        <f>IFERROR(VLOOKUP(A5063,'[3]Allocation Thresholds'!A:B,2,FALSE),10)</f>
        <v>10</v>
      </c>
    </row>
    <row r="5064" spans="1:8">
      <c r="A5064" t="s">
        <v>4086</v>
      </c>
      <c r="B5064" s="64">
        <f>VLOOKUP($A5064,Pivot!$D:$E,2,FALSE)</f>
        <v>0</v>
      </c>
      <c r="D5064" s="64">
        <v>50</v>
      </c>
      <c r="E5064" s="64">
        <v>50</v>
      </c>
      <c r="F5064" s="64">
        <v>0</v>
      </c>
      <c r="G5064" s="64">
        <v>0</v>
      </c>
      <c r="H5064" s="20">
        <f>IFERROR(VLOOKUP(A5064,'[3]Allocation Thresholds'!A:B,2,FALSE),10)</f>
        <v>10</v>
      </c>
    </row>
    <row r="5065" spans="1:8">
      <c r="A5065" t="s">
        <v>10973</v>
      </c>
      <c r="B5065" s="64">
        <f>VLOOKUP($A5065,Pivot!$D:$E,2,FALSE)</f>
        <v>0</v>
      </c>
      <c r="D5065" s="64">
        <v>0</v>
      </c>
      <c r="E5065" s="64">
        <v>0</v>
      </c>
      <c r="F5065" s="64">
        <v>0</v>
      </c>
      <c r="G5065" s="64">
        <v>0</v>
      </c>
      <c r="H5065" s="20">
        <f>IFERROR(VLOOKUP(A5065,'[3]Allocation Thresholds'!A:B,2,FALSE),10)</f>
        <v>10</v>
      </c>
    </row>
    <row r="5066" spans="1:8">
      <c r="A5066" t="s">
        <v>10974</v>
      </c>
      <c r="B5066" s="64">
        <f>VLOOKUP($A5066,Pivot!$D:$E,2,FALSE)</f>
        <v>0</v>
      </c>
      <c r="D5066" s="64">
        <v>0</v>
      </c>
      <c r="E5066" s="64">
        <v>0</v>
      </c>
      <c r="F5066" s="64">
        <v>0</v>
      </c>
      <c r="G5066" s="64">
        <v>0</v>
      </c>
      <c r="H5066" s="20">
        <f>IFERROR(VLOOKUP(A5066,'[3]Allocation Thresholds'!A:B,2,FALSE),10)</f>
        <v>10</v>
      </c>
    </row>
    <row r="5067" spans="1:8">
      <c r="A5067" t="s">
        <v>10975</v>
      </c>
      <c r="B5067" s="64">
        <f>VLOOKUP($A5067,Pivot!$D:$E,2,FALSE)</f>
        <v>0</v>
      </c>
      <c r="D5067" s="64">
        <v>0</v>
      </c>
      <c r="E5067" s="64">
        <v>0</v>
      </c>
      <c r="F5067" s="64">
        <v>0</v>
      </c>
      <c r="G5067" s="64">
        <v>0</v>
      </c>
      <c r="H5067" s="20">
        <f>IFERROR(VLOOKUP(A5067,'[3]Allocation Thresholds'!A:B,2,FALSE),10)</f>
        <v>10</v>
      </c>
    </row>
    <row r="5068" spans="1:8">
      <c r="A5068" t="s">
        <v>10976</v>
      </c>
      <c r="B5068" s="64">
        <f>VLOOKUP($A5068,Pivot!$D:$E,2,FALSE)</f>
        <v>0</v>
      </c>
      <c r="D5068" s="64">
        <v>0</v>
      </c>
      <c r="E5068" s="64">
        <v>0</v>
      </c>
      <c r="F5068" s="64">
        <v>0</v>
      </c>
      <c r="G5068" s="64">
        <v>0</v>
      </c>
      <c r="H5068" s="20">
        <f>IFERROR(VLOOKUP(A5068,'[3]Allocation Thresholds'!A:B,2,FALSE),10)</f>
        <v>10</v>
      </c>
    </row>
    <row r="5069" spans="1:8">
      <c r="A5069" t="s">
        <v>10977</v>
      </c>
      <c r="B5069" s="64">
        <f>VLOOKUP($A5069,Pivot!$D:$E,2,FALSE)</f>
        <v>0</v>
      </c>
      <c r="D5069" s="64">
        <v>0</v>
      </c>
      <c r="E5069" s="64">
        <v>0</v>
      </c>
      <c r="F5069" s="64">
        <v>0</v>
      </c>
      <c r="G5069" s="64">
        <v>0</v>
      </c>
      <c r="H5069" s="20">
        <f>IFERROR(VLOOKUP(A5069,'[3]Allocation Thresholds'!A:B,2,FALSE),10)</f>
        <v>10</v>
      </c>
    </row>
    <row r="5070" spans="1:8">
      <c r="A5070" t="s">
        <v>10978</v>
      </c>
      <c r="B5070" s="64">
        <f>VLOOKUP($A5070,Pivot!$D:$E,2,FALSE)</f>
        <v>0</v>
      </c>
      <c r="D5070" s="64">
        <v>0</v>
      </c>
      <c r="E5070" s="64">
        <v>0</v>
      </c>
      <c r="F5070" s="64">
        <v>0</v>
      </c>
      <c r="G5070" s="64">
        <v>0</v>
      </c>
      <c r="H5070" s="20">
        <f>IFERROR(VLOOKUP(A5070,'[3]Allocation Thresholds'!A:B,2,FALSE),10)</f>
        <v>10</v>
      </c>
    </row>
    <row r="5071" spans="1:8">
      <c r="A5071" t="s">
        <v>10979</v>
      </c>
      <c r="B5071" s="64">
        <f>VLOOKUP($A5071,Pivot!$D:$E,2,FALSE)</f>
        <v>0</v>
      </c>
      <c r="D5071" s="64">
        <v>0</v>
      </c>
      <c r="E5071" s="64">
        <v>0</v>
      </c>
      <c r="F5071" s="64">
        <v>0</v>
      </c>
      <c r="G5071" s="64">
        <v>0</v>
      </c>
      <c r="H5071" s="20">
        <f>IFERROR(VLOOKUP(A5071,'[3]Allocation Thresholds'!A:B,2,FALSE),10)</f>
        <v>10</v>
      </c>
    </row>
    <row r="5072" spans="1:8">
      <c r="A5072" t="s">
        <v>10980</v>
      </c>
      <c r="B5072" s="64">
        <f>VLOOKUP($A5072,Pivot!$D:$E,2,FALSE)</f>
        <v>0</v>
      </c>
      <c r="D5072" s="64">
        <v>0</v>
      </c>
      <c r="E5072" s="64">
        <v>0</v>
      </c>
      <c r="F5072" s="64">
        <v>0</v>
      </c>
      <c r="G5072" s="64">
        <v>0</v>
      </c>
      <c r="H5072" s="20">
        <f>IFERROR(VLOOKUP(A5072,'[3]Allocation Thresholds'!A:B,2,FALSE),10)</f>
        <v>10</v>
      </c>
    </row>
    <row r="5073" spans="1:8">
      <c r="A5073" t="s">
        <v>10981</v>
      </c>
      <c r="B5073" s="64">
        <f>VLOOKUP($A5073,Pivot!$D:$E,2,FALSE)</f>
        <v>0</v>
      </c>
      <c r="D5073" s="64">
        <v>0</v>
      </c>
      <c r="E5073" s="64">
        <v>0</v>
      </c>
      <c r="F5073" s="64">
        <v>0</v>
      </c>
      <c r="G5073" s="64">
        <v>0</v>
      </c>
      <c r="H5073" s="20">
        <f>IFERROR(VLOOKUP(A5073,'[3]Allocation Thresholds'!A:B,2,FALSE),10)</f>
        <v>10</v>
      </c>
    </row>
    <row r="5074" spans="1:8">
      <c r="A5074" t="s">
        <v>10982</v>
      </c>
      <c r="B5074" s="64">
        <f>VLOOKUP($A5074,Pivot!$D:$E,2,FALSE)</f>
        <v>0</v>
      </c>
      <c r="D5074" s="64">
        <v>0</v>
      </c>
      <c r="E5074" s="64">
        <v>0</v>
      </c>
      <c r="F5074" s="64">
        <v>0</v>
      </c>
      <c r="G5074" s="64">
        <v>0</v>
      </c>
      <c r="H5074" s="20">
        <f>IFERROR(VLOOKUP(A5074,'[3]Allocation Thresholds'!A:B,2,FALSE),10)</f>
        <v>10</v>
      </c>
    </row>
    <row r="5075" spans="1:8">
      <c r="A5075" t="s">
        <v>10983</v>
      </c>
      <c r="B5075" s="64">
        <f>VLOOKUP($A5075,Pivot!$D:$E,2,FALSE)</f>
        <v>0</v>
      </c>
      <c r="D5075" s="64">
        <v>0</v>
      </c>
      <c r="E5075" s="64">
        <v>0</v>
      </c>
      <c r="F5075" s="64">
        <v>0</v>
      </c>
      <c r="G5075" s="64">
        <v>0</v>
      </c>
      <c r="H5075" s="20">
        <f>IFERROR(VLOOKUP(A5075,'[3]Allocation Thresholds'!A:B,2,FALSE),10)</f>
        <v>10</v>
      </c>
    </row>
    <row r="5076" spans="1:8">
      <c r="A5076" t="s">
        <v>10984</v>
      </c>
      <c r="B5076" s="64">
        <f>VLOOKUP($A5076,Pivot!$D:$E,2,FALSE)</f>
        <v>0</v>
      </c>
      <c r="D5076" s="64">
        <v>0</v>
      </c>
      <c r="E5076" s="64">
        <v>0</v>
      </c>
      <c r="F5076" s="64">
        <v>0</v>
      </c>
      <c r="G5076" s="64">
        <v>0</v>
      </c>
      <c r="H5076" s="20">
        <f>IFERROR(VLOOKUP(A5076,'[3]Allocation Thresholds'!A:B,2,FALSE),10)</f>
        <v>10</v>
      </c>
    </row>
    <row r="5077" spans="1:8">
      <c r="A5077" t="s">
        <v>10985</v>
      </c>
      <c r="B5077" s="64">
        <f>VLOOKUP($A5077,Pivot!$D:$E,2,FALSE)</f>
        <v>0</v>
      </c>
      <c r="D5077" s="64">
        <v>0</v>
      </c>
      <c r="E5077" s="64">
        <v>0</v>
      </c>
      <c r="F5077" s="64">
        <v>0</v>
      </c>
      <c r="G5077" s="64">
        <v>0</v>
      </c>
      <c r="H5077" s="20">
        <f>IFERROR(VLOOKUP(A5077,'[3]Allocation Thresholds'!A:B,2,FALSE),10)</f>
        <v>10</v>
      </c>
    </row>
    <row r="5078" spans="1:8">
      <c r="A5078" t="s">
        <v>10986</v>
      </c>
      <c r="B5078" s="64">
        <f>VLOOKUP($A5078,Pivot!$D:$E,2,FALSE)</f>
        <v>0</v>
      </c>
      <c r="D5078" s="64">
        <v>0</v>
      </c>
      <c r="E5078" s="64">
        <v>0</v>
      </c>
      <c r="F5078" s="64">
        <v>0</v>
      </c>
      <c r="G5078" s="64">
        <v>0</v>
      </c>
      <c r="H5078" s="20">
        <f>IFERROR(VLOOKUP(A5078,'[3]Allocation Thresholds'!A:B,2,FALSE),10)</f>
        <v>10</v>
      </c>
    </row>
    <row r="5079" spans="1:8">
      <c r="A5079" t="s">
        <v>10987</v>
      </c>
      <c r="B5079" s="64">
        <f>VLOOKUP($A5079,Pivot!$D:$E,2,FALSE)</f>
        <v>0</v>
      </c>
      <c r="D5079" s="64">
        <v>0</v>
      </c>
      <c r="E5079" s="64">
        <v>0</v>
      </c>
      <c r="F5079" s="64">
        <v>0</v>
      </c>
      <c r="G5079" s="64">
        <v>0</v>
      </c>
      <c r="H5079" s="20">
        <f>IFERROR(VLOOKUP(A5079,'[3]Allocation Thresholds'!A:B,2,FALSE),10)</f>
        <v>10</v>
      </c>
    </row>
    <row r="5080" spans="1:8">
      <c r="A5080" t="s">
        <v>10988</v>
      </c>
      <c r="B5080" s="64">
        <f>VLOOKUP($A5080,Pivot!$D:$E,2,FALSE)</f>
        <v>0</v>
      </c>
      <c r="D5080" s="64">
        <v>0</v>
      </c>
      <c r="E5080" s="64">
        <v>0</v>
      </c>
      <c r="F5080" s="64">
        <v>0</v>
      </c>
      <c r="G5080" s="64">
        <v>0</v>
      </c>
      <c r="H5080" s="20">
        <f>IFERROR(VLOOKUP(A5080,'[3]Allocation Thresholds'!A:B,2,FALSE),10)</f>
        <v>10</v>
      </c>
    </row>
    <row r="5081" spans="1:8">
      <c r="A5081" t="s">
        <v>10989</v>
      </c>
      <c r="B5081" s="64">
        <f>VLOOKUP($A5081,Pivot!$D:$E,2,FALSE)</f>
        <v>0</v>
      </c>
      <c r="D5081" s="64">
        <v>0</v>
      </c>
      <c r="E5081" s="64">
        <v>0</v>
      </c>
      <c r="F5081" s="64">
        <v>0</v>
      </c>
      <c r="G5081" s="64">
        <v>0</v>
      </c>
      <c r="H5081" s="20">
        <f>IFERROR(VLOOKUP(A5081,'[3]Allocation Thresholds'!A:B,2,FALSE),10)</f>
        <v>10</v>
      </c>
    </row>
    <row r="5082" spans="1:8">
      <c r="A5082" t="s">
        <v>5379</v>
      </c>
      <c r="B5082" s="64">
        <f>VLOOKUP($A5082,Pivot!$D:$E,2,FALSE)</f>
        <v>0</v>
      </c>
      <c r="D5082" s="64">
        <v>50</v>
      </c>
      <c r="E5082" s="64">
        <v>50</v>
      </c>
      <c r="F5082" s="64">
        <v>0</v>
      </c>
      <c r="G5082" s="64">
        <v>0</v>
      </c>
      <c r="H5082" s="20">
        <f>IFERROR(VLOOKUP(A5082,'[3]Allocation Thresholds'!A:B,2,FALSE),10)</f>
        <v>10</v>
      </c>
    </row>
    <row r="5083" spans="1:8">
      <c r="A5083" t="s">
        <v>5380</v>
      </c>
      <c r="B5083" s="64">
        <f>VLOOKUP($A5083,Pivot!$D:$E,2,FALSE)</f>
        <v>0</v>
      </c>
      <c r="D5083" s="64">
        <v>50</v>
      </c>
      <c r="E5083" s="64">
        <v>50</v>
      </c>
      <c r="F5083" s="64">
        <v>0</v>
      </c>
      <c r="G5083" s="64">
        <v>0</v>
      </c>
      <c r="H5083" s="20">
        <f>IFERROR(VLOOKUP(A5083,'[3]Allocation Thresholds'!A:B,2,FALSE),10)</f>
        <v>10</v>
      </c>
    </row>
    <row r="5084" spans="1:8">
      <c r="A5084" t="s">
        <v>5381</v>
      </c>
      <c r="B5084" s="64">
        <f>VLOOKUP($A5084,Pivot!$D:$E,2,FALSE)</f>
        <v>0</v>
      </c>
      <c r="D5084" s="64">
        <v>50</v>
      </c>
      <c r="E5084" s="64">
        <v>50</v>
      </c>
      <c r="F5084" s="64">
        <v>0</v>
      </c>
      <c r="G5084" s="64">
        <v>0</v>
      </c>
      <c r="H5084" s="20">
        <f>IFERROR(VLOOKUP(A5084,'[3]Allocation Thresholds'!A:B,2,FALSE),10)</f>
        <v>10</v>
      </c>
    </row>
    <row r="5085" spans="1:8">
      <c r="A5085" t="s">
        <v>5382</v>
      </c>
      <c r="B5085" s="64">
        <f>VLOOKUP($A5085,Pivot!$D:$E,2,FALSE)</f>
        <v>0</v>
      </c>
      <c r="D5085" s="64">
        <v>50</v>
      </c>
      <c r="E5085" s="64">
        <v>50</v>
      </c>
      <c r="F5085" s="64">
        <v>0</v>
      </c>
      <c r="G5085" s="64">
        <v>0</v>
      </c>
      <c r="H5085" s="20">
        <f>IFERROR(VLOOKUP(A5085,'[3]Allocation Thresholds'!A:B,2,FALSE),10)</f>
        <v>10</v>
      </c>
    </row>
    <row r="5086" spans="1:8">
      <c r="A5086" t="s">
        <v>5383</v>
      </c>
      <c r="B5086" s="64">
        <f>VLOOKUP($A5086,Pivot!$D:$E,2,FALSE)</f>
        <v>0</v>
      </c>
      <c r="D5086" s="64">
        <v>0</v>
      </c>
      <c r="E5086" s="64">
        <v>0</v>
      </c>
      <c r="F5086" s="64">
        <v>0</v>
      </c>
      <c r="G5086" s="64">
        <v>0</v>
      </c>
      <c r="H5086" s="20">
        <f>IFERROR(VLOOKUP(A5086,'[3]Allocation Thresholds'!A:B,2,FALSE),10)</f>
        <v>10</v>
      </c>
    </row>
    <row r="5087" spans="1:8">
      <c r="A5087" t="s">
        <v>4129</v>
      </c>
      <c r="B5087" s="64">
        <f>VLOOKUP($A5087,Pivot!$D:$E,2,FALSE)</f>
        <v>0</v>
      </c>
      <c r="D5087" s="64">
        <v>0</v>
      </c>
      <c r="E5087" s="64">
        <v>0</v>
      </c>
      <c r="F5087" s="64">
        <v>0</v>
      </c>
      <c r="G5087" s="64">
        <v>0</v>
      </c>
      <c r="H5087" s="20">
        <f>IFERROR(VLOOKUP(A5087,'[3]Allocation Thresholds'!A:B,2,FALSE),10)</f>
        <v>10</v>
      </c>
    </row>
    <row r="5088" spans="1:8">
      <c r="A5088" t="s">
        <v>4130</v>
      </c>
      <c r="B5088" s="64">
        <f>VLOOKUP($A5088,Pivot!$D:$E,2,FALSE)</f>
        <v>0</v>
      </c>
      <c r="D5088" s="64">
        <v>50</v>
      </c>
      <c r="E5088" s="64">
        <v>50</v>
      </c>
      <c r="F5088" s="64">
        <v>0</v>
      </c>
      <c r="G5088" s="64">
        <v>0</v>
      </c>
      <c r="H5088" s="20">
        <f>IFERROR(VLOOKUP(A5088,'[3]Allocation Thresholds'!A:B,2,FALSE),10)</f>
        <v>10</v>
      </c>
    </row>
    <row r="5089" spans="1:8">
      <c r="A5089" t="s">
        <v>4131</v>
      </c>
      <c r="B5089" s="64">
        <f>VLOOKUP($A5089,Pivot!$D:$E,2,FALSE)</f>
        <v>0</v>
      </c>
      <c r="D5089" s="64">
        <v>50</v>
      </c>
      <c r="E5089" s="64">
        <v>50</v>
      </c>
      <c r="F5089" s="64">
        <v>0</v>
      </c>
      <c r="G5089" s="64">
        <v>0</v>
      </c>
      <c r="H5089" s="20">
        <f>IFERROR(VLOOKUP(A5089,'[3]Allocation Thresholds'!A:B,2,FALSE),10)</f>
        <v>10</v>
      </c>
    </row>
    <row r="5090" spans="1:8">
      <c r="A5090" t="s">
        <v>5384</v>
      </c>
      <c r="B5090" s="64">
        <f>VLOOKUP($A5090,Pivot!$D:$E,2,FALSE)</f>
        <v>0</v>
      </c>
      <c r="D5090" s="64">
        <v>50</v>
      </c>
      <c r="E5090" s="64">
        <v>50</v>
      </c>
      <c r="F5090" s="64">
        <v>0</v>
      </c>
      <c r="G5090" s="64">
        <v>0</v>
      </c>
      <c r="H5090" s="20">
        <f>IFERROR(VLOOKUP(A5090,'[3]Allocation Thresholds'!A:B,2,FALSE),10)</f>
        <v>10</v>
      </c>
    </row>
    <row r="5091" spans="1:8">
      <c r="A5091" t="s">
        <v>4132</v>
      </c>
      <c r="B5091" s="64">
        <f>VLOOKUP($A5091,Pivot!$D:$E,2,FALSE)</f>
        <v>0</v>
      </c>
      <c r="D5091" s="64">
        <v>50</v>
      </c>
      <c r="E5091" s="64">
        <v>50</v>
      </c>
      <c r="F5091" s="64">
        <v>0</v>
      </c>
      <c r="G5091" s="64">
        <v>0</v>
      </c>
      <c r="H5091" s="20">
        <f>IFERROR(VLOOKUP(A5091,'[3]Allocation Thresholds'!A:B,2,FALSE),10)</f>
        <v>10</v>
      </c>
    </row>
    <row r="5092" spans="1:8">
      <c r="A5092" t="s">
        <v>4133</v>
      </c>
      <c r="B5092" s="64">
        <f>VLOOKUP($A5092,Pivot!$D:$E,2,FALSE)</f>
        <v>0</v>
      </c>
      <c r="D5092" s="64">
        <v>50</v>
      </c>
      <c r="E5092" s="64">
        <v>50</v>
      </c>
      <c r="F5092" s="64">
        <v>0</v>
      </c>
      <c r="G5092" s="64">
        <v>0</v>
      </c>
      <c r="H5092" s="20">
        <f>IFERROR(VLOOKUP(A5092,'[3]Allocation Thresholds'!A:B,2,FALSE),10)</f>
        <v>10</v>
      </c>
    </row>
    <row r="5093" spans="1:8">
      <c r="A5093" t="s">
        <v>4134</v>
      </c>
      <c r="B5093" s="64">
        <f>VLOOKUP($A5093,Pivot!$D:$E,2,FALSE)</f>
        <v>0</v>
      </c>
      <c r="D5093" s="64">
        <v>50</v>
      </c>
      <c r="E5093" s="64">
        <v>50</v>
      </c>
      <c r="F5093" s="64">
        <v>0</v>
      </c>
      <c r="G5093" s="64">
        <v>0</v>
      </c>
      <c r="H5093" s="20">
        <f>IFERROR(VLOOKUP(A5093,'[3]Allocation Thresholds'!A:B,2,FALSE),10)</f>
        <v>10</v>
      </c>
    </row>
    <row r="5094" spans="1:8">
      <c r="A5094" t="s">
        <v>5385</v>
      </c>
      <c r="B5094" s="64">
        <f>VLOOKUP($A5094,Pivot!$D:$E,2,FALSE)</f>
        <v>0</v>
      </c>
      <c r="D5094" s="64">
        <v>50</v>
      </c>
      <c r="E5094" s="64">
        <v>50</v>
      </c>
      <c r="F5094" s="64">
        <v>0</v>
      </c>
      <c r="G5094" s="64">
        <v>0</v>
      </c>
      <c r="H5094" s="20">
        <f>IFERROR(VLOOKUP(A5094,'[3]Allocation Thresholds'!A:B,2,FALSE),10)</f>
        <v>10</v>
      </c>
    </row>
    <row r="5095" spans="1:8">
      <c r="A5095" t="s">
        <v>5386</v>
      </c>
      <c r="B5095" s="64">
        <f>VLOOKUP($A5095,Pivot!$D:$E,2,FALSE)</f>
        <v>0</v>
      </c>
      <c r="D5095" s="64">
        <v>50</v>
      </c>
      <c r="E5095" s="64">
        <v>50</v>
      </c>
      <c r="F5095" s="64">
        <v>0</v>
      </c>
      <c r="G5095" s="64">
        <v>0</v>
      </c>
      <c r="H5095" s="20">
        <f>IFERROR(VLOOKUP(A5095,'[3]Allocation Thresholds'!A:B,2,FALSE),10)</f>
        <v>10</v>
      </c>
    </row>
    <row r="5096" spans="1:8">
      <c r="A5096" t="s">
        <v>4135</v>
      </c>
      <c r="B5096" s="64">
        <f>VLOOKUP($A5096,Pivot!$D:$E,2,FALSE)</f>
        <v>0</v>
      </c>
      <c r="D5096" s="64">
        <v>50</v>
      </c>
      <c r="E5096" s="64">
        <v>50</v>
      </c>
      <c r="F5096" s="64">
        <v>0</v>
      </c>
      <c r="G5096" s="64">
        <v>0</v>
      </c>
      <c r="H5096" s="20">
        <f>IFERROR(VLOOKUP(A5096,'[3]Allocation Thresholds'!A:B,2,FALSE),10)</f>
        <v>10</v>
      </c>
    </row>
    <row r="5097" spans="1:8">
      <c r="A5097" t="s">
        <v>5387</v>
      </c>
      <c r="B5097" s="64">
        <f>VLOOKUP($A5097,Pivot!$D:$E,2,FALSE)</f>
        <v>0</v>
      </c>
      <c r="D5097" s="64">
        <v>50</v>
      </c>
      <c r="E5097" s="64">
        <v>50</v>
      </c>
      <c r="F5097" s="64">
        <v>0</v>
      </c>
      <c r="G5097" s="64">
        <v>0</v>
      </c>
      <c r="H5097" s="20">
        <f>IFERROR(VLOOKUP(A5097,'[3]Allocation Thresholds'!A:B,2,FALSE),10)</f>
        <v>10</v>
      </c>
    </row>
    <row r="5098" spans="1:8">
      <c r="A5098" t="s">
        <v>4136</v>
      </c>
      <c r="B5098" s="64">
        <f>VLOOKUP($A5098,Pivot!$D:$E,2,FALSE)</f>
        <v>0</v>
      </c>
      <c r="D5098" s="64">
        <v>50</v>
      </c>
      <c r="E5098" s="64">
        <v>50</v>
      </c>
      <c r="F5098" s="64">
        <v>0</v>
      </c>
      <c r="G5098" s="64">
        <v>0</v>
      </c>
      <c r="H5098" s="20">
        <f>IFERROR(VLOOKUP(A5098,'[3]Allocation Thresholds'!A:B,2,FALSE),10)</f>
        <v>10</v>
      </c>
    </row>
    <row r="5099" spans="1:8">
      <c r="A5099" t="s">
        <v>4137</v>
      </c>
      <c r="B5099" s="64">
        <f>VLOOKUP($A5099,Pivot!$D:$E,2,FALSE)</f>
        <v>0</v>
      </c>
      <c r="D5099" s="64">
        <v>50</v>
      </c>
      <c r="E5099" s="64">
        <v>50</v>
      </c>
      <c r="F5099" s="64">
        <v>0</v>
      </c>
      <c r="G5099" s="64">
        <v>0</v>
      </c>
      <c r="H5099" s="20">
        <f>IFERROR(VLOOKUP(A5099,'[3]Allocation Thresholds'!A:B,2,FALSE),10)</f>
        <v>10</v>
      </c>
    </row>
    <row r="5100" spans="1:8">
      <c r="A5100" t="s">
        <v>4138</v>
      </c>
      <c r="B5100" s="64">
        <f>VLOOKUP($A5100,Pivot!$D:$E,2,FALSE)</f>
        <v>0</v>
      </c>
      <c r="D5100" s="64">
        <v>50</v>
      </c>
      <c r="E5100" s="64">
        <v>50</v>
      </c>
      <c r="F5100" s="64">
        <v>0</v>
      </c>
      <c r="G5100" s="64">
        <v>0</v>
      </c>
      <c r="H5100" s="20">
        <f>IFERROR(VLOOKUP(A5100,'[3]Allocation Thresholds'!A:B,2,FALSE),10)</f>
        <v>10</v>
      </c>
    </row>
    <row r="5101" spans="1:8">
      <c r="A5101" t="s">
        <v>4139</v>
      </c>
      <c r="B5101" s="64">
        <f>VLOOKUP($A5101,Pivot!$D:$E,2,FALSE)</f>
        <v>0</v>
      </c>
      <c r="D5101" s="64">
        <v>50</v>
      </c>
      <c r="E5101" s="64">
        <v>50</v>
      </c>
      <c r="F5101" s="64">
        <v>0</v>
      </c>
      <c r="G5101" s="64">
        <v>0</v>
      </c>
      <c r="H5101" s="20">
        <f>IFERROR(VLOOKUP(A5101,'[3]Allocation Thresholds'!A:B,2,FALSE),10)</f>
        <v>10</v>
      </c>
    </row>
    <row r="5102" spans="1:8">
      <c r="A5102" t="s">
        <v>4140</v>
      </c>
      <c r="B5102" s="64">
        <f>VLOOKUP($A5102,Pivot!$D:$E,2,FALSE)</f>
        <v>0</v>
      </c>
      <c r="D5102" s="64">
        <v>50</v>
      </c>
      <c r="E5102" s="64">
        <v>50</v>
      </c>
      <c r="F5102" s="64">
        <v>0</v>
      </c>
      <c r="G5102" s="64">
        <v>0</v>
      </c>
      <c r="H5102" s="20">
        <f>IFERROR(VLOOKUP(A5102,'[3]Allocation Thresholds'!A:B,2,FALSE),10)</f>
        <v>10</v>
      </c>
    </row>
    <row r="5103" spans="1:8">
      <c r="A5103" t="s">
        <v>5388</v>
      </c>
      <c r="B5103" s="64">
        <f>VLOOKUP($A5103,Pivot!$D:$E,2,FALSE)</f>
        <v>0</v>
      </c>
      <c r="D5103" s="64">
        <v>50</v>
      </c>
      <c r="E5103" s="64">
        <v>50</v>
      </c>
      <c r="F5103" s="64">
        <v>0</v>
      </c>
      <c r="G5103" s="64">
        <v>0</v>
      </c>
      <c r="H5103" s="20">
        <f>IFERROR(VLOOKUP(A5103,'[3]Allocation Thresholds'!A:B,2,FALSE),10)</f>
        <v>10</v>
      </c>
    </row>
    <row r="5104" spans="1:8">
      <c r="A5104" t="s">
        <v>4141</v>
      </c>
      <c r="B5104" s="64">
        <f>VLOOKUP($A5104,Pivot!$D:$E,2,FALSE)</f>
        <v>0</v>
      </c>
      <c r="D5104" s="64">
        <v>0</v>
      </c>
      <c r="E5104" s="64">
        <v>0</v>
      </c>
      <c r="F5104" s="64">
        <v>0</v>
      </c>
      <c r="G5104" s="64">
        <v>0</v>
      </c>
      <c r="H5104" s="20">
        <f>IFERROR(VLOOKUP(A5104,'[3]Allocation Thresholds'!A:B,2,FALSE),10)</f>
        <v>10</v>
      </c>
    </row>
    <row r="5105" spans="1:8">
      <c r="A5105" t="s">
        <v>4142</v>
      </c>
      <c r="B5105" s="64">
        <f>VLOOKUP($A5105,Pivot!$D:$E,2,FALSE)</f>
        <v>0</v>
      </c>
      <c r="D5105" s="64">
        <v>50</v>
      </c>
      <c r="E5105" s="64">
        <v>50</v>
      </c>
      <c r="F5105" s="64">
        <v>0</v>
      </c>
      <c r="G5105" s="64">
        <v>0</v>
      </c>
      <c r="H5105" s="20">
        <f>IFERROR(VLOOKUP(A5105,'[3]Allocation Thresholds'!A:B,2,FALSE),10)</f>
        <v>10</v>
      </c>
    </row>
    <row r="5106" spans="1:8">
      <c r="A5106" t="s">
        <v>4143</v>
      </c>
      <c r="B5106" s="64">
        <f>VLOOKUP($A5106,Pivot!$D:$E,2,FALSE)</f>
        <v>0</v>
      </c>
      <c r="D5106" s="64">
        <v>50</v>
      </c>
      <c r="E5106" s="64">
        <v>50</v>
      </c>
      <c r="F5106" s="64">
        <v>0</v>
      </c>
      <c r="G5106" s="64">
        <v>0</v>
      </c>
      <c r="H5106" s="20">
        <f>IFERROR(VLOOKUP(A5106,'[3]Allocation Thresholds'!A:B,2,FALSE),10)</f>
        <v>10</v>
      </c>
    </row>
    <row r="5107" spans="1:8">
      <c r="A5107" t="s">
        <v>4144</v>
      </c>
      <c r="B5107" s="64">
        <f>VLOOKUP($A5107,Pivot!$D:$E,2,FALSE)</f>
        <v>0</v>
      </c>
      <c r="D5107" s="64">
        <v>50</v>
      </c>
      <c r="E5107" s="64">
        <v>50</v>
      </c>
      <c r="F5107" s="64">
        <v>0</v>
      </c>
      <c r="G5107" s="64">
        <v>0</v>
      </c>
      <c r="H5107" s="20">
        <f>IFERROR(VLOOKUP(A5107,'[3]Allocation Thresholds'!A:B,2,FALSE),10)</f>
        <v>10</v>
      </c>
    </row>
    <row r="5108" spans="1:8">
      <c r="A5108" t="s">
        <v>4145</v>
      </c>
      <c r="B5108" s="64">
        <f>VLOOKUP($A5108,Pivot!$D:$E,2,FALSE)</f>
        <v>0</v>
      </c>
      <c r="D5108" s="64">
        <v>50</v>
      </c>
      <c r="E5108" s="64">
        <v>50</v>
      </c>
      <c r="F5108" s="64">
        <v>0</v>
      </c>
      <c r="G5108" s="64">
        <v>0</v>
      </c>
      <c r="H5108" s="20">
        <f>IFERROR(VLOOKUP(A5108,'[3]Allocation Thresholds'!A:B,2,FALSE),10)</f>
        <v>10</v>
      </c>
    </row>
    <row r="5109" spans="1:8">
      <c r="A5109" t="s">
        <v>5389</v>
      </c>
      <c r="B5109" s="64">
        <f>VLOOKUP($A5109,Pivot!$D:$E,2,FALSE)</f>
        <v>0</v>
      </c>
      <c r="D5109" s="64">
        <v>50</v>
      </c>
      <c r="E5109" s="64">
        <v>50</v>
      </c>
      <c r="F5109" s="64">
        <v>0</v>
      </c>
      <c r="G5109" s="64">
        <v>0</v>
      </c>
      <c r="H5109" s="20">
        <f>IFERROR(VLOOKUP(A5109,'[3]Allocation Thresholds'!A:B,2,FALSE),10)</f>
        <v>10</v>
      </c>
    </row>
    <row r="5110" spans="1:8">
      <c r="A5110" t="s">
        <v>4146</v>
      </c>
      <c r="B5110" s="64">
        <f>VLOOKUP($A5110,Pivot!$D:$E,2,FALSE)</f>
        <v>0</v>
      </c>
      <c r="D5110" s="64">
        <v>50</v>
      </c>
      <c r="E5110" s="64">
        <v>50</v>
      </c>
      <c r="F5110" s="64">
        <v>0</v>
      </c>
      <c r="G5110" s="64">
        <v>0</v>
      </c>
      <c r="H5110" s="20">
        <f>IFERROR(VLOOKUP(A5110,'[3]Allocation Thresholds'!A:B,2,FALSE),10)</f>
        <v>10</v>
      </c>
    </row>
    <row r="5111" spans="1:8">
      <c r="A5111" t="s">
        <v>4147</v>
      </c>
      <c r="B5111" s="64">
        <f>VLOOKUP($A5111,Pivot!$D:$E,2,FALSE)</f>
        <v>0</v>
      </c>
      <c r="D5111" s="64">
        <v>50</v>
      </c>
      <c r="E5111" s="64">
        <v>50</v>
      </c>
      <c r="F5111" s="64">
        <v>0</v>
      </c>
      <c r="G5111" s="64">
        <v>0</v>
      </c>
      <c r="H5111" s="20">
        <f>IFERROR(VLOOKUP(A5111,'[3]Allocation Thresholds'!A:B,2,FALSE),10)</f>
        <v>10</v>
      </c>
    </row>
    <row r="5112" spans="1:8">
      <c r="A5112" t="s">
        <v>4148</v>
      </c>
      <c r="B5112" s="64">
        <f>VLOOKUP($A5112,Pivot!$D:$E,2,FALSE)</f>
        <v>0</v>
      </c>
      <c r="D5112" s="64">
        <v>0</v>
      </c>
      <c r="E5112" s="64">
        <v>0</v>
      </c>
      <c r="F5112" s="64">
        <v>0</v>
      </c>
      <c r="G5112" s="64">
        <v>0</v>
      </c>
      <c r="H5112" s="20">
        <f>IFERROR(VLOOKUP(A5112,'[3]Allocation Thresholds'!A:B,2,FALSE),10)</f>
        <v>10</v>
      </c>
    </row>
    <row r="5113" spans="1:8">
      <c r="A5113" t="s">
        <v>4149</v>
      </c>
      <c r="B5113" s="64">
        <f>VLOOKUP($A5113,Pivot!$D:$E,2,FALSE)</f>
        <v>1</v>
      </c>
      <c r="D5113" s="64">
        <v>50</v>
      </c>
      <c r="E5113" s="64">
        <v>50</v>
      </c>
      <c r="F5113" s="64">
        <v>0</v>
      </c>
      <c r="G5113" s="64">
        <v>0</v>
      </c>
      <c r="H5113" s="20">
        <f>IFERROR(VLOOKUP(A5113,'[3]Allocation Thresholds'!A:B,2,FALSE),10)</f>
        <v>10</v>
      </c>
    </row>
    <row r="5114" spans="1:8">
      <c r="A5114" t="s">
        <v>4150</v>
      </c>
      <c r="B5114" s="64">
        <f>VLOOKUP($A5114,Pivot!$D:$E,2,FALSE)</f>
        <v>0</v>
      </c>
      <c r="D5114" s="64">
        <v>50</v>
      </c>
      <c r="E5114" s="64">
        <v>50</v>
      </c>
      <c r="F5114" s="64">
        <v>0</v>
      </c>
      <c r="G5114" s="64">
        <v>0</v>
      </c>
      <c r="H5114" s="20">
        <f>IFERROR(VLOOKUP(A5114,'[3]Allocation Thresholds'!A:B,2,FALSE),10)</f>
        <v>10</v>
      </c>
    </row>
    <row r="5115" spans="1:8">
      <c r="A5115" t="s">
        <v>4151</v>
      </c>
      <c r="B5115" s="64">
        <f>VLOOKUP($A5115,Pivot!$D:$E,2,FALSE)</f>
        <v>0</v>
      </c>
      <c r="D5115" s="64">
        <v>50</v>
      </c>
      <c r="E5115" s="64">
        <v>50</v>
      </c>
      <c r="F5115" s="64">
        <v>0</v>
      </c>
      <c r="G5115" s="64">
        <v>0</v>
      </c>
      <c r="H5115" s="20">
        <f>IFERROR(VLOOKUP(A5115,'[3]Allocation Thresholds'!A:B,2,FALSE),10)</f>
        <v>10</v>
      </c>
    </row>
    <row r="5116" spans="1:8">
      <c r="A5116" t="s">
        <v>4152</v>
      </c>
      <c r="B5116" s="64">
        <f>VLOOKUP($A5116,Pivot!$D:$E,2,FALSE)</f>
        <v>0</v>
      </c>
      <c r="D5116" s="64">
        <v>0</v>
      </c>
      <c r="E5116" s="64">
        <v>0</v>
      </c>
      <c r="F5116" s="64">
        <v>0</v>
      </c>
      <c r="G5116" s="64">
        <v>0</v>
      </c>
      <c r="H5116" s="20">
        <f>IFERROR(VLOOKUP(A5116,'[3]Allocation Thresholds'!A:B,2,FALSE),10)</f>
        <v>10</v>
      </c>
    </row>
    <row r="5117" spans="1:8">
      <c r="A5117" t="s">
        <v>4153</v>
      </c>
      <c r="B5117" s="64">
        <f>VLOOKUP($A5117,Pivot!$D:$E,2,FALSE)</f>
        <v>0</v>
      </c>
      <c r="D5117" s="64">
        <v>50</v>
      </c>
      <c r="E5117" s="64">
        <v>50</v>
      </c>
      <c r="F5117" s="64">
        <v>0</v>
      </c>
      <c r="G5117" s="64">
        <v>0</v>
      </c>
      <c r="H5117" s="20">
        <f>IFERROR(VLOOKUP(A5117,'[3]Allocation Thresholds'!A:B,2,FALSE),10)</f>
        <v>10</v>
      </c>
    </row>
    <row r="5118" spans="1:8">
      <c r="A5118" t="s">
        <v>5390</v>
      </c>
      <c r="B5118" s="64">
        <f>VLOOKUP($A5118,Pivot!$D:$E,2,FALSE)</f>
        <v>2</v>
      </c>
      <c r="D5118" s="64">
        <v>50</v>
      </c>
      <c r="E5118" s="64">
        <v>50</v>
      </c>
      <c r="F5118" s="64">
        <v>0</v>
      </c>
      <c r="G5118" s="64">
        <v>0</v>
      </c>
      <c r="H5118" s="20">
        <f>IFERROR(VLOOKUP(A5118,'[3]Allocation Thresholds'!A:B,2,FALSE),10)</f>
        <v>10</v>
      </c>
    </row>
    <row r="5119" spans="1:8">
      <c r="A5119" t="s">
        <v>5391</v>
      </c>
      <c r="B5119" s="64">
        <f>VLOOKUP($A5119,Pivot!$D:$E,2,FALSE)</f>
        <v>0</v>
      </c>
      <c r="D5119" s="64">
        <v>50</v>
      </c>
      <c r="E5119" s="64">
        <v>50</v>
      </c>
      <c r="F5119" s="64">
        <v>0</v>
      </c>
      <c r="G5119" s="64">
        <v>0</v>
      </c>
      <c r="H5119" s="20">
        <f>IFERROR(VLOOKUP(A5119,'[3]Allocation Thresholds'!A:B,2,FALSE),10)</f>
        <v>10</v>
      </c>
    </row>
    <row r="5120" spans="1:8">
      <c r="A5120" t="s">
        <v>5392</v>
      </c>
      <c r="B5120" s="64">
        <f>VLOOKUP($A5120,Pivot!$D:$E,2,FALSE)</f>
        <v>0</v>
      </c>
      <c r="D5120" s="64">
        <v>50</v>
      </c>
      <c r="E5120" s="64">
        <v>50</v>
      </c>
      <c r="F5120" s="64">
        <v>0</v>
      </c>
      <c r="G5120" s="64">
        <v>0</v>
      </c>
      <c r="H5120" s="20">
        <f>IFERROR(VLOOKUP(A5120,'[3]Allocation Thresholds'!A:B,2,FALSE),10)</f>
        <v>10</v>
      </c>
    </row>
    <row r="5121" spans="1:8">
      <c r="A5121" t="s">
        <v>5393</v>
      </c>
      <c r="B5121" s="64">
        <f>VLOOKUP($A5121,Pivot!$D:$E,2,FALSE)</f>
        <v>0</v>
      </c>
      <c r="D5121" s="64">
        <v>50</v>
      </c>
      <c r="E5121" s="64">
        <v>50</v>
      </c>
      <c r="F5121" s="64">
        <v>0</v>
      </c>
      <c r="G5121" s="64">
        <v>0</v>
      </c>
      <c r="H5121" s="20">
        <f>IFERROR(VLOOKUP(A5121,'[3]Allocation Thresholds'!A:B,2,FALSE),10)</f>
        <v>10</v>
      </c>
    </row>
    <row r="5122" spans="1:8">
      <c r="A5122" t="s">
        <v>4154</v>
      </c>
      <c r="B5122" s="64">
        <f>VLOOKUP($A5122,Pivot!$D:$E,2,FALSE)</f>
        <v>0</v>
      </c>
      <c r="D5122" s="64">
        <v>50</v>
      </c>
      <c r="E5122" s="64">
        <v>50</v>
      </c>
      <c r="F5122" s="64">
        <v>0</v>
      </c>
      <c r="G5122" s="64">
        <v>0</v>
      </c>
      <c r="H5122" s="20">
        <f>IFERROR(VLOOKUP(A5122,'[3]Allocation Thresholds'!A:B,2,FALSE),10)</f>
        <v>10</v>
      </c>
    </row>
    <row r="5123" spans="1:8">
      <c r="A5123" t="s">
        <v>4155</v>
      </c>
      <c r="B5123" s="64">
        <f>VLOOKUP($A5123,Pivot!$D:$E,2,FALSE)</f>
        <v>0</v>
      </c>
      <c r="D5123" s="64">
        <v>50</v>
      </c>
      <c r="E5123" s="64">
        <v>50</v>
      </c>
      <c r="F5123" s="64">
        <v>0</v>
      </c>
      <c r="G5123" s="64">
        <v>0</v>
      </c>
      <c r="H5123" s="20">
        <f>IFERROR(VLOOKUP(A5123,'[3]Allocation Thresholds'!A:B,2,FALSE),10)</f>
        <v>10</v>
      </c>
    </row>
    <row r="5124" spans="1:8">
      <c r="A5124" t="s">
        <v>5394</v>
      </c>
      <c r="B5124" s="64">
        <f>VLOOKUP($A5124,Pivot!$D:$E,2,FALSE)</f>
        <v>0</v>
      </c>
      <c r="D5124" s="64">
        <v>50</v>
      </c>
      <c r="E5124" s="64">
        <v>50</v>
      </c>
      <c r="F5124" s="64">
        <v>0</v>
      </c>
      <c r="G5124" s="64">
        <v>0</v>
      </c>
      <c r="H5124" s="20">
        <f>IFERROR(VLOOKUP(A5124,'[3]Allocation Thresholds'!A:B,2,FALSE),10)</f>
        <v>10</v>
      </c>
    </row>
    <row r="5125" spans="1:8">
      <c r="A5125" t="s">
        <v>5395</v>
      </c>
      <c r="B5125" s="64">
        <f>VLOOKUP($A5125,Pivot!$D:$E,2,FALSE)</f>
        <v>0</v>
      </c>
      <c r="D5125" s="64">
        <v>50</v>
      </c>
      <c r="E5125" s="64">
        <v>50</v>
      </c>
      <c r="F5125" s="64">
        <v>0</v>
      </c>
      <c r="G5125" s="64">
        <v>0</v>
      </c>
      <c r="H5125" s="20">
        <f>IFERROR(VLOOKUP(A5125,'[3]Allocation Thresholds'!A:B,2,FALSE),10)</f>
        <v>10</v>
      </c>
    </row>
    <row r="5126" spans="1:8">
      <c r="A5126" t="s">
        <v>5396</v>
      </c>
      <c r="B5126" s="64">
        <f>VLOOKUP($A5126,Pivot!$D:$E,2,FALSE)</f>
        <v>0</v>
      </c>
      <c r="D5126" s="64">
        <v>50</v>
      </c>
      <c r="E5126" s="64">
        <v>50</v>
      </c>
      <c r="F5126" s="64">
        <v>0</v>
      </c>
      <c r="G5126" s="64">
        <v>0</v>
      </c>
      <c r="H5126" s="20">
        <f>IFERROR(VLOOKUP(A5126,'[3]Allocation Thresholds'!A:B,2,FALSE),10)</f>
        <v>10</v>
      </c>
    </row>
    <row r="5127" spans="1:8">
      <c r="A5127" t="s">
        <v>4156</v>
      </c>
      <c r="B5127" s="64">
        <f>VLOOKUP($A5127,Pivot!$D:$E,2,FALSE)</f>
        <v>0</v>
      </c>
      <c r="D5127" s="64">
        <v>50</v>
      </c>
      <c r="E5127" s="64">
        <v>50</v>
      </c>
      <c r="F5127" s="64">
        <v>0</v>
      </c>
      <c r="G5127" s="64">
        <v>0</v>
      </c>
      <c r="H5127" s="20">
        <f>IFERROR(VLOOKUP(A5127,'[3]Allocation Thresholds'!A:B,2,FALSE),10)</f>
        <v>10</v>
      </c>
    </row>
    <row r="5128" spans="1:8">
      <c r="A5128" t="s">
        <v>5397</v>
      </c>
      <c r="B5128" s="64">
        <f>VLOOKUP($A5128,Pivot!$D:$E,2,FALSE)</f>
        <v>0</v>
      </c>
      <c r="D5128" s="64">
        <v>50</v>
      </c>
      <c r="E5128" s="64">
        <v>50</v>
      </c>
      <c r="F5128" s="64">
        <v>0</v>
      </c>
      <c r="G5128" s="64">
        <v>0</v>
      </c>
      <c r="H5128" s="20">
        <f>IFERROR(VLOOKUP(A5128,'[3]Allocation Thresholds'!A:B,2,FALSE),10)</f>
        <v>10</v>
      </c>
    </row>
    <row r="5129" spans="1:8">
      <c r="A5129" t="s">
        <v>5398</v>
      </c>
      <c r="B5129" s="64">
        <f>VLOOKUP($A5129,Pivot!$D:$E,2,FALSE)</f>
        <v>0</v>
      </c>
      <c r="D5129" s="64">
        <v>50</v>
      </c>
      <c r="E5129" s="64">
        <v>50</v>
      </c>
      <c r="F5129" s="64">
        <v>0</v>
      </c>
      <c r="G5129" s="64">
        <v>0</v>
      </c>
      <c r="H5129" s="20">
        <f>IFERROR(VLOOKUP(A5129,'[3]Allocation Thresholds'!A:B,2,FALSE),10)</f>
        <v>10</v>
      </c>
    </row>
    <row r="5130" spans="1:8">
      <c r="A5130" t="s">
        <v>5399</v>
      </c>
      <c r="B5130" s="64">
        <f>VLOOKUP($A5130,Pivot!$D:$E,2,FALSE)</f>
        <v>0</v>
      </c>
      <c r="D5130" s="64">
        <v>50</v>
      </c>
      <c r="E5130" s="64">
        <v>50</v>
      </c>
      <c r="F5130" s="64">
        <v>0</v>
      </c>
      <c r="G5130" s="64">
        <v>0</v>
      </c>
      <c r="H5130" s="20">
        <f>IFERROR(VLOOKUP(A5130,'[3]Allocation Thresholds'!A:B,2,FALSE),10)</f>
        <v>10</v>
      </c>
    </row>
    <row r="5131" spans="1:8">
      <c r="A5131" t="s">
        <v>5400</v>
      </c>
      <c r="B5131" s="64">
        <f>VLOOKUP($A5131,Pivot!$D:$E,2,FALSE)</f>
        <v>0</v>
      </c>
      <c r="D5131" s="64">
        <v>50</v>
      </c>
      <c r="E5131" s="64">
        <v>50</v>
      </c>
      <c r="F5131" s="64">
        <v>0</v>
      </c>
      <c r="G5131" s="64">
        <v>0</v>
      </c>
      <c r="H5131" s="20">
        <f>IFERROR(VLOOKUP(A5131,'[3]Allocation Thresholds'!A:B,2,FALSE),10)</f>
        <v>10</v>
      </c>
    </row>
    <row r="5132" spans="1:8">
      <c r="A5132" t="s">
        <v>5401</v>
      </c>
      <c r="B5132" s="64">
        <f>VLOOKUP($A5132,Pivot!$D:$E,2,FALSE)</f>
        <v>0</v>
      </c>
      <c r="D5132" s="64">
        <v>50</v>
      </c>
      <c r="E5132" s="64">
        <v>50</v>
      </c>
      <c r="F5132" s="64">
        <v>0</v>
      </c>
      <c r="G5132" s="64">
        <v>0</v>
      </c>
      <c r="H5132" s="20">
        <f>IFERROR(VLOOKUP(A5132,'[3]Allocation Thresholds'!A:B,2,FALSE),10)</f>
        <v>10</v>
      </c>
    </row>
    <row r="5133" spans="1:8">
      <c r="A5133" t="s">
        <v>4157</v>
      </c>
      <c r="B5133" s="64">
        <f>VLOOKUP($A5133,Pivot!$D:$E,2,FALSE)</f>
        <v>0</v>
      </c>
      <c r="D5133" s="64">
        <v>50</v>
      </c>
      <c r="E5133" s="64">
        <v>50</v>
      </c>
      <c r="F5133" s="64">
        <v>0</v>
      </c>
      <c r="G5133" s="64">
        <v>0</v>
      </c>
      <c r="H5133" s="20">
        <f>IFERROR(VLOOKUP(A5133,'[3]Allocation Thresholds'!A:B,2,FALSE),10)</f>
        <v>10</v>
      </c>
    </row>
    <row r="5134" spans="1:8">
      <c r="A5134" t="s">
        <v>5402</v>
      </c>
      <c r="B5134" s="64">
        <f>VLOOKUP($A5134,Pivot!$D:$E,2,FALSE)</f>
        <v>0</v>
      </c>
      <c r="D5134" s="64">
        <v>50</v>
      </c>
      <c r="E5134" s="64">
        <v>50</v>
      </c>
      <c r="F5134" s="64">
        <v>0</v>
      </c>
      <c r="G5134" s="64">
        <v>0</v>
      </c>
      <c r="H5134" s="20">
        <f>IFERROR(VLOOKUP(A5134,'[3]Allocation Thresholds'!A:B,2,FALSE),10)</f>
        <v>10</v>
      </c>
    </row>
    <row r="5135" spans="1:8">
      <c r="A5135" t="s">
        <v>5403</v>
      </c>
      <c r="B5135" s="64">
        <f>VLOOKUP($A5135,Pivot!$D:$E,2,FALSE)</f>
        <v>0</v>
      </c>
      <c r="D5135" s="64">
        <v>50</v>
      </c>
      <c r="E5135" s="64">
        <v>50</v>
      </c>
      <c r="F5135" s="64">
        <v>0</v>
      </c>
      <c r="G5135" s="64">
        <v>0</v>
      </c>
      <c r="H5135" s="20">
        <f>IFERROR(VLOOKUP(A5135,'[3]Allocation Thresholds'!A:B,2,FALSE),10)</f>
        <v>10</v>
      </c>
    </row>
    <row r="5136" spans="1:8">
      <c r="A5136" t="s">
        <v>5404</v>
      </c>
      <c r="B5136" s="64">
        <f>VLOOKUP($A5136,Pivot!$D:$E,2,FALSE)</f>
        <v>0</v>
      </c>
      <c r="D5136" s="64">
        <v>50</v>
      </c>
      <c r="E5136" s="64">
        <v>50</v>
      </c>
      <c r="F5136" s="64">
        <v>0</v>
      </c>
      <c r="G5136" s="64">
        <v>0</v>
      </c>
      <c r="H5136" s="20">
        <f>IFERROR(VLOOKUP(A5136,'[3]Allocation Thresholds'!A:B,2,FALSE),10)</f>
        <v>10</v>
      </c>
    </row>
    <row r="5137" spans="1:8">
      <c r="A5137" t="s">
        <v>5405</v>
      </c>
      <c r="B5137" s="64">
        <f>VLOOKUP($A5137,Pivot!$D:$E,2,FALSE)</f>
        <v>0</v>
      </c>
      <c r="D5137" s="64">
        <v>50</v>
      </c>
      <c r="E5137" s="64">
        <v>50</v>
      </c>
      <c r="F5137" s="64">
        <v>0</v>
      </c>
      <c r="G5137" s="64">
        <v>0</v>
      </c>
      <c r="H5137" s="20">
        <f>IFERROR(VLOOKUP(A5137,'[3]Allocation Thresholds'!A:B,2,FALSE),10)</f>
        <v>10</v>
      </c>
    </row>
    <row r="5138" spans="1:8">
      <c r="A5138" t="s">
        <v>5406</v>
      </c>
      <c r="B5138" s="64">
        <f>VLOOKUP($A5138,Pivot!$D:$E,2,FALSE)</f>
        <v>0</v>
      </c>
      <c r="D5138" s="64">
        <v>50</v>
      </c>
      <c r="E5138" s="64">
        <v>50</v>
      </c>
      <c r="F5138" s="64">
        <v>0</v>
      </c>
      <c r="G5138" s="64">
        <v>0</v>
      </c>
      <c r="H5138" s="20">
        <f>IFERROR(VLOOKUP(A5138,'[3]Allocation Thresholds'!A:B,2,FALSE),10)</f>
        <v>10</v>
      </c>
    </row>
    <row r="5139" spans="1:8">
      <c r="A5139" t="s">
        <v>5407</v>
      </c>
      <c r="B5139" s="64">
        <f>VLOOKUP($A5139,Pivot!$D:$E,2,FALSE)</f>
        <v>0</v>
      </c>
      <c r="D5139" s="64">
        <v>50</v>
      </c>
      <c r="E5139" s="64">
        <v>50</v>
      </c>
      <c r="F5139" s="64">
        <v>0</v>
      </c>
      <c r="G5139" s="64">
        <v>0</v>
      </c>
      <c r="H5139" s="20">
        <f>IFERROR(VLOOKUP(A5139,'[3]Allocation Thresholds'!A:B,2,FALSE),10)</f>
        <v>10</v>
      </c>
    </row>
    <row r="5140" spans="1:8">
      <c r="A5140" t="s">
        <v>4158</v>
      </c>
      <c r="B5140" s="64">
        <f>VLOOKUP($A5140,Pivot!$D:$E,2,FALSE)</f>
        <v>0</v>
      </c>
      <c r="D5140" s="64">
        <v>0</v>
      </c>
      <c r="E5140" s="64">
        <v>0</v>
      </c>
      <c r="F5140" s="64">
        <v>0</v>
      </c>
      <c r="G5140" s="64">
        <v>0</v>
      </c>
      <c r="H5140" s="20">
        <f>IFERROR(VLOOKUP(A5140,'[3]Allocation Thresholds'!A:B,2,FALSE),10)</f>
        <v>10</v>
      </c>
    </row>
    <row r="5141" spans="1:8">
      <c r="A5141" t="s">
        <v>5408</v>
      </c>
      <c r="B5141" s="64">
        <f>VLOOKUP($A5141,Pivot!$D:$E,2,FALSE)</f>
        <v>0</v>
      </c>
      <c r="D5141" s="64">
        <v>50</v>
      </c>
      <c r="E5141" s="64">
        <v>50</v>
      </c>
      <c r="F5141" s="64">
        <v>0</v>
      </c>
      <c r="G5141" s="64">
        <v>0</v>
      </c>
      <c r="H5141" s="20">
        <f>IFERROR(VLOOKUP(A5141,'[3]Allocation Thresholds'!A:B,2,FALSE),10)</f>
        <v>10</v>
      </c>
    </row>
    <row r="5142" spans="1:8">
      <c r="A5142" t="s">
        <v>5409</v>
      </c>
      <c r="B5142" s="64">
        <f>VLOOKUP($A5142,Pivot!$D:$E,2,FALSE)</f>
        <v>0</v>
      </c>
      <c r="D5142" s="64">
        <v>50</v>
      </c>
      <c r="E5142" s="64">
        <v>50</v>
      </c>
      <c r="F5142" s="64">
        <v>0</v>
      </c>
      <c r="G5142" s="64">
        <v>0</v>
      </c>
      <c r="H5142" s="20">
        <f>IFERROR(VLOOKUP(A5142,'[3]Allocation Thresholds'!A:B,2,FALSE),10)</f>
        <v>10</v>
      </c>
    </row>
    <row r="5143" spans="1:8">
      <c r="A5143" t="s">
        <v>5410</v>
      </c>
      <c r="B5143" s="64">
        <f>VLOOKUP($A5143,Pivot!$D:$E,2,FALSE)</f>
        <v>0</v>
      </c>
      <c r="D5143" s="64">
        <v>0</v>
      </c>
      <c r="E5143" s="64">
        <v>0</v>
      </c>
      <c r="F5143" s="64">
        <v>0</v>
      </c>
      <c r="G5143" s="64">
        <v>0</v>
      </c>
      <c r="H5143" s="20">
        <f>IFERROR(VLOOKUP(A5143,'[3]Allocation Thresholds'!A:B,2,FALSE),10)</f>
        <v>10</v>
      </c>
    </row>
    <row r="5144" spans="1:8">
      <c r="A5144" t="s">
        <v>5411</v>
      </c>
      <c r="B5144" s="64">
        <f>VLOOKUP($A5144,Pivot!$D:$E,2,FALSE)</f>
        <v>0</v>
      </c>
      <c r="D5144" s="64">
        <v>0</v>
      </c>
      <c r="E5144" s="64">
        <v>0</v>
      </c>
      <c r="F5144" s="64">
        <v>0</v>
      </c>
      <c r="G5144" s="64">
        <v>0</v>
      </c>
      <c r="H5144" s="20">
        <f>IFERROR(VLOOKUP(A5144,'[3]Allocation Thresholds'!A:B,2,FALSE),10)</f>
        <v>10</v>
      </c>
    </row>
    <row r="5145" spans="1:8">
      <c r="A5145" t="s">
        <v>4159</v>
      </c>
      <c r="B5145" s="64">
        <f>VLOOKUP($A5145,Pivot!$D:$E,2,FALSE)</f>
        <v>0</v>
      </c>
      <c r="D5145" s="64">
        <v>50</v>
      </c>
      <c r="E5145" s="64">
        <v>50</v>
      </c>
      <c r="F5145" s="64">
        <v>0</v>
      </c>
      <c r="G5145" s="64">
        <v>0</v>
      </c>
      <c r="H5145" s="20">
        <f>IFERROR(VLOOKUP(A5145,'[3]Allocation Thresholds'!A:B,2,FALSE),10)</f>
        <v>10</v>
      </c>
    </row>
    <row r="5146" spans="1:8">
      <c r="A5146" t="s">
        <v>5412</v>
      </c>
      <c r="B5146" s="64">
        <f>VLOOKUP($A5146,Pivot!$D:$E,2,FALSE)</f>
        <v>0</v>
      </c>
      <c r="D5146" s="64">
        <v>0</v>
      </c>
      <c r="E5146" s="64">
        <v>0</v>
      </c>
      <c r="F5146" s="64">
        <v>0</v>
      </c>
      <c r="G5146" s="64">
        <v>0</v>
      </c>
      <c r="H5146" s="20">
        <f>IFERROR(VLOOKUP(A5146,'[3]Allocation Thresholds'!A:B,2,FALSE),10)</f>
        <v>10</v>
      </c>
    </row>
    <row r="5147" spans="1:8">
      <c r="A5147" t="s">
        <v>5413</v>
      </c>
      <c r="B5147" s="64">
        <f>VLOOKUP($A5147,Pivot!$D:$E,2,FALSE)</f>
        <v>0</v>
      </c>
      <c r="D5147" s="64">
        <v>0</v>
      </c>
      <c r="E5147" s="64">
        <v>0</v>
      </c>
      <c r="F5147" s="64">
        <v>0</v>
      </c>
      <c r="G5147" s="64">
        <v>0</v>
      </c>
      <c r="H5147" s="20">
        <f>IFERROR(VLOOKUP(A5147,'[3]Allocation Thresholds'!A:B,2,FALSE),10)</f>
        <v>10</v>
      </c>
    </row>
    <row r="5148" spans="1:8">
      <c r="A5148" t="s">
        <v>5414</v>
      </c>
      <c r="B5148" s="64">
        <f>VLOOKUP($A5148,Pivot!$D:$E,2,FALSE)</f>
        <v>0</v>
      </c>
      <c r="D5148" s="64">
        <v>50</v>
      </c>
      <c r="E5148" s="64">
        <v>50</v>
      </c>
      <c r="F5148" s="64">
        <v>0</v>
      </c>
      <c r="G5148" s="64">
        <v>0</v>
      </c>
      <c r="H5148" s="20">
        <f>IFERROR(VLOOKUP(A5148,'[3]Allocation Thresholds'!A:B,2,FALSE),10)</f>
        <v>10</v>
      </c>
    </row>
    <row r="5149" spans="1:8">
      <c r="A5149" t="s">
        <v>4160</v>
      </c>
      <c r="B5149" s="64">
        <f>VLOOKUP($A5149,Pivot!$D:$E,2,FALSE)</f>
        <v>0</v>
      </c>
      <c r="D5149" s="64">
        <v>50</v>
      </c>
      <c r="E5149" s="64">
        <v>50</v>
      </c>
      <c r="F5149" s="64">
        <v>0</v>
      </c>
      <c r="G5149" s="64">
        <v>0</v>
      </c>
      <c r="H5149" s="20">
        <f>IFERROR(VLOOKUP(A5149,'[3]Allocation Thresholds'!A:B,2,FALSE),10)</f>
        <v>10</v>
      </c>
    </row>
    <row r="5150" spans="1:8">
      <c r="A5150" t="s">
        <v>5415</v>
      </c>
      <c r="B5150" s="64">
        <f>VLOOKUP($A5150,Pivot!$D:$E,2,FALSE)</f>
        <v>0</v>
      </c>
      <c r="D5150" s="64">
        <v>50</v>
      </c>
      <c r="E5150" s="64">
        <v>50</v>
      </c>
      <c r="F5150" s="64">
        <v>0</v>
      </c>
      <c r="G5150" s="64">
        <v>0</v>
      </c>
      <c r="H5150" s="20">
        <f>IFERROR(VLOOKUP(A5150,'[3]Allocation Thresholds'!A:B,2,FALSE),10)</f>
        <v>10</v>
      </c>
    </row>
    <row r="5151" spans="1:8">
      <c r="A5151" t="s">
        <v>4161</v>
      </c>
      <c r="B5151" s="64">
        <f>VLOOKUP($A5151,Pivot!$D:$E,2,FALSE)</f>
        <v>0</v>
      </c>
      <c r="D5151" s="64">
        <v>0</v>
      </c>
      <c r="E5151" s="64">
        <v>0</v>
      </c>
      <c r="F5151" s="64">
        <v>0</v>
      </c>
      <c r="G5151" s="64">
        <v>0</v>
      </c>
      <c r="H5151" s="20">
        <f>IFERROR(VLOOKUP(A5151,'[3]Allocation Thresholds'!A:B,2,FALSE),10)</f>
        <v>10</v>
      </c>
    </row>
    <row r="5152" spans="1:8">
      <c r="A5152" t="s">
        <v>4162</v>
      </c>
      <c r="B5152" s="64">
        <f>VLOOKUP($A5152,Pivot!$D:$E,2,FALSE)</f>
        <v>0</v>
      </c>
      <c r="D5152" s="64">
        <v>0</v>
      </c>
      <c r="E5152" s="64">
        <v>0</v>
      </c>
      <c r="F5152" s="64">
        <v>0</v>
      </c>
      <c r="G5152" s="64">
        <v>0</v>
      </c>
      <c r="H5152" s="20">
        <f>IFERROR(VLOOKUP(A5152,'[3]Allocation Thresholds'!A:B,2,FALSE),10)</f>
        <v>10</v>
      </c>
    </row>
    <row r="5153" spans="1:8">
      <c r="A5153" t="s">
        <v>4163</v>
      </c>
      <c r="B5153" s="64">
        <f>VLOOKUP($A5153,Pivot!$D:$E,2,FALSE)</f>
        <v>0</v>
      </c>
      <c r="D5153" s="64">
        <v>0</v>
      </c>
      <c r="E5153" s="64">
        <v>0</v>
      </c>
      <c r="F5153" s="64">
        <v>0</v>
      </c>
      <c r="G5153" s="64">
        <v>0</v>
      </c>
      <c r="H5153" s="20">
        <f>IFERROR(VLOOKUP(A5153,'[3]Allocation Thresholds'!A:B,2,FALSE),10)</f>
        <v>10</v>
      </c>
    </row>
    <row r="5154" spans="1:8">
      <c r="A5154" t="s">
        <v>4164</v>
      </c>
      <c r="B5154" s="64">
        <f>VLOOKUP($A5154,Pivot!$D:$E,2,FALSE)</f>
        <v>0</v>
      </c>
      <c r="D5154" s="64">
        <v>0</v>
      </c>
      <c r="E5154" s="64">
        <v>0</v>
      </c>
      <c r="F5154" s="64">
        <v>0</v>
      </c>
      <c r="G5154" s="64">
        <v>0</v>
      </c>
      <c r="H5154" s="20">
        <f>IFERROR(VLOOKUP(A5154,'[3]Allocation Thresholds'!A:B,2,FALSE),10)</f>
        <v>10</v>
      </c>
    </row>
    <row r="5155" spans="1:8">
      <c r="A5155" t="s">
        <v>4165</v>
      </c>
      <c r="B5155" s="64">
        <f>VLOOKUP($A5155,Pivot!$D:$E,2,FALSE)</f>
        <v>0</v>
      </c>
      <c r="D5155" s="64">
        <v>0</v>
      </c>
      <c r="E5155" s="64">
        <v>0</v>
      </c>
      <c r="F5155" s="64">
        <v>0</v>
      </c>
      <c r="G5155" s="64">
        <v>0</v>
      </c>
      <c r="H5155" s="20">
        <f>IFERROR(VLOOKUP(A5155,'[3]Allocation Thresholds'!A:B,2,FALSE),10)</f>
        <v>10</v>
      </c>
    </row>
    <row r="5156" spans="1:8">
      <c r="A5156" t="s">
        <v>4166</v>
      </c>
      <c r="B5156" s="64">
        <f>VLOOKUP($A5156,Pivot!$D:$E,2,FALSE)</f>
        <v>0</v>
      </c>
      <c r="D5156" s="64">
        <v>0</v>
      </c>
      <c r="E5156" s="64">
        <v>0</v>
      </c>
      <c r="F5156" s="64">
        <v>0</v>
      </c>
      <c r="G5156" s="64">
        <v>0</v>
      </c>
      <c r="H5156" s="20">
        <f>IFERROR(VLOOKUP(A5156,'[3]Allocation Thresholds'!A:B,2,FALSE),10)</f>
        <v>10</v>
      </c>
    </row>
    <row r="5157" spans="1:8">
      <c r="A5157" t="s">
        <v>4167</v>
      </c>
      <c r="B5157" s="64">
        <f>VLOOKUP($A5157,Pivot!$D:$E,2,FALSE)</f>
        <v>0</v>
      </c>
      <c r="D5157" s="64">
        <v>0</v>
      </c>
      <c r="E5157" s="64">
        <v>0</v>
      </c>
      <c r="F5157" s="64">
        <v>0</v>
      </c>
      <c r="G5157" s="64">
        <v>0</v>
      </c>
      <c r="H5157" s="20">
        <f>IFERROR(VLOOKUP(A5157,'[3]Allocation Thresholds'!A:B,2,FALSE),10)</f>
        <v>10</v>
      </c>
    </row>
    <row r="5158" spans="1:8">
      <c r="A5158" t="s">
        <v>4168</v>
      </c>
      <c r="B5158" s="64">
        <f>VLOOKUP($A5158,Pivot!$D:$E,2,FALSE)</f>
        <v>0</v>
      </c>
      <c r="D5158" s="64">
        <v>0</v>
      </c>
      <c r="E5158" s="64">
        <v>0</v>
      </c>
      <c r="F5158" s="64">
        <v>0</v>
      </c>
      <c r="G5158" s="64">
        <v>0</v>
      </c>
      <c r="H5158" s="20">
        <f>IFERROR(VLOOKUP(A5158,'[3]Allocation Thresholds'!A:B,2,FALSE),10)</f>
        <v>10</v>
      </c>
    </row>
    <row r="5159" spans="1:8">
      <c r="A5159" t="s">
        <v>4169</v>
      </c>
      <c r="B5159" s="64">
        <f>VLOOKUP($A5159,Pivot!$D:$E,2,FALSE)</f>
        <v>0</v>
      </c>
      <c r="D5159" s="64">
        <v>0</v>
      </c>
      <c r="E5159" s="64">
        <v>0</v>
      </c>
      <c r="F5159" s="64">
        <v>0</v>
      </c>
      <c r="G5159" s="64">
        <v>0</v>
      </c>
      <c r="H5159" s="20">
        <f>IFERROR(VLOOKUP(A5159,'[3]Allocation Thresholds'!A:B,2,FALSE),10)</f>
        <v>10</v>
      </c>
    </row>
    <row r="5160" spans="1:8">
      <c r="A5160" t="s">
        <v>4171</v>
      </c>
      <c r="B5160" s="64">
        <f>VLOOKUP($A5160,Pivot!$D:$E,2,FALSE)</f>
        <v>467</v>
      </c>
      <c r="D5160" s="64">
        <v>0</v>
      </c>
      <c r="E5160" s="64">
        <v>0</v>
      </c>
      <c r="F5160" s="64">
        <v>0</v>
      </c>
      <c r="G5160" s="64">
        <v>0</v>
      </c>
      <c r="H5160" s="20">
        <f>IFERROR(VLOOKUP(A5160,'[3]Allocation Thresholds'!A:B,2,FALSE),10)</f>
        <v>10</v>
      </c>
    </row>
    <row r="5161" spans="1:8">
      <c r="A5161" t="s">
        <v>4172</v>
      </c>
      <c r="B5161" s="64">
        <f>VLOOKUP($A5161,Pivot!$D:$E,2,FALSE)</f>
        <v>27</v>
      </c>
      <c r="D5161" s="64">
        <v>27</v>
      </c>
      <c r="E5161" s="64">
        <v>27</v>
      </c>
      <c r="F5161" s="64">
        <v>0</v>
      </c>
      <c r="G5161" s="64">
        <v>0</v>
      </c>
      <c r="H5161" s="20">
        <f>IFERROR(VLOOKUP(A5161,'[3]Allocation Thresholds'!A:B,2,FALSE),10)</f>
        <v>10</v>
      </c>
    </row>
    <row r="5162" spans="1:8">
      <c r="A5162" t="s">
        <v>4174</v>
      </c>
      <c r="B5162" s="64">
        <f>VLOOKUP($A5162,Pivot!$D:$E,2,FALSE)</f>
        <v>107</v>
      </c>
      <c r="D5162" s="64">
        <v>107</v>
      </c>
      <c r="E5162" s="64">
        <v>107</v>
      </c>
      <c r="F5162" s="64">
        <v>0</v>
      </c>
      <c r="G5162" s="64">
        <v>0</v>
      </c>
      <c r="H5162" s="20">
        <f>IFERROR(VLOOKUP(A5162,'[3]Allocation Thresholds'!A:B,2,FALSE),10)</f>
        <v>10</v>
      </c>
    </row>
    <row r="5163" spans="1:8">
      <c r="A5163" t="s">
        <v>4175</v>
      </c>
      <c r="B5163" s="64">
        <f>VLOOKUP($A5163,Pivot!$D:$E,2,FALSE)</f>
        <v>92</v>
      </c>
      <c r="D5163" s="64">
        <v>92</v>
      </c>
      <c r="E5163" s="64">
        <v>92</v>
      </c>
      <c r="F5163" s="64">
        <v>0</v>
      </c>
      <c r="G5163" s="64">
        <v>0</v>
      </c>
      <c r="H5163" s="20">
        <f>IFERROR(VLOOKUP(A5163,'[3]Allocation Thresholds'!A:B,2,FALSE),10)</f>
        <v>10</v>
      </c>
    </row>
    <row r="5164" spans="1:8">
      <c r="A5164" t="s">
        <v>4176</v>
      </c>
      <c r="B5164" s="64">
        <f>VLOOKUP($A5164,Pivot!$D:$E,2,FALSE)</f>
        <v>43</v>
      </c>
      <c r="D5164" s="64">
        <v>43</v>
      </c>
      <c r="E5164" s="64">
        <v>43</v>
      </c>
      <c r="F5164" s="64">
        <v>0</v>
      </c>
      <c r="G5164" s="64">
        <v>0</v>
      </c>
      <c r="H5164" s="20">
        <f>IFERROR(VLOOKUP(A5164,'[3]Allocation Thresholds'!A:B,2,FALSE),10)</f>
        <v>10</v>
      </c>
    </row>
    <row r="5165" spans="1:8">
      <c r="A5165" t="s">
        <v>4177</v>
      </c>
      <c r="B5165" s="64">
        <f>VLOOKUP($A5165,Pivot!$D:$E,2,FALSE)</f>
        <v>87</v>
      </c>
      <c r="D5165" s="64">
        <v>87</v>
      </c>
      <c r="E5165" s="64">
        <v>87</v>
      </c>
      <c r="F5165" s="64">
        <v>0</v>
      </c>
      <c r="G5165" s="64">
        <v>0</v>
      </c>
      <c r="H5165" s="20">
        <f>IFERROR(VLOOKUP(A5165,'[3]Allocation Thresholds'!A:B,2,FALSE),10)</f>
        <v>10</v>
      </c>
    </row>
    <row r="5166" spans="1:8">
      <c r="A5166" t="s">
        <v>4178</v>
      </c>
      <c r="B5166" s="64">
        <f>VLOOKUP($A5166,Pivot!$D:$E,2,FALSE)</f>
        <v>119</v>
      </c>
      <c r="D5166" s="64">
        <v>119</v>
      </c>
      <c r="E5166" s="64">
        <v>119</v>
      </c>
      <c r="F5166" s="64">
        <v>0</v>
      </c>
      <c r="G5166" s="64">
        <v>0</v>
      </c>
      <c r="H5166" s="20">
        <f>IFERROR(VLOOKUP(A5166,'[3]Allocation Thresholds'!A:B,2,FALSE),10)</f>
        <v>10</v>
      </c>
    </row>
    <row r="5167" spans="1:8">
      <c r="A5167" t="s">
        <v>4179</v>
      </c>
      <c r="B5167" s="64">
        <f>VLOOKUP($A5167,Pivot!$D:$E,2,FALSE)</f>
        <v>4</v>
      </c>
      <c r="D5167" s="64">
        <v>3</v>
      </c>
      <c r="E5167" s="64">
        <v>1</v>
      </c>
      <c r="F5167" s="64">
        <v>0</v>
      </c>
      <c r="G5167" s="64">
        <v>0</v>
      </c>
      <c r="H5167" s="20">
        <f>IFERROR(VLOOKUP(A5167,'[3]Allocation Thresholds'!A:B,2,FALSE),10)</f>
        <v>10</v>
      </c>
    </row>
    <row r="5168" spans="1:8">
      <c r="A5168" t="s">
        <v>4181</v>
      </c>
      <c r="B5168" s="64">
        <f>VLOOKUP($A5168,Pivot!$D:$E,2,FALSE)</f>
        <v>26</v>
      </c>
      <c r="D5168" s="64">
        <v>26</v>
      </c>
      <c r="E5168" s="64">
        <v>26</v>
      </c>
      <c r="F5168" s="64">
        <v>0</v>
      </c>
      <c r="G5168" s="64">
        <v>0</v>
      </c>
      <c r="H5168" s="20">
        <f>IFERROR(VLOOKUP(A5168,'[3]Allocation Thresholds'!A:B,2,FALSE),10)</f>
        <v>10</v>
      </c>
    </row>
    <row r="5169" spans="1:8">
      <c r="A5169" t="s">
        <v>4182</v>
      </c>
      <c r="B5169" s="64">
        <f>VLOOKUP($A5169,Pivot!$D:$E,2,FALSE)</f>
        <v>0</v>
      </c>
      <c r="D5169" s="64">
        <v>0</v>
      </c>
      <c r="E5169" s="64">
        <v>0</v>
      </c>
      <c r="F5169" s="64">
        <v>0</v>
      </c>
      <c r="G5169" s="64">
        <v>0</v>
      </c>
      <c r="H5169" s="20">
        <f>IFERROR(VLOOKUP(A5169,'[3]Allocation Thresholds'!A:B,2,FALSE),10)</f>
        <v>10</v>
      </c>
    </row>
    <row r="5170" spans="1:8">
      <c r="A5170" t="s">
        <v>4183</v>
      </c>
      <c r="B5170" s="64">
        <f>VLOOKUP($A5170,Pivot!$D:$E,2,FALSE)</f>
        <v>0</v>
      </c>
      <c r="D5170" s="64">
        <v>0</v>
      </c>
      <c r="E5170" s="64">
        <v>0</v>
      </c>
      <c r="F5170" s="64">
        <v>0</v>
      </c>
      <c r="G5170" s="64">
        <v>0</v>
      </c>
      <c r="H5170" s="20">
        <f>IFERROR(VLOOKUP(A5170,'[3]Allocation Thresholds'!A:B,2,FALSE),10)</f>
        <v>10</v>
      </c>
    </row>
    <row r="5171" spans="1:8">
      <c r="A5171" t="s">
        <v>4184</v>
      </c>
      <c r="B5171" s="64">
        <f>VLOOKUP($A5171,Pivot!$D:$E,2,FALSE)</f>
        <v>0</v>
      </c>
      <c r="D5171" s="64">
        <v>0</v>
      </c>
      <c r="E5171" s="64">
        <v>0</v>
      </c>
      <c r="F5171" s="64">
        <v>0</v>
      </c>
      <c r="G5171" s="64">
        <v>0</v>
      </c>
      <c r="H5171" s="20">
        <f>IFERROR(VLOOKUP(A5171,'[3]Allocation Thresholds'!A:B,2,FALSE),10)</f>
        <v>10</v>
      </c>
    </row>
    <row r="5172" spans="1:8">
      <c r="A5172" t="s">
        <v>4185</v>
      </c>
      <c r="B5172" s="64">
        <f>VLOOKUP($A5172,Pivot!$D:$E,2,FALSE)</f>
        <v>0</v>
      </c>
      <c r="D5172" s="64">
        <v>0</v>
      </c>
      <c r="E5172" s="64">
        <v>0</v>
      </c>
      <c r="F5172" s="64">
        <v>0</v>
      </c>
      <c r="G5172" s="64">
        <v>0</v>
      </c>
      <c r="H5172" s="20">
        <f>IFERROR(VLOOKUP(A5172,'[3]Allocation Thresholds'!A:B,2,FALSE),10)</f>
        <v>10</v>
      </c>
    </row>
    <row r="5173" spans="1:8">
      <c r="A5173" t="s">
        <v>4186</v>
      </c>
      <c r="B5173" s="64">
        <f>VLOOKUP($A5173,Pivot!$D:$E,2,FALSE)</f>
        <v>0</v>
      </c>
      <c r="D5173" s="64">
        <v>0</v>
      </c>
      <c r="E5173" s="64">
        <v>0</v>
      </c>
      <c r="F5173" s="64">
        <v>0</v>
      </c>
      <c r="G5173" s="64">
        <v>0</v>
      </c>
      <c r="H5173" s="20">
        <f>IFERROR(VLOOKUP(A5173,'[3]Allocation Thresholds'!A:B,2,FALSE),10)</f>
        <v>10</v>
      </c>
    </row>
    <row r="5174" spans="1:8">
      <c r="A5174" t="s">
        <v>4187</v>
      </c>
      <c r="B5174" s="64">
        <f>VLOOKUP($A5174,Pivot!$D:$E,2,FALSE)</f>
        <v>0</v>
      </c>
      <c r="D5174" s="64">
        <v>0</v>
      </c>
      <c r="E5174" s="64">
        <v>0</v>
      </c>
      <c r="F5174" s="64">
        <v>0</v>
      </c>
      <c r="G5174" s="64">
        <v>0</v>
      </c>
      <c r="H5174" s="20">
        <f>IFERROR(VLOOKUP(A5174,'[3]Allocation Thresholds'!A:B,2,FALSE),10)</f>
        <v>10</v>
      </c>
    </row>
    <row r="5175" spans="1:8">
      <c r="A5175" t="s">
        <v>4188</v>
      </c>
      <c r="B5175" s="64">
        <f>VLOOKUP($A5175,Pivot!$D:$E,2,FALSE)</f>
        <v>0</v>
      </c>
      <c r="D5175" s="64">
        <v>0</v>
      </c>
      <c r="E5175" s="64">
        <v>0</v>
      </c>
      <c r="F5175" s="64">
        <v>0</v>
      </c>
      <c r="G5175" s="64">
        <v>0</v>
      </c>
      <c r="H5175" s="20">
        <f>IFERROR(VLOOKUP(A5175,'[3]Allocation Thresholds'!A:B,2,FALSE),10)</f>
        <v>10</v>
      </c>
    </row>
    <row r="5176" spans="1:8">
      <c r="A5176" t="s">
        <v>4189</v>
      </c>
      <c r="B5176" s="64">
        <f>VLOOKUP($A5176,Pivot!$D:$E,2,FALSE)</f>
        <v>0</v>
      </c>
      <c r="D5176" s="64">
        <v>0</v>
      </c>
      <c r="E5176" s="64">
        <v>0</v>
      </c>
      <c r="F5176" s="64">
        <v>0</v>
      </c>
      <c r="G5176" s="64">
        <v>0</v>
      </c>
      <c r="H5176" s="20">
        <f>IFERROR(VLOOKUP(A5176,'[3]Allocation Thresholds'!A:B,2,FALSE),10)</f>
        <v>10</v>
      </c>
    </row>
    <row r="5177" spans="1:8">
      <c r="A5177" t="s">
        <v>4190</v>
      </c>
      <c r="B5177" s="64">
        <f>VLOOKUP($A5177,Pivot!$D:$E,2,FALSE)</f>
        <v>0</v>
      </c>
      <c r="D5177" s="64">
        <v>0</v>
      </c>
      <c r="E5177" s="64">
        <v>0</v>
      </c>
      <c r="F5177" s="64">
        <v>0</v>
      </c>
      <c r="G5177" s="64">
        <v>0</v>
      </c>
      <c r="H5177" s="20">
        <f>IFERROR(VLOOKUP(A5177,'[3]Allocation Thresholds'!A:B,2,FALSE),10)</f>
        <v>10</v>
      </c>
    </row>
    <row r="5178" spans="1:8">
      <c r="A5178" t="s">
        <v>4191</v>
      </c>
      <c r="B5178" s="64">
        <f>VLOOKUP($A5178,Pivot!$D:$E,2,FALSE)</f>
        <v>0</v>
      </c>
      <c r="D5178" s="64">
        <v>0</v>
      </c>
      <c r="E5178" s="64">
        <v>0</v>
      </c>
      <c r="F5178" s="64">
        <v>0</v>
      </c>
      <c r="G5178" s="64">
        <v>0</v>
      </c>
      <c r="H5178" s="20">
        <f>IFERROR(VLOOKUP(A5178,'[3]Allocation Thresholds'!A:B,2,FALSE),10)</f>
        <v>10</v>
      </c>
    </row>
    <row r="5179" spans="1:8">
      <c r="A5179" t="s">
        <v>4192</v>
      </c>
      <c r="B5179" s="64">
        <f>VLOOKUP($A5179,Pivot!$D:$E,2,FALSE)</f>
        <v>0</v>
      </c>
      <c r="D5179" s="64">
        <v>0</v>
      </c>
      <c r="E5179" s="64">
        <v>0</v>
      </c>
      <c r="F5179" s="64">
        <v>0</v>
      </c>
      <c r="G5179" s="64">
        <v>0</v>
      </c>
      <c r="H5179" s="20">
        <f>IFERROR(VLOOKUP(A5179,'[3]Allocation Thresholds'!A:B,2,FALSE),10)</f>
        <v>10</v>
      </c>
    </row>
    <row r="5180" spans="1:8">
      <c r="A5180" t="s">
        <v>4193</v>
      </c>
      <c r="B5180" s="64">
        <f>VLOOKUP($A5180,Pivot!$D:$E,2,FALSE)</f>
        <v>0</v>
      </c>
      <c r="D5180" s="64">
        <v>0</v>
      </c>
      <c r="E5180" s="64">
        <v>0</v>
      </c>
      <c r="F5180" s="64">
        <v>0</v>
      </c>
      <c r="G5180" s="64">
        <v>0</v>
      </c>
      <c r="H5180" s="20">
        <f>IFERROR(VLOOKUP(A5180,'[3]Allocation Thresholds'!A:B,2,FALSE),10)</f>
        <v>10</v>
      </c>
    </row>
    <row r="5181" spans="1:8">
      <c r="A5181" t="s">
        <v>4194</v>
      </c>
      <c r="B5181" s="64">
        <f>VLOOKUP($A5181,Pivot!$D:$E,2,FALSE)</f>
        <v>0</v>
      </c>
      <c r="D5181" s="64">
        <v>0</v>
      </c>
      <c r="E5181" s="64">
        <v>0</v>
      </c>
      <c r="F5181" s="64">
        <v>0</v>
      </c>
      <c r="G5181" s="64">
        <v>0</v>
      </c>
      <c r="H5181" s="20">
        <f>IFERROR(VLOOKUP(A5181,'[3]Allocation Thresholds'!A:B,2,FALSE),10)</f>
        <v>10</v>
      </c>
    </row>
    <row r="5182" spans="1:8">
      <c r="A5182" t="s">
        <v>4195</v>
      </c>
      <c r="B5182" s="64">
        <f>VLOOKUP($A5182,Pivot!$D:$E,2,FALSE)</f>
        <v>0</v>
      </c>
      <c r="D5182" s="64">
        <v>0</v>
      </c>
      <c r="E5182" s="64">
        <v>0</v>
      </c>
      <c r="F5182" s="64">
        <v>0</v>
      </c>
      <c r="G5182" s="64">
        <v>0</v>
      </c>
      <c r="H5182" s="20">
        <f>IFERROR(VLOOKUP(A5182,'[3]Allocation Thresholds'!A:B,2,FALSE),10)</f>
        <v>10</v>
      </c>
    </row>
    <row r="5183" spans="1:8">
      <c r="A5183" t="s">
        <v>4196</v>
      </c>
      <c r="B5183" s="64">
        <f>VLOOKUP($A5183,Pivot!$D:$E,2,FALSE)</f>
        <v>0</v>
      </c>
      <c r="D5183" s="64">
        <v>0</v>
      </c>
      <c r="E5183" s="64">
        <v>0</v>
      </c>
      <c r="F5183" s="64">
        <v>0</v>
      </c>
      <c r="G5183" s="64">
        <v>0</v>
      </c>
      <c r="H5183" s="20">
        <f>IFERROR(VLOOKUP(A5183,'[3]Allocation Thresholds'!A:B,2,FALSE),10)</f>
        <v>10</v>
      </c>
    </row>
    <row r="5184" spans="1:8">
      <c r="A5184" t="s">
        <v>4197</v>
      </c>
      <c r="B5184" s="64">
        <f>VLOOKUP($A5184,Pivot!$D:$E,2,FALSE)</f>
        <v>0</v>
      </c>
      <c r="D5184" s="64">
        <v>0</v>
      </c>
      <c r="E5184" s="64">
        <v>0</v>
      </c>
      <c r="F5184" s="64">
        <v>0</v>
      </c>
      <c r="G5184" s="64">
        <v>0</v>
      </c>
      <c r="H5184" s="20">
        <f>IFERROR(VLOOKUP(A5184,'[3]Allocation Thresholds'!A:B,2,FALSE),10)</f>
        <v>10</v>
      </c>
    </row>
    <row r="5185" spans="1:8">
      <c r="A5185" t="s">
        <v>4198</v>
      </c>
      <c r="B5185" s="64">
        <f>VLOOKUP($A5185,Pivot!$D:$E,2,FALSE)</f>
        <v>0</v>
      </c>
      <c r="D5185" s="64">
        <v>0</v>
      </c>
      <c r="E5185" s="64">
        <v>0</v>
      </c>
      <c r="F5185" s="64">
        <v>0</v>
      </c>
      <c r="G5185" s="64">
        <v>0</v>
      </c>
      <c r="H5185" s="20">
        <f>IFERROR(VLOOKUP(A5185,'[3]Allocation Thresholds'!A:B,2,FALSE),10)</f>
        <v>10</v>
      </c>
    </row>
    <row r="5186" spans="1:8">
      <c r="A5186" t="s">
        <v>4199</v>
      </c>
      <c r="B5186" s="64">
        <f>VLOOKUP($A5186,Pivot!$D:$E,2,FALSE)</f>
        <v>0</v>
      </c>
      <c r="D5186" s="64">
        <v>0</v>
      </c>
      <c r="E5186" s="64">
        <v>0</v>
      </c>
      <c r="F5186" s="64">
        <v>0</v>
      </c>
      <c r="G5186" s="64">
        <v>0</v>
      </c>
      <c r="H5186" s="20">
        <f>IFERROR(VLOOKUP(A5186,'[3]Allocation Thresholds'!A:B,2,FALSE),10)</f>
        <v>10</v>
      </c>
    </row>
    <row r="5187" spans="1:8">
      <c r="A5187" t="s">
        <v>4200</v>
      </c>
      <c r="B5187" s="64">
        <f>VLOOKUP($A5187,Pivot!$D:$E,2,FALSE)</f>
        <v>0</v>
      </c>
      <c r="D5187" s="64">
        <v>0</v>
      </c>
      <c r="E5187" s="64">
        <v>0</v>
      </c>
      <c r="F5187" s="64">
        <v>0</v>
      </c>
      <c r="G5187" s="64">
        <v>0</v>
      </c>
      <c r="H5187" s="20">
        <f>IFERROR(VLOOKUP(A5187,'[3]Allocation Thresholds'!A:B,2,FALSE),10)</f>
        <v>10</v>
      </c>
    </row>
    <row r="5188" spans="1:8">
      <c r="A5188" t="s">
        <v>4201</v>
      </c>
      <c r="B5188" s="64">
        <f>VLOOKUP($A5188,Pivot!$D:$E,2,FALSE)</f>
        <v>0</v>
      </c>
      <c r="D5188" s="64">
        <v>0</v>
      </c>
      <c r="E5188" s="64">
        <v>0</v>
      </c>
      <c r="F5188" s="64">
        <v>0</v>
      </c>
      <c r="G5188" s="64">
        <v>0</v>
      </c>
      <c r="H5188" s="20">
        <f>IFERROR(VLOOKUP(A5188,'[3]Allocation Thresholds'!A:B,2,FALSE),10)</f>
        <v>10</v>
      </c>
    </row>
    <row r="5189" spans="1:8">
      <c r="A5189" t="s">
        <v>4202</v>
      </c>
      <c r="B5189" s="64">
        <f>VLOOKUP($A5189,Pivot!$D:$E,2,FALSE)</f>
        <v>0</v>
      </c>
      <c r="D5189" s="64">
        <v>0</v>
      </c>
      <c r="E5189" s="64">
        <v>0</v>
      </c>
      <c r="F5189" s="64">
        <v>0</v>
      </c>
      <c r="G5189" s="64">
        <v>0</v>
      </c>
      <c r="H5189" s="20">
        <f>IFERROR(VLOOKUP(A5189,'[3]Allocation Thresholds'!A:B,2,FALSE),10)</f>
        <v>10</v>
      </c>
    </row>
    <row r="5190" spans="1:8">
      <c r="A5190" t="s">
        <v>4203</v>
      </c>
      <c r="B5190" s="64">
        <f>VLOOKUP($A5190,Pivot!$D:$E,2,FALSE)</f>
        <v>0</v>
      </c>
      <c r="D5190" s="64">
        <v>0</v>
      </c>
      <c r="E5190" s="64">
        <v>0</v>
      </c>
      <c r="F5190" s="64">
        <v>0</v>
      </c>
      <c r="G5190" s="64">
        <v>0</v>
      </c>
      <c r="H5190" s="20">
        <f>IFERROR(VLOOKUP(A5190,'[3]Allocation Thresholds'!A:B,2,FALSE),10)</f>
        <v>10</v>
      </c>
    </row>
    <row r="5191" spans="1:8">
      <c r="A5191" t="s">
        <v>4204</v>
      </c>
      <c r="B5191" s="64">
        <f>VLOOKUP($A5191,Pivot!$D:$E,2,FALSE)</f>
        <v>0</v>
      </c>
      <c r="D5191" s="64">
        <v>0</v>
      </c>
      <c r="E5191" s="64">
        <v>0</v>
      </c>
      <c r="F5191" s="64">
        <v>0</v>
      </c>
      <c r="G5191" s="64">
        <v>0</v>
      </c>
      <c r="H5191" s="20">
        <f>IFERROR(VLOOKUP(A5191,'[3]Allocation Thresholds'!A:B,2,FALSE),10)</f>
        <v>10</v>
      </c>
    </row>
    <row r="5192" spans="1:8">
      <c r="A5192"/>
      <c r="B5192" s="64" t="e">
        <f>VLOOKUP($A5192,Pivot!$D:$E,2,FALSE)</f>
        <v>#N/A</v>
      </c>
      <c r="H5192" s="20">
        <f>IFERROR(VLOOKUP(A5192,'[3]Allocation Thresholds'!A:B,2,FALSE),10)</f>
        <v>10</v>
      </c>
    </row>
    <row r="5193" spans="1:8">
      <c r="A5193"/>
      <c r="B5193" s="64" t="e">
        <f>VLOOKUP($A5193,Pivot!$D:$E,2,FALSE)</f>
        <v>#N/A</v>
      </c>
      <c r="H5193" s="20">
        <f>IFERROR(VLOOKUP(A5193,'[3]Allocation Thresholds'!A:B,2,FALSE),10)</f>
        <v>10</v>
      </c>
    </row>
    <row r="5194" spans="1:8">
      <c r="A5194"/>
      <c r="B5194" s="64" t="e">
        <f>VLOOKUP($A5194,Pivot!$D:$E,2,FALSE)</f>
        <v>#N/A</v>
      </c>
      <c r="H5194" s="20">
        <f>IFERROR(VLOOKUP(A5194,'[3]Allocation Thresholds'!A:B,2,FALSE),10)</f>
        <v>10</v>
      </c>
    </row>
    <row r="5195" spans="1:8">
      <c r="A5195"/>
      <c r="B5195" s="64" t="e">
        <f>VLOOKUP($A5195,Pivot!$D:$E,2,FALSE)</f>
        <v>#N/A</v>
      </c>
      <c r="H5195" s="20">
        <f>IFERROR(VLOOKUP(A5195,'[3]Allocation Thresholds'!A:B,2,FALSE),10)</f>
        <v>10</v>
      </c>
    </row>
    <row r="5196" spans="1:8">
      <c r="A5196"/>
      <c r="B5196" s="64" t="e">
        <f>VLOOKUP($A5196,Pivot!$D:$E,2,FALSE)</f>
        <v>#N/A</v>
      </c>
      <c r="H5196" s="20">
        <f>IFERROR(VLOOKUP(A5196,'[3]Allocation Thresholds'!A:B,2,FALSE),10)</f>
        <v>10</v>
      </c>
    </row>
    <row r="5197" spans="1:8">
      <c r="A5197"/>
      <c r="B5197" s="64" t="e">
        <f>VLOOKUP($A5197,Pivot!$D:$E,2,FALSE)</f>
        <v>#N/A</v>
      </c>
      <c r="H5197" s="20">
        <f>IFERROR(VLOOKUP(A5197,'[3]Allocation Thresholds'!A:B,2,FALSE),10)</f>
        <v>10</v>
      </c>
    </row>
    <row r="5198" spans="1:8">
      <c r="A5198"/>
      <c r="B5198" s="64" t="e">
        <f>VLOOKUP($A5198,Pivot!$D:$E,2,FALSE)</f>
        <v>#N/A</v>
      </c>
      <c r="H5198" s="20">
        <f>IFERROR(VLOOKUP(A5198,'[3]Allocation Thresholds'!A:B,2,FALSE),10)</f>
        <v>10</v>
      </c>
    </row>
    <row r="5199" spans="1:8">
      <c r="A5199"/>
      <c r="B5199" s="64" t="e">
        <f>VLOOKUP($A5199,Pivot!$D:$E,2,FALSE)</f>
        <v>#N/A</v>
      </c>
      <c r="H5199" s="20">
        <f>IFERROR(VLOOKUP(A5199,'[3]Allocation Thresholds'!A:B,2,FALSE),10)</f>
        <v>10</v>
      </c>
    </row>
    <row r="5200" spans="1:8">
      <c r="A5200"/>
      <c r="B5200" s="64" t="e">
        <f>VLOOKUP($A5200,Pivot!$D:$E,2,FALSE)</f>
        <v>#N/A</v>
      </c>
      <c r="H5200" s="20">
        <f>IFERROR(VLOOKUP(A5200,'[3]Allocation Thresholds'!A:B,2,FALSE),10)</f>
        <v>10</v>
      </c>
    </row>
    <row r="5201" spans="1:8">
      <c r="A5201"/>
      <c r="B5201" s="64" t="e">
        <f>VLOOKUP($A5201,Pivot!$D:$E,2,FALSE)</f>
        <v>#N/A</v>
      </c>
      <c r="H5201" s="20">
        <f>IFERROR(VLOOKUP(A5201,'[3]Allocation Thresholds'!A:B,2,FALSE),10)</f>
        <v>10</v>
      </c>
    </row>
    <row r="5202" spans="1:8">
      <c r="A5202"/>
      <c r="B5202" s="64" t="e">
        <f>VLOOKUP($A5202,Pivot!$D:$E,2,FALSE)</f>
        <v>#N/A</v>
      </c>
      <c r="H5202" s="20">
        <f>IFERROR(VLOOKUP(A5202,'[3]Allocation Thresholds'!A:B,2,FALSE),10)</f>
        <v>10</v>
      </c>
    </row>
    <row r="5203" spans="1:8">
      <c r="A5203"/>
      <c r="B5203" s="64" t="e">
        <f>VLOOKUP($A5203,Pivot!$D:$E,2,FALSE)</f>
        <v>#N/A</v>
      </c>
      <c r="H5203" s="20">
        <f>IFERROR(VLOOKUP(A5203,'[3]Allocation Thresholds'!A:B,2,FALSE),10)</f>
        <v>10</v>
      </c>
    </row>
    <row r="5204" spans="1:8">
      <c r="A5204"/>
      <c r="B5204" s="64" t="e">
        <f>VLOOKUP($A5204,Pivot!$D:$E,2,FALSE)</f>
        <v>#N/A</v>
      </c>
      <c r="H5204" s="20">
        <f>IFERROR(VLOOKUP(A5204,'[3]Allocation Thresholds'!A:B,2,FALSE),10)</f>
        <v>10</v>
      </c>
    </row>
    <row r="5205" spans="1:8">
      <c r="A5205"/>
      <c r="B5205" s="64" t="e">
        <f>VLOOKUP($A5205,Pivot!$D:$E,2,FALSE)</f>
        <v>#N/A</v>
      </c>
      <c r="H5205" s="20">
        <f>IFERROR(VLOOKUP(A5205,'[3]Allocation Thresholds'!A:B,2,FALSE),10)</f>
        <v>10</v>
      </c>
    </row>
    <row r="5206" spans="1:8">
      <c r="A5206"/>
      <c r="B5206" s="64" t="e">
        <f>VLOOKUP($A5206,Pivot!$D:$E,2,FALSE)</f>
        <v>#N/A</v>
      </c>
      <c r="H5206" s="20">
        <f>IFERROR(VLOOKUP(A5206,'[3]Allocation Thresholds'!A:B,2,FALSE),10)</f>
        <v>10</v>
      </c>
    </row>
    <row r="5207" spans="1:8">
      <c r="A5207"/>
      <c r="B5207" s="64" t="e">
        <f>VLOOKUP($A5207,Pivot!$D:$E,2,FALSE)</f>
        <v>#N/A</v>
      </c>
      <c r="H5207" s="20">
        <f>IFERROR(VLOOKUP(A5207,'[3]Allocation Thresholds'!A:B,2,FALSE),10)</f>
        <v>10</v>
      </c>
    </row>
    <row r="5208" spans="1:8">
      <c r="A5208"/>
      <c r="B5208" s="64" t="e">
        <f>VLOOKUP($A5208,Pivot!$D:$E,2,FALSE)</f>
        <v>#N/A</v>
      </c>
      <c r="H5208" s="20">
        <f>IFERROR(VLOOKUP(A5208,'[3]Allocation Thresholds'!A:B,2,FALSE),10)</f>
        <v>10</v>
      </c>
    </row>
    <row r="5209" spans="1:8">
      <c r="A5209"/>
      <c r="B5209" s="64" t="e">
        <f>VLOOKUP($A5209,Pivot!$D:$E,2,FALSE)</f>
        <v>#N/A</v>
      </c>
      <c r="H5209" s="20">
        <f>IFERROR(VLOOKUP(A5209,'[3]Allocation Thresholds'!A:B,2,FALSE),10)</f>
        <v>10</v>
      </c>
    </row>
    <row r="5210" spans="1:8">
      <c r="A5210"/>
      <c r="B5210" s="64" t="e">
        <f>VLOOKUP($A5210,Pivot!$D:$E,2,FALSE)</f>
        <v>#N/A</v>
      </c>
      <c r="H5210" s="20">
        <f>IFERROR(VLOOKUP(A5210,'[3]Allocation Thresholds'!A:B,2,FALSE),10)</f>
        <v>10</v>
      </c>
    </row>
    <row r="5211" spans="1:8">
      <c r="A5211"/>
      <c r="B5211" s="64" t="e">
        <f>VLOOKUP($A5211,Pivot!$D:$E,2,FALSE)</f>
        <v>#N/A</v>
      </c>
      <c r="H5211" s="20">
        <f>IFERROR(VLOOKUP(A5211,'[3]Allocation Thresholds'!A:B,2,FALSE),10)</f>
        <v>10</v>
      </c>
    </row>
    <row r="5212" spans="1:8">
      <c r="A5212"/>
      <c r="B5212" s="64" t="e">
        <f>VLOOKUP($A5212,Pivot!$D:$E,2,FALSE)</f>
        <v>#N/A</v>
      </c>
      <c r="H5212" s="20">
        <f>IFERROR(VLOOKUP(A5212,'[3]Allocation Thresholds'!A:B,2,FALSE),10)</f>
        <v>10</v>
      </c>
    </row>
    <row r="5213" spans="1:8">
      <c r="A5213"/>
      <c r="B5213" s="64" t="e">
        <f>VLOOKUP($A5213,Pivot!$D:$E,2,FALSE)</f>
        <v>#N/A</v>
      </c>
      <c r="H5213" s="20">
        <f>IFERROR(VLOOKUP(A5213,'[3]Allocation Thresholds'!A:B,2,FALSE),10)</f>
        <v>10</v>
      </c>
    </row>
    <row r="5214" spans="1:8">
      <c r="A5214"/>
      <c r="B5214" s="64" t="e">
        <f>VLOOKUP($A5214,Pivot!$D:$E,2,FALSE)</f>
        <v>#N/A</v>
      </c>
      <c r="H5214" s="20">
        <f>IFERROR(VLOOKUP(A5214,'[3]Allocation Thresholds'!A:B,2,FALSE),10)</f>
        <v>10</v>
      </c>
    </row>
    <row r="5215" spans="1:8">
      <c r="A5215"/>
      <c r="B5215" s="64" t="e">
        <f>VLOOKUP($A5215,Pivot!$D:$E,2,FALSE)</f>
        <v>#N/A</v>
      </c>
      <c r="H5215" s="20">
        <f>IFERROR(VLOOKUP(A5215,'[3]Allocation Thresholds'!A:B,2,FALSE),10)</f>
        <v>10</v>
      </c>
    </row>
    <row r="5216" spans="1:8">
      <c r="A5216"/>
      <c r="B5216" s="64" t="e">
        <f>VLOOKUP($A5216,Pivot!$D:$E,2,FALSE)</f>
        <v>#N/A</v>
      </c>
      <c r="H5216" s="20">
        <f>IFERROR(VLOOKUP(A5216,'[3]Allocation Thresholds'!A:B,2,FALSE),10)</f>
        <v>10</v>
      </c>
    </row>
    <row r="5217" spans="1:8">
      <c r="A5217"/>
      <c r="B5217" s="64" t="e">
        <f>VLOOKUP($A5217,Pivot!$D:$E,2,FALSE)</f>
        <v>#N/A</v>
      </c>
      <c r="H5217" s="20">
        <f>IFERROR(VLOOKUP(A5217,'[3]Allocation Thresholds'!A:B,2,FALSE),10)</f>
        <v>10</v>
      </c>
    </row>
    <row r="5218" spans="1:8">
      <c r="A5218"/>
      <c r="B5218" s="64" t="e">
        <f>VLOOKUP($A5218,Pivot!$D:$E,2,FALSE)</f>
        <v>#N/A</v>
      </c>
      <c r="H5218" s="20">
        <f>IFERROR(VLOOKUP(A5218,'[3]Allocation Thresholds'!A:B,2,FALSE),10)</f>
        <v>10</v>
      </c>
    </row>
    <row r="5219" spans="1:8">
      <c r="A5219"/>
      <c r="B5219" s="64" t="e">
        <f>VLOOKUP($A5219,Pivot!$D:$E,2,FALSE)</f>
        <v>#N/A</v>
      </c>
      <c r="H5219" s="20">
        <f>IFERROR(VLOOKUP(A5219,'[3]Allocation Thresholds'!A:B,2,FALSE),10)</f>
        <v>10</v>
      </c>
    </row>
    <row r="5220" spans="1:8">
      <c r="A5220"/>
      <c r="B5220" s="64" t="e">
        <f>VLOOKUP($A5220,Pivot!$D:$E,2,FALSE)</f>
        <v>#N/A</v>
      </c>
      <c r="H5220" s="20">
        <f>IFERROR(VLOOKUP(A5220,'[3]Allocation Thresholds'!A:B,2,FALSE),10)</f>
        <v>10</v>
      </c>
    </row>
    <row r="5221" spans="1:8">
      <c r="A5221"/>
      <c r="B5221" s="64" t="e">
        <f>VLOOKUP($A5221,Pivot!$D:$E,2,FALSE)</f>
        <v>#N/A</v>
      </c>
      <c r="H5221" s="20">
        <f>IFERROR(VLOOKUP(A5221,'[3]Allocation Thresholds'!A:B,2,FALSE),10)</f>
        <v>10</v>
      </c>
    </row>
    <row r="5222" spans="1:8">
      <c r="A5222"/>
      <c r="B5222" s="64" t="e">
        <f>VLOOKUP($A5222,Pivot!$D:$E,2,FALSE)</f>
        <v>#N/A</v>
      </c>
      <c r="H5222" s="20">
        <f>IFERROR(VLOOKUP(A5222,'[3]Allocation Thresholds'!A:B,2,FALSE),10)</f>
        <v>10</v>
      </c>
    </row>
    <row r="5223" spans="1:8">
      <c r="A5223"/>
      <c r="B5223" s="64" t="e">
        <f>VLOOKUP($A5223,Pivot!$D:$E,2,FALSE)</f>
        <v>#N/A</v>
      </c>
      <c r="H5223" s="20">
        <f>IFERROR(VLOOKUP(A5223,'[3]Allocation Thresholds'!A:B,2,FALSE),10)</f>
        <v>10</v>
      </c>
    </row>
    <row r="5224" spans="1:8">
      <c r="A5224"/>
      <c r="B5224" s="64" t="e">
        <f>VLOOKUP($A5224,Pivot!$D:$E,2,FALSE)</f>
        <v>#N/A</v>
      </c>
      <c r="H5224" s="20">
        <f>IFERROR(VLOOKUP(A5224,'[3]Allocation Thresholds'!A:B,2,FALSE),10)</f>
        <v>10</v>
      </c>
    </row>
    <row r="5225" spans="1:8">
      <c r="A5225"/>
      <c r="B5225" s="64" t="e">
        <f>VLOOKUP($A5225,Pivot!$D:$E,2,FALSE)</f>
        <v>#N/A</v>
      </c>
      <c r="H5225" s="20">
        <f>IFERROR(VLOOKUP(A5225,'[3]Allocation Thresholds'!A:B,2,FALSE),10)</f>
        <v>10</v>
      </c>
    </row>
    <row r="5226" spans="1:8">
      <c r="A5226"/>
      <c r="B5226" s="64" t="e">
        <f>VLOOKUP($A5226,Pivot!$D:$E,2,FALSE)</f>
        <v>#N/A</v>
      </c>
      <c r="H5226" s="20">
        <f>IFERROR(VLOOKUP(A5226,'[3]Allocation Thresholds'!A:B,2,FALSE),10)</f>
        <v>10</v>
      </c>
    </row>
    <row r="5227" spans="1:8">
      <c r="A5227"/>
      <c r="B5227" s="64" t="e">
        <f>VLOOKUP($A5227,Pivot!$D:$E,2,FALSE)</f>
        <v>#N/A</v>
      </c>
      <c r="H5227" s="20">
        <f>IFERROR(VLOOKUP(A5227,'[3]Allocation Thresholds'!A:B,2,FALSE),10)</f>
        <v>10</v>
      </c>
    </row>
    <row r="5228" spans="1:8">
      <c r="A5228"/>
      <c r="B5228" s="64" t="e">
        <f>VLOOKUP($A5228,Pivot!$D:$E,2,FALSE)</f>
        <v>#N/A</v>
      </c>
      <c r="H5228" s="20">
        <f>IFERROR(VLOOKUP(A5228,'[3]Allocation Thresholds'!A:B,2,FALSE),10)</f>
        <v>10</v>
      </c>
    </row>
    <row r="5229" spans="1:8">
      <c r="A5229"/>
      <c r="B5229" s="64" t="e">
        <f>VLOOKUP($A5229,Pivot!$D:$E,2,FALSE)</f>
        <v>#N/A</v>
      </c>
      <c r="H5229" s="20">
        <f>IFERROR(VLOOKUP(A5229,'[3]Allocation Thresholds'!A:B,2,FALSE),10)</f>
        <v>10</v>
      </c>
    </row>
    <row r="5230" spans="1:8">
      <c r="A5230"/>
      <c r="B5230" s="64" t="e">
        <f>VLOOKUP($A5230,Pivot!$D:$E,2,FALSE)</f>
        <v>#N/A</v>
      </c>
      <c r="H5230" s="20">
        <f>IFERROR(VLOOKUP(A5230,'[3]Allocation Thresholds'!A:B,2,FALSE),10)</f>
        <v>10</v>
      </c>
    </row>
    <row r="5231" spans="1:8">
      <c r="A5231"/>
      <c r="B5231" s="64" t="e">
        <f>VLOOKUP($A5231,Pivot!$D:$E,2,FALSE)</f>
        <v>#N/A</v>
      </c>
      <c r="H5231" s="20">
        <f>IFERROR(VLOOKUP(A5231,'[3]Allocation Thresholds'!A:B,2,FALSE),10)</f>
        <v>10</v>
      </c>
    </row>
    <row r="5232" spans="1:8">
      <c r="A5232"/>
      <c r="B5232" s="64" t="e">
        <f>VLOOKUP($A5232,Pivot!$D:$E,2,FALSE)</f>
        <v>#N/A</v>
      </c>
      <c r="H5232" s="20">
        <f>IFERROR(VLOOKUP(A5232,'[3]Allocation Thresholds'!A:B,2,FALSE),10)</f>
        <v>10</v>
      </c>
    </row>
    <row r="5233" spans="1:8">
      <c r="A5233"/>
      <c r="B5233" s="64" t="e">
        <f>VLOOKUP($A5233,Pivot!$D:$E,2,FALSE)</f>
        <v>#N/A</v>
      </c>
      <c r="H5233" s="20">
        <f>IFERROR(VLOOKUP(A5233,'[3]Allocation Thresholds'!A:B,2,FALSE),10)</f>
        <v>10</v>
      </c>
    </row>
    <row r="5234" spans="1:8">
      <c r="A5234"/>
      <c r="B5234" s="64" t="e">
        <f>VLOOKUP($A5234,Pivot!$D:$E,2,FALSE)</f>
        <v>#N/A</v>
      </c>
      <c r="H5234" s="20">
        <f>IFERROR(VLOOKUP(A5234,'[3]Allocation Thresholds'!A:B,2,FALSE),10)</f>
        <v>10</v>
      </c>
    </row>
    <row r="5235" spans="1:8">
      <c r="A5235"/>
      <c r="B5235" s="64" t="e">
        <f>VLOOKUP($A5235,Pivot!$D:$E,2,FALSE)</f>
        <v>#N/A</v>
      </c>
      <c r="H5235" s="20">
        <f>IFERROR(VLOOKUP(A5235,'[3]Allocation Thresholds'!A:B,2,FALSE),10)</f>
        <v>10</v>
      </c>
    </row>
    <row r="5236" spans="1:8">
      <c r="A5236"/>
      <c r="B5236" s="64" t="e">
        <f>VLOOKUP($A5236,Pivot!$D:$E,2,FALSE)</f>
        <v>#N/A</v>
      </c>
      <c r="H5236" s="20">
        <f>IFERROR(VLOOKUP(A5236,'[3]Allocation Thresholds'!A:B,2,FALSE),10)</f>
        <v>10</v>
      </c>
    </row>
    <row r="5237" spans="1:8">
      <c r="A5237"/>
      <c r="B5237" s="64" t="e">
        <f>VLOOKUP($A5237,Pivot!$D:$E,2,FALSE)</f>
        <v>#N/A</v>
      </c>
      <c r="H5237" s="20">
        <f>IFERROR(VLOOKUP(A5237,'[3]Allocation Thresholds'!A:B,2,FALSE),10)</f>
        <v>10</v>
      </c>
    </row>
    <row r="5238" spans="1:8">
      <c r="A5238"/>
      <c r="B5238" s="64" t="e">
        <f>VLOOKUP($A5238,Pivot!$D:$E,2,FALSE)</f>
        <v>#N/A</v>
      </c>
      <c r="H5238" s="20">
        <f>IFERROR(VLOOKUP(A5238,'[3]Allocation Thresholds'!A:B,2,FALSE),10)</f>
        <v>10</v>
      </c>
    </row>
    <row r="5239" spans="1:8">
      <c r="A5239"/>
      <c r="B5239" s="64" t="e">
        <f>VLOOKUP($A5239,Pivot!$D:$E,2,FALSE)</f>
        <v>#N/A</v>
      </c>
      <c r="H5239" s="20">
        <f>IFERROR(VLOOKUP(A5239,'[3]Allocation Thresholds'!A:B,2,FALSE),10)</f>
        <v>10</v>
      </c>
    </row>
    <row r="5240" spans="1:8">
      <c r="A5240"/>
      <c r="B5240" s="64" t="e">
        <f>VLOOKUP($A5240,Pivot!$D:$E,2,FALSE)</f>
        <v>#N/A</v>
      </c>
      <c r="H5240" s="20">
        <f>IFERROR(VLOOKUP(A5240,'[3]Allocation Thresholds'!A:B,2,FALSE),10)</f>
        <v>10</v>
      </c>
    </row>
    <row r="5241" spans="1:8">
      <c r="A5241"/>
      <c r="B5241" s="64" t="e">
        <f>VLOOKUP($A5241,Pivot!$D:$E,2,FALSE)</f>
        <v>#N/A</v>
      </c>
      <c r="H5241" s="20">
        <f>IFERROR(VLOOKUP(A5241,'[3]Allocation Thresholds'!A:B,2,FALSE),10)</f>
        <v>10</v>
      </c>
    </row>
    <row r="5242" spans="1:8">
      <c r="A5242"/>
      <c r="B5242" s="64" t="e">
        <f>VLOOKUP($A5242,Pivot!$D:$E,2,FALSE)</f>
        <v>#N/A</v>
      </c>
      <c r="H5242" s="20">
        <f>IFERROR(VLOOKUP(A5242,'[3]Allocation Thresholds'!A:B,2,FALSE),10)</f>
        <v>10</v>
      </c>
    </row>
    <row r="5243" spans="1:8">
      <c r="A5243"/>
      <c r="B5243" s="64" t="e">
        <f>VLOOKUP($A5243,Pivot!$D:$E,2,FALSE)</f>
        <v>#N/A</v>
      </c>
      <c r="H5243" s="20">
        <f>IFERROR(VLOOKUP(A5243,'[3]Allocation Thresholds'!A:B,2,FALSE),10)</f>
        <v>10</v>
      </c>
    </row>
    <row r="5244" spans="1:8">
      <c r="A5244"/>
      <c r="B5244" s="64" t="e">
        <f>VLOOKUP($A5244,Pivot!$D:$E,2,FALSE)</f>
        <v>#N/A</v>
      </c>
      <c r="H5244" s="20">
        <f>IFERROR(VLOOKUP(A5244,'[3]Allocation Thresholds'!A:B,2,FALSE),10)</f>
        <v>10</v>
      </c>
    </row>
    <row r="5245" spans="1:8">
      <c r="A5245"/>
      <c r="B5245" s="64" t="e">
        <f>VLOOKUP($A5245,Pivot!$D:$E,2,FALSE)</f>
        <v>#N/A</v>
      </c>
      <c r="H5245" s="20">
        <f>IFERROR(VLOOKUP(A5245,'[3]Allocation Thresholds'!A:B,2,FALSE),10)</f>
        <v>10</v>
      </c>
    </row>
    <row r="5246" spans="1:8">
      <c r="A5246"/>
      <c r="B5246" s="64" t="e">
        <f>VLOOKUP($A5246,Pivot!$D:$E,2,FALSE)</f>
        <v>#N/A</v>
      </c>
      <c r="H5246" s="20">
        <f>IFERROR(VLOOKUP(A5246,'[3]Allocation Thresholds'!A:B,2,FALSE),10)</f>
        <v>10</v>
      </c>
    </row>
    <row r="5247" spans="1:8">
      <c r="A5247"/>
      <c r="B5247" s="64" t="e">
        <f>VLOOKUP($A5247,Pivot!$D:$E,2,FALSE)</f>
        <v>#N/A</v>
      </c>
      <c r="H5247" s="20">
        <f>IFERROR(VLOOKUP(A5247,'[3]Allocation Thresholds'!A:B,2,FALSE),10)</f>
        <v>10</v>
      </c>
    </row>
    <row r="5248" spans="1:8">
      <c r="A5248"/>
      <c r="B5248" s="64" t="e">
        <f>VLOOKUP($A5248,Pivot!$D:$E,2,FALSE)</f>
        <v>#N/A</v>
      </c>
      <c r="H5248" s="20">
        <f>IFERROR(VLOOKUP(A5248,'[3]Allocation Thresholds'!A:B,2,FALSE),10)</f>
        <v>10</v>
      </c>
    </row>
    <row r="5249" spans="1:8">
      <c r="A5249"/>
      <c r="B5249" s="64" t="e">
        <f>VLOOKUP($A5249,Pivot!$D:$E,2,FALSE)</f>
        <v>#N/A</v>
      </c>
      <c r="H5249" s="20">
        <f>IFERROR(VLOOKUP(A5249,'[3]Allocation Thresholds'!A:B,2,FALSE),10)</f>
        <v>10</v>
      </c>
    </row>
    <row r="5250" spans="1:8">
      <c r="A5250"/>
      <c r="B5250" s="64" t="e">
        <f>VLOOKUP($A5250,Pivot!$D:$E,2,FALSE)</f>
        <v>#N/A</v>
      </c>
      <c r="H5250" s="20">
        <f>IFERROR(VLOOKUP(A5250,'[3]Allocation Thresholds'!A:B,2,FALSE),10)</f>
        <v>10</v>
      </c>
    </row>
    <row r="5251" spans="1:8">
      <c r="A5251"/>
      <c r="B5251" s="64" t="e">
        <f>VLOOKUP($A5251,Pivot!$D:$E,2,FALSE)</f>
        <v>#N/A</v>
      </c>
      <c r="H5251" s="20">
        <f>IFERROR(VLOOKUP(A5251,'[3]Allocation Thresholds'!A:B,2,FALSE),10)</f>
        <v>10</v>
      </c>
    </row>
    <row r="5252" spans="1:8">
      <c r="A5252"/>
      <c r="B5252" s="64" t="e">
        <f>VLOOKUP($A5252,Pivot!$D:$E,2,FALSE)</f>
        <v>#N/A</v>
      </c>
      <c r="H5252" s="20">
        <f>IFERROR(VLOOKUP(A5252,'[3]Allocation Thresholds'!A:B,2,FALSE),10)</f>
        <v>10</v>
      </c>
    </row>
    <row r="5253" spans="1:8">
      <c r="A5253"/>
      <c r="B5253" s="64" t="e">
        <f>VLOOKUP($A5253,Pivot!$D:$E,2,FALSE)</f>
        <v>#N/A</v>
      </c>
      <c r="H5253" s="20">
        <f>IFERROR(VLOOKUP(A5253,'[3]Allocation Thresholds'!A:B,2,FALSE),10)</f>
        <v>10</v>
      </c>
    </row>
    <row r="5254" spans="1:8">
      <c r="A5254"/>
      <c r="B5254" s="64" t="e">
        <f>VLOOKUP($A5254,Pivot!$D:$E,2,FALSE)</f>
        <v>#N/A</v>
      </c>
      <c r="H5254" s="20">
        <f>IFERROR(VLOOKUP(A5254,'[3]Allocation Thresholds'!A:B,2,FALSE),10)</f>
        <v>10</v>
      </c>
    </row>
    <row r="5255" spans="1:8">
      <c r="A5255"/>
      <c r="B5255" s="64" t="e">
        <f>VLOOKUP($A5255,Pivot!$D:$E,2,FALSE)</f>
        <v>#N/A</v>
      </c>
      <c r="H5255" s="20">
        <f>IFERROR(VLOOKUP(A5255,'[3]Allocation Thresholds'!A:B,2,FALSE),10)</f>
        <v>10</v>
      </c>
    </row>
    <row r="5256" spans="1:8">
      <c r="A5256"/>
      <c r="B5256" s="64" t="e">
        <f>VLOOKUP($A5256,Pivot!$D:$E,2,FALSE)</f>
        <v>#N/A</v>
      </c>
      <c r="H5256" s="20">
        <f>IFERROR(VLOOKUP(A5256,'[3]Allocation Thresholds'!A:B,2,FALSE),10)</f>
        <v>10</v>
      </c>
    </row>
    <row r="5257" spans="1:8">
      <c r="A5257"/>
      <c r="B5257" s="64" t="e">
        <f>VLOOKUP($A5257,Pivot!$D:$E,2,FALSE)</f>
        <v>#N/A</v>
      </c>
      <c r="H5257" s="20">
        <f>IFERROR(VLOOKUP(A5257,'[3]Allocation Thresholds'!A:B,2,FALSE),10)</f>
        <v>10</v>
      </c>
    </row>
    <row r="5258" spans="1:8">
      <c r="A5258"/>
      <c r="B5258" s="64" t="e">
        <f>VLOOKUP($A5258,Pivot!$D:$E,2,FALSE)</f>
        <v>#N/A</v>
      </c>
      <c r="H5258" s="20">
        <f>IFERROR(VLOOKUP(A5258,'[3]Allocation Thresholds'!A:B,2,FALSE),10)</f>
        <v>10</v>
      </c>
    </row>
    <row r="5259" spans="1:8">
      <c r="A5259"/>
      <c r="B5259" s="64" t="e">
        <f>VLOOKUP($A5259,Pivot!$D:$E,2,FALSE)</f>
        <v>#N/A</v>
      </c>
      <c r="H5259" s="20">
        <f>IFERROR(VLOOKUP(A5259,'[3]Allocation Thresholds'!A:B,2,FALSE),10)</f>
        <v>10</v>
      </c>
    </row>
    <row r="5260" spans="1:8">
      <c r="A5260"/>
      <c r="B5260" s="64" t="e">
        <f>VLOOKUP($A5260,Pivot!$D:$E,2,FALSE)</f>
        <v>#N/A</v>
      </c>
      <c r="H5260" s="20">
        <f>IFERROR(VLOOKUP(A5260,'[3]Allocation Thresholds'!A:B,2,FALSE),10)</f>
        <v>10</v>
      </c>
    </row>
    <row r="5261" spans="1:8">
      <c r="A5261"/>
      <c r="B5261" s="64" t="e">
        <f>VLOOKUP($A5261,Pivot!$D:$E,2,FALSE)</f>
        <v>#N/A</v>
      </c>
      <c r="H5261" s="20">
        <f>IFERROR(VLOOKUP(A5261,'[3]Allocation Thresholds'!A:B,2,FALSE),10)</f>
        <v>10</v>
      </c>
    </row>
    <row r="5262" spans="1:8">
      <c r="A5262"/>
      <c r="B5262" s="64" t="e">
        <f>VLOOKUP($A5262,Pivot!$D:$E,2,FALSE)</f>
        <v>#N/A</v>
      </c>
      <c r="H5262" s="20">
        <f>IFERROR(VLOOKUP(A5262,'[3]Allocation Thresholds'!A:B,2,FALSE),10)</f>
        <v>10</v>
      </c>
    </row>
    <row r="5263" spans="1:8">
      <c r="A5263"/>
      <c r="B5263" s="64" t="e">
        <f>VLOOKUP($A5263,Pivot!$D:$E,2,FALSE)</f>
        <v>#N/A</v>
      </c>
      <c r="H5263" s="20">
        <f>IFERROR(VLOOKUP(A5263,'[3]Allocation Thresholds'!A:B,2,FALSE),10)</f>
        <v>10</v>
      </c>
    </row>
    <row r="5264" spans="1:8">
      <c r="A5264"/>
      <c r="B5264" s="64" t="e">
        <f>VLOOKUP($A5264,Pivot!$D:$E,2,FALSE)</f>
        <v>#N/A</v>
      </c>
      <c r="H5264" s="20">
        <f>IFERROR(VLOOKUP(A5264,'[3]Allocation Thresholds'!A:B,2,FALSE),10)</f>
        <v>10</v>
      </c>
    </row>
    <row r="5265" spans="1:8">
      <c r="A5265"/>
      <c r="B5265" s="64" t="e">
        <f>VLOOKUP($A5265,Pivot!$D:$E,2,FALSE)</f>
        <v>#N/A</v>
      </c>
      <c r="H5265" s="20">
        <f>IFERROR(VLOOKUP(A5265,'[3]Allocation Thresholds'!A:B,2,FALSE),10)</f>
        <v>10</v>
      </c>
    </row>
    <row r="5266" spans="1:8">
      <c r="A5266"/>
      <c r="B5266" s="64" t="e">
        <f>VLOOKUP($A5266,Pivot!$D:$E,2,FALSE)</f>
        <v>#N/A</v>
      </c>
      <c r="H5266" s="20">
        <f>IFERROR(VLOOKUP(A5266,'[3]Allocation Thresholds'!A:B,2,FALSE),10)</f>
        <v>10</v>
      </c>
    </row>
    <row r="5267" spans="1:8">
      <c r="A5267"/>
      <c r="B5267" s="64" t="e">
        <f>VLOOKUP($A5267,Pivot!$D:$E,2,FALSE)</f>
        <v>#N/A</v>
      </c>
      <c r="H5267" s="20">
        <f>IFERROR(VLOOKUP(A5267,'[3]Allocation Thresholds'!A:B,2,FALSE),10)</f>
        <v>10</v>
      </c>
    </row>
    <row r="5268" spans="1:8">
      <c r="A5268"/>
      <c r="B5268" s="64" t="e">
        <f>VLOOKUP($A5268,Pivot!$D:$E,2,FALSE)</f>
        <v>#N/A</v>
      </c>
      <c r="H5268" s="20">
        <f>IFERROR(VLOOKUP(A5268,'[3]Allocation Thresholds'!A:B,2,FALSE),10)</f>
        <v>10</v>
      </c>
    </row>
    <row r="5269" spans="1:8">
      <c r="A5269"/>
      <c r="B5269" s="64" t="e">
        <f>VLOOKUP($A5269,Pivot!$D:$E,2,FALSE)</f>
        <v>#N/A</v>
      </c>
      <c r="H5269" s="20">
        <f>IFERROR(VLOOKUP(A5269,'[3]Allocation Thresholds'!A:B,2,FALSE),10)</f>
        <v>10</v>
      </c>
    </row>
    <row r="5270" spans="1:8">
      <c r="A5270"/>
      <c r="B5270" s="64" t="e">
        <f>VLOOKUP($A5270,Pivot!$D:$E,2,FALSE)</f>
        <v>#N/A</v>
      </c>
      <c r="H5270" s="20">
        <f>IFERROR(VLOOKUP(A5270,'[3]Allocation Thresholds'!A:B,2,FALSE),10)</f>
        <v>10</v>
      </c>
    </row>
    <row r="5271" spans="1:8">
      <c r="A5271"/>
      <c r="B5271" s="64" t="e">
        <f>VLOOKUP($A5271,Pivot!$D:$E,2,FALSE)</f>
        <v>#N/A</v>
      </c>
      <c r="H5271" s="20">
        <f>IFERROR(VLOOKUP(A5271,'[3]Allocation Thresholds'!A:B,2,FALSE),10)</f>
        <v>10</v>
      </c>
    </row>
    <row r="5272" spans="1:8">
      <c r="A5272"/>
      <c r="B5272" s="64" t="e">
        <f>VLOOKUP($A5272,Pivot!$D:$E,2,FALSE)</f>
        <v>#N/A</v>
      </c>
      <c r="H5272" s="20">
        <f>IFERROR(VLOOKUP(A5272,'[3]Allocation Thresholds'!A:B,2,FALSE),10)</f>
        <v>10</v>
      </c>
    </row>
    <row r="5273" spans="1:8">
      <c r="A5273"/>
      <c r="B5273" s="64" t="e">
        <f>VLOOKUP($A5273,Pivot!$D:$E,2,FALSE)</f>
        <v>#N/A</v>
      </c>
      <c r="H5273" s="20">
        <f>IFERROR(VLOOKUP(A5273,'[3]Allocation Thresholds'!A:B,2,FALSE),10)</f>
        <v>10</v>
      </c>
    </row>
    <row r="5274" spans="1:8">
      <c r="A5274"/>
      <c r="B5274" s="64" t="e">
        <f>VLOOKUP($A5274,Pivot!$D:$E,2,FALSE)</f>
        <v>#N/A</v>
      </c>
      <c r="H5274" s="20">
        <f>IFERROR(VLOOKUP(A5274,'[3]Allocation Thresholds'!A:B,2,FALSE),10)</f>
        <v>10</v>
      </c>
    </row>
    <row r="5275" spans="1:8">
      <c r="A5275"/>
      <c r="B5275" s="64" t="e">
        <f>VLOOKUP($A5275,Pivot!$D:$E,2,FALSE)</f>
        <v>#N/A</v>
      </c>
      <c r="H5275" s="20">
        <f>IFERROR(VLOOKUP(A5275,'[3]Allocation Thresholds'!A:B,2,FALSE),10)</f>
        <v>10</v>
      </c>
    </row>
    <row r="5276" spans="1:8">
      <c r="A5276"/>
      <c r="B5276" s="64" t="e">
        <f>VLOOKUP($A5276,Pivot!$D:$E,2,FALSE)</f>
        <v>#N/A</v>
      </c>
      <c r="H5276" s="20">
        <f>IFERROR(VLOOKUP(A5276,'[3]Allocation Thresholds'!A:B,2,FALSE),10)</f>
        <v>10</v>
      </c>
    </row>
    <row r="5277" spans="1:8">
      <c r="A5277"/>
      <c r="B5277" s="64" t="e">
        <f>VLOOKUP($A5277,Pivot!$D:$E,2,FALSE)</f>
        <v>#N/A</v>
      </c>
      <c r="H5277" s="20">
        <f>IFERROR(VLOOKUP(A5277,'[3]Allocation Thresholds'!A:B,2,FALSE),10)</f>
        <v>10</v>
      </c>
    </row>
    <row r="5278" spans="1:8">
      <c r="A5278"/>
      <c r="B5278" s="64" t="e">
        <f>VLOOKUP($A5278,Pivot!$D:$E,2,FALSE)</f>
        <v>#N/A</v>
      </c>
      <c r="H5278" s="20">
        <f>IFERROR(VLOOKUP(A5278,'[3]Allocation Thresholds'!A:B,2,FALSE),10)</f>
        <v>10</v>
      </c>
    </row>
    <row r="5279" spans="1:8">
      <c r="A5279"/>
      <c r="B5279" s="64" t="e">
        <f>VLOOKUP($A5279,Pivot!$D:$E,2,FALSE)</f>
        <v>#N/A</v>
      </c>
      <c r="H5279" s="20">
        <f>IFERROR(VLOOKUP(A5279,'[3]Allocation Thresholds'!A:B,2,FALSE),10)</f>
        <v>10</v>
      </c>
    </row>
    <row r="5280" spans="1:8">
      <c r="A5280"/>
      <c r="B5280" s="64" t="e">
        <f>VLOOKUP($A5280,Pivot!$D:$E,2,FALSE)</f>
        <v>#N/A</v>
      </c>
      <c r="H5280" s="20">
        <f>IFERROR(VLOOKUP(A5280,'[3]Allocation Thresholds'!A:B,2,FALSE),10)</f>
        <v>10</v>
      </c>
    </row>
    <row r="5281" spans="1:8">
      <c r="A5281"/>
      <c r="B5281" s="64" t="e">
        <f>VLOOKUP($A5281,Pivot!$D:$E,2,FALSE)</f>
        <v>#N/A</v>
      </c>
      <c r="H5281" s="20">
        <f>IFERROR(VLOOKUP(A5281,'[3]Allocation Thresholds'!A:B,2,FALSE),10)</f>
        <v>10</v>
      </c>
    </row>
    <row r="5282" spans="1:8">
      <c r="A5282"/>
      <c r="B5282" s="64" t="e">
        <f>VLOOKUP($A5282,Pivot!$D:$E,2,FALSE)</f>
        <v>#N/A</v>
      </c>
      <c r="H5282" s="20">
        <f>IFERROR(VLOOKUP(A5282,'[3]Allocation Thresholds'!A:B,2,FALSE),10)</f>
        <v>10</v>
      </c>
    </row>
    <row r="5283" spans="1:8">
      <c r="A5283"/>
      <c r="B5283" s="64" t="e">
        <f>VLOOKUP($A5283,Pivot!$D:$E,2,FALSE)</f>
        <v>#N/A</v>
      </c>
      <c r="H5283" s="20">
        <f>IFERROR(VLOOKUP(A5283,'[3]Allocation Thresholds'!A:B,2,FALSE),10)</f>
        <v>10</v>
      </c>
    </row>
    <row r="5284" spans="1:8">
      <c r="A5284"/>
      <c r="B5284" s="64" t="e">
        <f>VLOOKUP($A5284,Pivot!$D:$E,2,FALSE)</f>
        <v>#N/A</v>
      </c>
      <c r="H5284" s="20">
        <f>IFERROR(VLOOKUP(A5284,'[3]Allocation Thresholds'!A:B,2,FALSE),10)</f>
        <v>10</v>
      </c>
    </row>
    <row r="5285" spans="1:8">
      <c r="A5285"/>
      <c r="B5285" s="64" t="e">
        <f>VLOOKUP($A5285,Pivot!$D:$E,2,FALSE)</f>
        <v>#N/A</v>
      </c>
      <c r="H5285" s="20">
        <f>IFERROR(VLOOKUP(A5285,'[3]Allocation Thresholds'!A:B,2,FALSE),10)</f>
        <v>10</v>
      </c>
    </row>
    <row r="5286" spans="1:8">
      <c r="A5286"/>
      <c r="B5286" s="64" t="e">
        <f>VLOOKUP($A5286,Pivot!$D:$E,2,FALSE)</f>
        <v>#N/A</v>
      </c>
      <c r="H5286" s="20">
        <f>IFERROR(VLOOKUP(A5286,'[3]Allocation Thresholds'!A:B,2,FALSE),10)</f>
        <v>10</v>
      </c>
    </row>
    <row r="5287" spans="1:8">
      <c r="A5287"/>
      <c r="B5287" s="64" t="e">
        <f>VLOOKUP($A5287,Pivot!$D:$E,2,FALSE)</f>
        <v>#N/A</v>
      </c>
      <c r="H5287" s="20">
        <f>IFERROR(VLOOKUP(A5287,'[3]Allocation Thresholds'!A:B,2,FALSE),10)</f>
        <v>10</v>
      </c>
    </row>
    <row r="5288" spans="1:8">
      <c r="A5288"/>
      <c r="B5288" s="64" t="e">
        <f>VLOOKUP($A5288,Pivot!$D:$E,2,FALSE)</f>
        <v>#N/A</v>
      </c>
      <c r="H5288" s="20">
        <f>IFERROR(VLOOKUP(A5288,'[3]Allocation Thresholds'!A:B,2,FALSE),10)</f>
        <v>10</v>
      </c>
    </row>
    <row r="5289" spans="1:8">
      <c r="A5289"/>
      <c r="B5289" s="64" t="e">
        <f>VLOOKUP($A5289,Pivot!$D:$E,2,FALSE)</f>
        <v>#N/A</v>
      </c>
      <c r="H5289" s="20">
        <f>IFERROR(VLOOKUP(A5289,'[3]Allocation Thresholds'!A:B,2,FALSE),10)</f>
        <v>10</v>
      </c>
    </row>
    <row r="5290" spans="1:8">
      <c r="A5290"/>
      <c r="B5290" s="64" t="e">
        <f>VLOOKUP($A5290,Pivot!$D:$E,2,FALSE)</f>
        <v>#N/A</v>
      </c>
      <c r="H5290" s="20">
        <f>IFERROR(VLOOKUP(A5290,'[3]Allocation Thresholds'!A:B,2,FALSE),10)</f>
        <v>10</v>
      </c>
    </row>
    <row r="5291" spans="1:8">
      <c r="A5291"/>
      <c r="B5291" s="64" t="e">
        <f>VLOOKUP($A5291,Pivot!$D:$E,2,FALSE)</f>
        <v>#N/A</v>
      </c>
      <c r="H5291" s="20">
        <f>IFERROR(VLOOKUP(A5291,'[3]Allocation Thresholds'!A:B,2,FALSE),10)</f>
        <v>10</v>
      </c>
    </row>
    <row r="5292" spans="1:8">
      <c r="A5292"/>
      <c r="B5292" s="64" t="e">
        <f>VLOOKUP($A5292,Pivot!$D:$E,2,FALSE)</f>
        <v>#N/A</v>
      </c>
      <c r="H5292" s="20">
        <f>IFERROR(VLOOKUP(A5292,'[3]Allocation Thresholds'!A:B,2,FALSE),10)</f>
        <v>10</v>
      </c>
    </row>
    <row r="5293" spans="1:8">
      <c r="A5293"/>
      <c r="B5293" s="64" t="e">
        <f>VLOOKUP($A5293,Pivot!$D:$E,2,FALSE)</f>
        <v>#N/A</v>
      </c>
      <c r="H5293" s="20">
        <f>IFERROR(VLOOKUP(A5293,'[3]Allocation Thresholds'!A:B,2,FALSE),10)</f>
        <v>10</v>
      </c>
    </row>
    <row r="5294" spans="1:8">
      <c r="A5294"/>
      <c r="B5294" s="64" t="e">
        <f>VLOOKUP($A5294,Pivot!$D:$E,2,FALSE)</f>
        <v>#N/A</v>
      </c>
      <c r="H5294" s="20">
        <f>IFERROR(VLOOKUP(A5294,'[3]Allocation Thresholds'!A:B,2,FALSE),10)</f>
        <v>10</v>
      </c>
    </row>
    <row r="5295" spans="1:8">
      <c r="A5295"/>
      <c r="B5295" s="64" t="e">
        <f>VLOOKUP($A5295,Pivot!$D:$E,2,FALSE)</f>
        <v>#N/A</v>
      </c>
      <c r="H5295" s="20">
        <f>IFERROR(VLOOKUP(A5295,'[3]Allocation Thresholds'!A:B,2,FALSE),10)</f>
        <v>10</v>
      </c>
    </row>
    <row r="5296" spans="1:8">
      <c r="A5296"/>
      <c r="B5296" s="64" t="e">
        <f>VLOOKUP($A5296,Pivot!$D:$E,2,FALSE)</f>
        <v>#N/A</v>
      </c>
      <c r="H5296" s="20">
        <f>IFERROR(VLOOKUP(A5296,'[3]Allocation Thresholds'!A:B,2,FALSE),10)</f>
        <v>10</v>
      </c>
    </row>
    <row r="5297" spans="1:8">
      <c r="A5297"/>
      <c r="B5297" s="64" t="e">
        <f>VLOOKUP($A5297,Pivot!$D:$E,2,FALSE)</f>
        <v>#N/A</v>
      </c>
      <c r="H5297" s="20">
        <f>IFERROR(VLOOKUP(A5297,'[3]Allocation Thresholds'!A:B,2,FALSE),10)</f>
        <v>10</v>
      </c>
    </row>
    <row r="5298" spans="1:8">
      <c r="A5298"/>
      <c r="B5298" s="64" t="e">
        <f>VLOOKUP($A5298,Pivot!$D:$E,2,FALSE)</f>
        <v>#N/A</v>
      </c>
      <c r="H5298" s="20">
        <f>IFERROR(VLOOKUP(A5298,'[3]Allocation Thresholds'!A:B,2,FALSE),10)</f>
        <v>10</v>
      </c>
    </row>
    <row r="5299" spans="1:8">
      <c r="A5299"/>
      <c r="B5299" s="64" t="e">
        <f>VLOOKUP($A5299,Pivot!$D:$E,2,FALSE)</f>
        <v>#N/A</v>
      </c>
      <c r="H5299" s="20">
        <f>IFERROR(VLOOKUP(A5299,'[3]Allocation Thresholds'!A:B,2,FALSE),10)</f>
        <v>10</v>
      </c>
    </row>
    <row r="5300" spans="1:8">
      <c r="A5300"/>
      <c r="B5300" s="64" t="e">
        <f>VLOOKUP($A5300,Pivot!$D:$E,2,FALSE)</f>
        <v>#N/A</v>
      </c>
      <c r="H5300" s="20">
        <f>IFERROR(VLOOKUP(A5300,'[3]Allocation Thresholds'!A:B,2,FALSE),10)</f>
        <v>10</v>
      </c>
    </row>
    <row r="5301" spans="1:8">
      <c r="A5301"/>
      <c r="B5301" s="64" t="e">
        <f>VLOOKUP($A5301,Pivot!$D:$E,2,FALSE)</f>
        <v>#N/A</v>
      </c>
      <c r="H5301" s="20">
        <f>IFERROR(VLOOKUP(A5301,'[3]Allocation Thresholds'!A:B,2,FALSE),10)</f>
        <v>10</v>
      </c>
    </row>
    <row r="5302" spans="1:8">
      <c r="A5302"/>
      <c r="B5302" s="64" t="e">
        <f>VLOOKUP($A5302,Pivot!$D:$E,2,FALSE)</f>
        <v>#N/A</v>
      </c>
      <c r="H5302" s="20">
        <f>IFERROR(VLOOKUP(A5302,'[3]Allocation Thresholds'!A:B,2,FALSE),10)</f>
        <v>10</v>
      </c>
    </row>
    <row r="5303" spans="1:8">
      <c r="A5303"/>
      <c r="B5303" s="64" t="e">
        <f>VLOOKUP($A5303,Pivot!$D:$E,2,FALSE)</f>
        <v>#N/A</v>
      </c>
      <c r="H5303" s="20">
        <f>IFERROR(VLOOKUP(A5303,'[3]Allocation Thresholds'!A:B,2,FALSE),10)</f>
        <v>10</v>
      </c>
    </row>
    <row r="5304" spans="1:8">
      <c r="A5304"/>
      <c r="B5304" s="64" t="e">
        <f>VLOOKUP($A5304,Pivot!$D:$E,2,FALSE)</f>
        <v>#N/A</v>
      </c>
      <c r="H5304" s="20">
        <f>IFERROR(VLOOKUP(A5304,'[3]Allocation Thresholds'!A:B,2,FALSE),10)</f>
        <v>10</v>
      </c>
    </row>
    <row r="5305" spans="1:8">
      <c r="A5305"/>
      <c r="B5305" s="64" t="e">
        <f>VLOOKUP($A5305,Pivot!$D:$E,2,FALSE)</f>
        <v>#N/A</v>
      </c>
      <c r="H5305" s="20">
        <f>IFERROR(VLOOKUP(A5305,'[3]Allocation Thresholds'!A:B,2,FALSE),10)</f>
        <v>10</v>
      </c>
    </row>
    <row r="5306" spans="1:8">
      <c r="A5306"/>
      <c r="B5306" s="64" t="e">
        <f>VLOOKUP($A5306,Pivot!$D:$E,2,FALSE)</f>
        <v>#N/A</v>
      </c>
      <c r="H5306" s="20">
        <f>IFERROR(VLOOKUP(A5306,'[3]Allocation Thresholds'!A:B,2,FALSE),10)</f>
        <v>10</v>
      </c>
    </row>
    <row r="5307" spans="1:8">
      <c r="A5307"/>
      <c r="B5307" s="64" t="e">
        <f>VLOOKUP($A5307,Pivot!$D:$E,2,FALSE)</f>
        <v>#N/A</v>
      </c>
      <c r="H5307" s="20">
        <f>IFERROR(VLOOKUP(A5307,'[3]Allocation Thresholds'!A:B,2,FALSE),10)</f>
        <v>10</v>
      </c>
    </row>
    <row r="5308" spans="1:8">
      <c r="A5308"/>
      <c r="B5308" s="64" t="e">
        <f>VLOOKUP($A5308,Pivot!$D:$E,2,FALSE)</f>
        <v>#N/A</v>
      </c>
      <c r="H5308" s="20">
        <f>IFERROR(VLOOKUP(A5308,'[3]Allocation Thresholds'!A:B,2,FALSE),10)</f>
        <v>10</v>
      </c>
    </row>
    <row r="5309" spans="1:8">
      <c r="A5309"/>
      <c r="B5309" s="64" t="e">
        <f>VLOOKUP($A5309,Pivot!$D:$E,2,FALSE)</f>
        <v>#N/A</v>
      </c>
      <c r="H5309" s="20">
        <f>IFERROR(VLOOKUP(A5309,'[3]Allocation Thresholds'!A:B,2,FALSE),10)</f>
        <v>10</v>
      </c>
    </row>
    <row r="5310" spans="1:8">
      <c r="A5310"/>
      <c r="B5310" s="64" t="e">
        <f>VLOOKUP($A5310,Pivot!$D:$E,2,FALSE)</f>
        <v>#N/A</v>
      </c>
      <c r="H5310" s="20">
        <f>IFERROR(VLOOKUP(A5310,'[3]Allocation Thresholds'!A:B,2,FALSE),10)</f>
        <v>10</v>
      </c>
    </row>
    <row r="5311" spans="1:8">
      <c r="A5311"/>
      <c r="B5311" s="64" t="e">
        <f>VLOOKUP($A5311,Pivot!$D:$E,2,FALSE)</f>
        <v>#N/A</v>
      </c>
      <c r="H5311" s="20">
        <f>IFERROR(VLOOKUP(A5311,'[3]Allocation Thresholds'!A:B,2,FALSE),10)</f>
        <v>10</v>
      </c>
    </row>
    <row r="5312" spans="1:8">
      <c r="A5312"/>
      <c r="B5312" s="64" t="e">
        <f>VLOOKUP($A5312,Pivot!$D:$E,2,FALSE)</f>
        <v>#N/A</v>
      </c>
      <c r="H5312" s="20">
        <f>IFERROR(VLOOKUP(A5312,'[3]Allocation Thresholds'!A:B,2,FALSE),10)</f>
        <v>10</v>
      </c>
    </row>
    <row r="5313" spans="1:8">
      <c r="A5313"/>
      <c r="B5313" s="64" t="e">
        <f>VLOOKUP($A5313,Pivot!$D:$E,2,FALSE)</f>
        <v>#N/A</v>
      </c>
      <c r="H5313" s="20">
        <f>IFERROR(VLOOKUP(A5313,'[3]Allocation Thresholds'!A:B,2,FALSE),10)</f>
        <v>10</v>
      </c>
    </row>
    <row r="5314" spans="1:8">
      <c r="A5314"/>
      <c r="B5314" s="64" t="e">
        <f>VLOOKUP($A5314,Pivot!$D:$E,2,FALSE)</f>
        <v>#N/A</v>
      </c>
      <c r="H5314" s="20">
        <f>IFERROR(VLOOKUP(A5314,'[3]Allocation Thresholds'!A:B,2,FALSE),10)</f>
        <v>10</v>
      </c>
    </row>
    <row r="5315" spans="1:8">
      <c r="A5315"/>
      <c r="B5315" s="64" t="e">
        <f>VLOOKUP($A5315,Pivot!$D:$E,2,FALSE)</f>
        <v>#N/A</v>
      </c>
      <c r="H5315" s="20">
        <f>IFERROR(VLOOKUP(A5315,'[3]Allocation Thresholds'!A:B,2,FALSE),10)</f>
        <v>10</v>
      </c>
    </row>
    <row r="5316" spans="1:8">
      <c r="A5316"/>
      <c r="B5316" s="64" t="e">
        <f>VLOOKUP($A5316,Pivot!$D:$E,2,FALSE)</f>
        <v>#N/A</v>
      </c>
      <c r="H5316" s="20">
        <f>IFERROR(VLOOKUP(A5316,'[3]Allocation Thresholds'!A:B,2,FALSE),10)</f>
        <v>10</v>
      </c>
    </row>
    <row r="5317" spans="1:8">
      <c r="A5317"/>
      <c r="B5317" s="64" t="e">
        <f>VLOOKUP($A5317,Pivot!$D:$E,2,FALSE)</f>
        <v>#N/A</v>
      </c>
      <c r="H5317" s="20">
        <f>IFERROR(VLOOKUP(A5317,'[3]Allocation Thresholds'!A:B,2,FALSE),10)</f>
        <v>10</v>
      </c>
    </row>
    <row r="5318" spans="1:8">
      <c r="A5318"/>
      <c r="B5318" s="64" t="e">
        <f>VLOOKUP($A5318,Pivot!$D:$E,2,FALSE)</f>
        <v>#N/A</v>
      </c>
      <c r="H5318" s="20">
        <f>IFERROR(VLOOKUP(A5318,'[3]Allocation Thresholds'!A:B,2,FALSE),10)</f>
        <v>10</v>
      </c>
    </row>
    <row r="5319" spans="1:8">
      <c r="A5319"/>
      <c r="B5319" s="64" t="e">
        <f>VLOOKUP($A5319,Pivot!$D:$E,2,FALSE)</f>
        <v>#N/A</v>
      </c>
      <c r="H5319" s="20">
        <f>IFERROR(VLOOKUP(A5319,'[3]Allocation Thresholds'!A:B,2,FALSE),10)</f>
        <v>10</v>
      </c>
    </row>
    <row r="5320" spans="1:8">
      <c r="A5320"/>
      <c r="B5320" s="64" t="e">
        <f>VLOOKUP($A5320,Pivot!$D:$E,2,FALSE)</f>
        <v>#N/A</v>
      </c>
      <c r="H5320" s="20">
        <f>IFERROR(VLOOKUP(A5320,'[3]Allocation Thresholds'!A:B,2,FALSE),10)</f>
        <v>10</v>
      </c>
    </row>
    <row r="5321" spans="1:8">
      <c r="A5321"/>
      <c r="B5321" s="64" t="e">
        <f>VLOOKUP($A5321,Pivot!$D:$E,2,FALSE)</f>
        <v>#N/A</v>
      </c>
      <c r="H5321" s="20">
        <f>IFERROR(VLOOKUP(A5321,'[3]Allocation Thresholds'!A:B,2,FALSE),10)</f>
        <v>10</v>
      </c>
    </row>
    <row r="5322" spans="1:8">
      <c r="A5322"/>
      <c r="B5322" s="64" t="e">
        <f>VLOOKUP($A5322,Pivot!$D:$E,2,FALSE)</f>
        <v>#N/A</v>
      </c>
      <c r="H5322" s="20">
        <f>IFERROR(VLOOKUP(A5322,'[3]Allocation Thresholds'!A:B,2,FALSE),10)</f>
        <v>10</v>
      </c>
    </row>
    <row r="5323" spans="1:8">
      <c r="A5323"/>
      <c r="B5323" s="64" t="e">
        <f>VLOOKUP($A5323,Pivot!$D:$E,2,FALSE)</f>
        <v>#N/A</v>
      </c>
      <c r="H5323" s="20">
        <f>IFERROR(VLOOKUP(A5323,'[3]Allocation Thresholds'!A:B,2,FALSE),10)</f>
        <v>10</v>
      </c>
    </row>
    <row r="5324" spans="1:8">
      <c r="A5324"/>
      <c r="B5324" s="64" t="e">
        <f>VLOOKUP($A5324,Pivot!$D:$E,2,FALSE)</f>
        <v>#N/A</v>
      </c>
      <c r="H5324" s="20">
        <f>IFERROR(VLOOKUP(A5324,'[3]Allocation Thresholds'!A:B,2,FALSE),10)</f>
        <v>10</v>
      </c>
    </row>
    <row r="5325" spans="1:8">
      <c r="A5325"/>
      <c r="B5325" s="64" t="e">
        <f>VLOOKUP($A5325,Pivot!$D:$E,2,FALSE)</f>
        <v>#N/A</v>
      </c>
      <c r="H5325" s="20">
        <f>IFERROR(VLOOKUP(A5325,'[3]Allocation Thresholds'!A:B,2,FALSE),10)</f>
        <v>10</v>
      </c>
    </row>
    <row r="5326" spans="1:8">
      <c r="A5326"/>
      <c r="B5326" s="64" t="e">
        <f>VLOOKUP($A5326,Pivot!$D:$E,2,FALSE)</f>
        <v>#N/A</v>
      </c>
      <c r="H5326" s="20">
        <f>IFERROR(VLOOKUP(A5326,'[3]Allocation Thresholds'!A:B,2,FALSE),10)</f>
        <v>10</v>
      </c>
    </row>
    <row r="5327" spans="1:8">
      <c r="A5327"/>
      <c r="B5327" s="64" t="e">
        <f>VLOOKUP($A5327,Pivot!$D:$E,2,FALSE)</f>
        <v>#N/A</v>
      </c>
      <c r="H5327" s="20">
        <f>IFERROR(VLOOKUP(A5327,'[3]Allocation Thresholds'!A:B,2,FALSE),10)</f>
        <v>10</v>
      </c>
    </row>
    <row r="5328" spans="1:8">
      <c r="A5328"/>
      <c r="B5328" s="64" t="e">
        <f>VLOOKUP($A5328,Pivot!$D:$E,2,FALSE)</f>
        <v>#N/A</v>
      </c>
      <c r="H5328" s="20">
        <f>IFERROR(VLOOKUP(A5328,'[3]Allocation Thresholds'!A:B,2,FALSE),10)</f>
        <v>10</v>
      </c>
    </row>
    <row r="5329" spans="1:8">
      <c r="A5329"/>
      <c r="B5329" s="64" t="e">
        <f>VLOOKUP($A5329,Pivot!$D:$E,2,FALSE)</f>
        <v>#N/A</v>
      </c>
      <c r="H5329" s="20">
        <f>IFERROR(VLOOKUP(A5329,'[3]Allocation Thresholds'!A:B,2,FALSE),10)</f>
        <v>10</v>
      </c>
    </row>
    <row r="5330" spans="1:8">
      <c r="A5330"/>
      <c r="B5330" s="64" t="e">
        <f>VLOOKUP($A5330,Pivot!$D:$E,2,FALSE)</f>
        <v>#N/A</v>
      </c>
      <c r="H5330" s="20">
        <f>IFERROR(VLOOKUP(A5330,'[3]Allocation Thresholds'!A:B,2,FALSE),10)</f>
        <v>10</v>
      </c>
    </row>
    <row r="5331" spans="1:8">
      <c r="A5331"/>
      <c r="B5331" s="64" t="e">
        <f>VLOOKUP($A5331,Pivot!$D:$E,2,FALSE)</f>
        <v>#N/A</v>
      </c>
      <c r="H5331" s="20">
        <f>IFERROR(VLOOKUP(A5331,'[3]Allocation Thresholds'!A:B,2,FALSE),10)</f>
        <v>10</v>
      </c>
    </row>
    <row r="5332" spans="1:8">
      <c r="A5332"/>
      <c r="B5332" s="64" t="e">
        <f>VLOOKUP($A5332,Pivot!$D:$E,2,FALSE)</f>
        <v>#N/A</v>
      </c>
      <c r="H5332" s="20">
        <f>IFERROR(VLOOKUP(A5332,'[3]Allocation Thresholds'!A:B,2,FALSE),10)</f>
        <v>10</v>
      </c>
    </row>
    <row r="5333" spans="1:8">
      <c r="A5333"/>
      <c r="B5333" s="64" t="e">
        <f>VLOOKUP($A5333,Pivot!$D:$E,2,FALSE)</f>
        <v>#N/A</v>
      </c>
      <c r="H5333" s="20">
        <f>IFERROR(VLOOKUP(A5333,'[3]Allocation Thresholds'!A:B,2,FALSE),10)</f>
        <v>10</v>
      </c>
    </row>
    <row r="5334" spans="1:8">
      <c r="A5334"/>
      <c r="B5334" s="64" t="e">
        <f>VLOOKUP($A5334,Pivot!$D:$E,2,FALSE)</f>
        <v>#N/A</v>
      </c>
      <c r="H5334" s="20">
        <f>IFERROR(VLOOKUP(A5334,'[3]Allocation Thresholds'!A:B,2,FALSE),10)</f>
        <v>10</v>
      </c>
    </row>
    <row r="5335" spans="1:8">
      <c r="A5335"/>
      <c r="B5335" s="64" t="e">
        <f>VLOOKUP($A5335,Pivot!$D:$E,2,FALSE)</f>
        <v>#N/A</v>
      </c>
      <c r="H5335" s="20">
        <f>IFERROR(VLOOKUP(A5335,'[3]Allocation Thresholds'!A:B,2,FALSE),10)</f>
        <v>10</v>
      </c>
    </row>
    <row r="5336" spans="1:8">
      <c r="A5336"/>
      <c r="B5336" s="64" t="e">
        <f>VLOOKUP($A5336,Pivot!$D:$E,2,FALSE)</f>
        <v>#N/A</v>
      </c>
      <c r="H5336" s="20">
        <f>IFERROR(VLOOKUP(A5336,'[3]Allocation Thresholds'!A:B,2,FALSE),10)</f>
        <v>10</v>
      </c>
    </row>
    <row r="5337" spans="1:8">
      <c r="A5337"/>
      <c r="B5337" s="64" t="e">
        <f>VLOOKUP($A5337,Pivot!$D:$E,2,FALSE)</f>
        <v>#N/A</v>
      </c>
      <c r="H5337" s="20">
        <f>IFERROR(VLOOKUP(A5337,'[3]Allocation Thresholds'!A:B,2,FALSE),10)</f>
        <v>10</v>
      </c>
    </row>
    <row r="5338" spans="1:8">
      <c r="A5338"/>
      <c r="B5338" s="64" t="e">
        <f>VLOOKUP($A5338,Pivot!$D:$E,2,FALSE)</f>
        <v>#N/A</v>
      </c>
      <c r="H5338" s="20">
        <f>IFERROR(VLOOKUP(A5338,'[3]Allocation Thresholds'!A:B,2,FALSE),10)</f>
        <v>10</v>
      </c>
    </row>
    <row r="5339" spans="1:8">
      <c r="A5339"/>
      <c r="B5339" s="64" t="e">
        <f>VLOOKUP($A5339,Pivot!$D:$E,2,FALSE)</f>
        <v>#N/A</v>
      </c>
      <c r="H5339" s="20">
        <f>IFERROR(VLOOKUP(A5339,'[3]Allocation Thresholds'!A:B,2,FALSE),10)</f>
        <v>10</v>
      </c>
    </row>
    <row r="5340" spans="1:8">
      <c r="A5340"/>
      <c r="B5340" s="64" t="e">
        <f>VLOOKUP($A5340,Pivot!$D:$E,2,FALSE)</f>
        <v>#N/A</v>
      </c>
      <c r="H5340" s="20">
        <f>IFERROR(VLOOKUP(A5340,'[3]Allocation Thresholds'!A:B,2,FALSE),10)</f>
        <v>10</v>
      </c>
    </row>
    <row r="5341" spans="1:8">
      <c r="A5341"/>
      <c r="B5341" s="64" t="e">
        <f>VLOOKUP($A5341,Pivot!$D:$E,2,FALSE)</f>
        <v>#N/A</v>
      </c>
      <c r="H5341" s="20">
        <f>IFERROR(VLOOKUP(A5341,'[3]Allocation Thresholds'!A:B,2,FALSE),10)</f>
        <v>10</v>
      </c>
    </row>
    <row r="5342" spans="1:8">
      <c r="A5342"/>
      <c r="B5342" s="64" t="e">
        <f>VLOOKUP($A5342,Pivot!$D:$E,2,FALSE)</f>
        <v>#N/A</v>
      </c>
      <c r="H5342" s="20">
        <f>IFERROR(VLOOKUP(A5342,'[3]Allocation Thresholds'!A:B,2,FALSE),10)</f>
        <v>10</v>
      </c>
    </row>
    <row r="5343" spans="1:8">
      <c r="A5343"/>
      <c r="B5343" s="64" t="e">
        <f>VLOOKUP($A5343,Pivot!$D:$E,2,FALSE)</f>
        <v>#N/A</v>
      </c>
      <c r="H5343" s="20">
        <f>IFERROR(VLOOKUP(A5343,'[3]Allocation Thresholds'!A:B,2,FALSE),10)</f>
        <v>10</v>
      </c>
    </row>
    <row r="5344" spans="1:8">
      <c r="A5344"/>
      <c r="B5344" s="64" t="e">
        <f>VLOOKUP($A5344,Pivot!$D:$E,2,FALSE)</f>
        <v>#N/A</v>
      </c>
      <c r="H5344" s="20">
        <f>IFERROR(VLOOKUP(A5344,'[3]Allocation Thresholds'!A:B,2,FALSE),10)</f>
        <v>10</v>
      </c>
    </row>
    <row r="5345" spans="1:8">
      <c r="A5345"/>
      <c r="B5345" s="64" t="e">
        <f>VLOOKUP($A5345,Pivot!$D:$E,2,FALSE)</f>
        <v>#N/A</v>
      </c>
      <c r="H5345" s="20">
        <f>IFERROR(VLOOKUP(A5345,'[3]Allocation Thresholds'!A:B,2,FALSE),10)</f>
        <v>10</v>
      </c>
    </row>
    <row r="5346" spans="1:8">
      <c r="A5346"/>
      <c r="B5346" s="64" t="e">
        <f>VLOOKUP($A5346,Pivot!$D:$E,2,FALSE)</f>
        <v>#N/A</v>
      </c>
      <c r="H5346" s="20">
        <f>IFERROR(VLOOKUP(A5346,'[3]Allocation Thresholds'!A:B,2,FALSE),10)</f>
        <v>10</v>
      </c>
    </row>
    <row r="5347" spans="1:8">
      <c r="A5347"/>
      <c r="B5347" s="64" t="e">
        <f>VLOOKUP($A5347,Pivot!$D:$E,2,FALSE)</f>
        <v>#N/A</v>
      </c>
      <c r="H5347" s="20">
        <f>IFERROR(VLOOKUP(A5347,'[3]Allocation Thresholds'!A:B,2,FALSE),10)</f>
        <v>10</v>
      </c>
    </row>
    <row r="5348" spans="1:8">
      <c r="A5348"/>
      <c r="B5348" s="64" t="e">
        <f>VLOOKUP($A5348,Pivot!$D:$E,2,FALSE)</f>
        <v>#N/A</v>
      </c>
      <c r="H5348" s="20">
        <f>IFERROR(VLOOKUP(A5348,'[3]Allocation Thresholds'!A:B,2,FALSE),10)</f>
        <v>10</v>
      </c>
    </row>
    <row r="5349" spans="1:8">
      <c r="A5349"/>
      <c r="B5349" s="64" t="e">
        <f>VLOOKUP($A5349,Pivot!$D:$E,2,FALSE)</f>
        <v>#N/A</v>
      </c>
      <c r="H5349" s="20">
        <f>IFERROR(VLOOKUP(A5349,'[3]Allocation Thresholds'!A:B,2,FALSE),10)</f>
        <v>10</v>
      </c>
    </row>
    <row r="5350" spans="1:8">
      <c r="A5350"/>
      <c r="B5350" s="64" t="e">
        <f>VLOOKUP($A5350,Pivot!$D:$E,2,FALSE)</f>
        <v>#N/A</v>
      </c>
      <c r="H5350" s="20">
        <f>IFERROR(VLOOKUP(A5350,'[3]Allocation Thresholds'!A:B,2,FALSE),10)</f>
        <v>10</v>
      </c>
    </row>
    <row r="5351" spans="1:8">
      <c r="A5351"/>
      <c r="B5351" s="64" t="e">
        <f>VLOOKUP($A5351,Pivot!$D:$E,2,FALSE)</f>
        <v>#N/A</v>
      </c>
      <c r="H5351" s="20">
        <f>IFERROR(VLOOKUP(A5351,'[3]Allocation Thresholds'!A:B,2,FALSE),10)</f>
        <v>10</v>
      </c>
    </row>
    <row r="5352" spans="1:8">
      <c r="A5352"/>
      <c r="B5352" s="64" t="e">
        <f>VLOOKUP($A5352,Pivot!$D:$E,2,FALSE)</f>
        <v>#N/A</v>
      </c>
      <c r="H5352" s="20">
        <f>IFERROR(VLOOKUP(A5352,'[3]Allocation Thresholds'!A:B,2,FALSE),10)</f>
        <v>10</v>
      </c>
    </row>
    <row r="5353" spans="1:8">
      <c r="A5353"/>
      <c r="B5353" s="64" t="e">
        <f>VLOOKUP($A5353,Pivot!$D:$E,2,FALSE)</f>
        <v>#N/A</v>
      </c>
      <c r="H5353" s="20">
        <f>IFERROR(VLOOKUP(A5353,'[3]Allocation Thresholds'!A:B,2,FALSE),10)</f>
        <v>10</v>
      </c>
    </row>
    <row r="5354" spans="1:8">
      <c r="A5354"/>
      <c r="B5354" s="64" t="e">
        <f>VLOOKUP($A5354,Pivot!$D:$E,2,FALSE)</f>
        <v>#N/A</v>
      </c>
      <c r="H5354" s="20">
        <f>IFERROR(VLOOKUP(A5354,'[3]Allocation Thresholds'!A:B,2,FALSE),10)</f>
        <v>10</v>
      </c>
    </row>
    <row r="5355" spans="1:8">
      <c r="A5355"/>
      <c r="B5355" s="64" t="e">
        <f>VLOOKUP($A5355,Pivot!$D:$E,2,FALSE)</f>
        <v>#N/A</v>
      </c>
      <c r="H5355" s="20">
        <f>IFERROR(VLOOKUP(A5355,'[3]Allocation Thresholds'!A:B,2,FALSE),10)</f>
        <v>10</v>
      </c>
    </row>
    <row r="5356" spans="1:8">
      <c r="A5356"/>
      <c r="B5356" s="64" t="e">
        <f>VLOOKUP($A5356,Pivot!$D:$E,2,FALSE)</f>
        <v>#N/A</v>
      </c>
      <c r="H5356" s="20">
        <f>IFERROR(VLOOKUP(A5356,'[3]Allocation Thresholds'!A:B,2,FALSE),10)</f>
        <v>10</v>
      </c>
    </row>
    <row r="5357" spans="1:8">
      <c r="A5357"/>
      <c r="B5357" s="64" t="e">
        <f>VLOOKUP($A5357,Pivot!$D:$E,2,FALSE)</f>
        <v>#N/A</v>
      </c>
      <c r="H5357" s="20">
        <f>IFERROR(VLOOKUP(A5357,'[3]Allocation Thresholds'!A:B,2,FALSE),10)</f>
        <v>10</v>
      </c>
    </row>
    <row r="5358" spans="1:8">
      <c r="A5358"/>
      <c r="B5358" s="64" t="e">
        <f>VLOOKUP($A5358,Pivot!$D:$E,2,FALSE)</f>
        <v>#N/A</v>
      </c>
      <c r="H5358" s="20">
        <f>IFERROR(VLOOKUP(A5358,'[3]Allocation Thresholds'!A:B,2,FALSE),10)</f>
        <v>10</v>
      </c>
    </row>
    <row r="5359" spans="1:8">
      <c r="A5359"/>
      <c r="B5359" s="64" t="e">
        <f>VLOOKUP($A5359,Pivot!$D:$E,2,FALSE)</f>
        <v>#N/A</v>
      </c>
      <c r="H5359" s="20">
        <f>IFERROR(VLOOKUP(A5359,'[3]Allocation Thresholds'!A:B,2,FALSE),10)</f>
        <v>10</v>
      </c>
    </row>
    <row r="5360" spans="1:8">
      <c r="A5360"/>
      <c r="B5360" s="64" t="e">
        <f>VLOOKUP($A5360,Pivot!$D:$E,2,FALSE)</f>
        <v>#N/A</v>
      </c>
      <c r="H5360" s="20">
        <f>IFERROR(VLOOKUP(A5360,'[3]Allocation Thresholds'!A:B,2,FALSE),10)</f>
        <v>10</v>
      </c>
    </row>
    <row r="5361" spans="1:8">
      <c r="A5361"/>
      <c r="B5361" s="64" t="e">
        <f>VLOOKUP($A5361,Pivot!$D:$E,2,FALSE)</f>
        <v>#N/A</v>
      </c>
      <c r="H5361" s="20">
        <f>IFERROR(VLOOKUP(A5361,'[3]Allocation Thresholds'!A:B,2,FALSE),10)</f>
        <v>10</v>
      </c>
    </row>
    <row r="5362" spans="1:8">
      <c r="A5362"/>
      <c r="B5362" s="64" t="e">
        <f>VLOOKUP($A5362,Pivot!$D:$E,2,FALSE)</f>
        <v>#N/A</v>
      </c>
      <c r="H5362" s="20">
        <f>IFERROR(VLOOKUP(A5362,'[3]Allocation Thresholds'!A:B,2,FALSE),10)</f>
        <v>10</v>
      </c>
    </row>
    <row r="5363" spans="1:8">
      <c r="A5363"/>
      <c r="B5363" s="64" t="e">
        <f>VLOOKUP($A5363,Pivot!$D:$E,2,FALSE)</f>
        <v>#N/A</v>
      </c>
      <c r="H5363" s="20">
        <f>IFERROR(VLOOKUP(A5363,'[3]Allocation Thresholds'!A:B,2,FALSE),10)</f>
        <v>10</v>
      </c>
    </row>
    <row r="5364" spans="1:8">
      <c r="A5364"/>
      <c r="B5364" s="64" t="e">
        <f>VLOOKUP($A5364,Pivot!$D:$E,2,FALSE)</f>
        <v>#N/A</v>
      </c>
      <c r="H5364" s="20">
        <f>IFERROR(VLOOKUP(A5364,'[3]Allocation Thresholds'!A:B,2,FALSE),10)</f>
        <v>10</v>
      </c>
    </row>
    <row r="5365" spans="1:8">
      <c r="A5365"/>
      <c r="B5365" s="64" t="e">
        <f>VLOOKUP($A5365,Pivot!$D:$E,2,FALSE)</f>
        <v>#N/A</v>
      </c>
      <c r="H5365" s="20">
        <f>IFERROR(VLOOKUP(A5365,'[3]Allocation Thresholds'!A:B,2,FALSE),10)</f>
        <v>10</v>
      </c>
    </row>
    <row r="5366" spans="1:8">
      <c r="A5366"/>
      <c r="B5366" s="64" t="e">
        <f>VLOOKUP($A5366,Pivot!$D:$E,2,FALSE)</f>
        <v>#N/A</v>
      </c>
      <c r="H5366" s="20">
        <f>IFERROR(VLOOKUP(A5366,'[3]Allocation Thresholds'!A:B,2,FALSE),10)</f>
        <v>10</v>
      </c>
    </row>
    <row r="5367" spans="1:8">
      <c r="A5367"/>
      <c r="B5367" s="64" t="e">
        <f>VLOOKUP($A5367,Pivot!$D:$E,2,FALSE)</f>
        <v>#N/A</v>
      </c>
      <c r="H5367" s="20">
        <f>IFERROR(VLOOKUP(A5367,'[3]Allocation Thresholds'!A:B,2,FALSE),10)</f>
        <v>10</v>
      </c>
    </row>
    <row r="5368" spans="1:8">
      <c r="A5368"/>
      <c r="B5368" s="64" t="e">
        <f>VLOOKUP($A5368,Pivot!$D:$E,2,FALSE)</f>
        <v>#N/A</v>
      </c>
      <c r="H5368" s="20">
        <f>IFERROR(VLOOKUP(A5368,'[3]Allocation Thresholds'!A:B,2,FALSE),10)</f>
        <v>10</v>
      </c>
    </row>
    <row r="5369" spans="1:8">
      <c r="A5369"/>
      <c r="B5369" s="64" t="e">
        <f>VLOOKUP($A5369,Pivot!$D:$E,2,FALSE)</f>
        <v>#N/A</v>
      </c>
      <c r="H5369" s="20">
        <f>IFERROR(VLOOKUP(A5369,'[3]Allocation Thresholds'!A:B,2,FALSE),10)</f>
        <v>10</v>
      </c>
    </row>
    <row r="5370" spans="1:8">
      <c r="A5370"/>
      <c r="B5370" s="64" t="e">
        <f>VLOOKUP($A5370,Pivot!$D:$E,2,FALSE)</f>
        <v>#N/A</v>
      </c>
      <c r="H5370" s="20">
        <f>IFERROR(VLOOKUP(A5370,'[3]Allocation Thresholds'!A:B,2,FALSE),10)</f>
        <v>10</v>
      </c>
    </row>
    <row r="5371" spans="1:8">
      <c r="A5371"/>
      <c r="B5371" s="64" t="e">
        <f>VLOOKUP($A5371,Pivot!$D:$E,2,FALSE)</f>
        <v>#N/A</v>
      </c>
      <c r="H5371" s="20">
        <f>IFERROR(VLOOKUP(A5371,'[3]Allocation Thresholds'!A:B,2,FALSE),10)</f>
        <v>10</v>
      </c>
    </row>
    <row r="5372" spans="1:8">
      <c r="A5372"/>
      <c r="B5372" s="64" t="e">
        <f>VLOOKUP($A5372,Pivot!$D:$E,2,FALSE)</f>
        <v>#N/A</v>
      </c>
      <c r="H5372" s="20">
        <f>IFERROR(VLOOKUP(A5372,'[3]Allocation Thresholds'!A:B,2,FALSE),10)</f>
        <v>10</v>
      </c>
    </row>
    <row r="5373" spans="1:8">
      <c r="A5373"/>
      <c r="B5373" s="64" t="e">
        <f>VLOOKUP($A5373,Pivot!$D:$E,2,FALSE)</f>
        <v>#N/A</v>
      </c>
      <c r="H5373" s="20">
        <f>IFERROR(VLOOKUP(A5373,'[3]Allocation Thresholds'!A:B,2,FALSE),10)</f>
        <v>10</v>
      </c>
    </row>
    <row r="5374" spans="1:8">
      <c r="A5374"/>
      <c r="B5374" s="64" t="e">
        <f>VLOOKUP($A5374,Pivot!$D:$E,2,FALSE)</f>
        <v>#N/A</v>
      </c>
      <c r="H5374" s="20">
        <f>IFERROR(VLOOKUP(A5374,'[3]Allocation Thresholds'!A:B,2,FALSE),10)</f>
        <v>10</v>
      </c>
    </row>
    <row r="5375" spans="1:8">
      <c r="A5375"/>
      <c r="B5375" s="64" t="e">
        <f>VLOOKUP($A5375,Pivot!$D:$E,2,FALSE)</f>
        <v>#N/A</v>
      </c>
      <c r="H5375" s="20">
        <f>IFERROR(VLOOKUP(A5375,'[3]Allocation Thresholds'!A:B,2,FALSE),10)</f>
        <v>10</v>
      </c>
    </row>
    <row r="5376" spans="1:8">
      <c r="A5376"/>
      <c r="B5376" s="64" t="e">
        <f>VLOOKUP($A5376,Pivot!$D:$E,2,FALSE)</f>
        <v>#N/A</v>
      </c>
      <c r="H5376" s="20">
        <f>IFERROR(VLOOKUP(A5376,'[3]Allocation Thresholds'!A:B,2,FALSE),10)</f>
        <v>10</v>
      </c>
    </row>
    <row r="5377" spans="1:8">
      <c r="A5377"/>
      <c r="B5377" s="64" t="e">
        <f>VLOOKUP($A5377,Pivot!$D:$E,2,FALSE)</f>
        <v>#N/A</v>
      </c>
      <c r="H5377" s="20">
        <f>IFERROR(VLOOKUP(A5377,'[3]Allocation Thresholds'!A:B,2,FALSE),10)</f>
        <v>10</v>
      </c>
    </row>
    <row r="5378" spans="1:8">
      <c r="A5378"/>
      <c r="B5378" s="64" t="e">
        <f>VLOOKUP($A5378,Pivot!$D:$E,2,FALSE)</f>
        <v>#N/A</v>
      </c>
      <c r="H5378" s="20">
        <f>IFERROR(VLOOKUP(A5378,'[3]Allocation Thresholds'!A:B,2,FALSE),10)</f>
        <v>10</v>
      </c>
    </row>
    <row r="5379" spans="1:8">
      <c r="A5379"/>
      <c r="B5379" s="64" t="e">
        <f>VLOOKUP($A5379,Pivot!$D:$E,2,FALSE)</f>
        <v>#N/A</v>
      </c>
      <c r="H5379" s="20">
        <f>IFERROR(VLOOKUP(A5379,'[3]Allocation Thresholds'!A:B,2,FALSE),10)</f>
        <v>10</v>
      </c>
    </row>
    <row r="5380" spans="1:8">
      <c r="A5380"/>
      <c r="B5380" s="64" t="e">
        <f>VLOOKUP($A5380,Pivot!$D:$E,2,FALSE)</f>
        <v>#N/A</v>
      </c>
      <c r="H5380" s="20">
        <f>IFERROR(VLOOKUP(A5380,'[3]Allocation Thresholds'!A:B,2,FALSE),10)</f>
        <v>10</v>
      </c>
    </row>
    <row r="5381" spans="1:8">
      <c r="A5381"/>
      <c r="B5381" s="64" t="e">
        <f>VLOOKUP($A5381,Pivot!$D:$E,2,FALSE)</f>
        <v>#N/A</v>
      </c>
      <c r="H5381" s="20">
        <f>IFERROR(VLOOKUP(A5381,'[3]Allocation Thresholds'!A:B,2,FALSE),10)</f>
        <v>10</v>
      </c>
    </row>
    <row r="5382" spans="1:8">
      <c r="A5382"/>
      <c r="B5382" s="64" t="e">
        <f>VLOOKUP($A5382,Pivot!$D:$E,2,FALSE)</f>
        <v>#N/A</v>
      </c>
      <c r="H5382" s="20">
        <f>IFERROR(VLOOKUP(A5382,'[3]Allocation Thresholds'!A:B,2,FALSE),10)</f>
        <v>10</v>
      </c>
    </row>
    <row r="5383" spans="1:8">
      <c r="A5383"/>
      <c r="B5383" s="64" t="e">
        <f>VLOOKUP($A5383,Pivot!$D:$E,2,FALSE)</f>
        <v>#N/A</v>
      </c>
      <c r="H5383" s="20">
        <f>IFERROR(VLOOKUP(A5383,'[3]Allocation Thresholds'!A:B,2,FALSE),10)</f>
        <v>10</v>
      </c>
    </row>
    <row r="5384" spans="1:8">
      <c r="A5384"/>
      <c r="B5384" s="64" t="e">
        <f>VLOOKUP($A5384,Pivot!$D:$E,2,FALSE)</f>
        <v>#N/A</v>
      </c>
      <c r="H5384" s="20">
        <f>IFERROR(VLOOKUP(A5384,'[3]Allocation Thresholds'!A:B,2,FALSE),10)</f>
        <v>10</v>
      </c>
    </row>
    <row r="5385" spans="1:8">
      <c r="A5385"/>
      <c r="B5385" s="64" t="e">
        <f>VLOOKUP($A5385,Pivot!$D:$E,2,FALSE)</f>
        <v>#N/A</v>
      </c>
      <c r="H5385" s="20">
        <f>IFERROR(VLOOKUP(A5385,'[3]Allocation Thresholds'!A:B,2,FALSE),10)</f>
        <v>10</v>
      </c>
    </row>
    <row r="5386" spans="1:8">
      <c r="A5386"/>
      <c r="B5386" s="64" t="e">
        <f>VLOOKUP($A5386,Pivot!$D:$E,2,FALSE)</f>
        <v>#N/A</v>
      </c>
      <c r="H5386" s="20">
        <f>IFERROR(VLOOKUP(A5386,'[3]Allocation Thresholds'!A:B,2,FALSE),10)</f>
        <v>10</v>
      </c>
    </row>
    <row r="5387" spans="1:8">
      <c r="A5387"/>
      <c r="B5387" s="64" t="e">
        <f>VLOOKUP($A5387,Pivot!$D:$E,2,FALSE)</f>
        <v>#N/A</v>
      </c>
      <c r="H5387" s="20">
        <f>IFERROR(VLOOKUP(A5387,'[3]Allocation Thresholds'!A:B,2,FALSE),10)</f>
        <v>10</v>
      </c>
    </row>
    <row r="5388" spans="1:8">
      <c r="A5388"/>
      <c r="B5388" s="64" t="e">
        <f>VLOOKUP($A5388,Pivot!$D:$E,2,FALSE)</f>
        <v>#N/A</v>
      </c>
      <c r="H5388" s="20">
        <f>IFERROR(VLOOKUP(A5388,'[3]Allocation Thresholds'!A:B,2,FALSE),10)</f>
        <v>10</v>
      </c>
    </row>
    <row r="5389" spans="1:8">
      <c r="A5389"/>
      <c r="B5389" s="64" t="e">
        <f>VLOOKUP($A5389,Pivot!$D:$E,2,FALSE)</f>
        <v>#N/A</v>
      </c>
      <c r="H5389" s="20">
        <f>IFERROR(VLOOKUP(A5389,'[3]Allocation Thresholds'!A:B,2,FALSE),10)</f>
        <v>10</v>
      </c>
    </row>
    <row r="5390" spans="1:8">
      <c r="A5390"/>
      <c r="B5390" s="64" t="e">
        <f>VLOOKUP($A5390,Pivot!$D:$E,2,FALSE)</f>
        <v>#N/A</v>
      </c>
      <c r="H5390" s="20">
        <f>IFERROR(VLOOKUP(A5390,'[3]Allocation Thresholds'!A:B,2,FALSE),10)</f>
        <v>10</v>
      </c>
    </row>
    <row r="5391" spans="1:8">
      <c r="A5391"/>
      <c r="B5391" s="64" t="e">
        <f>VLOOKUP($A5391,Pivot!$D:$E,2,FALSE)</f>
        <v>#N/A</v>
      </c>
      <c r="H5391" s="20">
        <f>IFERROR(VLOOKUP(A5391,'[3]Allocation Thresholds'!A:B,2,FALSE),10)</f>
        <v>10</v>
      </c>
    </row>
    <row r="5392" spans="1:8">
      <c r="A5392"/>
      <c r="B5392" s="64" t="e">
        <f>VLOOKUP($A5392,Pivot!$D:$E,2,FALSE)</f>
        <v>#N/A</v>
      </c>
      <c r="H5392" s="20">
        <f>IFERROR(VLOOKUP(A5392,'[3]Allocation Thresholds'!A:B,2,FALSE),10)</f>
        <v>10</v>
      </c>
    </row>
    <row r="5393" spans="1:8">
      <c r="A5393"/>
      <c r="B5393" s="64" t="e">
        <f>VLOOKUP($A5393,Pivot!$D:$E,2,FALSE)</f>
        <v>#N/A</v>
      </c>
      <c r="H5393" s="20">
        <f>IFERROR(VLOOKUP(A5393,'[3]Allocation Thresholds'!A:B,2,FALSE),10)</f>
        <v>10</v>
      </c>
    </row>
    <row r="5394" spans="1:8">
      <c r="A5394"/>
      <c r="B5394" s="64" t="e">
        <f>VLOOKUP($A5394,Pivot!$D:$E,2,FALSE)</f>
        <v>#N/A</v>
      </c>
      <c r="H5394" s="20">
        <f>IFERROR(VLOOKUP(A5394,'[3]Allocation Thresholds'!A:B,2,FALSE),10)</f>
        <v>10</v>
      </c>
    </row>
    <row r="5395" spans="1:8">
      <c r="A5395"/>
      <c r="B5395" s="64" t="e">
        <f>VLOOKUP($A5395,Pivot!$D:$E,2,FALSE)</f>
        <v>#N/A</v>
      </c>
      <c r="H5395" s="20">
        <f>IFERROR(VLOOKUP(A5395,'[3]Allocation Thresholds'!A:B,2,FALSE),10)</f>
        <v>10</v>
      </c>
    </row>
    <row r="5396" spans="1:8">
      <c r="A5396"/>
      <c r="B5396" s="64" t="e">
        <f>VLOOKUP($A5396,Pivot!$D:$E,2,FALSE)</f>
        <v>#N/A</v>
      </c>
      <c r="H5396" s="20">
        <f>IFERROR(VLOOKUP(A5396,'[3]Allocation Thresholds'!A:B,2,FALSE),10)</f>
        <v>10</v>
      </c>
    </row>
    <row r="5397" spans="1:8">
      <c r="A5397"/>
      <c r="B5397" s="64" t="e">
        <f>VLOOKUP($A5397,Pivot!$D:$E,2,FALSE)</f>
        <v>#N/A</v>
      </c>
      <c r="H5397" s="20">
        <f>IFERROR(VLOOKUP(A5397,'[3]Allocation Thresholds'!A:B,2,FALSE),10)</f>
        <v>10</v>
      </c>
    </row>
    <row r="5398" spans="1:8">
      <c r="A5398"/>
      <c r="B5398" s="64" t="e">
        <f>VLOOKUP($A5398,Pivot!$D:$E,2,FALSE)</f>
        <v>#N/A</v>
      </c>
      <c r="H5398" s="20">
        <f>IFERROR(VLOOKUP(A5398,'[3]Allocation Thresholds'!A:B,2,FALSE),10)</f>
        <v>10</v>
      </c>
    </row>
    <row r="5399" spans="1:8">
      <c r="A5399"/>
      <c r="B5399" s="64" t="e">
        <f>VLOOKUP($A5399,Pivot!$D:$E,2,FALSE)</f>
        <v>#N/A</v>
      </c>
      <c r="H5399" s="20">
        <f>IFERROR(VLOOKUP(A5399,'[3]Allocation Thresholds'!A:B,2,FALSE),10)</f>
        <v>10</v>
      </c>
    </row>
    <row r="5400" spans="1:8">
      <c r="A5400"/>
      <c r="B5400" s="64" t="e">
        <f>VLOOKUP($A5400,Pivot!$D:$E,2,FALSE)</f>
        <v>#N/A</v>
      </c>
      <c r="H5400" s="20">
        <f>IFERROR(VLOOKUP(A5400,'[3]Allocation Thresholds'!A:B,2,FALSE),10)</f>
        <v>10</v>
      </c>
    </row>
    <row r="5401" spans="1:8">
      <c r="A5401"/>
      <c r="B5401" s="64" t="e">
        <f>VLOOKUP($A5401,Pivot!$D:$E,2,FALSE)</f>
        <v>#N/A</v>
      </c>
      <c r="H5401" s="20">
        <f>IFERROR(VLOOKUP(A5401,'[3]Allocation Thresholds'!A:B,2,FALSE),10)</f>
        <v>10</v>
      </c>
    </row>
    <row r="5402" spans="1:8">
      <c r="A5402"/>
      <c r="B5402" s="64" t="e">
        <f>VLOOKUP($A5402,Pivot!$D:$E,2,FALSE)</f>
        <v>#N/A</v>
      </c>
      <c r="H5402" s="20">
        <f>IFERROR(VLOOKUP(A5402,'[3]Allocation Thresholds'!A:B,2,FALSE),10)</f>
        <v>10</v>
      </c>
    </row>
    <row r="5403" spans="1:8">
      <c r="A5403"/>
      <c r="B5403" s="64" t="e">
        <f>VLOOKUP($A5403,Pivot!$D:$E,2,FALSE)</f>
        <v>#N/A</v>
      </c>
      <c r="H5403" s="20">
        <f>IFERROR(VLOOKUP(A5403,'[3]Allocation Thresholds'!A:B,2,FALSE),10)</f>
        <v>10</v>
      </c>
    </row>
    <row r="5404" spans="1:8">
      <c r="A5404"/>
      <c r="B5404" s="64" t="e">
        <f>VLOOKUP($A5404,Pivot!$D:$E,2,FALSE)</f>
        <v>#N/A</v>
      </c>
      <c r="H5404" s="20">
        <f>IFERROR(VLOOKUP(A5404,'[3]Allocation Thresholds'!A:B,2,FALSE),10)</f>
        <v>10</v>
      </c>
    </row>
    <row r="5405" spans="1:8">
      <c r="A5405"/>
      <c r="B5405" s="64" t="e">
        <f>VLOOKUP($A5405,Pivot!$D:$E,2,FALSE)</f>
        <v>#N/A</v>
      </c>
      <c r="H5405" s="20">
        <f>IFERROR(VLOOKUP(A5405,'[3]Allocation Thresholds'!A:B,2,FALSE),10)</f>
        <v>10</v>
      </c>
    </row>
    <row r="5406" spans="1:8">
      <c r="A5406"/>
      <c r="B5406" s="64" t="e">
        <f>VLOOKUP($A5406,Pivot!$D:$E,2,FALSE)</f>
        <v>#N/A</v>
      </c>
      <c r="H5406" s="20">
        <f>IFERROR(VLOOKUP(A5406,'[3]Allocation Thresholds'!A:B,2,FALSE),10)</f>
        <v>10</v>
      </c>
    </row>
    <row r="5407" spans="1:8">
      <c r="A5407"/>
      <c r="B5407" s="64" t="e">
        <f>VLOOKUP($A5407,Pivot!$D:$E,2,FALSE)</f>
        <v>#N/A</v>
      </c>
      <c r="H5407" s="20">
        <f>IFERROR(VLOOKUP(A5407,'[3]Allocation Thresholds'!A:B,2,FALSE),10)</f>
        <v>10</v>
      </c>
    </row>
    <row r="5408" spans="1:8">
      <c r="A5408"/>
      <c r="B5408" s="64" t="e">
        <f>VLOOKUP($A5408,Pivot!$D:$E,2,FALSE)</f>
        <v>#N/A</v>
      </c>
      <c r="H5408" s="20">
        <f>IFERROR(VLOOKUP(A5408,'[3]Allocation Thresholds'!A:B,2,FALSE),10)</f>
        <v>10</v>
      </c>
    </row>
    <row r="5409" spans="1:8">
      <c r="A5409"/>
      <c r="B5409" s="64" t="e">
        <f>VLOOKUP($A5409,Pivot!$D:$E,2,FALSE)</f>
        <v>#N/A</v>
      </c>
      <c r="H5409" s="20">
        <f>IFERROR(VLOOKUP(A5409,'[3]Allocation Thresholds'!A:B,2,FALSE),10)</f>
        <v>10</v>
      </c>
    </row>
    <row r="5410" spans="1:8">
      <c r="A5410"/>
      <c r="B5410" s="64" t="e">
        <f>VLOOKUP($A5410,Pivot!$D:$E,2,FALSE)</f>
        <v>#N/A</v>
      </c>
      <c r="H5410" s="20">
        <f>IFERROR(VLOOKUP(A5410,'[3]Allocation Thresholds'!A:B,2,FALSE),10)</f>
        <v>10</v>
      </c>
    </row>
    <row r="5411" spans="1:8">
      <c r="A5411"/>
      <c r="B5411" s="64" t="e">
        <f>VLOOKUP($A5411,Pivot!$D:$E,2,FALSE)</f>
        <v>#N/A</v>
      </c>
      <c r="H5411" s="20">
        <f>IFERROR(VLOOKUP(A5411,'[3]Allocation Thresholds'!A:B,2,FALSE),10)</f>
        <v>10</v>
      </c>
    </row>
    <row r="5412" spans="1:8">
      <c r="A5412"/>
      <c r="B5412" s="64" t="e">
        <f>VLOOKUP($A5412,Pivot!$D:$E,2,FALSE)</f>
        <v>#N/A</v>
      </c>
      <c r="H5412" s="20">
        <f>IFERROR(VLOOKUP(A5412,'[3]Allocation Thresholds'!A:B,2,FALSE),10)</f>
        <v>10</v>
      </c>
    </row>
    <row r="5413" spans="1:8">
      <c r="A5413"/>
      <c r="B5413" s="64" t="e">
        <f>VLOOKUP($A5413,Pivot!$D:$E,2,FALSE)</f>
        <v>#N/A</v>
      </c>
      <c r="H5413" s="20">
        <f>IFERROR(VLOOKUP(A5413,'[3]Allocation Thresholds'!A:B,2,FALSE),10)</f>
        <v>10</v>
      </c>
    </row>
    <row r="5414" spans="1:8">
      <c r="A5414"/>
      <c r="B5414" s="64" t="e">
        <f>VLOOKUP($A5414,Pivot!$D:$E,2,FALSE)</f>
        <v>#N/A</v>
      </c>
      <c r="H5414" s="20">
        <f>IFERROR(VLOOKUP(A5414,'[3]Allocation Thresholds'!A:B,2,FALSE),10)</f>
        <v>10</v>
      </c>
    </row>
    <row r="5415" spans="1:8">
      <c r="A5415"/>
      <c r="B5415" s="64" t="e">
        <f>VLOOKUP($A5415,Pivot!$D:$E,2,FALSE)</f>
        <v>#N/A</v>
      </c>
      <c r="H5415" s="20">
        <f>IFERROR(VLOOKUP(A5415,'[3]Allocation Thresholds'!A:B,2,FALSE),10)</f>
        <v>10</v>
      </c>
    </row>
    <row r="5416" spans="1:8">
      <c r="A5416"/>
      <c r="B5416" s="64" t="e">
        <f>VLOOKUP($A5416,Pivot!$D:$E,2,FALSE)</f>
        <v>#N/A</v>
      </c>
      <c r="H5416" s="20">
        <f>IFERROR(VLOOKUP(A5416,'[3]Allocation Thresholds'!A:B,2,FALSE),10)</f>
        <v>10</v>
      </c>
    </row>
    <row r="5417" spans="1:8">
      <c r="A5417"/>
      <c r="B5417" s="64" t="e">
        <f>VLOOKUP($A5417,Pivot!$D:$E,2,FALSE)</f>
        <v>#N/A</v>
      </c>
      <c r="H5417" s="20">
        <f>IFERROR(VLOOKUP(A5417,'[3]Allocation Thresholds'!A:B,2,FALSE),10)</f>
        <v>10</v>
      </c>
    </row>
    <row r="5418" spans="1:8">
      <c r="A5418"/>
      <c r="B5418" s="64" t="e">
        <f>VLOOKUP($A5418,Pivot!$D:$E,2,FALSE)</f>
        <v>#N/A</v>
      </c>
      <c r="H5418" s="20">
        <f>IFERROR(VLOOKUP(A5418,'[3]Allocation Thresholds'!A:B,2,FALSE),10)</f>
        <v>10</v>
      </c>
    </row>
    <row r="5419" spans="1:8">
      <c r="A5419"/>
      <c r="B5419" s="64" t="e">
        <f>VLOOKUP($A5419,Pivot!$D:$E,2,FALSE)</f>
        <v>#N/A</v>
      </c>
      <c r="H5419" s="20">
        <f>IFERROR(VLOOKUP(A5419,'[3]Allocation Thresholds'!A:B,2,FALSE),10)</f>
        <v>10</v>
      </c>
    </row>
    <row r="5420" spans="1:8">
      <c r="A5420"/>
      <c r="B5420" s="64" t="e">
        <f>VLOOKUP($A5420,Pivot!$D:$E,2,FALSE)</f>
        <v>#N/A</v>
      </c>
      <c r="H5420" s="20">
        <f>IFERROR(VLOOKUP(A5420,'[3]Allocation Thresholds'!A:B,2,FALSE),10)</f>
        <v>10</v>
      </c>
    </row>
    <row r="5421" spans="1:8">
      <c r="A5421"/>
      <c r="B5421" s="64" t="e">
        <f>VLOOKUP($A5421,Pivot!$D:$E,2,FALSE)</f>
        <v>#N/A</v>
      </c>
      <c r="H5421" s="20">
        <f>IFERROR(VLOOKUP(A5421,'[3]Allocation Thresholds'!A:B,2,FALSE),10)</f>
        <v>10</v>
      </c>
    </row>
    <row r="5422" spans="1:8">
      <c r="A5422"/>
      <c r="B5422" s="64" t="e">
        <f>VLOOKUP($A5422,Pivot!$D:$E,2,FALSE)</f>
        <v>#N/A</v>
      </c>
      <c r="H5422" s="20">
        <f>IFERROR(VLOOKUP(A5422,'[3]Allocation Thresholds'!A:B,2,FALSE),10)</f>
        <v>10</v>
      </c>
    </row>
    <row r="5423" spans="1:8">
      <c r="A5423"/>
      <c r="B5423" s="64" t="e">
        <f>VLOOKUP($A5423,Pivot!$D:$E,2,FALSE)</f>
        <v>#N/A</v>
      </c>
      <c r="H5423" s="20">
        <f>IFERROR(VLOOKUP(A5423,'[3]Allocation Thresholds'!A:B,2,FALSE),10)</f>
        <v>10</v>
      </c>
    </row>
    <row r="5424" spans="1:8">
      <c r="A5424"/>
      <c r="B5424" s="64" t="e">
        <f>VLOOKUP($A5424,Pivot!$D:$E,2,FALSE)</f>
        <v>#N/A</v>
      </c>
      <c r="H5424" s="20">
        <f>IFERROR(VLOOKUP(A5424,'[3]Allocation Thresholds'!A:B,2,FALSE),10)</f>
        <v>10</v>
      </c>
    </row>
    <row r="5425" spans="1:8">
      <c r="A5425"/>
      <c r="B5425" s="64" t="e">
        <f>VLOOKUP($A5425,Pivot!$D:$E,2,FALSE)</f>
        <v>#N/A</v>
      </c>
      <c r="H5425" s="20">
        <f>IFERROR(VLOOKUP(A5425,'[3]Allocation Thresholds'!A:B,2,FALSE),10)</f>
        <v>10</v>
      </c>
    </row>
    <row r="5426" spans="1:8">
      <c r="A5426"/>
      <c r="B5426" s="64" t="e">
        <f>VLOOKUP($A5426,Pivot!$D:$E,2,FALSE)</f>
        <v>#N/A</v>
      </c>
      <c r="H5426" s="20">
        <f>IFERROR(VLOOKUP(A5426,'[3]Allocation Thresholds'!A:B,2,FALSE),10)</f>
        <v>10</v>
      </c>
    </row>
    <row r="5427" spans="1:8">
      <c r="A5427"/>
      <c r="B5427" s="64" t="e">
        <f>VLOOKUP($A5427,Pivot!$D:$E,2,FALSE)</f>
        <v>#N/A</v>
      </c>
      <c r="H5427" s="20">
        <f>IFERROR(VLOOKUP(A5427,'[3]Allocation Thresholds'!A:B,2,FALSE),10)</f>
        <v>10</v>
      </c>
    </row>
    <row r="5428" spans="1:8">
      <c r="A5428"/>
      <c r="B5428" s="64" t="e">
        <f>VLOOKUP($A5428,Pivot!$D:$E,2,FALSE)</f>
        <v>#N/A</v>
      </c>
      <c r="H5428" s="20">
        <f>IFERROR(VLOOKUP(A5428,'[3]Allocation Thresholds'!A:B,2,FALSE),10)</f>
        <v>10</v>
      </c>
    </row>
    <row r="5429" spans="1:8">
      <c r="A5429"/>
      <c r="B5429" s="64" t="e">
        <f>VLOOKUP($A5429,Pivot!$D:$E,2,FALSE)</f>
        <v>#N/A</v>
      </c>
      <c r="H5429" s="20">
        <f>IFERROR(VLOOKUP(A5429,'[3]Allocation Thresholds'!A:B,2,FALSE),10)</f>
        <v>10</v>
      </c>
    </row>
    <row r="5430" spans="1:8">
      <c r="A5430"/>
      <c r="B5430" s="64" t="e">
        <f>VLOOKUP($A5430,Pivot!$D:$E,2,FALSE)</f>
        <v>#N/A</v>
      </c>
      <c r="H5430" s="20">
        <f>IFERROR(VLOOKUP(A5430,'[3]Allocation Thresholds'!A:B,2,FALSE),10)</f>
        <v>10</v>
      </c>
    </row>
    <row r="5431" spans="1:8">
      <c r="A5431"/>
      <c r="B5431" s="64" t="e">
        <f>VLOOKUP($A5431,Pivot!$D:$E,2,FALSE)</f>
        <v>#N/A</v>
      </c>
      <c r="H5431" s="20">
        <f>IFERROR(VLOOKUP(A5431,'[3]Allocation Thresholds'!A:B,2,FALSE),10)</f>
        <v>10</v>
      </c>
    </row>
    <row r="5432" spans="1:8">
      <c r="A5432"/>
      <c r="B5432" s="64" t="e">
        <f>VLOOKUP($A5432,Pivot!$D:$E,2,FALSE)</f>
        <v>#N/A</v>
      </c>
      <c r="H5432" s="20">
        <f>IFERROR(VLOOKUP(A5432,'[3]Allocation Thresholds'!A:B,2,FALSE),10)</f>
        <v>10</v>
      </c>
    </row>
    <row r="5433" spans="1:8">
      <c r="A5433"/>
      <c r="B5433" s="64" t="e">
        <f>VLOOKUP($A5433,Pivot!$D:$E,2,FALSE)</f>
        <v>#N/A</v>
      </c>
      <c r="H5433" s="20">
        <f>IFERROR(VLOOKUP(A5433,'[3]Allocation Thresholds'!A:B,2,FALSE),10)</f>
        <v>10</v>
      </c>
    </row>
    <row r="5434" spans="1:8">
      <c r="A5434"/>
      <c r="B5434" s="64" t="e">
        <f>VLOOKUP($A5434,Pivot!$D:$E,2,FALSE)</f>
        <v>#N/A</v>
      </c>
      <c r="H5434" s="20">
        <f>IFERROR(VLOOKUP(A5434,'[3]Allocation Thresholds'!A:B,2,FALSE),10)</f>
        <v>10</v>
      </c>
    </row>
    <row r="5435" spans="1:8">
      <c r="A5435"/>
      <c r="B5435" s="64" t="e">
        <f>VLOOKUP($A5435,Pivot!$D:$E,2,FALSE)</f>
        <v>#N/A</v>
      </c>
      <c r="H5435" s="20">
        <f>IFERROR(VLOOKUP(A5435,'[3]Allocation Thresholds'!A:B,2,FALSE),10)</f>
        <v>10</v>
      </c>
    </row>
    <row r="5436" spans="1:8">
      <c r="A5436"/>
      <c r="B5436" s="64" t="e">
        <f>VLOOKUP($A5436,Pivot!$D:$E,2,FALSE)</f>
        <v>#N/A</v>
      </c>
      <c r="H5436" s="20">
        <f>IFERROR(VLOOKUP(A5436,'[3]Allocation Thresholds'!A:B,2,FALSE),10)</f>
        <v>10</v>
      </c>
    </row>
    <row r="5437" spans="1:8">
      <c r="A5437"/>
      <c r="B5437" s="64" t="e">
        <f>VLOOKUP($A5437,Pivot!$D:$E,2,FALSE)</f>
        <v>#N/A</v>
      </c>
      <c r="H5437" s="20">
        <f>IFERROR(VLOOKUP(A5437,'[3]Allocation Thresholds'!A:B,2,FALSE),10)</f>
        <v>10</v>
      </c>
    </row>
    <row r="5438" spans="1:8">
      <c r="A5438"/>
      <c r="B5438" s="64" t="e">
        <f>VLOOKUP($A5438,Pivot!$D:$E,2,FALSE)</f>
        <v>#N/A</v>
      </c>
      <c r="H5438" s="20">
        <f>IFERROR(VLOOKUP(A5438,'[3]Allocation Thresholds'!A:B,2,FALSE),10)</f>
        <v>10</v>
      </c>
    </row>
    <row r="5439" spans="1:8">
      <c r="A5439"/>
      <c r="B5439" s="64" t="e">
        <f>VLOOKUP($A5439,Pivot!$D:$E,2,FALSE)</f>
        <v>#N/A</v>
      </c>
      <c r="H5439" s="20">
        <f>IFERROR(VLOOKUP(A5439,'[3]Allocation Thresholds'!A:B,2,FALSE),10)</f>
        <v>10</v>
      </c>
    </row>
    <row r="5440" spans="1:8">
      <c r="A5440"/>
      <c r="B5440" s="64" t="e">
        <f>VLOOKUP($A5440,Pivot!$D:$E,2,FALSE)</f>
        <v>#N/A</v>
      </c>
      <c r="H5440" s="20">
        <f>IFERROR(VLOOKUP(A5440,'[3]Allocation Thresholds'!A:B,2,FALSE),10)</f>
        <v>10</v>
      </c>
    </row>
    <row r="5441" spans="1:8">
      <c r="A5441"/>
      <c r="B5441" s="64" t="e">
        <f>VLOOKUP($A5441,Pivot!$D:$E,2,FALSE)</f>
        <v>#N/A</v>
      </c>
      <c r="H5441" s="20">
        <f>IFERROR(VLOOKUP(A5441,'[3]Allocation Thresholds'!A:B,2,FALSE),10)</f>
        <v>10</v>
      </c>
    </row>
    <row r="5442" spans="1:8">
      <c r="A5442"/>
      <c r="B5442" s="64" t="e">
        <f>VLOOKUP($A5442,Pivot!$D:$E,2,FALSE)</f>
        <v>#N/A</v>
      </c>
      <c r="H5442" s="20">
        <f>IFERROR(VLOOKUP(A5442,'[3]Allocation Thresholds'!A:B,2,FALSE),10)</f>
        <v>10</v>
      </c>
    </row>
    <row r="5443" spans="1:8">
      <c r="A5443"/>
      <c r="B5443" s="64" t="e">
        <f>VLOOKUP($A5443,Pivot!$D:$E,2,FALSE)</f>
        <v>#N/A</v>
      </c>
      <c r="H5443" s="20">
        <f>IFERROR(VLOOKUP(A5443,'[3]Allocation Thresholds'!A:B,2,FALSE),10)</f>
        <v>10</v>
      </c>
    </row>
    <row r="5444" spans="1:8">
      <c r="A5444"/>
      <c r="B5444" s="64" t="e">
        <f>VLOOKUP($A5444,Pivot!$D:$E,2,FALSE)</f>
        <v>#N/A</v>
      </c>
      <c r="H5444" s="20">
        <f>IFERROR(VLOOKUP(A5444,'[3]Allocation Thresholds'!A:B,2,FALSE),10)</f>
        <v>10</v>
      </c>
    </row>
    <row r="5445" spans="1:8">
      <c r="A5445"/>
      <c r="B5445" s="64" t="e">
        <f>VLOOKUP($A5445,Pivot!$D:$E,2,FALSE)</f>
        <v>#N/A</v>
      </c>
      <c r="H5445" s="20">
        <f>IFERROR(VLOOKUP(A5445,'[3]Allocation Thresholds'!A:B,2,FALSE),10)</f>
        <v>10</v>
      </c>
    </row>
    <row r="5446" spans="1:8">
      <c r="A5446"/>
      <c r="B5446" s="64" t="e">
        <f>VLOOKUP($A5446,Pivot!$D:$E,2,FALSE)</f>
        <v>#N/A</v>
      </c>
      <c r="H5446" s="20">
        <f>IFERROR(VLOOKUP(A5446,'[3]Allocation Thresholds'!A:B,2,FALSE),10)</f>
        <v>10</v>
      </c>
    </row>
    <row r="5447" spans="1:8">
      <c r="A5447"/>
      <c r="B5447" s="64" t="e">
        <f>VLOOKUP($A5447,Pivot!$D:$E,2,FALSE)</f>
        <v>#N/A</v>
      </c>
      <c r="H5447" s="20">
        <f>IFERROR(VLOOKUP(A5447,'[3]Allocation Thresholds'!A:B,2,FALSE),10)</f>
        <v>10</v>
      </c>
    </row>
    <row r="5448" spans="1:8">
      <c r="A5448"/>
      <c r="B5448" s="64" t="e">
        <f>VLOOKUP($A5448,Pivot!$D:$E,2,FALSE)</f>
        <v>#N/A</v>
      </c>
      <c r="H5448" s="20">
        <f>IFERROR(VLOOKUP(A5448,'[3]Allocation Thresholds'!A:B,2,FALSE),10)</f>
        <v>10</v>
      </c>
    </row>
    <row r="5449" spans="1:8">
      <c r="A5449"/>
      <c r="B5449" s="64" t="e">
        <f>VLOOKUP($A5449,Pivot!$D:$E,2,FALSE)</f>
        <v>#N/A</v>
      </c>
      <c r="H5449" s="20">
        <f>IFERROR(VLOOKUP(A5449,'[3]Allocation Thresholds'!A:B,2,FALSE),10)</f>
        <v>10</v>
      </c>
    </row>
    <row r="5450" spans="1:8">
      <c r="A5450"/>
      <c r="B5450" s="64" t="e">
        <f>VLOOKUP($A5450,Pivot!$D:$E,2,FALSE)</f>
        <v>#N/A</v>
      </c>
      <c r="H5450" s="20">
        <f>IFERROR(VLOOKUP(A5450,'[3]Allocation Thresholds'!A:B,2,FALSE),10)</f>
        <v>10</v>
      </c>
    </row>
    <row r="5451" spans="1:8">
      <c r="A5451"/>
      <c r="B5451" s="64" t="e">
        <f>VLOOKUP($A5451,Pivot!$D:$E,2,FALSE)</f>
        <v>#N/A</v>
      </c>
      <c r="H5451" s="20">
        <f>IFERROR(VLOOKUP(A5451,'[3]Allocation Thresholds'!A:B,2,FALSE),10)</f>
        <v>10</v>
      </c>
    </row>
    <row r="5452" spans="1:8">
      <c r="A5452"/>
      <c r="B5452" s="64" t="e">
        <f>VLOOKUP($A5452,Pivot!$D:$E,2,FALSE)</f>
        <v>#N/A</v>
      </c>
      <c r="H5452" s="20">
        <f>IFERROR(VLOOKUP(A5452,'[3]Allocation Thresholds'!A:B,2,FALSE),10)</f>
        <v>10</v>
      </c>
    </row>
    <row r="5453" spans="1:8">
      <c r="A5453"/>
      <c r="B5453" s="64" t="e">
        <f>VLOOKUP($A5453,Pivot!$D:$E,2,FALSE)</f>
        <v>#N/A</v>
      </c>
      <c r="H5453" s="20">
        <f>IFERROR(VLOOKUP(A5453,'[3]Allocation Thresholds'!A:B,2,FALSE),10)</f>
        <v>10</v>
      </c>
    </row>
    <row r="5454" spans="1:8">
      <c r="A5454"/>
      <c r="B5454" s="64" t="e">
        <f>VLOOKUP($A5454,Pivot!$D:$E,2,FALSE)</f>
        <v>#N/A</v>
      </c>
      <c r="H5454" s="20">
        <f>IFERROR(VLOOKUP(A5454,'[3]Allocation Thresholds'!A:B,2,FALSE),10)</f>
        <v>10</v>
      </c>
    </row>
    <row r="5455" spans="1:8">
      <c r="A5455"/>
      <c r="B5455" s="64" t="e">
        <f>VLOOKUP($A5455,Pivot!$D:$E,2,FALSE)</f>
        <v>#N/A</v>
      </c>
      <c r="H5455" s="20">
        <f>IFERROR(VLOOKUP(A5455,'[3]Allocation Thresholds'!A:B,2,FALSE),10)</f>
        <v>10</v>
      </c>
    </row>
    <row r="5456" spans="1:8">
      <c r="A5456"/>
      <c r="B5456" s="64" t="e">
        <f>VLOOKUP($A5456,Pivot!$D:$E,2,FALSE)</f>
        <v>#N/A</v>
      </c>
      <c r="H5456" s="20">
        <f>IFERROR(VLOOKUP(A5456,'[3]Allocation Thresholds'!A:B,2,FALSE),10)</f>
        <v>10</v>
      </c>
    </row>
    <row r="5457" spans="1:8">
      <c r="A5457"/>
      <c r="B5457" s="64" t="e">
        <f>VLOOKUP($A5457,Pivot!$D:$E,2,FALSE)</f>
        <v>#N/A</v>
      </c>
      <c r="H5457" s="20">
        <f>IFERROR(VLOOKUP(A5457,'[3]Allocation Thresholds'!A:B,2,FALSE),10)</f>
        <v>10</v>
      </c>
    </row>
    <row r="5458" spans="1:8">
      <c r="A5458"/>
      <c r="B5458" s="64" t="e">
        <f>VLOOKUP($A5458,Pivot!$D:$E,2,FALSE)</f>
        <v>#N/A</v>
      </c>
      <c r="H5458" s="20">
        <f>IFERROR(VLOOKUP(A5458,'[3]Allocation Thresholds'!A:B,2,FALSE),10)</f>
        <v>10</v>
      </c>
    </row>
    <row r="5459" spans="1:8">
      <c r="A5459"/>
      <c r="B5459" s="64" t="e">
        <f>VLOOKUP($A5459,Pivot!$D:$E,2,FALSE)</f>
        <v>#N/A</v>
      </c>
      <c r="H5459" s="20">
        <f>IFERROR(VLOOKUP(A5459,'[3]Allocation Thresholds'!A:B,2,FALSE),10)</f>
        <v>10</v>
      </c>
    </row>
    <row r="5460" spans="1:8">
      <c r="A5460"/>
      <c r="B5460" s="64" t="e">
        <f>VLOOKUP($A5460,Pivot!$D:$E,2,FALSE)</f>
        <v>#N/A</v>
      </c>
      <c r="H5460" s="20">
        <f>IFERROR(VLOOKUP(A5460,'[3]Allocation Thresholds'!A:B,2,FALSE),10)</f>
        <v>10</v>
      </c>
    </row>
    <row r="5461" spans="1:8">
      <c r="A5461"/>
      <c r="B5461" s="64" t="e">
        <f>VLOOKUP($A5461,Pivot!$D:$E,2,FALSE)</f>
        <v>#N/A</v>
      </c>
      <c r="H5461" s="20">
        <f>IFERROR(VLOOKUP(A5461,'[3]Allocation Thresholds'!A:B,2,FALSE),10)</f>
        <v>10</v>
      </c>
    </row>
    <row r="5462" spans="1:8">
      <c r="A5462"/>
      <c r="B5462" s="64" t="e">
        <f>VLOOKUP($A5462,Pivot!$D:$E,2,FALSE)</f>
        <v>#N/A</v>
      </c>
      <c r="H5462" s="20">
        <f>IFERROR(VLOOKUP(A5462,'[3]Allocation Thresholds'!A:B,2,FALSE),10)</f>
        <v>10</v>
      </c>
    </row>
    <row r="5463" spans="1:8">
      <c r="A5463"/>
      <c r="B5463" s="64" t="e">
        <f>VLOOKUP($A5463,Pivot!$D:$E,2,FALSE)</f>
        <v>#N/A</v>
      </c>
      <c r="H5463" s="20">
        <f>IFERROR(VLOOKUP(A5463,'[3]Allocation Thresholds'!A:B,2,FALSE),10)</f>
        <v>10</v>
      </c>
    </row>
    <row r="5464" spans="1:8">
      <c r="A5464"/>
      <c r="B5464" s="64" t="e">
        <f>VLOOKUP($A5464,Pivot!$D:$E,2,FALSE)</f>
        <v>#N/A</v>
      </c>
      <c r="H5464" s="20">
        <f>IFERROR(VLOOKUP(A5464,'[3]Allocation Thresholds'!A:B,2,FALSE),10)</f>
        <v>10</v>
      </c>
    </row>
    <row r="5465" spans="1:8">
      <c r="A5465"/>
      <c r="B5465" s="64" t="e">
        <f>VLOOKUP($A5465,Pivot!$D:$E,2,FALSE)</f>
        <v>#N/A</v>
      </c>
      <c r="H5465" s="20">
        <f>IFERROR(VLOOKUP(A5465,'[3]Allocation Thresholds'!A:B,2,FALSE),10)</f>
        <v>10</v>
      </c>
    </row>
    <row r="5466" spans="1:8">
      <c r="A5466"/>
      <c r="B5466" s="64" t="e">
        <f>VLOOKUP($A5466,Pivot!$D:$E,2,FALSE)</f>
        <v>#N/A</v>
      </c>
      <c r="H5466" s="20">
        <f>IFERROR(VLOOKUP(A5466,'[3]Allocation Thresholds'!A:B,2,FALSE),10)</f>
        <v>10</v>
      </c>
    </row>
    <row r="5467" spans="1:8">
      <c r="A5467"/>
      <c r="B5467" s="64" t="e">
        <f>VLOOKUP($A5467,Pivot!$D:$E,2,FALSE)</f>
        <v>#N/A</v>
      </c>
      <c r="H5467" s="20">
        <f>IFERROR(VLOOKUP(A5467,'[3]Allocation Thresholds'!A:B,2,FALSE),10)</f>
        <v>10</v>
      </c>
    </row>
    <row r="5468" spans="1:8">
      <c r="A5468"/>
      <c r="B5468" s="64" t="e">
        <f>VLOOKUP($A5468,Pivot!$D:$E,2,FALSE)</f>
        <v>#N/A</v>
      </c>
      <c r="H5468" s="20">
        <f>IFERROR(VLOOKUP(A5468,'[3]Allocation Thresholds'!A:B,2,FALSE),10)</f>
        <v>10</v>
      </c>
    </row>
    <row r="5469" spans="1:8">
      <c r="A5469"/>
      <c r="B5469" s="64" t="e">
        <f>VLOOKUP($A5469,Pivot!$D:$E,2,FALSE)</f>
        <v>#N/A</v>
      </c>
      <c r="H5469" s="20">
        <f>IFERROR(VLOOKUP(A5469,'[3]Allocation Thresholds'!A:B,2,FALSE),10)</f>
        <v>10</v>
      </c>
    </row>
    <row r="5470" spans="1:8">
      <c r="A5470"/>
      <c r="B5470" s="64" t="e">
        <f>VLOOKUP($A5470,Pivot!$D:$E,2,FALSE)</f>
        <v>#N/A</v>
      </c>
      <c r="H5470" s="20">
        <f>IFERROR(VLOOKUP(A5470,'[3]Allocation Thresholds'!A:B,2,FALSE),10)</f>
        <v>10</v>
      </c>
    </row>
    <row r="5471" spans="1:8">
      <c r="A5471"/>
      <c r="B5471" s="64" t="e">
        <f>VLOOKUP($A5471,Pivot!$D:$E,2,FALSE)</f>
        <v>#N/A</v>
      </c>
      <c r="H5471" s="20">
        <f>IFERROR(VLOOKUP(A5471,'[3]Allocation Thresholds'!A:B,2,FALSE),10)</f>
        <v>10</v>
      </c>
    </row>
    <row r="5472" spans="1:8">
      <c r="A5472"/>
      <c r="B5472" s="64" t="e">
        <f>VLOOKUP($A5472,Pivot!$D:$E,2,FALSE)</f>
        <v>#N/A</v>
      </c>
      <c r="H5472" s="20">
        <f>IFERROR(VLOOKUP(A5472,'[3]Allocation Thresholds'!A:B,2,FALSE),10)</f>
        <v>10</v>
      </c>
    </row>
    <row r="5473" spans="1:8">
      <c r="A5473"/>
      <c r="B5473" s="64" t="e">
        <f>VLOOKUP($A5473,Pivot!$D:$E,2,FALSE)</f>
        <v>#N/A</v>
      </c>
      <c r="H5473" s="20">
        <f>IFERROR(VLOOKUP(A5473,'[3]Allocation Thresholds'!A:B,2,FALSE),10)</f>
        <v>10</v>
      </c>
    </row>
    <row r="5474" spans="1:8">
      <c r="A5474"/>
      <c r="B5474" s="64" t="e">
        <f>VLOOKUP($A5474,Pivot!$D:$E,2,FALSE)</f>
        <v>#N/A</v>
      </c>
      <c r="H5474" s="20">
        <f>IFERROR(VLOOKUP(A5474,'[3]Allocation Thresholds'!A:B,2,FALSE),10)</f>
        <v>10</v>
      </c>
    </row>
    <row r="5475" spans="1:8">
      <c r="A5475"/>
      <c r="B5475" s="64" t="e">
        <f>VLOOKUP($A5475,Pivot!$D:$E,2,FALSE)</f>
        <v>#N/A</v>
      </c>
      <c r="H5475" s="20">
        <f>IFERROR(VLOOKUP(A5475,'[3]Allocation Thresholds'!A:B,2,FALSE),10)</f>
        <v>10</v>
      </c>
    </row>
    <row r="5476" spans="1:8">
      <c r="A5476"/>
      <c r="B5476" s="64" t="e">
        <f>VLOOKUP($A5476,Pivot!$D:$E,2,FALSE)</f>
        <v>#N/A</v>
      </c>
      <c r="H5476" s="20">
        <f>IFERROR(VLOOKUP(A5476,'[3]Allocation Thresholds'!A:B,2,FALSE),10)</f>
        <v>10</v>
      </c>
    </row>
    <row r="5477" spans="1:8">
      <c r="A5477"/>
      <c r="B5477" s="64" t="e">
        <f>VLOOKUP($A5477,Pivot!$D:$E,2,FALSE)</f>
        <v>#N/A</v>
      </c>
      <c r="H5477" s="20">
        <f>IFERROR(VLOOKUP(A5477,'[3]Allocation Thresholds'!A:B,2,FALSE),10)</f>
        <v>10</v>
      </c>
    </row>
    <row r="5478" spans="1:8">
      <c r="A5478"/>
      <c r="B5478" s="64" t="e">
        <f>VLOOKUP($A5478,Pivot!$D:$E,2,FALSE)</f>
        <v>#N/A</v>
      </c>
      <c r="H5478" s="20">
        <f>IFERROR(VLOOKUP(A5478,'[3]Allocation Thresholds'!A:B,2,FALSE),10)</f>
        <v>10</v>
      </c>
    </row>
    <row r="5479" spans="1:8">
      <c r="A5479"/>
      <c r="B5479" s="64" t="e">
        <f>VLOOKUP($A5479,Pivot!$D:$E,2,FALSE)</f>
        <v>#N/A</v>
      </c>
      <c r="H5479" s="20">
        <f>IFERROR(VLOOKUP(A5479,'[3]Allocation Thresholds'!A:B,2,FALSE),10)</f>
        <v>10</v>
      </c>
    </row>
    <row r="5480" spans="1:8">
      <c r="A5480"/>
      <c r="B5480" s="64" t="e">
        <f>VLOOKUP($A5480,Pivot!$D:$E,2,FALSE)</f>
        <v>#N/A</v>
      </c>
      <c r="H5480" s="20">
        <f>IFERROR(VLOOKUP(A5480,'[3]Allocation Thresholds'!A:B,2,FALSE),10)</f>
        <v>10</v>
      </c>
    </row>
    <row r="5481" spans="1:8">
      <c r="A5481"/>
      <c r="B5481" s="64" t="e">
        <f>VLOOKUP($A5481,Pivot!$D:$E,2,FALSE)</f>
        <v>#N/A</v>
      </c>
      <c r="H5481" s="20">
        <f>IFERROR(VLOOKUP(A5481,'[3]Allocation Thresholds'!A:B,2,FALSE),10)</f>
        <v>10</v>
      </c>
    </row>
    <row r="5482" spans="1:8">
      <c r="A5482"/>
      <c r="B5482" s="64" t="e">
        <f>VLOOKUP($A5482,Pivot!$D:$E,2,FALSE)</f>
        <v>#N/A</v>
      </c>
      <c r="H5482" s="20">
        <f>IFERROR(VLOOKUP(A5482,'[3]Allocation Thresholds'!A:B,2,FALSE),10)</f>
        <v>10</v>
      </c>
    </row>
    <row r="5483" spans="1:8">
      <c r="A5483"/>
      <c r="B5483" s="64" t="e">
        <f>VLOOKUP($A5483,Pivot!$D:$E,2,FALSE)</f>
        <v>#N/A</v>
      </c>
      <c r="H5483" s="20">
        <f>IFERROR(VLOOKUP(A5483,'[3]Allocation Thresholds'!A:B,2,FALSE),10)</f>
        <v>10</v>
      </c>
    </row>
    <row r="5484" spans="1:8">
      <c r="A5484"/>
      <c r="B5484" s="64" t="e">
        <f>VLOOKUP($A5484,Pivot!$D:$E,2,FALSE)</f>
        <v>#N/A</v>
      </c>
      <c r="H5484" s="20">
        <f>IFERROR(VLOOKUP(A5484,'[3]Allocation Thresholds'!A:B,2,FALSE),10)</f>
        <v>10</v>
      </c>
    </row>
    <row r="5485" spans="1:8">
      <c r="A5485"/>
      <c r="B5485" s="64" t="e">
        <f>VLOOKUP($A5485,Pivot!$D:$E,2,FALSE)</f>
        <v>#N/A</v>
      </c>
      <c r="H5485" s="20">
        <f>IFERROR(VLOOKUP(A5485,'[3]Allocation Thresholds'!A:B,2,FALSE),10)</f>
        <v>10</v>
      </c>
    </row>
    <row r="5486" spans="1:8">
      <c r="A5486"/>
      <c r="B5486" s="64" t="e">
        <f>VLOOKUP($A5486,Pivot!$D:$E,2,FALSE)</f>
        <v>#N/A</v>
      </c>
      <c r="H5486" s="20">
        <f>IFERROR(VLOOKUP(A5486,'[3]Allocation Thresholds'!A:B,2,FALSE),10)</f>
        <v>10</v>
      </c>
    </row>
    <row r="5487" spans="1:8">
      <c r="A5487"/>
      <c r="B5487" s="64" t="e">
        <f>VLOOKUP($A5487,Pivot!$D:$E,2,FALSE)</f>
        <v>#N/A</v>
      </c>
      <c r="H5487" s="20">
        <f>IFERROR(VLOOKUP(A5487,'[3]Allocation Thresholds'!A:B,2,FALSE),10)</f>
        <v>10</v>
      </c>
    </row>
    <row r="5488" spans="1:8">
      <c r="A5488"/>
      <c r="B5488" s="64" t="e">
        <f>VLOOKUP($A5488,Pivot!$D:$E,2,FALSE)</f>
        <v>#N/A</v>
      </c>
      <c r="H5488" s="20">
        <f>IFERROR(VLOOKUP(A5488,'[3]Allocation Thresholds'!A:B,2,FALSE),10)</f>
        <v>10</v>
      </c>
    </row>
    <row r="5489" spans="1:8">
      <c r="A5489"/>
      <c r="B5489" s="64" t="e">
        <f>VLOOKUP($A5489,Pivot!$D:$E,2,FALSE)</f>
        <v>#N/A</v>
      </c>
      <c r="H5489" s="20">
        <f>IFERROR(VLOOKUP(A5489,'[3]Allocation Thresholds'!A:B,2,FALSE),10)</f>
        <v>10</v>
      </c>
    </row>
    <row r="5490" spans="1:8">
      <c r="A5490"/>
      <c r="B5490" s="64" t="e">
        <f>VLOOKUP($A5490,Pivot!$D:$E,2,FALSE)</f>
        <v>#N/A</v>
      </c>
      <c r="H5490" s="20">
        <f>IFERROR(VLOOKUP(A5490,'[3]Allocation Thresholds'!A:B,2,FALSE),10)</f>
        <v>10</v>
      </c>
    </row>
    <row r="5491" spans="1:8">
      <c r="A5491"/>
      <c r="B5491" s="64" t="e">
        <f>VLOOKUP($A5491,Pivot!$D:$E,2,FALSE)</f>
        <v>#N/A</v>
      </c>
      <c r="H5491" s="20">
        <f>IFERROR(VLOOKUP(A5491,'[3]Allocation Thresholds'!A:B,2,FALSE),10)</f>
        <v>10</v>
      </c>
    </row>
    <row r="5492" spans="1:8">
      <c r="A5492"/>
      <c r="B5492" s="64" t="e">
        <f>VLOOKUP($A5492,Pivot!$D:$E,2,FALSE)</f>
        <v>#N/A</v>
      </c>
      <c r="H5492" s="20">
        <f>IFERROR(VLOOKUP(A5492,'[3]Allocation Thresholds'!A:B,2,FALSE),10)</f>
        <v>10</v>
      </c>
    </row>
    <row r="5493" spans="1:8">
      <c r="A5493"/>
      <c r="B5493" s="64" t="e">
        <f>VLOOKUP($A5493,Pivot!$D:$E,2,FALSE)</f>
        <v>#N/A</v>
      </c>
      <c r="H5493" s="20">
        <f>IFERROR(VLOOKUP(A5493,'[3]Allocation Thresholds'!A:B,2,FALSE),10)</f>
        <v>10</v>
      </c>
    </row>
    <row r="5494" spans="1:8">
      <c r="A5494"/>
      <c r="B5494" s="64" t="e">
        <f>VLOOKUP($A5494,Pivot!$D:$E,2,FALSE)</f>
        <v>#N/A</v>
      </c>
      <c r="H5494" s="20">
        <f>IFERROR(VLOOKUP(A5494,'[3]Allocation Thresholds'!A:B,2,FALSE),10)</f>
        <v>10</v>
      </c>
    </row>
    <row r="5495" spans="1:8">
      <c r="A5495"/>
      <c r="B5495" s="64" t="e">
        <f>VLOOKUP($A5495,Pivot!$D:$E,2,FALSE)</f>
        <v>#N/A</v>
      </c>
      <c r="H5495" s="20">
        <f>IFERROR(VLOOKUP(A5495,'[3]Allocation Thresholds'!A:B,2,FALSE),10)</f>
        <v>10</v>
      </c>
    </row>
    <row r="5496" spans="1:8">
      <c r="A5496"/>
      <c r="B5496" s="64" t="e">
        <f>VLOOKUP($A5496,Pivot!$D:$E,2,FALSE)</f>
        <v>#N/A</v>
      </c>
      <c r="H5496" s="20">
        <f>IFERROR(VLOOKUP(A5496,'[3]Allocation Thresholds'!A:B,2,FALSE),10)</f>
        <v>10</v>
      </c>
    </row>
    <row r="5497" spans="1:8">
      <c r="A5497"/>
      <c r="B5497" s="64" t="e">
        <f>VLOOKUP($A5497,Pivot!$D:$E,2,FALSE)</f>
        <v>#N/A</v>
      </c>
      <c r="H5497" s="20">
        <f>IFERROR(VLOOKUP(A5497,'[3]Allocation Thresholds'!A:B,2,FALSE),10)</f>
        <v>10</v>
      </c>
    </row>
    <row r="5498" spans="1:8">
      <c r="A5498"/>
      <c r="B5498" s="64" t="e">
        <f>VLOOKUP($A5498,Pivot!$D:$E,2,FALSE)</f>
        <v>#N/A</v>
      </c>
      <c r="H5498" s="20">
        <f>IFERROR(VLOOKUP(A5498,'[3]Allocation Thresholds'!A:B,2,FALSE),10)</f>
        <v>10</v>
      </c>
    </row>
    <row r="5499" spans="1:8">
      <c r="A5499"/>
      <c r="B5499" s="64" t="e">
        <f>VLOOKUP($A5499,Pivot!$D:$E,2,FALSE)</f>
        <v>#N/A</v>
      </c>
      <c r="H5499" s="20">
        <f>IFERROR(VLOOKUP(A5499,'[3]Allocation Thresholds'!A:B,2,FALSE),10)</f>
        <v>10</v>
      </c>
    </row>
    <row r="5500" spans="1:8">
      <c r="A5500"/>
      <c r="B5500" s="64" t="e">
        <f>VLOOKUP($A5500,Pivot!$D:$E,2,FALSE)</f>
        <v>#N/A</v>
      </c>
      <c r="H5500" s="20">
        <f>IFERROR(VLOOKUP(A5500,'[3]Allocation Thresholds'!A:B,2,FALSE),10)</f>
        <v>10</v>
      </c>
    </row>
    <row r="5501" spans="1:8">
      <c r="A5501"/>
      <c r="B5501" s="64" t="e">
        <f>VLOOKUP($A5501,Pivot!$D:$E,2,FALSE)</f>
        <v>#N/A</v>
      </c>
      <c r="H5501" s="20">
        <f>IFERROR(VLOOKUP(A5501,'[3]Allocation Thresholds'!A:B,2,FALSE),10)</f>
        <v>10</v>
      </c>
    </row>
    <row r="5502" spans="1:8">
      <c r="A5502"/>
      <c r="B5502" s="64" t="e">
        <f>VLOOKUP($A5502,Pivot!$D:$E,2,FALSE)</f>
        <v>#N/A</v>
      </c>
      <c r="H5502" s="20">
        <f>IFERROR(VLOOKUP(A5502,'[3]Allocation Thresholds'!A:B,2,FALSE),10)</f>
        <v>10</v>
      </c>
    </row>
    <row r="5503" spans="1:8">
      <c r="A5503"/>
      <c r="B5503" s="64" t="e">
        <f>VLOOKUP($A5503,Pivot!$D:$E,2,FALSE)</f>
        <v>#N/A</v>
      </c>
      <c r="H5503" s="20">
        <f>IFERROR(VLOOKUP(A5503,'[3]Allocation Thresholds'!A:B,2,FALSE),10)</f>
        <v>10</v>
      </c>
    </row>
    <row r="5504" spans="1:8">
      <c r="A5504"/>
      <c r="B5504" s="64" t="e">
        <f>VLOOKUP($A5504,Pivot!$D:$E,2,FALSE)</f>
        <v>#N/A</v>
      </c>
      <c r="H5504" s="20">
        <f>IFERROR(VLOOKUP(A5504,'[3]Allocation Thresholds'!A:B,2,FALSE),10)</f>
        <v>10</v>
      </c>
    </row>
    <row r="5505" spans="1:8">
      <c r="A5505"/>
      <c r="B5505" s="64" t="e">
        <f>VLOOKUP($A5505,Pivot!$D:$E,2,FALSE)</f>
        <v>#N/A</v>
      </c>
      <c r="H5505" s="20">
        <f>IFERROR(VLOOKUP(A5505,'[3]Allocation Thresholds'!A:B,2,FALSE),10)</f>
        <v>10</v>
      </c>
    </row>
    <row r="5506" spans="1:8">
      <c r="A5506"/>
      <c r="B5506" s="64" t="e">
        <f>VLOOKUP($A5506,Pivot!$D:$E,2,FALSE)</f>
        <v>#N/A</v>
      </c>
      <c r="H5506" s="20">
        <f>IFERROR(VLOOKUP(A5506,'[3]Allocation Thresholds'!A:B,2,FALSE),10)</f>
        <v>10</v>
      </c>
    </row>
    <row r="5507" spans="1:8">
      <c r="A5507"/>
      <c r="B5507" s="64" t="e">
        <f>VLOOKUP($A5507,Pivot!$D:$E,2,FALSE)</f>
        <v>#N/A</v>
      </c>
      <c r="H5507" s="20">
        <f>IFERROR(VLOOKUP(A5507,'[3]Allocation Thresholds'!A:B,2,FALSE),10)</f>
        <v>10</v>
      </c>
    </row>
    <row r="5508" spans="1:8">
      <c r="A5508"/>
      <c r="B5508" s="64" t="e">
        <f>VLOOKUP($A5508,Pivot!$D:$E,2,FALSE)</f>
        <v>#N/A</v>
      </c>
      <c r="H5508" s="20">
        <f>IFERROR(VLOOKUP(A5508,'[3]Allocation Thresholds'!A:B,2,FALSE),10)</f>
        <v>10</v>
      </c>
    </row>
    <row r="5509" spans="1:8">
      <c r="A5509"/>
      <c r="B5509" s="64" t="e">
        <f>VLOOKUP($A5509,Pivot!$D:$E,2,FALSE)</f>
        <v>#N/A</v>
      </c>
      <c r="H5509" s="20">
        <f>IFERROR(VLOOKUP(A5509,'[3]Allocation Thresholds'!A:B,2,FALSE),10)</f>
        <v>10</v>
      </c>
    </row>
    <row r="5510" spans="1:8">
      <c r="A5510"/>
      <c r="B5510" s="64" t="e">
        <f>VLOOKUP($A5510,Pivot!$D:$E,2,FALSE)</f>
        <v>#N/A</v>
      </c>
      <c r="H5510" s="20">
        <f>IFERROR(VLOOKUP(A5510,'[3]Allocation Thresholds'!A:B,2,FALSE),10)</f>
        <v>10</v>
      </c>
    </row>
    <row r="5511" spans="1:8">
      <c r="A5511"/>
      <c r="B5511" s="64" t="e">
        <f>VLOOKUP($A5511,Pivot!$D:$E,2,FALSE)</f>
        <v>#N/A</v>
      </c>
      <c r="H5511" s="20">
        <f>IFERROR(VLOOKUP(A5511,'[3]Allocation Thresholds'!A:B,2,FALSE),10)</f>
        <v>10</v>
      </c>
    </row>
    <row r="5512" spans="1:8">
      <c r="A5512"/>
      <c r="B5512" s="64" t="e">
        <f>VLOOKUP($A5512,Pivot!$D:$E,2,FALSE)</f>
        <v>#N/A</v>
      </c>
      <c r="H5512" s="20">
        <f>IFERROR(VLOOKUP(A5512,'[3]Allocation Thresholds'!A:B,2,FALSE),10)</f>
        <v>10</v>
      </c>
    </row>
    <row r="5513" spans="1:8">
      <c r="A5513"/>
      <c r="B5513" s="64" t="e">
        <f>VLOOKUP($A5513,Pivot!$D:$E,2,FALSE)</f>
        <v>#N/A</v>
      </c>
      <c r="H5513" s="20">
        <f>IFERROR(VLOOKUP(A5513,'[3]Allocation Thresholds'!A:B,2,FALSE),10)</f>
        <v>10</v>
      </c>
    </row>
    <row r="5514" spans="1:8">
      <c r="A5514"/>
      <c r="B5514" s="64" t="e">
        <f>VLOOKUP($A5514,Pivot!$D:$E,2,FALSE)</f>
        <v>#N/A</v>
      </c>
      <c r="H5514" s="20">
        <f>IFERROR(VLOOKUP(A5514,'[3]Allocation Thresholds'!A:B,2,FALSE),10)</f>
        <v>10</v>
      </c>
    </row>
    <row r="5515" spans="1:8">
      <c r="A5515"/>
      <c r="B5515" s="64" t="e">
        <f>VLOOKUP($A5515,Pivot!$D:$E,2,FALSE)</f>
        <v>#N/A</v>
      </c>
      <c r="H5515" s="20">
        <f>IFERROR(VLOOKUP(A5515,'[3]Allocation Thresholds'!A:B,2,FALSE),10)</f>
        <v>10</v>
      </c>
    </row>
    <row r="5516" spans="1:8">
      <c r="A5516"/>
      <c r="B5516" s="64" t="e">
        <f>VLOOKUP($A5516,Pivot!$D:$E,2,FALSE)</f>
        <v>#N/A</v>
      </c>
      <c r="H5516" s="20">
        <f>IFERROR(VLOOKUP(A5516,'[3]Allocation Thresholds'!A:B,2,FALSE),10)</f>
        <v>10</v>
      </c>
    </row>
    <row r="5517" spans="1:8">
      <c r="A5517"/>
      <c r="B5517" s="64" t="e">
        <f>VLOOKUP($A5517,Pivot!$D:$E,2,FALSE)</f>
        <v>#N/A</v>
      </c>
      <c r="H5517" s="20">
        <f>IFERROR(VLOOKUP(A5517,'[3]Allocation Thresholds'!A:B,2,FALSE),10)</f>
        <v>10</v>
      </c>
    </row>
    <row r="5518" spans="1:8">
      <c r="A5518"/>
      <c r="B5518" s="64" t="e">
        <f>VLOOKUP($A5518,Pivot!$D:$E,2,FALSE)</f>
        <v>#N/A</v>
      </c>
      <c r="H5518" s="20">
        <f>IFERROR(VLOOKUP(A5518,'[3]Allocation Thresholds'!A:B,2,FALSE),10)</f>
        <v>10</v>
      </c>
    </row>
    <row r="5519" spans="1:8">
      <c r="A5519"/>
      <c r="B5519" s="64" t="e">
        <f>VLOOKUP($A5519,Pivot!$D:$E,2,FALSE)</f>
        <v>#N/A</v>
      </c>
      <c r="H5519" s="20">
        <f>IFERROR(VLOOKUP(A5519,'[3]Allocation Thresholds'!A:B,2,FALSE),10)</f>
        <v>10</v>
      </c>
    </row>
    <row r="5520" spans="1:8">
      <c r="A5520"/>
      <c r="B5520" s="64" t="e">
        <f>VLOOKUP($A5520,Pivot!$D:$E,2,FALSE)</f>
        <v>#N/A</v>
      </c>
      <c r="H5520" s="20">
        <f>IFERROR(VLOOKUP(A5520,'[3]Allocation Thresholds'!A:B,2,FALSE),10)</f>
        <v>10</v>
      </c>
    </row>
    <row r="5521" spans="1:8">
      <c r="A5521"/>
      <c r="B5521" s="64" t="e">
        <f>VLOOKUP($A5521,Pivot!$D:$E,2,FALSE)</f>
        <v>#N/A</v>
      </c>
      <c r="H5521" s="20">
        <f>IFERROR(VLOOKUP(A5521,'[3]Allocation Thresholds'!A:B,2,FALSE),10)</f>
        <v>10</v>
      </c>
    </row>
    <row r="5522" spans="1:8">
      <c r="A5522"/>
      <c r="B5522" s="64" t="e">
        <f>VLOOKUP($A5522,Pivot!$D:$E,2,FALSE)</f>
        <v>#N/A</v>
      </c>
      <c r="H5522" s="20">
        <f>IFERROR(VLOOKUP(A5522,'[3]Allocation Thresholds'!A:B,2,FALSE),10)</f>
        <v>10</v>
      </c>
    </row>
    <row r="5523" spans="1:8">
      <c r="A5523"/>
      <c r="B5523" s="64" t="e">
        <f>VLOOKUP($A5523,Pivot!$D:$E,2,FALSE)</f>
        <v>#N/A</v>
      </c>
      <c r="H5523" s="20">
        <f>IFERROR(VLOOKUP(A5523,'[3]Allocation Thresholds'!A:B,2,FALSE),10)</f>
        <v>10</v>
      </c>
    </row>
    <row r="5524" spans="1:8">
      <c r="A5524"/>
      <c r="B5524" s="64" t="e">
        <f>VLOOKUP($A5524,Pivot!$D:$E,2,FALSE)</f>
        <v>#N/A</v>
      </c>
      <c r="H5524" s="20">
        <f>IFERROR(VLOOKUP(A5524,'[3]Allocation Thresholds'!A:B,2,FALSE),10)</f>
        <v>10</v>
      </c>
    </row>
    <row r="5525" spans="1:8">
      <c r="A5525"/>
      <c r="B5525" s="64" t="e">
        <f>VLOOKUP($A5525,Pivot!$D:$E,2,FALSE)</f>
        <v>#N/A</v>
      </c>
      <c r="H5525" s="20">
        <f>IFERROR(VLOOKUP(A5525,'[3]Allocation Thresholds'!A:B,2,FALSE),10)</f>
        <v>10</v>
      </c>
    </row>
    <row r="5526" spans="1:8">
      <c r="A5526"/>
      <c r="B5526" s="64" t="e">
        <f>VLOOKUP($A5526,Pivot!$D:$E,2,FALSE)</f>
        <v>#N/A</v>
      </c>
      <c r="H5526" s="20">
        <f>IFERROR(VLOOKUP(A5526,'[3]Allocation Thresholds'!A:B,2,FALSE),10)</f>
        <v>10</v>
      </c>
    </row>
    <row r="5527" spans="1:8">
      <c r="A5527"/>
      <c r="B5527" s="64" t="e">
        <f>VLOOKUP($A5527,Pivot!$D:$E,2,FALSE)</f>
        <v>#N/A</v>
      </c>
      <c r="H5527" s="20">
        <f>IFERROR(VLOOKUP(A5527,'[3]Allocation Thresholds'!A:B,2,FALSE),10)</f>
        <v>10</v>
      </c>
    </row>
    <row r="5528" spans="1:8">
      <c r="A5528"/>
      <c r="B5528" s="64" t="e">
        <f>VLOOKUP($A5528,Pivot!$D:$E,2,FALSE)</f>
        <v>#N/A</v>
      </c>
      <c r="H5528" s="20">
        <f>IFERROR(VLOOKUP(A5528,'[3]Allocation Thresholds'!A:B,2,FALSE),10)</f>
        <v>10</v>
      </c>
    </row>
    <row r="5529" spans="1:8">
      <c r="A5529"/>
      <c r="B5529" s="64" t="e">
        <f>VLOOKUP($A5529,Pivot!$D:$E,2,FALSE)</f>
        <v>#N/A</v>
      </c>
      <c r="H5529" s="20">
        <f>IFERROR(VLOOKUP(A5529,'[3]Allocation Thresholds'!A:B,2,FALSE),10)</f>
        <v>10</v>
      </c>
    </row>
    <row r="5530" spans="1:8">
      <c r="A5530"/>
      <c r="B5530" s="64" t="e">
        <f>VLOOKUP($A5530,Pivot!$D:$E,2,FALSE)</f>
        <v>#N/A</v>
      </c>
      <c r="H5530" s="20">
        <f>IFERROR(VLOOKUP(A5530,'[3]Allocation Thresholds'!A:B,2,FALSE),10)</f>
        <v>10</v>
      </c>
    </row>
    <row r="5531" spans="1:8">
      <c r="A5531"/>
      <c r="B5531" s="64" t="e">
        <f>VLOOKUP($A5531,Pivot!$D:$E,2,FALSE)</f>
        <v>#N/A</v>
      </c>
      <c r="H5531" s="20">
        <f>IFERROR(VLOOKUP(A5531,'[3]Allocation Thresholds'!A:B,2,FALSE),10)</f>
        <v>10</v>
      </c>
    </row>
    <row r="5532" spans="1:8">
      <c r="A5532"/>
      <c r="B5532" s="64" t="e">
        <f>VLOOKUP($A5532,Pivot!$D:$E,2,FALSE)</f>
        <v>#N/A</v>
      </c>
      <c r="H5532" s="20">
        <f>IFERROR(VLOOKUP(A5532,'[3]Allocation Thresholds'!A:B,2,FALSE),10)</f>
        <v>10</v>
      </c>
    </row>
    <row r="5533" spans="1:8">
      <c r="A5533"/>
      <c r="B5533" s="64" t="e">
        <f>VLOOKUP($A5533,Pivot!$D:$E,2,FALSE)</f>
        <v>#N/A</v>
      </c>
      <c r="H5533" s="20">
        <f>IFERROR(VLOOKUP(A5533,'[3]Allocation Thresholds'!A:B,2,FALSE),10)</f>
        <v>10</v>
      </c>
    </row>
    <row r="5534" spans="1:8">
      <c r="A5534"/>
      <c r="B5534" s="64" t="e">
        <f>VLOOKUP($A5534,Pivot!$D:$E,2,FALSE)</f>
        <v>#N/A</v>
      </c>
      <c r="H5534" s="20">
        <f>IFERROR(VLOOKUP(A5534,'[3]Allocation Thresholds'!A:B,2,FALSE),10)</f>
        <v>10</v>
      </c>
    </row>
    <row r="5535" spans="1:8">
      <c r="A5535"/>
      <c r="B5535" s="64" t="e">
        <f>VLOOKUP($A5535,Pivot!$D:$E,2,FALSE)</f>
        <v>#N/A</v>
      </c>
      <c r="H5535" s="20">
        <f>IFERROR(VLOOKUP(A5535,'[3]Allocation Thresholds'!A:B,2,FALSE),10)</f>
        <v>10</v>
      </c>
    </row>
    <row r="5536" spans="1:8">
      <c r="A5536"/>
      <c r="B5536" s="64" t="e">
        <f>VLOOKUP($A5536,Pivot!$D:$E,2,FALSE)</f>
        <v>#N/A</v>
      </c>
      <c r="H5536" s="20">
        <f>IFERROR(VLOOKUP(A5536,'[3]Allocation Thresholds'!A:B,2,FALSE),10)</f>
        <v>10</v>
      </c>
    </row>
    <row r="5537" spans="1:8">
      <c r="A5537"/>
      <c r="B5537" s="64" t="e">
        <f>VLOOKUP($A5537,Pivot!$D:$E,2,FALSE)</f>
        <v>#N/A</v>
      </c>
      <c r="H5537" s="20">
        <f>IFERROR(VLOOKUP(A5537,'[3]Allocation Thresholds'!A:B,2,FALSE),10)</f>
        <v>10</v>
      </c>
    </row>
    <row r="5538" spans="1:8">
      <c r="A5538"/>
      <c r="B5538" s="64" t="e">
        <f>VLOOKUP($A5538,Pivot!$D:$E,2,FALSE)</f>
        <v>#N/A</v>
      </c>
      <c r="H5538" s="20">
        <f>IFERROR(VLOOKUP(A5538,'[3]Allocation Thresholds'!A:B,2,FALSE),10)</f>
        <v>10</v>
      </c>
    </row>
    <row r="5539" spans="1:8">
      <c r="A5539"/>
      <c r="B5539" s="64" t="e">
        <f>VLOOKUP($A5539,Pivot!$D:$E,2,FALSE)</f>
        <v>#N/A</v>
      </c>
      <c r="H5539" s="20">
        <f>IFERROR(VLOOKUP(A5539,'[3]Allocation Thresholds'!A:B,2,FALSE),10)</f>
        <v>10</v>
      </c>
    </row>
    <row r="5540" spans="1:8">
      <c r="A5540"/>
      <c r="B5540" s="64" t="e">
        <f>VLOOKUP($A5540,Pivot!$D:$E,2,FALSE)</f>
        <v>#N/A</v>
      </c>
      <c r="H5540" s="20">
        <f>IFERROR(VLOOKUP(A5540,'[3]Allocation Thresholds'!A:B,2,FALSE),10)</f>
        <v>10</v>
      </c>
    </row>
    <row r="5541" spans="1:8">
      <c r="A5541"/>
      <c r="B5541" s="64" t="e">
        <f>VLOOKUP($A5541,Pivot!$D:$E,2,FALSE)</f>
        <v>#N/A</v>
      </c>
      <c r="H5541" s="20">
        <f>IFERROR(VLOOKUP(A5541,'[3]Allocation Thresholds'!A:B,2,FALSE),10)</f>
        <v>10</v>
      </c>
    </row>
    <row r="5542" spans="1:8">
      <c r="A5542"/>
      <c r="B5542" s="64" t="e">
        <f>VLOOKUP($A5542,Pivot!$D:$E,2,FALSE)</f>
        <v>#N/A</v>
      </c>
      <c r="H5542" s="20">
        <f>IFERROR(VLOOKUP(A5542,'[3]Allocation Thresholds'!A:B,2,FALSE),10)</f>
        <v>10</v>
      </c>
    </row>
    <row r="5543" spans="1:8">
      <c r="A5543"/>
      <c r="B5543" s="64" t="e">
        <f>VLOOKUP($A5543,Pivot!$D:$E,2,FALSE)</f>
        <v>#N/A</v>
      </c>
      <c r="H5543" s="20">
        <f>IFERROR(VLOOKUP(A5543,'[3]Allocation Thresholds'!A:B,2,FALSE),10)</f>
        <v>10</v>
      </c>
    </row>
    <row r="5544" spans="1:8">
      <c r="A5544"/>
      <c r="B5544" s="64" t="e">
        <f>VLOOKUP($A5544,Pivot!$D:$E,2,FALSE)</f>
        <v>#N/A</v>
      </c>
      <c r="H5544" s="20">
        <f>IFERROR(VLOOKUP(A5544,'[3]Allocation Thresholds'!A:B,2,FALSE),10)</f>
        <v>10</v>
      </c>
    </row>
    <row r="5545" spans="1:8">
      <c r="A5545"/>
      <c r="B5545" s="64" t="e">
        <f>VLOOKUP($A5545,Pivot!$D:$E,2,FALSE)</f>
        <v>#N/A</v>
      </c>
      <c r="H5545" s="20">
        <f>IFERROR(VLOOKUP(A5545,'[3]Allocation Thresholds'!A:B,2,FALSE),10)</f>
        <v>10</v>
      </c>
    </row>
    <row r="5546" spans="1:8">
      <c r="A5546"/>
      <c r="B5546" s="64" t="e">
        <f>VLOOKUP($A5546,Pivot!$D:$E,2,FALSE)</f>
        <v>#N/A</v>
      </c>
      <c r="H5546" s="20">
        <f>IFERROR(VLOOKUP(A5546,'[3]Allocation Thresholds'!A:B,2,FALSE),10)</f>
        <v>10</v>
      </c>
    </row>
    <row r="5547" spans="1:8">
      <c r="A5547"/>
      <c r="B5547" s="64" t="e">
        <f>VLOOKUP($A5547,Pivot!$D:$E,2,FALSE)</f>
        <v>#N/A</v>
      </c>
      <c r="H5547" s="20">
        <f>IFERROR(VLOOKUP(A5547,'[3]Allocation Thresholds'!A:B,2,FALSE),10)</f>
        <v>10</v>
      </c>
    </row>
    <row r="5548" spans="1:8">
      <c r="A5548"/>
      <c r="B5548" s="64" t="e">
        <f>VLOOKUP($A5548,Pivot!$D:$E,2,FALSE)</f>
        <v>#N/A</v>
      </c>
      <c r="H5548" s="20">
        <f>IFERROR(VLOOKUP(A5548,'[3]Allocation Thresholds'!A:B,2,FALSE),10)</f>
        <v>10</v>
      </c>
    </row>
    <row r="5549" spans="1:8">
      <c r="A5549"/>
      <c r="B5549" s="64" t="e">
        <f>VLOOKUP($A5549,Pivot!$D:$E,2,FALSE)</f>
        <v>#N/A</v>
      </c>
      <c r="H5549" s="20">
        <f>IFERROR(VLOOKUP(A5549,'[3]Allocation Thresholds'!A:B,2,FALSE),10)</f>
        <v>10</v>
      </c>
    </row>
    <row r="5550" spans="1:8">
      <c r="A5550"/>
      <c r="B5550" s="64" t="e">
        <f>VLOOKUP($A5550,Pivot!$D:$E,2,FALSE)</f>
        <v>#N/A</v>
      </c>
      <c r="H5550" s="20">
        <f>IFERROR(VLOOKUP(A5550,'[3]Allocation Thresholds'!A:B,2,FALSE),10)</f>
        <v>10</v>
      </c>
    </row>
    <row r="5551" spans="1:8">
      <c r="A5551"/>
      <c r="B5551" s="64" t="e">
        <f>VLOOKUP($A5551,Pivot!$D:$E,2,FALSE)</f>
        <v>#N/A</v>
      </c>
      <c r="H5551" s="20">
        <f>IFERROR(VLOOKUP(A5551,'[3]Allocation Thresholds'!A:B,2,FALSE),10)</f>
        <v>10</v>
      </c>
    </row>
    <row r="5552" spans="1:8">
      <c r="A5552"/>
      <c r="B5552" s="64" t="e">
        <f>VLOOKUP($A5552,Pivot!$D:$E,2,FALSE)</f>
        <v>#N/A</v>
      </c>
      <c r="H5552" s="20">
        <f>IFERROR(VLOOKUP(A5552,'[3]Allocation Thresholds'!A:B,2,FALSE),10)</f>
        <v>10</v>
      </c>
    </row>
    <row r="5553" spans="1:8">
      <c r="A5553"/>
      <c r="B5553" s="64" t="e">
        <f>VLOOKUP($A5553,Pivot!$D:$E,2,FALSE)</f>
        <v>#N/A</v>
      </c>
      <c r="H5553" s="20">
        <f>IFERROR(VLOOKUP(A5553,'[3]Allocation Thresholds'!A:B,2,FALSE),10)</f>
        <v>10</v>
      </c>
    </row>
    <row r="5554" spans="1:8">
      <c r="A5554"/>
      <c r="B5554" s="64" t="e">
        <f>VLOOKUP($A5554,Pivot!$D:$E,2,FALSE)</f>
        <v>#N/A</v>
      </c>
      <c r="H5554" s="20">
        <f>IFERROR(VLOOKUP(A5554,'[3]Allocation Thresholds'!A:B,2,FALSE),10)</f>
        <v>10</v>
      </c>
    </row>
    <row r="5555" spans="1:8">
      <c r="A5555"/>
      <c r="B5555" s="64" t="e">
        <f>VLOOKUP($A5555,Pivot!$D:$E,2,FALSE)</f>
        <v>#N/A</v>
      </c>
      <c r="H5555" s="20">
        <f>IFERROR(VLOOKUP(A5555,'[3]Allocation Thresholds'!A:B,2,FALSE),10)</f>
        <v>10</v>
      </c>
    </row>
    <row r="5556" spans="1:8">
      <c r="A5556"/>
      <c r="B5556" s="64" t="e">
        <f>VLOOKUP($A5556,Pivot!$D:$E,2,FALSE)</f>
        <v>#N/A</v>
      </c>
      <c r="H5556" s="20">
        <f>IFERROR(VLOOKUP(A5556,'[3]Allocation Thresholds'!A:B,2,FALSE),10)</f>
        <v>10</v>
      </c>
    </row>
    <row r="5557" spans="1:8">
      <c r="A5557"/>
      <c r="B5557" s="64" t="e">
        <f>VLOOKUP($A5557,Pivot!$D:$E,2,FALSE)</f>
        <v>#N/A</v>
      </c>
      <c r="H5557" s="20">
        <f>IFERROR(VLOOKUP(A5557,'[3]Allocation Thresholds'!A:B,2,FALSE),10)</f>
        <v>10</v>
      </c>
    </row>
    <row r="5558" spans="1:8">
      <c r="A5558"/>
      <c r="B5558" s="64" t="e">
        <f>VLOOKUP($A5558,Pivot!$D:$E,2,FALSE)</f>
        <v>#N/A</v>
      </c>
      <c r="H5558" s="20">
        <f>IFERROR(VLOOKUP(A5558,'[3]Allocation Thresholds'!A:B,2,FALSE),10)</f>
        <v>10</v>
      </c>
    </row>
    <row r="5559" spans="1:8">
      <c r="A5559"/>
      <c r="B5559" s="64" t="e">
        <f>VLOOKUP($A5559,Pivot!$D:$E,2,FALSE)</f>
        <v>#N/A</v>
      </c>
      <c r="H5559" s="20">
        <f>IFERROR(VLOOKUP(A5559,'[3]Allocation Thresholds'!A:B,2,FALSE),10)</f>
        <v>10</v>
      </c>
    </row>
    <row r="5560" spans="1:8">
      <c r="A5560"/>
      <c r="B5560" s="64" t="e">
        <f>VLOOKUP($A5560,Pivot!$D:$E,2,FALSE)</f>
        <v>#N/A</v>
      </c>
      <c r="H5560" s="20">
        <f>IFERROR(VLOOKUP(A5560,'[3]Allocation Thresholds'!A:B,2,FALSE),10)</f>
        <v>10</v>
      </c>
    </row>
    <row r="5561" spans="1:8">
      <c r="A5561"/>
      <c r="B5561" s="64" t="e">
        <f>VLOOKUP($A5561,Pivot!$D:$E,2,FALSE)</f>
        <v>#N/A</v>
      </c>
      <c r="H5561" s="20">
        <f>IFERROR(VLOOKUP(A5561,'[3]Allocation Thresholds'!A:B,2,FALSE),10)</f>
        <v>10</v>
      </c>
    </row>
    <row r="5562" spans="1:8">
      <c r="A5562"/>
      <c r="B5562" s="64" t="e">
        <f>VLOOKUP($A5562,Pivot!$D:$E,2,FALSE)</f>
        <v>#N/A</v>
      </c>
      <c r="H5562" s="20">
        <f>IFERROR(VLOOKUP(A5562,'[3]Allocation Thresholds'!A:B,2,FALSE),10)</f>
        <v>10</v>
      </c>
    </row>
    <row r="5563" spans="1:8">
      <c r="A5563"/>
      <c r="B5563" s="64" t="e">
        <f>VLOOKUP($A5563,Pivot!$D:$E,2,FALSE)</f>
        <v>#N/A</v>
      </c>
      <c r="H5563" s="20">
        <f>IFERROR(VLOOKUP(A5563,'[3]Allocation Thresholds'!A:B,2,FALSE),10)</f>
        <v>10</v>
      </c>
    </row>
    <row r="5564" spans="1:8">
      <c r="A5564"/>
      <c r="B5564" s="64" t="e">
        <f>VLOOKUP($A5564,Pivot!$D:$E,2,FALSE)</f>
        <v>#N/A</v>
      </c>
      <c r="H5564" s="20">
        <f>IFERROR(VLOOKUP(A5564,'[3]Allocation Thresholds'!A:B,2,FALSE),10)</f>
        <v>10</v>
      </c>
    </row>
    <row r="5565" spans="1:8">
      <c r="A5565"/>
      <c r="B5565" s="64" t="e">
        <f>VLOOKUP($A5565,Pivot!$D:$E,2,FALSE)</f>
        <v>#N/A</v>
      </c>
      <c r="H5565" s="20">
        <f>IFERROR(VLOOKUP(A5565,'[3]Allocation Thresholds'!A:B,2,FALSE),10)</f>
        <v>10</v>
      </c>
    </row>
    <row r="5566" spans="1:8">
      <c r="A5566"/>
      <c r="B5566" s="64" t="e">
        <f>VLOOKUP($A5566,Pivot!$D:$E,2,FALSE)</f>
        <v>#N/A</v>
      </c>
      <c r="H5566" s="20">
        <f>IFERROR(VLOOKUP(A5566,'[3]Allocation Thresholds'!A:B,2,FALSE),10)</f>
        <v>10</v>
      </c>
    </row>
    <row r="5567" spans="1:8">
      <c r="A5567"/>
      <c r="B5567" s="64" t="e">
        <f>VLOOKUP($A5567,Pivot!$D:$E,2,FALSE)</f>
        <v>#N/A</v>
      </c>
      <c r="H5567" s="20">
        <f>IFERROR(VLOOKUP(A5567,'[3]Allocation Thresholds'!A:B,2,FALSE),10)</f>
        <v>10</v>
      </c>
    </row>
    <row r="5568" spans="1:8">
      <c r="A5568"/>
      <c r="B5568" s="64" t="e">
        <f>VLOOKUP($A5568,Pivot!$D:$E,2,FALSE)</f>
        <v>#N/A</v>
      </c>
      <c r="H5568" s="20">
        <f>IFERROR(VLOOKUP(A5568,'[3]Allocation Thresholds'!A:B,2,FALSE),10)</f>
        <v>10</v>
      </c>
    </row>
    <row r="5569" spans="1:8">
      <c r="A5569"/>
      <c r="B5569" s="64" t="e">
        <f>VLOOKUP($A5569,Pivot!$D:$E,2,FALSE)</f>
        <v>#N/A</v>
      </c>
      <c r="H5569" s="20">
        <f>IFERROR(VLOOKUP(A5569,'[3]Allocation Thresholds'!A:B,2,FALSE),10)</f>
        <v>10</v>
      </c>
    </row>
    <row r="5570" spans="1:8">
      <c r="A5570"/>
      <c r="B5570" s="64" t="e">
        <f>VLOOKUP($A5570,Pivot!$D:$E,2,FALSE)</f>
        <v>#N/A</v>
      </c>
      <c r="H5570" s="20">
        <f>IFERROR(VLOOKUP(A5570,'[3]Allocation Thresholds'!A:B,2,FALSE),10)</f>
        <v>10</v>
      </c>
    </row>
    <row r="5571" spans="1:8">
      <c r="A5571"/>
      <c r="B5571" s="64" t="e">
        <f>VLOOKUP($A5571,Pivot!$D:$E,2,FALSE)</f>
        <v>#N/A</v>
      </c>
      <c r="H5571" s="20">
        <f>IFERROR(VLOOKUP(A5571,'[3]Allocation Thresholds'!A:B,2,FALSE),10)</f>
        <v>10</v>
      </c>
    </row>
    <row r="5572" spans="1:8">
      <c r="A5572"/>
      <c r="B5572" s="64" t="e">
        <f>VLOOKUP($A5572,Pivot!$D:$E,2,FALSE)</f>
        <v>#N/A</v>
      </c>
      <c r="H5572" s="20">
        <f>IFERROR(VLOOKUP(A5572,'[3]Allocation Thresholds'!A:B,2,FALSE),10)</f>
        <v>10</v>
      </c>
    </row>
    <row r="5573" spans="1:8">
      <c r="A5573"/>
      <c r="B5573" s="64" t="e">
        <f>VLOOKUP($A5573,Pivot!$D:$E,2,FALSE)</f>
        <v>#N/A</v>
      </c>
      <c r="H5573" s="20">
        <f>IFERROR(VLOOKUP(A5573,'[3]Allocation Thresholds'!A:B,2,FALSE),10)</f>
        <v>10</v>
      </c>
    </row>
    <row r="5574" spans="1:8">
      <c r="A5574"/>
      <c r="B5574" s="64" t="e">
        <f>VLOOKUP($A5574,Pivot!$D:$E,2,FALSE)</f>
        <v>#N/A</v>
      </c>
      <c r="H5574" s="20">
        <f>IFERROR(VLOOKUP(A5574,'[3]Allocation Thresholds'!A:B,2,FALSE),10)</f>
        <v>10</v>
      </c>
    </row>
    <row r="5575" spans="1:8">
      <c r="A5575"/>
      <c r="B5575" s="64" t="e">
        <f>VLOOKUP($A5575,Pivot!$D:$E,2,FALSE)</f>
        <v>#N/A</v>
      </c>
      <c r="H5575" s="20">
        <f>IFERROR(VLOOKUP(A5575,'[3]Allocation Thresholds'!A:B,2,FALSE),10)</f>
        <v>10</v>
      </c>
    </row>
    <row r="5576" spans="1:8">
      <c r="A5576"/>
      <c r="B5576" s="64" t="e">
        <f>VLOOKUP($A5576,Pivot!$D:$E,2,FALSE)</f>
        <v>#N/A</v>
      </c>
      <c r="H5576" s="20">
        <f>IFERROR(VLOOKUP(A5576,'[3]Allocation Thresholds'!A:B,2,FALSE),10)</f>
        <v>10</v>
      </c>
    </row>
    <row r="5577" spans="1:8">
      <c r="A5577"/>
      <c r="B5577" s="64" t="e">
        <f>VLOOKUP($A5577,Pivot!$D:$E,2,FALSE)</f>
        <v>#N/A</v>
      </c>
      <c r="H5577" s="20">
        <f>IFERROR(VLOOKUP(A5577,'[3]Allocation Thresholds'!A:B,2,FALSE),10)</f>
        <v>10</v>
      </c>
    </row>
    <row r="5578" spans="1:8">
      <c r="A5578"/>
      <c r="B5578" s="64" t="e">
        <f>VLOOKUP($A5578,Pivot!$D:$E,2,FALSE)</f>
        <v>#N/A</v>
      </c>
      <c r="H5578" s="20">
        <f>IFERROR(VLOOKUP(A5578,'[3]Allocation Thresholds'!A:B,2,FALSE),10)</f>
        <v>10</v>
      </c>
    </row>
    <row r="5579" spans="1:8">
      <c r="A5579"/>
      <c r="B5579" s="64" t="e">
        <f>VLOOKUP($A5579,Pivot!$D:$E,2,FALSE)</f>
        <v>#N/A</v>
      </c>
      <c r="H5579" s="20">
        <f>IFERROR(VLOOKUP(A5579,'[3]Allocation Thresholds'!A:B,2,FALSE),10)</f>
        <v>10</v>
      </c>
    </row>
    <row r="5580" spans="1:8">
      <c r="A5580"/>
      <c r="B5580" s="64" t="e">
        <f>VLOOKUP($A5580,Pivot!$D:$E,2,FALSE)</f>
        <v>#N/A</v>
      </c>
      <c r="H5580" s="20">
        <f>IFERROR(VLOOKUP(A5580,'[3]Allocation Thresholds'!A:B,2,FALSE),10)</f>
        <v>10</v>
      </c>
    </row>
    <row r="5581" spans="1:8">
      <c r="A5581"/>
      <c r="B5581" s="64" t="e">
        <f>VLOOKUP($A5581,Pivot!$D:$E,2,FALSE)</f>
        <v>#N/A</v>
      </c>
      <c r="H5581" s="20">
        <f>IFERROR(VLOOKUP(A5581,'[3]Allocation Thresholds'!A:B,2,FALSE),10)</f>
        <v>10</v>
      </c>
    </row>
    <row r="5582" spans="1:8">
      <c r="A5582"/>
      <c r="B5582" s="64" t="e">
        <f>VLOOKUP($A5582,Pivot!$D:$E,2,FALSE)</f>
        <v>#N/A</v>
      </c>
      <c r="H5582" s="20">
        <f>IFERROR(VLOOKUP(A5582,'[3]Allocation Thresholds'!A:B,2,FALSE),10)</f>
        <v>10</v>
      </c>
    </row>
    <row r="5583" spans="1:8">
      <c r="A5583"/>
      <c r="B5583" s="64" t="e">
        <f>VLOOKUP($A5583,Pivot!$D:$E,2,FALSE)</f>
        <v>#N/A</v>
      </c>
      <c r="H5583" s="20">
        <f>IFERROR(VLOOKUP(A5583,'[3]Allocation Thresholds'!A:B,2,FALSE),10)</f>
        <v>10</v>
      </c>
    </row>
    <row r="5584" spans="1:8">
      <c r="A5584"/>
      <c r="B5584" s="64" t="e">
        <f>VLOOKUP($A5584,Pivot!$D:$E,2,FALSE)</f>
        <v>#N/A</v>
      </c>
      <c r="H5584" s="20">
        <f>IFERROR(VLOOKUP(A5584,'[3]Allocation Thresholds'!A:B,2,FALSE),10)</f>
        <v>10</v>
      </c>
    </row>
    <row r="5585" spans="1:8">
      <c r="A5585"/>
      <c r="B5585" s="64" t="e">
        <f>VLOOKUP($A5585,Pivot!$D:$E,2,FALSE)</f>
        <v>#N/A</v>
      </c>
      <c r="H5585" s="20">
        <f>IFERROR(VLOOKUP(A5585,'[3]Allocation Thresholds'!A:B,2,FALSE),10)</f>
        <v>10</v>
      </c>
    </row>
    <row r="5586" spans="1:8">
      <c r="A5586"/>
      <c r="B5586" s="64" t="e">
        <f>VLOOKUP($A5586,Pivot!$D:$E,2,FALSE)</f>
        <v>#N/A</v>
      </c>
      <c r="H5586" s="20">
        <f>IFERROR(VLOOKUP(A5586,'[3]Allocation Thresholds'!A:B,2,FALSE),10)</f>
        <v>10</v>
      </c>
    </row>
    <row r="5587" spans="1:8">
      <c r="A5587"/>
      <c r="B5587" s="64" t="e">
        <f>VLOOKUP($A5587,Pivot!$D:$E,2,FALSE)</f>
        <v>#N/A</v>
      </c>
      <c r="H5587" s="20">
        <f>IFERROR(VLOOKUP(A5587,'[3]Allocation Thresholds'!A:B,2,FALSE),10)</f>
        <v>10</v>
      </c>
    </row>
    <row r="5588" spans="1:8">
      <c r="A5588"/>
      <c r="B5588" s="64" t="e">
        <f>VLOOKUP($A5588,Pivot!$D:$E,2,FALSE)</f>
        <v>#N/A</v>
      </c>
      <c r="H5588" s="20">
        <f>IFERROR(VLOOKUP(A5588,'[3]Allocation Thresholds'!A:B,2,FALSE),10)</f>
        <v>10</v>
      </c>
    </row>
    <row r="5589" spans="1:8">
      <c r="A5589"/>
      <c r="B5589" s="64" t="e">
        <f>VLOOKUP($A5589,Pivot!$D:$E,2,FALSE)</f>
        <v>#N/A</v>
      </c>
      <c r="H5589" s="20">
        <f>IFERROR(VLOOKUP(A5589,'[3]Allocation Thresholds'!A:B,2,FALSE),10)</f>
        <v>10</v>
      </c>
    </row>
    <row r="5590" spans="1:8">
      <c r="A5590"/>
      <c r="B5590" s="64" t="e">
        <f>VLOOKUP($A5590,Pivot!$D:$E,2,FALSE)</f>
        <v>#N/A</v>
      </c>
      <c r="H5590" s="20">
        <f>IFERROR(VLOOKUP(A5590,'[3]Allocation Thresholds'!A:B,2,FALSE),10)</f>
        <v>10</v>
      </c>
    </row>
    <row r="5591" spans="1:8">
      <c r="A5591"/>
      <c r="B5591" s="64" t="e">
        <f>VLOOKUP($A5591,Pivot!$D:$E,2,FALSE)</f>
        <v>#N/A</v>
      </c>
      <c r="H5591" s="20">
        <f>IFERROR(VLOOKUP(A5591,'[3]Allocation Thresholds'!A:B,2,FALSE),10)</f>
        <v>10</v>
      </c>
    </row>
    <row r="5592" spans="1:8">
      <c r="A5592"/>
      <c r="B5592" s="64" t="e">
        <f>VLOOKUP($A5592,Pivot!$D:$E,2,FALSE)</f>
        <v>#N/A</v>
      </c>
      <c r="H5592" s="20">
        <f>IFERROR(VLOOKUP(A5592,'[3]Allocation Thresholds'!A:B,2,FALSE),10)</f>
        <v>10</v>
      </c>
    </row>
    <row r="5593" spans="1:8">
      <c r="A5593"/>
      <c r="B5593" s="64" t="e">
        <f>VLOOKUP($A5593,Pivot!$D:$E,2,FALSE)</f>
        <v>#N/A</v>
      </c>
      <c r="H5593" s="20">
        <f>IFERROR(VLOOKUP(A5593,'[3]Allocation Thresholds'!A:B,2,FALSE),10)</f>
        <v>10</v>
      </c>
    </row>
    <row r="5594" spans="1:8">
      <c r="A5594"/>
      <c r="B5594" s="64" t="e">
        <f>VLOOKUP($A5594,Pivot!$D:$E,2,FALSE)</f>
        <v>#N/A</v>
      </c>
      <c r="H5594" s="20">
        <f>IFERROR(VLOOKUP(A5594,'[3]Allocation Thresholds'!A:B,2,FALSE),10)</f>
        <v>10</v>
      </c>
    </row>
    <row r="5595" spans="1:8">
      <c r="A5595"/>
      <c r="B5595" s="64" t="e">
        <f>VLOOKUP($A5595,Pivot!$D:$E,2,FALSE)</f>
        <v>#N/A</v>
      </c>
      <c r="H5595" s="20">
        <f>IFERROR(VLOOKUP(A5595,'[3]Allocation Thresholds'!A:B,2,FALSE),10)</f>
        <v>10</v>
      </c>
    </row>
    <row r="5596" spans="1:8">
      <c r="A5596"/>
      <c r="B5596" s="64" t="e">
        <f>VLOOKUP($A5596,Pivot!$D:$E,2,FALSE)</f>
        <v>#N/A</v>
      </c>
      <c r="H5596" s="20">
        <f>IFERROR(VLOOKUP(A5596,'[3]Allocation Thresholds'!A:B,2,FALSE),10)</f>
        <v>10</v>
      </c>
    </row>
    <row r="5597" spans="1:8">
      <c r="A5597"/>
      <c r="B5597" s="64" t="e">
        <f>VLOOKUP($A5597,Pivot!$D:$E,2,FALSE)</f>
        <v>#N/A</v>
      </c>
      <c r="H5597" s="20">
        <f>IFERROR(VLOOKUP(A5597,'[3]Allocation Thresholds'!A:B,2,FALSE),10)</f>
        <v>10</v>
      </c>
    </row>
    <row r="5598" spans="1:8">
      <c r="A5598"/>
      <c r="B5598" s="64" t="e">
        <f>VLOOKUP($A5598,Pivot!$D:$E,2,FALSE)</f>
        <v>#N/A</v>
      </c>
      <c r="H5598" s="20">
        <f>IFERROR(VLOOKUP(A5598,'[3]Allocation Thresholds'!A:B,2,FALSE),10)</f>
        <v>10</v>
      </c>
    </row>
    <row r="5599" spans="1:8">
      <c r="A5599"/>
      <c r="B5599" s="64" t="e">
        <f>VLOOKUP($A5599,Pivot!$D:$E,2,FALSE)</f>
        <v>#N/A</v>
      </c>
      <c r="H5599" s="20">
        <f>IFERROR(VLOOKUP(A5599,'[3]Allocation Thresholds'!A:B,2,FALSE),10)</f>
        <v>10</v>
      </c>
    </row>
    <row r="5600" spans="1:8">
      <c r="A5600"/>
      <c r="B5600" s="64" t="e">
        <f>VLOOKUP($A5600,Pivot!$D:$E,2,FALSE)</f>
        <v>#N/A</v>
      </c>
      <c r="H5600" s="20">
        <f>IFERROR(VLOOKUP(A5600,'[3]Allocation Thresholds'!A:B,2,FALSE),10)</f>
        <v>10</v>
      </c>
    </row>
    <row r="5601" spans="1:8">
      <c r="A5601"/>
      <c r="B5601" s="64" t="e">
        <f>VLOOKUP($A5601,Pivot!$D:$E,2,FALSE)</f>
        <v>#N/A</v>
      </c>
      <c r="H5601" s="20">
        <f>IFERROR(VLOOKUP(A5601,'[3]Allocation Thresholds'!A:B,2,FALSE),10)</f>
        <v>10</v>
      </c>
    </row>
    <row r="5602" spans="1:8">
      <c r="A5602"/>
      <c r="B5602" s="64" t="e">
        <f>VLOOKUP($A5602,Pivot!$D:$E,2,FALSE)</f>
        <v>#N/A</v>
      </c>
      <c r="H5602" s="20">
        <f>IFERROR(VLOOKUP(A5602,'[3]Allocation Thresholds'!A:B,2,FALSE),10)</f>
        <v>10</v>
      </c>
    </row>
    <row r="5603" spans="1:8">
      <c r="A5603"/>
      <c r="B5603" s="64" t="e">
        <f>VLOOKUP($A5603,Pivot!$D:$E,2,FALSE)</f>
        <v>#N/A</v>
      </c>
      <c r="H5603" s="20">
        <f>IFERROR(VLOOKUP(A5603,'[3]Allocation Thresholds'!A:B,2,FALSE),10)</f>
        <v>10</v>
      </c>
    </row>
    <row r="5604" spans="1:8">
      <c r="A5604"/>
      <c r="B5604" s="64" t="e">
        <f>VLOOKUP($A5604,Pivot!$D:$E,2,FALSE)</f>
        <v>#N/A</v>
      </c>
      <c r="H5604" s="20">
        <f>IFERROR(VLOOKUP(A5604,'[3]Allocation Thresholds'!A:B,2,FALSE),10)</f>
        <v>10</v>
      </c>
    </row>
    <row r="5605" spans="1:8">
      <c r="A5605"/>
      <c r="B5605" s="64" t="e">
        <f>VLOOKUP($A5605,Pivot!$D:$E,2,FALSE)</f>
        <v>#N/A</v>
      </c>
      <c r="H5605" s="20">
        <f>IFERROR(VLOOKUP(A5605,'[3]Allocation Thresholds'!A:B,2,FALSE),10)</f>
        <v>10</v>
      </c>
    </row>
    <row r="5606" spans="1:8">
      <c r="A5606"/>
      <c r="B5606" s="64" t="e">
        <f>VLOOKUP($A5606,Pivot!$D:$E,2,FALSE)</f>
        <v>#N/A</v>
      </c>
      <c r="H5606" s="20">
        <f>IFERROR(VLOOKUP(A5606,'[3]Allocation Thresholds'!A:B,2,FALSE),10)</f>
        <v>10</v>
      </c>
    </row>
    <row r="5607" spans="1:8">
      <c r="A5607"/>
      <c r="B5607" s="64" t="e">
        <f>VLOOKUP($A5607,Pivot!$D:$E,2,FALSE)</f>
        <v>#N/A</v>
      </c>
      <c r="H5607" s="20">
        <f>IFERROR(VLOOKUP(A5607,'[3]Allocation Thresholds'!A:B,2,FALSE),10)</f>
        <v>10</v>
      </c>
    </row>
    <row r="5608" spans="1:8">
      <c r="A5608"/>
      <c r="B5608" s="64" t="e">
        <f>VLOOKUP($A5608,Pivot!$D:$E,2,FALSE)</f>
        <v>#N/A</v>
      </c>
      <c r="H5608" s="20">
        <f>IFERROR(VLOOKUP(A5608,'[3]Allocation Thresholds'!A:B,2,FALSE),10)</f>
        <v>10</v>
      </c>
    </row>
    <row r="5609" spans="1:8">
      <c r="A5609"/>
      <c r="B5609" s="64" t="e">
        <f>VLOOKUP($A5609,Pivot!$D:$E,2,FALSE)</f>
        <v>#N/A</v>
      </c>
      <c r="H5609" s="20">
        <f>IFERROR(VLOOKUP(A5609,'[3]Allocation Thresholds'!A:B,2,FALSE),10)</f>
        <v>10</v>
      </c>
    </row>
    <row r="5610" spans="1:8">
      <c r="A5610"/>
      <c r="B5610" s="64" t="e">
        <f>VLOOKUP($A5610,Pivot!$D:$E,2,FALSE)</f>
        <v>#N/A</v>
      </c>
      <c r="H5610" s="20">
        <f>IFERROR(VLOOKUP(A5610,'[3]Allocation Thresholds'!A:B,2,FALSE),10)</f>
        <v>10</v>
      </c>
    </row>
    <row r="5611" spans="1:8">
      <c r="A5611"/>
      <c r="B5611" s="64" t="e">
        <f>VLOOKUP($A5611,Pivot!$D:$E,2,FALSE)</f>
        <v>#N/A</v>
      </c>
      <c r="H5611" s="20">
        <f>IFERROR(VLOOKUP(A5611,'[3]Allocation Thresholds'!A:B,2,FALSE),10)</f>
        <v>10</v>
      </c>
    </row>
    <row r="5612" spans="1:8">
      <c r="A5612"/>
      <c r="B5612" s="64" t="e">
        <f>VLOOKUP($A5612,Pivot!$D:$E,2,FALSE)</f>
        <v>#N/A</v>
      </c>
      <c r="H5612" s="20">
        <f>IFERROR(VLOOKUP(A5612,'[3]Allocation Thresholds'!A:B,2,FALSE),10)</f>
        <v>10</v>
      </c>
    </row>
    <row r="5613" spans="1:8">
      <c r="A5613"/>
      <c r="B5613" s="64" t="e">
        <f>VLOOKUP($A5613,Pivot!$D:$E,2,FALSE)</f>
        <v>#N/A</v>
      </c>
      <c r="H5613" s="20">
        <f>IFERROR(VLOOKUP(A5613,'[3]Allocation Thresholds'!A:B,2,FALSE),10)</f>
        <v>10</v>
      </c>
    </row>
    <row r="5614" spans="1:8">
      <c r="A5614"/>
      <c r="B5614" s="64" t="e">
        <f>VLOOKUP($A5614,Pivot!$D:$E,2,FALSE)</f>
        <v>#N/A</v>
      </c>
      <c r="H5614" s="20">
        <f>IFERROR(VLOOKUP(A5614,'[3]Allocation Thresholds'!A:B,2,FALSE),10)</f>
        <v>10</v>
      </c>
    </row>
    <row r="5615" spans="1:8">
      <c r="A5615"/>
      <c r="B5615" s="64" t="e">
        <f>VLOOKUP($A5615,Pivot!$D:$E,2,FALSE)</f>
        <v>#N/A</v>
      </c>
      <c r="H5615" s="20">
        <f>IFERROR(VLOOKUP(A5615,'[3]Allocation Thresholds'!A:B,2,FALSE),10)</f>
        <v>10</v>
      </c>
    </row>
    <row r="5616" spans="1:8">
      <c r="A5616"/>
      <c r="B5616" s="64" t="e">
        <f>VLOOKUP($A5616,Pivot!$D:$E,2,FALSE)</f>
        <v>#N/A</v>
      </c>
      <c r="H5616" s="20">
        <f>IFERROR(VLOOKUP(A5616,'[3]Allocation Thresholds'!A:B,2,FALSE),10)</f>
        <v>10</v>
      </c>
    </row>
    <row r="5617" spans="1:8">
      <c r="A5617"/>
      <c r="B5617" s="64" t="e">
        <f>VLOOKUP($A5617,Pivot!$D:$E,2,FALSE)</f>
        <v>#N/A</v>
      </c>
      <c r="H5617" s="20">
        <f>IFERROR(VLOOKUP(A5617,'[3]Allocation Thresholds'!A:B,2,FALSE),10)</f>
        <v>10</v>
      </c>
    </row>
    <row r="5618" spans="1:8">
      <c r="A5618"/>
      <c r="B5618" s="64" t="e">
        <f>VLOOKUP($A5618,Pivot!$D:$E,2,FALSE)</f>
        <v>#N/A</v>
      </c>
      <c r="H5618" s="20">
        <f>IFERROR(VLOOKUP(A5618,'[3]Allocation Thresholds'!A:B,2,FALSE),10)</f>
        <v>10</v>
      </c>
    </row>
    <row r="5619" spans="1:8">
      <c r="A5619"/>
      <c r="B5619" s="64" t="e">
        <f>VLOOKUP($A5619,Pivot!$D:$E,2,FALSE)</f>
        <v>#N/A</v>
      </c>
      <c r="H5619" s="20">
        <f>IFERROR(VLOOKUP(A5619,'[3]Allocation Thresholds'!A:B,2,FALSE),10)</f>
        <v>10</v>
      </c>
    </row>
    <row r="5620" spans="1:8">
      <c r="A5620"/>
      <c r="B5620" s="64" t="e">
        <f>VLOOKUP($A5620,Pivot!$D:$E,2,FALSE)</f>
        <v>#N/A</v>
      </c>
      <c r="H5620" s="20">
        <f>IFERROR(VLOOKUP(A5620,'[3]Allocation Thresholds'!A:B,2,FALSE),10)</f>
        <v>10</v>
      </c>
    </row>
    <row r="5621" spans="1:8">
      <c r="A5621"/>
      <c r="B5621" s="64" t="e">
        <f>VLOOKUP($A5621,Pivot!$D:$E,2,FALSE)</f>
        <v>#N/A</v>
      </c>
      <c r="H5621" s="20">
        <f>IFERROR(VLOOKUP(A5621,'[3]Allocation Thresholds'!A:B,2,FALSE),10)</f>
        <v>10</v>
      </c>
    </row>
    <row r="5622" spans="1:8">
      <c r="A5622"/>
      <c r="B5622" s="64" t="e">
        <f>VLOOKUP($A5622,Pivot!$D:$E,2,FALSE)</f>
        <v>#N/A</v>
      </c>
      <c r="H5622" s="20">
        <f>IFERROR(VLOOKUP(A5622,'[3]Allocation Thresholds'!A:B,2,FALSE),10)</f>
        <v>10</v>
      </c>
    </row>
    <row r="5623" spans="1:8">
      <c r="A5623"/>
      <c r="B5623" s="64" t="e">
        <f>VLOOKUP($A5623,Pivot!$D:$E,2,FALSE)</f>
        <v>#N/A</v>
      </c>
      <c r="H5623" s="20">
        <f>IFERROR(VLOOKUP(A5623,'[3]Allocation Thresholds'!A:B,2,FALSE),10)</f>
        <v>10</v>
      </c>
    </row>
    <row r="5624" spans="1:8">
      <c r="A5624"/>
      <c r="B5624" s="64" t="e">
        <f>VLOOKUP($A5624,Pivot!$D:$E,2,FALSE)</f>
        <v>#N/A</v>
      </c>
      <c r="H5624" s="20">
        <f>IFERROR(VLOOKUP(A5624,'[3]Allocation Thresholds'!A:B,2,FALSE),10)</f>
        <v>10</v>
      </c>
    </row>
    <row r="5625" spans="1:8">
      <c r="A5625"/>
      <c r="B5625" s="64" t="e">
        <f>VLOOKUP($A5625,Pivot!$D:$E,2,FALSE)</f>
        <v>#N/A</v>
      </c>
      <c r="H5625" s="20">
        <f>IFERROR(VLOOKUP(A5625,'[3]Allocation Thresholds'!A:B,2,FALSE),10)</f>
        <v>10</v>
      </c>
    </row>
    <row r="5626" spans="1:8">
      <c r="A5626"/>
      <c r="B5626" s="64" t="e">
        <f>VLOOKUP($A5626,Pivot!$D:$E,2,FALSE)</f>
        <v>#N/A</v>
      </c>
      <c r="H5626" s="20">
        <f>IFERROR(VLOOKUP(A5626,'[3]Allocation Thresholds'!A:B,2,FALSE),10)</f>
        <v>10</v>
      </c>
    </row>
    <row r="5627" spans="1:8">
      <c r="A5627"/>
      <c r="B5627" s="64" t="e">
        <f>VLOOKUP($A5627,Pivot!$D:$E,2,FALSE)</f>
        <v>#N/A</v>
      </c>
      <c r="H5627" s="20">
        <f>IFERROR(VLOOKUP(A5627,'[3]Allocation Thresholds'!A:B,2,FALSE),10)</f>
        <v>10</v>
      </c>
    </row>
    <row r="5628" spans="1:8">
      <c r="A5628"/>
      <c r="B5628" s="64" t="e">
        <f>VLOOKUP($A5628,Pivot!$D:$E,2,FALSE)</f>
        <v>#N/A</v>
      </c>
      <c r="H5628" s="20">
        <f>IFERROR(VLOOKUP(A5628,'[3]Allocation Thresholds'!A:B,2,FALSE),10)</f>
        <v>10</v>
      </c>
    </row>
    <row r="5629" spans="1:8">
      <c r="A5629"/>
      <c r="B5629" s="64" t="e">
        <f>VLOOKUP($A5629,Pivot!$D:$E,2,FALSE)</f>
        <v>#N/A</v>
      </c>
      <c r="H5629" s="20">
        <f>IFERROR(VLOOKUP(A5629,'[3]Allocation Thresholds'!A:B,2,FALSE),10)</f>
        <v>10</v>
      </c>
    </row>
    <row r="5630" spans="1:8">
      <c r="A5630"/>
      <c r="B5630" s="64" t="e">
        <f>VLOOKUP($A5630,Pivot!$D:$E,2,FALSE)</f>
        <v>#N/A</v>
      </c>
      <c r="H5630" s="20">
        <f>IFERROR(VLOOKUP(A5630,'[3]Allocation Thresholds'!A:B,2,FALSE),10)</f>
        <v>10</v>
      </c>
    </row>
    <row r="5631" spans="1:8">
      <c r="A5631"/>
      <c r="B5631" s="64" t="e">
        <f>VLOOKUP($A5631,Pivot!$D:$E,2,FALSE)</f>
        <v>#N/A</v>
      </c>
      <c r="H5631" s="20">
        <f>IFERROR(VLOOKUP(A5631,'[3]Allocation Thresholds'!A:B,2,FALSE),10)</f>
        <v>10</v>
      </c>
    </row>
    <row r="5632" spans="1:8">
      <c r="A5632"/>
      <c r="B5632" s="64" t="e">
        <f>VLOOKUP($A5632,Pivot!$D:$E,2,FALSE)</f>
        <v>#N/A</v>
      </c>
      <c r="H5632" s="20">
        <f>IFERROR(VLOOKUP(A5632,'[3]Allocation Thresholds'!A:B,2,FALSE),10)</f>
        <v>10</v>
      </c>
    </row>
    <row r="5633" spans="1:8">
      <c r="A5633"/>
      <c r="B5633" s="64" t="e">
        <f>VLOOKUP($A5633,Pivot!$D:$E,2,FALSE)</f>
        <v>#N/A</v>
      </c>
      <c r="H5633" s="20">
        <f>IFERROR(VLOOKUP(A5633,'[3]Allocation Thresholds'!A:B,2,FALSE),10)</f>
        <v>10</v>
      </c>
    </row>
    <row r="5634" spans="1:8">
      <c r="A5634"/>
      <c r="B5634" s="64" t="e">
        <f>VLOOKUP($A5634,Pivot!$D:$E,2,FALSE)</f>
        <v>#N/A</v>
      </c>
      <c r="H5634" s="20">
        <f>IFERROR(VLOOKUP(A5634,'[3]Allocation Thresholds'!A:B,2,FALSE),10)</f>
        <v>10</v>
      </c>
    </row>
    <row r="5635" spans="1:8">
      <c r="A5635"/>
      <c r="B5635" s="64" t="e">
        <f>VLOOKUP($A5635,Pivot!$D:$E,2,FALSE)</f>
        <v>#N/A</v>
      </c>
      <c r="H5635" s="20">
        <f>IFERROR(VLOOKUP(A5635,'[3]Allocation Thresholds'!A:B,2,FALSE),10)</f>
        <v>10</v>
      </c>
    </row>
    <row r="5636" spans="1:8">
      <c r="A5636"/>
      <c r="B5636" s="64" t="e">
        <f>VLOOKUP($A5636,Pivot!$D:$E,2,FALSE)</f>
        <v>#N/A</v>
      </c>
      <c r="H5636" s="20">
        <f>IFERROR(VLOOKUP(A5636,'[3]Allocation Thresholds'!A:B,2,FALSE),10)</f>
        <v>10</v>
      </c>
    </row>
    <row r="5637" spans="1:8">
      <c r="A5637"/>
      <c r="B5637" s="64" t="e">
        <f>VLOOKUP($A5637,Pivot!$D:$E,2,FALSE)</f>
        <v>#N/A</v>
      </c>
      <c r="H5637" s="20">
        <f>IFERROR(VLOOKUP(A5637,'[3]Allocation Thresholds'!A:B,2,FALSE),10)</f>
        <v>10</v>
      </c>
    </row>
    <row r="5638" spans="1:8">
      <c r="A5638"/>
      <c r="B5638" s="64" t="e">
        <f>VLOOKUP($A5638,Pivot!$D:$E,2,FALSE)</f>
        <v>#N/A</v>
      </c>
      <c r="H5638" s="20">
        <f>IFERROR(VLOOKUP(A5638,'[3]Allocation Thresholds'!A:B,2,FALSE),10)</f>
        <v>10</v>
      </c>
    </row>
    <row r="5639" spans="1:8">
      <c r="A5639"/>
      <c r="B5639" s="64" t="e">
        <f>VLOOKUP($A5639,Pivot!$D:$E,2,FALSE)</f>
        <v>#N/A</v>
      </c>
      <c r="H5639" s="20">
        <f>IFERROR(VLOOKUP(A5639,'[3]Allocation Thresholds'!A:B,2,FALSE),10)</f>
        <v>10</v>
      </c>
    </row>
    <row r="5640" spans="1:8">
      <c r="A5640"/>
      <c r="B5640" s="64" t="e">
        <f>VLOOKUP($A5640,Pivot!$D:$E,2,FALSE)</f>
        <v>#N/A</v>
      </c>
      <c r="H5640" s="20">
        <f>IFERROR(VLOOKUP(A5640,'[3]Allocation Thresholds'!A:B,2,FALSE),10)</f>
        <v>10</v>
      </c>
    </row>
    <row r="5641" spans="1:8">
      <c r="A5641"/>
      <c r="B5641" s="64" t="e">
        <f>VLOOKUP($A5641,Pivot!$D:$E,2,FALSE)</f>
        <v>#N/A</v>
      </c>
      <c r="H5641" s="20">
        <f>IFERROR(VLOOKUP(A5641,'[3]Allocation Thresholds'!A:B,2,FALSE),10)</f>
        <v>10</v>
      </c>
    </row>
    <row r="5642" spans="1:8">
      <c r="A5642"/>
      <c r="B5642" s="64" t="e">
        <f>VLOOKUP($A5642,Pivot!$D:$E,2,FALSE)</f>
        <v>#N/A</v>
      </c>
      <c r="H5642" s="20">
        <f>IFERROR(VLOOKUP(A5642,'[3]Allocation Thresholds'!A:B,2,FALSE),10)</f>
        <v>10</v>
      </c>
    </row>
    <row r="5643" spans="1:8">
      <c r="A5643"/>
      <c r="B5643" s="64" t="e">
        <f>VLOOKUP($A5643,Pivot!$D:$E,2,FALSE)</f>
        <v>#N/A</v>
      </c>
      <c r="H5643" s="20">
        <f>IFERROR(VLOOKUP(A5643,'[3]Allocation Thresholds'!A:B,2,FALSE),10)</f>
        <v>10</v>
      </c>
    </row>
    <row r="5644" spans="1:8">
      <c r="A5644"/>
      <c r="B5644" s="64" t="e">
        <f>VLOOKUP($A5644,Pivot!$D:$E,2,FALSE)</f>
        <v>#N/A</v>
      </c>
      <c r="H5644" s="20">
        <f>IFERROR(VLOOKUP(A5644,'[3]Allocation Thresholds'!A:B,2,FALSE),10)</f>
        <v>10</v>
      </c>
    </row>
    <row r="5645" spans="1:8">
      <c r="A5645"/>
      <c r="B5645" s="64" t="e">
        <f>VLOOKUP($A5645,Pivot!$D:$E,2,FALSE)</f>
        <v>#N/A</v>
      </c>
      <c r="H5645" s="20">
        <f>IFERROR(VLOOKUP(A5645,'[3]Allocation Thresholds'!A:B,2,FALSE),10)</f>
        <v>10</v>
      </c>
    </row>
    <row r="5646" spans="1:8">
      <c r="A5646"/>
      <c r="B5646" s="64" t="e">
        <f>VLOOKUP($A5646,Pivot!$D:$E,2,FALSE)</f>
        <v>#N/A</v>
      </c>
      <c r="H5646" s="20">
        <f>IFERROR(VLOOKUP(A5646,'[3]Allocation Thresholds'!A:B,2,FALSE),10)</f>
        <v>10</v>
      </c>
    </row>
    <row r="5647" spans="1:8">
      <c r="A5647"/>
      <c r="B5647" s="64" t="e">
        <f>VLOOKUP($A5647,Pivot!$D:$E,2,FALSE)</f>
        <v>#N/A</v>
      </c>
      <c r="H5647" s="20">
        <f>IFERROR(VLOOKUP(A5647,'[3]Allocation Thresholds'!A:B,2,FALSE),10)</f>
        <v>10</v>
      </c>
    </row>
    <row r="5648" spans="1:8">
      <c r="A5648"/>
      <c r="B5648" s="64" t="e">
        <f>VLOOKUP($A5648,Pivot!$D:$E,2,FALSE)</f>
        <v>#N/A</v>
      </c>
      <c r="H5648" s="20">
        <f>IFERROR(VLOOKUP(A5648,'[3]Allocation Thresholds'!A:B,2,FALSE),10)</f>
        <v>10</v>
      </c>
    </row>
    <row r="5649" spans="1:8">
      <c r="A5649"/>
      <c r="B5649" s="64" t="e">
        <f>VLOOKUP($A5649,Pivot!$D:$E,2,FALSE)</f>
        <v>#N/A</v>
      </c>
      <c r="H5649" s="20">
        <f>IFERROR(VLOOKUP(A5649,'[3]Allocation Thresholds'!A:B,2,FALSE),10)</f>
        <v>10</v>
      </c>
    </row>
    <row r="5650" spans="1:8">
      <c r="A5650"/>
      <c r="B5650" s="64" t="e">
        <f>VLOOKUP($A5650,Pivot!$D:$E,2,FALSE)</f>
        <v>#N/A</v>
      </c>
      <c r="H5650" s="20">
        <f>IFERROR(VLOOKUP(A5650,'[3]Allocation Thresholds'!A:B,2,FALSE),10)</f>
        <v>10</v>
      </c>
    </row>
    <row r="5651" spans="1:8">
      <c r="A5651"/>
      <c r="B5651" s="64" t="e">
        <f>VLOOKUP($A5651,Pivot!$D:$E,2,FALSE)</f>
        <v>#N/A</v>
      </c>
      <c r="H5651" s="20">
        <f>IFERROR(VLOOKUP(A5651,'[3]Allocation Thresholds'!A:B,2,FALSE),10)</f>
        <v>10</v>
      </c>
    </row>
    <row r="5652" spans="1:8">
      <c r="A5652"/>
      <c r="B5652" s="64" t="e">
        <f>VLOOKUP($A5652,Pivot!$D:$E,2,FALSE)</f>
        <v>#N/A</v>
      </c>
      <c r="H5652" s="20">
        <f>IFERROR(VLOOKUP(A5652,'[3]Allocation Thresholds'!A:B,2,FALSE),10)</f>
        <v>10</v>
      </c>
    </row>
    <row r="5653" spans="1:8">
      <c r="A5653"/>
      <c r="B5653" s="64" t="e">
        <f>VLOOKUP($A5653,Pivot!$D:$E,2,FALSE)</f>
        <v>#N/A</v>
      </c>
      <c r="H5653" s="20">
        <f>IFERROR(VLOOKUP(A5653,'[3]Allocation Thresholds'!A:B,2,FALSE),10)</f>
        <v>10</v>
      </c>
    </row>
    <row r="5654" spans="1:8">
      <c r="A5654"/>
      <c r="B5654" s="64" t="e">
        <f>VLOOKUP($A5654,Pivot!$D:$E,2,FALSE)</f>
        <v>#N/A</v>
      </c>
      <c r="H5654" s="20">
        <f>IFERROR(VLOOKUP(A5654,'[3]Allocation Thresholds'!A:B,2,FALSE),10)</f>
        <v>10</v>
      </c>
    </row>
    <row r="5655" spans="1:8">
      <c r="A5655"/>
      <c r="B5655" s="64" t="e">
        <f>VLOOKUP($A5655,Pivot!$D:$E,2,FALSE)</f>
        <v>#N/A</v>
      </c>
      <c r="H5655" s="20">
        <f>IFERROR(VLOOKUP(A5655,'[3]Allocation Thresholds'!A:B,2,FALSE),10)</f>
        <v>10</v>
      </c>
    </row>
    <row r="5656" spans="1:8">
      <c r="A5656"/>
      <c r="B5656" s="64" t="e">
        <f>VLOOKUP($A5656,Pivot!$D:$E,2,FALSE)</f>
        <v>#N/A</v>
      </c>
      <c r="H5656" s="20">
        <f>IFERROR(VLOOKUP(A5656,'[3]Allocation Thresholds'!A:B,2,FALSE),10)</f>
        <v>10</v>
      </c>
    </row>
    <row r="5657" spans="1:8">
      <c r="A5657"/>
      <c r="B5657" s="64" t="e">
        <f>VLOOKUP($A5657,Pivot!$D:$E,2,FALSE)</f>
        <v>#N/A</v>
      </c>
      <c r="H5657" s="20">
        <f>IFERROR(VLOOKUP(A5657,'[3]Allocation Thresholds'!A:B,2,FALSE),10)</f>
        <v>10</v>
      </c>
    </row>
    <row r="5658" spans="1:8">
      <c r="A5658"/>
      <c r="B5658" s="64" t="e">
        <f>VLOOKUP($A5658,Pivot!$D:$E,2,FALSE)</f>
        <v>#N/A</v>
      </c>
      <c r="H5658" s="20">
        <f>IFERROR(VLOOKUP(A5658,'[3]Allocation Thresholds'!A:B,2,FALSE),10)</f>
        <v>10</v>
      </c>
    </row>
    <row r="5659" spans="1:8">
      <c r="A5659"/>
      <c r="B5659" s="64" t="e">
        <f>VLOOKUP($A5659,Pivot!$D:$E,2,FALSE)</f>
        <v>#N/A</v>
      </c>
      <c r="H5659" s="20">
        <f>IFERROR(VLOOKUP(A5659,'[3]Allocation Thresholds'!A:B,2,FALSE),10)</f>
        <v>10</v>
      </c>
    </row>
    <row r="5660" spans="1:8">
      <c r="A5660"/>
      <c r="B5660" s="64" t="e">
        <f>VLOOKUP($A5660,Pivot!$D:$E,2,FALSE)</f>
        <v>#N/A</v>
      </c>
      <c r="H5660" s="20">
        <f>IFERROR(VLOOKUP(A5660,'[3]Allocation Thresholds'!A:B,2,FALSE),10)</f>
        <v>10</v>
      </c>
    </row>
    <row r="5661" spans="1:8">
      <c r="A5661"/>
      <c r="B5661" s="64" t="e">
        <f>VLOOKUP($A5661,Pivot!$D:$E,2,FALSE)</f>
        <v>#N/A</v>
      </c>
      <c r="H5661" s="20">
        <f>IFERROR(VLOOKUP(A5661,'[3]Allocation Thresholds'!A:B,2,FALSE),10)</f>
        <v>10</v>
      </c>
    </row>
    <row r="5662" spans="1:8">
      <c r="A5662"/>
      <c r="B5662" s="64" t="e">
        <f>VLOOKUP($A5662,Pivot!$D:$E,2,FALSE)</f>
        <v>#N/A</v>
      </c>
      <c r="H5662" s="20">
        <f>IFERROR(VLOOKUP(A5662,'[3]Allocation Thresholds'!A:B,2,FALSE),10)</f>
        <v>10</v>
      </c>
    </row>
    <row r="5663" spans="1:8">
      <c r="A5663"/>
      <c r="B5663" s="64" t="e">
        <f>VLOOKUP($A5663,Pivot!$D:$E,2,FALSE)</f>
        <v>#N/A</v>
      </c>
      <c r="H5663" s="20">
        <f>IFERROR(VLOOKUP(A5663,'[3]Allocation Thresholds'!A:B,2,FALSE),10)</f>
        <v>10</v>
      </c>
    </row>
    <row r="5664" spans="1:8">
      <c r="A5664"/>
      <c r="B5664" s="64" t="e">
        <f>VLOOKUP($A5664,Pivot!$D:$E,2,FALSE)</f>
        <v>#N/A</v>
      </c>
      <c r="H5664" s="20">
        <f>IFERROR(VLOOKUP(A5664,'[3]Allocation Thresholds'!A:B,2,FALSE),10)</f>
        <v>10</v>
      </c>
    </row>
    <row r="5665" spans="1:8">
      <c r="A5665"/>
      <c r="B5665" s="64" t="e">
        <f>VLOOKUP($A5665,Pivot!$D:$E,2,FALSE)</f>
        <v>#N/A</v>
      </c>
      <c r="H5665" s="20">
        <f>IFERROR(VLOOKUP(A5665,'[3]Allocation Thresholds'!A:B,2,FALSE),10)</f>
        <v>10</v>
      </c>
    </row>
    <row r="5666" spans="1:8">
      <c r="A5666"/>
      <c r="B5666" s="64" t="e">
        <f>VLOOKUP($A5666,Pivot!$D:$E,2,FALSE)</f>
        <v>#N/A</v>
      </c>
      <c r="H5666" s="20">
        <f>IFERROR(VLOOKUP(A5666,'[3]Allocation Thresholds'!A:B,2,FALSE),10)</f>
        <v>10</v>
      </c>
    </row>
    <row r="5667" spans="1:8">
      <c r="A5667"/>
      <c r="B5667" s="64" t="e">
        <f>VLOOKUP($A5667,Pivot!$D:$E,2,FALSE)</f>
        <v>#N/A</v>
      </c>
      <c r="H5667" s="20">
        <f>IFERROR(VLOOKUP(A5667,'[3]Allocation Thresholds'!A:B,2,FALSE),10)</f>
        <v>10</v>
      </c>
    </row>
    <row r="5668" spans="1:8">
      <c r="A5668"/>
      <c r="B5668" s="64" t="e">
        <f>VLOOKUP($A5668,Pivot!$D:$E,2,FALSE)</f>
        <v>#N/A</v>
      </c>
      <c r="H5668" s="20">
        <f>IFERROR(VLOOKUP(A5668,'[3]Allocation Thresholds'!A:B,2,FALSE),10)</f>
        <v>10</v>
      </c>
    </row>
    <row r="5669" spans="1:8">
      <c r="A5669"/>
      <c r="B5669" s="64" t="e">
        <f>VLOOKUP($A5669,Pivot!$D:$E,2,FALSE)</f>
        <v>#N/A</v>
      </c>
      <c r="H5669" s="20">
        <f>IFERROR(VLOOKUP(A5669,'[3]Allocation Thresholds'!A:B,2,FALSE),10)</f>
        <v>10</v>
      </c>
    </row>
    <row r="5670" spans="1:8">
      <c r="A5670"/>
      <c r="B5670" s="64" t="e">
        <f>VLOOKUP($A5670,Pivot!$D:$E,2,FALSE)</f>
        <v>#N/A</v>
      </c>
      <c r="H5670" s="20">
        <f>IFERROR(VLOOKUP(A5670,'[3]Allocation Thresholds'!A:B,2,FALSE),10)</f>
        <v>10</v>
      </c>
    </row>
    <row r="5671" spans="1:8">
      <c r="A5671"/>
      <c r="B5671" s="64" t="e">
        <f>VLOOKUP($A5671,Pivot!$D:$E,2,FALSE)</f>
        <v>#N/A</v>
      </c>
      <c r="H5671" s="20">
        <f>IFERROR(VLOOKUP(A5671,'[3]Allocation Thresholds'!A:B,2,FALSE),10)</f>
        <v>10</v>
      </c>
    </row>
    <row r="5672" spans="1:8">
      <c r="A5672"/>
      <c r="B5672" s="64" t="e">
        <f>VLOOKUP($A5672,Pivot!$D:$E,2,FALSE)</f>
        <v>#N/A</v>
      </c>
      <c r="H5672" s="20">
        <f>IFERROR(VLOOKUP(A5672,'[3]Allocation Thresholds'!A:B,2,FALSE),10)</f>
        <v>10</v>
      </c>
    </row>
    <row r="5673" spans="1:8">
      <c r="A5673"/>
      <c r="B5673" s="64" t="e">
        <f>VLOOKUP($A5673,Pivot!$D:$E,2,FALSE)</f>
        <v>#N/A</v>
      </c>
      <c r="H5673" s="20">
        <f>IFERROR(VLOOKUP(A5673,'[3]Allocation Thresholds'!A:B,2,FALSE),10)</f>
        <v>10</v>
      </c>
    </row>
    <row r="5674" spans="1:8">
      <c r="A5674"/>
      <c r="B5674" s="64" t="e">
        <f>VLOOKUP($A5674,Pivot!$D:$E,2,FALSE)</f>
        <v>#N/A</v>
      </c>
      <c r="H5674" s="20">
        <f>IFERROR(VLOOKUP(A5674,'[3]Allocation Thresholds'!A:B,2,FALSE),10)</f>
        <v>10</v>
      </c>
    </row>
    <row r="5675" spans="1:8">
      <c r="A5675"/>
      <c r="B5675" s="64" t="e">
        <f>VLOOKUP($A5675,Pivot!$D:$E,2,FALSE)</f>
        <v>#N/A</v>
      </c>
      <c r="H5675" s="20">
        <f>IFERROR(VLOOKUP(A5675,'[3]Allocation Thresholds'!A:B,2,FALSE),10)</f>
        <v>10</v>
      </c>
    </row>
    <row r="5676" spans="1:8">
      <c r="A5676"/>
      <c r="B5676" s="64" t="e">
        <f>VLOOKUP($A5676,Pivot!$D:$E,2,FALSE)</f>
        <v>#N/A</v>
      </c>
      <c r="H5676" s="20">
        <f>IFERROR(VLOOKUP(A5676,'[3]Allocation Thresholds'!A:B,2,FALSE),10)</f>
        <v>10</v>
      </c>
    </row>
    <row r="5677" spans="1:8">
      <c r="A5677"/>
      <c r="B5677" s="64" t="e">
        <f>VLOOKUP($A5677,Pivot!$D:$E,2,FALSE)</f>
        <v>#N/A</v>
      </c>
      <c r="H5677" s="20">
        <f>IFERROR(VLOOKUP(A5677,'[3]Allocation Thresholds'!A:B,2,FALSE),10)</f>
        <v>10</v>
      </c>
    </row>
    <row r="5678" spans="1:8">
      <c r="A5678"/>
      <c r="B5678" s="64" t="e">
        <f>VLOOKUP($A5678,Pivot!$D:$E,2,FALSE)</f>
        <v>#N/A</v>
      </c>
      <c r="H5678" s="20">
        <f>IFERROR(VLOOKUP(A5678,'[3]Allocation Thresholds'!A:B,2,FALSE),10)</f>
        <v>10</v>
      </c>
    </row>
    <row r="5679" spans="1:8">
      <c r="A5679"/>
      <c r="B5679" s="64" t="e">
        <f>VLOOKUP($A5679,Pivot!$D:$E,2,FALSE)</f>
        <v>#N/A</v>
      </c>
      <c r="H5679" s="20">
        <f>IFERROR(VLOOKUP(A5679,'[3]Allocation Thresholds'!A:B,2,FALSE),10)</f>
        <v>10</v>
      </c>
    </row>
    <row r="5680" spans="1:8">
      <c r="A5680"/>
      <c r="B5680" s="64" t="e">
        <f>VLOOKUP($A5680,Pivot!$D:$E,2,FALSE)</f>
        <v>#N/A</v>
      </c>
      <c r="H5680" s="20">
        <f>IFERROR(VLOOKUP(A5680,'[3]Allocation Thresholds'!A:B,2,FALSE),10)</f>
        <v>10</v>
      </c>
    </row>
    <row r="5681" spans="1:8">
      <c r="A5681"/>
      <c r="B5681" s="64" t="e">
        <f>VLOOKUP($A5681,Pivot!$D:$E,2,FALSE)</f>
        <v>#N/A</v>
      </c>
      <c r="H5681" s="20">
        <f>IFERROR(VLOOKUP(A5681,'[3]Allocation Thresholds'!A:B,2,FALSE),10)</f>
        <v>10</v>
      </c>
    </row>
    <row r="5682" spans="1:8">
      <c r="A5682"/>
      <c r="B5682" s="64" t="e">
        <f>VLOOKUP($A5682,Pivot!$D:$E,2,FALSE)</f>
        <v>#N/A</v>
      </c>
      <c r="H5682" s="20">
        <f>IFERROR(VLOOKUP(A5682,'[3]Allocation Thresholds'!A:B,2,FALSE),10)</f>
        <v>10</v>
      </c>
    </row>
    <row r="5683" spans="1:8">
      <c r="A5683"/>
      <c r="B5683" s="64" t="e">
        <f>VLOOKUP($A5683,Pivot!$D:$E,2,FALSE)</f>
        <v>#N/A</v>
      </c>
      <c r="H5683" s="20">
        <f>IFERROR(VLOOKUP(A5683,'[3]Allocation Thresholds'!A:B,2,FALSE),10)</f>
        <v>10</v>
      </c>
    </row>
    <row r="5684" spans="1:8">
      <c r="A5684"/>
      <c r="B5684" s="64" t="e">
        <f>VLOOKUP($A5684,Pivot!$D:$E,2,FALSE)</f>
        <v>#N/A</v>
      </c>
      <c r="H5684" s="20">
        <f>IFERROR(VLOOKUP(A5684,'[3]Allocation Thresholds'!A:B,2,FALSE),10)</f>
        <v>10</v>
      </c>
    </row>
    <row r="5685" spans="1:8">
      <c r="A5685"/>
      <c r="B5685" s="64" t="e">
        <f>VLOOKUP($A5685,Pivot!$D:$E,2,FALSE)</f>
        <v>#N/A</v>
      </c>
      <c r="H5685" s="20">
        <f>IFERROR(VLOOKUP(A5685,'[3]Allocation Thresholds'!A:B,2,FALSE),10)</f>
        <v>10</v>
      </c>
    </row>
    <row r="5686" spans="1:8">
      <c r="A5686"/>
      <c r="B5686" s="64" t="e">
        <f>VLOOKUP($A5686,Pivot!$D:$E,2,FALSE)</f>
        <v>#N/A</v>
      </c>
      <c r="H5686" s="20">
        <f>IFERROR(VLOOKUP(A5686,'[3]Allocation Thresholds'!A:B,2,FALSE),10)</f>
        <v>10</v>
      </c>
    </row>
    <row r="5687" spans="1:8">
      <c r="A5687"/>
      <c r="B5687" s="64" t="e">
        <f>VLOOKUP($A5687,Pivot!$D:$E,2,FALSE)</f>
        <v>#N/A</v>
      </c>
      <c r="H5687" s="20">
        <f>IFERROR(VLOOKUP(A5687,'[3]Allocation Thresholds'!A:B,2,FALSE),10)</f>
        <v>10</v>
      </c>
    </row>
    <row r="5688" spans="1:8">
      <c r="A5688"/>
      <c r="B5688" s="64" t="e">
        <f>VLOOKUP($A5688,Pivot!$D:$E,2,FALSE)</f>
        <v>#N/A</v>
      </c>
      <c r="H5688" s="20">
        <f>IFERROR(VLOOKUP(A5688,'[3]Allocation Thresholds'!A:B,2,FALSE),10)</f>
        <v>10</v>
      </c>
    </row>
    <row r="5689" spans="1:8">
      <c r="A5689"/>
      <c r="B5689" s="64" t="e">
        <f>VLOOKUP($A5689,Pivot!$D:$E,2,FALSE)</f>
        <v>#N/A</v>
      </c>
      <c r="H5689" s="20">
        <f>IFERROR(VLOOKUP(A5689,'[3]Allocation Thresholds'!A:B,2,FALSE),10)</f>
        <v>10</v>
      </c>
    </row>
    <row r="5690" spans="1:8">
      <c r="A5690"/>
      <c r="B5690" s="64" t="e">
        <f>VLOOKUP($A5690,Pivot!$D:$E,2,FALSE)</f>
        <v>#N/A</v>
      </c>
      <c r="H5690" s="20">
        <f>IFERROR(VLOOKUP(A5690,'[3]Allocation Thresholds'!A:B,2,FALSE),10)</f>
        <v>10</v>
      </c>
    </row>
    <row r="5691" spans="1:8">
      <c r="A5691"/>
      <c r="B5691" s="64" t="e">
        <f>VLOOKUP($A5691,Pivot!$D:$E,2,FALSE)</f>
        <v>#N/A</v>
      </c>
      <c r="H5691" s="20">
        <f>IFERROR(VLOOKUP(A5691,'[3]Allocation Thresholds'!A:B,2,FALSE),10)</f>
        <v>10</v>
      </c>
    </row>
    <row r="5692" spans="1:8">
      <c r="A5692"/>
      <c r="B5692" s="64" t="e">
        <f>VLOOKUP($A5692,Pivot!$D:$E,2,FALSE)</f>
        <v>#N/A</v>
      </c>
      <c r="H5692" s="20">
        <f>IFERROR(VLOOKUP(A5692,'[3]Allocation Thresholds'!A:B,2,FALSE),10)</f>
        <v>10</v>
      </c>
    </row>
    <row r="5693" spans="1:8">
      <c r="A5693"/>
      <c r="B5693" s="64" t="e">
        <f>VLOOKUP($A5693,Pivot!$D:$E,2,FALSE)</f>
        <v>#N/A</v>
      </c>
      <c r="H5693" s="20">
        <f>IFERROR(VLOOKUP(A5693,'[3]Allocation Thresholds'!A:B,2,FALSE),10)</f>
        <v>10</v>
      </c>
    </row>
    <row r="5694" spans="1:8">
      <c r="A5694"/>
      <c r="B5694" s="64" t="e">
        <f>VLOOKUP($A5694,Pivot!$D:$E,2,FALSE)</f>
        <v>#N/A</v>
      </c>
      <c r="H5694" s="20">
        <f>IFERROR(VLOOKUP(A5694,'[3]Allocation Thresholds'!A:B,2,FALSE),10)</f>
        <v>10</v>
      </c>
    </row>
    <row r="5695" spans="1:8">
      <c r="A5695"/>
      <c r="B5695" s="64" t="e">
        <f>VLOOKUP($A5695,Pivot!$D:$E,2,FALSE)</f>
        <v>#N/A</v>
      </c>
      <c r="H5695" s="20">
        <f>IFERROR(VLOOKUP(A5695,'[3]Allocation Thresholds'!A:B,2,FALSE),10)</f>
        <v>10</v>
      </c>
    </row>
    <row r="5696" spans="1:8">
      <c r="A5696"/>
      <c r="B5696" s="64" t="e">
        <f>VLOOKUP($A5696,Pivot!$D:$E,2,FALSE)</f>
        <v>#N/A</v>
      </c>
      <c r="H5696" s="20">
        <f>IFERROR(VLOOKUP(A5696,'[3]Allocation Thresholds'!A:B,2,FALSE),10)</f>
        <v>10</v>
      </c>
    </row>
    <row r="5697" spans="1:8">
      <c r="A5697"/>
      <c r="B5697" s="64" t="e">
        <f>VLOOKUP($A5697,Pivot!$D:$E,2,FALSE)</f>
        <v>#N/A</v>
      </c>
      <c r="H5697" s="20">
        <f>IFERROR(VLOOKUP(A5697,'[3]Allocation Thresholds'!A:B,2,FALSE),10)</f>
        <v>10</v>
      </c>
    </row>
    <row r="5698" spans="1:8">
      <c r="A5698"/>
      <c r="B5698" s="64" t="e">
        <f>VLOOKUP($A5698,Pivot!$D:$E,2,FALSE)</f>
        <v>#N/A</v>
      </c>
      <c r="H5698" s="20">
        <f>IFERROR(VLOOKUP(A5698,'[3]Allocation Thresholds'!A:B,2,FALSE),10)</f>
        <v>10</v>
      </c>
    </row>
    <row r="5699" spans="1:8">
      <c r="A5699"/>
      <c r="B5699" s="64" t="e">
        <f>VLOOKUP($A5699,Pivot!$D:$E,2,FALSE)</f>
        <v>#N/A</v>
      </c>
      <c r="H5699" s="20">
        <f>IFERROR(VLOOKUP(A5699,'[3]Allocation Thresholds'!A:B,2,FALSE),10)</f>
        <v>10</v>
      </c>
    </row>
    <row r="5700" spans="1:8">
      <c r="A5700"/>
      <c r="B5700" s="64" t="e">
        <f>VLOOKUP($A5700,Pivot!$D:$E,2,FALSE)</f>
        <v>#N/A</v>
      </c>
      <c r="H5700" s="20">
        <f>IFERROR(VLOOKUP(A5700,'[3]Allocation Thresholds'!A:B,2,FALSE),10)</f>
        <v>10</v>
      </c>
    </row>
    <row r="5701" spans="1:8">
      <c r="A5701"/>
      <c r="B5701" s="64" t="e">
        <f>VLOOKUP($A5701,Pivot!$D:$E,2,FALSE)</f>
        <v>#N/A</v>
      </c>
      <c r="H5701" s="20">
        <f>IFERROR(VLOOKUP(A5701,'[3]Allocation Thresholds'!A:B,2,FALSE),10)</f>
        <v>10</v>
      </c>
    </row>
    <row r="5702" spans="1:8">
      <c r="A5702"/>
      <c r="B5702" s="64" t="e">
        <f>VLOOKUP($A5702,Pivot!$D:$E,2,FALSE)</f>
        <v>#N/A</v>
      </c>
      <c r="H5702" s="20">
        <f>IFERROR(VLOOKUP(A5702,'[3]Allocation Thresholds'!A:B,2,FALSE),10)</f>
        <v>10</v>
      </c>
    </row>
    <row r="5703" spans="1:8">
      <c r="A5703"/>
      <c r="B5703" s="64" t="e">
        <f>VLOOKUP($A5703,Pivot!$D:$E,2,FALSE)</f>
        <v>#N/A</v>
      </c>
      <c r="H5703" s="20">
        <f>IFERROR(VLOOKUP(A5703,'[3]Allocation Thresholds'!A:B,2,FALSE),10)</f>
        <v>10</v>
      </c>
    </row>
    <row r="5704" spans="1:8">
      <c r="A5704"/>
      <c r="B5704" s="64" t="e">
        <f>VLOOKUP($A5704,Pivot!$D:$E,2,FALSE)</f>
        <v>#N/A</v>
      </c>
      <c r="H5704" s="20">
        <f>IFERROR(VLOOKUP(A5704,'[3]Allocation Thresholds'!A:B,2,FALSE),10)</f>
        <v>10</v>
      </c>
    </row>
    <row r="5705" spans="1:8">
      <c r="A5705"/>
      <c r="B5705" s="64" t="e">
        <f>VLOOKUP($A5705,Pivot!$D:$E,2,FALSE)</f>
        <v>#N/A</v>
      </c>
      <c r="H5705" s="20">
        <f>IFERROR(VLOOKUP(A5705,'[3]Allocation Thresholds'!A:B,2,FALSE),10)</f>
        <v>10</v>
      </c>
    </row>
    <row r="5706" spans="1:8">
      <c r="A5706"/>
      <c r="B5706" s="64" t="e">
        <f>VLOOKUP($A5706,Pivot!$D:$E,2,FALSE)</f>
        <v>#N/A</v>
      </c>
      <c r="H5706" s="20">
        <f>IFERROR(VLOOKUP(A5706,'[3]Allocation Thresholds'!A:B,2,FALSE),10)</f>
        <v>10</v>
      </c>
    </row>
    <row r="5707" spans="1:8">
      <c r="A5707"/>
      <c r="B5707" s="64" t="e">
        <f>VLOOKUP($A5707,Pivot!$D:$E,2,FALSE)</f>
        <v>#N/A</v>
      </c>
      <c r="H5707" s="20">
        <f>IFERROR(VLOOKUP(A5707,'[3]Allocation Thresholds'!A:B,2,FALSE),10)</f>
        <v>10</v>
      </c>
    </row>
    <row r="5708" spans="1:8">
      <c r="A5708"/>
      <c r="B5708" s="64" t="e">
        <f>VLOOKUP($A5708,Pivot!$D:$E,2,FALSE)</f>
        <v>#N/A</v>
      </c>
      <c r="H5708" s="20">
        <f>IFERROR(VLOOKUP(A5708,'[3]Allocation Thresholds'!A:B,2,FALSE),10)</f>
        <v>10</v>
      </c>
    </row>
    <row r="5709" spans="1:8">
      <c r="A5709"/>
      <c r="B5709" s="64" t="e">
        <f>VLOOKUP($A5709,Pivot!$D:$E,2,FALSE)</f>
        <v>#N/A</v>
      </c>
      <c r="H5709" s="20">
        <f>IFERROR(VLOOKUP(A5709,'[3]Allocation Thresholds'!A:B,2,FALSE),10)</f>
        <v>10</v>
      </c>
    </row>
    <row r="5710" spans="1:8">
      <c r="A5710"/>
      <c r="B5710" s="64" t="e">
        <f>VLOOKUP($A5710,Pivot!$D:$E,2,FALSE)</f>
        <v>#N/A</v>
      </c>
      <c r="H5710" s="20">
        <f>IFERROR(VLOOKUP(A5710,'[3]Allocation Thresholds'!A:B,2,FALSE),10)</f>
        <v>10</v>
      </c>
    </row>
    <row r="5711" spans="1:8">
      <c r="A5711"/>
      <c r="B5711" s="64" t="e">
        <f>VLOOKUP($A5711,Pivot!$D:$E,2,FALSE)</f>
        <v>#N/A</v>
      </c>
      <c r="H5711" s="20">
        <f>IFERROR(VLOOKUP(A5711,'[3]Allocation Thresholds'!A:B,2,FALSE),10)</f>
        <v>10</v>
      </c>
    </row>
    <row r="5712" spans="1:8">
      <c r="A5712"/>
      <c r="B5712" s="64" t="e">
        <f>VLOOKUP($A5712,Pivot!$D:$E,2,FALSE)</f>
        <v>#N/A</v>
      </c>
      <c r="H5712" s="20">
        <f>IFERROR(VLOOKUP(A5712,'[3]Allocation Thresholds'!A:B,2,FALSE),10)</f>
        <v>10</v>
      </c>
    </row>
    <row r="5713" spans="1:8">
      <c r="A5713"/>
      <c r="B5713" s="64" t="e">
        <f>VLOOKUP($A5713,Pivot!$D:$E,2,FALSE)</f>
        <v>#N/A</v>
      </c>
      <c r="H5713" s="20">
        <f>IFERROR(VLOOKUP(A5713,'[3]Allocation Thresholds'!A:B,2,FALSE),10)</f>
        <v>10</v>
      </c>
    </row>
    <row r="5714" spans="1:8">
      <c r="A5714"/>
      <c r="B5714" s="64" t="e">
        <f>VLOOKUP($A5714,Pivot!$D:$E,2,FALSE)</f>
        <v>#N/A</v>
      </c>
      <c r="H5714" s="20">
        <f>IFERROR(VLOOKUP(A5714,'[3]Allocation Thresholds'!A:B,2,FALSE),10)</f>
        <v>10</v>
      </c>
    </row>
    <row r="5715" spans="1:8">
      <c r="A5715"/>
      <c r="B5715" s="64" t="e">
        <f>VLOOKUP($A5715,Pivot!$D:$E,2,FALSE)</f>
        <v>#N/A</v>
      </c>
      <c r="H5715" s="20">
        <f>IFERROR(VLOOKUP(A5715,'[3]Allocation Thresholds'!A:B,2,FALSE),10)</f>
        <v>10</v>
      </c>
    </row>
    <row r="5716" spans="1:8">
      <c r="A5716"/>
      <c r="B5716" s="64" t="e">
        <f>VLOOKUP($A5716,Pivot!$D:$E,2,FALSE)</f>
        <v>#N/A</v>
      </c>
      <c r="H5716" s="20">
        <f>IFERROR(VLOOKUP(A5716,'[3]Allocation Thresholds'!A:B,2,FALSE),10)</f>
        <v>10</v>
      </c>
    </row>
    <row r="5717" spans="1:8">
      <c r="A5717"/>
      <c r="B5717" s="64" t="e">
        <f>VLOOKUP($A5717,Pivot!$D:$E,2,FALSE)</f>
        <v>#N/A</v>
      </c>
      <c r="H5717" s="20">
        <f>IFERROR(VLOOKUP(A5717,'[3]Allocation Thresholds'!A:B,2,FALSE),10)</f>
        <v>10</v>
      </c>
    </row>
    <row r="5718" spans="1:8">
      <c r="A5718"/>
      <c r="B5718" s="64" t="e">
        <f>VLOOKUP($A5718,Pivot!$D:$E,2,FALSE)</f>
        <v>#N/A</v>
      </c>
      <c r="H5718" s="20">
        <f>IFERROR(VLOOKUP(A5718,'[3]Allocation Thresholds'!A:B,2,FALSE),10)</f>
        <v>10</v>
      </c>
    </row>
    <row r="5719" spans="1:8">
      <c r="A5719"/>
      <c r="B5719" s="64" t="e">
        <f>VLOOKUP($A5719,Pivot!$D:$E,2,FALSE)</f>
        <v>#N/A</v>
      </c>
      <c r="H5719" s="20">
        <f>IFERROR(VLOOKUP(A5719,'[3]Allocation Thresholds'!A:B,2,FALSE),10)</f>
        <v>10</v>
      </c>
    </row>
    <row r="5720" spans="1:8">
      <c r="A5720"/>
      <c r="B5720" s="64" t="e">
        <f>VLOOKUP($A5720,Pivot!$D:$E,2,FALSE)</f>
        <v>#N/A</v>
      </c>
      <c r="H5720" s="20">
        <f>IFERROR(VLOOKUP(A5720,'[3]Allocation Thresholds'!A:B,2,FALSE),10)</f>
        <v>10</v>
      </c>
    </row>
    <row r="5721" spans="1:8">
      <c r="A5721"/>
      <c r="B5721" s="64" t="e">
        <f>VLOOKUP($A5721,Pivot!$D:$E,2,FALSE)</f>
        <v>#N/A</v>
      </c>
      <c r="H5721" s="20">
        <f>IFERROR(VLOOKUP(A5721,'[3]Allocation Thresholds'!A:B,2,FALSE),10)</f>
        <v>10</v>
      </c>
    </row>
    <row r="5722" spans="1:8">
      <c r="A5722"/>
      <c r="B5722" s="64" t="e">
        <f>VLOOKUP($A5722,Pivot!$D:$E,2,FALSE)</f>
        <v>#N/A</v>
      </c>
      <c r="H5722" s="20">
        <f>IFERROR(VLOOKUP(A5722,'[3]Allocation Thresholds'!A:B,2,FALSE),10)</f>
        <v>10</v>
      </c>
    </row>
    <row r="5723" spans="1:8">
      <c r="A5723"/>
      <c r="B5723" s="64" t="e">
        <f>VLOOKUP($A5723,Pivot!$D:$E,2,FALSE)</f>
        <v>#N/A</v>
      </c>
      <c r="H5723" s="20">
        <f>IFERROR(VLOOKUP(A5723,'[3]Allocation Thresholds'!A:B,2,FALSE),10)</f>
        <v>10</v>
      </c>
    </row>
    <row r="5724" spans="1:8">
      <c r="A5724"/>
      <c r="B5724" s="64" t="e">
        <f>VLOOKUP($A5724,Pivot!$D:$E,2,FALSE)</f>
        <v>#N/A</v>
      </c>
      <c r="H5724" s="20">
        <f>IFERROR(VLOOKUP(A5724,'[3]Allocation Thresholds'!A:B,2,FALSE),10)</f>
        <v>10</v>
      </c>
    </row>
    <row r="5725" spans="1:8">
      <c r="A5725"/>
      <c r="B5725" s="64" t="e">
        <f>VLOOKUP($A5725,Pivot!$D:$E,2,FALSE)</f>
        <v>#N/A</v>
      </c>
      <c r="H5725" s="20">
        <f>IFERROR(VLOOKUP(A5725,'[3]Allocation Thresholds'!A:B,2,FALSE),10)</f>
        <v>10</v>
      </c>
    </row>
    <row r="5726" spans="1:8">
      <c r="A5726"/>
      <c r="B5726" s="64" t="e">
        <f>VLOOKUP($A5726,Pivot!$D:$E,2,FALSE)</f>
        <v>#N/A</v>
      </c>
      <c r="H5726" s="20">
        <f>IFERROR(VLOOKUP(A5726,'[3]Allocation Thresholds'!A:B,2,FALSE),10)</f>
        <v>10</v>
      </c>
    </row>
    <row r="5727" spans="1:8">
      <c r="A5727"/>
      <c r="B5727" s="64" t="e">
        <f>VLOOKUP($A5727,Pivot!$D:$E,2,FALSE)</f>
        <v>#N/A</v>
      </c>
      <c r="H5727" s="20">
        <f>IFERROR(VLOOKUP(A5727,'[3]Allocation Thresholds'!A:B,2,FALSE),10)</f>
        <v>10</v>
      </c>
    </row>
    <row r="5728" spans="1:8">
      <c r="A5728"/>
      <c r="B5728" s="64" t="e">
        <f>VLOOKUP($A5728,Pivot!$D:$E,2,FALSE)</f>
        <v>#N/A</v>
      </c>
      <c r="H5728" s="20">
        <f>IFERROR(VLOOKUP(A5728,'[3]Allocation Thresholds'!A:B,2,FALSE),10)</f>
        <v>10</v>
      </c>
    </row>
    <row r="5729" spans="1:8">
      <c r="A5729"/>
      <c r="B5729" s="64" t="e">
        <f>VLOOKUP($A5729,Pivot!$D:$E,2,FALSE)</f>
        <v>#N/A</v>
      </c>
      <c r="H5729" s="20">
        <f>IFERROR(VLOOKUP(A5729,'[3]Allocation Thresholds'!A:B,2,FALSE),10)</f>
        <v>10</v>
      </c>
    </row>
    <row r="5730" spans="1:8">
      <c r="A5730"/>
      <c r="B5730" s="64" t="e">
        <f>VLOOKUP($A5730,Pivot!$D:$E,2,FALSE)</f>
        <v>#N/A</v>
      </c>
      <c r="H5730" s="20">
        <f>IFERROR(VLOOKUP(A5730,'[3]Allocation Thresholds'!A:B,2,FALSE),10)</f>
        <v>10</v>
      </c>
    </row>
    <row r="5731" spans="1:8">
      <c r="A5731"/>
      <c r="B5731" s="64" t="e">
        <f>VLOOKUP($A5731,Pivot!$D:$E,2,FALSE)</f>
        <v>#N/A</v>
      </c>
      <c r="H5731" s="20">
        <f>IFERROR(VLOOKUP(A5731,'[3]Allocation Thresholds'!A:B,2,FALSE),10)</f>
        <v>10</v>
      </c>
    </row>
    <row r="5732" spans="1:8">
      <c r="A5732"/>
      <c r="B5732" s="64" t="e">
        <f>VLOOKUP($A5732,Pivot!$D:$E,2,FALSE)</f>
        <v>#N/A</v>
      </c>
      <c r="H5732" s="20">
        <f>IFERROR(VLOOKUP(A5732,'[3]Allocation Thresholds'!A:B,2,FALSE),10)</f>
        <v>10</v>
      </c>
    </row>
    <row r="5733" spans="1:8">
      <c r="A5733"/>
      <c r="B5733" s="64" t="e">
        <f>VLOOKUP($A5733,Pivot!$D:$E,2,FALSE)</f>
        <v>#N/A</v>
      </c>
      <c r="H5733" s="20">
        <f>IFERROR(VLOOKUP(A5733,'[3]Allocation Thresholds'!A:B,2,FALSE),10)</f>
        <v>10</v>
      </c>
    </row>
    <row r="5734" spans="1:8">
      <c r="A5734"/>
      <c r="B5734" s="64" t="e">
        <f>VLOOKUP($A5734,Pivot!$D:$E,2,FALSE)</f>
        <v>#N/A</v>
      </c>
      <c r="H5734" s="20">
        <f>IFERROR(VLOOKUP(A5734,'[3]Allocation Thresholds'!A:B,2,FALSE),10)</f>
        <v>10</v>
      </c>
    </row>
    <row r="5735" spans="1:8">
      <c r="A5735"/>
      <c r="B5735" s="64" t="e">
        <f>VLOOKUP($A5735,Pivot!$D:$E,2,FALSE)</f>
        <v>#N/A</v>
      </c>
      <c r="H5735" s="20">
        <f>IFERROR(VLOOKUP(A5735,'[3]Allocation Thresholds'!A:B,2,FALSE),10)</f>
        <v>10</v>
      </c>
    </row>
    <row r="5736" spans="1:8">
      <c r="A5736"/>
      <c r="B5736" s="64" t="e">
        <f>VLOOKUP($A5736,Pivot!$D:$E,2,FALSE)</f>
        <v>#N/A</v>
      </c>
      <c r="H5736" s="20">
        <f>IFERROR(VLOOKUP(A5736,'[3]Allocation Thresholds'!A:B,2,FALSE),10)</f>
        <v>10</v>
      </c>
    </row>
    <row r="5737" spans="1:8">
      <c r="A5737"/>
      <c r="B5737" s="64" t="e">
        <f>VLOOKUP($A5737,Pivot!$D:$E,2,FALSE)</f>
        <v>#N/A</v>
      </c>
      <c r="H5737" s="20">
        <f>IFERROR(VLOOKUP(A5737,'[3]Allocation Thresholds'!A:B,2,FALSE),10)</f>
        <v>10</v>
      </c>
    </row>
    <row r="5738" spans="1:8">
      <c r="A5738"/>
      <c r="B5738" s="64" t="e">
        <f>VLOOKUP($A5738,Pivot!$D:$E,2,FALSE)</f>
        <v>#N/A</v>
      </c>
      <c r="H5738" s="20">
        <f>IFERROR(VLOOKUP(A5738,'[3]Allocation Thresholds'!A:B,2,FALSE),10)</f>
        <v>10</v>
      </c>
    </row>
    <row r="5739" spans="1:8">
      <c r="A5739"/>
      <c r="B5739" s="64" t="e">
        <f>VLOOKUP($A5739,Pivot!$D:$E,2,FALSE)</f>
        <v>#N/A</v>
      </c>
      <c r="H5739" s="20">
        <f>IFERROR(VLOOKUP(A5739,'[3]Allocation Thresholds'!A:B,2,FALSE),10)</f>
        <v>10</v>
      </c>
    </row>
    <row r="5740" spans="1:8">
      <c r="A5740"/>
      <c r="B5740" s="64" t="e">
        <f>VLOOKUP($A5740,Pivot!$D:$E,2,FALSE)</f>
        <v>#N/A</v>
      </c>
      <c r="H5740" s="20">
        <f>IFERROR(VLOOKUP(A5740,'[3]Allocation Thresholds'!A:B,2,FALSE),10)</f>
        <v>10</v>
      </c>
    </row>
    <row r="5741" spans="1:8">
      <c r="A5741"/>
      <c r="B5741" s="64" t="e">
        <f>VLOOKUP($A5741,Pivot!$D:$E,2,FALSE)</f>
        <v>#N/A</v>
      </c>
      <c r="H5741" s="20">
        <f>IFERROR(VLOOKUP(A5741,'[3]Allocation Thresholds'!A:B,2,FALSE),10)</f>
        <v>10</v>
      </c>
    </row>
    <row r="5742" spans="1:8">
      <c r="A5742"/>
      <c r="B5742" s="64" t="e">
        <f>VLOOKUP($A5742,Pivot!$D:$E,2,FALSE)</f>
        <v>#N/A</v>
      </c>
      <c r="H5742" s="20">
        <f>IFERROR(VLOOKUP(A5742,'[3]Allocation Thresholds'!A:B,2,FALSE),10)</f>
        <v>10</v>
      </c>
    </row>
    <row r="5743" spans="1:8">
      <c r="A5743"/>
      <c r="B5743" s="64" t="e">
        <f>VLOOKUP($A5743,Pivot!$D:$E,2,FALSE)</f>
        <v>#N/A</v>
      </c>
      <c r="H5743" s="20">
        <f>IFERROR(VLOOKUP(A5743,'[3]Allocation Thresholds'!A:B,2,FALSE),10)</f>
        <v>10</v>
      </c>
    </row>
    <row r="5744" spans="1:8">
      <c r="A5744"/>
      <c r="B5744" s="64" t="e">
        <f>VLOOKUP($A5744,Pivot!$D:$E,2,FALSE)</f>
        <v>#N/A</v>
      </c>
      <c r="H5744" s="20">
        <f>IFERROR(VLOOKUP(A5744,'[3]Allocation Thresholds'!A:B,2,FALSE),10)</f>
        <v>10</v>
      </c>
    </row>
    <row r="5745" spans="1:8">
      <c r="A5745"/>
      <c r="B5745" s="64" t="e">
        <f>VLOOKUP($A5745,Pivot!$D:$E,2,FALSE)</f>
        <v>#N/A</v>
      </c>
      <c r="H5745" s="20">
        <f>IFERROR(VLOOKUP(A5745,'[3]Allocation Thresholds'!A:B,2,FALSE),10)</f>
        <v>10</v>
      </c>
    </row>
    <row r="5746" spans="1:8">
      <c r="A5746"/>
      <c r="B5746" s="64" t="e">
        <f>VLOOKUP($A5746,Pivot!$D:$E,2,FALSE)</f>
        <v>#N/A</v>
      </c>
      <c r="H5746" s="20">
        <f>IFERROR(VLOOKUP(A5746,'[3]Allocation Thresholds'!A:B,2,FALSE),10)</f>
        <v>10</v>
      </c>
    </row>
    <row r="5747" spans="1:8">
      <c r="A5747"/>
      <c r="B5747" s="64" t="e">
        <f>VLOOKUP($A5747,Pivot!$D:$E,2,FALSE)</f>
        <v>#N/A</v>
      </c>
      <c r="H5747" s="20">
        <f>IFERROR(VLOOKUP(A5747,'[3]Allocation Thresholds'!A:B,2,FALSE),10)</f>
        <v>10</v>
      </c>
    </row>
    <row r="5748" spans="1:8">
      <c r="A5748"/>
      <c r="B5748" s="64" t="e">
        <f>VLOOKUP($A5748,Pivot!$D:$E,2,FALSE)</f>
        <v>#N/A</v>
      </c>
      <c r="H5748" s="20">
        <f>IFERROR(VLOOKUP(A5748,'[3]Allocation Thresholds'!A:B,2,FALSE),10)</f>
        <v>10</v>
      </c>
    </row>
    <row r="5749" spans="1:8">
      <c r="A5749"/>
      <c r="B5749" s="64" t="e">
        <f>VLOOKUP($A5749,Pivot!$D:$E,2,FALSE)</f>
        <v>#N/A</v>
      </c>
      <c r="H5749" s="20">
        <f>IFERROR(VLOOKUP(A5749,'[3]Allocation Thresholds'!A:B,2,FALSE),10)</f>
        <v>10</v>
      </c>
    </row>
    <row r="5750" spans="1:8">
      <c r="A5750"/>
      <c r="B5750" s="64" t="e">
        <f>VLOOKUP($A5750,Pivot!$D:$E,2,FALSE)</f>
        <v>#N/A</v>
      </c>
      <c r="H5750" s="20">
        <f>IFERROR(VLOOKUP(A5750,'[3]Allocation Thresholds'!A:B,2,FALSE),10)</f>
        <v>10</v>
      </c>
    </row>
    <row r="5751" spans="1:8">
      <c r="A5751"/>
      <c r="B5751" s="64" t="e">
        <f>VLOOKUP($A5751,Pivot!$D:$E,2,FALSE)</f>
        <v>#N/A</v>
      </c>
      <c r="H5751" s="20">
        <f>IFERROR(VLOOKUP(A5751,'[3]Allocation Thresholds'!A:B,2,FALSE),10)</f>
        <v>10</v>
      </c>
    </row>
    <row r="5752" spans="1:8">
      <c r="A5752"/>
      <c r="B5752" s="64" t="e">
        <f>VLOOKUP($A5752,Pivot!$D:$E,2,FALSE)</f>
        <v>#N/A</v>
      </c>
      <c r="H5752" s="20">
        <f>IFERROR(VLOOKUP(A5752,'[3]Allocation Thresholds'!A:B,2,FALSE),10)</f>
        <v>10</v>
      </c>
    </row>
    <row r="5753" spans="1:8">
      <c r="A5753"/>
      <c r="B5753" s="64" t="e">
        <f>VLOOKUP($A5753,Pivot!$D:$E,2,FALSE)</f>
        <v>#N/A</v>
      </c>
      <c r="H5753" s="20">
        <f>IFERROR(VLOOKUP(A5753,'[3]Allocation Thresholds'!A:B,2,FALSE),10)</f>
        <v>10</v>
      </c>
    </row>
    <row r="5754" spans="1:8">
      <c r="A5754"/>
      <c r="B5754" s="64" t="e">
        <f>VLOOKUP($A5754,Pivot!$D:$E,2,FALSE)</f>
        <v>#N/A</v>
      </c>
      <c r="H5754" s="20">
        <f>IFERROR(VLOOKUP(A5754,'[3]Allocation Thresholds'!A:B,2,FALSE),10)</f>
        <v>10</v>
      </c>
    </row>
    <row r="5755" spans="1:8">
      <c r="A5755"/>
      <c r="B5755" s="64" t="e">
        <f>VLOOKUP($A5755,Pivot!$D:$E,2,FALSE)</f>
        <v>#N/A</v>
      </c>
      <c r="H5755" s="20">
        <f>IFERROR(VLOOKUP(A5755,'[3]Allocation Thresholds'!A:B,2,FALSE),10)</f>
        <v>10</v>
      </c>
    </row>
    <row r="5756" spans="1:8">
      <c r="A5756"/>
      <c r="B5756" s="64" t="e">
        <f>VLOOKUP($A5756,Pivot!$D:$E,2,FALSE)</f>
        <v>#N/A</v>
      </c>
      <c r="H5756" s="20">
        <f>IFERROR(VLOOKUP(A5756,'[3]Allocation Thresholds'!A:B,2,FALSE),10)</f>
        <v>10</v>
      </c>
    </row>
    <row r="5757" spans="1:8">
      <c r="A5757"/>
      <c r="B5757" s="64" t="e">
        <f>VLOOKUP($A5757,Pivot!$D:$E,2,FALSE)</f>
        <v>#N/A</v>
      </c>
      <c r="H5757" s="20">
        <f>IFERROR(VLOOKUP(A5757,'[3]Allocation Thresholds'!A:B,2,FALSE),10)</f>
        <v>10</v>
      </c>
    </row>
    <row r="5758" spans="1:8">
      <c r="A5758"/>
      <c r="B5758" s="64" t="e">
        <f>VLOOKUP($A5758,Pivot!$D:$E,2,FALSE)</f>
        <v>#N/A</v>
      </c>
      <c r="H5758" s="20">
        <f>IFERROR(VLOOKUP(A5758,'[3]Allocation Thresholds'!A:B,2,FALSE),10)</f>
        <v>10</v>
      </c>
    </row>
    <row r="5759" spans="1:8">
      <c r="A5759"/>
      <c r="B5759" s="64" t="e">
        <f>VLOOKUP($A5759,Pivot!$D:$E,2,FALSE)</f>
        <v>#N/A</v>
      </c>
      <c r="H5759" s="20">
        <f>IFERROR(VLOOKUP(A5759,'[3]Allocation Thresholds'!A:B,2,FALSE),10)</f>
        <v>10</v>
      </c>
    </row>
    <row r="5760" spans="1:8">
      <c r="A5760"/>
      <c r="B5760" s="64" t="e">
        <f>VLOOKUP($A5760,Pivot!$D:$E,2,FALSE)</f>
        <v>#N/A</v>
      </c>
      <c r="H5760" s="20">
        <f>IFERROR(VLOOKUP(A5760,'[3]Allocation Thresholds'!A:B,2,FALSE),10)</f>
        <v>10</v>
      </c>
    </row>
    <row r="5761" spans="1:8">
      <c r="A5761"/>
      <c r="B5761" s="64" t="e">
        <f>VLOOKUP($A5761,Pivot!$D:$E,2,FALSE)</f>
        <v>#N/A</v>
      </c>
      <c r="H5761" s="20">
        <f>IFERROR(VLOOKUP(A5761,'[3]Allocation Thresholds'!A:B,2,FALSE),10)</f>
        <v>10</v>
      </c>
    </row>
    <row r="5762" spans="1:8">
      <c r="A5762"/>
      <c r="B5762" s="64" t="e">
        <f>VLOOKUP($A5762,Pivot!$D:$E,2,FALSE)</f>
        <v>#N/A</v>
      </c>
      <c r="H5762" s="20">
        <f>IFERROR(VLOOKUP(A5762,'[3]Allocation Thresholds'!A:B,2,FALSE),10)</f>
        <v>10</v>
      </c>
    </row>
    <row r="5763" spans="1:8">
      <c r="A5763"/>
      <c r="B5763" s="64" t="e">
        <f>VLOOKUP($A5763,Pivot!$D:$E,2,FALSE)</f>
        <v>#N/A</v>
      </c>
      <c r="H5763" s="20">
        <f>IFERROR(VLOOKUP(A5763,'[3]Allocation Thresholds'!A:B,2,FALSE),10)</f>
        <v>10</v>
      </c>
    </row>
    <row r="5764" spans="1:8">
      <c r="A5764"/>
      <c r="B5764" s="64" t="e">
        <f>VLOOKUP($A5764,Pivot!$D:$E,2,FALSE)</f>
        <v>#N/A</v>
      </c>
      <c r="H5764" s="20">
        <f>IFERROR(VLOOKUP(A5764,'[3]Allocation Thresholds'!A:B,2,FALSE),10)</f>
        <v>10</v>
      </c>
    </row>
    <row r="5765" spans="1:8">
      <c r="A5765"/>
      <c r="B5765" s="64" t="e">
        <f>VLOOKUP($A5765,Pivot!$D:$E,2,FALSE)</f>
        <v>#N/A</v>
      </c>
      <c r="H5765" s="20">
        <f>IFERROR(VLOOKUP(A5765,'[3]Allocation Thresholds'!A:B,2,FALSE),10)</f>
        <v>10</v>
      </c>
    </row>
    <row r="5766" spans="1:8">
      <c r="A5766"/>
      <c r="B5766" s="64" t="e">
        <f>VLOOKUP($A5766,Pivot!$D:$E,2,FALSE)</f>
        <v>#N/A</v>
      </c>
      <c r="H5766" s="20">
        <f>IFERROR(VLOOKUP(A5766,'[3]Allocation Thresholds'!A:B,2,FALSE),10)</f>
        <v>10</v>
      </c>
    </row>
    <row r="5767" spans="1:8">
      <c r="A5767"/>
      <c r="B5767" s="64" t="e">
        <f>VLOOKUP($A5767,Pivot!$D:$E,2,FALSE)</f>
        <v>#N/A</v>
      </c>
      <c r="H5767" s="20">
        <f>IFERROR(VLOOKUP(A5767,'[3]Allocation Thresholds'!A:B,2,FALSE),10)</f>
        <v>10</v>
      </c>
    </row>
    <row r="5768" spans="1:8">
      <c r="A5768"/>
      <c r="B5768" s="64" t="e">
        <f>VLOOKUP($A5768,Pivot!$D:$E,2,FALSE)</f>
        <v>#N/A</v>
      </c>
      <c r="H5768" s="20">
        <f>IFERROR(VLOOKUP(A5768,'[3]Allocation Thresholds'!A:B,2,FALSE),10)</f>
        <v>10</v>
      </c>
    </row>
    <row r="5769" spans="1:8">
      <c r="A5769"/>
      <c r="B5769" s="64" t="e">
        <f>VLOOKUP($A5769,Pivot!$D:$E,2,FALSE)</f>
        <v>#N/A</v>
      </c>
      <c r="H5769" s="20">
        <f>IFERROR(VLOOKUP(A5769,'[3]Allocation Thresholds'!A:B,2,FALSE),10)</f>
        <v>10</v>
      </c>
    </row>
    <row r="5770" spans="1:8">
      <c r="A5770"/>
      <c r="B5770" s="64" t="e">
        <f>VLOOKUP($A5770,Pivot!$D:$E,2,FALSE)</f>
        <v>#N/A</v>
      </c>
      <c r="H5770" s="20">
        <f>IFERROR(VLOOKUP(A5770,'[3]Allocation Thresholds'!A:B,2,FALSE),10)</f>
        <v>10</v>
      </c>
    </row>
    <row r="5771" spans="1:8">
      <c r="A5771"/>
      <c r="B5771" s="64" t="e">
        <f>VLOOKUP($A5771,Pivot!$D:$E,2,FALSE)</f>
        <v>#N/A</v>
      </c>
      <c r="H5771" s="20">
        <f>IFERROR(VLOOKUP(A5771,'[3]Allocation Thresholds'!A:B,2,FALSE),10)</f>
        <v>10</v>
      </c>
    </row>
    <row r="5772" spans="1:8">
      <c r="A5772"/>
      <c r="B5772" s="64" t="e">
        <f>VLOOKUP($A5772,Pivot!$D:$E,2,FALSE)</f>
        <v>#N/A</v>
      </c>
      <c r="H5772" s="20">
        <f>IFERROR(VLOOKUP(A5772,'[3]Allocation Thresholds'!A:B,2,FALSE),10)</f>
        <v>10</v>
      </c>
    </row>
    <row r="5773" spans="1:8">
      <c r="A5773"/>
      <c r="B5773" s="64" t="e">
        <f>VLOOKUP($A5773,Pivot!$D:$E,2,FALSE)</f>
        <v>#N/A</v>
      </c>
      <c r="H5773" s="20">
        <f>IFERROR(VLOOKUP(A5773,'[3]Allocation Thresholds'!A:B,2,FALSE),10)</f>
        <v>10</v>
      </c>
    </row>
    <row r="5774" spans="1:8">
      <c r="A5774"/>
      <c r="B5774" s="64" t="e">
        <f>VLOOKUP($A5774,Pivot!$D:$E,2,FALSE)</f>
        <v>#N/A</v>
      </c>
      <c r="H5774" s="20">
        <f>IFERROR(VLOOKUP(A5774,'[3]Allocation Thresholds'!A:B,2,FALSE),10)</f>
        <v>10</v>
      </c>
    </row>
    <row r="5775" spans="1:8">
      <c r="A5775"/>
      <c r="B5775" s="64" t="e">
        <f>VLOOKUP($A5775,Pivot!$D:$E,2,FALSE)</f>
        <v>#N/A</v>
      </c>
      <c r="H5775" s="20">
        <f>IFERROR(VLOOKUP(A5775,'[3]Allocation Thresholds'!A:B,2,FALSE),10)</f>
        <v>10</v>
      </c>
    </row>
    <row r="5776" spans="1:8">
      <c r="A5776"/>
      <c r="B5776" s="64" t="e">
        <f>VLOOKUP($A5776,Pivot!$D:$E,2,FALSE)</f>
        <v>#N/A</v>
      </c>
      <c r="H5776" s="20">
        <f>IFERROR(VLOOKUP(A5776,'[3]Allocation Thresholds'!A:B,2,FALSE),10)</f>
        <v>10</v>
      </c>
    </row>
    <row r="5777" spans="1:8">
      <c r="A5777"/>
      <c r="B5777" s="64" t="e">
        <f>VLOOKUP($A5777,Pivot!$D:$E,2,FALSE)</f>
        <v>#N/A</v>
      </c>
      <c r="H5777" s="20">
        <f>IFERROR(VLOOKUP(A5777,'[3]Allocation Thresholds'!A:B,2,FALSE),10)</f>
        <v>10</v>
      </c>
    </row>
    <row r="5778" spans="1:8">
      <c r="A5778"/>
      <c r="B5778" s="64" t="e">
        <f>VLOOKUP($A5778,Pivot!$D:$E,2,FALSE)</f>
        <v>#N/A</v>
      </c>
      <c r="H5778" s="20">
        <f>IFERROR(VLOOKUP(A5778,'[3]Allocation Thresholds'!A:B,2,FALSE),10)</f>
        <v>10</v>
      </c>
    </row>
    <row r="5779" spans="1:8">
      <c r="A5779"/>
      <c r="B5779" s="64" t="e">
        <f>VLOOKUP($A5779,Pivot!$D:$E,2,FALSE)</f>
        <v>#N/A</v>
      </c>
      <c r="H5779" s="20">
        <f>IFERROR(VLOOKUP(A5779,'[3]Allocation Thresholds'!A:B,2,FALSE),10)</f>
        <v>10</v>
      </c>
    </row>
    <row r="5780" spans="1:8">
      <c r="A5780"/>
      <c r="B5780" s="64" t="e">
        <f>VLOOKUP($A5780,Pivot!$D:$E,2,FALSE)</f>
        <v>#N/A</v>
      </c>
      <c r="H5780" s="20">
        <f>IFERROR(VLOOKUP(A5780,'[3]Allocation Thresholds'!A:B,2,FALSE),10)</f>
        <v>10</v>
      </c>
    </row>
    <row r="5781" spans="1:8">
      <c r="A5781"/>
      <c r="B5781" s="64" t="e">
        <f>VLOOKUP($A5781,Pivot!$D:$E,2,FALSE)</f>
        <v>#N/A</v>
      </c>
      <c r="H5781" s="20">
        <f>IFERROR(VLOOKUP(A5781,'[3]Allocation Thresholds'!A:B,2,FALSE),10)</f>
        <v>10</v>
      </c>
    </row>
    <row r="5782" spans="1:8">
      <c r="A5782"/>
      <c r="B5782" s="64" t="e">
        <f>VLOOKUP($A5782,Pivot!$D:$E,2,FALSE)</f>
        <v>#N/A</v>
      </c>
      <c r="H5782" s="20">
        <f>IFERROR(VLOOKUP(A5782,'[3]Allocation Thresholds'!A:B,2,FALSE),10)</f>
        <v>10</v>
      </c>
    </row>
    <row r="5783" spans="1:8">
      <c r="A5783"/>
      <c r="B5783" s="64" t="e">
        <f>VLOOKUP($A5783,Pivot!$D:$E,2,FALSE)</f>
        <v>#N/A</v>
      </c>
      <c r="H5783" s="20">
        <f>IFERROR(VLOOKUP(A5783,'[3]Allocation Thresholds'!A:B,2,FALSE),10)</f>
        <v>10</v>
      </c>
    </row>
    <row r="5784" spans="1:8">
      <c r="A5784"/>
      <c r="B5784" s="64" t="e">
        <f>VLOOKUP($A5784,Pivot!$D:$E,2,FALSE)</f>
        <v>#N/A</v>
      </c>
      <c r="H5784" s="20">
        <f>IFERROR(VLOOKUP(A5784,'[3]Allocation Thresholds'!A:B,2,FALSE),10)</f>
        <v>10</v>
      </c>
    </row>
    <row r="5785" spans="1:8">
      <c r="A5785"/>
      <c r="B5785" s="64" t="e">
        <f>VLOOKUP($A5785,Pivot!$D:$E,2,FALSE)</f>
        <v>#N/A</v>
      </c>
      <c r="H5785" s="20">
        <f>IFERROR(VLOOKUP(A5785,'[3]Allocation Thresholds'!A:B,2,FALSE),10)</f>
        <v>10</v>
      </c>
    </row>
    <row r="5786" spans="1:8">
      <c r="A5786"/>
      <c r="B5786" s="64" t="e">
        <f>VLOOKUP($A5786,Pivot!$D:$E,2,FALSE)</f>
        <v>#N/A</v>
      </c>
      <c r="H5786" s="20">
        <f>IFERROR(VLOOKUP(A5786,'[3]Allocation Thresholds'!A:B,2,FALSE),10)</f>
        <v>10</v>
      </c>
    </row>
    <row r="5787" spans="1:8">
      <c r="A5787"/>
      <c r="B5787" s="64" t="e">
        <f>VLOOKUP($A5787,Pivot!$D:$E,2,FALSE)</f>
        <v>#N/A</v>
      </c>
      <c r="H5787" s="20">
        <f>IFERROR(VLOOKUP(A5787,'[3]Allocation Thresholds'!A:B,2,FALSE),10)</f>
        <v>10</v>
      </c>
    </row>
    <row r="5788" spans="1:8">
      <c r="A5788"/>
      <c r="B5788" s="64" t="e">
        <f>VLOOKUP($A5788,Pivot!$D:$E,2,FALSE)</f>
        <v>#N/A</v>
      </c>
      <c r="H5788" s="20">
        <f>IFERROR(VLOOKUP(A5788,'[3]Allocation Thresholds'!A:B,2,FALSE),10)</f>
        <v>10</v>
      </c>
    </row>
    <row r="5789" spans="1:8">
      <c r="A5789"/>
      <c r="B5789" s="64" t="e">
        <f>VLOOKUP($A5789,Pivot!$D:$E,2,FALSE)</f>
        <v>#N/A</v>
      </c>
      <c r="H5789" s="20">
        <f>IFERROR(VLOOKUP(A5789,'[3]Allocation Thresholds'!A:B,2,FALSE),10)</f>
        <v>10</v>
      </c>
    </row>
    <row r="5790" spans="1:8">
      <c r="A5790"/>
      <c r="B5790" s="64" t="e">
        <f>VLOOKUP($A5790,Pivot!$D:$E,2,FALSE)</f>
        <v>#N/A</v>
      </c>
      <c r="H5790" s="20">
        <f>IFERROR(VLOOKUP(A5790,'[3]Allocation Thresholds'!A:B,2,FALSE),10)</f>
        <v>10</v>
      </c>
    </row>
    <row r="5791" spans="1:8">
      <c r="A5791"/>
      <c r="B5791" s="64" t="e">
        <f>VLOOKUP($A5791,Pivot!$D:$E,2,FALSE)</f>
        <v>#N/A</v>
      </c>
      <c r="H5791" s="20">
        <f>IFERROR(VLOOKUP(A5791,'[3]Allocation Thresholds'!A:B,2,FALSE),10)</f>
        <v>10</v>
      </c>
    </row>
    <row r="5792" spans="1:8">
      <c r="A5792"/>
      <c r="B5792" s="64" t="e">
        <f>VLOOKUP($A5792,Pivot!$D:$E,2,FALSE)</f>
        <v>#N/A</v>
      </c>
      <c r="H5792" s="20">
        <f>IFERROR(VLOOKUP(A5792,'[3]Allocation Thresholds'!A:B,2,FALSE),10)</f>
        <v>10</v>
      </c>
    </row>
    <row r="5793" spans="1:8">
      <c r="A5793"/>
      <c r="B5793" s="64" t="e">
        <f>VLOOKUP($A5793,Pivot!$D:$E,2,FALSE)</f>
        <v>#N/A</v>
      </c>
      <c r="H5793" s="20">
        <f>IFERROR(VLOOKUP(A5793,'[3]Allocation Thresholds'!A:B,2,FALSE),10)</f>
        <v>10</v>
      </c>
    </row>
    <row r="5794" spans="1:8">
      <c r="A5794"/>
      <c r="B5794" s="64" t="e">
        <f>VLOOKUP($A5794,Pivot!$D:$E,2,FALSE)</f>
        <v>#N/A</v>
      </c>
      <c r="H5794" s="20">
        <f>IFERROR(VLOOKUP(A5794,'[3]Allocation Thresholds'!A:B,2,FALSE),10)</f>
        <v>10</v>
      </c>
    </row>
    <row r="5795" spans="1:8">
      <c r="A5795"/>
      <c r="B5795" s="64" t="e">
        <f>VLOOKUP($A5795,Pivot!$D:$E,2,FALSE)</f>
        <v>#N/A</v>
      </c>
      <c r="H5795" s="20">
        <f>IFERROR(VLOOKUP(A5795,'[3]Allocation Thresholds'!A:B,2,FALSE),10)</f>
        <v>10</v>
      </c>
    </row>
    <row r="5796" spans="1:8">
      <c r="A5796"/>
      <c r="B5796" s="64" t="e">
        <f>VLOOKUP($A5796,Pivot!$D:$E,2,FALSE)</f>
        <v>#N/A</v>
      </c>
      <c r="H5796" s="20">
        <f>IFERROR(VLOOKUP(A5796,'[3]Allocation Thresholds'!A:B,2,FALSE),10)</f>
        <v>10</v>
      </c>
    </row>
    <row r="5797" spans="1:8">
      <c r="A5797"/>
      <c r="B5797" s="64" t="e">
        <f>VLOOKUP($A5797,Pivot!$D:$E,2,FALSE)</f>
        <v>#N/A</v>
      </c>
      <c r="H5797" s="20">
        <f>IFERROR(VLOOKUP(A5797,'[3]Allocation Thresholds'!A:B,2,FALSE),10)</f>
        <v>10</v>
      </c>
    </row>
    <row r="5798" spans="1:8">
      <c r="A5798"/>
      <c r="B5798" s="64" t="e">
        <f>VLOOKUP($A5798,Pivot!$D:$E,2,FALSE)</f>
        <v>#N/A</v>
      </c>
      <c r="H5798" s="20">
        <f>IFERROR(VLOOKUP(A5798,'[3]Allocation Thresholds'!A:B,2,FALSE),10)</f>
        <v>10</v>
      </c>
    </row>
    <row r="5799" spans="1:8">
      <c r="A5799"/>
      <c r="B5799" s="64" t="e">
        <f>VLOOKUP($A5799,Pivot!$D:$E,2,FALSE)</f>
        <v>#N/A</v>
      </c>
      <c r="H5799" s="20">
        <f>IFERROR(VLOOKUP(A5799,'[3]Allocation Thresholds'!A:B,2,FALSE),10)</f>
        <v>10</v>
      </c>
    </row>
    <row r="5800" spans="1:8">
      <c r="A5800"/>
      <c r="B5800" s="64" t="e">
        <f>VLOOKUP($A5800,Pivot!$D:$E,2,FALSE)</f>
        <v>#N/A</v>
      </c>
      <c r="H5800" s="20">
        <f>IFERROR(VLOOKUP(A5800,'[3]Allocation Thresholds'!A:B,2,FALSE),10)</f>
        <v>10</v>
      </c>
    </row>
    <row r="5801" spans="1:8">
      <c r="A5801"/>
      <c r="B5801" s="64" t="e">
        <f>VLOOKUP($A5801,Pivot!$D:$E,2,FALSE)</f>
        <v>#N/A</v>
      </c>
      <c r="H5801" s="20">
        <f>IFERROR(VLOOKUP(A5801,'[3]Allocation Thresholds'!A:B,2,FALSE),10)</f>
        <v>10</v>
      </c>
    </row>
    <row r="5802" spans="1:8">
      <c r="A5802"/>
      <c r="B5802" s="64" t="e">
        <f>VLOOKUP($A5802,Pivot!$D:$E,2,FALSE)</f>
        <v>#N/A</v>
      </c>
      <c r="H5802" s="20">
        <f>IFERROR(VLOOKUP(A5802,'[3]Allocation Thresholds'!A:B,2,FALSE),10)</f>
        <v>10</v>
      </c>
    </row>
    <row r="5803" spans="1:8">
      <c r="A5803"/>
      <c r="B5803" s="64" t="e">
        <f>VLOOKUP($A5803,Pivot!$D:$E,2,FALSE)</f>
        <v>#N/A</v>
      </c>
      <c r="H5803" s="20">
        <f>IFERROR(VLOOKUP(A5803,'[3]Allocation Thresholds'!A:B,2,FALSE),10)</f>
        <v>10</v>
      </c>
    </row>
    <row r="5804" spans="1:8">
      <c r="A5804"/>
      <c r="B5804" s="64" t="e">
        <f>VLOOKUP($A5804,Pivot!$D:$E,2,FALSE)</f>
        <v>#N/A</v>
      </c>
      <c r="H5804" s="20">
        <f>IFERROR(VLOOKUP(A5804,'[3]Allocation Thresholds'!A:B,2,FALSE),10)</f>
        <v>10</v>
      </c>
    </row>
    <row r="5805" spans="1:8">
      <c r="A5805"/>
      <c r="B5805" s="64" t="e">
        <f>VLOOKUP($A5805,Pivot!$D:$E,2,FALSE)</f>
        <v>#N/A</v>
      </c>
      <c r="H5805" s="20">
        <f>IFERROR(VLOOKUP(A5805,'[3]Allocation Thresholds'!A:B,2,FALSE),10)</f>
        <v>10</v>
      </c>
    </row>
    <row r="5806" spans="1:8">
      <c r="A5806"/>
      <c r="B5806" s="64" t="e">
        <f>VLOOKUP($A5806,Pivot!$D:$E,2,FALSE)</f>
        <v>#N/A</v>
      </c>
      <c r="H5806" s="20">
        <f>IFERROR(VLOOKUP(A5806,'[3]Allocation Thresholds'!A:B,2,FALSE),10)</f>
        <v>10</v>
      </c>
    </row>
    <row r="5807" spans="1:8">
      <c r="A5807"/>
      <c r="B5807" s="64" t="e">
        <f>VLOOKUP($A5807,Pivot!$D:$E,2,FALSE)</f>
        <v>#N/A</v>
      </c>
      <c r="H5807" s="20">
        <f>IFERROR(VLOOKUP(A5807,'[3]Allocation Thresholds'!A:B,2,FALSE),10)</f>
        <v>10</v>
      </c>
    </row>
    <row r="5808" spans="1:8">
      <c r="A5808"/>
      <c r="B5808" s="64" t="e">
        <f>VLOOKUP($A5808,Pivot!$D:$E,2,FALSE)</f>
        <v>#N/A</v>
      </c>
      <c r="H5808" s="20">
        <f>IFERROR(VLOOKUP(A5808,'[3]Allocation Thresholds'!A:B,2,FALSE),10)</f>
        <v>10</v>
      </c>
    </row>
    <row r="5809" spans="1:8">
      <c r="A5809"/>
      <c r="B5809" s="64" t="e">
        <f>VLOOKUP($A5809,Pivot!$D:$E,2,FALSE)</f>
        <v>#N/A</v>
      </c>
      <c r="H5809" s="20">
        <f>IFERROR(VLOOKUP(A5809,'[3]Allocation Thresholds'!A:B,2,FALSE),10)</f>
        <v>10</v>
      </c>
    </row>
    <row r="5810" spans="1:8">
      <c r="A5810"/>
      <c r="B5810" s="64" t="e">
        <f>VLOOKUP($A5810,Pivot!$D:$E,2,FALSE)</f>
        <v>#N/A</v>
      </c>
      <c r="H5810" s="20">
        <f>IFERROR(VLOOKUP(A5810,'[3]Allocation Thresholds'!A:B,2,FALSE),10)</f>
        <v>10</v>
      </c>
    </row>
    <row r="5811" spans="1:8">
      <c r="A5811"/>
      <c r="B5811" s="64" t="e">
        <f>VLOOKUP($A5811,Pivot!$D:$E,2,FALSE)</f>
        <v>#N/A</v>
      </c>
      <c r="H5811" s="20">
        <f>IFERROR(VLOOKUP(A5811,'[3]Allocation Thresholds'!A:B,2,FALSE),10)</f>
        <v>10</v>
      </c>
    </row>
    <row r="5812" spans="1:8">
      <c r="A5812"/>
      <c r="B5812" s="64" t="e">
        <f>VLOOKUP($A5812,Pivot!$D:$E,2,FALSE)</f>
        <v>#N/A</v>
      </c>
      <c r="H5812" s="20">
        <f>IFERROR(VLOOKUP(A5812,'[3]Allocation Thresholds'!A:B,2,FALSE),10)</f>
        <v>10</v>
      </c>
    </row>
    <row r="5813" spans="1:8">
      <c r="A5813"/>
      <c r="B5813" s="64" t="e">
        <f>VLOOKUP($A5813,Pivot!$D:$E,2,FALSE)</f>
        <v>#N/A</v>
      </c>
      <c r="H5813" s="20">
        <f>IFERROR(VLOOKUP(A5813,'[3]Allocation Thresholds'!A:B,2,FALSE),10)</f>
        <v>10</v>
      </c>
    </row>
    <row r="5814" spans="1:8">
      <c r="A5814"/>
      <c r="B5814" s="64" t="e">
        <f>VLOOKUP($A5814,Pivot!$D:$E,2,FALSE)</f>
        <v>#N/A</v>
      </c>
      <c r="H5814" s="20">
        <f>IFERROR(VLOOKUP(A5814,'[3]Allocation Thresholds'!A:B,2,FALSE),10)</f>
        <v>10</v>
      </c>
    </row>
    <row r="5815" spans="1:8">
      <c r="A5815"/>
      <c r="B5815" s="64" t="e">
        <f>VLOOKUP($A5815,Pivot!$D:$E,2,FALSE)</f>
        <v>#N/A</v>
      </c>
      <c r="H5815" s="20">
        <f>IFERROR(VLOOKUP(A5815,'[3]Allocation Thresholds'!A:B,2,FALSE),10)</f>
        <v>10</v>
      </c>
    </row>
    <row r="5816" spans="1:8">
      <c r="A5816"/>
      <c r="B5816" s="64" t="e">
        <f>VLOOKUP($A5816,Pivot!$D:$E,2,FALSE)</f>
        <v>#N/A</v>
      </c>
      <c r="H5816" s="20">
        <f>IFERROR(VLOOKUP(A5816,'[3]Allocation Thresholds'!A:B,2,FALSE),10)</f>
        <v>10</v>
      </c>
    </row>
    <row r="5817" spans="1:8">
      <c r="A5817"/>
      <c r="B5817" s="64" t="e">
        <f>VLOOKUP($A5817,Pivot!$D:$E,2,FALSE)</f>
        <v>#N/A</v>
      </c>
      <c r="H5817" s="20">
        <f>IFERROR(VLOOKUP(A5817,'[3]Allocation Thresholds'!A:B,2,FALSE),10)</f>
        <v>10</v>
      </c>
    </row>
    <row r="5818" spans="1:8">
      <c r="A5818"/>
      <c r="B5818" s="64" t="e">
        <f>VLOOKUP($A5818,Pivot!$D:$E,2,FALSE)</f>
        <v>#N/A</v>
      </c>
      <c r="H5818" s="20">
        <f>IFERROR(VLOOKUP(A5818,'[3]Allocation Thresholds'!A:B,2,FALSE),10)</f>
        <v>10</v>
      </c>
    </row>
    <row r="5819" spans="1:8">
      <c r="A5819"/>
      <c r="B5819" s="64" t="e">
        <f>VLOOKUP($A5819,Pivot!$D:$E,2,FALSE)</f>
        <v>#N/A</v>
      </c>
      <c r="H5819" s="20">
        <f>IFERROR(VLOOKUP(A5819,'[3]Allocation Thresholds'!A:B,2,FALSE),10)</f>
        <v>10</v>
      </c>
    </row>
    <row r="5820" spans="1:8">
      <c r="A5820"/>
      <c r="B5820" s="64" t="e">
        <f>VLOOKUP($A5820,Pivot!$D:$E,2,FALSE)</f>
        <v>#N/A</v>
      </c>
      <c r="H5820" s="20">
        <f>IFERROR(VLOOKUP(A5820,'[3]Allocation Thresholds'!A:B,2,FALSE),10)</f>
        <v>10</v>
      </c>
    </row>
    <row r="5821" spans="1:8">
      <c r="A5821"/>
      <c r="B5821" s="64" t="e">
        <f>VLOOKUP($A5821,Pivot!$D:$E,2,FALSE)</f>
        <v>#N/A</v>
      </c>
      <c r="H5821" s="20">
        <f>IFERROR(VLOOKUP(A5821,'[3]Allocation Thresholds'!A:B,2,FALSE),10)</f>
        <v>10</v>
      </c>
    </row>
    <row r="5822" spans="1:8">
      <c r="A5822"/>
      <c r="B5822" s="64" t="e">
        <f>VLOOKUP($A5822,Pivot!$D:$E,2,FALSE)</f>
        <v>#N/A</v>
      </c>
      <c r="H5822" s="20">
        <f>IFERROR(VLOOKUP(A5822,'[3]Allocation Thresholds'!A:B,2,FALSE),10)</f>
        <v>10</v>
      </c>
    </row>
    <row r="5823" spans="1:8">
      <c r="A5823"/>
      <c r="B5823" s="64" t="e">
        <f>VLOOKUP($A5823,Pivot!$D:$E,2,FALSE)</f>
        <v>#N/A</v>
      </c>
      <c r="H5823" s="20">
        <f>IFERROR(VLOOKUP(A5823,'[3]Allocation Thresholds'!A:B,2,FALSE),10)</f>
        <v>10</v>
      </c>
    </row>
    <row r="5824" spans="1:8">
      <c r="A5824"/>
      <c r="B5824" s="64" t="e">
        <f>VLOOKUP($A5824,Pivot!$D:$E,2,FALSE)</f>
        <v>#N/A</v>
      </c>
      <c r="H5824" s="20">
        <f>IFERROR(VLOOKUP(A5824,'[3]Allocation Thresholds'!A:B,2,FALSE),10)</f>
        <v>10</v>
      </c>
    </row>
    <row r="5825" spans="1:8">
      <c r="A5825"/>
      <c r="B5825" s="64" t="e">
        <f>VLOOKUP($A5825,Pivot!$D:$E,2,FALSE)</f>
        <v>#N/A</v>
      </c>
      <c r="H5825" s="20">
        <f>IFERROR(VLOOKUP(A5825,'[3]Allocation Thresholds'!A:B,2,FALSE),10)</f>
        <v>10</v>
      </c>
    </row>
    <row r="5826" spans="1:8">
      <c r="A5826"/>
      <c r="B5826" s="64" t="e">
        <f>VLOOKUP($A5826,Pivot!$D:$E,2,FALSE)</f>
        <v>#N/A</v>
      </c>
      <c r="H5826" s="20">
        <f>IFERROR(VLOOKUP(A5826,'[3]Allocation Thresholds'!A:B,2,FALSE),10)</f>
        <v>10</v>
      </c>
    </row>
    <row r="5827" spans="1:8">
      <c r="A5827"/>
      <c r="B5827" s="64" t="e">
        <f>VLOOKUP($A5827,Pivot!$D:$E,2,FALSE)</f>
        <v>#N/A</v>
      </c>
      <c r="H5827" s="20">
        <f>IFERROR(VLOOKUP(A5827,'[3]Allocation Thresholds'!A:B,2,FALSE),10)</f>
        <v>10</v>
      </c>
    </row>
    <row r="5828" spans="1:8">
      <c r="A5828"/>
      <c r="B5828" s="64" t="e">
        <f>VLOOKUP($A5828,Pivot!$D:$E,2,FALSE)</f>
        <v>#N/A</v>
      </c>
      <c r="H5828" s="20">
        <f>IFERROR(VLOOKUP(A5828,'[3]Allocation Thresholds'!A:B,2,FALSE),10)</f>
        <v>10</v>
      </c>
    </row>
    <row r="5829" spans="1:8">
      <c r="A5829"/>
      <c r="B5829" s="64" t="e">
        <f>VLOOKUP($A5829,Pivot!$D:$E,2,FALSE)</f>
        <v>#N/A</v>
      </c>
      <c r="H5829" s="20">
        <f>IFERROR(VLOOKUP(A5829,'[3]Allocation Thresholds'!A:B,2,FALSE),10)</f>
        <v>10</v>
      </c>
    </row>
    <row r="5830" spans="1:8">
      <c r="A5830"/>
      <c r="B5830" s="64" t="e">
        <f>VLOOKUP($A5830,Pivot!$D:$E,2,FALSE)</f>
        <v>#N/A</v>
      </c>
      <c r="H5830" s="20">
        <f>IFERROR(VLOOKUP(A5830,'[3]Allocation Thresholds'!A:B,2,FALSE),10)</f>
        <v>10</v>
      </c>
    </row>
    <row r="5831" spans="1:8">
      <c r="A5831"/>
      <c r="B5831" s="64" t="e">
        <f>VLOOKUP($A5831,Pivot!$D:$E,2,FALSE)</f>
        <v>#N/A</v>
      </c>
      <c r="H5831" s="20">
        <f>IFERROR(VLOOKUP(A5831,'[3]Allocation Thresholds'!A:B,2,FALSE),10)</f>
        <v>10</v>
      </c>
    </row>
    <row r="5832" spans="1:8">
      <c r="A5832"/>
      <c r="B5832" s="64" t="e">
        <f>VLOOKUP($A5832,Pivot!$D:$E,2,FALSE)</f>
        <v>#N/A</v>
      </c>
      <c r="H5832" s="20">
        <f>IFERROR(VLOOKUP(A5832,'[3]Allocation Thresholds'!A:B,2,FALSE),10)</f>
        <v>10</v>
      </c>
    </row>
    <row r="5833" spans="1:8">
      <c r="A5833"/>
      <c r="B5833" s="64" t="e">
        <f>VLOOKUP($A5833,Pivot!$D:$E,2,FALSE)</f>
        <v>#N/A</v>
      </c>
      <c r="H5833" s="20">
        <f>IFERROR(VLOOKUP(A5833,'[3]Allocation Thresholds'!A:B,2,FALSE),10)</f>
        <v>10</v>
      </c>
    </row>
    <row r="5834" spans="1:8">
      <c r="A5834"/>
      <c r="B5834" s="64" t="e">
        <f>VLOOKUP($A5834,Pivot!$D:$E,2,FALSE)</f>
        <v>#N/A</v>
      </c>
      <c r="H5834" s="20">
        <f>IFERROR(VLOOKUP(A5834,'[3]Allocation Thresholds'!A:B,2,FALSE),10)</f>
        <v>10</v>
      </c>
    </row>
    <row r="5835" spans="1:8">
      <c r="A5835"/>
      <c r="B5835" s="64" t="e">
        <f>VLOOKUP($A5835,Pivot!$D:$E,2,FALSE)</f>
        <v>#N/A</v>
      </c>
      <c r="H5835" s="20">
        <f>IFERROR(VLOOKUP(A5835,'[3]Allocation Thresholds'!A:B,2,FALSE),10)</f>
        <v>10</v>
      </c>
    </row>
    <row r="5836" spans="1:8">
      <c r="A5836"/>
      <c r="B5836" s="64" t="e">
        <f>VLOOKUP($A5836,Pivot!$D:$E,2,FALSE)</f>
        <v>#N/A</v>
      </c>
      <c r="H5836" s="20">
        <f>IFERROR(VLOOKUP(A5836,'[3]Allocation Thresholds'!A:B,2,FALSE),10)</f>
        <v>10</v>
      </c>
    </row>
    <row r="5837" spans="1:8">
      <c r="A5837"/>
      <c r="B5837" s="64" t="e">
        <f>VLOOKUP($A5837,Pivot!$D:$E,2,FALSE)</f>
        <v>#N/A</v>
      </c>
      <c r="H5837" s="20">
        <f>IFERROR(VLOOKUP(A5837,'[3]Allocation Thresholds'!A:B,2,FALSE),10)</f>
        <v>10</v>
      </c>
    </row>
    <row r="5838" spans="1:8">
      <c r="A5838"/>
      <c r="B5838" s="64" t="e">
        <f>VLOOKUP($A5838,Pivot!$D:$E,2,FALSE)</f>
        <v>#N/A</v>
      </c>
      <c r="H5838" s="20">
        <f>IFERROR(VLOOKUP(A5838,'[3]Allocation Thresholds'!A:B,2,FALSE),10)</f>
        <v>10</v>
      </c>
    </row>
    <row r="5839" spans="1:8">
      <c r="A5839"/>
      <c r="B5839" s="64" t="e">
        <f>VLOOKUP($A5839,Pivot!$D:$E,2,FALSE)</f>
        <v>#N/A</v>
      </c>
      <c r="H5839" s="20">
        <f>IFERROR(VLOOKUP(A5839,'[3]Allocation Thresholds'!A:B,2,FALSE),10)</f>
        <v>10</v>
      </c>
    </row>
    <row r="5840" spans="1:8">
      <c r="A5840"/>
      <c r="B5840" s="64" t="e">
        <f>VLOOKUP($A5840,Pivot!$D:$E,2,FALSE)</f>
        <v>#N/A</v>
      </c>
      <c r="H5840" s="20">
        <f>IFERROR(VLOOKUP(A5840,'[3]Allocation Thresholds'!A:B,2,FALSE),10)</f>
        <v>10</v>
      </c>
    </row>
    <row r="5841" spans="1:8">
      <c r="A5841"/>
      <c r="B5841" s="64" t="e">
        <f>VLOOKUP($A5841,Pivot!$D:$E,2,FALSE)</f>
        <v>#N/A</v>
      </c>
      <c r="H5841" s="20">
        <f>IFERROR(VLOOKUP(A5841,'[3]Allocation Thresholds'!A:B,2,FALSE),10)</f>
        <v>10</v>
      </c>
    </row>
    <row r="5842" spans="1:8">
      <c r="A5842"/>
      <c r="B5842" s="64" t="e">
        <f>VLOOKUP($A5842,Pivot!$D:$E,2,FALSE)</f>
        <v>#N/A</v>
      </c>
      <c r="H5842" s="20">
        <f>IFERROR(VLOOKUP(A5842,'[3]Allocation Thresholds'!A:B,2,FALSE),10)</f>
        <v>10</v>
      </c>
    </row>
    <row r="5843" spans="1:8">
      <c r="A5843"/>
      <c r="B5843" s="64" t="e">
        <f>VLOOKUP($A5843,Pivot!$D:$E,2,FALSE)</f>
        <v>#N/A</v>
      </c>
      <c r="H5843" s="20">
        <f>IFERROR(VLOOKUP(A5843,'[3]Allocation Thresholds'!A:B,2,FALSE),10)</f>
        <v>10</v>
      </c>
    </row>
    <row r="5844" spans="1:8">
      <c r="A5844"/>
      <c r="B5844" s="64" t="e">
        <f>VLOOKUP($A5844,Pivot!$D:$E,2,FALSE)</f>
        <v>#N/A</v>
      </c>
      <c r="H5844" s="20">
        <f>IFERROR(VLOOKUP(A5844,'[3]Allocation Thresholds'!A:B,2,FALSE),10)</f>
        <v>10</v>
      </c>
    </row>
    <row r="5845" spans="1:8">
      <c r="A5845"/>
      <c r="B5845" s="64" t="e">
        <f>VLOOKUP($A5845,Pivot!$D:$E,2,FALSE)</f>
        <v>#N/A</v>
      </c>
      <c r="H5845" s="20">
        <f>IFERROR(VLOOKUP(A5845,'[3]Allocation Thresholds'!A:B,2,FALSE),10)</f>
        <v>10</v>
      </c>
    </row>
    <row r="5846" spans="1:8">
      <c r="A5846"/>
      <c r="B5846" s="64" t="e">
        <f>VLOOKUP($A5846,Pivot!$D:$E,2,FALSE)</f>
        <v>#N/A</v>
      </c>
      <c r="H5846" s="20">
        <f>IFERROR(VLOOKUP(A5846,'[3]Allocation Thresholds'!A:B,2,FALSE),10)</f>
        <v>10</v>
      </c>
    </row>
    <row r="5847" spans="1:8">
      <c r="A5847"/>
      <c r="B5847" s="64" t="e">
        <f>VLOOKUP($A5847,Pivot!$D:$E,2,FALSE)</f>
        <v>#N/A</v>
      </c>
      <c r="H5847" s="20">
        <f>IFERROR(VLOOKUP(A5847,'[3]Allocation Thresholds'!A:B,2,FALSE),10)</f>
        <v>10</v>
      </c>
    </row>
    <row r="5848" spans="1:8">
      <c r="A5848"/>
      <c r="B5848" s="64" t="e">
        <f>VLOOKUP($A5848,Pivot!$D:$E,2,FALSE)</f>
        <v>#N/A</v>
      </c>
      <c r="H5848" s="20">
        <f>IFERROR(VLOOKUP(A5848,'[3]Allocation Thresholds'!A:B,2,FALSE),10)</f>
        <v>10</v>
      </c>
    </row>
    <row r="5849" spans="1:8">
      <c r="A5849"/>
      <c r="B5849" s="64" t="e">
        <f>VLOOKUP($A5849,Pivot!$D:$E,2,FALSE)</f>
        <v>#N/A</v>
      </c>
      <c r="H5849" s="20">
        <f>IFERROR(VLOOKUP(A5849,'[3]Allocation Thresholds'!A:B,2,FALSE),10)</f>
        <v>10</v>
      </c>
    </row>
    <row r="5850" spans="1:8">
      <c r="A5850"/>
      <c r="B5850" s="64" t="e">
        <f>VLOOKUP($A5850,Pivot!$D:$E,2,FALSE)</f>
        <v>#N/A</v>
      </c>
      <c r="H5850" s="20">
        <f>IFERROR(VLOOKUP(A5850,'[3]Allocation Thresholds'!A:B,2,FALSE),10)</f>
        <v>10</v>
      </c>
    </row>
    <row r="5851" spans="1:8">
      <c r="A5851"/>
      <c r="B5851" s="64" t="e">
        <f>VLOOKUP($A5851,Pivot!$D:$E,2,FALSE)</f>
        <v>#N/A</v>
      </c>
      <c r="H5851" s="20">
        <f>IFERROR(VLOOKUP(A5851,'[3]Allocation Thresholds'!A:B,2,FALSE),10)</f>
        <v>10</v>
      </c>
    </row>
    <row r="5852" spans="1:8">
      <c r="A5852"/>
      <c r="B5852" s="64" t="e">
        <f>VLOOKUP($A5852,Pivot!$D:$E,2,FALSE)</f>
        <v>#N/A</v>
      </c>
      <c r="H5852" s="20">
        <f>IFERROR(VLOOKUP(A5852,'[3]Allocation Thresholds'!A:B,2,FALSE),10)</f>
        <v>10</v>
      </c>
    </row>
    <row r="5853" spans="1:8">
      <c r="A5853"/>
      <c r="B5853" s="64" t="e">
        <f>VLOOKUP($A5853,Pivot!$D:$E,2,FALSE)</f>
        <v>#N/A</v>
      </c>
      <c r="H5853" s="20">
        <f>IFERROR(VLOOKUP(A5853,'[3]Allocation Thresholds'!A:B,2,FALSE),10)</f>
        <v>10</v>
      </c>
    </row>
    <row r="5854" spans="1:8">
      <c r="A5854"/>
      <c r="B5854" s="64" t="e">
        <f>VLOOKUP($A5854,Pivot!$D:$E,2,FALSE)</f>
        <v>#N/A</v>
      </c>
      <c r="H5854" s="20">
        <f>IFERROR(VLOOKUP(A5854,'[3]Allocation Thresholds'!A:B,2,FALSE),10)</f>
        <v>10</v>
      </c>
    </row>
    <row r="5855" spans="1:8">
      <c r="A5855"/>
      <c r="B5855" s="64" t="e">
        <f>VLOOKUP($A5855,Pivot!$D:$E,2,FALSE)</f>
        <v>#N/A</v>
      </c>
      <c r="H5855" s="20">
        <f>IFERROR(VLOOKUP(A5855,'[3]Allocation Thresholds'!A:B,2,FALSE),10)</f>
        <v>10</v>
      </c>
    </row>
    <row r="5856" spans="1:8">
      <c r="A5856"/>
      <c r="B5856" s="64" t="e">
        <f>VLOOKUP($A5856,Pivot!$D:$E,2,FALSE)</f>
        <v>#N/A</v>
      </c>
      <c r="H5856" s="20">
        <f>IFERROR(VLOOKUP(A5856,'[3]Allocation Thresholds'!A:B,2,FALSE),10)</f>
        <v>10</v>
      </c>
    </row>
    <row r="5857" spans="1:8">
      <c r="A5857"/>
      <c r="B5857" s="64" t="e">
        <f>VLOOKUP($A5857,Pivot!$D:$E,2,FALSE)</f>
        <v>#N/A</v>
      </c>
      <c r="H5857" s="20">
        <f>IFERROR(VLOOKUP(A5857,'[3]Allocation Thresholds'!A:B,2,FALSE),10)</f>
        <v>10</v>
      </c>
    </row>
    <row r="5858" spans="1:8">
      <c r="A5858"/>
      <c r="B5858" s="64" t="e">
        <f>VLOOKUP($A5858,Pivot!$D:$E,2,FALSE)</f>
        <v>#N/A</v>
      </c>
      <c r="H5858" s="20">
        <f>IFERROR(VLOOKUP(A5858,'[3]Allocation Thresholds'!A:B,2,FALSE),10)</f>
        <v>10</v>
      </c>
    </row>
    <row r="5859" spans="1:8">
      <c r="A5859"/>
      <c r="B5859" s="64" t="e">
        <f>VLOOKUP($A5859,Pivot!$D:$E,2,FALSE)</f>
        <v>#N/A</v>
      </c>
      <c r="H5859" s="20">
        <f>IFERROR(VLOOKUP(A5859,'[3]Allocation Thresholds'!A:B,2,FALSE),10)</f>
        <v>10</v>
      </c>
    </row>
    <row r="5860" spans="1:8">
      <c r="A5860"/>
      <c r="B5860" s="64" t="e">
        <f>VLOOKUP($A5860,Pivot!$D:$E,2,FALSE)</f>
        <v>#N/A</v>
      </c>
      <c r="H5860" s="20">
        <f>IFERROR(VLOOKUP(A5860,'[3]Allocation Thresholds'!A:B,2,FALSE),10)</f>
        <v>10</v>
      </c>
    </row>
    <row r="5861" spans="1:8">
      <c r="A5861"/>
      <c r="B5861" s="64" t="e">
        <f>VLOOKUP($A5861,Pivot!$D:$E,2,FALSE)</f>
        <v>#N/A</v>
      </c>
      <c r="H5861" s="20">
        <f>IFERROR(VLOOKUP(A5861,'[3]Allocation Thresholds'!A:B,2,FALSE),10)</f>
        <v>10</v>
      </c>
    </row>
    <row r="5862" spans="1:8">
      <c r="A5862"/>
      <c r="B5862" s="64" t="e">
        <f>VLOOKUP($A5862,Pivot!$D:$E,2,FALSE)</f>
        <v>#N/A</v>
      </c>
      <c r="H5862" s="20">
        <f>IFERROR(VLOOKUP(A5862,'[3]Allocation Thresholds'!A:B,2,FALSE),10)</f>
        <v>10</v>
      </c>
    </row>
    <row r="5863" spans="1:8">
      <c r="A5863"/>
      <c r="B5863" s="64" t="e">
        <f>VLOOKUP($A5863,Pivot!$D:$E,2,FALSE)</f>
        <v>#N/A</v>
      </c>
      <c r="H5863" s="20">
        <f>IFERROR(VLOOKUP(A5863,'[3]Allocation Thresholds'!A:B,2,FALSE),10)</f>
        <v>10</v>
      </c>
    </row>
    <row r="5864" spans="1:8">
      <c r="A5864"/>
      <c r="B5864" s="64" t="e">
        <f>VLOOKUP($A5864,Pivot!$D:$E,2,FALSE)</f>
        <v>#N/A</v>
      </c>
      <c r="H5864" s="20">
        <f>IFERROR(VLOOKUP(A5864,'[3]Allocation Thresholds'!A:B,2,FALSE),10)</f>
        <v>10</v>
      </c>
    </row>
    <row r="5865" spans="1:8">
      <c r="A5865"/>
      <c r="B5865" s="64" t="e">
        <f>VLOOKUP($A5865,Pivot!$D:$E,2,FALSE)</f>
        <v>#N/A</v>
      </c>
      <c r="H5865" s="20">
        <f>IFERROR(VLOOKUP(A5865,'[3]Allocation Thresholds'!A:B,2,FALSE),10)</f>
        <v>10</v>
      </c>
    </row>
    <row r="5866" spans="1:8">
      <c r="A5866"/>
      <c r="B5866" s="64" t="e">
        <f>VLOOKUP($A5866,Pivot!$D:$E,2,FALSE)</f>
        <v>#N/A</v>
      </c>
      <c r="H5866" s="20">
        <f>IFERROR(VLOOKUP(A5866,'[3]Allocation Thresholds'!A:B,2,FALSE),10)</f>
        <v>10</v>
      </c>
    </row>
    <row r="5867" spans="1:8">
      <c r="A5867"/>
      <c r="B5867" s="64" t="e">
        <f>VLOOKUP($A5867,Pivot!$D:$E,2,FALSE)</f>
        <v>#N/A</v>
      </c>
      <c r="H5867" s="20">
        <f>IFERROR(VLOOKUP(A5867,'[3]Allocation Thresholds'!A:B,2,FALSE),10)</f>
        <v>10</v>
      </c>
    </row>
    <row r="5868" spans="1:8">
      <c r="A5868"/>
      <c r="B5868" s="64" t="e">
        <f>VLOOKUP($A5868,Pivot!$D:$E,2,FALSE)</f>
        <v>#N/A</v>
      </c>
      <c r="H5868" s="20">
        <f>IFERROR(VLOOKUP(A5868,'[3]Allocation Thresholds'!A:B,2,FALSE),10)</f>
        <v>10</v>
      </c>
    </row>
    <row r="5869" spans="1:8">
      <c r="A5869"/>
      <c r="B5869" s="64" t="e">
        <f>VLOOKUP($A5869,Pivot!$D:$E,2,FALSE)</f>
        <v>#N/A</v>
      </c>
      <c r="H5869" s="20">
        <f>IFERROR(VLOOKUP(A5869,'[3]Allocation Thresholds'!A:B,2,FALSE),10)</f>
        <v>10</v>
      </c>
    </row>
    <row r="5870" spans="1:8">
      <c r="A5870"/>
      <c r="B5870" s="64" t="e">
        <f>VLOOKUP($A5870,Pivot!$D:$E,2,FALSE)</f>
        <v>#N/A</v>
      </c>
      <c r="H5870" s="20">
        <f>IFERROR(VLOOKUP(A5870,'[3]Allocation Thresholds'!A:B,2,FALSE),10)</f>
        <v>10</v>
      </c>
    </row>
    <row r="5871" spans="1:8">
      <c r="A5871"/>
      <c r="B5871" s="64" t="e">
        <f>VLOOKUP($A5871,Pivot!$D:$E,2,FALSE)</f>
        <v>#N/A</v>
      </c>
      <c r="H5871" s="20">
        <f>IFERROR(VLOOKUP(A5871,'[3]Allocation Thresholds'!A:B,2,FALSE),10)</f>
        <v>10</v>
      </c>
    </row>
    <row r="5872" spans="1:8">
      <c r="A5872"/>
      <c r="B5872" s="64" t="e">
        <f>VLOOKUP($A5872,Pivot!$D:$E,2,FALSE)</f>
        <v>#N/A</v>
      </c>
      <c r="H5872" s="20">
        <f>IFERROR(VLOOKUP(A5872,'[3]Allocation Thresholds'!A:B,2,FALSE),10)</f>
        <v>10</v>
      </c>
    </row>
    <row r="5873" spans="1:8">
      <c r="A5873"/>
      <c r="B5873" s="64" t="e">
        <f>VLOOKUP($A5873,Pivot!$D:$E,2,FALSE)</f>
        <v>#N/A</v>
      </c>
      <c r="H5873" s="20">
        <f>IFERROR(VLOOKUP(A5873,'[3]Allocation Thresholds'!A:B,2,FALSE),10)</f>
        <v>10</v>
      </c>
    </row>
    <row r="5874" spans="1:8">
      <c r="A5874"/>
      <c r="B5874" s="64" t="e">
        <f>VLOOKUP($A5874,Pivot!$D:$E,2,FALSE)</f>
        <v>#N/A</v>
      </c>
      <c r="H5874" s="20">
        <f>IFERROR(VLOOKUP(A5874,'[3]Allocation Thresholds'!A:B,2,FALSE),10)</f>
        <v>10</v>
      </c>
    </row>
    <row r="5875" spans="1:8">
      <c r="A5875"/>
      <c r="B5875" s="64" t="e">
        <f>VLOOKUP($A5875,Pivot!$D:$E,2,FALSE)</f>
        <v>#N/A</v>
      </c>
      <c r="H5875" s="20">
        <f>IFERROR(VLOOKUP(A5875,'[3]Allocation Thresholds'!A:B,2,FALSE),10)</f>
        <v>10</v>
      </c>
    </row>
    <row r="5876" spans="1:8">
      <c r="A5876"/>
      <c r="B5876" s="64" t="e">
        <f>VLOOKUP($A5876,Pivot!$D:$E,2,FALSE)</f>
        <v>#N/A</v>
      </c>
      <c r="H5876" s="20">
        <f>IFERROR(VLOOKUP(A5876,'[3]Allocation Thresholds'!A:B,2,FALSE),10)</f>
        <v>10</v>
      </c>
    </row>
    <row r="5877" spans="1:8">
      <c r="A5877"/>
      <c r="B5877" s="64" t="e">
        <f>VLOOKUP($A5877,Pivot!$D:$E,2,FALSE)</f>
        <v>#N/A</v>
      </c>
      <c r="H5877" s="20">
        <f>IFERROR(VLOOKUP(A5877,'[3]Allocation Thresholds'!A:B,2,FALSE),10)</f>
        <v>10</v>
      </c>
    </row>
    <row r="5878" spans="1:8">
      <c r="A5878"/>
      <c r="B5878" s="64" t="e">
        <f>VLOOKUP($A5878,Pivot!$D:$E,2,FALSE)</f>
        <v>#N/A</v>
      </c>
      <c r="H5878" s="20">
        <f>IFERROR(VLOOKUP(A5878,'[3]Allocation Thresholds'!A:B,2,FALSE),10)</f>
        <v>10</v>
      </c>
    </row>
    <row r="5879" spans="1:8">
      <c r="A5879"/>
      <c r="B5879" s="64" t="e">
        <f>VLOOKUP($A5879,Pivot!$D:$E,2,FALSE)</f>
        <v>#N/A</v>
      </c>
      <c r="H5879" s="20">
        <f>IFERROR(VLOOKUP(A5879,'[3]Allocation Thresholds'!A:B,2,FALSE),10)</f>
        <v>10</v>
      </c>
    </row>
    <row r="5880" spans="1:8">
      <c r="A5880"/>
      <c r="B5880" s="64" t="e">
        <f>VLOOKUP($A5880,Pivot!$D:$E,2,FALSE)</f>
        <v>#N/A</v>
      </c>
      <c r="H5880" s="20">
        <f>IFERROR(VLOOKUP(A5880,'[3]Allocation Thresholds'!A:B,2,FALSE),10)</f>
        <v>10</v>
      </c>
    </row>
    <row r="5881" spans="1:8">
      <c r="A5881"/>
      <c r="B5881" s="64" t="e">
        <f>VLOOKUP($A5881,Pivot!$D:$E,2,FALSE)</f>
        <v>#N/A</v>
      </c>
      <c r="H5881" s="20">
        <f>IFERROR(VLOOKUP(A5881,'[3]Allocation Thresholds'!A:B,2,FALSE),10)</f>
        <v>10</v>
      </c>
    </row>
    <row r="5882" spans="1:8">
      <c r="A5882"/>
      <c r="B5882" s="64" t="e">
        <f>VLOOKUP($A5882,Pivot!$D:$E,2,FALSE)</f>
        <v>#N/A</v>
      </c>
      <c r="H5882" s="20">
        <f>IFERROR(VLOOKUP(A5882,'[3]Allocation Thresholds'!A:B,2,FALSE),10)</f>
        <v>10</v>
      </c>
    </row>
    <row r="5883" spans="1:8">
      <c r="A5883"/>
      <c r="B5883" s="64" t="e">
        <f>VLOOKUP($A5883,Pivot!$D:$E,2,FALSE)</f>
        <v>#N/A</v>
      </c>
      <c r="H5883" s="20">
        <f>IFERROR(VLOOKUP(A5883,'[3]Allocation Thresholds'!A:B,2,FALSE),10)</f>
        <v>10</v>
      </c>
    </row>
    <row r="5884" spans="1:8">
      <c r="A5884"/>
      <c r="B5884" s="64" t="e">
        <f>VLOOKUP($A5884,Pivot!$D:$E,2,FALSE)</f>
        <v>#N/A</v>
      </c>
      <c r="H5884" s="20">
        <f>IFERROR(VLOOKUP(A5884,'[3]Allocation Thresholds'!A:B,2,FALSE),10)</f>
        <v>10</v>
      </c>
    </row>
    <row r="5885" spans="1:8">
      <c r="A5885"/>
      <c r="B5885" s="64" t="e">
        <f>VLOOKUP($A5885,Pivot!$D:$E,2,FALSE)</f>
        <v>#N/A</v>
      </c>
      <c r="H5885" s="20">
        <f>IFERROR(VLOOKUP(A5885,'[3]Allocation Thresholds'!A:B,2,FALSE),10)</f>
        <v>10</v>
      </c>
    </row>
    <row r="5886" spans="1:8">
      <c r="A5886"/>
      <c r="B5886" s="64" t="e">
        <f>VLOOKUP($A5886,Pivot!$D:$E,2,FALSE)</f>
        <v>#N/A</v>
      </c>
      <c r="H5886" s="20">
        <f>IFERROR(VLOOKUP(A5886,'[3]Allocation Thresholds'!A:B,2,FALSE),10)</f>
        <v>10</v>
      </c>
    </row>
    <row r="5887" spans="1:8">
      <c r="A5887"/>
      <c r="B5887" s="64" t="e">
        <f>VLOOKUP($A5887,Pivot!$D:$E,2,FALSE)</f>
        <v>#N/A</v>
      </c>
      <c r="H5887" s="20">
        <f>IFERROR(VLOOKUP(A5887,'[3]Allocation Thresholds'!A:B,2,FALSE),10)</f>
        <v>10</v>
      </c>
    </row>
    <row r="5888" spans="1:8">
      <c r="A5888"/>
      <c r="B5888" s="64" t="e">
        <f>VLOOKUP($A5888,Pivot!$D:$E,2,FALSE)</f>
        <v>#N/A</v>
      </c>
      <c r="H5888" s="20">
        <f>IFERROR(VLOOKUP(A5888,'[3]Allocation Thresholds'!A:B,2,FALSE),10)</f>
        <v>10</v>
      </c>
    </row>
    <row r="5889" spans="1:8">
      <c r="A5889"/>
      <c r="B5889" s="64" t="e">
        <f>VLOOKUP($A5889,Pivot!$D:$E,2,FALSE)</f>
        <v>#N/A</v>
      </c>
      <c r="H5889" s="20">
        <f>IFERROR(VLOOKUP(A5889,'[3]Allocation Thresholds'!A:B,2,FALSE),10)</f>
        <v>10</v>
      </c>
    </row>
    <row r="5890" spans="1:8">
      <c r="A5890"/>
      <c r="B5890" s="64" t="e">
        <f>VLOOKUP($A5890,Pivot!$D:$E,2,FALSE)</f>
        <v>#N/A</v>
      </c>
      <c r="H5890" s="20">
        <f>IFERROR(VLOOKUP(A5890,'[3]Allocation Thresholds'!A:B,2,FALSE),10)</f>
        <v>10</v>
      </c>
    </row>
    <row r="5891" spans="1:8">
      <c r="A5891"/>
      <c r="B5891" s="64" t="e">
        <f>VLOOKUP($A5891,Pivot!$D:$E,2,FALSE)</f>
        <v>#N/A</v>
      </c>
      <c r="H5891" s="20">
        <f>IFERROR(VLOOKUP(A5891,'[3]Allocation Thresholds'!A:B,2,FALSE),10)</f>
        <v>10</v>
      </c>
    </row>
    <row r="5892" spans="1:8">
      <c r="A5892"/>
      <c r="B5892" s="64" t="e">
        <f>VLOOKUP($A5892,Pivot!$D:$E,2,FALSE)</f>
        <v>#N/A</v>
      </c>
      <c r="H5892" s="20">
        <f>IFERROR(VLOOKUP(A5892,'[3]Allocation Thresholds'!A:B,2,FALSE),10)</f>
        <v>10</v>
      </c>
    </row>
    <row r="5893" spans="1:8">
      <c r="A5893"/>
      <c r="B5893" s="64" t="e">
        <f>VLOOKUP($A5893,Pivot!$D:$E,2,FALSE)</f>
        <v>#N/A</v>
      </c>
      <c r="H5893" s="20">
        <f>IFERROR(VLOOKUP(A5893,'[3]Allocation Thresholds'!A:B,2,FALSE),10)</f>
        <v>10</v>
      </c>
    </row>
    <row r="5894" spans="1:8">
      <c r="A5894"/>
      <c r="B5894" s="64" t="e">
        <f>VLOOKUP($A5894,Pivot!$D:$E,2,FALSE)</f>
        <v>#N/A</v>
      </c>
      <c r="H5894" s="20">
        <f>IFERROR(VLOOKUP(A5894,'[3]Allocation Thresholds'!A:B,2,FALSE),10)</f>
        <v>10</v>
      </c>
    </row>
    <row r="5895" spans="1:8">
      <c r="A5895"/>
      <c r="B5895" s="64" t="e">
        <f>VLOOKUP($A5895,Pivot!$D:$E,2,FALSE)</f>
        <v>#N/A</v>
      </c>
      <c r="H5895" s="20">
        <f>IFERROR(VLOOKUP(A5895,'[3]Allocation Thresholds'!A:B,2,FALSE),10)</f>
        <v>10</v>
      </c>
    </row>
    <row r="5896" spans="1:8">
      <c r="A5896"/>
      <c r="B5896" s="64" t="e">
        <f>VLOOKUP($A5896,Pivot!$D:$E,2,FALSE)</f>
        <v>#N/A</v>
      </c>
      <c r="H5896" s="20">
        <f>IFERROR(VLOOKUP(A5896,'[3]Allocation Thresholds'!A:B,2,FALSE),10)</f>
        <v>10</v>
      </c>
    </row>
    <row r="5897" spans="1:8">
      <c r="A5897"/>
      <c r="B5897" s="64" t="e">
        <f>VLOOKUP($A5897,Pivot!$D:$E,2,FALSE)</f>
        <v>#N/A</v>
      </c>
      <c r="H5897" s="20">
        <f>IFERROR(VLOOKUP(A5897,'[3]Allocation Thresholds'!A:B,2,FALSE),10)</f>
        <v>10</v>
      </c>
    </row>
    <row r="5898" spans="1:8">
      <c r="A5898"/>
      <c r="B5898" s="64" t="e">
        <f>VLOOKUP($A5898,Pivot!$D:$E,2,FALSE)</f>
        <v>#N/A</v>
      </c>
      <c r="H5898" s="20">
        <f>IFERROR(VLOOKUP(A5898,'[3]Allocation Thresholds'!A:B,2,FALSE),10)</f>
        <v>10</v>
      </c>
    </row>
    <row r="5899" spans="1:8">
      <c r="A5899"/>
      <c r="B5899" s="64" t="e">
        <f>VLOOKUP($A5899,Pivot!$D:$E,2,FALSE)</f>
        <v>#N/A</v>
      </c>
      <c r="H5899" s="20">
        <f>IFERROR(VLOOKUP(A5899,'[3]Allocation Thresholds'!A:B,2,FALSE),10)</f>
        <v>10</v>
      </c>
    </row>
    <row r="5900" spans="1:8">
      <c r="A5900"/>
      <c r="B5900" s="64" t="e">
        <f>VLOOKUP($A5900,Pivot!$D:$E,2,FALSE)</f>
        <v>#N/A</v>
      </c>
      <c r="H5900" s="20">
        <f>IFERROR(VLOOKUP(A5900,'[3]Allocation Thresholds'!A:B,2,FALSE),10)</f>
        <v>10</v>
      </c>
    </row>
    <row r="5901" spans="1:8">
      <c r="A5901"/>
      <c r="B5901" s="64" t="e">
        <f>VLOOKUP($A5901,Pivot!$D:$E,2,FALSE)</f>
        <v>#N/A</v>
      </c>
      <c r="H5901" s="20">
        <f>IFERROR(VLOOKUP(A5901,'[3]Allocation Thresholds'!A:B,2,FALSE),10)</f>
        <v>10</v>
      </c>
    </row>
    <row r="5902" spans="1:8">
      <c r="A5902"/>
      <c r="B5902" s="64" t="e">
        <f>VLOOKUP($A5902,Pivot!$D:$E,2,FALSE)</f>
        <v>#N/A</v>
      </c>
      <c r="H5902" s="20">
        <f>IFERROR(VLOOKUP(A5902,'[3]Allocation Thresholds'!A:B,2,FALSE),10)</f>
        <v>10</v>
      </c>
    </row>
    <row r="5903" spans="1:8">
      <c r="A5903"/>
      <c r="B5903" s="64" t="e">
        <f>VLOOKUP($A5903,Pivot!$D:$E,2,FALSE)</f>
        <v>#N/A</v>
      </c>
      <c r="H5903" s="20">
        <f>IFERROR(VLOOKUP(A5903,'[3]Allocation Thresholds'!A:B,2,FALSE),10)</f>
        <v>10</v>
      </c>
    </row>
    <row r="5904" spans="1:8">
      <c r="A5904"/>
      <c r="B5904" s="64" t="e">
        <f>VLOOKUP($A5904,Pivot!$D:$E,2,FALSE)</f>
        <v>#N/A</v>
      </c>
      <c r="H5904" s="20">
        <f>IFERROR(VLOOKUP(A5904,'[3]Allocation Thresholds'!A:B,2,FALSE),10)</f>
        <v>10</v>
      </c>
    </row>
    <row r="5905" spans="1:8">
      <c r="A5905"/>
      <c r="B5905" s="64" t="e">
        <f>VLOOKUP($A5905,Pivot!$D:$E,2,FALSE)</f>
        <v>#N/A</v>
      </c>
      <c r="H5905" s="20">
        <f>IFERROR(VLOOKUP(A5905,'[3]Allocation Thresholds'!A:B,2,FALSE),10)</f>
        <v>10</v>
      </c>
    </row>
    <row r="5906" spans="1:8">
      <c r="A5906"/>
      <c r="B5906" s="64" t="e">
        <f>VLOOKUP($A5906,Pivot!$D:$E,2,FALSE)</f>
        <v>#N/A</v>
      </c>
      <c r="H5906" s="20">
        <f>IFERROR(VLOOKUP(A5906,'[3]Allocation Thresholds'!A:B,2,FALSE),10)</f>
        <v>10</v>
      </c>
    </row>
    <row r="5907" spans="1:8">
      <c r="A5907"/>
      <c r="B5907" s="64" t="e">
        <f>VLOOKUP($A5907,Pivot!$D:$E,2,FALSE)</f>
        <v>#N/A</v>
      </c>
      <c r="H5907" s="20">
        <f>IFERROR(VLOOKUP(A5907,'[3]Allocation Thresholds'!A:B,2,FALSE),10)</f>
        <v>10</v>
      </c>
    </row>
    <row r="5908" spans="1:8">
      <c r="A5908"/>
      <c r="B5908" s="64" t="e">
        <f>VLOOKUP($A5908,Pivot!$D:$E,2,FALSE)</f>
        <v>#N/A</v>
      </c>
      <c r="H5908" s="20">
        <f>IFERROR(VLOOKUP(A5908,'[3]Allocation Thresholds'!A:B,2,FALSE),10)</f>
        <v>10</v>
      </c>
    </row>
    <row r="5909" spans="1:8">
      <c r="A5909"/>
      <c r="B5909" s="64" t="e">
        <f>VLOOKUP($A5909,Pivot!$D:$E,2,FALSE)</f>
        <v>#N/A</v>
      </c>
      <c r="H5909" s="20">
        <f>IFERROR(VLOOKUP(A5909,'[3]Allocation Thresholds'!A:B,2,FALSE),10)</f>
        <v>10</v>
      </c>
    </row>
    <row r="5910" spans="1:8">
      <c r="A5910"/>
      <c r="B5910" s="64" t="e">
        <f>VLOOKUP($A5910,Pivot!$D:$E,2,FALSE)</f>
        <v>#N/A</v>
      </c>
      <c r="H5910" s="20">
        <f>IFERROR(VLOOKUP(A5910,'[3]Allocation Thresholds'!A:B,2,FALSE),10)</f>
        <v>10</v>
      </c>
    </row>
    <row r="5911" spans="1:8">
      <c r="A5911"/>
      <c r="B5911" s="64" t="e">
        <f>VLOOKUP($A5911,Pivot!$D:$E,2,FALSE)</f>
        <v>#N/A</v>
      </c>
      <c r="H5911" s="20">
        <f>IFERROR(VLOOKUP(A5911,'[3]Allocation Thresholds'!A:B,2,FALSE),10)</f>
        <v>10</v>
      </c>
    </row>
    <row r="5912" spans="1:8">
      <c r="A5912"/>
      <c r="B5912" s="64" t="e">
        <f>VLOOKUP($A5912,Pivot!$D:$E,2,FALSE)</f>
        <v>#N/A</v>
      </c>
      <c r="H5912" s="20">
        <f>IFERROR(VLOOKUP(A5912,'[3]Allocation Thresholds'!A:B,2,FALSE),10)</f>
        <v>10</v>
      </c>
    </row>
    <row r="5913" spans="1:8">
      <c r="A5913"/>
      <c r="B5913" s="64" t="e">
        <f>VLOOKUP($A5913,Pivot!$D:$E,2,FALSE)</f>
        <v>#N/A</v>
      </c>
      <c r="H5913" s="20">
        <f>IFERROR(VLOOKUP(A5913,'[3]Allocation Thresholds'!A:B,2,FALSE),10)</f>
        <v>10</v>
      </c>
    </row>
    <row r="5914" spans="1:8">
      <c r="A5914"/>
      <c r="B5914" s="64" t="e">
        <f>VLOOKUP($A5914,Pivot!$D:$E,2,FALSE)</f>
        <v>#N/A</v>
      </c>
      <c r="H5914" s="20">
        <f>IFERROR(VLOOKUP(A5914,'[3]Allocation Thresholds'!A:B,2,FALSE),10)</f>
        <v>10</v>
      </c>
    </row>
    <row r="5915" spans="1:8">
      <c r="A5915"/>
      <c r="B5915" s="64" t="e">
        <f>VLOOKUP($A5915,Pivot!$D:$E,2,FALSE)</f>
        <v>#N/A</v>
      </c>
      <c r="H5915" s="20">
        <f>IFERROR(VLOOKUP(A5915,'[3]Allocation Thresholds'!A:B,2,FALSE),10)</f>
        <v>10</v>
      </c>
    </row>
    <row r="5916" spans="1:8">
      <c r="A5916"/>
      <c r="B5916" s="64" t="e">
        <f>VLOOKUP($A5916,Pivot!$D:$E,2,FALSE)</f>
        <v>#N/A</v>
      </c>
      <c r="H5916" s="20">
        <f>IFERROR(VLOOKUP(A5916,'[3]Allocation Thresholds'!A:B,2,FALSE),10)</f>
        <v>10</v>
      </c>
    </row>
    <row r="5917" spans="1:8">
      <c r="A5917"/>
      <c r="B5917" s="64" t="e">
        <f>VLOOKUP($A5917,Pivot!$D:$E,2,FALSE)</f>
        <v>#N/A</v>
      </c>
      <c r="H5917" s="20">
        <f>IFERROR(VLOOKUP(A5917,'[3]Allocation Thresholds'!A:B,2,FALSE),10)</f>
        <v>10</v>
      </c>
    </row>
    <row r="5918" spans="1:8">
      <c r="A5918"/>
      <c r="B5918" s="64" t="e">
        <f>VLOOKUP($A5918,Pivot!$D:$E,2,FALSE)</f>
        <v>#N/A</v>
      </c>
      <c r="H5918" s="20">
        <f>IFERROR(VLOOKUP(A5918,'[3]Allocation Thresholds'!A:B,2,FALSE),10)</f>
        <v>10</v>
      </c>
    </row>
    <row r="5919" spans="1:8">
      <c r="A5919"/>
      <c r="B5919" s="64" t="e">
        <f>VLOOKUP($A5919,Pivot!$D:$E,2,FALSE)</f>
        <v>#N/A</v>
      </c>
      <c r="H5919" s="20">
        <f>IFERROR(VLOOKUP(A5919,'[3]Allocation Thresholds'!A:B,2,FALSE),10)</f>
        <v>10</v>
      </c>
    </row>
    <row r="5920" spans="1:8">
      <c r="A5920"/>
      <c r="B5920" s="64" t="e">
        <f>VLOOKUP($A5920,Pivot!$D:$E,2,FALSE)</f>
        <v>#N/A</v>
      </c>
      <c r="H5920" s="20">
        <f>IFERROR(VLOOKUP(A5920,'[3]Allocation Thresholds'!A:B,2,FALSE),10)</f>
        <v>10</v>
      </c>
    </row>
    <row r="5921" spans="1:8">
      <c r="A5921"/>
      <c r="B5921" s="64" t="e">
        <f>VLOOKUP($A5921,Pivot!$D:$E,2,FALSE)</f>
        <v>#N/A</v>
      </c>
      <c r="H5921" s="20">
        <f>IFERROR(VLOOKUP(A5921,'[3]Allocation Thresholds'!A:B,2,FALSE),10)</f>
        <v>10</v>
      </c>
    </row>
    <row r="5922" spans="1:8">
      <c r="A5922"/>
      <c r="B5922" s="64" t="e">
        <f>VLOOKUP($A5922,Pivot!$D:$E,2,FALSE)</f>
        <v>#N/A</v>
      </c>
      <c r="H5922" s="20">
        <f>IFERROR(VLOOKUP(A5922,'[3]Allocation Thresholds'!A:B,2,FALSE),10)</f>
        <v>10</v>
      </c>
    </row>
    <row r="5923" spans="1:8">
      <c r="A5923"/>
      <c r="B5923" s="64" t="e">
        <f>VLOOKUP($A5923,Pivot!$D:$E,2,FALSE)</f>
        <v>#N/A</v>
      </c>
      <c r="H5923" s="20">
        <f>IFERROR(VLOOKUP(A5923,'[3]Allocation Thresholds'!A:B,2,FALSE),10)</f>
        <v>10</v>
      </c>
    </row>
    <row r="5924" spans="1:8">
      <c r="A5924"/>
      <c r="B5924" s="64" t="e">
        <f>VLOOKUP($A5924,Pivot!$D:$E,2,FALSE)</f>
        <v>#N/A</v>
      </c>
      <c r="H5924" s="20">
        <f>IFERROR(VLOOKUP(A5924,'[3]Allocation Thresholds'!A:B,2,FALSE),10)</f>
        <v>10</v>
      </c>
    </row>
    <row r="5925" spans="1:8">
      <c r="A5925"/>
      <c r="B5925" s="64" t="e">
        <f>VLOOKUP($A5925,Pivot!$D:$E,2,FALSE)</f>
        <v>#N/A</v>
      </c>
      <c r="H5925" s="20">
        <f>IFERROR(VLOOKUP(A5925,'[3]Allocation Thresholds'!A:B,2,FALSE),10)</f>
        <v>10</v>
      </c>
    </row>
    <row r="5926" spans="1:8">
      <c r="A5926"/>
      <c r="B5926" s="64" t="e">
        <f>VLOOKUP($A5926,Pivot!$D:$E,2,FALSE)</f>
        <v>#N/A</v>
      </c>
      <c r="H5926" s="20">
        <f>IFERROR(VLOOKUP(A5926,'[3]Allocation Thresholds'!A:B,2,FALSE),10)</f>
        <v>10</v>
      </c>
    </row>
    <row r="5927" spans="1:8">
      <c r="A5927"/>
      <c r="B5927" s="64" t="e">
        <f>VLOOKUP($A5927,Pivot!$D:$E,2,FALSE)</f>
        <v>#N/A</v>
      </c>
      <c r="H5927" s="20">
        <f>IFERROR(VLOOKUP(A5927,'[3]Allocation Thresholds'!A:B,2,FALSE),10)</f>
        <v>10</v>
      </c>
    </row>
    <row r="5928" spans="1:8">
      <c r="A5928"/>
      <c r="B5928" s="64" t="e">
        <f>VLOOKUP($A5928,Pivot!$D:$E,2,FALSE)</f>
        <v>#N/A</v>
      </c>
      <c r="H5928" s="20">
        <f>IFERROR(VLOOKUP(A5928,'[3]Allocation Thresholds'!A:B,2,FALSE),10)</f>
        <v>10</v>
      </c>
    </row>
    <row r="5929" spans="1:8">
      <c r="A5929"/>
      <c r="B5929" s="64" t="e">
        <f>VLOOKUP($A5929,Pivot!$D:$E,2,FALSE)</f>
        <v>#N/A</v>
      </c>
      <c r="H5929" s="20">
        <f>IFERROR(VLOOKUP(A5929,'[3]Allocation Thresholds'!A:B,2,FALSE),10)</f>
        <v>10</v>
      </c>
    </row>
    <row r="5930" spans="1:8">
      <c r="A5930"/>
      <c r="B5930" s="64" t="e">
        <f>VLOOKUP($A5930,Pivot!$D:$E,2,FALSE)</f>
        <v>#N/A</v>
      </c>
      <c r="H5930" s="20">
        <f>IFERROR(VLOOKUP(A5930,'[3]Allocation Thresholds'!A:B,2,FALSE),10)</f>
        <v>10</v>
      </c>
    </row>
    <row r="5931" spans="1:8">
      <c r="A5931"/>
      <c r="B5931" s="64" t="e">
        <f>VLOOKUP($A5931,Pivot!$D:$E,2,FALSE)</f>
        <v>#N/A</v>
      </c>
      <c r="H5931" s="20">
        <f>IFERROR(VLOOKUP(A5931,'[3]Allocation Thresholds'!A:B,2,FALSE),10)</f>
        <v>10</v>
      </c>
    </row>
    <row r="5932" spans="1:8">
      <c r="A5932"/>
      <c r="B5932" s="64" t="e">
        <f>VLOOKUP($A5932,Pivot!$D:$E,2,FALSE)</f>
        <v>#N/A</v>
      </c>
      <c r="H5932" s="20">
        <f>IFERROR(VLOOKUP(A5932,'[3]Allocation Thresholds'!A:B,2,FALSE),10)</f>
        <v>10</v>
      </c>
    </row>
    <row r="5933" spans="1:8">
      <c r="A5933"/>
      <c r="B5933" s="64" t="e">
        <f>VLOOKUP($A5933,Pivot!$D:$E,2,FALSE)</f>
        <v>#N/A</v>
      </c>
      <c r="H5933" s="20">
        <f>IFERROR(VLOOKUP(A5933,'[3]Allocation Thresholds'!A:B,2,FALSE),10)</f>
        <v>10</v>
      </c>
    </row>
    <row r="5934" spans="1:8">
      <c r="A5934"/>
      <c r="B5934" s="64" t="e">
        <f>VLOOKUP($A5934,Pivot!$D:$E,2,FALSE)</f>
        <v>#N/A</v>
      </c>
      <c r="H5934" s="20">
        <f>IFERROR(VLOOKUP(A5934,'[3]Allocation Thresholds'!A:B,2,FALSE),10)</f>
        <v>10</v>
      </c>
    </row>
    <row r="5935" spans="1:8">
      <c r="A5935"/>
      <c r="B5935" s="64" t="e">
        <f>VLOOKUP($A5935,Pivot!$D:$E,2,FALSE)</f>
        <v>#N/A</v>
      </c>
      <c r="H5935" s="20">
        <f>IFERROR(VLOOKUP(A5935,'[3]Allocation Thresholds'!A:B,2,FALSE),10)</f>
        <v>10</v>
      </c>
    </row>
    <row r="5936" spans="1:8">
      <c r="A5936"/>
      <c r="B5936" s="64" t="e">
        <f>VLOOKUP($A5936,Pivot!$D:$E,2,FALSE)</f>
        <v>#N/A</v>
      </c>
      <c r="H5936" s="20">
        <f>IFERROR(VLOOKUP(A5936,'[3]Allocation Thresholds'!A:B,2,FALSE),10)</f>
        <v>10</v>
      </c>
    </row>
    <row r="5937" spans="1:8">
      <c r="A5937"/>
      <c r="B5937" s="64" t="e">
        <f>VLOOKUP($A5937,Pivot!$D:$E,2,FALSE)</f>
        <v>#N/A</v>
      </c>
      <c r="H5937" s="20">
        <f>IFERROR(VLOOKUP(A5937,'[3]Allocation Thresholds'!A:B,2,FALSE),10)</f>
        <v>10</v>
      </c>
    </row>
    <row r="5938" spans="1:8">
      <c r="A5938"/>
      <c r="B5938" s="64" t="e">
        <f>VLOOKUP($A5938,Pivot!$D:$E,2,FALSE)</f>
        <v>#N/A</v>
      </c>
      <c r="H5938" s="20">
        <f>IFERROR(VLOOKUP(A5938,'[3]Allocation Thresholds'!A:B,2,FALSE),10)</f>
        <v>10</v>
      </c>
    </row>
    <row r="5939" spans="1:8">
      <c r="A5939"/>
      <c r="B5939" s="64" t="e">
        <f>VLOOKUP($A5939,Pivot!$D:$E,2,FALSE)</f>
        <v>#N/A</v>
      </c>
      <c r="H5939" s="20">
        <f>IFERROR(VLOOKUP(A5939,'[3]Allocation Thresholds'!A:B,2,FALSE),10)</f>
        <v>10</v>
      </c>
    </row>
    <row r="5940" spans="1:8">
      <c r="A5940"/>
      <c r="B5940" s="64" t="e">
        <f>VLOOKUP($A5940,Pivot!$D:$E,2,FALSE)</f>
        <v>#N/A</v>
      </c>
      <c r="H5940" s="20">
        <f>IFERROR(VLOOKUP(A5940,'[3]Allocation Thresholds'!A:B,2,FALSE),10)</f>
        <v>10</v>
      </c>
    </row>
    <row r="5941" spans="1:8">
      <c r="A5941"/>
      <c r="B5941" s="64" t="e">
        <f>VLOOKUP($A5941,Pivot!$D:$E,2,FALSE)</f>
        <v>#N/A</v>
      </c>
      <c r="H5941" s="20">
        <f>IFERROR(VLOOKUP(A5941,'[3]Allocation Thresholds'!A:B,2,FALSE),10)</f>
        <v>10</v>
      </c>
    </row>
    <row r="5942" spans="1:8">
      <c r="A5942"/>
      <c r="B5942" s="64" t="e">
        <f>VLOOKUP($A5942,Pivot!$D:$E,2,FALSE)</f>
        <v>#N/A</v>
      </c>
      <c r="H5942" s="20">
        <f>IFERROR(VLOOKUP(A5942,'[3]Allocation Thresholds'!A:B,2,FALSE),10)</f>
        <v>10</v>
      </c>
    </row>
    <row r="5943" spans="1:8">
      <c r="A5943"/>
      <c r="B5943" s="64" t="e">
        <f>VLOOKUP($A5943,Pivot!$D:$E,2,FALSE)</f>
        <v>#N/A</v>
      </c>
      <c r="H5943" s="20">
        <f>IFERROR(VLOOKUP(A5943,'[3]Allocation Thresholds'!A:B,2,FALSE),10)</f>
        <v>10</v>
      </c>
    </row>
    <row r="5944" spans="1:8">
      <c r="A5944"/>
      <c r="B5944" s="64" t="e">
        <f>VLOOKUP($A5944,Pivot!$D:$E,2,FALSE)</f>
        <v>#N/A</v>
      </c>
      <c r="H5944" s="20">
        <f>IFERROR(VLOOKUP(A5944,'[3]Allocation Thresholds'!A:B,2,FALSE),10)</f>
        <v>10</v>
      </c>
    </row>
    <row r="5945" spans="1:8">
      <c r="A5945"/>
      <c r="B5945" s="64" t="e">
        <f>VLOOKUP($A5945,Pivot!$D:$E,2,FALSE)</f>
        <v>#N/A</v>
      </c>
      <c r="H5945" s="20">
        <f>IFERROR(VLOOKUP(A5945,'[3]Allocation Thresholds'!A:B,2,FALSE),10)</f>
        <v>10</v>
      </c>
    </row>
    <row r="5946" spans="1:8">
      <c r="A5946"/>
      <c r="B5946" s="64" t="e">
        <f>VLOOKUP($A5946,Pivot!$D:$E,2,FALSE)</f>
        <v>#N/A</v>
      </c>
      <c r="H5946" s="20">
        <f>IFERROR(VLOOKUP(A5946,'[3]Allocation Thresholds'!A:B,2,FALSE),10)</f>
        <v>10</v>
      </c>
    </row>
    <row r="5947" spans="1:8">
      <c r="A5947"/>
      <c r="B5947" s="64" t="e">
        <f>VLOOKUP($A5947,Pivot!$D:$E,2,FALSE)</f>
        <v>#N/A</v>
      </c>
      <c r="H5947" s="20">
        <f>IFERROR(VLOOKUP(A5947,'[3]Allocation Thresholds'!A:B,2,FALSE),10)</f>
        <v>10</v>
      </c>
    </row>
    <row r="5948" spans="1:8">
      <c r="A5948"/>
      <c r="B5948" s="64" t="e">
        <f>VLOOKUP($A5948,Pivot!$D:$E,2,FALSE)</f>
        <v>#N/A</v>
      </c>
      <c r="H5948" s="20">
        <f>IFERROR(VLOOKUP(A5948,'[3]Allocation Thresholds'!A:B,2,FALSE),10)</f>
        <v>10</v>
      </c>
    </row>
    <row r="5949" spans="1:8">
      <c r="A5949"/>
      <c r="B5949" s="64" t="e">
        <f>VLOOKUP($A5949,Pivot!$D:$E,2,FALSE)</f>
        <v>#N/A</v>
      </c>
      <c r="H5949" s="20">
        <f>IFERROR(VLOOKUP(A5949,'[3]Allocation Thresholds'!A:B,2,FALSE),10)</f>
        <v>10</v>
      </c>
    </row>
    <row r="5950" spans="1:8">
      <c r="A5950"/>
      <c r="B5950" s="64" t="e">
        <f>VLOOKUP($A5950,Pivot!$D:$E,2,FALSE)</f>
        <v>#N/A</v>
      </c>
      <c r="H5950" s="20">
        <f>IFERROR(VLOOKUP(A5950,'[3]Allocation Thresholds'!A:B,2,FALSE),10)</f>
        <v>10</v>
      </c>
    </row>
    <row r="5951" spans="1:8">
      <c r="A5951"/>
      <c r="B5951" s="64" t="e">
        <f>VLOOKUP($A5951,Pivot!$D:$E,2,FALSE)</f>
        <v>#N/A</v>
      </c>
      <c r="H5951" s="20">
        <f>IFERROR(VLOOKUP(A5951,'[3]Allocation Thresholds'!A:B,2,FALSE),10)</f>
        <v>10</v>
      </c>
    </row>
    <row r="5952" spans="1:8">
      <c r="A5952"/>
      <c r="B5952" s="64" t="e">
        <f>VLOOKUP($A5952,Pivot!$D:$E,2,FALSE)</f>
        <v>#N/A</v>
      </c>
      <c r="H5952" s="20">
        <f>IFERROR(VLOOKUP(A5952,'[3]Allocation Thresholds'!A:B,2,FALSE),10)</f>
        <v>10</v>
      </c>
    </row>
    <row r="5953" spans="1:8">
      <c r="A5953"/>
      <c r="B5953" s="64" t="e">
        <f>VLOOKUP($A5953,Pivot!$D:$E,2,FALSE)</f>
        <v>#N/A</v>
      </c>
      <c r="H5953" s="20">
        <f>IFERROR(VLOOKUP(A5953,'[3]Allocation Thresholds'!A:B,2,FALSE),10)</f>
        <v>10</v>
      </c>
    </row>
    <row r="5954" spans="1:8">
      <c r="A5954"/>
      <c r="B5954" s="64" t="e">
        <f>VLOOKUP($A5954,Pivot!$D:$E,2,FALSE)</f>
        <v>#N/A</v>
      </c>
      <c r="H5954" s="20">
        <f>IFERROR(VLOOKUP(A5954,'[3]Allocation Thresholds'!A:B,2,FALSE),10)</f>
        <v>10</v>
      </c>
    </row>
    <row r="5955" spans="1:8">
      <c r="A5955"/>
      <c r="B5955" s="64" t="e">
        <f>VLOOKUP($A5955,Pivot!$D:$E,2,FALSE)</f>
        <v>#N/A</v>
      </c>
      <c r="H5955" s="20">
        <f>IFERROR(VLOOKUP(A5955,'[3]Allocation Thresholds'!A:B,2,FALSE),10)</f>
        <v>10</v>
      </c>
    </row>
    <row r="5956" spans="1:8">
      <c r="A5956"/>
      <c r="B5956" s="64" t="e">
        <f>VLOOKUP($A5956,Pivot!$D:$E,2,FALSE)</f>
        <v>#N/A</v>
      </c>
      <c r="H5956" s="20">
        <f>IFERROR(VLOOKUP(A5956,'[3]Allocation Thresholds'!A:B,2,FALSE),10)</f>
        <v>10</v>
      </c>
    </row>
    <row r="5957" spans="1:8">
      <c r="A5957"/>
      <c r="B5957" s="64" t="e">
        <f>VLOOKUP($A5957,Pivot!$D:$E,2,FALSE)</f>
        <v>#N/A</v>
      </c>
      <c r="H5957" s="20">
        <f>IFERROR(VLOOKUP(A5957,'[3]Allocation Thresholds'!A:B,2,FALSE),10)</f>
        <v>10</v>
      </c>
    </row>
    <row r="5958" spans="1:8">
      <c r="A5958"/>
      <c r="B5958" s="64" t="e">
        <f>VLOOKUP($A5958,Pivot!$D:$E,2,FALSE)</f>
        <v>#N/A</v>
      </c>
      <c r="H5958" s="20">
        <f>IFERROR(VLOOKUP(A5958,'[3]Allocation Thresholds'!A:B,2,FALSE),10)</f>
        <v>10</v>
      </c>
    </row>
    <row r="5959" spans="1:8">
      <c r="A5959"/>
      <c r="B5959" s="64" t="e">
        <f>VLOOKUP($A5959,Pivot!$D:$E,2,FALSE)</f>
        <v>#N/A</v>
      </c>
      <c r="H5959" s="20">
        <f>IFERROR(VLOOKUP(A5959,'[3]Allocation Thresholds'!A:B,2,FALSE),10)</f>
        <v>10</v>
      </c>
    </row>
    <row r="5960" spans="1:8">
      <c r="A5960"/>
      <c r="B5960" s="64" t="e">
        <f>VLOOKUP($A5960,Pivot!$D:$E,2,FALSE)</f>
        <v>#N/A</v>
      </c>
      <c r="H5960" s="20">
        <f>IFERROR(VLOOKUP(A5960,'[3]Allocation Thresholds'!A:B,2,FALSE),10)</f>
        <v>10</v>
      </c>
    </row>
    <row r="5961" spans="1:8">
      <c r="A5961"/>
      <c r="B5961" s="64" t="e">
        <f>VLOOKUP($A5961,Pivot!$D:$E,2,FALSE)</f>
        <v>#N/A</v>
      </c>
      <c r="H5961" s="20">
        <f>IFERROR(VLOOKUP(A5961,'[3]Allocation Thresholds'!A:B,2,FALSE),10)</f>
        <v>10</v>
      </c>
    </row>
    <row r="5962" spans="1:8">
      <c r="A5962"/>
      <c r="B5962" s="64" t="e">
        <f>VLOOKUP($A5962,Pivot!$D:$E,2,FALSE)</f>
        <v>#N/A</v>
      </c>
      <c r="H5962" s="20">
        <f>IFERROR(VLOOKUP(A5962,'[3]Allocation Thresholds'!A:B,2,FALSE),10)</f>
        <v>10</v>
      </c>
    </row>
    <row r="5963" spans="1:8">
      <c r="A5963"/>
      <c r="B5963" s="64" t="e">
        <f>VLOOKUP($A5963,Pivot!$D:$E,2,FALSE)</f>
        <v>#N/A</v>
      </c>
      <c r="H5963" s="20">
        <f>IFERROR(VLOOKUP(A5963,'[3]Allocation Thresholds'!A:B,2,FALSE),10)</f>
        <v>10</v>
      </c>
    </row>
    <row r="5964" spans="1:8">
      <c r="A5964"/>
      <c r="B5964" s="64" t="e">
        <f>VLOOKUP($A5964,Pivot!$D:$E,2,FALSE)</f>
        <v>#N/A</v>
      </c>
      <c r="H5964" s="20">
        <f>IFERROR(VLOOKUP(A5964,'[3]Allocation Thresholds'!A:B,2,FALSE),10)</f>
        <v>10</v>
      </c>
    </row>
    <row r="5965" spans="1:8">
      <c r="A5965"/>
      <c r="B5965" s="64" t="e">
        <f>VLOOKUP($A5965,Pivot!$D:$E,2,FALSE)</f>
        <v>#N/A</v>
      </c>
      <c r="H5965" s="20">
        <f>IFERROR(VLOOKUP(A5965,'[3]Allocation Thresholds'!A:B,2,FALSE),10)</f>
        <v>10</v>
      </c>
    </row>
    <row r="5966" spans="1:8">
      <c r="A5966"/>
      <c r="B5966" s="64" t="e">
        <f>VLOOKUP($A5966,Pivot!$D:$E,2,FALSE)</f>
        <v>#N/A</v>
      </c>
      <c r="H5966" s="20">
        <f>IFERROR(VLOOKUP(A5966,'[3]Allocation Thresholds'!A:B,2,FALSE),10)</f>
        <v>10</v>
      </c>
    </row>
    <row r="5967" spans="1:8">
      <c r="A5967"/>
      <c r="B5967" s="64" t="e">
        <f>VLOOKUP($A5967,Pivot!$D:$E,2,FALSE)</f>
        <v>#N/A</v>
      </c>
      <c r="H5967" s="20">
        <f>IFERROR(VLOOKUP(A5967,'[3]Allocation Thresholds'!A:B,2,FALSE),10)</f>
        <v>10</v>
      </c>
    </row>
    <row r="5968" spans="1:8">
      <c r="A5968"/>
      <c r="B5968" s="64" t="e">
        <f>VLOOKUP($A5968,Pivot!$D:$E,2,FALSE)</f>
        <v>#N/A</v>
      </c>
      <c r="H5968" s="20">
        <f>IFERROR(VLOOKUP(A5968,'[3]Allocation Thresholds'!A:B,2,FALSE),10)</f>
        <v>10</v>
      </c>
    </row>
    <row r="5969" spans="1:8">
      <c r="A5969"/>
      <c r="B5969" s="64" t="e">
        <f>VLOOKUP($A5969,Pivot!$D:$E,2,FALSE)</f>
        <v>#N/A</v>
      </c>
      <c r="H5969" s="20">
        <f>IFERROR(VLOOKUP(A5969,'[3]Allocation Thresholds'!A:B,2,FALSE),10)</f>
        <v>10</v>
      </c>
    </row>
    <row r="5970" spans="1:8">
      <c r="A5970"/>
      <c r="B5970" s="64" t="e">
        <f>VLOOKUP($A5970,Pivot!$D:$E,2,FALSE)</f>
        <v>#N/A</v>
      </c>
      <c r="H5970" s="20">
        <f>IFERROR(VLOOKUP(A5970,'[3]Allocation Thresholds'!A:B,2,FALSE),10)</f>
        <v>10</v>
      </c>
    </row>
    <row r="5971" spans="1:8">
      <c r="A5971"/>
      <c r="B5971" s="64" t="e">
        <f>VLOOKUP($A5971,Pivot!$D:$E,2,FALSE)</f>
        <v>#N/A</v>
      </c>
      <c r="H5971" s="20">
        <f>IFERROR(VLOOKUP(A5971,'[3]Allocation Thresholds'!A:B,2,FALSE),10)</f>
        <v>10</v>
      </c>
    </row>
    <row r="5972" spans="1:8">
      <c r="A5972"/>
      <c r="B5972" s="64" t="e">
        <f>VLOOKUP($A5972,Pivot!$D:$E,2,FALSE)</f>
        <v>#N/A</v>
      </c>
      <c r="H5972" s="20">
        <f>IFERROR(VLOOKUP(A5972,'[3]Allocation Thresholds'!A:B,2,FALSE),10)</f>
        <v>10</v>
      </c>
    </row>
    <row r="5973" spans="1:8">
      <c r="A5973"/>
      <c r="B5973" s="64" t="e">
        <f>VLOOKUP($A5973,Pivot!$D:$E,2,FALSE)</f>
        <v>#N/A</v>
      </c>
      <c r="H5973" s="20">
        <f>IFERROR(VLOOKUP(A5973,'[3]Allocation Thresholds'!A:B,2,FALSE),10)</f>
        <v>10</v>
      </c>
    </row>
    <row r="5974" spans="1:8">
      <c r="A5974"/>
      <c r="B5974" s="64" t="e">
        <f>VLOOKUP($A5974,Pivot!$D:$E,2,FALSE)</f>
        <v>#N/A</v>
      </c>
      <c r="H5974" s="20">
        <f>IFERROR(VLOOKUP(A5974,'[3]Allocation Thresholds'!A:B,2,FALSE),10)</f>
        <v>10</v>
      </c>
    </row>
    <row r="5975" spans="1:8">
      <c r="A5975"/>
      <c r="B5975" s="64" t="e">
        <f>VLOOKUP($A5975,Pivot!$D:$E,2,FALSE)</f>
        <v>#N/A</v>
      </c>
      <c r="H5975" s="20">
        <f>IFERROR(VLOOKUP(A5975,'[3]Allocation Thresholds'!A:B,2,FALSE),10)</f>
        <v>10</v>
      </c>
    </row>
    <row r="5976" spans="1:8">
      <c r="A5976"/>
      <c r="B5976" s="64" t="e">
        <f>VLOOKUP($A5976,Pivot!$D:$E,2,FALSE)</f>
        <v>#N/A</v>
      </c>
      <c r="H5976" s="20">
        <f>IFERROR(VLOOKUP(A5976,'[3]Allocation Thresholds'!A:B,2,FALSE),10)</f>
        <v>10</v>
      </c>
    </row>
    <row r="5977" spans="1:8">
      <c r="A5977"/>
      <c r="B5977" s="64" t="e">
        <f>VLOOKUP($A5977,Pivot!$D:$E,2,FALSE)</f>
        <v>#N/A</v>
      </c>
      <c r="H5977" s="20">
        <f>IFERROR(VLOOKUP(A5977,'[3]Allocation Thresholds'!A:B,2,FALSE),10)</f>
        <v>10</v>
      </c>
    </row>
    <row r="5978" spans="1:8">
      <c r="A5978"/>
      <c r="B5978" s="64" t="e">
        <f>VLOOKUP($A5978,Pivot!$D:$E,2,FALSE)</f>
        <v>#N/A</v>
      </c>
      <c r="H5978" s="20">
        <f>IFERROR(VLOOKUP(A5978,'[3]Allocation Thresholds'!A:B,2,FALSE),10)</f>
        <v>10</v>
      </c>
    </row>
    <row r="5979" spans="1:8">
      <c r="A5979"/>
      <c r="B5979" s="64" t="e">
        <f>VLOOKUP($A5979,Pivot!$D:$E,2,FALSE)</f>
        <v>#N/A</v>
      </c>
      <c r="H5979" s="20">
        <f>IFERROR(VLOOKUP(A5979,'[3]Allocation Thresholds'!A:B,2,FALSE),10)</f>
        <v>10</v>
      </c>
    </row>
    <row r="5980" spans="1:8">
      <c r="A5980"/>
      <c r="B5980" s="64" t="e">
        <f>VLOOKUP($A5980,Pivot!$D:$E,2,FALSE)</f>
        <v>#N/A</v>
      </c>
      <c r="H5980" s="20">
        <f>IFERROR(VLOOKUP(A5980,'[3]Allocation Thresholds'!A:B,2,FALSE),10)</f>
        <v>10</v>
      </c>
    </row>
    <row r="5981" spans="1:8">
      <c r="A5981"/>
      <c r="B5981" s="64" t="e">
        <f>VLOOKUP($A5981,Pivot!$D:$E,2,FALSE)</f>
        <v>#N/A</v>
      </c>
      <c r="H5981" s="20">
        <f>IFERROR(VLOOKUP(A5981,'[3]Allocation Thresholds'!A:B,2,FALSE),10)</f>
        <v>10</v>
      </c>
    </row>
    <row r="5982" spans="1:8">
      <c r="A5982"/>
      <c r="B5982" s="64" t="e">
        <f>VLOOKUP($A5982,Pivot!$D:$E,2,FALSE)</f>
        <v>#N/A</v>
      </c>
      <c r="H5982" s="20">
        <f>IFERROR(VLOOKUP(A5982,'[3]Allocation Thresholds'!A:B,2,FALSE),10)</f>
        <v>10</v>
      </c>
    </row>
    <row r="5983" spans="1:8">
      <c r="A5983"/>
      <c r="B5983" s="64" t="e">
        <f>VLOOKUP($A5983,Pivot!$D:$E,2,FALSE)</f>
        <v>#N/A</v>
      </c>
      <c r="H5983" s="20">
        <f>IFERROR(VLOOKUP(A5983,'[3]Allocation Thresholds'!A:B,2,FALSE),10)</f>
        <v>10</v>
      </c>
    </row>
    <row r="5984" spans="1:8">
      <c r="A5984"/>
      <c r="B5984" s="64" t="e">
        <f>VLOOKUP($A5984,Pivot!$D:$E,2,FALSE)</f>
        <v>#N/A</v>
      </c>
      <c r="H5984" s="20">
        <f>IFERROR(VLOOKUP(A5984,'[3]Allocation Thresholds'!A:B,2,FALSE),10)</f>
        <v>10</v>
      </c>
    </row>
    <row r="5985" spans="1:8">
      <c r="A5985"/>
      <c r="B5985" s="64" t="e">
        <f>VLOOKUP($A5985,Pivot!$D:$E,2,FALSE)</f>
        <v>#N/A</v>
      </c>
      <c r="H5985" s="20">
        <f>IFERROR(VLOOKUP(A5985,'[3]Allocation Thresholds'!A:B,2,FALSE),10)</f>
        <v>10</v>
      </c>
    </row>
    <row r="5986" spans="1:8">
      <c r="A5986"/>
      <c r="B5986" s="64" t="e">
        <f>VLOOKUP($A5986,Pivot!$D:$E,2,FALSE)</f>
        <v>#N/A</v>
      </c>
      <c r="H5986" s="20">
        <f>IFERROR(VLOOKUP(A5986,'[3]Allocation Thresholds'!A:B,2,FALSE),10)</f>
        <v>10</v>
      </c>
    </row>
    <row r="5987" spans="1:8">
      <c r="A5987"/>
      <c r="B5987" s="64" t="e">
        <f>VLOOKUP($A5987,Pivot!$D:$E,2,FALSE)</f>
        <v>#N/A</v>
      </c>
      <c r="H5987" s="20">
        <f>IFERROR(VLOOKUP(A5987,'[3]Allocation Thresholds'!A:B,2,FALSE),10)</f>
        <v>10</v>
      </c>
    </row>
    <row r="5988" spans="1:8">
      <c r="A5988"/>
      <c r="B5988" s="64" t="e">
        <f>VLOOKUP($A5988,Pivot!$D:$E,2,FALSE)</f>
        <v>#N/A</v>
      </c>
      <c r="H5988" s="20">
        <f>IFERROR(VLOOKUP(A5988,'[3]Allocation Thresholds'!A:B,2,FALSE),10)</f>
        <v>10</v>
      </c>
    </row>
    <row r="5989" spans="1:8">
      <c r="A5989"/>
      <c r="B5989" s="64" t="e">
        <f>VLOOKUP($A5989,Pivot!$D:$E,2,FALSE)</f>
        <v>#N/A</v>
      </c>
      <c r="H5989" s="20">
        <f>IFERROR(VLOOKUP(A5989,'[3]Allocation Thresholds'!A:B,2,FALSE),10)</f>
        <v>10</v>
      </c>
    </row>
    <row r="5990" spans="1:8">
      <c r="A5990"/>
      <c r="B5990" s="64" t="e">
        <f>VLOOKUP($A5990,Pivot!$D:$E,2,FALSE)</f>
        <v>#N/A</v>
      </c>
      <c r="H5990" s="20">
        <f>IFERROR(VLOOKUP(A5990,'[3]Allocation Thresholds'!A:B,2,FALSE),10)</f>
        <v>10</v>
      </c>
    </row>
    <row r="5991" spans="1:8">
      <c r="A5991"/>
      <c r="B5991" s="64" t="e">
        <f>VLOOKUP($A5991,Pivot!$D:$E,2,FALSE)</f>
        <v>#N/A</v>
      </c>
      <c r="H5991" s="20">
        <f>IFERROR(VLOOKUP(A5991,'[3]Allocation Thresholds'!A:B,2,FALSE),10)</f>
        <v>10</v>
      </c>
    </row>
    <row r="5992" spans="1:8">
      <c r="A5992"/>
      <c r="B5992" s="64" t="e">
        <f>VLOOKUP($A5992,Pivot!$D:$E,2,FALSE)</f>
        <v>#N/A</v>
      </c>
      <c r="H5992" s="20">
        <f>IFERROR(VLOOKUP(A5992,'[3]Allocation Thresholds'!A:B,2,FALSE),10)</f>
        <v>10</v>
      </c>
    </row>
    <row r="5993" spans="1:8">
      <c r="A5993"/>
      <c r="B5993" s="64" t="e">
        <f>VLOOKUP($A5993,Pivot!$D:$E,2,FALSE)</f>
        <v>#N/A</v>
      </c>
      <c r="H5993" s="20">
        <f>IFERROR(VLOOKUP(A5993,'[3]Allocation Thresholds'!A:B,2,FALSE),10)</f>
        <v>10</v>
      </c>
    </row>
    <row r="5994" spans="1:8">
      <c r="A5994"/>
      <c r="B5994" s="64" t="e">
        <f>VLOOKUP($A5994,Pivot!$D:$E,2,FALSE)</f>
        <v>#N/A</v>
      </c>
      <c r="H5994" s="20">
        <f>IFERROR(VLOOKUP(A5994,'[3]Allocation Thresholds'!A:B,2,FALSE),10)</f>
        <v>10</v>
      </c>
    </row>
    <row r="5995" spans="1:8">
      <c r="A5995"/>
      <c r="B5995" s="64" t="e">
        <f>VLOOKUP($A5995,Pivot!$D:$E,2,FALSE)</f>
        <v>#N/A</v>
      </c>
      <c r="H5995" s="20">
        <f>IFERROR(VLOOKUP(A5995,'[3]Allocation Thresholds'!A:B,2,FALSE),10)</f>
        <v>10</v>
      </c>
    </row>
    <row r="5996" spans="1:8">
      <c r="A5996"/>
      <c r="B5996" s="64" t="e">
        <f>VLOOKUP($A5996,Pivot!$D:$E,2,FALSE)</f>
        <v>#N/A</v>
      </c>
      <c r="H5996" s="20">
        <f>IFERROR(VLOOKUP(A5996,'[3]Allocation Thresholds'!A:B,2,FALSE),10)</f>
        <v>10</v>
      </c>
    </row>
    <row r="5997" spans="1:8">
      <c r="A5997"/>
      <c r="B5997" s="64" t="e">
        <f>VLOOKUP($A5997,Pivot!$D:$E,2,FALSE)</f>
        <v>#N/A</v>
      </c>
      <c r="H5997" s="20">
        <f>IFERROR(VLOOKUP(A5997,'[3]Allocation Thresholds'!A:B,2,FALSE),10)</f>
        <v>10</v>
      </c>
    </row>
    <row r="5998" spans="1:8">
      <c r="A5998"/>
      <c r="B5998" s="64" t="e">
        <f>VLOOKUP($A5998,Pivot!$D:$E,2,FALSE)</f>
        <v>#N/A</v>
      </c>
      <c r="H5998" s="20">
        <f>IFERROR(VLOOKUP(A5998,'[3]Allocation Thresholds'!A:B,2,FALSE),10)</f>
        <v>10</v>
      </c>
    </row>
    <row r="5999" spans="1:8">
      <c r="A5999"/>
      <c r="B5999" s="64" t="e">
        <f>VLOOKUP($A5999,Pivot!$D:$E,2,FALSE)</f>
        <v>#N/A</v>
      </c>
    </row>
    <row r="6000" spans="1:8">
      <c r="A6000"/>
      <c r="B6000" s="64" t="e">
        <f>VLOOKUP($A6000,Pivot!$D:$E,2,FALSE)</f>
        <v>#N/A</v>
      </c>
    </row>
    <row r="6001" spans="1:2">
      <c r="A6001"/>
      <c r="B6001" s="64" t="e">
        <f>VLOOKUP($A6001,Pivot!$D:$E,2,FALSE)</f>
        <v>#N/A</v>
      </c>
    </row>
    <row r="6002" spans="1:2">
      <c r="A6002"/>
      <c r="B6002" s="64" t="e">
        <f>VLOOKUP($A6002,Pivot!$D:$E,2,FALSE)</f>
        <v>#N/A</v>
      </c>
    </row>
    <row r="6003" spans="1:2">
      <c r="A6003"/>
      <c r="B6003" s="64" t="e">
        <f>VLOOKUP($A6003,Pivot!$D:$E,2,FALSE)</f>
        <v>#N/A</v>
      </c>
    </row>
    <row r="6004" spans="1:2">
      <c r="A6004"/>
      <c r="B6004" s="64" t="e">
        <f>VLOOKUP($A6004,Pivot!$D:$E,2,FALSE)</f>
        <v>#N/A</v>
      </c>
    </row>
    <row r="6005" spans="1:2">
      <c r="A6005"/>
      <c r="B6005" s="64" t="e">
        <f>VLOOKUP($A6005,Pivot!$D:$E,2,FALSE)</f>
        <v>#N/A</v>
      </c>
    </row>
    <row r="6006" spans="1:2">
      <c r="A6006"/>
      <c r="B6006" s="64" t="e">
        <f>VLOOKUP($A6006,Pivot!$D:$E,2,FALSE)</f>
        <v>#N/A</v>
      </c>
    </row>
    <row r="6007" spans="1:2">
      <c r="A6007"/>
      <c r="B6007" s="64" t="e">
        <f>VLOOKUP($A6007,Pivot!$D:$E,2,FALSE)</f>
        <v>#N/A</v>
      </c>
    </row>
    <row r="6008" spans="1:2">
      <c r="A6008"/>
      <c r="B6008" s="64" t="e">
        <f>VLOOKUP($A6008,Pivot!$D:$E,2,FALSE)</f>
        <v>#N/A</v>
      </c>
    </row>
    <row r="6009" spans="1:2">
      <c r="A6009"/>
      <c r="B6009" s="64" t="e">
        <f>VLOOKUP($A6009,Pivot!$D:$E,2,FALSE)</f>
        <v>#N/A</v>
      </c>
    </row>
    <row r="6010" spans="1:2">
      <c r="A6010"/>
      <c r="B6010" s="64" t="e">
        <f>VLOOKUP($A6010,Pivot!$D:$E,2,FALSE)</f>
        <v>#N/A</v>
      </c>
    </row>
    <row r="6011" spans="1:2">
      <c r="A6011"/>
      <c r="B6011" s="64" t="e">
        <f>VLOOKUP($A6011,Pivot!$D:$E,2,FALSE)</f>
        <v>#N/A</v>
      </c>
    </row>
    <row r="6012" spans="1:2">
      <c r="A6012"/>
      <c r="B6012" s="64" t="e">
        <f>VLOOKUP($A6012,Pivot!$D:$E,2,FALSE)</f>
        <v>#N/A</v>
      </c>
    </row>
    <row r="6013" spans="1:2">
      <c r="A6013"/>
      <c r="B6013" s="64" t="e">
        <f>VLOOKUP($A6013,Pivot!$D:$E,2,FALSE)</f>
        <v>#N/A</v>
      </c>
    </row>
    <row r="6014" spans="1:2">
      <c r="A6014"/>
      <c r="B6014" s="64" t="e">
        <f>VLOOKUP($A6014,Pivot!$D:$E,2,FALSE)</f>
        <v>#N/A</v>
      </c>
    </row>
    <row r="6015" spans="1:2">
      <c r="A6015"/>
      <c r="B6015" s="64" t="e">
        <f>VLOOKUP($A6015,Pivot!$D:$E,2,FALSE)</f>
        <v>#N/A</v>
      </c>
    </row>
    <row r="6016" spans="1:2">
      <c r="A6016"/>
      <c r="B6016" s="64" t="e">
        <f>VLOOKUP($A6016,Pivot!$D:$E,2,FALSE)</f>
        <v>#N/A</v>
      </c>
    </row>
    <row r="6017" spans="1:2">
      <c r="A6017"/>
      <c r="B6017" s="64" t="e">
        <f>VLOOKUP($A6017,Pivot!$D:$E,2,FALSE)</f>
        <v>#N/A</v>
      </c>
    </row>
    <row r="6018" spans="1:2">
      <c r="A6018"/>
      <c r="B6018" s="64" t="e">
        <f>VLOOKUP($A6018,Pivot!$D:$E,2,FALSE)</f>
        <v>#N/A</v>
      </c>
    </row>
    <row r="6019" spans="1:2">
      <c r="A6019"/>
      <c r="B6019" s="64" t="e">
        <f>VLOOKUP($A6019,Pivot!$D:$E,2,FALSE)</f>
        <v>#N/A</v>
      </c>
    </row>
    <row r="6020" spans="1:2">
      <c r="A6020"/>
      <c r="B6020" s="64" t="e">
        <f>VLOOKUP($A6020,Pivot!$D:$E,2,FALSE)</f>
        <v>#N/A</v>
      </c>
    </row>
    <row r="6021" spans="1:2">
      <c r="A6021"/>
      <c r="B6021" s="64" t="e">
        <f>VLOOKUP($A6021,Pivot!$D:$E,2,FALSE)</f>
        <v>#N/A</v>
      </c>
    </row>
    <row r="6022" spans="1:2">
      <c r="A6022"/>
      <c r="B6022" s="64" t="e">
        <f>VLOOKUP($A6022,Pivot!$D:$E,2,FALSE)</f>
        <v>#N/A</v>
      </c>
    </row>
    <row r="6023" spans="1:2">
      <c r="A6023"/>
      <c r="B6023" s="64" t="e">
        <f>VLOOKUP($A6023,Pivot!$D:$E,2,FALSE)</f>
        <v>#N/A</v>
      </c>
    </row>
    <row r="6024" spans="1:2">
      <c r="A6024"/>
      <c r="B6024" s="64" t="e">
        <f>VLOOKUP($A6024,Pivot!$D:$E,2,FALSE)</f>
        <v>#N/A</v>
      </c>
    </row>
    <row r="6025" spans="1:2">
      <c r="A6025"/>
      <c r="B6025" s="64" t="e">
        <f>VLOOKUP($A6025,Pivot!$D:$E,2,FALSE)</f>
        <v>#N/A</v>
      </c>
    </row>
    <row r="6026" spans="1:2">
      <c r="A6026"/>
      <c r="B6026" s="64" t="e">
        <f>VLOOKUP($A6026,Pivot!$D:$E,2,FALSE)</f>
        <v>#N/A</v>
      </c>
    </row>
    <row r="6027" spans="1:2">
      <c r="A6027"/>
      <c r="B6027" s="64" t="e">
        <f>VLOOKUP($A6027,Pivot!$D:$E,2,FALSE)</f>
        <v>#N/A</v>
      </c>
    </row>
    <row r="6028" spans="1:2">
      <c r="A6028"/>
      <c r="B6028" s="64" t="e">
        <f>VLOOKUP($A6028,Pivot!$D:$E,2,FALSE)</f>
        <v>#N/A</v>
      </c>
    </row>
    <row r="6029" spans="1:2">
      <c r="A6029"/>
      <c r="B6029" s="64" t="e">
        <f>VLOOKUP($A6029,Pivot!$D:$E,2,FALSE)</f>
        <v>#N/A</v>
      </c>
    </row>
    <row r="6030" spans="1:2">
      <c r="A6030"/>
      <c r="B6030" s="64" t="e">
        <f>VLOOKUP($A6030,Pivot!$D:$E,2,FALSE)</f>
        <v>#N/A</v>
      </c>
    </row>
    <row r="6031" spans="1:2">
      <c r="A6031"/>
      <c r="B6031" s="64" t="e">
        <f>VLOOKUP($A6031,Pivot!$D:$E,2,FALSE)</f>
        <v>#N/A</v>
      </c>
    </row>
    <row r="6032" spans="1:2">
      <c r="A6032"/>
      <c r="B6032" s="64" t="e">
        <f>VLOOKUP($A6032,Pivot!$D:$E,2,FALSE)</f>
        <v>#N/A</v>
      </c>
    </row>
    <row r="6033" spans="1:2">
      <c r="A6033"/>
      <c r="B6033" s="64" t="e">
        <f>VLOOKUP($A6033,Pivot!$D:$E,2,FALSE)</f>
        <v>#N/A</v>
      </c>
    </row>
    <row r="6034" spans="1:2">
      <c r="A6034"/>
      <c r="B6034" s="64" t="e">
        <f>VLOOKUP($A6034,Pivot!$D:$E,2,FALSE)</f>
        <v>#N/A</v>
      </c>
    </row>
    <row r="6035" spans="1:2">
      <c r="A6035"/>
      <c r="B6035" s="64" t="e">
        <f>VLOOKUP($A6035,Pivot!$D:$E,2,FALSE)</f>
        <v>#N/A</v>
      </c>
    </row>
    <row r="6036" spans="1:2">
      <c r="A6036"/>
      <c r="B6036" s="64" t="e">
        <f>VLOOKUP($A6036,Pivot!$D:$E,2,FALSE)</f>
        <v>#N/A</v>
      </c>
    </row>
    <row r="6037" spans="1:2">
      <c r="A6037"/>
      <c r="B6037" s="64" t="e">
        <f>VLOOKUP($A6037,Pivot!$D:$E,2,FALSE)</f>
        <v>#N/A</v>
      </c>
    </row>
    <row r="6038" spans="1:2">
      <c r="A6038"/>
      <c r="B6038" s="64" t="e">
        <f>VLOOKUP($A6038,Pivot!$D:$E,2,FALSE)</f>
        <v>#N/A</v>
      </c>
    </row>
    <row r="6039" spans="1:2">
      <c r="A6039"/>
      <c r="B6039" s="64" t="e">
        <f>VLOOKUP($A6039,Pivot!$D:$E,2,FALSE)</f>
        <v>#N/A</v>
      </c>
    </row>
    <row r="6040" spans="1:2">
      <c r="A6040"/>
      <c r="B6040" s="64" t="e">
        <f>VLOOKUP($A6040,Pivot!$D:$E,2,FALSE)</f>
        <v>#N/A</v>
      </c>
    </row>
    <row r="6041" spans="1:2">
      <c r="A6041"/>
      <c r="B6041" s="64" t="e">
        <f>VLOOKUP($A6041,Pivot!$D:$E,2,FALSE)</f>
        <v>#N/A</v>
      </c>
    </row>
    <row r="6042" spans="1:2">
      <c r="A6042"/>
      <c r="B6042" s="64" t="e">
        <f>VLOOKUP($A6042,Pivot!$D:$E,2,FALSE)</f>
        <v>#N/A</v>
      </c>
    </row>
    <row r="6043" spans="1:2">
      <c r="A6043"/>
      <c r="B6043" s="64" t="e">
        <f>VLOOKUP($A6043,Pivot!$D:$E,2,FALSE)</f>
        <v>#N/A</v>
      </c>
    </row>
    <row r="6044" spans="1:2">
      <c r="A6044"/>
      <c r="B6044" s="64" t="e">
        <f>VLOOKUP($A6044,Pivot!$D:$E,2,FALSE)</f>
        <v>#N/A</v>
      </c>
    </row>
    <row r="6045" spans="1:2">
      <c r="A6045"/>
      <c r="B6045" s="64" t="e">
        <f>VLOOKUP($A6045,Pivot!$D:$E,2,FALSE)</f>
        <v>#N/A</v>
      </c>
    </row>
    <row r="6046" spans="1:2">
      <c r="A6046"/>
      <c r="B6046" s="64" t="e">
        <f>VLOOKUP($A6046,Pivot!$D:$E,2,FALSE)</f>
        <v>#N/A</v>
      </c>
    </row>
    <row r="6047" spans="1:2">
      <c r="A6047"/>
      <c r="B6047" s="64" t="e">
        <f>VLOOKUP($A6047,Pivot!$D:$E,2,FALSE)</f>
        <v>#N/A</v>
      </c>
    </row>
    <row r="6048" spans="1:2">
      <c r="A6048"/>
      <c r="B6048" s="64" t="e">
        <f>VLOOKUP($A6048,Pivot!$D:$E,2,FALSE)</f>
        <v>#N/A</v>
      </c>
    </row>
    <row r="6049" spans="1:2">
      <c r="A6049"/>
      <c r="B6049" s="64" t="e">
        <f>VLOOKUP($A6049,Pivot!$D:$E,2,FALSE)</f>
        <v>#N/A</v>
      </c>
    </row>
    <row r="6050" spans="1:2">
      <c r="A6050"/>
      <c r="B6050" s="64" t="e">
        <f>VLOOKUP($A6050,Pivot!$D:$E,2,FALSE)</f>
        <v>#N/A</v>
      </c>
    </row>
    <row r="6051" spans="1:2">
      <c r="A6051"/>
      <c r="B6051" s="64" t="e">
        <f>VLOOKUP($A6051,Pivot!$D:$E,2,FALSE)</f>
        <v>#N/A</v>
      </c>
    </row>
    <row r="6052" spans="1:2">
      <c r="A6052"/>
      <c r="B6052" s="64" t="e">
        <f>VLOOKUP($A6052,Pivot!$D:$E,2,FALSE)</f>
        <v>#N/A</v>
      </c>
    </row>
    <row r="6053" spans="1:2">
      <c r="A6053"/>
      <c r="B6053" s="64" t="e">
        <f>VLOOKUP($A6053,Pivot!$D:$E,2,FALSE)</f>
        <v>#N/A</v>
      </c>
    </row>
    <row r="6054" spans="1:2">
      <c r="A6054"/>
      <c r="B6054" s="64" t="e">
        <f>VLOOKUP($A6054,Pivot!$D:$E,2,FALSE)</f>
        <v>#N/A</v>
      </c>
    </row>
    <row r="6055" spans="1:2">
      <c r="A6055"/>
      <c r="B6055" s="64" t="e">
        <f>VLOOKUP($A6055,Pivot!$D:$E,2,FALSE)</f>
        <v>#N/A</v>
      </c>
    </row>
    <row r="6056" spans="1:2">
      <c r="A6056"/>
      <c r="B6056" s="64" t="e">
        <f>VLOOKUP($A6056,Pivot!$D:$E,2,FALSE)</f>
        <v>#N/A</v>
      </c>
    </row>
    <row r="6057" spans="1:2">
      <c r="A6057"/>
      <c r="B6057" s="64" t="e">
        <f>VLOOKUP($A6057,Pivot!$D:$E,2,FALSE)</f>
        <v>#N/A</v>
      </c>
    </row>
    <row r="6058" spans="1:2">
      <c r="A6058"/>
      <c r="B6058" s="64" t="e">
        <f>VLOOKUP($A6058,Pivot!$D:$E,2,FALSE)</f>
        <v>#N/A</v>
      </c>
    </row>
    <row r="6059" spans="1:2">
      <c r="A6059"/>
      <c r="B6059" s="64" t="e">
        <f>VLOOKUP($A6059,Pivot!$D:$E,2,FALSE)</f>
        <v>#N/A</v>
      </c>
    </row>
    <row r="6060" spans="1:2">
      <c r="A6060"/>
      <c r="B6060" s="64" t="e">
        <f>VLOOKUP($A6060,Pivot!$D:$E,2,FALSE)</f>
        <v>#N/A</v>
      </c>
    </row>
    <row r="6061" spans="1:2">
      <c r="A6061"/>
      <c r="B6061" s="64" t="e">
        <f>VLOOKUP($A6061,Pivot!$D:$E,2,FALSE)</f>
        <v>#N/A</v>
      </c>
    </row>
    <row r="6062" spans="1:2">
      <c r="A6062"/>
      <c r="B6062" s="64" t="e">
        <f>VLOOKUP($A6062,Pivot!$D:$E,2,FALSE)</f>
        <v>#N/A</v>
      </c>
    </row>
    <row r="6063" spans="1:2">
      <c r="A6063"/>
      <c r="B6063" s="64" t="e">
        <f>VLOOKUP($A6063,Pivot!$D:$E,2,FALSE)</f>
        <v>#N/A</v>
      </c>
    </row>
    <row r="6064" spans="1:2">
      <c r="A6064"/>
      <c r="B6064" s="64" t="e">
        <f>VLOOKUP($A6064,Pivot!$D:$E,2,FALSE)</f>
        <v>#N/A</v>
      </c>
    </row>
    <row r="6065" spans="1:2">
      <c r="A6065"/>
      <c r="B6065" s="64" t="e">
        <f>VLOOKUP($A6065,Pivot!$D:$E,2,FALSE)</f>
        <v>#N/A</v>
      </c>
    </row>
    <row r="6066" spans="1:2">
      <c r="A6066"/>
      <c r="B6066" s="64" t="e">
        <f>VLOOKUP($A6066,Pivot!$D:$E,2,FALSE)</f>
        <v>#N/A</v>
      </c>
    </row>
    <row r="6067" spans="1:2">
      <c r="A6067"/>
      <c r="B6067" s="64" t="e">
        <f>VLOOKUP($A6067,Pivot!$D:$E,2,FALSE)</f>
        <v>#N/A</v>
      </c>
    </row>
    <row r="6068" spans="1:2">
      <c r="A6068"/>
      <c r="B6068" s="64" t="e">
        <f>VLOOKUP($A6068,Pivot!$D:$E,2,FALSE)</f>
        <v>#N/A</v>
      </c>
    </row>
    <row r="6069" spans="1:2">
      <c r="A6069"/>
      <c r="B6069" s="64" t="e">
        <f>VLOOKUP($A6069,Pivot!$D:$E,2,FALSE)</f>
        <v>#N/A</v>
      </c>
    </row>
    <row r="6070" spans="1:2">
      <c r="A6070"/>
      <c r="B6070" s="64" t="e">
        <f>VLOOKUP($A6070,Pivot!$D:$E,2,FALSE)</f>
        <v>#N/A</v>
      </c>
    </row>
    <row r="6071" spans="1:2">
      <c r="A6071"/>
      <c r="B6071" s="64" t="e">
        <f>VLOOKUP($A6071,Pivot!$D:$E,2,FALSE)</f>
        <v>#N/A</v>
      </c>
    </row>
    <row r="6072" spans="1:2">
      <c r="A6072"/>
      <c r="B6072" s="64" t="e">
        <f>VLOOKUP($A6072,Pivot!$D:$E,2,FALSE)</f>
        <v>#N/A</v>
      </c>
    </row>
    <row r="6073" spans="1:2">
      <c r="A6073"/>
      <c r="B6073" s="64" t="e">
        <f>VLOOKUP($A6073,Pivot!$D:$E,2,FALSE)</f>
        <v>#N/A</v>
      </c>
    </row>
    <row r="6074" spans="1:2">
      <c r="A6074"/>
      <c r="B6074" s="64" t="e">
        <f>VLOOKUP($A6074,Pivot!$D:$E,2,FALSE)</f>
        <v>#N/A</v>
      </c>
    </row>
    <row r="6075" spans="1:2">
      <c r="A6075"/>
      <c r="B6075" s="64" t="e">
        <f>VLOOKUP($A6075,Pivot!$D:$E,2,FALSE)</f>
        <v>#N/A</v>
      </c>
    </row>
    <row r="6076" spans="1:2">
      <c r="A6076"/>
      <c r="B6076" s="64" t="e">
        <f>VLOOKUP($A6076,Pivot!$D:$E,2,FALSE)</f>
        <v>#N/A</v>
      </c>
    </row>
    <row r="6077" spans="1:2">
      <c r="A6077"/>
      <c r="B6077" s="64" t="e">
        <f>VLOOKUP($A6077,Pivot!$D:$E,2,FALSE)</f>
        <v>#N/A</v>
      </c>
    </row>
    <row r="6078" spans="1:2">
      <c r="A6078"/>
      <c r="B6078" s="64" t="e">
        <f>VLOOKUP($A6078,Pivot!$D:$E,2,FALSE)</f>
        <v>#N/A</v>
      </c>
    </row>
    <row r="6079" spans="1:2">
      <c r="A6079"/>
      <c r="B6079" s="64" t="e">
        <f>VLOOKUP($A6079,Pivot!$D:$E,2,FALSE)</f>
        <v>#N/A</v>
      </c>
    </row>
    <row r="6080" spans="1:2">
      <c r="A6080"/>
      <c r="B6080" s="64" t="e">
        <f>VLOOKUP($A6080,Pivot!$D:$E,2,FALSE)</f>
        <v>#N/A</v>
      </c>
    </row>
    <row r="6081" spans="1:2">
      <c r="A6081"/>
      <c r="B6081" s="64" t="e">
        <f>VLOOKUP($A6081,Pivot!$D:$E,2,FALSE)</f>
        <v>#N/A</v>
      </c>
    </row>
    <row r="6082" spans="1:2">
      <c r="A6082"/>
      <c r="B6082" s="64" t="e">
        <f>VLOOKUP($A6082,Pivot!$D:$E,2,FALSE)</f>
        <v>#N/A</v>
      </c>
    </row>
    <row r="6083" spans="1:2">
      <c r="A6083"/>
      <c r="B6083" s="64" t="e">
        <f>VLOOKUP($A6083,Pivot!$D:$E,2,FALSE)</f>
        <v>#N/A</v>
      </c>
    </row>
    <row r="6084" spans="1:2">
      <c r="A6084"/>
      <c r="B6084" s="64" t="e">
        <f>VLOOKUP($A6084,Pivot!$D:$E,2,FALSE)</f>
        <v>#N/A</v>
      </c>
    </row>
    <row r="6085" spans="1:2">
      <c r="A6085"/>
      <c r="B6085" s="64" t="e">
        <f>VLOOKUP($A6085,Pivot!$D:$E,2,FALSE)</f>
        <v>#N/A</v>
      </c>
    </row>
    <row r="6086" spans="1:2">
      <c r="A6086"/>
      <c r="B6086" s="64" t="e">
        <f>VLOOKUP($A6086,Pivot!$D:$E,2,FALSE)</f>
        <v>#N/A</v>
      </c>
    </row>
    <row r="6087" spans="1:2">
      <c r="A6087"/>
      <c r="B6087" s="64" t="e">
        <f>VLOOKUP($A6087,Pivot!$D:$E,2,FALSE)</f>
        <v>#N/A</v>
      </c>
    </row>
    <row r="6088" spans="1:2">
      <c r="A6088"/>
      <c r="B6088" s="64" t="e">
        <f>VLOOKUP($A6088,Pivot!$D:$E,2,FALSE)</f>
        <v>#N/A</v>
      </c>
    </row>
    <row r="6089" spans="1:2">
      <c r="A6089"/>
      <c r="B6089" s="64" t="e">
        <f>VLOOKUP($A6089,Pivot!$D:$E,2,FALSE)</f>
        <v>#N/A</v>
      </c>
    </row>
    <row r="6090" spans="1:2">
      <c r="A6090"/>
      <c r="B6090" s="64" t="e">
        <f>VLOOKUP($A6090,Pivot!$D:$E,2,FALSE)</f>
        <v>#N/A</v>
      </c>
    </row>
    <row r="6091" spans="1:2">
      <c r="A6091"/>
      <c r="B6091" s="64" t="e">
        <f>VLOOKUP($A6091,Pivot!$D:$E,2,FALSE)</f>
        <v>#N/A</v>
      </c>
    </row>
    <row r="6092" spans="1:2">
      <c r="A6092"/>
      <c r="B6092" s="64" t="e">
        <f>VLOOKUP($A6092,Pivot!$D:$E,2,FALSE)</f>
        <v>#N/A</v>
      </c>
    </row>
    <row r="6093" spans="1:2">
      <c r="A6093"/>
      <c r="B6093" s="64" t="e">
        <f>VLOOKUP($A6093,Pivot!$D:$E,2,FALSE)</f>
        <v>#N/A</v>
      </c>
    </row>
    <row r="6094" spans="1:2">
      <c r="A6094"/>
      <c r="B6094" s="64" t="e">
        <f>VLOOKUP($A6094,Pivot!$D:$E,2,FALSE)</f>
        <v>#N/A</v>
      </c>
    </row>
    <row r="6095" spans="1:2">
      <c r="A6095"/>
      <c r="B6095" s="64" t="e">
        <f>VLOOKUP($A6095,Pivot!$D:$E,2,FALSE)</f>
        <v>#N/A</v>
      </c>
    </row>
    <row r="6096" spans="1:2">
      <c r="A6096"/>
      <c r="B6096" s="64" t="e">
        <f>VLOOKUP($A6096,Pivot!$D:$E,2,FALSE)</f>
        <v>#N/A</v>
      </c>
    </row>
    <row r="6097" spans="1:2">
      <c r="A6097"/>
      <c r="B6097" s="64" t="e">
        <f>VLOOKUP($A6097,Pivot!$D:$E,2,FALSE)</f>
        <v>#N/A</v>
      </c>
    </row>
    <row r="6098" spans="1:2">
      <c r="A6098"/>
      <c r="B6098" s="64" t="e">
        <f>VLOOKUP($A6098,Pivot!$D:$E,2,FALSE)</f>
        <v>#N/A</v>
      </c>
    </row>
    <row r="6099" spans="1:2">
      <c r="A6099"/>
      <c r="B6099" s="64" t="e">
        <f>VLOOKUP($A6099,Pivot!$D:$E,2,FALSE)</f>
        <v>#N/A</v>
      </c>
    </row>
    <row r="6100" spans="1:2">
      <c r="A6100"/>
      <c r="B6100" s="64" t="e">
        <f>VLOOKUP($A6100,Pivot!$D:$E,2,FALSE)</f>
        <v>#N/A</v>
      </c>
    </row>
    <row r="6101" spans="1:2">
      <c r="A6101"/>
      <c r="B6101" s="64" t="e">
        <f>VLOOKUP($A6101,Pivot!$D:$E,2,FALSE)</f>
        <v>#N/A</v>
      </c>
    </row>
    <row r="6102" spans="1:2">
      <c r="A6102"/>
      <c r="B6102" s="64" t="e">
        <f>VLOOKUP($A6102,Pivot!$D:$E,2,FALSE)</f>
        <v>#N/A</v>
      </c>
    </row>
    <row r="6103" spans="1:2">
      <c r="A6103"/>
      <c r="B6103" s="64" t="e">
        <f>VLOOKUP($A6103,Pivot!$D:$E,2,FALSE)</f>
        <v>#N/A</v>
      </c>
    </row>
    <row r="6104" spans="1:2">
      <c r="A6104"/>
      <c r="B6104" s="64" t="e">
        <f>VLOOKUP($A6104,Pivot!$D:$E,2,FALSE)</f>
        <v>#N/A</v>
      </c>
    </row>
    <row r="6105" spans="1:2">
      <c r="A6105"/>
      <c r="B6105" s="64" t="e">
        <f>VLOOKUP($A6105,Pivot!$D:$E,2,FALSE)</f>
        <v>#N/A</v>
      </c>
    </row>
    <row r="6106" spans="1:2">
      <c r="A6106"/>
      <c r="B6106" s="64" t="e">
        <f>VLOOKUP($A6106,Pivot!$D:$E,2,FALSE)</f>
        <v>#N/A</v>
      </c>
    </row>
    <row r="6107" spans="1:2">
      <c r="A6107"/>
      <c r="B6107" s="64" t="e">
        <f>VLOOKUP($A6107,Pivot!$D:$E,2,FALSE)</f>
        <v>#N/A</v>
      </c>
    </row>
    <row r="6108" spans="1:2">
      <c r="A6108"/>
      <c r="B6108" s="64" t="e">
        <f>VLOOKUP($A6108,Pivot!$D:$E,2,FALSE)</f>
        <v>#N/A</v>
      </c>
    </row>
    <row r="6109" spans="1:2">
      <c r="A6109"/>
      <c r="B6109" s="64" t="e">
        <f>VLOOKUP($A6109,Pivot!$D:$E,2,FALSE)</f>
        <v>#N/A</v>
      </c>
    </row>
    <row r="6110" spans="1:2">
      <c r="A6110"/>
      <c r="B6110" s="64" t="e">
        <f>VLOOKUP($A6110,Pivot!$D:$E,2,FALSE)</f>
        <v>#N/A</v>
      </c>
    </row>
    <row r="6111" spans="1:2">
      <c r="A6111"/>
      <c r="B6111" s="64" t="e">
        <f>VLOOKUP($A6111,Pivot!$D:$E,2,FALSE)</f>
        <v>#N/A</v>
      </c>
    </row>
    <row r="6112" spans="1:2">
      <c r="A6112"/>
      <c r="B6112" s="64" t="e">
        <f>VLOOKUP($A6112,Pivot!$D:$E,2,FALSE)</f>
        <v>#N/A</v>
      </c>
    </row>
    <row r="6113" spans="1:2">
      <c r="A6113"/>
      <c r="B6113" s="64" t="e">
        <f>VLOOKUP($A6113,Pivot!$D:$E,2,FALSE)</f>
        <v>#N/A</v>
      </c>
    </row>
    <row r="6114" spans="1:2">
      <c r="A6114"/>
      <c r="B6114" s="64" t="e">
        <f>VLOOKUP($A6114,Pivot!$D:$E,2,FALSE)</f>
        <v>#N/A</v>
      </c>
    </row>
    <row r="6115" spans="1:2">
      <c r="A6115"/>
      <c r="B6115" s="64" t="e">
        <f>VLOOKUP($A6115,Pivot!$D:$E,2,FALSE)</f>
        <v>#N/A</v>
      </c>
    </row>
    <row r="6116" spans="1:2">
      <c r="A6116"/>
      <c r="B6116" s="64" t="e">
        <f>VLOOKUP($A6116,Pivot!$D:$E,2,FALSE)</f>
        <v>#N/A</v>
      </c>
    </row>
    <row r="6117" spans="1:2">
      <c r="A6117"/>
      <c r="B6117" s="64" t="e">
        <f>VLOOKUP($A6117,Pivot!$D:$E,2,FALSE)</f>
        <v>#N/A</v>
      </c>
    </row>
    <row r="6118" spans="1:2">
      <c r="A6118"/>
      <c r="B6118" s="64" t="e">
        <f>VLOOKUP($A6118,Pivot!$D:$E,2,FALSE)</f>
        <v>#N/A</v>
      </c>
    </row>
    <row r="6119" spans="1:2">
      <c r="A6119"/>
      <c r="B6119" s="64" t="e">
        <f>VLOOKUP($A6119,Pivot!$D:$E,2,FALSE)</f>
        <v>#N/A</v>
      </c>
    </row>
    <row r="6120" spans="1:2">
      <c r="A6120"/>
      <c r="B6120" s="64" t="e">
        <f>VLOOKUP($A6120,Pivot!$D:$E,2,FALSE)</f>
        <v>#N/A</v>
      </c>
    </row>
    <row r="6121" spans="1:2">
      <c r="A6121"/>
      <c r="B6121" s="64" t="e">
        <f>VLOOKUP($A6121,Pivot!$D:$E,2,FALSE)</f>
        <v>#N/A</v>
      </c>
    </row>
    <row r="6122" spans="1:2">
      <c r="A6122"/>
      <c r="B6122" s="64" t="e">
        <f>VLOOKUP($A6122,Pivot!$D:$E,2,FALSE)</f>
        <v>#N/A</v>
      </c>
    </row>
    <row r="6123" spans="1:2">
      <c r="A6123"/>
      <c r="B6123" s="64" t="e">
        <f>VLOOKUP($A6123,Pivot!$D:$E,2,FALSE)</f>
        <v>#N/A</v>
      </c>
    </row>
    <row r="6124" spans="1:2">
      <c r="A6124"/>
      <c r="B6124" s="64" t="e">
        <f>VLOOKUP($A6124,Pivot!$D:$E,2,FALSE)</f>
        <v>#N/A</v>
      </c>
    </row>
    <row r="6125" spans="1:2">
      <c r="A6125"/>
      <c r="B6125" s="64" t="e">
        <f>VLOOKUP($A6125,Pivot!$D:$E,2,FALSE)</f>
        <v>#N/A</v>
      </c>
    </row>
    <row r="6126" spans="1:2">
      <c r="A6126"/>
      <c r="B6126" s="64" t="e">
        <f>VLOOKUP($A6126,Pivot!$D:$E,2,FALSE)</f>
        <v>#N/A</v>
      </c>
    </row>
    <row r="6127" spans="1:2">
      <c r="A6127"/>
      <c r="B6127" s="64" t="e">
        <f>VLOOKUP($A6127,Pivot!$D:$E,2,FALSE)</f>
        <v>#N/A</v>
      </c>
    </row>
    <row r="6128" spans="1:2">
      <c r="A6128"/>
      <c r="B6128" s="64" t="e">
        <f>VLOOKUP($A6128,Pivot!$D:$E,2,FALSE)</f>
        <v>#N/A</v>
      </c>
    </row>
    <row r="6129" spans="1:2">
      <c r="A6129"/>
      <c r="B6129" s="64" t="e">
        <f>VLOOKUP($A6129,Pivot!$D:$E,2,FALSE)</f>
        <v>#N/A</v>
      </c>
    </row>
    <row r="6130" spans="1:2">
      <c r="A6130"/>
      <c r="B6130" s="64" t="e">
        <f>VLOOKUP($A6130,Pivot!$D:$E,2,FALSE)</f>
        <v>#N/A</v>
      </c>
    </row>
    <row r="6131" spans="1:2">
      <c r="A6131"/>
      <c r="B6131" s="64" t="e">
        <f>VLOOKUP($A6131,Pivot!$D:$E,2,FALSE)</f>
        <v>#N/A</v>
      </c>
    </row>
    <row r="6132" spans="1:2">
      <c r="A6132"/>
      <c r="B6132" s="64" t="e">
        <f>VLOOKUP($A6132,Pivot!$D:$E,2,FALSE)</f>
        <v>#N/A</v>
      </c>
    </row>
    <row r="6133" spans="1:2">
      <c r="A6133"/>
      <c r="B6133" s="64" t="e">
        <f>VLOOKUP($A6133,Pivot!$D:$E,2,FALSE)</f>
        <v>#N/A</v>
      </c>
    </row>
    <row r="6134" spans="1:2">
      <c r="A6134"/>
      <c r="B6134" s="64" t="e">
        <f>VLOOKUP($A6134,Pivot!$D:$E,2,FALSE)</f>
        <v>#N/A</v>
      </c>
    </row>
    <row r="6135" spans="1:2">
      <c r="A6135"/>
      <c r="B6135" s="64" t="e">
        <f>VLOOKUP($A6135,Pivot!$D:$E,2,FALSE)</f>
        <v>#N/A</v>
      </c>
    </row>
    <row r="6136" spans="1:2">
      <c r="A6136"/>
      <c r="B6136" s="64" t="e">
        <f>VLOOKUP($A6136,Pivot!$D:$E,2,FALSE)</f>
        <v>#N/A</v>
      </c>
    </row>
    <row r="6137" spans="1:2">
      <c r="A6137"/>
      <c r="B6137" s="64" t="e">
        <f>VLOOKUP($A6137,Pivot!$D:$E,2,FALSE)</f>
        <v>#N/A</v>
      </c>
    </row>
    <row r="6138" spans="1:2">
      <c r="A6138"/>
      <c r="B6138" s="64" t="e">
        <f>VLOOKUP($A6138,Pivot!$D:$E,2,FALSE)</f>
        <v>#N/A</v>
      </c>
    </row>
    <row r="6139" spans="1:2">
      <c r="A6139"/>
      <c r="B6139" s="64" t="e">
        <f>VLOOKUP($A6139,Pivot!$D:$E,2,FALSE)</f>
        <v>#N/A</v>
      </c>
    </row>
    <row r="6140" spans="1:2">
      <c r="A6140"/>
      <c r="B6140" s="64" t="e">
        <f>VLOOKUP($A6140,Pivot!$D:$E,2,FALSE)</f>
        <v>#N/A</v>
      </c>
    </row>
    <row r="6141" spans="1:2">
      <c r="A6141"/>
      <c r="B6141" s="64" t="e">
        <f>VLOOKUP($A6141,Pivot!$D:$E,2,FALSE)</f>
        <v>#N/A</v>
      </c>
    </row>
    <row r="6142" spans="1:2">
      <c r="A6142"/>
      <c r="B6142" s="64" t="e">
        <f>VLOOKUP($A6142,Pivot!$D:$E,2,FALSE)</f>
        <v>#N/A</v>
      </c>
    </row>
    <row r="6143" spans="1:2">
      <c r="A6143"/>
      <c r="B6143" s="64" t="e">
        <f>VLOOKUP($A6143,Pivot!$D:$E,2,FALSE)</f>
        <v>#N/A</v>
      </c>
    </row>
    <row r="6144" spans="1:2">
      <c r="A6144"/>
      <c r="B6144" s="64" t="e">
        <f>VLOOKUP($A6144,Pivot!$D:$E,2,FALSE)</f>
        <v>#N/A</v>
      </c>
    </row>
    <row r="6145" spans="1:2">
      <c r="A6145"/>
      <c r="B6145" s="64" t="e">
        <f>VLOOKUP($A6145,Pivot!$D:$E,2,FALSE)</f>
        <v>#N/A</v>
      </c>
    </row>
    <row r="6146" spans="1:2">
      <c r="A6146"/>
      <c r="B6146" s="64" t="e">
        <f>VLOOKUP($A6146,Pivot!$D:$E,2,FALSE)</f>
        <v>#N/A</v>
      </c>
    </row>
    <row r="6147" spans="1:2">
      <c r="A6147"/>
      <c r="B6147" s="64" t="e">
        <f>VLOOKUP($A6147,Pivot!$D:$E,2,FALSE)</f>
        <v>#N/A</v>
      </c>
    </row>
    <row r="6148" spans="1:2">
      <c r="A6148"/>
      <c r="B6148" s="64" t="e">
        <f>VLOOKUP($A6148,Pivot!$D:$E,2,FALSE)</f>
        <v>#N/A</v>
      </c>
    </row>
    <row r="6149" spans="1:2">
      <c r="A6149"/>
      <c r="B6149" s="64" t="e">
        <f>VLOOKUP($A6149,Pivot!$D:$E,2,FALSE)</f>
        <v>#N/A</v>
      </c>
    </row>
    <row r="6150" spans="1:2">
      <c r="A6150"/>
      <c r="B6150" s="64" t="e">
        <f>VLOOKUP($A6150,Pivot!$D:$E,2,FALSE)</f>
        <v>#N/A</v>
      </c>
    </row>
    <row r="6151" spans="1:2">
      <c r="A6151"/>
      <c r="B6151" s="64" t="e">
        <f>VLOOKUP($A6151,Pivot!$D:$E,2,FALSE)</f>
        <v>#N/A</v>
      </c>
    </row>
    <row r="6152" spans="1:2">
      <c r="A6152"/>
      <c r="B6152" s="64" t="e">
        <f>VLOOKUP($A6152,Pivot!$D:$E,2,FALSE)</f>
        <v>#N/A</v>
      </c>
    </row>
    <row r="6153" spans="1:2">
      <c r="A6153"/>
      <c r="B6153" s="64" t="e">
        <f>VLOOKUP($A6153,Pivot!$D:$E,2,FALSE)</f>
        <v>#N/A</v>
      </c>
    </row>
    <row r="6154" spans="1:2">
      <c r="A6154"/>
      <c r="B6154" s="64" t="e">
        <f>VLOOKUP($A6154,Pivot!$D:$E,2,FALSE)</f>
        <v>#N/A</v>
      </c>
    </row>
    <row r="6155" spans="1:2">
      <c r="A6155"/>
      <c r="B6155" s="64" t="e">
        <f>VLOOKUP($A6155,Pivot!$D:$E,2,FALSE)</f>
        <v>#N/A</v>
      </c>
    </row>
    <row r="6156" spans="1:2">
      <c r="A6156"/>
      <c r="B6156" s="64" t="e">
        <f>VLOOKUP($A6156,Pivot!$D:$E,2,FALSE)</f>
        <v>#N/A</v>
      </c>
    </row>
    <row r="6157" spans="1:2">
      <c r="A6157"/>
      <c r="B6157" s="64" t="e">
        <f>VLOOKUP($A6157,Pivot!$D:$E,2,FALSE)</f>
        <v>#N/A</v>
      </c>
    </row>
    <row r="6158" spans="1:2">
      <c r="A6158"/>
      <c r="B6158" s="64" t="e">
        <f>VLOOKUP($A6158,Pivot!$D:$E,2,FALSE)</f>
        <v>#N/A</v>
      </c>
    </row>
    <row r="6159" spans="1:2">
      <c r="A6159"/>
      <c r="B6159" s="64" t="e">
        <f>VLOOKUP($A6159,Pivot!$D:$E,2,FALSE)</f>
        <v>#N/A</v>
      </c>
    </row>
    <row r="6160" spans="1:2">
      <c r="A6160"/>
      <c r="B6160" s="64" t="e">
        <f>VLOOKUP($A6160,Pivot!$D:$E,2,FALSE)</f>
        <v>#N/A</v>
      </c>
    </row>
    <row r="6161" spans="1:2">
      <c r="A6161"/>
      <c r="B6161" s="64" t="e">
        <f>VLOOKUP($A6161,Pivot!$D:$E,2,FALSE)</f>
        <v>#N/A</v>
      </c>
    </row>
    <row r="6162" spans="1:2">
      <c r="A6162"/>
      <c r="B6162" s="64" t="e">
        <f>VLOOKUP($A6162,Pivot!$D:$E,2,FALSE)</f>
        <v>#N/A</v>
      </c>
    </row>
    <row r="6163" spans="1:2">
      <c r="A6163"/>
      <c r="B6163" s="64" t="e">
        <f>VLOOKUP($A6163,Pivot!$D:$E,2,FALSE)</f>
        <v>#N/A</v>
      </c>
    </row>
    <row r="6164" spans="1:2">
      <c r="A6164"/>
      <c r="B6164" s="64" t="e">
        <f>VLOOKUP($A6164,Pivot!$D:$E,2,FALSE)</f>
        <v>#N/A</v>
      </c>
    </row>
    <row r="6165" spans="1:2">
      <c r="A6165"/>
      <c r="B6165" s="64" t="e">
        <f>VLOOKUP($A6165,Pivot!$D:$E,2,FALSE)</f>
        <v>#N/A</v>
      </c>
    </row>
    <row r="6166" spans="1:2">
      <c r="A6166"/>
      <c r="B6166" s="64" t="e">
        <f>VLOOKUP($A6166,Pivot!$D:$E,2,FALSE)</f>
        <v>#N/A</v>
      </c>
    </row>
    <row r="6167" spans="1:2">
      <c r="A6167"/>
      <c r="B6167" s="64" t="e">
        <f>VLOOKUP($A6167,Pivot!$D:$E,2,FALSE)</f>
        <v>#N/A</v>
      </c>
    </row>
    <row r="6168" spans="1:2">
      <c r="A6168"/>
      <c r="B6168" s="64" t="e">
        <f>VLOOKUP($A6168,Pivot!$D:$E,2,FALSE)</f>
        <v>#N/A</v>
      </c>
    </row>
    <row r="6169" spans="1:2">
      <c r="A6169"/>
      <c r="B6169" s="64" t="e">
        <f>VLOOKUP($A6169,Pivot!$D:$E,2,FALSE)</f>
        <v>#N/A</v>
      </c>
    </row>
    <row r="6170" spans="1:2">
      <c r="A6170"/>
      <c r="B6170" s="64" t="e">
        <f>VLOOKUP($A6170,Pivot!$D:$E,2,FALSE)</f>
        <v>#N/A</v>
      </c>
    </row>
    <row r="6171" spans="1:2">
      <c r="A6171"/>
      <c r="B6171" s="64" t="e">
        <f>VLOOKUP($A6171,Pivot!$D:$E,2,FALSE)</f>
        <v>#N/A</v>
      </c>
    </row>
    <row r="6172" spans="1:2">
      <c r="A6172"/>
      <c r="B6172" s="64" t="e">
        <f>VLOOKUP($A6172,Pivot!$D:$E,2,FALSE)</f>
        <v>#N/A</v>
      </c>
    </row>
    <row r="6173" spans="1:2">
      <c r="A6173"/>
      <c r="B6173" s="64" t="e">
        <f>VLOOKUP($A6173,Pivot!$D:$E,2,FALSE)</f>
        <v>#N/A</v>
      </c>
    </row>
    <row r="6174" spans="1:2">
      <c r="A6174"/>
      <c r="B6174" s="64" t="e">
        <f>VLOOKUP($A6174,Pivot!$D:$E,2,FALSE)</f>
        <v>#N/A</v>
      </c>
    </row>
    <row r="6175" spans="1:2">
      <c r="A6175"/>
      <c r="B6175" s="64" t="e">
        <f>VLOOKUP($A6175,Pivot!$D:$E,2,FALSE)</f>
        <v>#N/A</v>
      </c>
    </row>
    <row r="6176" spans="1:2">
      <c r="A6176"/>
      <c r="B6176" s="64" t="e">
        <f>VLOOKUP($A6176,Pivot!$D:$E,2,FALSE)</f>
        <v>#N/A</v>
      </c>
    </row>
    <row r="6177" spans="1:2">
      <c r="A6177"/>
      <c r="B6177" s="64" t="e">
        <f>VLOOKUP($A6177,Pivot!$D:$E,2,FALSE)</f>
        <v>#N/A</v>
      </c>
    </row>
    <row r="6178" spans="1:2">
      <c r="A6178"/>
      <c r="B6178" s="64" t="e">
        <f>VLOOKUP($A6178,Pivot!$D:$E,2,FALSE)</f>
        <v>#N/A</v>
      </c>
    </row>
    <row r="6179" spans="1:2">
      <c r="A6179"/>
      <c r="B6179" s="64" t="e">
        <f>VLOOKUP($A6179,Pivot!$D:$E,2,FALSE)</f>
        <v>#N/A</v>
      </c>
    </row>
    <row r="6180" spans="1:2">
      <c r="A6180"/>
      <c r="B6180" s="64" t="e">
        <f>VLOOKUP($A6180,Pivot!$D:$E,2,FALSE)</f>
        <v>#N/A</v>
      </c>
    </row>
    <row r="6181" spans="1:2">
      <c r="A6181"/>
      <c r="B6181" s="64" t="e">
        <f>VLOOKUP($A6181,Pivot!$D:$E,2,FALSE)</f>
        <v>#N/A</v>
      </c>
    </row>
    <row r="6182" spans="1:2">
      <c r="A6182"/>
      <c r="B6182" s="64" t="e">
        <f>VLOOKUP($A6182,Pivot!$D:$E,2,FALSE)</f>
        <v>#N/A</v>
      </c>
    </row>
    <row r="6183" spans="1:2">
      <c r="A6183"/>
      <c r="B6183" s="64" t="e">
        <f>VLOOKUP($A6183,Pivot!$D:$E,2,FALSE)</f>
        <v>#N/A</v>
      </c>
    </row>
    <row r="6184" spans="1:2">
      <c r="A6184"/>
      <c r="B6184" s="64" t="e">
        <f>VLOOKUP($A6184,Pivot!$D:$E,2,FALSE)</f>
        <v>#N/A</v>
      </c>
    </row>
    <row r="6185" spans="1:2">
      <c r="A6185"/>
      <c r="B6185" s="64" t="e">
        <f>VLOOKUP($A6185,Pivot!$D:$E,2,FALSE)</f>
        <v>#N/A</v>
      </c>
    </row>
    <row r="6186" spans="1:2">
      <c r="A6186"/>
      <c r="B6186" s="64" t="e">
        <f>VLOOKUP($A6186,Pivot!$D:$E,2,FALSE)</f>
        <v>#N/A</v>
      </c>
    </row>
    <row r="6187" spans="1:2">
      <c r="A6187"/>
      <c r="B6187" s="64" t="e">
        <f>VLOOKUP($A6187,Pivot!$D:$E,2,FALSE)</f>
        <v>#N/A</v>
      </c>
    </row>
    <row r="6188" spans="1:2">
      <c r="A6188"/>
      <c r="B6188" s="64" t="e">
        <f>VLOOKUP($A6188,Pivot!$D:$E,2,FALSE)</f>
        <v>#N/A</v>
      </c>
    </row>
    <row r="6189" spans="1:2">
      <c r="A6189"/>
      <c r="B6189" s="64" t="e">
        <f>VLOOKUP($A6189,Pivot!$D:$E,2,FALSE)</f>
        <v>#N/A</v>
      </c>
    </row>
    <row r="6190" spans="1:2">
      <c r="A6190"/>
      <c r="B6190" s="64" t="e">
        <f>VLOOKUP($A6190,Pivot!$D:$E,2,FALSE)</f>
        <v>#N/A</v>
      </c>
    </row>
    <row r="6191" spans="1:2">
      <c r="A6191"/>
      <c r="B6191" s="64" t="e">
        <f>VLOOKUP($A6191,Pivot!$D:$E,2,FALSE)</f>
        <v>#N/A</v>
      </c>
    </row>
    <row r="6192" spans="1:2">
      <c r="A6192"/>
      <c r="B6192" s="64" t="e">
        <f>VLOOKUP($A6192,Pivot!$D:$E,2,FALSE)</f>
        <v>#N/A</v>
      </c>
    </row>
    <row r="6193" spans="1:2">
      <c r="A6193"/>
      <c r="B6193" s="64" t="e">
        <f>VLOOKUP($A6193,Pivot!$D:$E,2,FALSE)</f>
        <v>#N/A</v>
      </c>
    </row>
    <row r="6194" spans="1:2">
      <c r="A6194"/>
      <c r="B6194" s="64" t="e">
        <f>VLOOKUP($A6194,Pivot!$D:$E,2,FALSE)</f>
        <v>#N/A</v>
      </c>
    </row>
    <row r="6195" spans="1:2">
      <c r="A6195"/>
      <c r="B6195" s="64" t="e">
        <f>VLOOKUP($A6195,Pivot!$D:$E,2,FALSE)</f>
        <v>#N/A</v>
      </c>
    </row>
    <row r="6196" spans="1:2">
      <c r="A6196"/>
      <c r="B6196" s="64" t="e">
        <f>VLOOKUP($A6196,Pivot!$D:$E,2,FALSE)</f>
        <v>#N/A</v>
      </c>
    </row>
    <row r="6197" spans="1:2">
      <c r="A6197"/>
      <c r="B6197" s="64" t="e">
        <f>VLOOKUP($A6197,Pivot!$D:$E,2,FALSE)</f>
        <v>#N/A</v>
      </c>
    </row>
    <row r="6198" spans="1:2">
      <c r="A6198"/>
      <c r="B6198" s="64" t="e">
        <f>VLOOKUP($A6198,Pivot!$D:$E,2,FALSE)</f>
        <v>#N/A</v>
      </c>
    </row>
    <row r="6199" spans="1:2">
      <c r="A6199"/>
      <c r="B6199" s="64" t="e">
        <f>VLOOKUP($A6199,Pivot!$D:$E,2,FALSE)</f>
        <v>#N/A</v>
      </c>
    </row>
    <row r="6200" spans="1:2">
      <c r="A6200"/>
      <c r="B6200" s="64" t="e">
        <f>VLOOKUP($A6200,Pivot!$D:$E,2,FALSE)</f>
        <v>#N/A</v>
      </c>
    </row>
    <row r="6201" spans="1:2">
      <c r="A6201"/>
      <c r="B6201" s="64" t="e">
        <f>VLOOKUP($A6201,Pivot!$D:$E,2,FALSE)</f>
        <v>#N/A</v>
      </c>
    </row>
    <row r="6202" spans="1:2">
      <c r="A6202"/>
      <c r="B6202" s="64" t="e">
        <f>VLOOKUP($A6202,Pivot!$D:$E,2,FALSE)</f>
        <v>#N/A</v>
      </c>
    </row>
    <row r="6203" spans="1:2">
      <c r="A6203"/>
      <c r="B6203" s="64" t="e">
        <f>VLOOKUP($A6203,Pivot!$D:$E,2,FALSE)</f>
        <v>#N/A</v>
      </c>
    </row>
    <row r="6204" spans="1:2">
      <c r="A6204"/>
      <c r="B6204" s="64" t="e">
        <f>VLOOKUP($A6204,Pivot!$D:$E,2,FALSE)</f>
        <v>#N/A</v>
      </c>
    </row>
    <row r="6205" spans="1:2">
      <c r="A6205"/>
      <c r="B6205" s="64" t="e">
        <f>VLOOKUP($A6205,Pivot!$D:$E,2,FALSE)</f>
        <v>#N/A</v>
      </c>
    </row>
    <row r="6206" spans="1:2">
      <c r="A6206"/>
      <c r="B6206" s="64" t="e">
        <f>VLOOKUP($A6206,Pivot!$D:$E,2,FALSE)</f>
        <v>#N/A</v>
      </c>
    </row>
    <row r="6207" spans="1:2">
      <c r="A6207"/>
      <c r="B6207" s="64" t="e">
        <f>VLOOKUP($A6207,Pivot!$D:$E,2,FALSE)</f>
        <v>#N/A</v>
      </c>
    </row>
    <row r="6208" spans="1:2">
      <c r="A6208"/>
      <c r="B6208" s="64" t="e">
        <f>VLOOKUP($A6208,Pivot!$D:$E,2,FALSE)</f>
        <v>#N/A</v>
      </c>
    </row>
    <row r="6209" spans="1:2">
      <c r="A6209"/>
      <c r="B6209" s="64" t="e">
        <f>VLOOKUP($A6209,Pivot!$D:$E,2,FALSE)</f>
        <v>#N/A</v>
      </c>
    </row>
    <row r="6210" spans="1:2">
      <c r="A6210"/>
      <c r="B6210" s="64" t="e">
        <f>VLOOKUP($A6210,Pivot!$D:$E,2,FALSE)</f>
        <v>#N/A</v>
      </c>
    </row>
    <row r="6211" spans="1:2">
      <c r="A6211"/>
      <c r="B6211" s="64" t="e">
        <f>VLOOKUP($A6211,Pivot!$D:$E,2,FALSE)</f>
        <v>#N/A</v>
      </c>
    </row>
    <row r="6212" spans="1:2">
      <c r="A6212"/>
      <c r="B6212" s="64" t="e">
        <f>VLOOKUP($A6212,Pivot!$D:$E,2,FALSE)</f>
        <v>#N/A</v>
      </c>
    </row>
    <row r="6213" spans="1:2">
      <c r="A6213"/>
      <c r="B6213" s="64" t="e">
        <f>VLOOKUP($A6213,Pivot!$D:$E,2,FALSE)</f>
        <v>#N/A</v>
      </c>
    </row>
    <row r="6214" spans="1:2">
      <c r="A6214"/>
      <c r="B6214" s="64" t="e">
        <f>VLOOKUP($A6214,Pivot!$D:$E,2,FALSE)</f>
        <v>#N/A</v>
      </c>
    </row>
    <row r="6215" spans="1:2">
      <c r="A6215"/>
      <c r="B6215" s="64" t="e">
        <f>VLOOKUP($A6215,Pivot!$D:$E,2,FALSE)</f>
        <v>#N/A</v>
      </c>
    </row>
    <row r="6216" spans="1:2">
      <c r="A6216"/>
      <c r="B6216" s="64" t="e">
        <f>VLOOKUP($A6216,Pivot!$D:$E,2,FALSE)</f>
        <v>#N/A</v>
      </c>
    </row>
    <row r="6217" spans="1:2">
      <c r="A6217"/>
      <c r="B6217" s="64" t="e">
        <f>VLOOKUP($A6217,Pivot!$D:$E,2,FALSE)</f>
        <v>#N/A</v>
      </c>
    </row>
    <row r="6218" spans="1:2">
      <c r="A6218"/>
      <c r="B6218" s="64" t="e">
        <f>VLOOKUP($A6218,Pivot!$D:$E,2,FALSE)</f>
        <v>#N/A</v>
      </c>
    </row>
    <row r="6219" spans="1:2">
      <c r="A6219"/>
      <c r="B6219" s="64" t="e">
        <f>VLOOKUP($A6219,Pivot!$D:$E,2,FALSE)</f>
        <v>#N/A</v>
      </c>
    </row>
    <row r="6220" spans="1:2">
      <c r="A6220"/>
      <c r="B6220" s="64" t="e">
        <f>VLOOKUP($A6220,Pivot!$D:$E,2,FALSE)</f>
        <v>#N/A</v>
      </c>
    </row>
    <row r="6221" spans="1:2">
      <c r="A6221"/>
      <c r="B6221" s="64" t="e">
        <f>VLOOKUP($A6221,Pivot!$D:$E,2,FALSE)</f>
        <v>#N/A</v>
      </c>
    </row>
    <row r="6222" spans="1:2">
      <c r="A6222"/>
      <c r="B6222" s="64" t="e">
        <f>VLOOKUP($A6222,Pivot!$D:$E,2,FALSE)</f>
        <v>#N/A</v>
      </c>
    </row>
    <row r="6223" spans="1:2">
      <c r="A6223"/>
      <c r="B6223" s="64" t="e">
        <f>VLOOKUP($A6223,Pivot!$D:$E,2,FALSE)</f>
        <v>#N/A</v>
      </c>
    </row>
    <row r="6224" spans="1:2">
      <c r="A6224"/>
      <c r="B6224" s="64" t="e">
        <f>VLOOKUP($A6224,Pivot!$D:$E,2,FALSE)</f>
        <v>#N/A</v>
      </c>
    </row>
    <row r="6225" spans="1:2">
      <c r="A6225"/>
      <c r="B6225" s="64" t="e">
        <f>VLOOKUP($A6225,Pivot!$D:$E,2,FALSE)</f>
        <v>#N/A</v>
      </c>
    </row>
    <row r="6226" spans="1:2">
      <c r="A6226"/>
      <c r="B6226" s="64" t="e">
        <f>VLOOKUP($A6226,Pivot!$D:$E,2,FALSE)</f>
        <v>#N/A</v>
      </c>
    </row>
    <row r="6227" spans="1:2">
      <c r="A6227"/>
      <c r="B6227" s="64" t="e">
        <f>VLOOKUP($A6227,Pivot!$D:$E,2,FALSE)</f>
        <v>#N/A</v>
      </c>
    </row>
    <row r="6228" spans="1:2">
      <c r="A6228"/>
      <c r="B6228" s="64" t="e">
        <f>VLOOKUP($A6228,Pivot!$D:$E,2,FALSE)</f>
        <v>#N/A</v>
      </c>
    </row>
    <row r="6229" spans="1:2">
      <c r="A6229"/>
      <c r="B6229" s="64" t="e">
        <f>VLOOKUP($A6229,Pivot!$D:$E,2,FALSE)</f>
        <v>#N/A</v>
      </c>
    </row>
    <row r="6230" spans="1:2">
      <c r="A6230"/>
      <c r="B6230" s="64" t="e">
        <f>VLOOKUP($A6230,Pivot!$D:$E,2,FALSE)</f>
        <v>#N/A</v>
      </c>
    </row>
    <row r="6231" spans="1:2">
      <c r="A6231"/>
      <c r="B6231" s="64" t="e">
        <f>VLOOKUP($A6231,Pivot!$D:$E,2,FALSE)</f>
        <v>#N/A</v>
      </c>
    </row>
    <row r="6232" spans="1:2">
      <c r="A6232"/>
      <c r="B6232" s="64" t="e">
        <f>VLOOKUP($A6232,Pivot!$D:$E,2,FALSE)</f>
        <v>#N/A</v>
      </c>
    </row>
    <row r="6233" spans="1:2">
      <c r="A6233"/>
      <c r="B6233" s="64" t="e">
        <f>VLOOKUP($A6233,Pivot!$D:$E,2,FALSE)</f>
        <v>#N/A</v>
      </c>
    </row>
    <row r="6234" spans="1:2">
      <c r="A6234"/>
      <c r="B6234" s="64" t="e">
        <f>VLOOKUP($A6234,Pivot!$D:$E,2,FALSE)</f>
        <v>#N/A</v>
      </c>
    </row>
    <row r="6235" spans="1:2">
      <c r="A6235"/>
      <c r="B6235" s="64" t="e">
        <f>VLOOKUP($A6235,Pivot!$D:$E,2,FALSE)</f>
        <v>#N/A</v>
      </c>
    </row>
    <row r="6236" spans="1:2">
      <c r="A6236"/>
      <c r="B6236" s="64" t="e">
        <f>VLOOKUP($A6236,Pivot!$D:$E,2,FALSE)</f>
        <v>#N/A</v>
      </c>
    </row>
    <row r="6237" spans="1:2">
      <c r="A6237"/>
      <c r="B6237" s="64" t="e">
        <f>VLOOKUP($A6237,Pivot!$D:$E,2,FALSE)</f>
        <v>#N/A</v>
      </c>
    </row>
    <row r="6238" spans="1:2">
      <c r="A6238"/>
      <c r="B6238" s="64" t="e">
        <f>VLOOKUP($A6238,Pivot!$D:$E,2,FALSE)</f>
        <v>#N/A</v>
      </c>
    </row>
    <row r="6239" spans="1:2">
      <c r="A6239"/>
      <c r="B6239" s="64" t="e">
        <f>VLOOKUP($A6239,Pivot!$D:$E,2,FALSE)</f>
        <v>#N/A</v>
      </c>
    </row>
    <row r="6240" spans="1:2">
      <c r="A6240"/>
      <c r="B6240" s="64" t="e">
        <f>VLOOKUP($A6240,Pivot!$D:$E,2,FALSE)</f>
        <v>#N/A</v>
      </c>
    </row>
    <row r="6241" spans="1:2">
      <c r="A6241"/>
      <c r="B6241" s="64" t="e">
        <f>VLOOKUP($A6241,Pivot!$D:$E,2,FALSE)</f>
        <v>#N/A</v>
      </c>
    </row>
    <row r="6242" spans="1:2">
      <c r="A6242"/>
      <c r="B6242" s="64" t="e">
        <f>VLOOKUP($A6242,Pivot!$D:$E,2,FALSE)</f>
        <v>#N/A</v>
      </c>
    </row>
    <row r="6243" spans="1:2">
      <c r="A6243"/>
      <c r="B6243" s="64" t="e">
        <f>VLOOKUP($A6243,Pivot!$D:$E,2,FALSE)</f>
        <v>#N/A</v>
      </c>
    </row>
    <row r="6244" spans="1:2">
      <c r="A6244"/>
      <c r="B6244" s="64" t="e">
        <f>VLOOKUP($A6244,Pivot!$D:$E,2,FALSE)</f>
        <v>#N/A</v>
      </c>
    </row>
    <row r="6245" spans="1:2">
      <c r="A6245"/>
      <c r="B6245" s="64" t="e">
        <f>VLOOKUP($A6245,Pivot!$D:$E,2,FALSE)</f>
        <v>#N/A</v>
      </c>
    </row>
    <row r="6246" spans="1:2">
      <c r="A6246"/>
      <c r="B6246" s="64" t="e">
        <f>VLOOKUP($A6246,Pivot!$D:$E,2,FALSE)</f>
        <v>#N/A</v>
      </c>
    </row>
    <row r="6247" spans="1:2">
      <c r="A6247"/>
      <c r="B6247" s="64" t="e">
        <f>VLOOKUP($A6247,Pivot!$D:$E,2,FALSE)</f>
        <v>#N/A</v>
      </c>
    </row>
    <row r="6248" spans="1:2">
      <c r="A6248"/>
      <c r="B6248" s="64" t="e">
        <f>VLOOKUP($A6248,Pivot!$D:$E,2,FALSE)</f>
        <v>#N/A</v>
      </c>
    </row>
    <row r="6249" spans="1:2">
      <c r="A6249"/>
      <c r="B6249" s="64" t="e">
        <f>VLOOKUP($A6249,Pivot!$D:$E,2,FALSE)</f>
        <v>#N/A</v>
      </c>
    </row>
    <row r="6250" spans="1:2">
      <c r="A6250"/>
      <c r="B6250" s="64" t="e">
        <f>VLOOKUP($A6250,Pivot!$D:$E,2,FALSE)</f>
        <v>#N/A</v>
      </c>
    </row>
    <row r="6251" spans="1:2">
      <c r="A6251"/>
      <c r="B6251" s="64" t="e">
        <f>VLOOKUP($A6251,Pivot!$D:$E,2,FALSE)</f>
        <v>#N/A</v>
      </c>
    </row>
    <row r="6252" spans="1:2">
      <c r="A6252"/>
      <c r="B6252" s="64" t="e">
        <f>VLOOKUP($A6252,Pivot!$D:$E,2,FALSE)</f>
        <v>#N/A</v>
      </c>
    </row>
    <row r="6253" spans="1:2">
      <c r="A6253"/>
      <c r="B6253" s="64" t="e">
        <f>VLOOKUP($A6253,Pivot!$D:$E,2,FALSE)</f>
        <v>#N/A</v>
      </c>
    </row>
    <row r="6254" spans="1:2">
      <c r="A6254"/>
      <c r="B6254" s="64" t="e">
        <f>VLOOKUP($A6254,Pivot!$D:$E,2,FALSE)</f>
        <v>#N/A</v>
      </c>
    </row>
    <row r="6255" spans="1:2">
      <c r="A6255"/>
      <c r="B6255" s="64" t="e">
        <f>VLOOKUP($A6255,Pivot!$D:$E,2,FALSE)</f>
        <v>#N/A</v>
      </c>
    </row>
    <row r="6256" spans="1:2">
      <c r="A6256"/>
      <c r="B6256" s="64" t="e">
        <f>VLOOKUP($A6256,Pivot!$D:$E,2,FALSE)</f>
        <v>#N/A</v>
      </c>
    </row>
    <row r="6257" spans="1:2">
      <c r="A6257"/>
      <c r="B6257" s="64" t="e">
        <f>VLOOKUP($A6257,Pivot!$D:$E,2,FALSE)</f>
        <v>#N/A</v>
      </c>
    </row>
    <row r="6258" spans="1:2">
      <c r="A6258"/>
      <c r="B6258" s="64" t="e">
        <f>VLOOKUP($A6258,Pivot!$D:$E,2,FALSE)</f>
        <v>#N/A</v>
      </c>
    </row>
    <row r="6259" spans="1:2">
      <c r="A6259"/>
      <c r="B6259" s="64" t="e">
        <f>VLOOKUP($A6259,Pivot!$D:$E,2,FALSE)</f>
        <v>#N/A</v>
      </c>
    </row>
    <row r="6260" spans="1:2">
      <c r="A6260"/>
      <c r="B6260" s="64" t="e">
        <f>VLOOKUP($A6260,Pivot!$D:$E,2,FALSE)</f>
        <v>#N/A</v>
      </c>
    </row>
    <row r="6261" spans="1:2">
      <c r="A6261"/>
      <c r="B6261" s="64" t="e">
        <f>VLOOKUP($A6261,Pivot!$D:$E,2,FALSE)</f>
        <v>#N/A</v>
      </c>
    </row>
    <row r="6262" spans="1:2">
      <c r="A6262"/>
      <c r="B6262" s="64" t="e">
        <f>VLOOKUP($A6262,Pivot!$D:$E,2,FALSE)</f>
        <v>#N/A</v>
      </c>
    </row>
    <row r="6263" spans="1:2">
      <c r="A6263"/>
      <c r="B6263" s="64" t="e">
        <f>VLOOKUP($A6263,Pivot!$D:$E,2,FALSE)</f>
        <v>#N/A</v>
      </c>
    </row>
    <row r="6264" spans="1:2">
      <c r="A6264"/>
      <c r="B6264" s="64" t="e">
        <f>VLOOKUP($A6264,Pivot!$D:$E,2,FALSE)</f>
        <v>#N/A</v>
      </c>
    </row>
    <row r="6265" spans="1:2">
      <c r="A6265"/>
      <c r="B6265" s="64" t="e">
        <f>VLOOKUP($A6265,Pivot!$D:$E,2,FALSE)</f>
        <v>#N/A</v>
      </c>
    </row>
    <row r="6266" spans="1:2">
      <c r="A6266"/>
      <c r="B6266" s="64" t="e">
        <f>VLOOKUP($A6266,Pivot!$D:$E,2,FALSE)</f>
        <v>#N/A</v>
      </c>
    </row>
    <row r="6267" spans="1:2">
      <c r="A6267"/>
      <c r="B6267" s="64" t="e">
        <f>VLOOKUP($A6267,Pivot!$D:$E,2,FALSE)</f>
        <v>#N/A</v>
      </c>
    </row>
    <row r="6268" spans="1:2">
      <c r="A6268"/>
      <c r="B6268" s="64" t="e">
        <f>VLOOKUP($A6268,Pivot!$D:$E,2,FALSE)</f>
        <v>#N/A</v>
      </c>
    </row>
    <row r="6269" spans="1:2">
      <c r="A6269"/>
      <c r="B6269" s="64" t="e">
        <f>VLOOKUP($A6269,Pivot!$D:$E,2,FALSE)</f>
        <v>#N/A</v>
      </c>
    </row>
    <row r="6270" spans="1:2">
      <c r="A6270"/>
      <c r="B6270" s="64" t="e">
        <f>VLOOKUP($A6270,Pivot!$D:$E,2,FALSE)</f>
        <v>#N/A</v>
      </c>
    </row>
    <row r="6271" spans="1:2">
      <c r="A6271"/>
      <c r="B6271" s="64" t="e">
        <f>VLOOKUP($A6271,Pivot!$D:$E,2,FALSE)</f>
        <v>#N/A</v>
      </c>
    </row>
    <row r="6272" spans="1:2">
      <c r="A6272"/>
      <c r="B6272" s="64" t="e">
        <f>VLOOKUP($A6272,Pivot!$D:$E,2,FALSE)</f>
        <v>#N/A</v>
      </c>
    </row>
    <row r="6273" spans="1:2">
      <c r="A6273"/>
      <c r="B6273" s="64" t="e">
        <f>VLOOKUP($A6273,Pivot!$D:$E,2,FALSE)</f>
        <v>#N/A</v>
      </c>
    </row>
    <row r="6274" spans="1:2">
      <c r="A6274"/>
      <c r="B6274" s="64" t="e">
        <f>VLOOKUP($A6274,Pivot!$D:$E,2,FALSE)</f>
        <v>#N/A</v>
      </c>
    </row>
    <row r="6275" spans="1:2">
      <c r="A6275"/>
      <c r="B6275" s="64" t="e">
        <f>VLOOKUP($A6275,Pivot!$D:$E,2,FALSE)</f>
        <v>#N/A</v>
      </c>
    </row>
    <row r="6276" spans="1:2">
      <c r="A6276"/>
      <c r="B6276" s="64" t="e">
        <f>VLOOKUP($A6276,Pivot!$D:$E,2,FALSE)</f>
        <v>#N/A</v>
      </c>
    </row>
    <row r="6277" spans="1:2">
      <c r="A6277"/>
      <c r="B6277" s="64" t="e">
        <f>VLOOKUP($A6277,Pivot!$D:$E,2,FALSE)</f>
        <v>#N/A</v>
      </c>
    </row>
    <row r="6278" spans="1:2">
      <c r="A6278"/>
      <c r="B6278" s="64" t="e">
        <f>VLOOKUP($A6278,Pivot!$D:$E,2,FALSE)</f>
        <v>#N/A</v>
      </c>
    </row>
    <row r="6279" spans="1:2">
      <c r="A6279"/>
      <c r="B6279" s="64" t="e">
        <f>VLOOKUP($A6279,Pivot!$D:$E,2,FALSE)</f>
        <v>#N/A</v>
      </c>
    </row>
    <row r="6280" spans="1:2">
      <c r="A6280"/>
      <c r="B6280" s="64" t="e">
        <f>VLOOKUP($A6280,Pivot!$D:$E,2,FALSE)</f>
        <v>#N/A</v>
      </c>
    </row>
    <row r="6281" spans="1:2">
      <c r="A6281"/>
      <c r="B6281" s="64" t="e">
        <f>VLOOKUP($A6281,Pivot!$D:$E,2,FALSE)</f>
        <v>#N/A</v>
      </c>
    </row>
    <row r="6282" spans="1:2">
      <c r="A6282"/>
      <c r="B6282" s="64" t="e">
        <f>VLOOKUP($A6282,Pivot!$D:$E,2,FALSE)</f>
        <v>#N/A</v>
      </c>
    </row>
    <row r="6283" spans="1:2">
      <c r="A6283"/>
      <c r="B6283" s="64" t="e">
        <f>VLOOKUP($A6283,Pivot!$D:$E,2,FALSE)</f>
        <v>#N/A</v>
      </c>
    </row>
    <row r="6284" spans="1:2">
      <c r="A6284"/>
      <c r="B6284" s="64" t="e">
        <f>VLOOKUP($A6284,Pivot!$D:$E,2,FALSE)</f>
        <v>#N/A</v>
      </c>
    </row>
    <row r="6285" spans="1:2">
      <c r="A6285"/>
      <c r="B6285" s="64" t="e">
        <f>VLOOKUP($A6285,Pivot!$D:$E,2,FALSE)</f>
        <v>#N/A</v>
      </c>
    </row>
    <row r="6286" spans="1:2">
      <c r="A6286"/>
      <c r="B6286" s="64" t="e">
        <f>VLOOKUP($A6286,Pivot!$D:$E,2,FALSE)</f>
        <v>#N/A</v>
      </c>
    </row>
    <row r="6287" spans="1:2">
      <c r="A6287"/>
      <c r="B6287" s="64" t="e">
        <f>VLOOKUP($A6287,Pivot!$D:$E,2,FALSE)</f>
        <v>#N/A</v>
      </c>
    </row>
    <row r="6288" spans="1:2">
      <c r="A6288"/>
      <c r="B6288" s="64" t="e">
        <f>VLOOKUP($A6288,Pivot!$D:$E,2,FALSE)</f>
        <v>#N/A</v>
      </c>
    </row>
    <row r="6289" spans="1:2">
      <c r="A6289"/>
      <c r="B6289" s="64" t="e">
        <f>VLOOKUP($A6289,Pivot!$D:$E,2,FALSE)</f>
        <v>#N/A</v>
      </c>
    </row>
    <row r="6290" spans="1:2">
      <c r="A6290"/>
      <c r="B6290" s="64" t="e">
        <f>VLOOKUP($A6290,Pivot!$D:$E,2,FALSE)</f>
        <v>#N/A</v>
      </c>
    </row>
    <row r="6291" spans="1:2">
      <c r="A6291"/>
      <c r="B6291" s="64" t="e">
        <f>VLOOKUP($A6291,Pivot!$D:$E,2,FALSE)</f>
        <v>#N/A</v>
      </c>
    </row>
    <row r="6292" spans="1:2">
      <c r="A6292"/>
      <c r="B6292" s="64" t="e">
        <f>VLOOKUP($A6292,Pivot!$D:$E,2,FALSE)</f>
        <v>#N/A</v>
      </c>
    </row>
    <row r="6293" spans="1:2">
      <c r="A6293"/>
      <c r="B6293" s="64" t="e">
        <f>VLOOKUP($A6293,Pivot!$D:$E,2,FALSE)</f>
        <v>#N/A</v>
      </c>
    </row>
    <row r="6294" spans="1:2">
      <c r="A6294"/>
      <c r="B6294" s="64" t="e">
        <f>VLOOKUP($A6294,Pivot!$D:$E,2,FALSE)</f>
        <v>#N/A</v>
      </c>
    </row>
    <row r="6295" spans="1:2">
      <c r="A6295"/>
      <c r="B6295" s="64" t="e">
        <f>VLOOKUP($A6295,Pivot!$D:$E,2,FALSE)</f>
        <v>#N/A</v>
      </c>
    </row>
    <row r="6296" spans="1:2">
      <c r="A6296"/>
      <c r="B6296" s="64" t="e">
        <f>VLOOKUP($A6296,Pivot!$D:$E,2,FALSE)</f>
        <v>#N/A</v>
      </c>
    </row>
    <row r="6297" spans="1:2">
      <c r="A6297"/>
      <c r="B6297" s="64" t="e">
        <f>VLOOKUP($A6297,Pivot!$D:$E,2,FALSE)</f>
        <v>#N/A</v>
      </c>
    </row>
    <row r="6298" spans="1:2">
      <c r="A6298"/>
      <c r="B6298" s="64" t="e">
        <f>VLOOKUP($A6298,Pivot!$D:$E,2,FALSE)</f>
        <v>#N/A</v>
      </c>
    </row>
    <row r="6299" spans="1:2">
      <c r="A6299"/>
      <c r="B6299" s="64" t="e">
        <f>VLOOKUP($A6299,Pivot!$D:$E,2,FALSE)</f>
        <v>#N/A</v>
      </c>
    </row>
    <row r="6300" spans="1:2">
      <c r="A6300"/>
      <c r="B6300" s="64" t="e">
        <f>VLOOKUP($A6300,Pivot!$D:$E,2,FALSE)</f>
        <v>#N/A</v>
      </c>
    </row>
    <row r="6301" spans="1:2">
      <c r="A6301"/>
      <c r="B6301" s="64" t="e">
        <f>VLOOKUP($A6301,Pivot!$D:$E,2,FALSE)</f>
        <v>#N/A</v>
      </c>
    </row>
    <row r="6302" spans="1:2">
      <c r="A6302"/>
      <c r="B6302" s="64" t="e">
        <f>VLOOKUP($A6302,Pivot!$D:$E,2,FALSE)</f>
        <v>#N/A</v>
      </c>
    </row>
    <row r="6303" spans="1:2">
      <c r="A6303"/>
      <c r="B6303" s="64" t="e">
        <f>VLOOKUP($A6303,Pivot!$D:$E,2,FALSE)</f>
        <v>#N/A</v>
      </c>
    </row>
    <row r="6304" spans="1:2">
      <c r="A6304"/>
      <c r="B6304" s="64" t="e">
        <f>VLOOKUP($A6304,Pivot!$D:$E,2,FALSE)</f>
        <v>#N/A</v>
      </c>
    </row>
    <row r="6305" spans="1:2">
      <c r="A6305"/>
      <c r="B6305" s="64" t="e">
        <f>VLOOKUP($A6305,Pivot!$D:$E,2,FALSE)</f>
        <v>#N/A</v>
      </c>
    </row>
    <row r="6306" spans="1:2">
      <c r="A6306"/>
      <c r="B6306" s="64" t="e">
        <f>VLOOKUP($A6306,Pivot!$D:$E,2,FALSE)</f>
        <v>#N/A</v>
      </c>
    </row>
    <row r="6307" spans="1:2">
      <c r="A6307"/>
      <c r="B6307" s="64" t="e">
        <f>VLOOKUP($A6307,Pivot!$D:$E,2,FALSE)</f>
        <v>#N/A</v>
      </c>
    </row>
    <row r="6308" spans="1:2">
      <c r="A6308"/>
      <c r="B6308" s="64" t="e">
        <f>VLOOKUP($A6308,Pivot!$D:$E,2,FALSE)</f>
        <v>#N/A</v>
      </c>
    </row>
    <row r="6309" spans="1:2">
      <c r="A6309"/>
      <c r="B6309" s="64" t="e">
        <f>VLOOKUP($A6309,Pivot!$D:$E,2,FALSE)</f>
        <v>#N/A</v>
      </c>
    </row>
    <row r="6310" spans="1:2">
      <c r="A6310"/>
      <c r="B6310" s="64" t="e">
        <f>VLOOKUP($A6310,Pivot!$D:$E,2,FALSE)</f>
        <v>#N/A</v>
      </c>
    </row>
    <row r="6311" spans="1:2">
      <c r="A6311"/>
      <c r="B6311" s="64" t="e">
        <f>VLOOKUP($A6311,Pivot!$D:$E,2,FALSE)</f>
        <v>#N/A</v>
      </c>
    </row>
    <row r="6312" spans="1:2">
      <c r="A6312"/>
      <c r="B6312" s="64" t="e">
        <f>VLOOKUP($A6312,Pivot!$D:$E,2,FALSE)</f>
        <v>#N/A</v>
      </c>
    </row>
    <row r="6313" spans="1:2">
      <c r="A6313"/>
      <c r="B6313" s="64" t="e">
        <f>VLOOKUP($A6313,Pivot!$D:$E,2,FALSE)</f>
        <v>#N/A</v>
      </c>
    </row>
    <row r="6314" spans="1:2">
      <c r="A6314"/>
      <c r="B6314" s="64" t="e">
        <f>VLOOKUP($A6314,Pivot!$D:$E,2,FALSE)</f>
        <v>#N/A</v>
      </c>
    </row>
    <row r="6315" spans="1:2">
      <c r="A6315"/>
      <c r="B6315" s="64" t="e">
        <f>VLOOKUP($A6315,Pivot!$D:$E,2,FALSE)</f>
        <v>#N/A</v>
      </c>
    </row>
    <row r="6316" spans="1:2">
      <c r="A6316"/>
      <c r="B6316" s="64" t="e">
        <f>VLOOKUP($A6316,Pivot!$D:$E,2,FALSE)</f>
        <v>#N/A</v>
      </c>
    </row>
    <row r="6317" spans="1:2">
      <c r="A6317"/>
      <c r="B6317" s="64" t="e">
        <f>VLOOKUP($A6317,Pivot!$D:$E,2,FALSE)</f>
        <v>#N/A</v>
      </c>
    </row>
    <row r="6318" spans="1:2">
      <c r="A6318"/>
      <c r="B6318" s="64" t="e">
        <f>VLOOKUP($A6318,Pivot!$D:$E,2,FALSE)</f>
        <v>#N/A</v>
      </c>
    </row>
    <row r="6319" spans="1:2">
      <c r="A6319"/>
      <c r="B6319" s="64" t="e">
        <f>VLOOKUP($A6319,Pivot!$D:$E,2,FALSE)</f>
        <v>#N/A</v>
      </c>
    </row>
    <row r="6320" spans="1:2">
      <c r="A6320"/>
      <c r="B6320" s="64" t="e">
        <f>VLOOKUP($A6320,Pivot!$D:$E,2,FALSE)</f>
        <v>#N/A</v>
      </c>
    </row>
    <row r="6321" spans="1:2">
      <c r="A6321"/>
      <c r="B6321" s="64" t="e">
        <f>VLOOKUP($A6321,Pivot!$D:$E,2,FALSE)</f>
        <v>#N/A</v>
      </c>
    </row>
    <row r="6322" spans="1:2">
      <c r="A6322"/>
      <c r="B6322" s="64" t="e">
        <f>VLOOKUP($A6322,Pivot!$D:$E,2,FALSE)</f>
        <v>#N/A</v>
      </c>
    </row>
    <row r="6323" spans="1:2">
      <c r="A6323"/>
      <c r="B6323" s="64" t="e">
        <f>VLOOKUP($A6323,Pivot!$D:$E,2,FALSE)</f>
        <v>#N/A</v>
      </c>
    </row>
    <row r="6324" spans="1:2">
      <c r="A6324"/>
      <c r="B6324" s="64" t="e">
        <f>VLOOKUP($A6324,Pivot!$D:$E,2,FALSE)</f>
        <v>#N/A</v>
      </c>
    </row>
    <row r="6325" spans="1:2">
      <c r="A6325"/>
      <c r="B6325" s="64" t="e">
        <f>VLOOKUP($A6325,Pivot!$D:$E,2,FALSE)</f>
        <v>#N/A</v>
      </c>
    </row>
    <row r="6326" spans="1:2">
      <c r="A6326"/>
      <c r="B6326" s="64" t="e">
        <f>VLOOKUP($A6326,Pivot!$D:$E,2,FALSE)</f>
        <v>#N/A</v>
      </c>
    </row>
    <row r="6327" spans="1:2">
      <c r="A6327"/>
      <c r="B6327" s="64" t="e">
        <f>VLOOKUP($A6327,Pivot!$D:$E,2,FALSE)</f>
        <v>#N/A</v>
      </c>
    </row>
    <row r="6328" spans="1:2">
      <c r="A6328"/>
      <c r="B6328" s="64" t="e">
        <f>VLOOKUP($A6328,Pivot!$D:$E,2,FALSE)</f>
        <v>#N/A</v>
      </c>
    </row>
    <row r="6329" spans="1:2">
      <c r="A6329"/>
      <c r="B6329" s="64" t="e">
        <f>VLOOKUP($A6329,Pivot!$D:$E,2,FALSE)</f>
        <v>#N/A</v>
      </c>
    </row>
    <row r="6330" spans="1:2">
      <c r="A6330"/>
      <c r="B6330" s="64" t="e">
        <f>VLOOKUP($A6330,Pivot!$D:$E,2,FALSE)</f>
        <v>#N/A</v>
      </c>
    </row>
    <row r="6331" spans="1:2">
      <c r="A6331"/>
      <c r="B6331" s="64" t="e">
        <f>VLOOKUP($A6331,Pivot!$D:$E,2,FALSE)</f>
        <v>#N/A</v>
      </c>
    </row>
    <row r="6332" spans="1:2">
      <c r="A6332"/>
      <c r="B6332" s="64" t="e">
        <f>VLOOKUP($A6332,Pivot!$D:$E,2,FALSE)</f>
        <v>#N/A</v>
      </c>
    </row>
    <row r="6333" spans="1:2">
      <c r="A6333"/>
      <c r="B6333" s="64" t="e">
        <f>VLOOKUP($A6333,Pivot!$D:$E,2,FALSE)</f>
        <v>#N/A</v>
      </c>
    </row>
    <row r="6334" spans="1:2">
      <c r="A6334"/>
      <c r="B6334" s="64" t="e">
        <f>VLOOKUP($A6334,Pivot!$D:$E,2,FALSE)</f>
        <v>#N/A</v>
      </c>
    </row>
    <row r="6335" spans="1:2">
      <c r="A6335"/>
      <c r="B6335" s="64" t="e">
        <f>VLOOKUP($A6335,Pivot!$D:$E,2,FALSE)</f>
        <v>#N/A</v>
      </c>
    </row>
    <row r="6336" spans="1:2">
      <c r="A6336"/>
      <c r="B6336" s="64" t="e">
        <f>VLOOKUP($A6336,Pivot!$D:$E,2,FALSE)</f>
        <v>#N/A</v>
      </c>
    </row>
    <row r="6337" spans="1:2">
      <c r="A6337"/>
      <c r="B6337" s="64" t="e">
        <f>VLOOKUP($A6337,Pivot!$D:$E,2,FALSE)</f>
        <v>#N/A</v>
      </c>
    </row>
    <row r="6338" spans="1:2">
      <c r="A6338"/>
      <c r="B6338" s="64" t="e">
        <f>VLOOKUP($A6338,Pivot!$D:$E,2,FALSE)</f>
        <v>#N/A</v>
      </c>
    </row>
    <row r="6339" spans="1:2">
      <c r="A6339"/>
      <c r="B6339" s="64" t="e">
        <f>VLOOKUP($A6339,Pivot!$D:$E,2,FALSE)</f>
        <v>#N/A</v>
      </c>
    </row>
    <row r="6340" spans="1:2">
      <c r="A6340"/>
      <c r="B6340" s="64" t="e">
        <f>VLOOKUP($A6340,Pivot!$D:$E,2,FALSE)</f>
        <v>#N/A</v>
      </c>
    </row>
    <row r="6341" spans="1:2">
      <c r="A6341"/>
      <c r="B6341" s="64" t="e">
        <f>VLOOKUP($A6341,Pivot!$D:$E,2,FALSE)</f>
        <v>#N/A</v>
      </c>
    </row>
    <row r="6342" spans="1:2">
      <c r="A6342"/>
      <c r="B6342" s="64" t="e">
        <f>VLOOKUP($A6342,Pivot!$D:$E,2,FALSE)</f>
        <v>#N/A</v>
      </c>
    </row>
    <row r="6343" spans="1:2">
      <c r="A6343"/>
      <c r="B6343" s="64" t="e">
        <f>VLOOKUP($A6343,Pivot!$D:$E,2,FALSE)</f>
        <v>#N/A</v>
      </c>
    </row>
    <row r="6344" spans="1:2">
      <c r="A6344"/>
      <c r="B6344" s="64" t="e">
        <f>VLOOKUP($A6344,Pivot!$D:$E,2,FALSE)</f>
        <v>#N/A</v>
      </c>
    </row>
    <row r="6345" spans="1:2">
      <c r="A6345"/>
      <c r="B6345" s="64" t="e">
        <f>VLOOKUP($A6345,Pivot!$D:$E,2,FALSE)</f>
        <v>#N/A</v>
      </c>
    </row>
    <row r="6346" spans="1:2">
      <c r="A6346"/>
      <c r="B6346" s="64" t="e">
        <f>VLOOKUP($A6346,Pivot!$D:$E,2,FALSE)</f>
        <v>#N/A</v>
      </c>
    </row>
    <row r="6347" spans="1:2">
      <c r="A6347"/>
      <c r="B6347" s="64" t="e">
        <f>VLOOKUP($A6347,Pivot!$D:$E,2,FALSE)</f>
        <v>#N/A</v>
      </c>
    </row>
    <row r="6348" spans="1:2">
      <c r="A6348"/>
      <c r="B6348" s="64" t="e">
        <f>VLOOKUP($A6348,Pivot!$D:$E,2,FALSE)</f>
        <v>#N/A</v>
      </c>
    </row>
    <row r="6349" spans="1:2">
      <c r="A6349"/>
      <c r="B6349" s="64" t="e">
        <f>VLOOKUP($A6349,Pivot!$D:$E,2,FALSE)</f>
        <v>#N/A</v>
      </c>
    </row>
    <row r="6350" spans="1:2">
      <c r="A6350"/>
      <c r="B6350" s="64" t="e">
        <f>VLOOKUP($A6350,Pivot!$D:$E,2,FALSE)</f>
        <v>#N/A</v>
      </c>
    </row>
    <row r="6351" spans="1:2">
      <c r="A6351"/>
      <c r="B6351" s="64" t="e">
        <f>VLOOKUP($A6351,Pivot!$D:$E,2,FALSE)</f>
        <v>#N/A</v>
      </c>
    </row>
    <row r="6352" spans="1:2">
      <c r="A6352"/>
      <c r="B6352" s="64" t="e">
        <f>VLOOKUP($A6352,Pivot!$D:$E,2,FALSE)</f>
        <v>#N/A</v>
      </c>
    </row>
    <row r="6353" spans="1:2">
      <c r="A6353"/>
      <c r="B6353" s="64" t="e">
        <f>VLOOKUP($A6353,Pivot!$D:$E,2,FALSE)</f>
        <v>#N/A</v>
      </c>
    </row>
    <row r="6354" spans="1:2">
      <c r="A6354"/>
      <c r="B6354" s="64" t="e">
        <f>VLOOKUP($A6354,Pivot!$D:$E,2,FALSE)</f>
        <v>#N/A</v>
      </c>
    </row>
    <row r="6355" spans="1:2">
      <c r="A6355"/>
      <c r="B6355" s="64" t="e">
        <f>VLOOKUP($A6355,Pivot!$D:$E,2,FALSE)</f>
        <v>#N/A</v>
      </c>
    </row>
    <row r="6356" spans="1:2">
      <c r="A6356"/>
      <c r="B6356" s="64" t="e">
        <f>VLOOKUP($A6356,Pivot!$D:$E,2,FALSE)</f>
        <v>#N/A</v>
      </c>
    </row>
    <row r="6357" spans="1:2">
      <c r="A6357"/>
      <c r="B6357" s="64" t="e">
        <f>VLOOKUP($A6357,Pivot!$D:$E,2,FALSE)</f>
        <v>#N/A</v>
      </c>
    </row>
    <row r="6358" spans="1:2">
      <c r="A6358"/>
      <c r="B6358" s="64" t="e">
        <f>VLOOKUP($A6358,Pivot!$D:$E,2,FALSE)</f>
        <v>#N/A</v>
      </c>
    </row>
    <row r="6359" spans="1:2">
      <c r="A6359"/>
      <c r="B6359" s="64" t="e">
        <f>VLOOKUP($A6359,Pivot!$D:$E,2,FALSE)</f>
        <v>#N/A</v>
      </c>
    </row>
    <row r="6360" spans="1:2">
      <c r="A6360"/>
      <c r="B6360" s="64" t="e">
        <f>VLOOKUP($A6360,Pivot!$D:$E,2,FALSE)</f>
        <v>#N/A</v>
      </c>
    </row>
    <row r="6361" spans="1:2">
      <c r="A6361"/>
      <c r="B6361" s="64" t="e">
        <f>VLOOKUP($A6361,Pivot!$D:$E,2,FALSE)</f>
        <v>#N/A</v>
      </c>
    </row>
    <row r="6362" spans="1:2">
      <c r="A6362"/>
      <c r="B6362" s="64" t="e">
        <f>VLOOKUP($A6362,Pivot!$D:$E,2,FALSE)</f>
        <v>#N/A</v>
      </c>
    </row>
    <row r="6363" spans="1:2">
      <c r="A6363"/>
      <c r="B6363" s="64" t="e">
        <f>VLOOKUP($A6363,Pivot!$D:$E,2,FALSE)</f>
        <v>#N/A</v>
      </c>
    </row>
    <row r="6364" spans="1:2">
      <c r="A6364"/>
      <c r="B6364" s="64" t="e">
        <f>VLOOKUP($A6364,Pivot!$D:$E,2,FALSE)</f>
        <v>#N/A</v>
      </c>
    </row>
    <row r="6365" spans="1:2">
      <c r="A6365"/>
      <c r="B6365" s="64" t="e">
        <f>VLOOKUP($A6365,Pivot!$D:$E,2,FALSE)</f>
        <v>#N/A</v>
      </c>
    </row>
    <row r="6366" spans="1:2">
      <c r="A6366"/>
      <c r="B6366" s="64" t="e">
        <f>VLOOKUP($A6366,Pivot!$D:$E,2,FALSE)</f>
        <v>#N/A</v>
      </c>
    </row>
    <row r="6367" spans="1:2">
      <c r="A6367"/>
      <c r="B6367" s="64" t="e">
        <f>VLOOKUP($A6367,Pivot!$D:$E,2,FALSE)</f>
        <v>#N/A</v>
      </c>
    </row>
    <row r="6368" spans="1:2">
      <c r="A6368"/>
      <c r="B6368" s="64" t="e">
        <f>VLOOKUP($A6368,Pivot!$D:$E,2,FALSE)</f>
        <v>#N/A</v>
      </c>
    </row>
    <row r="6369" spans="1:2">
      <c r="A6369"/>
      <c r="B6369" s="64" t="e">
        <f>VLOOKUP($A6369,Pivot!$D:$E,2,FALSE)</f>
        <v>#N/A</v>
      </c>
    </row>
    <row r="6370" spans="1:2">
      <c r="A6370"/>
      <c r="B6370" s="64" t="e">
        <f>VLOOKUP($A6370,Pivot!$D:$E,2,FALSE)</f>
        <v>#N/A</v>
      </c>
    </row>
    <row r="6371" spans="1:2">
      <c r="A6371"/>
      <c r="B6371" s="64" t="e">
        <f>VLOOKUP($A6371,Pivot!$D:$E,2,FALSE)</f>
        <v>#N/A</v>
      </c>
    </row>
    <row r="6372" spans="1:2">
      <c r="A6372"/>
      <c r="B6372" s="64" t="e">
        <f>VLOOKUP($A6372,Pivot!$D:$E,2,FALSE)</f>
        <v>#N/A</v>
      </c>
    </row>
    <row r="6373" spans="1:2">
      <c r="A6373"/>
      <c r="B6373" s="64" t="e">
        <f>VLOOKUP($A6373,Pivot!$D:$E,2,FALSE)</f>
        <v>#N/A</v>
      </c>
    </row>
    <row r="6374" spans="1:2">
      <c r="A6374"/>
      <c r="B6374" s="64" t="e">
        <f>VLOOKUP($A6374,Pivot!$D:$E,2,FALSE)</f>
        <v>#N/A</v>
      </c>
    </row>
    <row r="6375" spans="1:2">
      <c r="A6375"/>
      <c r="B6375" s="64" t="e">
        <f>VLOOKUP($A6375,Pivot!$D:$E,2,FALSE)</f>
        <v>#N/A</v>
      </c>
    </row>
    <row r="6376" spans="1:2">
      <c r="A6376"/>
      <c r="B6376" s="64" t="e">
        <f>VLOOKUP($A6376,Pivot!$D:$E,2,FALSE)</f>
        <v>#N/A</v>
      </c>
    </row>
    <row r="6377" spans="1:2">
      <c r="A6377"/>
      <c r="B6377" s="64" t="e">
        <f>VLOOKUP($A6377,Pivot!$D:$E,2,FALSE)</f>
        <v>#N/A</v>
      </c>
    </row>
    <row r="6378" spans="1:2">
      <c r="A6378"/>
      <c r="B6378" s="64" t="e">
        <f>VLOOKUP($A6378,Pivot!$D:$E,2,FALSE)</f>
        <v>#N/A</v>
      </c>
    </row>
    <row r="6379" spans="1:2">
      <c r="A6379"/>
      <c r="B6379" s="64" t="e">
        <f>VLOOKUP($A6379,Pivot!$D:$E,2,FALSE)</f>
        <v>#N/A</v>
      </c>
    </row>
    <row r="6380" spans="1:2">
      <c r="A6380"/>
      <c r="B6380" s="64" t="e">
        <f>VLOOKUP($A6380,Pivot!$D:$E,2,FALSE)</f>
        <v>#N/A</v>
      </c>
    </row>
    <row r="6381" spans="1:2">
      <c r="A6381"/>
      <c r="B6381" s="64" t="e">
        <f>VLOOKUP($A6381,Pivot!$D:$E,2,FALSE)</f>
        <v>#N/A</v>
      </c>
    </row>
    <row r="6382" spans="1:2">
      <c r="A6382"/>
      <c r="B6382" s="64" t="e">
        <f>VLOOKUP($A6382,Pivot!$D:$E,2,FALSE)</f>
        <v>#N/A</v>
      </c>
    </row>
    <row r="6383" spans="1:2">
      <c r="A6383"/>
      <c r="B6383" s="64" t="e">
        <f>VLOOKUP($A6383,Pivot!$D:$E,2,FALSE)</f>
        <v>#N/A</v>
      </c>
    </row>
    <row r="6384" spans="1:2">
      <c r="A6384"/>
      <c r="B6384" s="64" t="e">
        <f>VLOOKUP($A6384,Pivot!$D:$E,2,FALSE)</f>
        <v>#N/A</v>
      </c>
    </row>
    <row r="6385" spans="1:2">
      <c r="A6385"/>
      <c r="B6385" s="64" t="e">
        <f>VLOOKUP($A6385,Pivot!$D:$E,2,FALSE)</f>
        <v>#N/A</v>
      </c>
    </row>
    <row r="6386" spans="1:2">
      <c r="A6386"/>
      <c r="B6386" s="64" t="e">
        <f>VLOOKUP($A6386,Pivot!$D:$E,2,FALSE)</f>
        <v>#N/A</v>
      </c>
    </row>
    <row r="6387" spans="1:2">
      <c r="A6387"/>
      <c r="B6387" s="64" t="e">
        <f>VLOOKUP($A6387,Pivot!$D:$E,2,FALSE)</f>
        <v>#N/A</v>
      </c>
    </row>
    <row r="6388" spans="1:2">
      <c r="A6388"/>
      <c r="B6388" s="64" t="e">
        <f>VLOOKUP($A6388,Pivot!$D:$E,2,FALSE)</f>
        <v>#N/A</v>
      </c>
    </row>
    <row r="6389" spans="1:2">
      <c r="A6389"/>
      <c r="B6389" s="64" t="e">
        <f>VLOOKUP($A6389,Pivot!$D:$E,2,FALSE)</f>
        <v>#N/A</v>
      </c>
    </row>
    <row r="6390" spans="1:2">
      <c r="A6390"/>
      <c r="B6390" s="64" t="e">
        <f>VLOOKUP($A6390,Pivot!$D:$E,2,FALSE)</f>
        <v>#N/A</v>
      </c>
    </row>
    <row r="6391" spans="1:2">
      <c r="A6391"/>
      <c r="B6391" s="64" t="e">
        <f>VLOOKUP($A6391,Pivot!$D:$E,2,FALSE)</f>
        <v>#N/A</v>
      </c>
    </row>
    <row r="6392" spans="1:2">
      <c r="A6392"/>
      <c r="B6392" s="64" t="e">
        <f>VLOOKUP($A6392,Pivot!$D:$E,2,FALSE)</f>
        <v>#N/A</v>
      </c>
    </row>
    <row r="6393" spans="1:2">
      <c r="A6393"/>
      <c r="B6393" s="64" t="e">
        <f>VLOOKUP($A6393,Pivot!$D:$E,2,FALSE)</f>
        <v>#N/A</v>
      </c>
    </row>
    <row r="6394" spans="1:2">
      <c r="A6394"/>
      <c r="B6394" s="64" t="e">
        <f>VLOOKUP($A6394,Pivot!$D:$E,2,FALSE)</f>
        <v>#N/A</v>
      </c>
    </row>
    <row r="6395" spans="1:2">
      <c r="A6395"/>
      <c r="B6395" s="64" t="e">
        <f>VLOOKUP($A6395,Pivot!$D:$E,2,FALSE)</f>
        <v>#N/A</v>
      </c>
    </row>
    <row r="6396" spans="1:2">
      <c r="A6396"/>
      <c r="B6396" s="64" t="e">
        <f>VLOOKUP($A6396,Pivot!$D:$E,2,FALSE)</f>
        <v>#N/A</v>
      </c>
    </row>
    <row r="6397" spans="1:2">
      <c r="A6397"/>
      <c r="B6397" s="64" t="e">
        <f>VLOOKUP($A6397,Pivot!$D:$E,2,FALSE)</f>
        <v>#N/A</v>
      </c>
    </row>
    <row r="6398" spans="1:2">
      <c r="A6398"/>
      <c r="B6398" s="64" t="e">
        <f>VLOOKUP($A6398,Pivot!$D:$E,2,FALSE)</f>
        <v>#N/A</v>
      </c>
    </row>
    <row r="6399" spans="1:2">
      <c r="A6399"/>
      <c r="B6399" s="64" t="e">
        <f>VLOOKUP($A6399,Pivot!$D:$E,2,FALSE)</f>
        <v>#N/A</v>
      </c>
    </row>
    <row r="6400" spans="1:2">
      <c r="A6400"/>
      <c r="B6400" s="64" t="e">
        <f>VLOOKUP($A6400,Pivot!$D:$E,2,FALSE)</f>
        <v>#N/A</v>
      </c>
    </row>
    <row r="6401" spans="1:2">
      <c r="A6401"/>
      <c r="B6401" s="64" t="e">
        <f>VLOOKUP($A6401,Pivot!$D:$E,2,FALSE)</f>
        <v>#N/A</v>
      </c>
    </row>
    <row r="6402" spans="1:2">
      <c r="A6402"/>
      <c r="B6402" s="64" t="e">
        <f>VLOOKUP($A6402,Pivot!$D:$E,2,FALSE)</f>
        <v>#N/A</v>
      </c>
    </row>
    <row r="6403" spans="1:2">
      <c r="A6403"/>
      <c r="B6403" s="64" t="e">
        <f>VLOOKUP($A6403,Pivot!$D:$E,2,FALSE)</f>
        <v>#N/A</v>
      </c>
    </row>
    <row r="6404" spans="1:2">
      <c r="A6404"/>
      <c r="B6404" s="64" t="e">
        <f>VLOOKUP($A6404,Pivot!$D:$E,2,FALSE)</f>
        <v>#N/A</v>
      </c>
    </row>
    <row r="6405" spans="1:2">
      <c r="A6405"/>
      <c r="B6405" s="64" t="e">
        <f>VLOOKUP($A6405,Pivot!$D:$E,2,FALSE)</f>
        <v>#N/A</v>
      </c>
    </row>
    <row r="6406" spans="1:2">
      <c r="A6406"/>
      <c r="B6406" s="64" t="e">
        <f>VLOOKUP($A6406,Pivot!$D:$E,2,FALSE)</f>
        <v>#N/A</v>
      </c>
    </row>
    <row r="6407" spans="1:2">
      <c r="A6407"/>
      <c r="B6407" s="64" t="e">
        <f>VLOOKUP($A6407,Pivot!$D:$E,2,FALSE)</f>
        <v>#N/A</v>
      </c>
    </row>
    <row r="6408" spans="1:2">
      <c r="A6408"/>
      <c r="B6408" s="64" t="e">
        <f>VLOOKUP($A6408,Pivot!$D:$E,2,FALSE)</f>
        <v>#N/A</v>
      </c>
    </row>
    <row r="6409" spans="1:2">
      <c r="A6409"/>
      <c r="B6409" s="64" t="e">
        <f>VLOOKUP($A6409,Pivot!$D:$E,2,FALSE)</f>
        <v>#N/A</v>
      </c>
    </row>
    <row r="6410" spans="1:2">
      <c r="A6410"/>
      <c r="B6410" s="64" t="e">
        <f>VLOOKUP($A6410,Pivot!$D:$E,2,FALSE)</f>
        <v>#N/A</v>
      </c>
    </row>
    <row r="6411" spans="1:2">
      <c r="A6411"/>
      <c r="B6411" s="64" t="e">
        <f>VLOOKUP($A6411,Pivot!$D:$E,2,FALSE)</f>
        <v>#N/A</v>
      </c>
    </row>
    <row r="6412" spans="1:2">
      <c r="A6412"/>
      <c r="B6412" s="64" t="e">
        <f>VLOOKUP($A6412,Pivot!$D:$E,2,FALSE)</f>
        <v>#N/A</v>
      </c>
    </row>
    <row r="6413" spans="1:2">
      <c r="A6413"/>
      <c r="B6413" s="64" t="e">
        <f>VLOOKUP($A6413,Pivot!$D:$E,2,FALSE)</f>
        <v>#N/A</v>
      </c>
    </row>
    <row r="6414" spans="1:2">
      <c r="A6414"/>
      <c r="B6414" s="64" t="e">
        <f>VLOOKUP($A6414,Pivot!$D:$E,2,FALSE)</f>
        <v>#N/A</v>
      </c>
    </row>
    <row r="6415" spans="1:2">
      <c r="A6415"/>
      <c r="B6415" s="64" t="e">
        <f>VLOOKUP($A6415,Pivot!$D:$E,2,FALSE)</f>
        <v>#N/A</v>
      </c>
    </row>
    <row r="6416" spans="1:2">
      <c r="A6416"/>
      <c r="B6416" s="64" t="e">
        <f>VLOOKUP($A6416,Pivot!$D:$E,2,FALSE)</f>
        <v>#N/A</v>
      </c>
    </row>
    <row r="6417" spans="1:2">
      <c r="A6417"/>
      <c r="B6417" s="64" t="e">
        <f>VLOOKUP($A6417,Pivot!$D:$E,2,FALSE)</f>
        <v>#N/A</v>
      </c>
    </row>
    <row r="6418" spans="1:2">
      <c r="A6418"/>
      <c r="B6418" s="64" t="e">
        <f>VLOOKUP($A6418,Pivot!$D:$E,2,FALSE)</f>
        <v>#N/A</v>
      </c>
    </row>
    <row r="6419" spans="1:2">
      <c r="A6419"/>
      <c r="B6419" s="64" t="e">
        <f>VLOOKUP($A6419,Pivot!$D:$E,2,FALSE)</f>
        <v>#N/A</v>
      </c>
    </row>
    <row r="6420" spans="1:2">
      <c r="A6420"/>
      <c r="B6420" s="64" t="e">
        <f>VLOOKUP($A6420,Pivot!$D:$E,2,FALSE)</f>
        <v>#N/A</v>
      </c>
    </row>
    <row r="6421" spans="1:2">
      <c r="A6421"/>
      <c r="B6421" s="64" t="e">
        <f>VLOOKUP($A6421,Pivot!$D:$E,2,FALSE)</f>
        <v>#N/A</v>
      </c>
    </row>
    <row r="6422" spans="1:2">
      <c r="A6422"/>
      <c r="B6422" s="64" t="e">
        <f>VLOOKUP($A6422,Pivot!$D:$E,2,FALSE)</f>
        <v>#N/A</v>
      </c>
    </row>
    <row r="6423" spans="1:2">
      <c r="A6423"/>
      <c r="B6423" s="64" t="e">
        <f>VLOOKUP($A6423,Pivot!$D:$E,2,FALSE)</f>
        <v>#N/A</v>
      </c>
    </row>
    <row r="6424" spans="1:2">
      <c r="A6424"/>
      <c r="B6424" s="64" t="e">
        <f>VLOOKUP($A6424,Pivot!$D:$E,2,FALSE)</f>
        <v>#N/A</v>
      </c>
    </row>
    <row r="6425" spans="1:2">
      <c r="A6425"/>
      <c r="B6425" s="64" t="e">
        <f>VLOOKUP($A6425,Pivot!$D:$E,2,FALSE)</f>
        <v>#N/A</v>
      </c>
    </row>
    <row r="6426" spans="1:2">
      <c r="A6426"/>
      <c r="B6426" s="64" t="e">
        <f>VLOOKUP($A6426,Pivot!$D:$E,2,FALSE)</f>
        <v>#N/A</v>
      </c>
    </row>
    <row r="6427" spans="1:2">
      <c r="A6427"/>
      <c r="B6427" s="64" t="e">
        <f>VLOOKUP($A6427,Pivot!$D:$E,2,FALSE)</f>
        <v>#N/A</v>
      </c>
    </row>
    <row r="6428" spans="1:2">
      <c r="A6428"/>
      <c r="B6428" s="64" t="e">
        <f>VLOOKUP($A6428,Pivot!$D:$E,2,FALSE)</f>
        <v>#N/A</v>
      </c>
    </row>
    <row r="6429" spans="1:2">
      <c r="A6429"/>
      <c r="B6429" s="64" t="e">
        <f>VLOOKUP($A6429,Pivot!$D:$E,2,FALSE)</f>
        <v>#N/A</v>
      </c>
    </row>
    <row r="6430" spans="1:2">
      <c r="A6430"/>
      <c r="B6430" s="64" t="e">
        <f>VLOOKUP($A6430,Pivot!$D:$E,2,FALSE)</f>
        <v>#N/A</v>
      </c>
    </row>
    <row r="6431" spans="1:2">
      <c r="A6431"/>
      <c r="B6431" s="64" t="e">
        <f>VLOOKUP($A6431,Pivot!$D:$E,2,FALSE)</f>
        <v>#N/A</v>
      </c>
    </row>
    <row r="6432" spans="1:2">
      <c r="A6432"/>
      <c r="B6432" s="64" t="e">
        <f>VLOOKUP($A6432,Pivot!$D:$E,2,FALSE)</f>
        <v>#N/A</v>
      </c>
    </row>
    <row r="6433" spans="1:2">
      <c r="A6433"/>
      <c r="B6433" s="64" t="e">
        <f>VLOOKUP($A6433,Pivot!$D:$E,2,FALSE)</f>
        <v>#N/A</v>
      </c>
    </row>
    <row r="6434" spans="1:2">
      <c r="A6434"/>
      <c r="B6434" s="64" t="e">
        <f>VLOOKUP($A6434,Pivot!$D:$E,2,FALSE)</f>
        <v>#N/A</v>
      </c>
    </row>
    <row r="6435" spans="1:2">
      <c r="A6435"/>
      <c r="B6435" s="64" t="e">
        <f>VLOOKUP($A6435,Pivot!$D:$E,2,FALSE)</f>
        <v>#N/A</v>
      </c>
    </row>
    <row r="6436" spans="1:2">
      <c r="A6436"/>
      <c r="B6436" s="64" t="e">
        <f>VLOOKUP($A6436,Pivot!$D:$E,2,FALSE)</f>
        <v>#N/A</v>
      </c>
    </row>
    <row r="6437" spans="1:2">
      <c r="A6437"/>
      <c r="B6437" s="64" t="e">
        <f>VLOOKUP($A6437,Pivot!$D:$E,2,FALSE)</f>
        <v>#N/A</v>
      </c>
    </row>
    <row r="6438" spans="1:2">
      <c r="A6438"/>
      <c r="B6438" s="64" t="e">
        <f>VLOOKUP($A6438,Pivot!$D:$E,2,FALSE)</f>
        <v>#N/A</v>
      </c>
    </row>
    <row r="6439" spans="1:2">
      <c r="A6439"/>
      <c r="B6439" s="64" t="e">
        <f>VLOOKUP($A6439,Pivot!$D:$E,2,FALSE)</f>
        <v>#N/A</v>
      </c>
    </row>
    <row r="6440" spans="1:2">
      <c r="A6440"/>
      <c r="B6440" s="64" t="e">
        <f>VLOOKUP($A6440,Pivot!$D:$E,2,FALSE)</f>
        <v>#N/A</v>
      </c>
    </row>
    <row r="6441" spans="1:2">
      <c r="A6441"/>
      <c r="B6441" s="64" t="e">
        <f>VLOOKUP($A6441,Pivot!$D:$E,2,FALSE)</f>
        <v>#N/A</v>
      </c>
    </row>
    <row r="6442" spans="1:2">
      <c r="A6442"/>
      <c r="B6442" s="64" t="e">
        <f>VLOOKUP($A6442,Pivot!$D:$E,2,FALSE)</f>
        <v>#N/A</v>
      </c>
    </row>
    <row r="6443" spans="1:2">
      <c r="A6443"/>
      <c r="B6443" s="64" t="e">
        <f>VLOOKUP($A6443,Pivot!$D:$E,2,FALSE)</f>
        <v>#N/A</v>
      </c>
    </row>
    <row r="6444" spans="1:2">
      <c r="A6444"/>
      <c r="B6444" s="64" t="e">
        <f>VLOOKUP($A6444,Pivot!$D:$E,2,FALSE)</f>
        <v>#N/A</v>
      </c>
    </row>
    <row r="6445" spans="1:2">
      <c r="A6445"/>
      <c r="B6445" s="64" t="e">
        <f>VLOOKUP($A6445,Pivot!$D:$E,2,FALSE)</f>
        <v>#N/A</v>
      </c>
    </row>
    <row r="6446" spans="1:2">
      <c r="A6446"/>
      <c r="B6446" s="64" t="e">
        <f>VLOOKUP($A6446,Pivot!$D:$E,2,FALSE)</f>
        <v>#N/A</v>
      </c>
    </row>
    <row r="6447" spans="1:2">
      <c r="A6447"/>
      <c r="B6447" s="64" t="e">
        <f>VLOOKUP($A6447,Pivot!$D:$E,2,FALSE)</f>
        <v>#N/A</v>
      </c>
    </row>
    <row r="6448" spans="1:2">
      <c r="A6448"/>
      <c r="B6448" s="64" t="e">
        <f>VLOOKUP($A6448,Pivot!$D:$E,2,FALSE)</f>
        <v>#N/A</v>
      </c>
    </row>
    <row r="6449" spans="1:2">
      <c r="A6449"/>
      <c r="B6449" s="64" t="e">
        <f>VLOOKUP($A6449,Pivot!$D:$E,2,FALSE)</f>
        <v>#N/A</v>
      </c>
    </row>
    <row r="6450" spans="1:2">
      <c r="A6450"/>
      <c r="B6450" s="64" t="e">
        <f>VLOOKUP($A6450,Pivot!$D:$E,2,FALSE)</f>
        <v>#N/A</v>
      </c>
    </row>
    <row r="6451" spans="1:2">
      <c r="A6451"/>
      <c r="B6451" s="64" t="e">
        <f>VLOOKUP($A6451,Pivot!$D:$E,2,FALSE)</f>
        <v>#N/A</v>
      </c>
    </row>
    <row r="6452" spans="1:2">
      <c r="A6452"/>
      <c r="B6452" s="64" t="e">
        <f>VLOOKUP($A6452,Pivot!$D:$E,2,FALSE)</f>
        <v>#N/A</v>
      </c>
    </row>
    <row r="6453" spans="1:2">
      <c r="A6453"/>
      <c r="B6453" s="64" t="e">
        <f>VLOOKUP($A6453,Pivot!$D:$E,2,FALSE)</f>
        <v>#N/A</v>
      </c>
    </row>
    <row r="6454" spans="1:2">
      <c r="A6454"/>
      <c r="B6454" s="64" t="e">
        <f>VLOOKUP($A6454,Pivot!$D:$E,2,FALSE)</f>
        <v>#N/A</v>
      </c>
    </row>
    <row r="6455" spans="1:2">
      <c r="A6455"/>
      <c r="B6455" s="64" t="e">
        <f>VLOOKUP($A6455,Pivot!$D:$E,2,FALSE)</f>
        <v>#N/A</v>
      </c>
    </row>
    <row r="6456" spans="1:2">
      <c r="A6456"/>
      <c r="B6456" s="64" t="e">
        <f>VLOOKUP($A6456,Pivot!$D:$E,2,FALSE)</f>
        <v>#N/A</v>
      </c>
    </row>
    <row r="6457" spans="1:2">
      <c r="A6457"/>
      <c r="B6457" s="64" t="e">
        <f>VLOOKUP($A6457,Pivot!$D:$E,2,FALSE)</f>
        <v>#N/A</v>
      </c>
    </row>
    <row r="6458" spans="1:2">
      <c r="A6458"/>
      <c r="B6458" s="64" t="e">
        <f>VLOOKUP($A6458,Pivot!$D:$E,2,FALSE)</f>
        <v>#N/A</v>
      </c>
    </row>
    <row r="6459" spans="1:2">
      <c r="A6459"/>
      <c r="B6459" s="64" t="e">
        <f>VLOOKUP($A6459,Pivot!$D:$E,2,FALSE)</f>
        <v>#N/A</v>
      </c>
    </row>
    <row r="6460" spans="1:2">
      <c r="A6460"/>
      <c r="B6460" s="64" t="e">
        <f>VLOOKUP($A6460,Pivot!$D:$E,2,FALSE)</f>
        <v>#N/A</v>
      </c>
    </row>
    <row r="6461" spans="1:2">
      <c r="A6461"/>
      <c r="B6461" s="64" t="e">
        <f>VLOOKUP($A6461,Pivot!$D:$E,2,FALSE)</f>
        <v>#N/A</v>
      </c>
    </row>
    <row r="6462" spans="1:2">
      <c r="A6462"/>
      <c r="B6462" s="64" t="e">
        <f>VLOOKUP($A6462,Pivot!$D:$E,2,FALSE)</f>
        <v>#N/A</v>
      </c>
    </row>
    <row r="6463" spans="1:2">
      <c r="A6463"/>
      <c r="B6463" s="64" t="e">
        <f>VLOOKUP($A6463,Pivot!$D:$E,2,FALSE)</f>
        <v>#N/A</v>
      </c>
    </row>
    <row r="6464" spans="1:2">
      <c r="A6464"/>
      <c r="B6464" s="64" t="e">
        <f>VLOOKUP($A6464,Pivot!$D:$E,2,FALSE)</f>
        <v>#N/A</v>
      </c>
    </row>
    <row r="6465" spans="1:2">
      <c r="A6465"/>
      <c r="B6465" s="64" t="e">
        <f>VLOOKUP($A6465,Pivot!$D:$E,2,FALSE)</f>
        <v>#N/A</v>
      </c>
    </row>
    <row r="6466" spans="1:2">
      <c r="A6466"/>
      <c r="B6466" s="64" t="e">
        <f>VLOOKUP($A6466,Pivot!$D:$E,2,FALSE)</f>
        <v>#N/A</v>
      </c>
    </row>
    <row r="6467" spans="1:2">
      <c r="A6467"/>
      <c r="B6467" s="64" t="e">
        <f>VLOOKUP($A6467,Pivot!$D:$E,2,FALSE)</f>
        <v>#N/A</v>
      </c>
    </row>
    <row r="6468" spans="1:2">
      <c r="A6468"/>
      <c r="B6468" s="64" t="e">
        <f>VLOOKUP($A6468,Pivot!$D:$E,2,FALSE)</f>
        <v>#N/A</v>
      </c>
    </row>
    <row r="6469" spans="1:2">
      <c r="A6469"/>
      <c r="B6469" s="64" t="e">
        <f>VLOOKUP($A6469,Pivot!$D:$E,2,FALSE)</f>
        <v>#N/A</v>
      </c>
    </row>
    <row r="6470" spans="1:2">
      <c r="A6470"/>
      <c r="B6470" s="64" t="e">
        <f>VLOOKUP($A6470,Pivot!$D:$E,2,FALSE)</f>
        <v>#N/A</v>
      </c>
    </row>
    <row r="6471" spans="1:2">
      <c r="A6471"/>
      <c r="B6471" s="64" t="e">
        <f>VLOOKUP($A6471,Pivot!$D:$E,2,FALSE)</f>
        <v>#N/A</v>
      </c>
    </row>
    <row r="6472" spans="1:2">
      <c r="A6472"/>
      <c r="B6472" s="64" t="e">
        <f>VLOOKUP($A6472,Pivot!$D:$E,2,FALSE)</f>
        <v>#N/A</v>
      </c>
    </row>
    <row r="6473" spans="1:2">
      <c r="A6473"/>
      <c r="B6473" s="64" t="e">
        <f>VLOOKUP($A6473,Pivot!$D:$E,2,FALSE)</f>
        <v>#N/A</v>
      </c>
    </row>
    <row r="6474" spans="1:2">
      <c r="A6474"/>
      <c r="B6474" s="64" t="e">
        <f>VLOOKUP($A6474,Pivot!$D:$E,2,FALSE)</f>
        <v>#N/A</v>
      </c>
    </row>
    <row r="6475" spans="1:2">
      <c r="A6475"/>
      <c r="B6475" s="64" t="e">
        <f>VLOOKUP($A6475,Pivot!$D:$E,2,FALSE)</f>
        <v>#N/A</v>
      </c>
    </row>
    <row r="6476" spans="1:2">
      <c r="A6476"/>
      <c r="B6476" s="64" t="e">
        <f>VLOOKUP($A6476,Pivot!$D:$E,2,FALSE)</f>
        <v>#N/A</v>
      </c>
    </row>
    <row r="6477" spans="1:2">
      <c r="A6477"/>
      <c r="B6477" s="64" t="e">
        <f>VLOOKUP($A6477,Pivot!$D:$E,2,FALSE)</f>
        <v>#N/A</v>
      </c>
    </row>
    <row r="6478" spans="1:2">
      <c r="A6478"/>
      <c r="B6478" s="64" t="e">
        <f>VLOOKUP($A6478,Pivot!$D:$E,2,FALSE)</f>
        <v>#N/A</v>
      </c>
    </row>
    <row r="6479" spans="1:2">
      <c r="A6479"/>
      <c r="B6479" s="64" t="e">
        <f>VLOOKUP($A6479,Pivot!$D:$E,2,FALSE)</f>
        <v>#N/A</v>
      </c>
    </row>
    <row r="6480" spans="1:2">
      <c r="A6480"/>
      <c r="B6480" s="64" t="e">
        <f>VLOOKUP($A6480,Pivot!$D:$E,2,FALSE)</f>
        <v>#N/A</v>
      </c>
    </row>
    <row r="6481" spans="1:2">
      <c r="A6481"/>
      <c r="B6481" s="64" t="e">
        <f>VLOOKUP($A6481,Pivot!$D:$E,2,FALSE)</f>
        <v>#N/A</v>
      </c>
    </row>
    <row r="6482" spans="1:2">
      <c r="A6482"/>
      <c r="B6482" s="64" t="e">
        <f>VLOOKUP($A6482,Pivot!$D:$E,2,FALSE)</f>
        <v>#N/A</v>
      </c>
    </row>
    <row r="6483" spans="1:2">
      <c r="A6483"/>
      <c r="B6483" s="64" t="e">
        <f>VLOOKUP($A6483,Pivot!$D:$E,2,FALSE)</f>
        <v>#N/A</v>
      </c>
    </row>
    <row r="6484" spans="1:2">
      <c r="A6484"/>
      <c r="B6484" s="64" t="e">
        <f>VLOOKUP($A6484,Pivot!$D:$E,2,FALSE)</f>
        <v>#N/A</v>
      </c>
    </row>
    <row r="6485" spans="1:2">
      <c r="A6485"/>
      <c r="B6485" s="64" t="e">
        <f>VLOOKUP($A6485,Pivot!$D:$E,2,FALSE)</f>
        <v>#N/A</v>
      </c>
    </row>
    <row r="6486" spans="1:2">
      <c r="A6486"/>
      <c r="B6486" s="64" t="e">
        <f>VLOOKUP($A6486,Pivot!$D:$E,2,FALSE)</f>
        <v>#N/A</v>
      </c>
    </row>
    <row r="6487" spans="1:2">
      <c r="A6487"/>
      <c r="B6487" s="64" t="e">
        <f>VLOOKUP($A6487,Pivot!$D:$E,2,FALSE)</f>
        <v>#N/A</v>
      </c>
    </row>
    <row r="6488" spans="1:2">
      <c r="A6488"/>
      <c r="B6488" s="64" t="e">
        <f>VLOOKUP($A6488,Pivot!$D:$E,2,FALSE)</f>
        <v>#N/A</v>
      </c>
    </row>
    <row r="6489" spans="1:2">
      <c r="A6489"/>
      <c r="B6489" s="64" t="e">
        <f>VLOOKUP($A6489,Pivot!$D:$E,2,FALSE)</f>
        <v>#N/A</v>
      </c>
    </row>
    <row r="6490" spans="1:2">
      <c r="A6490"/>
      <c r="B6490" s="64" t="e">
        <f>VLOOKUP($A6490,Pivot!$D:$E,2,FALSE)</f>
        <v>#N/A</v>
      </c>
    </row>
    <row r="6491" spans="1:2">
      <c r="A6491"/>
      <c r="B6491" s="64" t="e">
        <f>VLOOKUP($A6491,Pivot!$D:$E,2,FALSE)</f>
        <v>#N/A</v>
      </c>
    </row>
    <row r="6492" spans="1:2">
      <c r="A6492"/>
      <c r="B6492" s="64" t="e">
        <f>VLOOKUP($A6492,Pivot!$D:$E,2,FALSE)</f>
        <v>#N/A</v>
      </c>
    </row>
    <row r="6493" spans="1:2">
      <c r="A6493"/>
      <c r="B6493" s="64" t="e">
        <f>VLOOKUP($A6493,Pivot!$D:$E,2,FALSE)</f>
        <v>#N/A</v>
      </c>
    </row>
    <row r="6494" spans="1:2">
      <c r="A6494"/>
      <c r="B6494" s="64" t="e">
        <f>VLOOKUP($A6494,Pivot!$D:$E,2,FALSE)</f>
        <v>#N/A</v>
      </c>
    </row>
    <row r="6495" spans="1:2">
      <c r="A6495"/>
      <c r="B6495" s="64" t="e">
        <f>VLOOKUP($A6495,Pivot!$D:$E,2,FALSE)</f>
        <v>#N/A</v>
      </c>
    </row>
    <row r="6496" spans="1:2">
      <c r="A6496"/>
      <c r="B6496" s="64" t="e">
        <f>VLOOKUP($A6496,Pivot!$D:$E,2,FALSE)</f>
        <v>#N/A</v>
      </c>
    </row>
    <row r="6497" spans="1:2">
      <c r="A6497"/>
      <c r="B6497" s="64" t="e">
        <f>VLOOKUP($A6497,Pivot!$D:$E,2,FALSE)</f>
        <v>#N/A</v>
      </c>
    </row>
    <row r="6498" spans="1:2">
      <c r="A6498"/>
      <c r="B6498" s="64" t="e">
        <f>VLOOKUP($A6498,Pivot!$D:$E,2,FALSE)</f>
        <v>#N/A</v>
      </c>
    </row>
    <row r="6499" spans="1:2">
      <c r="A6499"/>
      <c r="B6499" s="64" t="e">
        <f>VLOOKUP($A6499,Pivot!$D:$E,2,FALSE)</f>
        <v>#N/A</v>
      </c>
    </row>
    <row r="6500" spans="1:2">
      <c r="A6500"/>
      <c r="B6500" s="64" t="e">
        <f>VLOOKUP($A6500,Pivot!$D:$E,2,FALSE)</f>
        <v>#N/A</v>
      </c>
    </row>
    <row r="6501" spans="1:2">
      <c r="A6501"/>
      <c r="B6501" s="64" t="e">
        <f>VLOOKUP($A6501,Pivot!$D:$E,2,FALSE)</f>
        <v>#N/A</v>
      </c>
    </row>
    <row r="6502" spans="1:2">
      <c r="A6502"/>
      <c r="B6502" s="64" t="e">
        <f>VLOOKUP($A6502,Pivot!$D:$E,2,FALSE)</f>
        <v>#N/A</v>
      </c>
    </row>
    <row r="6503" spans="1:2">
      <c r="A6503"/>
      <c r="B6503" s="64" t="e">
        <f>VLOOKUP($A6503,Pivot!$D:$E,2,FALSE)</f>
        <v>#N/A</v>
      </c>
    </row>
    <row r="6504" spans="1:2">
      <c r="A6504"/>
      <c r="B6504" s="64" t="e">
        <f>VLOOKUP($A6504,Pivot!$D:$E,2,FALSE)</f>
        <v>#N/A</v>
      </c>
    </row>
    <row r="6505" spans="1:2">
      <c r="A6505"/>
      <c r="B6505" s="64" t="e">
        <f>VLOOKUP($A6505,Pivot!$D:$E,2,FALSE)</f>
        <v>#N/A</v>
      </c>
    </row>
    <row r="6506" spans="1:2">
      <c r="A6506"/>
      <c r="B6506" s="64" t="e">
        <f>VLOOKUP($A6506,Pivot!$D:$E,2,FALSE)</f>
        <v>#N/A</v>
      </c>
    </row>
    <row r="6507" spans="1:2">
      <c r="A6507"/>
      <c r="B6507" s="64" t="e">
        <f>VLOOKUP($A6507,Pivot!$D:$E,2,FALSE)</f>
        <v>#N/A</v>
      </c>
    </row>
    <row r="6508" spans="1:2">
      <c r="A6508"/>
      <c r="B6508" s="64" t="e">
        <f>VLOOKUP($A6508,Pivot!$D:$E,2,FALSE)</f>
        <v>#N/A</v>
      </c>
    </row>
    <row r="6509" spans="1:2">
      <c r="A6509"/>
      <c r="B6509" s="64" t="e">
        <f>VLOOKUP($A6509,Pivot!$D:$E,2,FALSE)</f>
        <v>#N/A</v>
      </c>
    </row>
    <row r="6510" spans="1:2">
      <c r="A6510"/>
      <c r="B6510" s="64" t="e">
        <f>VLOOKUP($A6510,Pivot!$D:$E,2,FALSE)</f>
        <v>#N/A</v>
      </c>
    </row>
    <row r="6511" spans="1:2">
      <c r="A6511"/>
      <c r="B6511" s="64" t="e">
        <f>VLOOKUP($A6511,Pivot!$D:$E,2,FALSE)</f>
        <v>#N/A</v>
      </c>
    </row>
    <row r="6512" spans="1:2">
      <c r="A6512"/>
      <c r="B6512" s="64" t="e">
        <f>VLOOKUP($A6512,Pivot!$D:$E,2,FALSE)</f>
        <v>#N/A</v>
      </c>
    </row>
    <row r="6513" spans="1:2">
      <c r="A6513"/>
      <c r="B6513" s="64" t="e">
        <f>VLOOKUP($A6513,Pivot!$D:$E,2,FALSE)</f>
        <v>#N/A</v>
      </c>
    </row>
    <row r="6514" spans="1:2">
      <c r="A6514"/>
      <c r="B6514" s="64" t="e">
        <f>VLOOKUP($A6514,Pivot!$D:$E,2,FALSE)</f>
        <v>#N/A</v>
      </c>
    </row>
    <row r="6515" spans="1:2">
      <c r="A6515"/>
      <c r="B6515" s="64" t="e">
        <f>VLOOKUP($A6515,Pivot!$D:$E,2,FALSE)</f>
        <v>#N/A</v>
      </c>
    </row>
    <row r="6516" spans="1:2">
      <c r="A6516"/>
      <c r="B6516" s="64" t="e">
        <f>VLOOKUP($A6516,Pivot!$D:$E,2,FALSE)</f>
        <v>#N/A</v>
      </c>
    </row>
    <row r="6517" spans="1:2">
      <c r="A6517"/>
      <c r="B6517" s="64" t="e">
        <f>VLOOKUP($A6517,Pivot!$D:$E,2,FALSE)</f>
        <v>#N/A</v>
      </c>
    </row>
    <row r="6518" spans="1:2">
      <c r="A6518"/>
      <c r="B6518" s="64" t="e">
        <f>VLOOKUP($A6518,Pivot!$D:$E,2,FALSE)</f>
        <v>#N/A</v>
      </c>
    </row>
    <row r="6519" spans="1:2">
      <c r="A6519"/>
      <c r="B6519" s="64" t="e">
        <f>VLOOKUP($A6519,Pivot!$D:$E,2,FALSE)</f>
        <v>#N/A</v>
      </c>
    </row>
    <row r="6520" spans="1:2">
      <c r="A6520"/>
      <c r="B6520" s="64" t="e">
        <f>VLOOKUP($A6520,Pivot!$D:$E,2,FALSE)</f>
        <v>#N/A</v>
      </c>
    </row>
    <row r="6521" spans="1:2">
      <c r="A6521"/>
      <c r="B6521" s="64" t="e">
        <f>VLOOKUP($A6521,Pivot!$D:$E,2,FALSE)</f>
        <v>#N/A</v>
      </c>
    </row>
    <row r="6522" spans="1:2">
      <c r="A6522"/>
      <c r="B6522" s="64" t="e">
        <f>VLOOKUP($A6522,Pivot!$D:$E,2,FALSE)</f>
        <v>#N/A</v>
      </c>
    </row>
    <row r="6523" spans="1:2">
      <c r="A6523"/>
      <c r="B6523" s="64" t="e">
        <f>VLOOKUP($A6523,Pivot!$D:$E,2,FALSE)</f>
        <v>#N/A</v>
      </c>
    </row>
    <row r="6524" spans="1:2">
      <c r="A6524"/>
      <c r="B6524" s="64" t="e">
        <f>VLOOKUP($A6524,Pivot!$D:$E,2,FALSE)</f>
        <v>#N/A</v>
      </c>
    </row>
    <row r="6525" spans="1:2">
      <c r="A6525"/>
      <c r="B6525" s="64" t="e">
        <f>VLOOKUP($A6525,Pivot!$D:$E,2,FALSE)</f>
        <v>#N/A</v>
      </c>
    </row>
    <row r="6526" spans="1:2">
      <c r="A6526"/>
      <c r="B6526" s="64" t="e">
        <f>VLOOKUP($A6526,Pivot!$D:$E,2,FALSE)</f>
        <v>#N/A</v>
      </c>
    </row>
    <row r="6527" spans="1:2">
      <c r="A6527"/>
      <c r="B6527" s="64" t="e">
        <f>VLOOKUP($A6527,Pivot!$D:$E,2,FALSE)</f>
        <v>#N/A</v>
      </c>
    </row>
    <row r="6528" spans="1:2">
      <c r="A6528"/>
      <c r="B6528" s="64" t="e">
        <f>VLOOKUP($A6528,Pivot!$D:$E,2,FALSE)</f>
        <v>#N/A</v>
      </c>
    </row>
    <row r="6529" spans="1:2">
      <c r="A6529"/>
      <c r="B6529" s="64" t="e">
        <f>VLOOKUP($A6529,Pivot!$D:$E,2,FALSE)</f>
        <v>#N/A</v>
      </c>
    </row>
    <row r="6530" spans="1:2">
      <c r="A6530"/>
      <c r="B6530" s="64" t="e">
        <f>VLOOKUP($A6530,Pivot!$D:$E,2,FALSE)</f>
        <v>#N/A</v>
      </c>
    </row>
    <row r="6531" spans="1:2">
      <c r="A6531"/>
      <c r="B6531" s="64" t="e">
        <f>VLOOKUP($A6531,Pivot!$D:$E,2,FALSE)</f>
        <v>#N/A</v>
      </c>
    </row>
    <row r="6532" spans="1:2">
      <c r="A6532"/>
      <c r="B6532" s="64" t="e">
        <f>VLOOKUP($A6532,Pivot!$D:$E,2,FALSE)</f>
        <v>#N/A</v>
      </c>
    </row>
    <row r="6533" spans="1:2">
      <c r="A6533"/>
      <c r="B6533" s="64" t="e">
        <f>VLOOKUP($A6533,Pivot!$D:$E,2,FALSE)</f>
        <v>#N/A</v>
      </c>
    </row>
    <row r="6534" spans="1:2">
      <c r="A6534"/>
      <c r="B6534" s="64" t="e">
        <f>VLOOKUP($A6534,Pivot!$D:$E,2,FALSE)</f>
        <v>#N/A</v>
      </c>
    </row>
    <row r="6535" spans="1:2">
      <c r="A6535"/>
      <c r="B6535" s="64" t="e">
        <f>VLOOKUP($A6535,Pivot!$D:$E,2,FALSE)</f>
        <v>#N/A</v>
      </c>
    </row>
    <row r="6536" spans="1:2">
      <c r="A6536"/>
      <c r="B6536" s="64" t="e">
        <f>VLOOKUP($A6536,Pivot!$D:$E,2,FALSE)</f>
        <v>#N/A</v>
      </c>
    </row>
    <row r="6537" spans="1:2">
      <c r="A6537"/>
      <c r="B6537" s="64" t="e">
        <f>VLOOKUP($A6537,Pivot!$D:$E,2,FALSE)</f>
        <v>#N/A</v>
      </c>
    </row>
    <row r="6538" spans="1:2">
      <c r="A6538"/>
      <c r="B6538" s="64" t="e">
        <f>VLOOKUP($A6538,Pivot!$D:$E,2,FALSE)</f>
        <v>#N/A</v>
      </c>
    </row>
    <row r="6539" spans="1:2">
      <c r="A6539"/>
      <c r="B6539" s="64" t="e">
        <f>VLOOKUP($A6539,Pivot!$D:$E,2,FALSE)</f>
        <v>#N/A</v>
      </c>
    </row>
    <row r="6540" spans="1:2">
      <c r="A6540"/>
      <c r="B6540" s="64" t="e">
        <f>VLOOKUP($A6540,Pivot!$D:$E,2,FALSE)</f>
        <v>#N/A</v>
      </c>
    </row>
    <row r="6541" spans="1:2">
      <c r="A6541"/>
      <c r="B6541" s="64" t="e">
        <f>VLOOKUP($A6541,Pivot!$D:$E,2,FALSE)</f>
        <v>#N/A</v>
      </c>
    </row>
    <row r="6542" spans="1:2">
      <c r="A6542"/>
      <c r="B6542" s="64" t="e">
        <f>VLOOKUP($A6542,Pivot!$D:$E,2,FALSE)</f>
        <v>#N/A</v>
      </c>
    </row>
    <row r="6543" spans="1:2">
      <c r="A6543"/>
      <c r="B6543" s="64" t="e">
        <f>VLOOKUP($A6543,Pivot!$D:$E,2,FALSE)</f>
        <v>#N/A</v>
      </c>
    </row>
    <row r="6544" spans="1:2">
      <c r="A6544"/>
      <c r="B6544" s="64" t="e">
        <f>VLOOKUP($A6544,Pivot!$D:$E,2,FALSE)</f>
        <v>#N/A</v>
      </c>
    </row>
    <row r="6545" spans="1:2">
      <c r="A6545"/>
      <c r="B6545" s="64" t="e">
        <f>VLOOKUP($A6545,Pivot!$D:$E,2,FALSE)</f>
        <v>#N/A</v>
      </c>
    </row>
    <row r="6546" spans="1:2">
      <c r="A6546"/>
      <c r="B6546" s="64" t="e">
        <f>VLOOKUP($A6546,Pivot!$D:$E,2,FALSE)</f>
        <v>#N/A</v>
      </c>
    </row>
    <row r="6547" spans="1:2">
      <c r="A6547"/>
      <c r="B6547" s="64" t="e">
        <f>VLOOKUP($A6547,Pivot!$D:$E,2,FALSE)</f>
        <v>#N/A</v>
      </c>
    </row>
    <row r="6548" spans="1:2">
      <c r="A6548"/>
      <c r="B6548" s="64" t="e">
        <f>VLOOKUP($A6548,Pivot!$D:$E,2,FALSE)</f>
        <v>#N/A</v>
      </c>
    </row>
    <row r="6549" spans="1:2">
      <c r="A6549"/>
      <c r="B6549" s="64" t="e">
        <f>VLOOKUP($A6549,Pivot!$D:$E,2,FALSE)</f>
        <v>#N/A</v>
      </c>
    </row>
    <row r="6550" spans="1:2">
      <c r="A6550"/>
      <c r="B6550" s="64" t="e">
        <f>VLOOKUP($A6550,Pivot!$D:$E,2,FALSE)</f>
        <v>#N/A</v>
      </c>
    </row>
    <row r="6551" spans="1:2">
      <c r="A6551"/>
      <c r="B6551" s="64" t="e">
        <f>VLOOKUP($A6551,Pivot!$D:$E,2,FALSE)</f>
        <v>#N/A</v>
      </c>
    </row>
    <row r="6552" spans="1:2">
      <c r="A6552"/>
      <c r="B6552" s="64" t="e">
        <f>VLOOKUP($A6552,Pivot!$D:$E,2,FALSE)</f>
        <v>#N/A</v>
      </c>
    </row>
    <row r="6553" spans="1:2">
      <c r="A6553"/>
      <c r="B6553" s="64" t="e">
        <f>VLOOKUP($A6553,Pivot!$D:$E,2,FALSE)</f>
        <v>#N/A</v>
      </c>
    </row>
    <row r="6554" spans="1:2">
      <c r="A6554"/>
      <c r="B6554" s="64" t="e">
        <f>VLOOKUP($A6554,Pivot!$D:$E,2,FALSE)</f>
        <v>#N/A</v>
      </c>
    </row>
    <row r="6555" spans="1:2">
      <c r="A6555"/>
      <c r="B6555" s="64" t="e">
        <f>VLOOKUP($A6555,Pivot!$D:$E,2,FALSE)</f>
        <v>#N/A</v>
      </c>
    </row>
    <row r="6556" spans="1:2">
      <c r="A6556"/>
      <c r="B6556" s="64" t="e">
        <f>VLOOKUP($A6556,Pivot!$D:$E,2,FALSE)</f>
        <v>#N/A</v>
      </c>
    </row>
    <row r="6557" spans="1:2">
      <c r="A6557"/>
      <c r="B6557" s="64" t="e">
        <f>VLOOKUP($A6557,Pivot!$D:$E,2,FALSE)</f>
        <v>#N/A</v>
      </c>
    </row>
    <row r="6558" spans="1:2">
      <c r="A6558"/>
      <c r="B6558" s="64" t="e">
        <f>VLOOKUP($A6558,Pivot!$D:$E,2,FALSE)</f>
        <v>#N/A</v>
      </c>
    </row>
    <row r="6559" spans="1:2">
      <c r="A6559"/>
      <c r="B6559" s="64" t="e">
        <f>VLOOKUP($A6559,Pivot!$D:$E,2,FALSE)</f>
        <v>#N/A</v>
      </c>
    </row>
    <row r="6560" spans="1:2">
      <c r="A6560"/>
      <c r="B6560" s="64" t="e">
        <f>VLOOKUP($A6560,Pivot!$D:$E,2,FALSE)</f>
        <v>#N/A</v>
      </c>
    </row>
    <row r="6561" spans="1:2">
      <c r="A6561"/>
      <c r="B6561" s="64" t="e">
        <f>VLOOKUP($A6561,Pivot!$D:$E,2,FALSE)</f>
        <v>#N/A</v>
      </c>
    </row>
    <row r="6562" spans="1:2">
      <c r="A6562"/>
      <c r="B6562" s="64" t="e">
        <f>VLOOKUP($A6562,Pivot!$D:$E,2,FALSE)</f>
        <v>#N/A</v>
      </c>
    </row>
    <row r="6563" spans="1:2">
      <c r="A6563"/>
      <c r="B6563" s="64" t="e">
        <f>VLOOKUP($A6563,Pivot!$D:$E,2,FALSE)</f>
        <v>#N/A</v>
      </c>
    </row>
    <row r="6564" spans="1:2">
      <c r="A6564"/>
      <c r="B6564" s="64" t="e">
        <f>VLOOKUP($A6564,Pivot!$D:$E,2,FALSE)</f>
        <v>#N/A</v>
      </c>
    </row>
    <row r="6565" spans="1:2">
      <c r="A6565"/>
      <c r="B6565" s="64" t="e">
        <f>VLOOKUP($A6565,Pivot!$D:$E,2,FALSE)</f>
        <v>#N/A</v>
      </c>
    </row>
    <row r="6566" spans="1:2">
      <c r="A6566"/>
      <c r="B6566" s="64" t="e">
        <f>VLOOKUP($A6566,Pivot!$D:$E,2,FALSE)</f>
        <v>#N/A</v>
      </c>
    </row>
    <row r="6567" spans="1:2">
      <c r="A6567"/>
      <c r="B6567" s="64" t="e">
        <f>VLOOKUP($A6567,Pivot!$D:$E,2,FALSE)</f>
        <v>#N/A</v>
      </c>
    </row>
    <row r="6568" spans="1:2">
      <c r="A6568"/>
      <c r="B6568" s="64" t="e">
        <f>VLOOKUP($A6568,Pivot!$D:$E,2,FALSE)</f>
        <v>#N/A</v>
      </c>
    </row>
    <row r="6569" spans="1:2">
      <c r="A6569"/>
      <c r="B6569" s="64" t="e">
        <f>VLOOKUP($A6569,Pivot!$D:$E,2,FALSE)</f>
        <v>#N/A</v>
      </c>
    </row>
    <row r="6570" spans="1:2">
      <c r="A6570"/>
      <c r="B6570" s="64" t="e">
        <f>VLOOKUP($A6570,Pivot!$D:$E,2,FALSE)</f>
        <v>#N/A</v>
      </c>
    </row>
    <row r="6571" spans="1:2">
      <c r="A6571"/>
      <c r="B6571" s="64" t="e">
        <f>VLOOKUP($A6571,Pivot!$D:$E,2,FALSE)</f>
        <v>#N/A</v>
      </c>
    </row>
    <row r="6572" spans="1:2">
      <c r="A6572"/>
      <c r="B6572" s="64" t="e">
        <f>VLOOKUP($A6572,Pivot!$D:$E,2,FALSE)</f>
        <v>#N/A</v>
      </c>
    </row>
    <row r="6573" spans="1:2">
      <c r="A6573"/>
      <c r="B6573" s="64" t="e">
        <f>VLOOKUP($A6573,Pivot!$D:$E,2,FALSE)</f>
        <v>#N/A</v>
      </c>
    </row>
    <row r="6574" spans="1:2">
      <c r="A6574"/>
      <c r="B6574" s="64" t="e">
        <f>VLOOKUP($A6574,Pivot!$D:$E,2,FALSE)</f>
        <v>#N/A</v>
      </c>
    </row>
    <row r="6575" spans="1:2">
      <c r="A6575"/>
      <c r="B6575" s="64" t="e">
        <f>VLOOKUP($A6575,Pivot!$D:$E,2,FALSE)</f>
        <v>#N/A</v>
      </c>
    </row>
    <row r="6576" spans="1:2">
      <c r="A6576"/>
      <c r="B6576" s="64" t="e">
        <f>VLOOKUP($A6576,Pivot!$D:$E,2,FALSE)</f>
        <v>#N/A</v>
      </c>
    </row>
    <row r="6577" spans="1:2">
      <c r="A6577"/>
      <c r="B6577" s="64" t="e">
        <f>VLOOKUP($A6577,Pivot!$D:$E,2,FALSE)</f>
        <v>#N/A</v>
      </c>
    </row>
    <row r="6578" spans="1:2">
      <c r="A6578"/>
      <c r="B6578" s="64" t="e">
        <f>VLOOKUP($A6578,Pivot!$D:$E,2,FALSE)</f>
        <v>#N/A</v>
      </c>
    </row>
    <row r="6579" spans="1:2">
      <c r="A6579"/>
      <c r="B6579" s="64" t="e">
        <f>VLOOKUP($A6579,Pivot!$D:$E,2,FALSE)</f>
        <v>#N/A</v>
      </c>
    </row>
    <row r="6580" spans="1:2">
      <c r="A6580"/>
      <c r="B6580" s="64" t="e">
        <f>VLOOKUP($A6580,Pivot!$D:$E,2,FALSE)</f>
        <v>#N/A</v>
      </c>
    </row>
    <row r="6581" spans="1:2">
      <c r="A6581"/>
      <c r="B6581" s="64" t="e">
        <f>VLOOKUP($A6581,Pivot!$D:$E,2,FALSE)</f>
        <v>#N/A</v>
      </c>
    </row>
    <row r="6582" spans="1:2">
      <c r="A6582"/>
      <c r="B6582" s="64" t="e">
        <f>VLOOKUP($A6582,Pivot!$D:$E,2,FALSE)</f>
        <v>#N/A</v>
      </c>
    </row>
    <row r="6583" spans="1:2">
      <c r="A6583"/>
      <c r="B6583" s="64" t="e">
        <f>VLOOKUP($A6583,Pivot!$D:$E,2,FALSE)</f>
        <v>#N/A</v>
      </c>
    </row>
    <row r="6584" spans="1:2">
      <c r="A6584"/>
      <c r="B6584" s="64" t="e">
        <f>VLOOKUP($A6584,Pivot!$D:$E,2,FALSE)</f>
        <v>#N/A</v>
      </c>
    </row>
    <row r="6585" spans="1:2">
      <c r="A6585"/>
      <c r="B6585" s="64" t="e">
        <f>VLOOKUP($A6585,Pivot!$D:$E,2,FALSE)</f>
        <v>#N/A</v>
      </c>
    </row>
    <row r="6586" spans="1:2">
      <c r="A6586"/>
      <c r="B6586" s="64" t="e">
        <f>VLOOKUP($A6586,Pivot!$D:$E,2,FALSE)</f>
        <v>#N/A</v>
      </c>
    </row>
    <row r="6587" spans="1:2">
      <c r="A6587"/>
      <c r="B6587" s="64" t="e">
        <f>VLOOKUP($A6587,Pivot!$D:$E,2,FALSE)</f>
        <v>#N/A</v>
      </c>
    </row>
    <row r="6588" spans="1:2">
      <c r="A6588"/>
      <c r="B6588" s="64" t="e">
        <f>VLOOKUP($A6588,Pivot!$D:$E,2,FALSE)</f>
        <v>#N/A</v>
      </c>
    </row>
    <row r="6589" spans="1:2">
      <c r="A6589"/>
      <c r="B6589" s="64" t="e">
        <f>VLOOKUP($A6589,Pivot!$D:$E,2,FALSE)</f>
        <v>#N/A</v>
      </c>
    </row>
    <row r="6590" spans="1:2">
      <c r="A6590"/>
      <c r="B6590" s="64" t="e">
        <f>VLOOKUP($A6590,Pivot!$D:$E,2,FALSE)</f>
        <v>#N/A</v>
      </c>
    </row>
    <row r="6591" spans="1:2">
      <c r="A6591"/>
      <c r="B6591" s="64" t="e">
        <f>VLOOKUP($A6591,Pivot!$D:$E,2,FALSE)</f>
        <v>#N/A</v>
      </c>
    </row>
    <row r="6592" spans="1:2">
      <c r="A6592"/>
      <c r="B6592" s="64" t="e">
        <f>VLOOKUP($A6592,Pivot!$D:$E,2,FALSE)</f>
        <v>#N/A</v>
      </c>
    </row>
    <row r="6593" spans="1:2">
      <c r="A6593"/>
      <c r="B6593" s="64" t="e">
        <f>VLOOKUP($A6593,Pivot!$D:$E,2,FALSE)</f>
        <v>#N/A</v>
      </c>
    </row>
    <row r="6594" spans="1:2">
      <c r="A6594"/>
      <c r="B6594" s="64" t="e">
        <f>VLOOKUP($A6594,Pivot!$D:$E,2,FALSE)</f>
        <v>#N/A</v>
      </c>
    </row>
    <row r="6595" spans="1:2">
      <c r="A6595"/>
      <c r="B6595" s="64" t="e">
        <f>VLOOKUP($A6595,Pivot!$D:$E,2,FALSE)</f>
        <v>#N/A</v>
      </c>
    </row>
    <row r="6596" spans="1:2">
      <c r="A6596"/>
      <c r="B6596" s="64" t="e">
        <f>VLOOKUP($A6596,Pivot!$D:$E,2,FALSE)</f>
        <v>#N/A</v>
      </c>
    </row>
    <row r="6597" spans="1:2">
      <c r="A6597"/>
      <c r="B6597" s="64" t="e">
        <f>VLOOKUP($A6597,Pivot!$D:$E,2,FALSE)</f>
        <v>#N/A</v>
      </c>
    </row>
    <row r="6598" spans="1:2">
      <c r="A6598"/>
      <c r="B6598" s="64" t="e">
        <f>VLOOKUP($A6598,Pivot!$D:$E,2,FALSE)</f>
        <v>#N/A</v>
      </c>
    </row>
    <row r="6599" spans="1:2">
      <c r="A6599"/>
      <c r="B6599" s="64" t="e">
        <f>VLOOKUP($A6599,Pivot!$D:$E,2,FALSE)</f>
        <v>#N/A</v>
      </c>
    </row>
    <row r="6600" spans="1:2">
      <c r="A6600"/>
      <c r="B6600" s="64" t="e">
        <f>VLOOKUP($A6600,Pivot!$D:$E,2,FALSE)</f>
        <v>#N/A</v>
      </c>
    </row>
    <row r="6601" spans="1:2">
      <c r="A6601"/>
      <c r="B6601" s="64" t="e">
        <f>VLOOKUP($A6601,Pivot!$D:$E,2,FALSE)</f>
        <v>#N/A</v>
      </c>
    </row>
    <row r="6602" spans="1:2">
      <c r="A6602"/>
      <c r="B6602" s="64" t="e">
        <f>VLOOKUP($A6602,Pivot!$D:$E,2,FALSE)</f>
        <v>#N/A</v>
      </c>
    </row>
    <row r="6603" spans="1:2">
      <c r="A6603"/>
      <c r="B6603" s="64" t="e">
        <f>VLOOKUP($A6603,Pivot!$D:$E,2,FALSE)</f>
        <v>#N/A</v>
      </c>
    </row>
    <row r="6604" spans="1:2">
      <c r="A6604"/>
      <c r="B6604" s="64" t="e">
        <f>VLOOKUP($A6604,Pivot!$D:$E,2,FALSE)</f>
        <v>#N/A</v>
      </c>
    </row>
    <row r="6605" spans="1:2">
      <c r="A6605"/>
      <c r="B6605" s="64" t="e">
        <f>VLOOKUP($A6605,Pivot!$D:$E,2,FALSE)</f>
        <v>#N/A</v>
      </c>
    </row>
    <row r="6606" spans="1:2">
      <c r="A6606"/>
      <c r="B6606" s="64" t="e">
        <f>VLOOKUP($A6606,Pivot!$D:$E,2,FALSE)</f>
        <v>#N/A</v>
      </c>
    </row>
    <row r="6607" spans="1:2">
      <c r="A6607"/>
      <c r="B6607" s="64" t="e">
        <f>VLOOKUP($A6607,Pivot!$D:$E,2,FALSE)</f>
        <v>#N/A</v>
      </c>
    </row>
    <row r="6608" spans="1:2">
      <c r="A6608"/>
      <c r="B6608" s="64" t="e">
        <f>VLOOKUP($A6608,Pivot!$D:$E,2,FALSE)</f>
        <v>#N/A</v>
      </c>
    </row>
    <row r="6609" spans="1:2">
      <c r="A6609"/>
      <c r="B6609" s="64" t="e">
        <f>VLOOKUP($A6609,Pivot!$D:$E,2,FALSE)</f>
        <v>#N/A</v>
      </c>
    </row>
    <row r="6610" spans="1:2">
      <c r="A6610"/>
      <c r="B6610" s="64" t="e">
        <f>VLOOKUP($A6610,Pivot!$D:$E,2,FALSE)</f>
        <v>#N/A</v>
      </c>
    </row>
    <row r="6611" spans="1:2">
      <c r="A6611"/>
      <c r="B6611" s="64" t="e">
        <f>VLOOKUP($A6611,Pivot!$D:$E,2,FALSE)</f>
        <v>#N/A</v>
      </c>
    </row>
    <row r="6612" spans="1:2">
      <c r="A6612"/>
      <c r="B6612" s="64" t="e">
        <f>VLOOKUP($A6612,Pivot!$D:$E,2,FALSE)</f>
        <v>#N/A</v>
      </c>
    </row>
    <row r="6613" spans="1:2">
      <c r="A6613"/>
      <c r="B6613" s="64" t="e">
        <f>VLOOKUP($A6613,Pivot!$D:$E,2,FALSE)</f>
        <v>#N/A</v>
      </c>
    </row>
    <row r="6614" spans="1:2">
      <c r="A6614"/>
      <c r="B6614" s="64" t="e">
        <f>VLOOKUP($A6614,Pivot!$D:$E,2,FALSE)</f>
        <v>#N/A</v>
      </c>
    </row>
    <row r="6615" spans="1:2">
      <c r="A6615"/>
      <c r="B6615" s="64" t="e">
        <f>VLOOKUP($A6615,Pivot!$D:$E,2,FALSE)</f>
        <v>#N/A</v>
      </c>
    </row>
    <row r="6616" spans="1:2">
      <c r="A6616"/>
      <c r="B6616" s="64" t="e">
        <f>VLOOKUP($A6616,Pivot!$D:$E,2,FALSE)</f>
        <v>#N/A</v>
      </c>
    </row>
    <row r="6617" spans="1:2">
      <c r="A6617"/>
      <c r="B6617" s="64" t="e">
        <f>VLOOKUP($A6617,Pivot!$D:$E,2,FALSE)</f>
        <v>#N/A</v>
      </c>
    </row>
    <row r="6618" spans="1:2">
      <c r="A6618"/>
      <c r="B6618" s="64" t="e">
        <f>VLOOKUP($A6618,Pivot!$D:$E,2,FALSE)</f>
        <v>#N/A</v>
      </c>
    </row>
    <row r="6619" spans="1:2">
      <c r="A6619"/>
      <c r="B6619" s="64" t="e">
        <f>VLOOKUP($A6619,Pivot!$D:$E,2,FALSE)</f>
        <v>#N/A</v>
      </c>
    </row>
    <row r="6620" spans="1:2">
      <c r="A6620"/>
      <c r="B6620" s="64" t="e">
        <f>VLOOKUP($A6620,Pivot!$D:$E,2,FALSE)</f>
        <v>#N/A</v>
      </c>
    </row>
    <row r="6621" spans="1:2">
      <c r="A6621"/>
      <c r="B6621" s="64" t="e">
        <f>VLOOKUP($A6621,Pivot!$D:$E,2,FALSE)</f>
        <v>#N/A</v>
      </c>
    </row>
    <row r="6622" spans="1:2">
      <c r="A6622"/>
      <c r="B6622" s="64" t="e">
        <f>VLOOKUP($A6622,Pivot!$D:$E,2,FALSE)</f>
        <v>#N/A</v>
      </c>
    </row>
    <row r="6623" spans="1:2">
      <c r="A6623"/>
      <c r="B6623" s="64" t="e">
        <f>VLOOKUP($A6623,Pivot!$D:$E,2,FALSE)</f>
        <v>#N/A</v>
      </c>
    </row>
    <row r="6624" spans="1:2">
      <c r="A6624"/>
      <c r="B6624" s="64" t="e">
        <f>VLOOKUP($A6624,Pivot!$D:$E,2,FALSE)</f>
        <v>#N/A</v>
      </c>
    </row>
    <row r="6625" spans="1:2">
      <c r="A6625"/>
      <c r="B6625" s="64" t="e">
        <f>VLOOKUP($A6625,Pivot!$D:$E,2,FALSE)</f>
        <v>#N/A</v>
      </c>
    </row>
    <row r="6626" spans="1:2">
      <c r="A6626"/>
      <c r="B6626" s="64" t="e">
        <f>VLOOKUP($A6626,Pivot!$D:$E,2,FALSE)</f>
        <v>#N/A</v>
      </c>
    </row>
    <row r="6627" spans="1:2">
      <c r="A6627"/>
      <c r="B6627" s="64" t="e">
        <f>VLOOKUP($A6627,Pivot!$D:$E,2,FALSE)</f>
        <v>#N/A</v>
      </c>
    </row>
    <row r="6628" spans="1:2">
      <c r="A6628"/>
      <c r="B6628" s="64" t="e">
        <f>VLOOKUP($A6628,Pivot!$D:$E,2,FALSE)</f>
        <v>#N/A</v>
      </c>
    </row>
    <row r="6629" spans="1:2">
      <c r="A6629"/>
      <c r="B6629" s="64" t="e">
        <f>VLOOKUP($A6629,Pivot!$D:$E,2,FALSE)</f>
        <v>#N/A</v>
      </c>
    </row>
    <row r="6630" spans="1:2">
      <c r="A6630"/>
      <c r="B6630" s="64" t="e">
        <f>VLOOKUP($A6630,Pivot!$D:$E,2,FALSE)</f>
        <v>#N/A</v>
      </c>
    </row>
    <row r="6631" spans="1:2">
      <c r="A6631"/>
      <c r="B6631" s="64" t="e">
        <f>VLOOKUP($A6631,Pivot!$D:$E,2,FALSE)</f>
        <v>#N/A</v>
      </c>
    </row>
    <row r="6632" spans="1:2">
      <c r="A6632"/>
      <c r="B6632" s="64" t="e">
        <f>VLOOKUP($A6632,Pivot!$D:$E,2,FALSE)</f>
        <v>#N/A</v>
      </c>
    </row>
    <row r="6633" spans="1:2">
      <c r="A6633"/>
      <c r="B6633" s="64" t="e">
        <f>VLOOKUP($A6633,Pivot!$D:$E,2,FALSE)</f>
        <v>#N/A</v>
      </c>
    </row>
    <row r="6634" spans="1:2">
      <c r="A6634"/>
      <c r="B6634" s="64" t="e">
        <f>VLOOKUP($A6634,Pivot!$D:$E,2,FALSE)</f>
        <v>#N/A</v>
      </c>
    </row>
    <row r="6635" spans="1:2">
      <c r="A6635"/>
      <c r="B6635" s="64" t="e">
        <f>VLOOKUP($A6635,Pivot!$D:$E,2,FALSE)</f>
        <v>#N/A</v>
      </c>
    </row>
    <row r="6636" spans="1:2">
      <c r="A6636"/>
      <c r="B6636" s="64" t="e">
        <f>VLOOKUP($A6636,Pivot!$D:$E,2,FALSE)</f>
        <v>#N/A</v>
      </c>
    </row>
    <row r="6637" spans="1:2">
      <c r="A6637"/>
      <c r="B6637" s="64" t="e">
        <f>VLOOKUP($A6637,Pivot!$D:$E,2,FALSE)</f>
        <v>#N/A</v>
      </c>
    </row>
    <row r="6638" spans="1:2">
      <c r="A6638"/>
      <c r="B6638" s="64" t="e">
        <f>VLOOKUP($A6638,Pivot!$D:$E,2,FALSE)</f>
        <v>#N/A</v>
      </c>
    </row>
    <row r="6639" spans="1:2">
      <c r="A6639"/>
      <c r="B6639" s="64" t="e">
        <f>VLOOKUP($A6639,Pivot!$D:$E,2,FALSE)</f>
        <v>#N/A</v>
      </c>
    </row>
    <row r="6640" spans="1:2">
      <c r="A6640"/>
      <c r="B6640" s="64" t="e">
        <f>VLOOKUP($A6640,Pivot!$D:$E,2,FALSE)</f>
        <v>#N/A</v>
      </c>
    </row>
    <row r="6641" spans="1:2">
      <c r="A6641"/>
      <c r="B6641" s="64" t="e">
        <f>VLOOKUP($A6641,Pivot!$D:$E,2,FALSE)</f>
        <v>#N/A</v>
      </c>
    </row>
    <row r="6642" spans="1:2">
      <c r="A6642"/>
      <c r="B6642" s="64" t="e">
        <f>VLOOKUP($A6642,Pivot!$D:$E,2,FALSE)</f>
        <v>#N/A</v>
      </c>
    </row>
    <row r="6643" spans="1:2">
      <c r="A6643"/>
      <c r="B6643" s="64" t="e">
        <f>VLOOKUP($A6643,Pivot!$D:$E,2,FALSE)</f>
        <v>#N/A</v>
      </c>
    </row>
    <row r="6644" spans="1:2">
      <c r="A6644"/>
      <c r="B6644" s="64" t="e">
        <f>VLOOKUP($A6644,Pivot!$D:$E,2,FALSE)</f>
        <v>#N/A</v>
      </c>
    </row>
    <row r="6645" spans="1:2">
      <c r="A6645"/>
      <c r="B6645" s="64" t="e">
        <f>VLOOKUP($A6645,Pivot!$D:$E,2,FALSE)</f>
        <v>#N/A</v>
      </c>
    </row>
    <row r="6646" spans="1:2">
      <c r="A6646"/>
      <c r="B6646" s="64" t="e">
        <f>VLOOKUP($A6646,Pivot!$D:$E,2,FALSE)</f>
        <v>#N/A</v>
      </c>
    </row>
    <row r="6647" spans="1:2">
      <c r="A6647"/>
      <c r="B6647" s="64" t="e">
        <f>VLOOKUP($A6647,Pivot!$D:$E,2,FALSE)</f>
        <v>#N/A</v>
      </c>
    </row>
    <row r="6648" spans="1:2">
      <c r="A6648"/>
      <c r="B6648" s="64" t="e">
        <f>VLOOKUP($A6648,Pivot!$D:$E,2,FALSE)</f>
        <v>#N/A</v>
      </c>
    </row>
    <row r="6649" spans="1:2">
      <c r="A6649"/>
      <c r="B6649" s="64" t="e">
        <f>VLOOKUP($A6649,Pivot!$D:$E,2,FALSE)</f>
        <v>#N/A</v>
      </c>
    </row>
    <row r="6650" spans="1:2">
      <c r="A6650"/>
      <c r="B6650" s="64" t="e">
        <f>VLOOKUP($A6650,Pivot!$D:$E,2,FALSE)</f>
        <v>#N/A</v>
      </c>
    </row>
    <row r="6651" spans="1:2">
      <c r="A6651"/>
      <c r="B6651" s="64" t="e">
        <f>VLOOKUP($A6651,Pivot!$D:$E,2,FALSE)</f>
        <v>#N/A</v>
      </c>
    </row>
    <row r="6652" spans="1:2">
      <c r="A6652"/>
      <c r="B6652" s="64" t="e">
        <f>VLOOKUP($A6652,Pivot!$D:$E,2,FALSE)</f>
        <v>#N/A</v>
      </c>
    </row>
    <row r="6653" spans="1:2">
      <c r="A6653"/>
      <c r="B6653" s="64" t="e">
        <f>VLOOKUP($A6653,Pivot!$D:$E,2,FALSE)</f>
        <v>#N/A</v>
      </c>
    </row>
    <row r="6654" spans="1:2">
      <c r="A6654"/>
      <c r="B6654" s="64" t="e">
        <f>VLOOKUP($A6654,Pivot!$D:$E,2,FALSE)</f>
        <v>#N/A</v>
      </c>
    </row>
    <row r="6655" spans="1:2">
      <c r="A6655"/>
      <c r="B6655" s="64" t="e">
        <f>VLOOKUP($A6655,Pivot!$D:$E,2,FALSE)</f>
        <v>#N/A</v>
      </c>
    </row>
    <row r="6656" spans="1:2">
      <c r="A6656"/>
      <c r="B6656" s="64" t="e">
        <f>VLOOKUP($A6656,Pivot!$D:$E,2,FALSE)</f>
        <v>#N/A</v>
      </c>
    </row>
    <row r="6657" spans="1:2">
      <c r="A6657"/>
      <c r="B6657" s="64" t="e">
        <f>VLOOKUP($A6657,Pivot!$D:$E,2,FALSE)</f>
        <v>#N/A</v>
      </c>
    </row>
    <row r="6658" spans="1:2">
      <c r="A6658"/>
      <c r="B6658" s="64" t="e">
        <f>VLOOKUP($A6658,Pivot!$D:$E,2,FALSE)</f>
        <v>#N/A</v>
      </c>
    </row>
    <row r="6659" spans="1:2">
      <c r="A6659"/>
      <c r="B6659" s="64" t="e">
        <f>VLOOKUP($A6659,Pivot!$D:$E,2,FALSE)</f>
        <v>#N/A</v>
      </c>
    </row>
    <row r="6660" spans="1:2">
      <c r="A6660"/>
      <c r="B6660" s="64" t="e">
        <f>VLOOKUP($A6660,Pivot!$D:$E,2,FALSE)</f>
        <v>#N/A</v>
      </c>
    </row>
    <row r="6661" spans="1:2">
      <c r="A6661"/>
      <c r="B6661" s="64" t="e">
        <f>VLOOKUP($A6661,Pivot!$D:$E,2,FALSE)</f>
        <v>#N/A</v>
      </c>
    </row>
    <row r="6662" spans="1:2">
      <c r="A6662"/>
      <c r="B6662" s="64" t="e">
        <f>VLOOKUP($A6662,Pivot!$D:$E,2,FALSE)</f>
        <v>#N/A</v>
      </c>
    </row>
    <row r="6663" spans="1:2">
      <c r="A6663"/>
      <c r="B6663" s="64" t="e">
        <f>VLOOKUP($A6663,Pivot!$D:$E,2,FALSE)</f>
        <v>#N/A</v>
      </c>
    </row>
    <row r="6664" spans="1:2">
      <c r="A6664"/>
      <c r="B6664" s="64" t="e">
        <f>VLOOKUP($A6664,Pivot!$D:$E,2,FALSE)</f>
        <v>#N/A</v>
      </c>
    </row>
    <row r="6665" spans="1:2">
      <c r="A6665"/>
      <c r="B6665" s="64" t="e">
        <f>VLOOKUP($A6665,Pivot!$D:$E,2,FALSE)</f>
        <v>#N/A</v>
      </c>
    </row>
    <row r="6666" spans="1:2">
      <c r="A6666"/>
      <c r="B6666" s="64" t="e">
        <f>VLOOKUP($A6666,Pivot!$D:$E,2,FALSE)</f>
        <v>#N/A</v>
      </c>
    </row>
    <row r="6667" spans="1:2">
      <c r="A6667"/>
      <c r="B6667" s="64" t="e">
        <f>VLOOKUP($A6667,Pivot!$D:$E,2,FALSE)</f>
        <v>#N/A</v>
      </c>
    </row>
    <row r="6668" spans="1:2">
      <c r="A6668"/>
      <c r="B6668" s="64" t="e">
        <f>VLOOKUP($A6668,Pivot!$D:$E,2,FALSE)</f>
        <v>#N/A</v>
      </c>
    </row>
    <row r="6669" spans="1:2">
      <c r="A6669"/>
      <c r="B6669" s="64" t="e">
        <f>VLOOKUP($A6669,Pivot!$D:$E,2,FALSE)</f>
        <v>#N/A</v>
      </c>
    </row>
    <row r="6670" spans="1:2">
      <c r="A6670"/>
      <c r="B6670" s="64" t="e">
        <f>VLOOKUP($A6670,Pivot!$D:$E,2,FALSE)</f>
        <v>#N/A</v>
      </c>
    </row>
    <row r="6671" spans="1:2">
      <c r="A6671"/>
      <c r="B6671" s="64" t="e">
        <f>VLOOKUP($A6671,Pivot!$D:$E,2,FALSE)</f>
        <v>#N/A</v>
      </c>
    </row>
    <row r="6672" spans="1:2">
      <c r="A6672"/>
      <c r="B6672" s="64" t="e">
        <f>VLOOKUP($A6672,Pivot!$D:$E,2,FALSE)</f>
        <v>#N/A</v>
      </c>
    </row>
    <row r="6673" spans="1:2">
      <c r="A6673"/>
      <c r="B6673" s="64" t="e">
        <f>VLOOKUP($A6673,Pivot!$D:$E,2,FALSE)</f>
        <v>#N/A</v>
      </c>
    </row>
    <row r="6674" spans="1:2">
      <c r="A6674"/>
      <c r="B6674" s="64" t="e">
        <f>VLOOKUP($A6674,Pivot!$D:$E,2,FALSE)</f>
        <v>#N/A</v>
      </c>
    </row>
    <row r="6675" spans="1:2">
      <c r="A6675"/>
      <c r="B6675" s="64" t="e">
        <f>VLOOKUP($A6675,Pivot!$D:$E,2,FALSE)</f>
        <v>#N/A</v>
      </c>
    </row>
    <row r="6676" spans="1:2">
      <c r="A6676"/>
      <c r="B6676" s="64" t="e">
        <f>VLOOKUP($A6676,Pivot!$D:$E,2,FALSE)</f>
        <v>#N/A</v>
      </c>
    </row>
    <row r="6677" spans="1:2">
      <c r="A6677"/>
      <c r="B6677" s="64" t="e">
        <f>VLOOKUP($A6677,Pivot!$D:$E,2,FALSE)</f>
        <v>#N/A</v>
      </c>
    </row>
    <row r="6678" spans="1:2">
      <c r="A6678"/>
      <c r="B6678" s="64" t="e">
        <f>VLOOKUP($A6678,Pivot!$D:$E,2,FALSE)</f>
        <v>#N/A</v>
      </c>
    </row>
    <row r="6679" spans="1:2">
      <c r="A6679"/>
      <c r="B6679" s="64" t="e">
        <f>VLOOKUP($A6679,Pivot!$D:$E,2,FALSE)</f>
        <v>#N/A</v>
      </c>
    </row>
    <row r="6680" spans="1:2">
      <c r="A6680"/>
      <c r="B6680" s="64" t="e">
        <f>VLOOKUP($A6680,Pivot!$D:$E,2,FALSE)</f>
        <v>#N/A</v>
      </c>
    </row>
    <row r="6681" spans="1:2">
      <c r="A6681"/>
      <c r="B6681" s="64" t="e">
        <f>VLOOKUP($A6681,Pivot!$D:$E,2,FALSE)</f>
        <v>#N/A</v>
      </c>
    </row>
    <row r="6682" spans="1:2">
      <c r="A6682"/>
      <c r="B6682" s="64" t="e">
        <f>VLOOKUP($A6682,Pivot!$D:$E,2,FALSE)</f>
        <v>#N/A</v>
      </c>
    </row>
    <row r="6683" spans="1:2">
      <c r="A6683"/>
      <c r="B6683" s="64" t="e">
        <f>VLOOKUP($A6683,Pivot!$D:$E,2,FALSE)</f>
        <v>#N/A</v>
      </c>
    </row>
    <row r="6684" spans="1:2">
      <c r="A6684"/>
      <c r="B6684" s="64" t="e">
        <f>VLOOKUP($A6684,Pivot!$D:$E,2,FALSE)</f>
        <v>#N/A</v>
      </c>
    </row>
    <row r="6685" spans="1:2">
      <c r="A6685"/>
      <c r="B6685" s="64" t="e">
        <f>VLOOKUP($A6685,Pivot!$D:$E,2,FALSE)</f>
        <v>#N/A</v>
      </c>
    </row>
    <row r="6686" spans="1:2">
      <c r="A6686"/>
      <c r="B6686" s="64" t="e">
        <f>VLOOKUP($A6686,Pivot!$D:$E,2,FALSE)</f>
        <v>#N/A</v>
      </c>
    </row>
    <row r="6687" spans="1:2">
      <c r="A6687"/>
      <c r="B6687" s="64" t="e">
        <f>VLOOKUP($A6687,Pivot!$D:$E,2,FALSE)</f>
        <v>#N/A</v>
      </c>
    </row>
    <row r="6688" spans="1:2">
      <c r="A6688"/>
      <c r="B6688" s="64" t="e">
        <f>VLOOKUP($A6688,Pivot!$D:$E,2,FALSE)</f>
        <v>#N/A</v>
      </c>
    </row>
    <row r="6689" spans="1:2">
      <c r="A6689"/>
      <c r="B6689" s="64" t="e">
        <f>VLOOKUP($A6689,Pivot!$D:$E,2,FALSE)</f>
        <v>#N/A</v>
      </c>
    </row>
    <row r="6690" spans="1:2">
      <c r="A6690"/>
      <c r="B6690" s="64" t="e">
        <f>VLOOKUP($A6690,Pivot!$D:$E,2,FALSE)</f>
        <v>#N/A</v>
      </c>
    </row>
    <row r="6691" spans="1:2">
      <c r="A6691"/>
      <c r="B6691" s="64" t="e">
        <f>VLOOKUP($A6691,Pivot!$D:$E,2,FALSE)</f>
        <v>#N/A</v>
      </c>
    </row>
    <row r="6692" spans="1:2">
      <c r="A6692"/>
      <c r="B6692" s="64" t="e">
        <f>VLOOKUP($A6692,Pivot!$D:$E,2,FALSE)</f>
        <v>#N/A</v>
      </c>
    </row>
    <row r="6693" spans="1:2">
      <c r="A6693"/>
      <c r="B6693" s="64" t="e">
        <f>VLOOKUP($A6693,Pivot!$D:$E,2,FALSE)</f>
        <v>#N/A</v>
      </c>
    </row>
    <row r="6694" spans="1:2">
      <c r="A6694"/>
      <c r="B6694" s="64" t="e">
        <f>VLOOKUP($A6694,Pivot!$D:$E,2,FALSE)</f>
        <v>#N/A</v>
      </c>
    </row>
    <row r="6695" spans="1:2">
      <c r="A6695"/>
      <c r="B6695" s="64" t="e">
        <f>VLOOKUP($A6695,Pivot!$D:$E,2,FALSE)</f>
        <v>#N/A</v>
      </c>
    </row>
    <row r="6696" spans="1:2">
      <c r="A6696"/>
      <c r="B6696" s="64" t="e">
        <f>VLOOKUP($A6696,Pivot!$D:$E,2,FALSE)</f>
        <v>#N/A</v>
      </c>
    </row>
    <row r="6697" spans="1:2">
      <c r="A6697"/>
      <c r="B6697" s="64" t="e">
        <f>VLOOKUP($A6697,Pivot!$D:$E,2,FALSE)</f>
        <v>#N/A</v>
      </c>
    </row>
    <row r="6698" spans="1:2">
      <c r="A6698"/>
      <c r="B6698" s="64" t="e">
        <f>VLOOKUP($A6698,Pivot!$D:$E,2,FALSE)</f>
        <v>#N/A</v>
      </c>
    </row>
    <row r="6699" spans="1:2">
      <c r="A6699"/>
      <c r="B6699" s="64" t="e">
        <f>VLOOKUP($A6699,Pivot!$D:$E,2,FALSE)</f>
        <v>#N/A</v>
      </c>
    </row>
    <row r="6700" spans="1:2">
      <c r="A6700"/>
      <c r="B6700" s="64" t="e">
        <f>VLOOKUP($A6700,Pivot!$D:$E,2,FALSE)</f>
        <v>#N/A</v>
      </c>
    </row>
    <row r="6701" spans="1:2">
      <c r="A6701"/>
      <c r="B6701" s="64" t="e">
        <f>VLOOKUP($A6701,Pivot!$D:$E,2,FALSE)</f>
        <v>#N/A</v>
      </c>
    </row>
    <row r="6702" spans="1:2">
      <c r="A6702"/>
      <c r="B6702" s="64" t="e">
        <f>VLOOKUP($A6702,Pivot!$D:$E,2,FALSE)</f>
        <v>#N/A</v>
      </c>
    </row>
    <row r="6703" spans="1:2">
      <c r="A6703"/>
      <c r="B6703" s="64" t="e">
        <f>VLOOKUP($A6703,Pivot!$D:$E,2,FALSE)</f>
        <v>#N/A</v>
      </c>
    </row>
    <row r="6704" spans="1:2">
      <c r="A6704"/>
      <c r="B6704" s="64" t="e">
        <f>VLOOKUP($A6704,Pivot!$D:$E,2,FALSE)</f>
        <v>#N/A</v>
      </c>
    </row>
    <row r="6705" spans="1:2">
      <c r="A6705"/>
      <c r="B6705" s="64" t="e">
        <f>VLOOKUP($A6705,Pivot!$D:$E,2,FALSE)</f>
        <v>#N/A</v>
      </c>
    </row>
    <row r="6706" spans="1:2">
      <c r="A6706"/>
      <c r="B6706" s="64" t="e">
        <f>VLOOKUP($A6706,Pivot!$D:$E,2,FALSE)</f>
        <v>#N/A</v>
      </c>
    </row>
    <row r="6707" spans="1:2">
      <c r="A6707"/>
      <c r="B6707" s="64" t="e">
        <f>VLOOKUP($A6707,Pivot!$D:$E,2,FALSE)</f>
        <v>#N/A</v>
      </c>
    </row>
    <row r="6708" spans="1:2">
      <c r="A6708"/>
      <c r="B6708" s="64" t="e">
        <f>VLOOKUP($A6708,Pivot!$D:$E,2,FALSE)</f>
        <v>#N/A</v>
      </c>
    </row>
    <row r="6709" spans="1:2">
      <c r="A6709"/>
      <c r="B6709" s="64" t="e">
        <f>VLOOKUP($A6709,Pivot!$D:$E,2,FALSE)</f>
        <v>#N/A</v>
      </c>
    </row>
    <row r="6710" spans="1:2">
      <c r="A6710"/>
      <c r="B6710" s="64" t="e">
        <f>VLOOKUP($A6710,Pivot!$D:$E,2,FALSE)</f>
        <v>#N/A</v>
      </c>
    </row>
    <row r="6711" spans="1:2">
      <c r="A6711"/>
      <c r="B6711" s="64" t="e">
        <f>VLOOKUP($A6711,Pivot!$D:$E,2,FALSE)</f>
        <v>#N/A</v>
      </c>
    </row>
    <row r="6712" spans="1:2">
      <c r="A6712"/>
      <c r="B6712" s="64" t="e">
        <f>VLOOKUP($A6712,Pivot!$D:$E,2,FALSE)</f>
        <v>#N/A</v>
      </c>
    </row>
    <row r="6713" spans="1:2">
      <c r="A6713"/>
      <c r="B6713" s="64" t="e">
        <f>VLOOKUP($A6713,Pivot!$D:$E,2,FALSE)</f>
        <v>#N/A</v>
      </c>
    </row>
    <row r="6714" spans="1:2">
      <c r="A6714"/>
      <c r="B6714" s="64" t="e">
        <f>VLOOKUP($A6714,Pivot!$D:$E,2,FALSE)</f>
        <v>#N/A</v>
      </c>
    </row>
    <row r="6715" spans="1:2">
      <c r="A6715"/>
      <c r="B6715" s="64" t="e">
        <f>VLOOKUP($A6715,Pivot!$D:$E,2,FALSE)</f>
        <v>#N/A</v>
      </c>
    </row>
    <row r="6716" spans="1:2">
      <c r="A6716"/>
      <c r="B6716" s="64" t="e">
        <f>VLOOKUP($A6716,Pivot!$D:$E,2,FALSE)</f>
        <v>#N/A</v>
      </c>
    </row>
    <row r="6717" spans="1:2">
      <c r="A6717"/>
      <c r="B6717" s="64" t="e">
        <f>VLOOKUP($A6717,Pivot!$D:$E,2,FALSE)</f>
        <v>#N/A</v>
      </c>
    </row>
    <row r="6718" spans="1:2">
      <c r="A6718"/>
      <c r="B6718" s="64" t="e">
        <f>VLOOKUP($A6718,Pivot!$D:$E,2,FALSE)</f>
        <v>#N/A</v>
      </c>
    </row>
    <row r="6719" spans="1:2">
      <c r="A6719"/>
      <c r="B6719" s="64" t="e">
        <f>VLOOKUP($A6719,Pivot!$D:$E,2,FALSE)</f>
        <v>#N/A</v>
      </c>
    </row>
    <row r="6720" spans="1:2">
      <c r="A6720"/>
      <c r="B6720" s="64" t="e">
        <f>VLOOKUP($A6720,Pivot!$D:$E,2,FALSE)</f>
        <v>#N/A</v>
      </c>
    </row>
    <row r="6721" spans="1:2">
      <c r="A6721"/>
      <c r="B6721" s="64" t="e">
        <f>VLOOKUP($A6721,Pivot!$D:$E,2,FALSE)</f>
        <v>#N/A</v>
      </c>
    </row>
    <row r="6722" spans="1:2">
      <c r="A6722"/>
      <c r="B6722" s="64" t="e">
        <f>VLOOKUP($A6722,Pivot!$D:$E,2,FALSE)</f>
        <v>#N/A</v>
      </c>
    </row>
    <row r="6723" spans="1:2">
      <c r="A6723"/>
      <c r="B6723" s="64" t="e">
        <f>VLOOKUP($A6723,Pivot!$D:$E,2,FALSE)</f>
        <v>#N/A</v>
      </c>
    </row>
    <row r="6724" spans="1:2">
      <c r="A6724"/>
      <c r="B6724" s="64" t="e">
        <f>VLOOKUP($A6724,Pivot!$D:$E,2,FALSE)</f>
        <v>#N/A</v>
      </c>
    </row>
    <row r="6725" spans="1:2">
      <c r="A6725"/>
      <c r="B6725" s="64" t="e">
        <f>VLOOKUP($A6725,Pivot!$D:$E,2,FALSE)</f>
        <v>#N/A</v>
      </c>
    </row>
    <row r="6726" spans="1:2">
      <c r="A6726"/>
      <c r="B6726" s="64" t="e">
        <f>VLOOKUP($A6726,Pivot!$D:$E,2,FALSE)</f>
        <v>#N/A</v>
      </c>
    </row>
    <row r="6727" spans="1:2">
      <c r="A6727"/>
      <c r="B6727" s="64" t="e">
        <f>VLOOKUP($A6727,Pivot!$D:$E,2,FALSE)</f>
        <v>#N/A</v>
      </c>
    </row>
    <row r="6728" spans="1:2">
      <c r="A6728"/>
      <c r="B6728" s="64" t="e">
        <f>VLOOKUP($A6728,Pivot!$D:$E,2,FALSE)</f>
        <v>#N/A</v>
      </c>
    </row>
    <row r="6729" spans="1:2">
      <c r="A6729"/>
      <c r="B6729" s="64" t="e">
        <f>VLOOKUP($A6729,Pivot!$D:$E,2,FALSE)</f>
        <v>#N/A</v>
      </c>
    </row>
    <row r="6730" spans="1:2">
      <c r="A6730"/>
      <c r="B6730" s="64" t="e">
        <f>VLOOKUP($A6730,Pivot!$D:$E,2,FALSE)</f>
        <v>#N/A</v>
      </c>
    </row>
    <row r="6731" spans="1:2">
      <c r="A6731"/>
      <c r="B6731" s="64" t="e">
        <f>VLOOKUP($A6731,Pivot!$D:$E,2,FALSE)</f>
        <v>#N/A</v>
      </c>
    </row>
    <row r="6732" spans="1:2">
      <c r="A6732"/>
      <c r="B6732" s="64" t="e">
        <f>VLOOKUP($A6732,Pivot!$D:$E,2,FALSE)</f>
        <v>#N/A</v>
      </c>
    </row>
    <row r="6733" spans="1:2">
      <c r="A6733"/>
      <c r="B6733" s="64" t="e">
        <f>VLOOKUP($A6733,Pivot!$D:$E,2,FALSE)</f>
        <v>#N/A</v>
      </c>
    </row>
    <row r="6734" spans="1:2">
      <c r="A6734"/>
      <c r="B6734" s="64" t="e">
        <f>VLOOKUP($A6734,Pivot!$D:$E,2,FALSE)</f>
        <v>#N/A</v>
      </c>
    </row>
    <row r="6735" spans="1:2">
      <c r="A6735"/>
      <c r="B6735" s="64" t="e">
        <f>VLOOKUP($A6735,Pivot!$D:$E,2,FALSE)</f>
        <v>#N/A</v>
      </c>
    </row>
    <row r="6736" spans="1:2">
      <c r="A6736"/>
      <c r="B6736" s="64" t="e">
        <f>VLOOKUP($A6736,Pivot!$D:$E,2,FALSE)</f>
        <v>#N/A</v>
      </c>
    </row>
    <row r="6737" spans="1:2">
      <c r="A6737"/>
      <c r="B6737" s="64" t="e">
        <f>VLOOKUP($A6737,Pivot!$D:$E,2,FALSE)</f>
        <v>#N/A</v>
      </c>
    </row>
    <row r="6738" spans="1:2">
      <c r="A6738"/>
      <c r="B6738" s="64" t="e">
        <f>VLOOKUP($A6738,Pivot!$D:$E,2,FALSE)</f>
        <v>#N/A</v>
      </c>
    </row>
    <row r="6739" spans="1:2">
      <c r="A6739"/>
      <c r="B6739" s="64" t="e">
        <f>VLOOKUP($A6739,Pivot!$D:$E,2,FALSE)</f>
        <v>#N/A</v>
      </c>
    </row>
    <row r="6740" spans="1:2">
      <c r="A6740"/>
      <c r="B6740" s="64" t="e">
        <f>VLOOKUP($A6740,Pivot!$D:$E,2,FALSE)</f>
        <v>#N/A</v>
      </c>
    </row>
    <row r="6741" spans="1:2">
      <c r="A6741"/>
      <c r="B6741" s="64" t="e">
        <f>VLOOKUP($A6741,Pivot!$D:$E,2,FALSE)</f>
        <v>#N/A</v>
      </c>
    </row>
    <row r="6742" spans="1:2">
      <c r="A6742"/>
      <c r="B6742" s="64" t="e">
        <f>VLOOKUP($A6742,Pivot!$D:$E,2,FALSE)</f>
        <v>#N/A</v>
      </c>
    </row>
    <row r="6743" spans="1:2">
      <c r="A6743"/>
      <c r="B6743" s="64" t="e">
        <f>VLOOKUP($A6743,Pivot!$D:$E,2,FALSE)</f>
        <v>#N/A</v>
      </c>
    </row>
    <row r="6744" spans="1:2">
      <c r="A6744"/>
      <c r="B6744" s="64" t="e">
        <f>VLOOKUP($A6744,Pivot!$D:$E,2,FALSE)</f>
        <v>#N/A</v>
      </c>
    </row>
    <row r="6745" spans="1:2">
      <c r="A6745"/>
      <c r="B6745" s="64" t="e">
        <f>VLOOKUP($A6745,Pivot!$D:$E,2,FALSE)</f>
        <v>#N/A</v>
      </c>
    </row>
    <row r="6746" spans="1:2">
      <c r="A6746"/>
      <c r="B6746" s="64" t="e">
        <f>VLOOKUP($A6746,Pivot!$D:$E,2,FALSE)</f>
        <v>#N/A</v>
      </c>
    </row>
    <row r="6747" spans="1:2">
      <c r="A6747"/>
      <c r="B6747" s="64" t="e">
        <f>VLOOKUP($A6747,Pivot!$D:$E,2,FALSE)</f>
        <v>#N/A</v>
      </c>
    </row>
    <row r="6748" spans="1:2">
      <c r="A6748"/>
      <c r="B6748" s="64" t="e">
        <f>VLOOKUP($A6748,Pivot!$D:$E,2,FALSE)</f>
        <v>#N/A</v>
      </c>
    </row>
    <row r="6749" spans="1:2">
      <c r="A6749"/>
      <c r="B6749" s="64" t="e">
        <f>VLOOKUP($A6749,Pivot!$D:$E,2,FALSE)</f>
        <v>#N/A</v>
      </c>
    </row>
    <row r="6750" spans="1:2">
      <c r="A6750"/>
      <c r="B6750" s="64" t="e">
        <f>VLOOKUP($A6750,Pivot!$D:$E,2,FALSE)</f>
        <v>#N/A</v>
      </c>
    </row>
    <row r="6751" spans="1:2">
      <c r="A6751"/>
      <c r="B6751" s="64" t="e">
        <f>VLOOKUP($A6751,Pivot!$D:$E,2,FALSE)</f>
        <v>#N/A</v>
      </c>
    </row>
    <row r="6752" spans="1:2">
      <c r="A6752"/>
      <c r="B6752" s="64" t="e">
        <f>VLOOKUP($A6752,Pivot!$D:$E,2,FALSE)</f>
        <v>#N/A</v>
      </c>
    </row>
    <row r="6753" spans="1:2">
      <c r="A6753"/>
      <c r="B6753" s="64" t="e">
        <f>VLOOKUP($A6753,Pivot!$D:$E,2,FALSE)</f>
        <v>#N/A</v>
      </c>
    </row>
    <row r="6754" spans="1:2">
      <c r="A6754"/>
      <c r="B6754" s="64" t="e">
        <f>VLOOKUP($A6754,Pivot!$D:$E,2,FALSE)</f>
        <v>#N/A</v>
      </c>
    </row>
    <row r="6755" spans="1:2">
      <c r="A6755"/>
      <c r="B6755" s="64" t="e">
        <f>VLOOKUP($A6755,Pivot!$D:$E,2,FALSE)</f>
        <v>#N/A</v>
      </c>
    </row>
    <row r="6756" spans="1:2">
      <c r="A6756"/>
      <c r="B6756" s="64" t="e">
        <f>VLOOKUP($A6756,Pivot!$D:$E,2,FALSE)</f>
        <v>#N/A</v>
      </c>
    </row>
    <row r="6757" spans="1:2">
      <c r="A6757"/>
      <c r="B6757" s="64" t="e">
        <f>VLOOKUP($A6757,Pivot!$D:$E,2,FALSE)</f>
        <v>#N/A</v>
      </c>
    </row>
    <row r="6758" spans="1:2">
      <c r="A6758"/>
      <c r="B6758" s="64" t="e">
        <f>VLOOKUP($A6758,Pivot!$D:$E,2,FALSE)</f>
        <v>#N/A</v>
      </c>
    </row>
    <row r="6759" spans="1:2">
      <c r="A6759"/>
      <c r="B6759" s="64" t="e">
        <f>VLOOKUP($A6759,Pivot!$D:$E,2,FALSE)</f>
        <v>#N/A</v>
      </c>
    </row>
    <row r="6760" spans="1:2">
      <c r="A6760"/>
      <c r="B6760" s="64" t="e">
        <f>VLOOKUP($A6760,Pivot!$D:$E,2,FALSE)</f>
        <v>#N/A</v>
      </c>
    </row>
    <row r="6761" spans="1:2">
      <c r="A6761"/>
      <c r="B6761" s="64" t="e">
        <f>VLOOKUP($A6761,Pivot!$D:$E,2,FALSE)</f>
        <v>#N/A</v>
      </c>
    </row>
    <row r="6762" spans="1:2">
      <c r="A6762"/>
      <c r="B6762" s="64" t="e">
        <f>VLOOKUP($A6762,Pivot!$D:$E,2,FALSE)</f>
        <v>#N/A</v>
      </c>
    </row>
    <row r="6763" spans="1:2">
      <c r="A6763"/>
      <c r="B6763" s="64" t="e">
        <f>VLOOKUP($A6763,Pivot!$D:$E,2,FALSE)</f>
        <v>#N/A</v>
      </c>
    </row>
    <row r="6764" spans="1:2">
      <c r="A6764"/>
      <c r="B6764" s="64" t="e">
        <f>VLOOKUP($A6764,Pivot!$D:$E,2,FALSE)</f>
        <v>#N/A</v>
      </c>
    </row>
    <row r="6765" spans="1:2">
      <c r="A6765"/>
      <c r="B6765" s="64" t="e">
        <f>VLOOKUP($A6765,Pivot!$D:$E,2,FALSE)</f>
        <v>#N/A</v>
      </c>
    </row>
    <row r="6766" spans="1:2">
      <c r="A6766"/>
      <c r="B6766" s="64" t="e">
        <f>VLOOKUP($A6766,Pivot!$D:$E,2,FALSE)</f>
        <v>#N/A</v>
      </c>
    </row>
    <row r="6767" spans="1:2">
      <c r="A6767"/>
      <c r="B6767" s="64" t="e">
        <f>VLOOKUP($A6767,Pivot!$D:$E,2,FALSE)</f>
        <v>#N/A</v>
      </c>
    </row>
    <row r="6768" spans="1:2">
      <c r="A6768"/>
      <c r="B6768" s="64" t="e">
        <f>VLOOKUP($A6768,Pivot!$D:$E,2,FALSE)</f>
        <v>#N/A</v>
      </c>
    </row>
    <row r="6769" spans="1:2">
      <c r="A6769"/>
      <c r="B6769" s="64" t="e">
        <f>VLOOKUP($A6769,Pivot!$D:$E,2,FALSE)</f>
        <v>#N/A</v>
      </c>
    </row>
    <row r="6770" spans="1:2">
      <c r="A6770"/>
      <c r="B6770" s="64" t="e">
        <f>VLOOKUP($A6770,Pivot!$D:$E,2,FALSE)</f>
        <v>#N/A</v>
      </c>
    </row>
    <row r="6771" spans="1:2">
      <c r="A6771"/>
      <c r="B6771" s="64" t="e">
        <f>VLOOKUP($A6771,Pivot!$D:$E,2,FALSE)</f>
        <v>#N/A</v>
      </c>
    </row>
    <row r="6772" spans="1:2">
      <c r="A6772"/>
      <c r="B6772" s="64" t="e">
        <f>VLOOKUP($A6772,Pivot!$D:$E,2,FALSE)</f>
        <v>#N/A</v>
      </c>
    </row>
    <row r="6773" spans="1:2">
      <c r="A6773"/>
      <c r="B6773" s="64" t="e">
        <f>VLOOKUP($A6773,Pivot!$D:$E,2,FALSE)</f>
        <v>#N/A</v>
      </c>
    </row>
    <row r="6774" spans="1:2">
      <c r="A6774"/>
      <c r="B6774" s="64" t="e">
        <f>VLOOKUP($A6774,Pivot!$D:$E,2,FALSE)</f>
        <v>#N/A</v>
      </c>
    </row>
    <row r="6775" spans="1:2">
      <c r="A6775"/>
      <c r="B6775" s="64" t="e">
        <f>VLOOKUP($A6775,Pivot!$D:$E,2,FALSE)</f>
        <v>#N/A</v>
      </c>
    </row>
    <row r="6776" spans="1:2">
      <c r="A6776"/>
      <c r="B6776" s="64" t="e">
        <f>VLOOKUP($A6776,Pivot!$D:$E,2,FALSE)</f>
        <v>#N/A</v>
      </c>
    </row>
    <row r="6777" spans="1:2">
      <c r="A6777"/>
      <c r="B6777" s="64" t="e">
        <f>VLOOKUP($A6777,Pivot!$D:$E,2,FALSE)</f>
        <v>#N/A</v>
      </c>
    </row>
    <row r="6778" spans="1:2">
      <c r="A6778"/>
      <c r="B6778" s="64" t="e">
        <f>VLOOKUP($A6778,Pivot!$D:$E,2,FALSE)</f>
        <v>#N/A</v>
      </c>
    </row>
    <row r="6779" spans="1:2">
      <c r="A6779"/>
      <c r="B6779" s="64" t="e">
        <f>VLOOKUP($A6779,Pivot!$D:$E,2,FALSE)</f>
        <v>#N/A</v>
      </c>
    </row>
    <row r="6780" spans="1:2">
      <c r="A6780"/>
      <c r="B6780" s="64" t="e">
        <f>VLOOKUP($A6780,Pivot!$D:$E,2,FALSE)</f>
        <v>#N/A</v>
      </c>
    </row>
    <row r="6781" spans="1:2">
      <c r="A6781"/>
      <c r="B6781" s="64" t="e">
        <f>VLOOKUP($A6781,Pivot!$D:$E,2,FALSE)</f>
        <v>#N/A</v>
      </c>
    </row>
    <row r="6782" spans="1:2">
      <c r="A6782"/>
      <c r="B6782" s="64" t="e">
        <f>VLOOKUP($A6782,Pivot!$D:$E,2,FALSE)</f>
        <v>#N/A</v>
      </c>
    </row>
    <row r="6783" spans="1:2">
      <c r="A6783"/>
      <c r="B6783" s="64" t="e">
        <f>VLOOKUP($A6783,Pivot!$D:$E,2,FALSE)</f>
        <v>#N/A</v>
      </c>
    </row>
    <row r="6784" spans="1:2">
      <c r="A6784"/>
      <c r="B6784" s="64" t="e">
        <f>VLOOKUP($A6784,Pivot!$D:$E,2,FALSE)</f>
        <v>#N/A</v>
      </c>
    </row>
    <row r="6785" spans="1:2">
      <c r="A6785"/>
      <c r="B6785" s="64" t="e">
        <f>VLOOKUP($A6785,Pivot!$D:$E,2,FALSE)</f>
        <v>#N/A</v>
      </c>
    </row>
    <row r="6786" spans="1:2">
      <c r="A6786"/>
      <c r="B6786" s="64" t="e">
        <f>VLOOKUP($A6786,Pivot!$D:$E,2,FALSE)</f>
        <v>#N/A</v>
      </c>
    </row>
    <row r="6787" spans="1:2">
      <c r="A6787"/>
      <c r="B6787" s="64" t="e">
        <f>VLOOKUP($A6787,Pivot!$D:$E,2,FALSE)</f>
        <v>#N/A</v>
      </c>
    </row>
    <row r="6788" spans="1:2">
      <c r="A6788"/>
      <c r="B6788" s="64" t="e">
        <f>VLOOKUP($A6788,Pivot!$D:$E,2,FALSE)</f>
        <v>#N/A</v>
      </c>
    </row>
    <row r="6789" spans="1:2">
      <c r="A6789"/>
      <c r="B6789" s="64" t="e">
        <f>VLOOKUP($A6789,Pivot!$D:$E,2,FALSE)</f>
        <v>#N/A</v>
      </c>
    </row>
    <row r="6790" spans="1:2">
      <c r="A6790"/>
      <c r="B6790" s="64" t="e">
        <f>VLOOKUP($A6790,Pivot!$D:$E,2,FALSE)</f>
        <v>#N/A</v>
      </c>
    </row>
    <row r="6791" spans="1:2">
      <c r="A6791"/>
      <c r="B6791" s="64" t="e">
        <f>VLOOKUP($A6791,Pivot!$D:$E,2,FALSE)</f>
        <v>#N/A</v>
      </c>
    </row>
    <row r="6792" spans="1:2">
      <c r="A6792"/>
      <c r="B6792" s="64" t="e">
        <f>VLOOKUP($A6792,Pivot!$D:$E,2,FALSE)</f>
        <v>#N/A</v>
      </c>
    </row>
    <row r="6793" spans="1:2">
      <c r="A6793"/>
      <c r="B6793" s="64" t="e">
        <f>VLOOKUP($A6793,Pivot!$D:$E,2,FALSE)</f>
        <v>#N/A</v>
      </c>
    </row>
    <row r="6794" spans="1:2">
      <c r="A6794"/>
      <c r="B6794" s="64" t="e">
        <f>VLOOKUP($A6794,Pivot!$D:$E,2,FALSE)</f>
        <v>#N/A</v>
      </c>
    </row>
    <row r="6795" spans="1:2">
      <c r="A6795"/>
      <c r="B6795" s="64" t="e">
        <f>VLOOKUP($A6795,Pivot!$D:$E,2,FALSE)</f>
        <v>#N/A</v>
      </c>
    </row>
    <row r="6796" spans="1:2">
      <c r="A6796"/>
      <c r="B6796" s="64" t="e">
        <f>VLOOKUP($A6796,Pivot!$D:$E,2,FALSE)</f>
        <v>#N/A</v>
      </c>
    </row>
    <row r="6797" spans="1:2">
      <c r="A6797"/>
      <c r="B6797" s="64" t="e">
        <f>VLOOKUP($A6797,Pivot!$D:$E,2,FALSE)</f>
        <v>#N/A</v>
      </c>
    </row>
    <row r="6798" spans="1:2">
      <c r="A6798"/>
      <c r="B6798" s="64" t="e">
        <f>VLOOKUP($A6798,Pivot!$D:$E,2,FALSE)</f>
        <v>#N/A</v>
      </c>
    </row>
    <row r="6799" spans="1:2">
      <c r="A6799"/>
      <c r="B6799" s="64" t="e">
        <f>VLOOKUP($A6799,Pivot!$D:$E,2,FALSE)</f>
        <v>#N/A</v>
      </c>
    </row>
    <row r="6800" spans="1:2">
      <c r="A6800"/>
      <c r="B6800" s="64" t="e">
        <f>VLOOKUP($A6800,Pivot!$D:$E,2,FALSE)</f>
        <v>#N/A</v>
      </c>
    </row>
    <row r="6801" spans="1:2">
      <c r="A6801"/>
      <c r="B6801" s="64" t="e">
        <f>VLOOKUP($A6801,Pivot!$D:$E,2,FALSE)</f>
        <v>#N/A</v>
      </c>
    </row>
    <row r="6802" spans="1:2">
      <c r="A6802"/>
      <c r="B6802" s="64" t="e">
        <f>VLOOKUP($A6802,Pivot!$D:$E,2,FALSE)</f>
        <v>#N/A</v>
      </c>
    </row>
    <row r="6803" spans="1:2">
      <c r="A6803"/>
      <c r="B6803" s="64" t="e">
        <f>VLOOKUP($A6803,Pivot!$D:$E,2,FALSE)</f>
        <v>#N/A</v>
      </c>
    </row>
    <row r="6804" spans="1:2">
      <c r="A6804"/>
      <c r="B6804" s="64" t="e">
        <f>VLOOKUP($A6804,Pivot!$D:$E,2,FALSE)</f>
        <v>#N/A</v>
      </c>
    </row>
    <row r="6805" spans="1:2">
      <c r="A6805"/>
      <c r="B6805" s="64" t="e">
        <f>VLOOKUP($A6805,Pivot!$D:$E,2,FALSE)</f>
        <v>#N/A</v>
      </c>
    </row>
    <row r="6806" spans="1:2">
      <c r="A6806"/>
      <c r="B6806" s="64" t="e">
        <f>VLOOKUP($A6806,Pivot!$D:$E,2,FALSE)</f>
        <v>#N/A</v>
      </c>
    </row>
    <row r="6807" spans="1:2">
      <c r="A6807"/>
      <c r="B6807" s="64" t="e">
        <f>VLOOKUP($A6807,Pivot!$D:$E,2,FALSE)</f>
        <v>#N/A</v>
      </c>
    </row>
    <row r="6808" spans="1:2">
      <c r="A6808"/>
      <c r="B6808" s="64" t="e">
        <f>VLOOKUP($A6808,Pivot!$D:$E,2,FALSE)</f>
        <v>#N/A</v>
      </c>
    </row>
    <row r="6809" spans="1:2">
      <c r="A6809"/>
      <c r="B6809" s="64" t="e">
        <f>VLOOKUP($A6809,Pivot!$D:$E,2,FALSE)</f>
        <v>#N/A</v>
      </c>
    </row>
    <row r="6810" spans="1:2">
      <c r="A6810"/>
      <c r="B6810" s="64" t="e">
        <f>VLOOKUP($A6810,Pivot!$D:$E,2,FALSE)</f>
        <v>#N/A</v>
      </c>
    </row>
    <row r="6811" spans="1:2">
      <c r="A6811"/>
      <c r="B6811" s="64" t="e">
        <f>VLOOKUP($A6811,Pivot!$D:$E,2,FALSE)</f>
        <v>#N/A</v>
      </c>
    </row>
    <row r="6812" spans="1:2">
      <c r="A6812"/>
      <c r="B6812" s="64" t="e">
        <f>VLOOKUP($A6812,Pivot!$D:$E,2,FALSE)</f>
        <v>#N/A</v>
      </c>
    </row>
    <row r="6813" spans="1:2">
      <c r="A6813"/>
      <c r="B6813" s="64" t="e">
        <f>VLOOKUP($A6813,Pivot!$D:$E,2,FALSE)</f>
        <v>#N/A</v>
      </c>
    </row>
    <row r="6814" spans="1:2">
      <c r="A6814"/>
      <c r="B6814" s="64" t="e">
        <f>VLOOKUP($A6814,Pivot!$D:$E,2,FALSE)</f>
        <v>#N/A</v>
      </c>
    </row>
    <row r="6815" spans="1:2">
      <c r="A6815"/>
      <c r="B6815" s="64" t="e">
        <f>VLOOKUP($A6815,Pivot!$D:$E,2,FALSE)</f>
        <v>#N/A</v>
      </c>
    </row>
    <row r="6816" spans="1:2">
      <c r="A6816"/>
      <c r="B6816" s="64" t="e">
        <f>VLOOKUP($A6816,Pivot!$D:$E,2,FALSE)</f>
        <v>#N/A</v>
      </c>
    </row>
    <row r="6817" spans="1:2">
      <c r="A6817"/>
      <c r="B6817" s="64" t="e">
        <f>VLOOKUP($A6817,Pivot!$D:$E,2,FALSE)</f>
        <v>#N/A</v>
      </c>
    </row>
    <row r="6818" spans="1:2">
      <c r="A6818"/>
      <c r="B6818" s="64" t="e">
        <f>VLOOKUP($A6818,Pivot!$D:$E,2,FALSE)</f>
        <v>#N/A</v>
      </c>
    </row>
    <row r="6819" spans="1:2">
      <c r="A6819"/>
      <c r="B6819" s="64" t="e">
        <f>VLOOKUP($A6819,Pivot!$D:$E,2,FALSE)</f>
        <v>#N/A</v>
      </c>
    </row>
    <row r="6820" spans="1:2">
      <c r="A6820"/>
      <c r="B6820" s="64" t="e">
        <f>VLOOKUP($A6820,Pivot!$D:$E,2,FALSE)</f>
        <v>#N/A</v>
      </c>
    </row>
    <row r="6821" spans="1:2">
      <c r="A6821"/>
      <c r="B6821" s="64" t="e">
        <f>VLOOKUP($A6821,Pivot!$D:$E,2,FALSE)</f>
        <v>#N/A</v>
      </c>
    </row>
    <row r="6822" spans="1:2">
      <c r="A6822"/>
      <c r="B6822" s="64" t="e">
        <f>VLOOKUP($A6822,Pivot!$D:$E,2,FALSE)</f>
        <v>#N/A</v>
      </c>
    </row>
    <row r="6823" spans="1:2">
      <c r="A6823"/>
      <c r="B6823" s="64" t="e">
        <f>VLOOKUP($A6823,Pivot!$D:$E,2,FALSE)</f>
        <v>#N/A</v>
      </c>
    </row>
    <row r="6824" spans="1:2">
      <c r="A6824"/>
      <c r="B6824" s="64" t="e">
        <f>VLOOKUP($A6824,Pivot!$D:$E,2,FALSE)</f>
        <v>#N/A</v>
      </c>
    </row>
    <row r="6825" spans="1:2">
      <c r="A6825"/>
      <c r="B6825" s="64" t="e">
        <f>VLOOKUP($A6825,Pivot!$D:$E,2,FALSE)</f>
        <v>#N/A</v>
      </c>
    </row>
    <row r="6826" spans="1:2">
      <c r="A6826"/>
      <c r="B6826" s="64" t="e">
        <f>VLOOKUP($A6826,Pivot!$D:$E,2,FALSE)</f>
        <v>#N/A</v>
      </c>
    </row>
    <row r="6827" spans="1:2">
      <c r="A6827"/>
      <c r="B6827" s="64" t="e">
        <f>VLOOKUP($A6827,Pivot!$D:$E,2,FALSE)</f>
        <v>#N/A</v>
      </c>
    </row>
    <row r="6828" spans="1:2">
      <c r="A6828"/>
      <c r="B6828" s="64" t="e">
        <f>VLOOKUP($A6828,Pivot!$D:$E,2,FALSE)</f>
        <v>#N/A</v>
      </c>
    </row>
    <row r="6829" spans="1:2">
      <c r="A6829"/>
      <c r="B6829" s="64" t="e">
        <f>VLOOKUP($A6829,Pivot!$D:$E,2,FALSE)</f>
        <v>#N/A</v>
      </c>
    </row>
    <row r="6830" spans="1:2">
      <c r="A6830"/>
      <c r="B6830" s="64" t="e">
        <f>VLOOKUP($A6830,Pivot!$D:$E,2,FALSE)</f>
        <v>#N/A</v>
      </c>
    </row>
    <row r="6831" spans="1:2">
      <c r="A6831"/>
      <c r="B6831" s="64" t="e">
        <f>VLOOKUP($A6831,Pivot!$D:$E,2,FALSE)</f>
        <v>#N/A</v>
      </c>
    </row>
    <row r="6832" spans="1:2">
      <c r="A6832"/>
      <c r="B6832" s="64" t="e">
        <f>VLOOKUP($A6832,Pivot!$D:$E,2,FALSE)</f>
        <v>#N/A</v>
      </c>
    </row>
    <row r="6833" spans="1:2">
      <c r="A6833"/>
      <c r="B6833" s="64" t="e">
        <f>VLOOKUP($A6833,Pivot!$D:$E,2,FALSE)</f>
        <v>#N/A</v>
      </c>
    </row>
    <row r="6834" spans="1:2">
      <c r="A6834"/>
      <c r="B6834" s="64" t="e">
        <f>VLOOKUP($A6834,Pivot!$D:$E,2,FALSE)</f>
        <v>#N/A</v>
      </c>
    </row>
    <row r="6835" spans="1:2">
      <c r="A6835"/>
      <c r="B6835" s="64" t="e">
        <f>VLOOKUP($A6835,Pivot!$D:$E,2,FALSE)</f>
        <v>#N/A</v>
      </c>
    </row>
    <row r="6836" spans="1:2">
      <c r="A6836"/>
      <c r="B6836" s="64" t="e">
        <f>VLOOKUP($A6836,Pivot!$D:$E,2,FALSE)</f>
        <v>#N/A</v>
      </c>
    </row>
    <row r="6837" spans="1:2">
      <c r="A6837"/>
      <c r="B6837" s="64" t="e">
        <f>VLOOKUP($A6837,Pivot!$D:$E,2,FALSE)</f>
        <v>#N/A</v>
      </c>
    </row>
    <row r="6838" spans="1:2">
      <c r="A6838"/>
      <c r="B6838" s="64" t="e">
        <f>VLOOKUP($A6838,Pivot!$D:$E,2,FALSE)</f>
        <v>#N/A</v>
      </c>
    </row>
    <row r="6839" spans="1:2">
      <c r="A6839"/>
      <c r="B6839" s="64" t="e">
        <f>VLOOKUP($A6839,Pivot!$D:$E,2,FALSE)</f>
        <v>#N/A</v>
      </c>
    </row>
    <row r="6840" spans="1:2">
      <c r="A6840"/>
      <c r="B6840" s="64" t="e">
        <f>VLOOKUP($A6840,Pivot!$D:$E,2,FALSE)</f>
        <v>#N/A</v>
      </c>
    </row>
    <row r="6841" spans="1:2">
      <c r="A6841"/>
      <c r="B6841" s="64" t="e">
        <f>VLOOKUP($A6841,Pivot!$D:$E,2,FALSE)</f>
        <v>#N/A</v>
      </c>
    </row>
    <row r="6842" spans="1:2">
      <c r="A6842"/>
      <c r="B6842" s="64" t="e">
        <f>VLOOKUP($A6842,Pivot!$D:$E,2,FALSE)</f>
        <v>#N/A</v>
      </c>
    </row>
    <row r="6843" spans="1:2">
      <c r="A6843"/>
      <c r="B6843" s="64" t="e">
        <f>VLOOKUP($A6843,Pivot!$D:$E,2,FALSE)</f>
        <v>#N/A</v>
      </c>
    </row>
    <row r="6844" spans="1:2">
      <c r="A6844"/>
      <c r="B6844" s="64" t="e">
        <f>VLOOKUP($A6844,Pivot!$D:$E,2,FALSE)</f>
        <v>#N/A</v>
      </c>
    </row>
    <row r="6845" spans="1:2">
      <c r="A6845"/>
      <c r="B6845" s="64" t="e">
        <f>VLOOKUP($A6845,Pivot!$D:$E,2,FALSE)</f>
        <v>#N/A</v>
      </c>
    </row>
    <row r="6846" spans="1:2">
      <c r="A6846"/>
      <c r="B6846" s="64" t="e">
        <f>VLOOKUP($A6846,Pivot!$D:$E,2,FALSE)</f>
        <v>#N/A</v>
      </c>
    </row>
    <row r="6847" spans="1:2">
      <c r="A6847"/>
      <c r="B6847" s="64" t="e">
        <f>VLOOKUP($A6847,Pivot!$D:$E,2,FALSE)</f>
        <v>#N/A</v>
      </c>
    </row>
    <row r="6848" spans="1:2">
      <c r="A6848"/>
      <c r="B6848" s="64" t="e">
        <f>VLOOKUP($A6848,Pivot!$D:$E,2,FALSE)</f>
        <v>#N/A</v>
      </c>
    </row>
    <row r="6849" spans="1:2">
      <c r="A6849"/>
      <c r="B6849" s="64" t="e">
        <f>VLOOKUP($A6849,Pivot!$D:$E,2,FALSE)</f>
        <v>#N/A</v>
      </c>
    </row>
    <row r="6850" spans="1:2">
      <c r="A6850"/>
      <c r="B6850" s="64" t="e">
        <f>VLOOKUP($A6850,Pivot!$D:$E,2,FALSE)</f>
        <v>#N/A</v>
      </c>
    </row>
    <row r="6851" spans="1:2">
      <c r="A6851"/>
      <c r="B6851" s="64" t="e">
        <f>VLOOKUP($A6851,Pivot!$D:$E,2,FALSE)</f>
        <v>#N/A</v>
      </c>
    </row>
    <row r="6852" spans="1:2">
      <c r="A6852"/>
      <c r="B6852" s="64" t="e">
        <f>VLOOKUP($A6852,Pivot!$D:$E,2,FALSE)</f>
        <v>#N/A</v>
      </c>
    </row>
    <row r="6853" spans="1:2">
      <c r="A6853"/>
      <c r="B6853" s="64" t="e">
        <f>VLOOKUP($A6853,Pivot!$D:$E,2,FALSE)</f>
        <v>#N/A</v>
      </c>
    </row>
    <row r="6854" spans="1:2">
      <c r="A6854"/>
      <c r="B6854" s="64" t="e">
        <f>VLOOKUP($A6854,Pivot!$D:$E,2,FALSE)</f>
        <v>#N/A</v>
      </c>
    </row>
    <row r="6855" spans="1:2">
      <c r="A6855"/>
      <c r="B6855" s="64" t="e">
        <f>VLOOKUP($A6855,Pivot!$D:$E,2,FALSE)</f>
        <v>#N/A</v>
      </c>
    </row>
    <row r="6856" spans="1:2">
      <c r="A6856"/>
      <c r="B6856" s="64" t="e">
        <f>VLOOKUP($A6856,Pivot!$D:$E,2,FALSE)</f>
        <v>#N/A</v>
      </c>
    </row>
    <row r="6857" spans="1:2">
      <c r="A6857"/>
      <c r="B6857" s="64" t="e">
        <f>VLOOKUP($A6857,Pivot!$D:$E,2,FALSE)</f>
        <v>#N/A</v>
      </c>
    </row>
    <row r="6858" spans="1:2">
      <c r="A6858"/>
      <c r="B6858" s="64" t="e">
        <f>VLOOKUP($A6858,Pivot!$D:$E,2,FALSE)</f>
        <v>#N/A</v>
      </c>
    </row>
    <row r="6859" spans="1:2">
      <c r="A6859"/>
      <c r="B6859" s="64" t="e">
        <f>VLOOKUP($A6859,Pivot!$D:$E,2,FALSE)</f>
        <v>#N/A</v>
      </c>
    </row>
    <row r="6860" spans="1:2">
      <c r="A6860"/>
      <c r="B6860" s="64" t="e">
        <f>VLOOKUP($A6860,Pivot!$D:$E,2,FALSE)</f>
        <v>#N/A</v>
      </c>
    </row>
    <row r="6861" spans="1:2">
      <c r="A6861"/>
      <c r="B6861" s="64" t="e">
        <f>VLOOKUP($A6861,Pivot!$D:$E,2,FALSE)</f>
        <v>#N/A</v>
      </c>
    </row>
    <row r="6862" spans="1:2">
      <c r="A6862"/>
      <c r="B6862" s="64" t="e">
        <f>VLOOKUP($A6862,Pivot!$D:$E,2,FALSE)</f>
        <v>#N/A</v>
      </c>
    </row>
    <row r="6863" spans="1:2">
      <c r="A6863"/>
      <c r="B6863" s="64" t="e">
        <f>VLOOKUP($A6863,Pivot!$D:$E,2,FALSE)</f>
        <v>#N/A</v>
      </c>
    </row>
    <row r="6864" spans="1:2">
      <c r="A6864"/>
      <c r="B6864" s="64" t="e">
        <f>VLOOKUP($A6864,Pivot!$D:$E,2,FALSE)</f>
        <v>#N/A</v>
      </c>
    </row>
    <row r="6865" spans="1:2">
      <c r="A6865"/>
      <c r="B6865" s="64" t="e">
        <f>VLOOKUP($A6865,Pivot!$D:$E,2,FALSE)</f>
        <v>#N/A</v>
      </c>
    </row>
    <row r="6866" spans="1:2">
      <c r="A6866"/>
      <c r="B6866" s="64" t="e">
        <f>VLOOKUP($A6866,Pivot!$D:$E,2,FALSE)</f>
        <v>#N/A</v>
      </c>
    </row>
    <row r="6867" spans="1:2">
      <c r="A6867"/>
      <c r="B6867" s="64" t="e">
        <f>VLOOKUP($A6867,Pivot!$D:$E,2,FALSE)</f>
        <v>#N/A</v>
      </c>
    </row>
    <row r="6868" spans="1:2">
      <c r="A6868"/>
      <c r="B6868" s="64" t="e">
        <f>VLOOKUP($A6868,Pivot!$D:$E,2,FALSE)</f>
        <v>#N/A</v>
      </c>
    </row>
    <row r="6869" spans="1:2">
      <c r="A6869"/>
      <c r="B6869" s="64" t="e">
        <f>VLOOKUP($A6869,Pivot!$D:$E,2,FALSE)</f>
        <v>#N/A</v>
      </c>
    </row>
    <row r="6870" spans="1:2">
      <c r="A6870"/>
      <c r="B6870" s="64" t="e">
        <f>VLOOKUP($A6870,Pivot!$D:$E,2,FALSE)</f>
        <v>#N/A</v>
      </c>
    </row>
    <row r="6871" spans="1:2">
      <c r="A6871"/>
      <c r="B6871" s="64" t="e">
        <f>VLOOKUP($A6871,Pivot!$D:$E,2,FALSE)</f>
        <v>#N/A</v>
      </c>
    </row>
    <row r="6872" spans="1:2">
      <c r="A6872"/>
      <c r="B6872" s="64" t="e">
        <f>VLOOKUP($A6872,Pivot!$D:$E,2,FALSE)</f>
        <v>#N/A</v>
      </c>
    </row>
    <row r="6873" spans="1:2">
      <c r="A6873"/>
      <c r="B6873" s="64" t="e">
        <f>VLOOKUP($A6873,Pivot!$D:$E,2,FALSE)</f>
        <v>#N/A</v>
      </c>
    </row>
    <row r="6874" spans="1:2">
      <c r="A6874"/>
      <c r="B6874" s="64" t="e">
        <f>VLOOKUP($A6874,Pivot!$D:$E,2,FALSE)</f>
        <v>#N/A</v>
      </c>
    </row>
    <row r="6875" spans="1:2">
      <c r="A6875"/>
      <c r="B6875" s="64" t="e">
        <f>VLOOKUP($A6875,Pivot!$D:$E,2,FALSE)</f>
        <v>#N/A</v>
      </c>
    </row>
    <row r="6876" spans="1:2">
      <c r="A6876"/>
      <c r="B6876" s="64" t="e">
        <f>VLOOKUP($A6876,Pivot!$D:$E,2,FALSE)</f>
        <v>#N/A</v>
      </c>
    </row>
    <row r="6877" spans="1:2">
      <c r="A6877"/>
      <c r="B6877" s="64" t="e">
        <f>VLOOKUP($A6877,Pivot!$D:$E,2,FALSE)</f>
        <v>#N/A</v>
      </c>
    </row>
    <row r="6878" spans="1:2">
      <c r="A6878"/>
      <c r="B6878" s="64" t="e">
        <f>VLOOKUP($A6878,Pivot!$D:$E,2,FALSE)</f>
        <v>#N/A</v>
      </c>
    </row>
    <row r="6879" spans="1:2">
      <c r="A6879"/>
      <c r="B6879" s="64" t="e">
        <f>VLOOKUP($A6879,Pivot!$D:$E,2,FALSE)</f>
        <v>#N/A</v>
      </c>
    </row>
    <row r="6880" spans="1:2">
      <c r="A6880"/>
      <c r="B6880" s="64" t="e">
        <f>VLOOKUP($A6880,Pivot!$D:$E,2,FALSE)</f>
        <v>#N/A</v>
      </c>
    </row>
    <row r="6881" spans="1:2">
      <c r="A6881"/>
      <c r="B6881" s="64" t="e">
        <f>VLOOKUP($A6881,Pivot!$D:$E,2,FALSE)</f>
        <v>#N/A</v>
      </c>
    </row>
    <row r="6882" spans="1:2">
      <c r="A6882"/>
      <c r="B6882" s="64" t="e">
        <f>VLOOKUP($A6882,Pivot!$D:$E,2,FALSE)</f>
        <v>#N/A</v>
      </c>
    </row>
    <row r="6883" spans="1:2">
      <c r="A6883"/>
      <c r="B6883" s="64" t="e">
        <f>VLOOKUP($A6883,Pivot!$D:$E,2,FALSE)</f>
        <v>#N/A</v>
      </c>
    </row>
    <row r="6884" spans="1:2">
      <c r="A6884"/>
      <c r="B6884" s="64" t="e">
        <f>VLOOKUP($A6884,Pivot!$D:$E,2,FALSE)</f>
        <v>#N/A</v>
      </c>
    </row>
    <row r="6885" spans="1:2">
      <c r="A6885"/>
      <c r="B6885" s="64" t="e">
        <f>VLOOKUP($A6885,Pivot!$D:$E,2,FALSE)</f>
        <v>#N/A</v>
      </c>
    </row>
    <row r="6886" spans="1:2">
      <c r="A6886"/>
      <c r="B6886" s="64" t="e">
        <f>VLOOKUP($A6886,Pivot!$D:$E,2,FALSE)</f>
        <v>#N/A</v>
      </c>
    </row>
    <row r="6887" spans="1:2">
      <c r="A6887"/>
      <c r="B6887" s="64" t="e">
        <f>VLOOKUP($A6887,Pivot!$D:$E,2,FALSE)</f>
        <v>#N/A</v>
      </c>
    </row>
    <row r="6888" spans="1:2">
      <c r="A6888"/>
      <c r="B6888" s="64" t="e">
        <f>VLOOKUP($A6888,Pivot!$D:$E,2,FALSE)</f>
        <v>#N/A</v>
      </c>
    </row>
    <row r="6889" spans="1:2">
      <c r="A6889"/>
      <c r="B6889" s="64" t="e">
        <f>VLOOKUP($A6889,Pivot!$D:$E,2,FALSE)</f>
        <v>#N/A</v>
      </c>
    </row>
    <row r="6890" spans="1:2">
      <c r="A6890"/>
      <c r="B6890" s="64" t="e">
        <f>VLOOKUP($A6890,Pivot!$D:$E,2,FALSE)</f>
        <v>#N/A</v>
      </c>
    </row>
    <row r="6891" spans="1:2">
      <c r="A6891"/>
      <c r="B6891" s="64" t="e">
        <f>VLOOKUP($A6891,Pivot!$D:$E,2,FALSE)</f>
        <v>#N/A</v>
      </c>
    </row>
    <row r="6892" spans="1:2">
      <c r="A6892"/>
      <c r="B6892" s="64" t="e">
        <f>VLOOKUP($A6892,Pivot!$D:$E,2,FALSE)</f>
        <v>#N/A</v>
      </c>
    </row>
    <row r="6893" spans="1:2">
      <c r="A6893"/>
      <c r="B6893" s="64" t="e">
        <f>VLOOKUP($A6893,Pivot!$D:$E,2,FALSE)</f>
        <v>#N/A</v>
      </c>
    </row>
    <row r="6894" spans="1:2">
      <c r="A6894"/>
      <c r="B6894" s="64" t="e">
        <f>VLOOKUP($A6894,Pivot!$D:$E,2,FALSE)</f>
        <v>#N/A</v>
      </c>
    </row>
    <row r="6895" spans="1:2">
      <c r="A6895"/>
      <c r="B6895" s="64" t="e">
        <f>VLOOKUP($A6895,Pivot!$D:$E,2,FALSE)</f>
        <v>#N/A</v>
      </c>
    </row>
    <row r="6896" spans="1:2">
      <c r="A6896"/>
      <c r="B6896" s="64" t="e">
        <f>VLOOKUP($A6896,Pivot!$D:$E,2,FALSE)</f>
        <v>#N/A</v>
      </c>
    </row>
    <row r="6897" spans="1:2">
      <c r="A6897"/>
      <c r="B6897" s="64" t="e">
        <f>VLOOKUP($A6897,Pivot!$D:$E,2,FALSE)</f>
        <v>#N/A</v>
      </c>
    </row>
    <row r="6898" spans="1:2">
      <c r="A6898"/>
      <c r="B6898" s="64" t="e">
        <f>VLOOKUP($A6898,Pivot!$D:$E,2,FALSE)</f>
        <v>#N/A</v>
      </c>
    </row>
    <row r="6899" spans="1:2">
      <c r="A6899"/>
      <c r="B6899" s="64" t="e">
        <f>VLOOKUP($A6899,Pivot!$D:$E,2,FALSE)</f>
        <v>#N/A</v>
      </c>
    </row>
    <row r="6900" spans="1:2">
      <c r="A6900"/>
      <c r="B6900" s="64" t="e">
        <f>VLOOKUP($A6900,Pivot!$D:$E,2,FALSE)</f>
        <v>#N/A</v>
      </c>
    </row>
    <row r="6901" spans="1:2">
      <c r="A6901"/>
      <c r="B6901" s="64" t="e">
        <f>VLOOKUP($A6901,Pivot!$D:$E,2,FALSE)</f>
        <v>#N/A</v>
      </c>
    </row>
    <row r="6902" spans="1:2">
      <c r="A6902"/>
      <c r="B6902" s="64" t="e">
        <f>VLOOKUP($A6902,Pivot!$D:$E,2,FALSE)</f>
        <v>#N/A</v>
      </c>
    </row>
    <row r="6903" spans="1:2">
      <c r="A6903"/>
      <c r="B6903" s="64" t="e">
        <f>VLOOKUP($A6903,Pivot!$D:$E,2,FALSE)</f>
        <v>#N/A</v>
      </c>
    </row>
    <row r="6904" spans="1:2">
      <c r="A6904"/>
      <c r="B6904" s="64" t="e">
        <f>VLOOKUP($A6904,Pivot!$D:$E,2,FALSE)</f>
        <v>#N/A</v>
      </c>
    </row>
    <row r="6905" spans="1:2">
      <c r="A6905"/>
      <c r="B6905" s="64" t="e">
        <f>VLOOKUP($A6905,Pivot!$D:$E,2,FALSE)</f>
        <v>#N/A</v>
      </c>
    </row>
    <row r="6906" spans="1:2">
      <c r="A6906"/>
      <c r="B6906" s="64" t="e">
        <f>VLOOKUP($A6906,Pivot!$D:$E,2,FALSE)</f>
        <v>#N/A</v>
      </c>
    </row>
    <row r="6907" spans="1:2">
      <c r="A6907"/>
      <c r="B6907" s="64" t="e">
        <f>VLOOKUP($A6907,Pivot!$D:$E,2,FALSE)</f>
        <v>#N/A</v>
      </c>
    </row>
    <row r="6908" spans="1:2">
      <c r="A6908"/>
      <c r="B6908" s="64" t="e">
        <f>VLOOKUP($A6908,Pivot!$D:$E,2,FALSE)</f>
        <v>#N/A</v>
      </c>
    </row>
    <row r="6909" spans="1:2">
      <c r="A6909"/>
      <c r="B6909" s="64" t="e">
        <f>VLOOKUP($A6909,Pivot!$D:$E,2,FALSE)</f>
        <v>#N/A</v>
      </c>
    </row>
    <row r="6910" spans="1:2">
      <c r="A6910"/>
      <c r="B6910" s="64" t="e">
        <f>VLOOKUP($A6910,Pivot!$D:$E,2,FALSE)</f>
        <v>#N/A</v>
      </c>
    </row>
    <row r="6911" spans="1:2">
      <c r="A6911"/>
      <c r="B6911" s="64" t="e">
        <f>VLOOKUP($A6911,Pivot!$D:$E,2,FALSE)</f>
        <v>#N/A</v>
      </c>
    </row>
    <row r="6912" spans="1:2">
      <c r="A6912"/>
      <c r="B6912" s="64" t="e">
        <f>VLOOKUP($A6912,Pivot!$D:$E,2,FALSE)</f>
        <v>#N/A</v>
      </c>
    </row>
    <row r="6913" spans="1:2">
      <c r="A6913"/>
      <c r="B6913" s="64" t="e">
        <f>VLOOKUP($A6913,Pivot!$D:$E,2,FALSE)</f>
        <v>#N/A</v>
      </c>
    </row>
    <row r="6914" spans="1:2">
      <c r="A6914"/>
      <c r="B6914" s="64" t="e">
        <f>VLOOKUP($A6914,Pivot!$D:$E,2,FALSE)</f>
        <v>#N/A</v>
      </c>
    </row>
    <row r="6915" spans="1:2">
      <c r="A6915"/>
      <c r="B6915" s="64" t="e">
        <f>VLOOKUP($A6915,Pivot!$D:$E,2,FALSE)</f>
        <v>#N/A</v>
      </c>
    </row>
    <row r="6916" spans="1:2">
      <c r="A6916"/>
      <c r="B6916" s="64" t="e">
        <f>VLOOKUP($A6916,Pivot!$D:$E,2,FALSE)</f>
        <v>#N/A</v>
      </c>
    </row>
    <row r="6917" spans="1:2">
      <c r="A6917"/>
      <c r="B6917" s="64" t="e">
        <f>VLOOKUP($A6917,Pivot!$D:$E,2,FALSE)</f>
        <v>#N/A</v>
      </c>
    </row>
    <row r="6918" spans="1:2">
      <c r="A6918"/>
      <c r="B6918" s="64" t="e">
        <f>VLOOKUP($A6918,Pivot!$D:$E,2,FALSE)</f>
        <v>#N/A</v>
      </c>
    </row>
    <row r="6919" spans="1:2">
      <c r="A6919"/>
      <c r="B6919" s="64" t="e">
        <f>VLOOKUP($A6919,Pivot!$D:$E,2,FALSE)</f>
        <v>#N/A</v>
      </c>
    </row>
    <row r="6920" spans="1:2">
      <c r="A6920"/>
      <c r="B6920" s="64" t="e">
        <f>VLOOKUP($A6920,Pivot!$D:$E,2,FALSE)</f>
        <v>#N/A</v>
      </c>
    </row>
    <row r="6921" spans="1:2">
      <c r="A6921"/>
      <c r="B6921" s="64" t="e">
        <f>VLOOKUP($A6921,Pivot!$D:$E,2,FALSE)</f>
        <v>#N/A</v>
      </c>
    </row>
    <row r="6922" spans="1:2">
      <c r="A6922"/>
      <c r="B6922" s="64" t="e">
        <f>VLOOKUP($A6922,Pivot!$D:$E,2,FALSE)</f>
        <v>#N/A</v>
      </c>
    </row>
    <row r="6923" spans="1:2">
      <c r="A6923"/>
      <c r="B6923" s="64" t="e">
        <f>VLOOKUP($A6923,Pivot!$D:$E,2,FALSE)</f>
        <v>#N/A</v>
      </c>
    </row>
    <row r="6924" spans="1:2">
      <c r="A6924"/>
      <c r="B6924" s="64" t="e">
        <f>VLOOKUP($A6924,Pivot!$D:$E,2,FALSE)</f>
        <v>#N/A</v>
      </c>
    </row>
    <row r="6925" spans="1:2">
      <c r="A6925"/>
      <c r="B6925" s="64" t="e">
        <f>VLOOKUP($A6925,Pivot!$D:$E,2,FALSE)</f>
        <v>#N/A</v>
      </c>
    </row>
    <row r="6926" spans="1:2">
      <c r="A6926"/>
      <c r="B6926" s="64" t="e">
        <f>VLOOKUP($A6926,Pivot!$D:$E,2,FALSE)</f>
        <v>#N/A</v>
      </c>
    </row>
    <row r="6927" spans="1:2">
      <c r="A6927"/>
      <c r="B6927" s="64" t="e">
        <f>VLOOKUP($A6927,Pivot!$D:$E,2,FALSE)</f>
        <v>#N/A</v>
      </c>
    </row>
    <row r="6928" spans="1:2">
      <c r="A6928"/>
      <c r="B6928" s="64" t="e">
        <f>VLOOKUP($A6928,Pivot!$D:$E,2,FALSE)</f>
        <v>#N/A</v>
      </c>
    </row>
    <row r="6929" spans="1:2">
      <c r="A6929"/>
      <c r="B6929" s="64" t="e">
        <f>VLOOKUP($A6929,Pivot!$D:$E,2,FALSE)</f>
        <v>#N/A</v>
      </c>
    </row>
    <row r="6930" spans="1:2">
      <c r="A6930"/>
      <c r="B6930" s="64" t="e">
        <f>VLOOKUP($A6930,Pivot!$D:$E,2,FALSE)</f>
        <v>#N/A</v>
      </c>
    </row>
    <row r="6931" spans="1:2">
      <c r="A6931"/>
      <c r="B6931" s="64" t="e">
        <f>VLOOKUP($A6931,Pivot!$D:$E,2,FALSE)</f>
        <v>#N/A</v>
      </c>
    </row>
    <row r="6932" spans="1:2">
      <c r="A6932"/>
      <c r="B6932" s="64" t="e">
        <f>VLOOKUP($A6932,Pivot!$D:$E,2,FALSE)</f>
        <v>#N/A</v>
      </c>
    </row>
    <row r="6933" spans="1:2">
      <c r="A6933"/>
      <c r="B6933" s="64" t="e">
        <f>VLOOKUP($A6933,Pivot!$D:$E,2,FALSE)</f>
        <v>#N/A</v>
      </c>
    </row>
    <row r="6934" spans="1:2">
      <c r="A6934"/>
      <c r="B6934" s="64" t="e">
        <f>VLOOKUP($A6934,Pivot!$D:$E,2,FALSE)</f>
        <v>#N/A</v>
      </c>
    </row>
    <row r="6935" spans="1:2">
      <c r="A6935"/>
      <c r="B6935" s="64" t="e">
        <f>VLOOKUP($A6935,Pivot!$D:$E,2,FALSE)</f>
        <v>#N/A</v>
      </c>
    </row>
    <row r="6936" spans="1:2">
      <c r="A6936"/>
      <c r="B6936" s="64" t="e">
        <f>VLOOKUP($A6936,Pivot!$D:$E,2,FALSE)</f>
        <v>#N/A</v>
      </c>
    </row>
    <row r="6937" spans="1:2">
      <c r="A6937"/>
      <c r="B6937" s="64" t="e">
        <f>VLOOKUP($A6937,Pivot!$D:$E,2,FALSE)</f>
        <v>#N/A</v>
      </c>
    </row>
    <row r="6938" spans="1:2">
      <c r="A6938"/>
      <c r="B6938" s="64" t="e">
        <f>VLOOKUP($A6938,Pivot!$D:$E,2,FALSE)</f>
        <v>#N/A</v>
      </c>
    </row>
    <row r="6939" spans="1:2">
      <c r="A6939"/>
      <c r="B6939" s="64" t="e">
        <f>VLOOKUP($A6939,Pivot!$D:$E,2,FALSE)</f>
        <v>#N/A</v>
      </c>
    </row>
    <row r="6940" spans="1:2">
      <c r="A6940"/>
      <c r="B6940" s="64" t="e">
        <f>VLOOKUP($A6940,Pivot!$D:$E,2,FALSE)</f>
        <v>#N/A</v>
      </c>
    </row>
    <row r="6941" spans="1:2">
      <c r="A6941"/>
      <c r="B6941" s="64" t="e">
        <f>VLOOKUP($A6941,Pivot!$D:$E,2,FALSE)</f>
        <v>#N/A</v>
      </c>
    </row>
    <row r="6942" spans="1:2">
      <c r="A6942"/>
      <c r="B6942" s="64" t="e">
        <f>VLOOKUP($A6942,Pivot!$D:$E,2,FALSE)</f>
        <v>#N/A</v>
      </c>
    </row>
    <row r="6943" spans="1:2">
      <c r="A6943"/>
      <c r="B6943" s="64" t="e">
        <f>VLOOKUP($A6943,Pivot!$D:$E,2,FALSE)</f>
        <v>#N/A</v>
      </c>
    </row>
    <row r="6944" spans="1:2">
      <c r="A6944"/>
      <c r="B6944" s="64" t="e">
        <f>VLOOKUP($A6944,Pivot!$D:$E,2,FALSE)</f>
        <v>#N/A</v>
      </c>
    </row>
    <row r="6945" spans="1:2">
      <c r="A6945"/>
      <c r="B6945" s="64" t="e">
        <f>VLOOKUP($A6945,Pivot!$D:$E,2,FALSE)</f>
        <v>#N/A</v>
      </c>
    </row>
    <row r="6946" spans="1:2">
      <c r="A6946"/>
      <c r="B6946" s="64" t="e">
        <f>VLOOKUP($A6946,Pivot!$D:$E,2,FALSE)</f>
        <v>#N/A</v>
      </c>
    </row>
    <row r="6947" spans="1:2">
      <c r="A6947"/>
      <c r="B6947" s="64" t="e">
        <f>VLOOKUP($A6947,Pivot!$D:$E,2,FALSE)</f>
        <v>#N/A</v>
      </c>
    </row>
    <row r="6948" spans="1:2">
      <c r="A6948"/>
      <c r="B6948" s="64" t="e">
        <f>VLOOKUP($A6948,Pivot!$D:$E,2,FALSE)</f>
        <v>#N/A</v>
      </c>
    </row>
    <row r="6949" spans="1:2">
      <c r="A6949"/>
      <c r="B6949" s="64" t="e">
        <f>VLOOKUP($A6949,Pivot!$D:$E,2,FALSE)</f>
        <v>#N/A</v>
      </c>
    </row>
    <row r="6950" spans="1:2">
      <c r="A6950"/>
      <c r="B6950" s="64" t="e">
        <f>VLOOKUP($A6950,Pivot!$D:$E,2,FALSE)</f>
        <v>#N/A</v>
      </c>
    </row>
    <row r="6951" spans="1:2">
      <c r="A6951"/>
      <c r="B6951" s="64" t="e">
        <f>VLOOKUP($A6951,Pivot!$D:$E,2,FALSE)</f>
        <v>#N/A</v>
      </c>
    </row>
    <row r="6952" spans="1:2">
      <c r="A6952"/>
      <c r="B6952" s="64" t="e">
        <f>VLOOKUP($A6952,Pivot!$D:$E,2,FALSE)</f>
        <v>#N/A</v>
      </c>
    </row>
    <row r="6953" spans="1:2">
      <c r="A6953"/>
      <c r="B6953" s="64" t="e">
        <f>VLOOKUP($A6953,Pivot!$D:$E,2,FALSE)</f>
        <v>#N/A</v>
      </c>
    </row>
    <row r="6954" spans="1:2">
      <c r="A6954"/>
      <c r="B6954" s="64" t="e">
        <f>VLOOKUP($A6954,Pivot!$D:$E,2,FALSE)</f>
        <v>#N/A</v>
      </c>
    </row>
    <row r="6955" spans="1:2">
      <c r="A6955"/>
      <c r="B6955" s="64" t="e">
        <f>VLOOKUP($A6955,Pivot!$D:$E,2,FALSE)</f>
        <v>#N/A</v>
      </c>
    </row>
    <row r="6956" spans="1:2">
      <c r="A6956"/>
      <c r="B6956" s="64" t="e">
        <f>VLOOKUP($A6956,Pivot!$D:$E,2,FALSE)</f>
        <v>#N/A</v>
      </c>
    </row>
    <row r="6957" spans="1:2">
      <c r="A6957"/>
      <c r="B6957" s="64" t="e">
        <f>VLOOKUP($A6957,Pivot!$D:$E,2,FALSE)</f>
        <v>#N/A</v>
      </c>
    </row>
    <row r="6958" spans="1:2">
      <c r="A6958"/>
      <c r="B6958" s="64" t="e">
        <f>VLOOKUP($A6958,Pivot!$D:$E,2,FALSE)</f>
        <v>#N/A</v>
      </c>
    </row>
    <row r="6959" spans="1:2">
      <c r="A6959"/>
      <c r="B6959" s="64" t="e">
        <f>VLOOKUP($A6959,Pivot!$D:$E,2,FALSE)</f>
        <v>#N/A</v>
      </c>
    </row>
    <row r="6960" spans="1:2">
      <c r="A6960"/>
      <c r="B6960" s="64" t="e">
        <f>VLOOKUP($A6960,Pivot!$D:$E,2,FALSE)</f>
        <v>#N/A</v>
      </c>
    </row>
    <row r="6961" spans="1:2">
      <c r="A6961"/>
      <c r="B6961" s="64" t="e">
        <f>VLOOKUP($A6961,Pivot!$D:$E,2,FALSE)</f>
        <v>#N/A</v>
      </c>
    </row>
    <row r="6962" spans="1:2">
      <c r="A6962"/>
      <c r="B6962" s="64" t="e">
        <f>VLOOKUP($A6962,Pivot!$D:$E,2,FALSE)</f>
        <v>#N/A</v>
      </c>
    </row>
    <row r="6963" spans="1:2">
      <c r="A6963"/>
      <c r="B6963" s="64" t="e">
        <f>VLOOKUP($A6963,Pivot!$D:$E,2,FALSE)</f>
        <v>#N/A</v>
      </c>
    </row>
    <row r="6964" spans="1:2">
      <c r="A6964"/>
      <c r="B6964" s="64" t="e">
        <f>VLOOKUP($A6964,Pivot!$D:$E,2,FALSE)</f>
        <v>#N/A</v>
      </c>
    </row>
    <row r="6965" spans="1:2">
      <c r="A6965"/>
      <c r="B6965" s="64" t="e">
        <f>VLOOKUP($A6965,Pivot!$D:$E,2,FALSE)</f>
        <v>#N/A</v>
      </c>
    </row>
    <row r="6966" spans="1:2">
      <c r="A6966"/>
      <c r="B6966" s="64" t="e">
        <f>VLOOKUP($A6966,Pivot!$D:$E,2,FALSE)</f>
        <v>#N/A</v>
      </c>
    </row>
    <row r="6967" spans="1:2">
      <c r="A6967"/>
      <c r="B6967" s="64" t="e">
        <f>VLOOKUP($A6967,Pivot!$D:$E,2,FALSE)</f>
        <v>#N/A</v>
      </c>
    </row>
    <row r="6968" spans="1:2">
      <c r="A6968"/>
      <c r="B6968" s="64" t="e">
        <f>VLOOKUP($A6968,Pivot!$D:$E,2,FALSE)</f>
        <v>#N/A</v>
      </c>
    </row>
    <row r="6969" spans="1:2">
      <c r="A6969"/>
      <c r="B6969" s="64" t="e">
        <f>VLOOKUP($A6969,Pivot!$D:$E,2,FALSE)</f>
        <v>#N/A</v>
      </c>
    </row>
    <row r="6970" spans="1:2">
      <c r="A6970"/>
      <c r="B6970" s="64" t="e">
        <f>VLOOKUP($A6970,Pivot!$D:$E,2,FALSE)</f>
        <v>#N/A</v>
      </c>
    </row>
    <row r="6971" spans="1:2">
      <c r="A6971"/>
      <c r="B6971" s="64" t="e">
        <f>VLOOKUP($A6971,Pivot!$D:$E,2,FALSE)</f>
        <v>#N/A</v>
      </c>
    </row>
    <row r="6972" spans="1:2">
      <c r="A6972"/>
      <c r="B6972" s="64" t="e">
        <f>VLOOKUP($A6972,Pivot!$D:$E,2,FALSE)</f>
        <v>#N/A</v>
      </c>
    </row>
    <row r="6973" spans="1:2">
      <c r="A6973"/>
      <c r="B6973" s="64" t="e">
        <f>VLOOKUP($A6973,Pivot!$D:$E,2,FALSE)</f>
        <v>#N/A</v>
      </c>
    </row>
    <row r="6974" spans="1:2">
      <c r="A6974"/>
      <c r="B6974" s="64" t="e">
        <f>VLOOKUP($A6974,Pivot!$D:$E,2,FALSE)</f>
        <v>#N/A</v>
      </c>
    </row>
    <row r="6975" spans="1:2">
      <c r="A6975"/>
      <c r="B6975" s="64" t="e">
        <f>VLOOKUP($A6975,Pivot!$D:$E,2,FALSE)</f>
        <v>#N/A</v>
      </c>
    </row>
    <row r="6976" spans="1:2">
      <c r="A6976"/>
      <c r="B6976" s="64" t="e">
        <f>VLOOKUP($A6976,Pivot!$D:$E,2,FALSE)</f>
        <v>#N/A</v>
      </c>
    </row>
    <row r="6977" spans="1:2">
      <c r="A6977"/>
      <c r="B6977" s="64" t="e">
        <f>VLOOKUP($A6977,Pivot!$D:$E,2,FALSE)</f>
        <v>#N/A</v>
      </c>
    </row>
    <row r="6978" spans="1:2">
      <c r="A6978"/>
      <c r="B6978" s="64" t="e">
        <f>VLOOKUP($A6978,Pivot!$D:$E,2,FALSE)</f>
        <v>#N/A</v>
      </c>
    </row>
    <row r="6979" spans="1:2">
      <c r="A6979"/>
      <c r="B6979" s="64" t="e">
        <f>VLOOKUP($A6979,Pivot!$D:$E,2,FALSE)</f>
        <v>#N/A</v>
      </c>
    </row>
    <row r="6980" spans="1:2">
      <c r="A6980"/>
      <c r="B6980" s="64" t="e">
        <f>VLOOKUP($A6980,Pivot!$D:$E,2,FALSE)</f>
        <v>#N/A</v>
      </c>
    </row>
    <row r="6981" spans="1:2">
      <c r="A6981"/>
      <c r="B6981" s="64" t="e">
        <f>VLOOKUP($A6981,Pivot!$D:$E,2,FALSE)</f>
        <v>#N/A</v>
      </c>
    </row>
    <row r="6982" spans="1:2">
      <c r="A6982"/>
      <c r="B6982" s="64" t="e">
        <f>VLOOKUP($A6982,Pivot!$D:$E,2,FALSE)</f>
        <v>#N/A</v>
      </c>
    </row>
    <row r="6983" spans="1:2">
      <c r="A6983"/>
      <c r="B6983" s="64" t="e">
        <f>VLOOKUP($A6983,Pivot!$D:$E,2,FALSE)</f>
        <v>#N/A</v>
      </c>
    </row>
    <row r="6984" spans="1:2">
      <c r="A6984"/>
      <c r="B6984" s="64" t="e">
        <f>VLOOKUP($A6984,Pivot!$D:$E,2,FALSE)</f>
        <v>#N/A</v>
      </c>
    </row>
    <row r="6985" spans="1:2">
      <c r="A6985"/>
      <c r="B6985" s="64" t="e">
        <f>VLOOKUP($A6985,Pivot!$D:$E,2,FALSE)</f>
        <v>#N/A</v>
      </c>
    </row>
    <row r="6986" spans="1:2">
      <c r="A6986"/>
      <c r="B6986" s="64" t="e">
        <f>VLOOKUP($A6986,Pivot!$D:$E,2,FALSE)</f>
        <v>#N/A</v>
      </c>
    </row>
    <row r="6987" spans="1:2">
      <c r="A6987"/>
      <c r="B6987" s="64" t="e">
        <f>VLOOKUP($A6987,Pivot!$D:$E,2,FALSE)</f>
        <v>#N/A</v>
      </c>
    </row>
    <row r="6988" spans="1:2">
      <c r="A6988"/>
      <c r="B6988" s="64" t="e">
        <f>VLOOKUP($A6988,Pivot!$D:$E,2,FALSE)</f>
        <v>#N/A</v>
      </c>
    </row>
    <row r="6989" spans="1:2">
      <c r="A6989"/>
      <c r="B6989" s="64" t="e">
        <f>VLOOKUP($A6989,Pivot!$D:$E,2,FALSE)</f>
        <v>#N/A</v>
      </c>
    </row>
    <row r="6990" spans="1:2">
      <c r="A6990"/>
      <c r="B6990" s="64" t="e">
        <f>VLOOKUP($A6990,Pivot!$D:$E,2,FALSE)</f>
        <v>#N/A</v>
      </c>
    </row>
    <row r="6991" spans="1:2">
      <c r="A6991"/>
      <c r="B6991" s="64" t="e">
        <f>VLOOKUP($A6991,Pivot!$D:$E,2,FALSE)</f>
        <v>#N/A</v>
      </c>
    </row>
    <row r="6992" spans="1:2">
      <c r="A6992"/>
      <c r="B6992" s="64" t="e">
        <f>VLOOKUP($A6992,Pivot!$D:$E,2,FALSE)</f>
        <v>#N/A</v>
      </c>
    </row>
    <row r="6993" spans="1:2">
      <c r="A6993"/>
      <c r="B6993" s="64" t="e">
        <f>VLOOKUP($A6993,Pivot!$D:$E,2,FALSE)</f>
        <v>#N/A</v>
      </c>
    </row>
    <row r="6994" spans="1:2">
      <c r="A6994"/>
      <c r="B6994" s="64" t="e">
        <f>VLOOKUP($A6994,Pivot!$D:$E,2,FALSE)</f>
        <v>#N/A</v>
      </c>
    </row>
    <row r="6995" spans="1:2">
      <c r="A6995"/>
      <c r="B6995" s="64" t="e">
        <f>VLOOKUP($A6995,Pivot!$D:$E,2,FALSE)</f>
        <v>#N/A</v>
      </c>
    </row>
    <row r="6996" spans="1:2">
      <c r="A6996"/>
      <c r="B6996" s="64" t="e">
        <f>VLOOKUP($A6996,Pivot!$D:$E,2,FALSE)</f>
        <v>#N/A</v>
      </c>
    </row>
    <row r="6997" spans="1:2">
      <c r="A6997"/>
      <c r="B6997" s="64" t="e">
        <f>VLOOKUP($A6997,Pivot!$D:$E,2,FALSE)</f>
        <v>#N/A</v>
      </c>
    </row>
    <row r="6998" spans="1:2">
      <c r="A6998"/>
      <c r="B6998" s="64" t="e">
        <f>VLOOKUP($A6998,Pivot!$D:$E,2,FALSE)</f>
        <v>#N/A</v>
      </c>
    </row>
    <row r="6999" spans="1:2">
      <c r="A6999"/>
      <c r="B6999" s="64" t="e">
        <f>VLOOKUP($A6999,Pivot!$D:$E,2,FALSE)</f>
        <v>#N/A</v>
      </c>
    </row>
    <row r="7000" spans="1:2">
      <c r="A7000"/>
      <c r="B7000" s="64" t="e">
        <f>VLOOKUP($A7000,Pivot!$D:$E,2,FALSE)</f>
        <v>#N/A</v>
      </c>
    </row>
    <row r="7001" spans="1:2">
      <c r="A7001"/>
      <c r="B7001" s="64" t="e">
        <f>VLOOKUP($A7001,Pivot!$D:$E,2,FALSE)</f>
        <v>#N/A</v>
      </c>
    </row>
    <row r="7002" spans="1:2">
      <c r="A7002"/>
      <c r="B7002" s="64" t="e">
        <f>VLOOKUP($A7002,Pivot!$D:$E,2,FALSE)</f>
        <v>#N/A</v>
      </c>
    </row>
    <row r="7003" spans="1:2">
      <c r="A7003"/>
      <c r="B7003" s="64" t="e">
        <f>VLOOKUP($A7003,Pivot!$D:$E,2,FALSE)</f>
        <v>#N/A</v>
      </c>
    </row>
    <row r="7004" spans="1:2">
      <c r="A7004"/>
      <c r="B7004" s="64" t="e">
        <f>VLOOKUP($A7004,Pivot!$D:$E,2,FALSE)</f>
        <v>#N/A</v>
      </c>
    </row>
    <row r="7005" spans="1:2">
      <c r="A7005"/>
      <c r="B7005" s="64" t="e">
        <f>VLOOKUP($A7005,Pivot!$D:$E,2,FALSE)</f>
        <v>#N/A</v>
      </c>
    </row>
    <row r="7006" spans="1:2">
      <c r="A7006"/>
      <c r="B7006" s="64" t="e">
        <f>VLOOKUP($A7006,Pivot!$D:$E,2,FALSE)</f>
        <v>#N/A</v>
      </c>
    </row>
    <row r="7007" spans="1:2">
      <c r="A7007"/>
      <c r="B7007" s="64" t="e">
        <f>VLOOKUP($A7007,Pivot!$D:$E,2,FALSE)</f>
        <v>#N/A</v>
      </c>
    </row>
    <row r="7008" spans="1:2">
      <c r="A7008"/>
      <c r="B7008" s="64" t="e">
        <f>VLOOKUP($A7008,Pivot!$D:$E,2,FALSE)</f>
        <v>#N/A</v>
      </c>
    </row>
    <row r="7009" spans="1:2">
      <c r="A7009"/>
      <c r="B7009" s="64" t="e">
        <f>VLOOKUP($A7009,Pivot!$D:$E,2,FALSE)</f>
        <v>#N/A</v>
      </c>
    </row>
    <row r="7010" spans="1:2">
      <c r="A7010"/>
      <c r="B7010" s="64" t="e">
        <f>VLOOKUP($A7010,Pivot!$D:$E,2,FALSE)</f>
        <v>#N/A</v>
      </c>
    </row>
    <row r="7011" spans="1:2">
      <c r="A7011"/>
      <c r="B7011" s="64" t="e">
        <f>VLOOKUP($A7011,Pivot!$D:$E,2,FALSE)</f>
        <v>#N/A</v>
      </c>
    </row>
    <row r="7012" spans="1:2">
      <c r="A7012"/>
      <c r="B7012" s="64" t="e">
        <f>VLOOKUP($A7012,Pivot!$D:$E,2,FALSE)</f>
        <v>#N/A</v>
      </c>
    </row>
    <row r="7013" spans="1:2">
      <c r="A7013"/>
      <c r="B7013" s="64" t="e">
        <f>VLOOKUP($A7013,Pivot!$D:$E,2,FALSE)</f>
        <v>#N/A</v>
      </c>
    </row>
    <row r="7014" spans="1:2">
      <c r="A7014"/>
      <c r="B7014" s="64" t="e">
        <f>VLOOKUP($A7014,Pivot!$D:$E,2,FALSE)</f>
        <v>#N/A</v>
      </c>
    </row>
    <row r="7015" spans="1:2">
      <c r="A7015"/>
      <c r="B7015" s="64" t="e">
        <f>VLOOKUP($A7015,Pivot!$D:$E,2,FALSE)</f>
        <v>#N/A</v>
      </c>
    </row>
    <row r="7016" spans="1:2">
      <c r="A7016"/>
      <c r="B7016" s="64" t="e">
        <f>VLOOKUP($A7016,Pivot!$D:$E,2,FALSE)</f>
        <v>#N/A</v>
      </c>
    </row>
    <row r="7017" spans="1:2">
      <c r="A7017"/>
      <c r="B7017" s="64" t="e">
        <f>VLOOKUP($A7017,Pivot!$D:$E,2,FALSE)</f>
        <v>#N/A</v>
      </c>
    </row>
    <row r="7018" spans="1:2">
      <c r="A7018"/>
      <c r="B7018" s="64" t="e">
        <f>VLOOKUP($A7018,Pivot!$D:$E,2,FALSE)</f>
        <v>#N/A</v>
      </c>
    </row>
    <row r="7019" spans="1:2">
      <c r="A7019"/>
      <c r="B7019" s="64" t="e">
        <f>VLOOKUP($A7019,Pivot!$D:$E,2,FALSE)</f>
        <v>#N/A</v>
      </c>
    </row>
    <row r="7020" spans="1:2">
      <c r="A7020"/>
      <c r="B7020" s="64" t="e">
        <f>VLOOKUP($A7020,Pivot!$D:$E,2,FALSE)</f>
        <v>#N/A</v>
      </c>
    </row>
    <row r="7021" spans="1:2">
      <c r="A7021"/>
      <c r="B7021" s="64" t="e">
        <f>VLOOKUP($A7021,Pivot!$D:$E,2,FALSE)</f>
        <v>#N/A</v>
      </c>
    </row>
    <row r="7022" spans="1:2">
      <c r="A7022"/>
      <c r="B7022" s="64" t="e">
        <f>VLOOKUP($A7022,Pivot!$D:$E,2,FALSE)</f>
        <v>#N/A</v>
      </c>
    </row>
    <row r="7023" spans="1:2">
      <c r="A7023"/>
      <c r="B7023" s="64" t="e">
        <f>VLOOKUP($A7023,Pivot!$D:$E,2,FALSE)</f>
        <v>#N/A</v>
      </c>
    </row>
    <row r="7024" spans="1:2">
      <c r="A7024"/>
      <c r="B7024" s="64" t="e">
        <f>VLOOKUP($A7024,Pivot!$D:$E,2,FALSE)</f>
        <v>#N/A</v>
      </c>
    </row>
    <row r="7025" spans="1:2">
      <c r="A7025"/>
      <c r="B7025" s="64" t="e">
        <f>VLOOKUP($A7025,Pivot!$D:$E,2,FALSE)</f>
        <v>#N/A</v>
      </c>
    </row>
    <row r="7026" spans="1:2">
      <c r="A7026"/>
      <c r="B7026" s="64" t="e">
        <f>VLOOKUP($A7026,Pivot!$D:$E,2,FALSE)</f>
        <v>#N/A</v>
      </c>
    </row>
    <row r="7027" spans="1:2">
      <c r="A7027"/>
      <c r="B7027" s="64" t="e">
        <f>VLOOKUP($A7027,Pivot!$D:$E,2,FALSE)</f>
        <v>#N/A</v>
      </c>
    </row>
    <row r="7028" spans="1:2">
      <c r="A7028"/>
      <c r="B7028" s="64" t="e">
        <f>VLOOKUP($A7028,Pivot!$D:$E,2,FALSE)</f>
        <v>#N/A</v>
      </c>
    </row>
    <row r="7029" spans="1:2">
      <c r="A7029"/>
      <c r="B7029" s="64" t="e">
        <f>VLOOKUP($A7029,Pivot!$D:$E,2,FALSE)</f>
        <v>#N/A</v>
      </c>
    </row>
    <row r="7030" spans="1:2">
      <c r="A7030"/>
      <c r="B7030" s="64" t="e">
        <f>VLOOKUP($A7030,Pivot!$D:$E,2,FALSE)</f>
        <v>#N/A</v>
      </c>
    </row>
    <row r="7031" spans="1:2">
      <c r="A7031"/>
      <c r="B7031" s="64" t="e">
        <f>VLOOKUP($A7031,Pivot!$D:$E,2,FALSE)</f>
        <v>#N/A</v>
      </c>
    </row>
    <row r="7032" spans="1:2">
      <c r="A7032"/>
      <c r="B7032" s="64" t="e">
        <f>VLOOKUP($A7032,Pivot!$D:$E,2,FALSE)</f>
        <v>#N/A</v>
      </c>
    </row>
    <row r="7033" spans="1:2">
      <c r="A7033"/>
      <c r="B7033" s="64" t="e">
        <f>VLOOKUP($A7033,Pivot!$D:$E,2,FALSE)</f>
        <v>#N/A</v>
      </c>
    </row>
    <row r="7034" spans="1:2">
      <c r="A7034"/>
      <c r="B7034" s="64" t="e">
        <f>VLOOKUP($A7034,Pivot!$D:$E,2,FALSE)</f>
        <v>#N/A</v>
      </c>
    </row>
    <row r="7035" spans="1:2">
      <c r="A7035"/>
      <c r="B7035" s="64" t="e">
        <f>VLOOKUP($A7035,Pivot!$D:$E,2,FALSE)</f>
        <v>#N/A</v>
      </c>
    </row>
    <row r="7036" spans="1:2">
      <c r="A7036"/>
      <c r="B7036" s="64" t="e">
        <f>VLOOKUP($A7036,Pivot!$D:$E,2,FALSE)</f>
        <v>#N/A</v>
      </c>
    </row>
    <row r="7037" spans="1:2">
      <c r="A7037"/>
      <c r="B7037" s="64" t="e">
        <f>VLOOKUP($A7037,Pivot!$D:$E,2,FALSE)</f>
        <v>#N/A</v>
      </c>
    </row>
    <row r="7038" spans="1:2">
      <c r="A7038"/>
      <c r="B7038" s="64" t="e">
        <f>VLOOKUP($A7038,Pivot!$D:$E,2,FALSE)</f>
        <v>#N/A</v>
      </c>
    </row>
    <row r="7039" spans="1:2">
      <c r="A7039"/>
      <c r="B7039" s="64" t="e">
        <f>VLOOKUP($A7039,Pivot!$D:$E,2,FALSE)</f>
        <v>#N/A</v>
      </c>
    </row>
    <row r="7040" spans="1:2">
      <c r="A7040"/>
      <c r="B7040" s="64" t="e">
        <f>VLOOKUP($A7040,Pivot!$D:$E,2,FALSE)</f>
        <v>#N/A</v>
      </c>
    </row>
    <row r="7041" spans="1:2">
      <c r="A7041"/>
      <c r="B7041" s="64" t="e">
        <f>VLOOKUP($A7041,Pivot!$D:$E,2,FALSE)</f>
        <v>#N/A</v>
      </c>
    </row>
    <row r="7042" spans="1:2">
      <c r="A7042"/>
      <c r="B7042" s="64" t="e">
        <f>VLOOKUP($A7042,Pivot!$D:$E,2,FALSE)</f>
        <v>#N/A</v>
      </c>
    </row>
    <row r="7043" spans="1:2">
      <c r="A7043"/>
      <c r="B7043" s="64" t="e">
        <f>VLOOKUP($A7043,Pivot!$D:$E,2,FALSE)</f>
        <v>#N/A</v>
      </c>
    </row>
    <row r="7044" spans="1:2">
      <c r="A7044"/>
      <c r="B7044" s="64" t="e">
        <f>VLOOKUP($A7044,Pivot!$D:$E,2,FALSE)</f>
        <v>#N/A</v>
      </c>
    </row>
    <row r="7045" spans="1:2">
      <c r="A7045"/>
      <c r="B7045" s="64" t="e">
        <f>VLOOKUP($A7045,Pivot!$D:$E,2,FALSE)</f>
        <v>#N/A</v>
      </c>
    </row>
    <row r="7046" spans="1:2">
      <c r="A7046"/>
      <c r="B7046" s="64" t="e">
        <f>VLOOKUP($A7046,Pivot!$D:$E,2,FALSE)</f>
        <v>#N/A</v>
      </c>
    </row>
    <row r="7047" spans="1:2">
      <c r="A7047"/>
      <c r="B7047" s="64" t="e">
        <f>VLOOKUP($A7047,Pivot!$D:$E,2,FALSE)</f>
        <v>#N/A</v>
      </c>
    </row>
    <row r="7048" spans="1:2">
      <c r="A7048"/>
      <c r="B7048" s="64" t="e">
        <f>VLOOKUP($A7048,Pivot!$D:$E,2,FALSE)</f>
        <v>#N/A</v>
      </c>
    </row>
    <row r="7049" spans="1:2">
      <c r="A7049"/>
      <c r="B7049" s="64" t="e">
        <f>VLOOKUP($A7049,Pivot!$D:$E,2,FALSE)</f>
        <v>#N/A</v>
      </c>
    </row>
    <row r="7050" spans="1:2">
      <c r="A7050"/>
      <c r="B7050" s="64" t="e">
        <f>VLOOKUP($A7050,Pivot!$D:$E,2,FALSE)</f>
        <v>#N/A</v>
      </c>
    </row>
    <row r="7051" spans="1:2">
      <c r="A7051"/>
      <c r="B7051" s="64" t="e">
        <f>VLOOKUP($A7051,Pivot!$D:$E,2,FALSE)</f>
        <v>#N/A</v>
      </c>
    </row>
    <row r="7052" spans="1:2">
      <c r="A7052"/>
      <c r="B7052" s="64" t="e">
        <f>VLOOKUP($A7052,Pivot!$D:$E,2,FALSE)</f>
        <v>#N/A</v>
      </c>
    </row>
    <row r="7053" spans="1:2">
      <c r="A7053"/>
      <c r="B7053" s="64" t="e">
        <f>VLOOKUP($A7053,Pivot!$D:$E,2,FALSE)</f>
        <v>#N/A</v>
      </c>
    </row>
    <row r="7054" spans="1:2">
      <c r="A7054"/>
      <c r="B7054" s="64" t="e">
        <f>VLOOKUP($A7054,Pivot!$D:$E,2,FALSE)</f>
        <v>#N/A</v>
      </c>
    </row>
    <row r="7055" spans="1:2">
      <c r="A7055"/>
      <c r="B7055" s="64" t="e">
        <f>VLOOKUP($A7055,Pivot!$D:$E,2,FALSE)</f>
        <v>#N/A</v>
      </c>
    </row>
    <row r="7056" spans="1:2">
      <c r="A7056"/>
      <c r="B7056" s="64" t="e">
        <f>VLOOKUP($A7056,Pivot!$D:$E,2,FALSE)</f>
        <v>#N/A</v>
      </c>
    </row>
    <row r="7057" spans="1:2">
      <c r="A7057"/>
      <c r="B7057" s="64" t="e">
        <f>VLOOKUP($A7057,Pivot!$D:$E,2,FALSE)</f>
        <v>#N/A</v>
      </c>
    </row>
    <row r="7058" spans="1:2">
      <c r="A7058"/>
      <c r="B7058" s="64" t="e">
        <f>VLOOKUP($A7058,Pivot!$D:$E,2,FALSE)</f>
        <v>#N/A</v>
      </c>
    </row>
    <row r="7059" spans="1:2">
      <c r="A7059"/>
      <c r="B7059" s="64" t="e">
        <f>VLOOKUP($A7059,Pivot!$D:$E,2,FALSE)</f>
        <v>#N/A</v>
      </c>
    </row>
    <row r="7060" spans="1:2">
      <c r="A7060"/>
      <c r="B7060" s="64" t="e">
        <f>VLOOKUP($A7060,Pivot!$D:$E,2,FALSE)</f>
        <v>#N/A</v>
      </c>
    </row>
    <row r="7061" spans="1:2">
      <c r="A7061"/>
      <c r="B7061" s="64" t="e">
        <f>VLOOKUP($A7061,Pivot!$D:$E,2,FALSE)</f>
        <v>#N/A</v>
      </c>
    </row>
    <row r="7062" spans="1:2">
      <c r="A7062"/>
      <c r="B7062" s="64" t="e">
        <f>VLOOKUP($A7062,Pivot!$D:$E,2,FALSE)</f>
        <v>#N/A</v>
      </c>
    </row>
    <row r="7063" spans="1:2">
      <c r="A7063"/>
      <c r="B7063" s="64" t="e">
        <f>VLOOKUP($A7063,Pivot!$D:$E,2,FALSE)</f>
        <v>#N/A</v>
      </c>
    </row>
    <row r="7064" spans="1:2">
      <c r="A7064"/>
      <c r="B7064" s="64" t="e">
        <f>VLOOKUP($A7064,Pivot!$D:$E,2,FALSE)</f>
        <v>#N/A</v>
      </c>
    </row>
    <row r="7065" spans="1:2">
      <c r="A7065"/>
      <c r="B7065" s="64" t="e">
        <f>VLOOKUP($A7065,Pivot!$D:$E,2,FALSE)</f>
        <v>#N/A</v>
      </c>
    </row>
    <row r="7066" spans="1:2">
      <c r="A7066"/>
      <c r="B7066" s="64" t="e">
        <f>VLOOKUP($A7066,Pivot!$D:$E,2,FALSE)</f>
        <v>#N/A</v>
      </c>
    </row>
    <row r="7067" spans="1:2">
      <c r="A7067"/>
      <c r="B7067" s="64" t="e">
        <f>VLOOKUP($A7067,Pivot!$D:$E,2,FALSE)</f>
        <v>#N/A</v>
      </c>
    </row>
    <row r="7068" spans="1:2">
      <c r="A7068"/>
      <c r="B7068" s="64" t="e">
        <f>VLOOKUP($A7068,Pivot!$D:$E,2,FALSE)</f>
        <v>#N/A</v>
      </c>
    </row>
    <row r="7069" spans="1:2">
      <c r="A7069"/>
      <c r="B7069" s="64" t="e">
        <f>VLOOKUP($A7069,Pivot!$D:$E,2,FALSE)</f>
        <v>#N/A</v>
      </c>
    </row>
    <row r="7070" spans="1:2">
      <c r="A7070"/>
      <c r="B7070" s="64" t="e">
        <f>VLOOKUP($A7070,Pivot!$D:$E,2,FALSE)</f>
        <v>#N/A</v>
      </c>
    </row>
    <row r="7071" spans="1:2">
      <c r="A7071"/>
      <c r="B7071" s="64" t="e">
        <f>VLOOKUP($A7071,Pivot!$D:$E,2,FALSE)</f>
        <v>#N/A</v>
      </c>
    </row>
    <row r="7072" spans="1:2">
      <c r="A7072"/>
      <c r="B7072" s="64" t="e">
        <f>VLOOKUP($A7072,Pivot!$D:$E,2,FALSE)</f>
        <v>#N/A</v>
      </c>
    </row>
    <row r="7073" spans="1:2">
      <c r="A7073"/>
      <c r="B7073" s="64" t="e">
        <f>VLOOKUP($A7073,Pivot!$D:$E,2,FALSE)</f>
        <v>#N/A</v>
      </c>
    </row>
    <row r="7074" spans="1:2">
      <c r="A7074"/>
      <c r="B7074" s="64" t="e">
        <f>VLOOKUP($A7074,Pivot!$D:$E,2,FALSE)</f>
        <v>#N/A</v>
      </c>
    </row>
    <row r="7075" spans="1:2">
      <c r="A7075"/>
      <c r="B7075" s="64" t="e">
        <f>VLOOKUP($A7075,Pivot!$D:$E,2,FALSE)</f>
        <v>#N/A</v>
      </c>
    </row>
    <row r="7076" spans="1:2">
      <c r="A7076"/>
      <c r="B7076" s="64" t="e">
        <f>VLOOKUP($A7076,Pivot!$D:$E,2,FALSE)</f>
        <v>#N/A</v>
      </c>
    </row>
    <row r="7077" spans="1:2">
      <c r="A7077"/>
      <c r="B7077" s="64" t="e">
        <f>VLOOKUP($A7077,Pivot!$D:$E,2,FALSE)</f>
        <v>#N/A</v>
      </c>
    </row>
    <row r="7078" spans="1:2">
      <c r="A7078"/>
      <c r="B7078" s="64" t="e">
        <f>VLOOKUP($A7078,Pivot!$D:$E,2,FALSE)</f>
        <v>#N/A</v>
      </c>
    </row>
    <row r="7079" spans="1:2">
      <c r="A7079"/>
      <c r="B7079" s="64" t="e">
        <f>VLOOKUP($A7079,Pivot!$D:$E,2,FALSE)</f>
        <v>#N/A</v>
      </c>
    </row>
    <row r="7080" spans="1:2">
      <c r="A7080"/>
      <c r="B7080" s="64" t="e">
        <f>VLOOKUP($A7080,Pivot!$D:$E,2,FALSE)</f>
        <v>#N/A</v>
      </c>
    </row>
    <row r="7081" spans="1:2">
      <c r="A7081"/>
      <c r="B7081" s="64" t="e">
        <f>VLOOKUP($A7081,Pivot!$D:$E,2,FALSE)</f>
        <v>#N/A</v>
      </c>
    </row>
    <row r="7082" spans="1:2">
      <c r="A7082"/>
      <c r="B7082" s="64" t="e">
        <f>VLOOKUP($A7082,Pivot!$D:$E,2,FALSE)</f>
        <v>#N/A</v>
      </c>
    </row>
    <row r="7083" spans="1:2">
      <c r="A7083"/>
      <c r="B7083" s="64" t="e">
        <f>VLOOKUP($A7083,Pivot!$D:$E,2,FALSE)</f>
        <v>#N/A</v>
      </c>
    </row>
    <row r="7084" spans="1:2">
      <c r="A7084"/>
      <c r="B7084" s="64" t="e">
        <f>VLOOKUP($A7084,Pivot!$D:$E,2,FALSE)</f>
        <v>#N/A</v>
      </c>
    </row>
    <row r="7085" spans="1:2">
      <c r="A7085"/>
      <c r="B7085" s="64" t="e">
        <f>VLOOKUP($A7085,Pivot!$D:$E,2,FALSE)</f>
        <v>#N/A</v>
      </c>
    </row>
    <row r="7086" spans="1:2">
      <c r="A7086"/>
      <c r="B7086" s="64" t="e">
        <f>VLOOKUP($A7086,Pivot!$D:$E,2,FALSE)</f>
        <v>#N/A</v>
      </c>
    </row>
    <row r="7087" spans="1:2">
      <c r="A7087"/>
      <c r="B7087" s="64" t="e">
        <f>VLOOKUP($A7087,Pivot!$D:$E,2,FALSE)</f>
        <v>#N/A</v>
      </c>
    </row>
    <row r="7088" spans="1:2">
      <c r="A7088"/>
      <c r="B7088" s="64" t="e">
        <f>VLOOKUP($A7088,Pivot!$D:$E,2,FALSE)</f>
        <v>#N/A</v>
      </c>
    </row>
    <row r="7089" spans="1:2">
      <c r="A7089"/>
      <c r="B7089" s="64" t="e">
        <f>VLOOKUP($A7089,Pivot!$D:$E,2,FALSE)</f>
        <v>#N/A</v>
      </c>
    </row>
    <row r="7090" spans="1:2">
      <c r="A7090"/>
      <c r="B7090" s="64" t="e">
        <f>VLOOKUP($A7090,Pivot!$D:$E,2,FALSE)</f>
        <v>#N/A</v>
      </c>
    </row>
    <row r="7091" spans="1:2">
      <c r="A7091"/>
      <c r="B7091" s="64" t="e">
        <f>VLOOKUP($A7091,Pivot!$D:$E,2,FALSE)</f>
        <v>#N/A</v>
      </c>
    </row>
    <row r="7092" spans="1:2">
      <c r="A7092"/>
      <c r="B7092" s="64" t="e">
        <f>VLOOKUP($A7092,Pivot!$D:$E,2,FALSE)</f>
        <v>#N/A</v>
      </c>
    </row>
    <row r="7093" spans="1:2">
      <c r="A7093"/>
      <c r="B7093" s="64" t="e">
        <f>VLOOKUP($A7093,Pivot!$D:$E,2,FALSE)</f>
        <v>#N/A</v>
      </c>
    </row>
    <row r="7094" spans="1:2">
      <c r="A7094"/>
      <c r="B7094" s="64" t="e">
        <f>VLOOKUP($A7094,Pivot!$D:$E,2,FALSE)</f>
        <v>#N/A</v>
      </c>
    </row>
    <row r="7095" spans="1:2">
      <c r="A7095"/>
      <c r="B7095" s="64" t="e">
        <f>VLOOKUP($A7095,Pivot!$D:$E,2,FALSE)</f>
        <v>#N/A</v>
      </c>
    </row>
    <row r="7096" spans="1:2">
      <c r="A7096"/>
      <c r="B7096" s="64" t="e">
        <f>VLOOKUP($A7096,Pivot!$D:$E,2,FALSE)</f>
        <v>#N/A</v>
      </c>
    </row>
    <row r="7097" spans="1:2">
      <c r="A7097"/>
      <c r="B7097" s="64" t="e">
        <f>VLOOKUP($A7097,Pivot!$D:$E,2,FALSE)</f>
        <v>#N/A</v>
      </c>
    </row>
    <row r="7098" spans="1:2">
      <c r="A7098"/>
      <c r="B7098" s="64" t="e">
        <f>VLOOKUP($A7098,Pivot!$D:$E,2,FALSE)</f>
        <v>#N/A</v>
      </c>
    </row>
    <row r="7099" spans="1:2">
      <c r="A7099"/>
      <c r="B7099" s="64" t="e">
        <f>VLOOKUP($A7099,Pivot!$D:$E,2,FALSE)</f>
        <v>#N/A</v>
      </c>
    </row>
    <row r="7100" spans="1:2">
      <c r="A7100"/>
      <c r="B7100" s="64" t="e">
        <f>VLOOKUP($A7100,Pivot!$D:$E,2,FALSE)</f>
        <v>#N/A</v>
      </c>
    </row>
    <row r="7101" spans="1:2">
      <c r="A7101"/>
      <c r="B7101" s="64" t="e">
        <f>VLOOKUP($A7101,Pivot!$D:$E,2,FALSE)</f>
        <v>#N/A</v>
      </c>
    </row>
    <row r="7102" spans="1:2">
      <c r="A7102"/>
      <c r="B7102" s="64" t="e">
        <f>VLOOKUP($A7102,Pivot!$D:$E,2,FALSE)</f>
        <v>#N/A</v>
      </c>
    </row>
    <row r="7103" spans="1:2">
      <c r="A7103"/>
      <c r="B7103" s="64" t="e">
        <f>VLOOKUP($A7103,Pivot!$D:$E,2,FALSE)</f>
        <v>#N/A</v>
      </c>
    </row>
    <row r="7104" spans="1:2">
      <c r="A7104"/>
      <c r="B7104" s="64" t="e">
        <f>VLOOKUP($A7104,Pivot!$D:$E,2,FALSE)</f>
        <v>#N/A</v>
      </c>
    </row>
    <row r="7105" spans="1:2">
      <c r="A7105"/>
      <c r="B7105" s="64" t="e">
        <f>VLOOKUP($A7105,Pivot!$D:$E,2,FALSE)</f>
        <v>#N/A</v>
      </c>
    </row>
    <row r="7106" spans="1:2">
      <c r="A7106"/>
      <c r="B7106" s="64" t="e">
        <f>VLOOKUP($A7106,Pivot!$D:$E,2,FALSE)</f>
        <v>#N/A</v>
      </c>
    </row>
    <row r="7107" spans="1:2">
      <c r="A7107"/>
      <c r="B7107" s="64" t="e">
        <f>VLOOKUP($A7107,Pivot!$D:$E,2,FALSE)</f>
        <v>#N/A</v>
      </c>
    </row>
    <row r="7108" spans="1:2">
      <c r="A7108"/>
      <c r="B7108" s="64" t="e">
        <f>VLOOKUP($A7108,Pivot!$D:$E,2,FALSE)</f>
        <v>#N/A</v>
      </c>
    </row>
    <row r="7109" spans="1:2">
      <c r="A7109"/>
      <c r="B7109" s="64" t="e">
        <f>VLOOKUP($A7109,Pivot!$D:$E,2,FALSE)</f>
        <v>#N/A</v>
      </c>
    </row>
    <row r="7110" spans="1:2">
      <c r="A7110"/>
      <c r="B7110" s="64" t="e">
        <f>VLOOKUP($A7110,Pivot!$D:$E,2,FALSE)</f>
        <v>#N/A</v>
      </c>
    </row>
    <row r="7111" spans="1:2">
      <c r="A7111"/>
      <c r="B7111" s="64" t="e">
        <f>VLOOKUP($A7111,Pivot!$D:$E,2,FALSE)</f>
        <v>#N/A</v>
      </c>
    </row>
    <row r="7112" spans="1:2">
      <c r="A7112"/>
      <c r="B7112" s="64" t="e">
        <f>VLOOKUP($A7112,Pivot!$D:$E,2,FALSE)</f>
        <v>#N/A</v>
      </c>
    </row>
    <row r="7113" spans="1:2">
      <c r="A7113"/>
      <c r="B7113" s="64" t="e">
        <f>VLOOKUP($A7113,Pivot!$D:$E,2,FALSE)</f>
        <v>#N/A</v>
      </c>
    </row>
    <row r="7114" spans="1:2">
      <c r="A7114"/>
      <c r="B7114" s="64" t="e">
        <f>VLOOKUP($A7114,Pivot!$D:$E,2,FALSE)</f>
        <v>#N/A</v>
      </c>
    </row>
    <row r="7115" spans="1:2">
      <c r="A7115"/>
      <c r="B7115" s="64" t="e">
        <f>VLOOKUP($A7115,Pivot!$D:$E,2,FALSE)</f>
        <v>#N/A</v>
      </c>
    </row>
    <row r="7116" spans="1:2">
      <c r="A7116"/>
      <c r="B7116" s="64" t="e">
        <f>VLOOKUP($A7116,Pivot!$D:$E,2,FALSE)</f>
        <v>#N/A</v>
      </c>
    </row>
    <row r="7117" spans="1:2">
      <c r="A7117"/>
      <c r="B7117" s="64" t="e">
        <f>VLOOKUP($A7117,Pivot!$D:$E,2,FALSE)</f>
        <v>#N/A</v>
      </c>
    </row>
    <row r="7118" spans="1:2">
      <c r="A7118"/>
      <c r="B7118" s="64" t="e">
        <f>VLOOKUP($A7118,Pivot!$D:$E,2,FALSE)</f>
        <v>#N/A</v>
      </c>
    </row>
    <row r="7119" spans="1:2">
      <c r="A7119"/>
      <c r="B7119" s="64" t="e">
        <f>VLOOKUP($A7119,Pivot!$D:$E,2,FALSE)</f>
        <v>#N/A</v>
      </c>
    </row>
    <row r="7120" spans="1:2">
      <c r="A7120"/>
      <c r="B7120" s="64" t="e">
        <f>VLOOKUP($A7120,Pivot!$D:$E,2,FALSE)</f>
        <v>#N/A</v>
      </c>
    </row>
    <row r="7121" spans="1:2">
      <c r="A7121"/>
      <c r="B7121" s="64" t="e">
        <f>VLOOKUP($A7121,Pivot!$D:$E,2,FALSE)</f>
        <v>#N/A</v>
      </c>
    </row>
    <row r="7122" spans="1:2">
      <c r="A7122"/>
      <c r="B7122" s="64" t="e">
        <f>VLOOKUP($A7122,Pivot!$D:$E,2,FALSE)</f>
        <v>#N/A</v>
      </c>
    </row>
    <row r="7123" spans="1:2">
      <c r="A7123"/>
      <c r="B7123" s="64" t="e">
        <f>VLOOKUP($A7123,Pivot!$D:$E,2,FALSE)</f>
        <v>#N/A</v>
      </c>
    </row>
    <row r="7124" spans="1:2">
      <c r="A7124"/>
      <c r="B7124" s="64" t="e">
        <f>VLOOKUP($A7124,Pivot!$D:$E,2,FALSE)</f>
        <v>#N/A</v>
      </c>
    </row>
    <row r="7125" spans="1:2">
      <c r="A7125"/>
      <c r="B7125" s="64" t="e">
        <f>VLOOKUP($A7125,Pivot!$D:$E,2,FALSE)</f>
        <v>#N/A</v>
      </c>
    </row>
    <row r="7126" spans="1:2">
      <c r="A7126"/>
      <c r="B7126" s="64" t="e">
        <f>VLOOKUP($A7126,Pivot!$D:$E,2,FALSE)</f>
        <v>#N/A</v>
      </c>
    </row>
    <row r="7127" spans="1:2">
      <c r="A7127"/>
      <c r="B7127" s="64" t="e">
        <f>VLOOKUP($A7127,Pivot!$D:$E,2,FALSE)</f>
        <v>#N/A</v>
      </c>
    </row>
    <row r="7128" spans="1:2">
      <c r="A7128"/>
      <c r="B7128" s="64" t="e">
        <f>VLOOKUP($A7128,Pivot!$D:$E,2,FALSE)</f>
        <v>#N/A</v>
      </c>
    </row>
    <row r="7129" spans="1:2">
      <c r="A7129"/>
      <c r="B7129" s="64" t="e">
        <f>VLOOKUP($A7129,Pivot!$D:$E,2,FALSE)</f>
        <v>#N/A</v>
      </c>
    </row>
    <row r="7130" spans="1:2">
      <c r="A7130"/>
      <c r="B7130" s="64" t="e">
        <f>VLOOKUP($A7130,Pivot!$D:$E,2,FALSE)</f>
        <v>#N/A</v>
      </c>
    </row>
    <row r="7131" spans="1:2">
      <c r="A7131"/>
      <c r="B7131" s="64" t="e">
        <f>VLOOKUP($A7131,Pivot!$D:$E,2,FALSE)</f>
        <v>#N/A</v>
      </c>
    </row>
    <row r="7132" spans="1:2">
      <c r="A7132"/>
      <c r="B7132" s="64" t="e">
        <f>VLOOKUP($A7132,Pivot!$D:$E,2,FALSE)</f>
        <v>#N/A</v>
      </c>
    </row>
    <row r="7133" spans="1:2">
      <c r="A7133"/>
      <c r="B7133" s="64" t="e">
        <f>VLOOKUP($A7133,Pivot!$D:$E,2,FALSE)</f>
        <v>#N/A</v>
      </c>
    </row>
    <row r="7134" spans="1:2">
      <c r="A7134"/>
      <c r="B7134" s="64" t="e">
        <f>VLOOKUP($A7134,Pivot!$D:$E,2,FALSE)</f>
        <v>#N/A</v>
      </c>
    </row>
    <row r="7135" spans="1:2">
      <c r="A7135"/>
      <c r="B7135" s="64" t="e">
        <f>VLOOKUP($A7135,Pivot!$D:$E,2,FALSE)</f>
        <v>#N/A</v>
      </c>
    </row>
    <row r="7136" spans="1:2">
      <c r="A7136"/>
      <c r="B7136" s="64" t="e">
        <f>VLOOKUP($A7136,Pivot!$D:$E,2,FALSE)</f>
        <v>#N/A</v>
      </c>
    </row>
    <row r="7137" spans="1:2">
      <c r="A7137"/>
      <c r="B7137" s="64" t="e">
        <f>VLOOKUP($A7137,Pivot!$D:$E,2,FALSE)</f>
        <v>#N/A</v>
      </c>
    </row>
    <row r="7138" spans="1:2">
      <c r="A7138"/>
      <c r="B7138" s="64" t="e">
        <f>VLOOKUP($A7138,Pivot!$D:$E,2,FALSE)</f>
        <v>#N/A</v>
      </c>
    </row>
    <row r="7139" spans="1:2">
      <c r="A7139"/>
      <c r="B7139" s="64" t="e">
        <f>VLOOKUP($A7139,Pivot!$D:$E,2,FALSE)</f>
        <v>#N/A</v>
      </c>
    </row>
    <row r="7140" spans="1:2">
      <c r="A7140"/>
      <c r="B7140" s="64" t="e">
        <f>VLOOKUP($A7140,Pivot!$D:$E,2,FALSE)</f>
        <v>#N/A</v>
      </c>
    </row>
    <row r="7141" spans="1:2">
      <c r="A7141"/>
      <c r="B7141" s="64" t="e">
        <f>VLOOKUP($A7141,Pivot!$D:$E,2,FALSE)</f>
        <v>#N/A</v>
      </c>
    </row>
    <row r="7142" spans="1:2">
      <c r="A7142"/>
      <c r="B7142" s="64" t="e">
        <f>VLOOKUP($A7142,Pivot!$D:$E,2,FALSE)</f>
        <v>#N/A</v>
      </c>
    </row>
    <row r="7143" spans="1:2">
      <c r="A7143"/>
      <c r="B7143" s="64" t="e">
        <f>VLOOKUP($A7143,Pivot!$D:$E,2,FALSE)</f>
        <v>#N/A</v>
      </c>
    </row>
    <row r="7144" spans="1:2">
      <c r="A7144"/>
      <c r="B7144" s="64" t="e">
        <f>VLOOKUP($A7144,Pivot!$D:$E,2,FALSE)</f>
        <v>#N/A</v>
      </c>
    </row>
    <row r="7145" spans="1:2">
      <c r="A7145"/>
      <c r="B7145" s="64" t="e">
        <f>VLOOKUP($A7145,Pivot!$D:$E,2,FALSE)</f>
        <v>#N/A</v>
      </c>
    </row>
    <row r="7146" spans="1:2">
      <c r="A7146"/>
      <c r="B7146" s="64" t="e">
        <f>VLOOKUP($A7146,Pivot!$D:$E,2,FALSE)</f>
        <v>#N/A</v>
      </c>
    </row>
    <row r="7147" spans="1:2">
      <c r="A7147"/>
      <c r="B7147" s="64" t="e">
        <f>VLOOKUP($A7147,Pivot!$D:$E,2,FALSE)</f>
        <v>#N/A</v>
      </c>
    </row>
    <row r="7148" spans="1:2">
      <c r="A7148"/>
      <c r="B7148" s="64" t="e">
        <f>VLOOKUP($A7148,Pivot!$D:$E,2,FALSE)</f>
        <v>#N/A</v>
      </c>
    </row>
    <row r="7149" spans="1:2">
      <c r="A7149"/>
      <c r="B7149" s="64" t="e">
        <f>VLOOKUP($A7149,Pivot!$D:$E,2,FALSE)</f>
        <v>#N/A</v>
      </c>
    </row>
    <row r="7150" spans="1:2">
      <c r="A7150"/>
      <c r="B7150" s="64" t="e">
        <f>VLOOKUP($A7150,Pivot!$D:$E,2,FALSE)</f>
        <v>#N/A</v>
      </c>
    </row>
    <row r="7151" spans="1:2">
      <c r="A7151"/>
      <c r="B7151" s="64" t="e">
        <f>VLOOKUP($A7151,Pivot!$D:$E,2,FALSE)</f>
        <v>#N/A</v>
      </c>
    </row>
    <row r="7152" spans="1:2">
      <c r="A7152"/>
      <c r="B7152" s="64" t="e">
        <f>VLOOKUP($A7152,Pivot!$D:$E,2,FALSE)</f>
        <v>#N/A</v>
      </c>
    </row>
    <row r="7153" spans="1:2">
      <c r="A7153"/>
      <c r="B7153" s="64" t="e">
        <f>VLOOKUP($A7153,Pivot!$D:$E,2,FALSE)</f>
        <v>#N/A</v>
      </c>
    </row>
    <row r="7154" spans="1:2">
      <c r="A7154"/>
      <c r="B7154" s="64" t="e">
        <f>VLOOKUP($A7154,Pivot!$D:$E,2,FALSE)</f>
        <v>#N/A</v>
      </c>
    </row>
    <row r="7155" spans="1:2">
      <c r="A7155"/>
      <c r="B7155" s="64" t="e">
        <f>VLOOKUP($A7155,Pivot!$D:$E,2,FALSE)</f>
        <v>#N/A</v>
      </c>
    </row>
    <row r="7156" spans="1:2">
      <c r="A7156"/>
      <c r="B7156" s="64" t="e">
        <f>VLOOKUP($A7156,Pivot!$D:$E,2,FALSE)</f>
        <v>#N/A</v>
      </c>
    </row>
    <row r="7157" spans="1:2">
      <c r="A7157"/>
      <c r="B7157" s="64" t="e">
        <f>VLOOKUP($A7157,Pivot!$D:$E,2,FALSE)</f>
        <v>#N/A</v>
      </c>
    </row>
    <row r="7158" spans="1:2">
      <c r="A7158"/>
      <c r="B7158" s="64" t="e">
        <f>VLOOKUP($A7158,Pivot!$D:$E,2,FALSE)</f>
        <v>#N/A</v>
      </c>
    </row>
    <row r="7159" spans="1:2">
      <c r="A7159"/>
      <c r="B7159" s="64" t="e">
        <f>VLOOKUP($A7159,Pivot!$D:$E,2,FALSE)</f>
        <v>#N/A</v>
      </c>
    </row>
    <row r="7160" spans="1:2">
      <c r="A7160"/>
      <c r="B7160" s="64" t="e">
        <f>VLOOKUP($A7160,Pivot!$D:$E,2,FALSE)</f>
        <v>#N/A</v>
      </c>
    </row>
    <row r="7161" spans="1:2">
      <c r="A7161"/>
      <c r="B7161" s="64" t="e">
        <f>VLOOKUP($A7161,Pivot!$D:$E,2,FALSE)</f>
        <v>#N/A</v>
      </c>
    </row>
    <row r="7162" spans="1:2">
      <c r="A7162"/>
      <c r="B7162" s="64" t="e">
        <f>VLOOKUP($A7162,Pivot!$D:$E,2,FALSE)</f>
        <v>#N/A</v>
      </c>
    </row>
    <row r="7163" spans="1:2">
      <c r="A7163"/>
      <c r="B7163" s="64" t="e">
        <f>VLOOKUP($A7163,Pivot!$D:$E,2,FALSE)</f>
        <v>#N/A</v>
      </c>
    </row>
    <row r="7164" spans="1:2">
      <c r="A7164"/>
      <c r="B7164" s="64" t="e">
        <f>VLOOKUP($A7164,Pivot!$D:$E,2,FALSE)</f>
        <v>#N/A</v>
      </c>
    </row>
    <row r="7165" spans="1:2">
      <c r="A7165"/>
      <c r="B7165" s="64" t="e">
        <f>VLOOKUP($A7165,Pivot!$D:$E,2,FALSE)</f>
        <v>#N/A</v>
      </c>
    </row>
    <row r="7166" spans="1:2">
      <c r="A7166"/>
      <c r="B7166" s="64" t="e">
        <f>VLOOKUP($A7166,Pivot!$D:$E,2,FALSE)</f>
        <v>#N/A</v>
      </c>
    </row>
    <row r="7167" spans="1:2">
      <c r="A7167"/>
      <c r="B7167" s="64" t="e">
        <f>VLOOKUP($A7167,Pivot!$D:$E,2,FALSE)</f>
        <v>#N/A</v>
      </c>
    </row>
    <row r="7168" spans="1:2">
      <c r="A7168"/>
      <c r="B7168" s="64" t="e">
        <f>VLOOKUP($A7168,Pivot!$D:$E,2,FALSE)</f>
        <v>#N/A</v>
      </c>
    </row>
    <row r="7169" spans="1:2">
      <c r="A7169"/>
      <c r="B7169" s="64" t="e">
        <f>VLOOKUP($A7169,Pivot!$D:$E,2,FALSE)</f>
        <v>#N/A</v>
      </c>
    </row>
    <row r="7170" spans="1:2">
      <c r="A7170"/>
      <c r="B7170" s="64" t="e">
        <f>VLOOKUP($A7170,Pivot!$D:$E,2,FALSE)</f>
        <v>#N/A</v>
      </c>
    </row>
    <row r="7171" spans="1:2">
      <c r="A7171"/>
      <c r="B7171" s="64" t="e">
        <f>VLOOKUP($A7171,Pivot!$D:$E,2,FALSE)</f>
        <v>#N/A</v>
      </c>
    </row>
    <row r="7172" spans="1:2">
      <c r="A7172"/>
      <c r="B7172" s="64" t="e">
        <f>VLOOKUP($A7172,Pivot!$D:$E,2,FALSE)</f>
        <v>#N/A</v>
      </c>
    </row>
    <row r="7173" spans="1:2">
      <c r="A7173"/>
      <c r="B7173" s="64" t="e">
        <f>VLOOKUP($A7173,Pivot!$D:$E,2,FALSE)</f>
        <v>#N/A</v>
      </c>
    </row>
    <row r="7174" spans="1:2">
      <c r="A7174"/>
      <c r="B7174" s="64" t="e">
        <f>VLOOKUP($A7174,Pivot!$D:$E,2,FALSE)</f>
        <v>#N/A</v>
      </c>
    </row>
    <row r="7175" spans="1:2">
      <c r="A7175"/>
      <c r="B7175" s="64" t="e">
        <f>VLOOKUP($A7175,Pivot!$D:$E,2,FALSE)</f>
        <v>#N/A</v>
      </c>
    </row>
    <row r="7176" spans="1:2">
      <c r="A7176"/>
      <c r="B7176" s="64" t="e">
        <f>VLOOKUP($A7176,Pivot!$D:$E,2,FALSE)</f>
        <v>#N/A</v>
      </c>
    </row>
    <row r="7177" spans="1:2">
      <c r="A7177"/>
      <c r="B7177" s="64" t="e">
        <f>VLOOKUP($A7177,Pivot!$D:$E,2,FALSE)</f>
        <v>#N/A</v>
      </c>
    </row>
    <row r="7178" spans="1:2">
      <c r="A7178"/>
      <c r="B7178" s="64" t="e">
        <f>VLOOKUP($A7178,Pivot!$D:$E,2,FALSE)</f>
        <v>#N/A</v>
      </c>
    </row>
    <row r="7179" spans="1:2">
      <c r="A7179"/>
      <c r="B7179" s="64" t="e">
        <f>VLOOKUP($A7179,Pivot!$D:$E,2,FALSE)</f>
        <v>#N/A</v>
      </c>
    </row>
    <row r="7180" spans="1:2">
      <c r="A7180"/>
      <c r="B7180" s="64" t="e">
        <f>VLOOKUP($A7180,Pivot!$D:$E,2,FALSE)</f>
        <v>#N/A</v>
      </c>
    </row>
    <row r="7181" spans="1:2">
      <c r="A7181"/>
      <c r="B7181" s="64" t="e">
        <f>VLOOKUP($A7181,Pivot!$D:$E,2,FALSE)</f>
        <v>#N/A</v>
      </c>
    </row>
    <row r="7182" spans="1:2">
      <c r="A7182"/>
      <c r="B7182" s="64" t="e">
        <f>VLOOKUP($A7182,Pivot!$D:$E,2,FALSE)</f>
        <v>#N/A</v>
      </c>
    </row>
    <row r="7183" spans="1:2">
      <c r="A7183"/>
      <c r="B7183" s="64" t="e">
        <f>VLOOKUP($A7183,Pivot!$D:$E,2,FALSE)</f>
        <v>#N/A</v>
      </c>
    </row>
    <row r="7184" spans="1:2">
      <c r="A7184"/>
      <c r="B7184" s="64" t="e">
        <f>VLOOKUP($A7184,Pivot!$D:$E,2,FALSE)</f>
        <v>#N/A</v>
      </c>
    </row>
    <row r="7185" spans="1:2">
      <c r="A7185"/>
      <c r="B7185" s="64" t="e">
        <f>VLOOKUP($A7185,Pivot!$D:$E,2,FALSE)</f>
        <v>#N/A</v>
      </c>
    </row>
    <row r="7186" spans="1:2">
      <c r="A7186"/>
      <c r="B7186" s="64" t="e">
        <f>VLOOKUP($A7186,Pivot!$D:$E,2,FALSE)</f>
        <v>#N/A</v>
      </c>
    </row>
    <row r="7187" spans="1:2">
      <c r="A7187"/>
      <c r="B7187" s="64" t="e">
        <f>VLOOKUP($A7187,Pivot!$D:$E,2,FALSE)</f>
        <v>#N/A</v>
      </c>
    </row>
    <row r="7188" spans="1:2">
      <c r="A7188"/>
      <c r="B7188" s="64" t="e">
        <f>VLOOKUP($A7188,Pivot!$D:$E,2,FALSE)</f>
        <v>#N/A</v>
      </c>
    </row>
    <row r="7189" spans="1:2">
      <c r="A7189"/>
      <c r="B7189" s="64" t="e">
        <f>VLOOKUP($A7189,Pivot!$D:$E,2,FALSE)</f>
        <v>#N/A</v>
      </c>
    </row>
    <row r="7190" spans="1:2">
      <c r="A7190"/>
      <c r="B7190" s="64" t="e">
        <f>VLOOKUP($A7190,Pivot!$D:$E,2,FALSE)</f>
        <v>#N/A</v>
      </c>
    </row>
    <row r="7191" spans="1:2">
      <c r="A7191"/>
      <c r="B7191" s="64" t="e">
        <f>VLOOKUP($A7191,Pivot!$D:$E,2,FALSE)</f>
        <v>#N/A</v>
      </c>
    </row>
    <row r="7192" spans="1:2">
      <c r="A7192"/>
      <c r="B7192" s="64" t="e">
        <f>VLOOKUP($A7192,Pivot!$D:$E,2,FALSE)</f>
        <v>#N/A</v>
      </c>
    </row>
    <row r="7193" spans="1:2">
      <c r="A7193"/>
      <c r="B7193" s="64" t="e">
        <f>VLOOKUP($A7193,Pivot!$D:$E,2,FALSE)</f>
        <v>#N/A</v>
      </c>
    </row>
    <row r="7194" spans="1:2">
      <c r="A7194"/>
      <c r="B7194" s="64" t="e">
        <f>VLOOKUP($A7194,Pivot!$D:$E,2,FALSE)</f>
        <v>#N/A</v>
      </c>
    </row>
    <row r="7195" spans="1:2">
      <c r="A7195"/>
      <c r="B7195" s="64" t="e">
        <f>VLOOKUP($A7195,Pivot!$D:$E,2,FALSE)</f>
        <v>#N/A</v>
      </c>
    </row>
    <row r="7196" spans="1:2">
      <c r="A7196"/>
      <c r="B7196" s="64" t="e">
        <f>VLOOKUP($A7196,Pivot!$D:$E,2,FALSE)</f>
        <v>#N/A</v>
      </c>
    </row>
    <row r="7197" spans="1:2">
      <c r="A7197"/>
      <c r="B7197" s="64" t="e">
        <f>VLOOKUP($A7197,Pivot!$D:$E,2,FALSE)</f>
        <v>#N/A</v>
      </c>
    </row>
    <row r="7198" spans="1:2">
      <c r="A7198"/>
      <c r="B7198" s="64" t="e">
        <f>VLOOKUP($A7198,Pivot!$D:$E,2,FALSE)</f>
        <v>#N/A</v>
      </c>
    </row>
    <row r="7199" spans="1:2">
      <c r="A7199"/>
      <c r="B7199" s="64" t="e">
        <f>VLOOKUP($A7199,Pivot!$D:$E,2,FALSE)</f>
        <v>#N/A</v>
      </c>
    </row>
    <row r="7200" spans="1:2">
      <c r="A7200"/>
      <c r="B7200" s="64" t="e">
        <f>VLOOKUP($A7200,Pivot!$D:$E,2,FALSE)</f>
        <v>#N/A</v>
      </c>
    </row>
    <row r="7201" spans="1:2">
      <c r="A7201"/>
      <c r="B7201" s="64" t="e">
        <f>VLOOKUP($A7201,Pivot!$D:$E,2,FALSE)</f>
        <v>#N/A</v>
      </c>
    </row>
    <row r="7202" spans="1:2">
      <c r="A7202"/>
      <c r="B7202" s="64" t="e">
        <f>VLOOKUP($A7202,Pivot!$D:$E,2,FALSE)</f>
        <v>#N/A</v>
      </c>
    </row>
    <row r="7203" spans="1:2">
      <c r="A7203"/>
      <c r="B7203" s="64" t="e">
        <f>VLOOKUP($A7203,Pivot!$D:$E,2,FALSE)</f>
        <v>#N/A</v>
      </c>
    </row>
    <row r="7204" spans="1:2">
      <c r="A7204"/>
      <c r="B7204" s="64" t="e">
        <f>VLOOKUP($A7204,Pivot!$D:$E,2,FALSE)</f>
        <v>#N/A</v>
      </c>
    </row>
    <row r="7205" spans="1:2">
      <c r="A7205"/>
      <c r="B7205" s="64" t="e">
        <f>VLOOKUP($A7205,Pivot!$D:$E,2,FALSE)</f>
        <v>#N/A</v>
      </c>
    </row>
    <row r="7206" spans="1:2">
      <c r="A7206"/>
      <c r="B7206" s="64" t="e">
        <f>VLOOKUP($A7206,Pivot!$D:$E,2,FALSE)</f>
        <v>#N/A</v>
      </c>
    </row>
    <row r="7207" spans="1:2">
      <c r="A7207"/>
      <c r="B7207" s="64" t="e">
        <f>VLOOKUP($A7207,Pivot!$D:$E,2,FALSE)</f>
        <v>#N/A</v>
      </c>
    </row>
    <row r="7208" spans="1:2">
      <c r="A7208"/>
      <c r="B7208" s="64" t="e">
        <f>VLOOKUP($A7208,Pivot!$D:$E,2,FALSE)</f>
        <v>#N/A</v>
      </c>
    </row>
    <row r="7209" spans="1:2">
      <c r="A7209"/>
      <c r="B7209" s="64" t="e">
        <f>VLOOKUP($A7209,Pivot!$D:$E,2,FALSE)</f>
        <v>#N/A</v>
      </c>
    </row>
    <row r="7210" spans="1:2">
      <c r="A7210"/>
      <c r="B7210" s="64" t="e">
        <f>VLOOKUP($A7210,Pivot!$D:$E,2,FALSE)</f>
        <v>#N/A</v>
      </c>
    </row>
    <row r="7211" spans="1:2">
      <c r="A7211"/>
      <c r="B7211" s="64" t="e">
        <f>VLOOKUP($A7211,Pivot!$D:$E,2,FALSE)</f>
        <v>#N/A</v>
      </c>
    </row>
    <row r="7212" spans="1:2">
      <c r="A7212"/>
      <c r="B7212" s="64" t="e">
        <f>VLOOKUP($A7212,Pivot!$D:$E,2,FALSE)</f>
        <v>#N/A</v>
      </c>
    </row>
    <row r="7213" spans="1:2">
      <c r="A7213"/>
      <c r="B7213" s="64" t="e">
        <f>VLOOKUP($A7213,Pivot!$D:$E,2,FALSE)</f>
        <v>#N/A</v>
      </c>
    </row>
    <row r="7214" spans="1:2">
      <c r="A7214"/>
      <c r="B7214" s="64" t="e">
        <f>VLOOKUP($A7214,Pivot!$D:$E,2,FALSE)</f>
        <v>#N/A</v>
      </c>
    </row>
    <row r="7215" spans="1:2">
      <c r="A7215"/>
      <c r="B7215" s="64" t="e">
        <f>VLOOKUP($A7215,Pivot!$D:$E,2,FALSE)</f>
        <v>#N/A</v>
      </c>
    </row>
    <row r="7216" spans="1:2">
      <c r="A7216"/>
      <c r="B7216" s="64" t="e">
        <f>VLOOKUP($A7216,Pivot!$D:$E,2,FALSE)</f>
        <v>#N/A</v>
      </c>
    </row>
    <row r="7217" spans="1:2">
      <c r="A7217"/>
      <c r="B7217" s="64" t="e">
        <f>VLOOKUP($A7217,Pivot!$D:$E,2,FALSE)</f>
        <v>#N/A</v>
      </c>
    </row>
    <row r="7218" spans="1:2">
      <c r="A7218"/>
      <c r="B7218" s="64" t="e">
        <f>VLOOKUP($A7218,Pivot!$D:$E,2,FALSE)</f>
        <v>#N/A</v>
      </c>
    </row>
    <row r="7219" spans="1:2">
      <c r="A7219"/>
      <c r="B7219" s="64" t="e">
        <f>VLOOKUP($A7219,Pivot!$D:$E,2,FALSE)</f>
        <v>#N/A</v>
      </c>
    </row>
    <row r="7220" spans="1:2">
      <c r="A7220"/>
      <c r="B7220" s="64" t="e">
        <f>VLOOKUP($A7220,Pivot!$D:$E,2,FALSE)</f>
        <v>#N/A</v>
      </c>
    </row>
    <row r="7221" spans="1:2">
      <c r="A7221"/>
      <c r="B7221" s="64" t="e">
        <f>VLOOKUP($A7221,Pivot!$D:$E,2,FALSE)</f>
        <v>#N/A</v>
      </c>
    </row>
    <row r="7222" spans="1:2">
      <c r="A7222"/>
      <c r="B7222" s="64" t="e">
        <f>VLOOKUP($A7222,Pivot!$D:$E,2,FALSE)</f>
        <v>#N/A</v>
      </c>
    </row>
    <row r="7223" spans="1:2">
      <c r="A7223"/>
      <c r="B7223" s="64" t="e">
        <f>VLOOKUP($A7223,Pivot!$D:$E,2,FALSE)</f>
        <v>#N/A</v>
      </c>
    </row>
    <row r="7224" spans="1:2">
      <c r="A7224"/>
      <c r="B7224" s="64" t="e">
        <f>VLOOKUP($A7224,Pivot!$D:$E,2,FALSE)</f>
        <v>#N/A</v>
      </c>
    </row>
    <row r="7225" spans="1:2">
      <c r="A7225"/>
      <c r="B7225" s="64" t="e">
        <f>VLOOKUP($A7225,Pivot!$D:$E,2,FALSE)</f>
        <v>#N/A</v>
      </c>
    </row>
    <row r="7226" spans="1:2">
      <c r="A7226"/>
      <c r="B7226" s="64" t="e">
        <f>VLOOKUP($A7226,Pivot!$D:$E,2,FALSE)</f>
        <v>#N/A</v>
      </c>
    </row>
    <row r="7227" spans="1:2">
      <c r="A7227"/>
      <c r="B7227" s="64" t="e">
        <f>VLOOKUP($A7227,Pivot!$D:$E,2,FALSE)</f>
        <v>#N/A</v>
      </c>
    </row>
    <row r="7228" spans="1:2">
      <c r="A7228"/>
      <c r="B7228" s="64" t="e">
        <f>VLOOKUP($A7228,Pivot!$D:$E,2,FALSE)</f>
        <v>#N/A</v>
      </c>
    </row>
    <row r="7229" spans="1:2">
      <c r="A7229"/>
      <c r="B7229" s="64" t="e">
        <f>VLOOKUP($A7229,Pivot!$D:$E,2,FALSE)</f>
        <v>#N/A</v>
      </c>
    </row>
    <row r="7230" spans="1:2">
      <c r="A7230"/>
      <c r="B7230" s="64" t="e">
        <f>VLOOKUP($A7230,Pivot!$D:$E,2,FALSE)</f>
        <v>#N/A</v>
      </c>
    </row>
    <row r="7231" spans="1:2">
      <c r="A7231"/>
      <c r="B7231" s="64" t="e">
        <f>VLOOKUP($A7231,Pivot!$D:$E,2,FALSE)</f>
        <v>#N/A</v>
      </c>
    </row>
    <row r="7232" spans="1:2">
      <c r="A7232"/>
      <c r="B7232" s="64" t="e">
        <f>VLOOKUP($A7232,Pivot!$D:$E,2,FALSE)</f>
        <v>#N/A</v>
      </c>
    </row>
    <row r="7233" spans="1:2">
      <c r="A7233"/>
      <c r="B7233" s="64" t="e">
        <f>VLOOKUP($A7233,Pivot!$D:$E,2,FALSE)</f>
        <v>#N/A</v>
      </c>
    </row>
    <row r="7234" spans="1:2">
      <c r="A7234"/>
      <c r="B7234" s="64" t="e">
        <f>VLOOKUP($A7234,Pivot!$D:$E,2,FALSE)</f>
        <v>#N/A</v>
      </c>
    </row>
    <row r="7235" spans="1:2">
      <c r="A7235"/>
      <c r="B7235" s="64" t="e">
        <f>VLOOKUP($A7235,Pivot!$D:$E,2,FALSE)</f>
        <v>#N/A</v>
      </c>
    </row>
    <row r="7236" spans="1:2">
      <c r="A7236"/>
      <c r="B7236" s="64" t="e">
        <f>VLOOKUP($A7236,Pivot!$D:$E,2,FALSE)</f>
        <v>#N/A</v>
      </c>
    </row>
    <row r="7237" spans="1:2">
      <c r="A7237"/>
      <c r="B7237" s="64" t="e">
        <f>VLOOKUP($A7237,Pivot!$D:$E,2,FALSE)</f>
        <v>#N/A</v>
      </c>
    </row>
    <row r="7238" spans="1:2">
      <c r="A7238"/>
      <c r="B7238" s="64" t="e">
        <f>VLOOKUP($A7238,Pivot!$D:$E,2,FALSE)</f>
        <v>#N/A</v>
      </c>
    </row>
    <row r="7239" spans="1:2">
      <c r="A7239"/>
      <c r="B7239" s="64" t="e">
        <f>VLOOKUP($A7239,Pivot!$D:$E,2,FALSE)</f>
        <v>#N/A</v>
      </c>
    </row>
    <row r="7240" spans="1:2">
      <c r="A7240"/>
      <c r="B7240" s="64" t="e">
        <f>VLOOKUP($A7240,Pivot!$D:$E,2,FALSE)</f>
        <v>#N/A</v>
      </c>
    </row>
    <row r="7241" spans="1:2">
      <c r="A7241"/>
      <c r="B7241" s="64" t="e">
        <f>VLOOKUP($A7241,Pivot!$D:$E,2,FALSE)</f>
        <v>#N/A</v>
      </c>
    </row>
    <row r="7242" spans="1:2">
      <c r="A7242"/>
      <c r="B7242" s="64" t="e">
        <f>VLOOKUP($A7242,Pivot!$D:$E,2,FALSE)</f>
        <v>#N/A</v>
      </c>
    </row>
    <row r="7243" spans="1:2">
      <c r="A7243"/>
      <c r="B7243" s="64" t="e">
        <f>VLOOKUP($A7243,Pivot!$D:$E,2,FALSE)</f>
        <v>#N/A</v>
      </c>
    </row>
    <row r="7244" spans="1:2">
      <c r="A7244"/>
      <c r="B7244" s="64" t="e">
        <f>VLOOKUP($A7244,Pivot!$D:$E,2,FALSE)</f>
        <v>#N/A</v>
      </c>
    </row>
    <row r="7245" spans="1:2">
      <c r="A7245"/>
      <c r="B7245" s="64" t="e">
        <f>VLOOKUP($A7245,Pivot!$D:$E,2,FALSE)</f>
        <v>#N/A</v>
      </c>
    </row>
    <row r="7246" spans="1:2">
      <c r="A7246"/>
      <c r="B7246" s="64" t="e">
        <f>VLOOKUP($A7246,Pivot!$D:$E,2,FALSE)</f>
        <v>#N/A</v>
      </c>
    </row>
    <row r="7247" spans="1:2">
      <c r="A7247"/>
      <c r="B7247" s="64" t="e">
        <f>VLOOKUP($A7247,Pivot!$D:$E,2,FALSE)</f>
        <v>#N/A</v>
      </c>
    </row>
    <row r="7248" spans="1:2">
      <c r="A7248"/>
      <c r="B7248" s="64" t="e">
        <f>VLOOKUP($A7248,Pivot!$D:$E,2,FALSE)</f>
        <v>#N/A</v>
      </c>
    </row>
    <row r="7249" spans="1:2">
      <c r="A7249"/>
      <c r="B7249" s="64" t="e">
        <f>VLOOKUP($A7249,Pivot!$D:$E,2,FALSE)</f>
        <v>#N/A</v>
      </c>
    </row>
    <row r="7250" spans="1:2">
      <c r="A7250"/>
      <c r="B7250" s="64" t="e">
        <f>VLOOKUP($A7250,Pivot!$D:$E,2,FALSE)</f>
        <v>#N/A</v>
      </c>
    </row>
    <row r="7251" spans="1:2">
      <c r="A7251"/>
      <c r="B7251" s="64" t="e">
        <f>VLOOKUP($A7251,Pivot!$D:$E,2,FALSE)</f>
        <v>#N/A</v>
      </c>
    </row>
    <row r="7252" spans="1:2">
      <c r="A7252"/>
      <c r="B7252" s="64" t="e">
        <f>VLOOKUP($A7252,Pivot!$D:$E,2,FALSE)</f>
        <v>#N/A</v>
      </c>
    </row>
    <row r="7253" spans="1:2">
      <c r="A7253"/>
      <c r="B7253" s="64" t="e">
        <f>VLOOKUP($A7253,Pivot!$D:$E,2,FALSE)</f>
        <v>#N/A</v>
      </c>
    </row>
    <row r="7254" spans="1:2">
      <c r="A7254"/>
      <c r="B7254" s="64" t="e">
        <f>VLOOKUP($A7254,Pivot!$D:$E,2,FALSE)</f>
        <v>#N/A</v>
      </c>
    </row>
    <row r="7255" spans="1:2">
      <c r="A7255"/>
      <c r="B7255" s="64" t="e">
        <f>VLOOKUP($A7255,Pivot!$D:$E,2,FALSE)</f>
        <v>#N/A</v>
      </c>
    </row>
    <row r="7256" spans="1:2">
      <c r="A7256"/>
      <c r="B7256" s="64" t="e">
        <f>VLOOKUP($A7256,Pivot!$D:$E,2,FALSE)</f>
        <v>#N/A</v>
      </c>
    </row>
    <row r="7257" spans="1:2">
      <c r="A7257"/>
      <c r="B7257" s="64" t="e">
        <f>VLOOKUP($A7257,Pivot!$D:$E,2,FALSE)</f>
        <v>#N/A</v>
      </c>
    </row>
    <row r="7258" spans="1:2">
      <c r="A7258"/>
      <c r="B7258" s="64" t="e">
        <f>VLOOKUP($A7258,Pivot!$D:$E,2,FALSE)</f>
        <v>#N/A</v>
      </c>
    </row>
    <row r="7259" spans="1:2">
      <c r="A7259"/>
      <c r="B7259" s="64" t="e">
        <f>VLOOKUP($A7259,Pivot!$D:$E,2,FALSE)</f>
        <v>#N/A</v>
      </c>
    </row>
    <row r="7260" spans="1:2">
      <c r="A7260"/>
      <c r="B7260" s="64" t="e">
        <f>VLOOKUP($A7260,Pivot!$D:$E,2,FALSE)</f>
        <v>#N/A</v>
      </c>
    </row>
    <row r="7261" spans="1:2">
      <c r="A7261"/>
      <c r="B7261" s="64" t="e">
        <f>VLOOKUP($A7261,Pivot!$D:$E,2,FALSE)</f>
        <v>#N/A</v>
      </c>
    </row>
    <row r="7262" spans="1:2">
      <c r="A7262"/>
      <c r="B7262" s="64" t="e">
        <f>VLOOKUP($A7262,Pivot!$D:$E,2,FALSE)</f>
        <v>#N/A</v>
      </c>
    </row>
    <row r="7263" spans="1:2">
      <c r="A7263"/>
      <c r="B7263" s="64" t="e">
        <f>VLOOKUP($A7263,Pivot!$D:$E,2,FALSE)</f>
        <v>#N/A</v>
      </c>
    </row>
    <row r="7264" spans="1:2">
      <c r="A7264"/>
      <c r="B7264" s="64" t="e">
        <f>VLOOKUP($A7264,Pivot!$D:$E,2,FALSE)</f>
        <v>#N/A</v>
      </c>
    </row>
    <row r="7265" spans="1:2">
      <c r="A7265"/>
      <c r="B7265" s="64" t="e">
        <f>VLOOKUP($A7265,Pivot!$D:$E,2,FALSE)</f>
        <v>#N/A</v>
      </c>
    </row>
    <row r="7266" spans="1:2">
      <c r="A7266"/>
      <c r="B7266" s="64" t="e">
        <f>VLOOKUP($A7266,Pivot!$D:$E,2,FALSE)</f>
        <v>#N/A</v>
      </c>
    </row>
    <row r="7267" spans="1:2">
      <c r="A7267"/>
      <c r="B7267" s="64" t="e">
        <f>VLOOKUP($A7267,Pivot!$D:$E,2,FALSE)</f>
        <v>#N/A</v>
      </c>
    </row>
    <row r="7268" spans="1:2">
      <c r="A7268"/>
      <c r="B7268" s="64" t="e">
        <f>VLOOKUP($A7268,Pivot!$D:$E,2,FALSE)</f>
        <v>#N/A</v>
      </c>
    </row>
    <row r="7269" spans="1:2">
      <c r="A7269"/>
      <c r="B7269" s="64" t="e">
        <f>VLOOKUP($A7269,Pivot!$D:$E,2,FALSE)</f>
        <v>#N/A</v>
      </c>
    </row>
    <row r="7270" spans="1:2">
      <c r="A7270"/>
      <c r="B7270" s="64" t="e">
        <f>VLOOKUP($A7270,Pivot!$D:$E,2,FALSE)</f>
        <v>#N/A</v>
      </c>
    </row>
    <row r="7271" spans="1:2">
      <c r="A7271"/>
      <c r="B7271" s="64" t="e">
        <f>VLOOKUP($A7271,Pivot!$D:$E,2,FALSE)</f>
        <v>#N/A</v>
      </c>
    </row>
    <row r="7272" spans="1:2">
      <c r="A7272"/>
      <c r="B7272" s="64" t="e">
        <f>VLOOKUP($A7272,Pivot!$D:$E,2,FALSE)</f>
        <v>#N/A</v>
      </c>
    </row>
    <row r="7273" spans="1:2">
      <c r="A7273"/>
      <c r="B7273" s="64" t="e">
        <f>VLOOKUP($A7273,Pivot!$D:$E,2,FALSE)</f>
        <v>#N/A</v>
      </c>
    </row>
    <row r="7274" spans="1:2">
      <c r="A7274"/>
      <c r="B7274" s="64" t="e">
        <f>VLOOKUP($A7274,Pivot!$D:$E,2,FALSE)</f>
        <v>#N/A</v>
      </c>
    </row>
    <row r="7275" spans="1:2">
      <c r="A7275"/>
      <c r="B7275" s="64" t="e">
        <f>VLOOKUP($A7275,Pivot!$D:$E,2,FALSE)</f>
        <v>#N/A</v>
      </c>
    </row>
    <row r="7276" spans="1:2">
      <c r="A7276"/>
      <c r="B7276" s="64" t="e">
        <f>VLOOKUP($A7276,Pivot!$D:$E,2,FALSE)</f>
        <v>#N/A</v>
      </c>
    </row>
    <row r="7277" spans="1:2">
      <c r="A7277"/>
      <c r="B7277" s="64" t="e">
        <f>VLOOKUP($A7277,Pivot!$D:$E,2,FALSE)</f>
        <v>#N/A</v>
      </c>
    </row>
    <row r="7278" spans="1:2">
      <c r="A7278"/>
      <c r="B7278" s="64" t="e">
        <f>VLOOKUP($A7278,Pivot!$D:$E,2,FALSE)</f>
        <v>#N/A</v>
      </c>
    </row>
    <row r="7279" spans="1:2">
      <c r="A7279"/>
      <c r="B7279" s="64" t="e">
        <f>VLOOKUP($A7279,Pivot!$D:$E,2,FALSE)</f>
        <v>#N/A</v>
      </c>
    </row>
    <row r="7280" spans="1:2">
      <c r="A7280"/>
      <c r="B7280" s="64" t="e">
        <f>VLOOKUP($A7280,Pivot!$D:$E,2,FALSE)</f>
        <v>#N/A</v>
      </c>
    </row>
    <row r="7281" spans="1:2">
      <c r="A7281"/>
      <c r="B7281" s="64" t="e">
        <f>VLOOKUP($A7281,Pivot!$D:$E,2,FALSE)</f>
        <v>#N/A</v>
      </c>
    </row>
    <row r="7282" spans="1:2">
      <c r="A7282"/>
      <c r="B7282" s="64" t="e">
        <f>VLOOKUP($A7282,Pivot!$D:$E,2,FALSE)</f>
        <v>#N/A</v>
      </c>
    </row>
    <row r="7283" spans="1:2">
      <c r="A7283"/>
      <c r="B7283" s="64" t="e">
        <f>VLOOKUP($A7283,Pivot!$D:$E,2,FALSE)</f>
        <v>#N/A</v>
      </c>
    </row>
    <row r="7284" spans="1:2">
      <c r="A7284"/>
      <c r="B7284" s="64" t="e">
        <f>VLOOKUP($A7284,Pivot!$D:$E,2,FALSE)</f>
        <v>#N/A</v>
      </c>
    </row>
    <row r="7285" spans="1:2">
      <c r="A7285"/>
      <c r="B7285" s="64" t="e">
        <f>VLOOKUP($A7285,Pivot!$D:$E,2,FALSE)</f>
        <v>#N/A</v>
      </c>
    </row>
    <row r="7286" spans="1:2">
      <c r="A7286"/>
      <c r="B7286" s="64" t="e">
        <f>VLOOKUP($A7286,Pivot!$D:$E,2,FALSE)</f>
        <v>#N/A</v>
      </c>
    </row>
    <row r="7287" spans="1:2">
      <c r="A7287"/>
      <c r="B7287" s="64" t="e">
        <f>VLOOKUP($A7287,Pivot!$D:$E,2,FALSE)</f>
        <v>#N/A</v>
      </c>
    </row>
    <row r="7288" spans="1:2">
      <c r="A7288"/>
      <c r="B7288" s="64" t="e">
        <f>VLOOKUP($A7288,Pivot!$D:$E,2,FALSE)</f>
        <v>#N/A</v>
      </c>
    </row>
    <row r="7289" spans="1:2">
      <c r="A7289"/>
      <c r="B7289" s="64" t="e">
        <f>VLOOKUP($A7289,Pivot!$D:$E,2,FALSE)</f>
        <v>#N/A</v>
      </c>
    </row>
    <row r="7290" spans="1:2">
      <c r="A7290"/>
      <c r="B7290" s="64" t="e">
        <f>VLOOKUP($A7290,Pivot!$D:$E,2,FALSE)</f>
        <v>#N/A</v>
      </c>
    </row>
    <row r="7291" spans="1:2">
      <c r="A7291"/>
      <c r="B7291" s="64" t="e">
        <f>VLOOKUP($A7291,Pivot!$D:$E,2,FALSE)</f>
        <v>#N/A</v>
      </c>
    </row>
    <row r="7292" spans="1:2">
      <c r="A7292"/>
      <c r="B7292" s="64" t="e">
        <f>VLOOKUP($A7292,Pivot!$D:$E,2,FALSE)</f>
        <v>#N/A</v>
      </c>
    </row>
    <row r="7293" spans="1:2">
      <c r="A7293"/>
      <c r="B7293" s="64" t="e">
        <f>VLOOKUP($A7293,Pivot!$D:$E,2,FALSE)</f>
        <v>#N/A</v>
      </c>
    </row>
    <row r="7294" spans="1:2">
      <c r="A7294"/>
      <c r="B7294" s="64" t="e">
        <f>VLOOKUP($A7294,Pivot!$D:$E,2,FALSE)</f>
        <v>#N/A</v>
      </c>
    </row>
    <row r="7295" spans="1:2">
      <c r="A7295"/>
      <c r="B7295" s="64" t="e">
        <f>VLOOKUP($A7295,Pivot!$D:$E,2,FALSE)</f>
        <v>#N/A</v>
      </c>
    </row>
    <row r="7296" spans="1:2">
      <c r="A7296"/>
      <c r="B7296" s="64" t="e">
        <f>VLOOKUP($A7296,Pivot!$D:$E,2,FALSE)</f>
        <v>#N/A</v>
      </c>
    </row>
    <row r="7297" spans="1:2">
      <c r="A7297"/>
      <c r="B7297" s="64" t="e">
        <f>VLOOKUP($A7297,Pivot!$D:$E,2,FALSE)</f>
        <v>#N/A</v>
      </c>
    </row>
    <row r="7298" spans="1:2">
      <c r="A7298"/>
      <c r="B7298" s="64" t="e">
        <f>VLOOKUP($A7298,Pivot!$D:$E,2,FALSE)</f>
        <v>#N/A</v>
      </c>
    </row>
    <row r="7299" spans="1:2">
      <c r="A7299"/>
      <c r="B7299" s="64" t="e">
        <f>VLOOKUP($A7299,Pivot!$D:$E,2,FALSE)</f>
        <v>#N/A</v>
      </c>
    </row>
    <row r="7300" spans="1:2">
      <c r="A7300"/>
      <c r="B7300" s="64" t="e">
        <f>VLOOKUP($A7300,Pivot!$D:$E,2,FALSE)</f>
        <v>#N/A</v>
      </c>
    </row>
    <row r="7301" spans="1:2">
      <c r="A7301"/>
      <c r="B7301" s="64" t="e">
        <f>VLOOKUP($A7301,Pivot!$D:$E,2,FALSE)</f>
        <v>#N/A</v>
      </c>
    </row>
    <row r="7302" spans="1:2">
      <c r="A7302"/>
      <c r="B7302" s="64" t="e">
        <f>VLOOKUP($A7302,Pivot!$D:$E,2,FALSE)</f>
        <v>#N/A</v>
      </c>
    </row>
    <row r="7303" spans="1:2">
      <c r="A7303"/>
      <c r="B7303" s="64" t="e">
        <f>VLOOKUP($A7303,Pivot!$D:$E,2,FALSE)</f>
        <v>#N/A</v>
      </c>
    </row>
    <row r="7304" spans="1:2">
      <c r="A7304"/>
      <c r="B7304" s="64" t="e">
        <f>VLOOKUP($A7304,Pivot!$D:$E,2,FALSE)</f>
        <v>#N/A</v>
      </c>
    </row>
    <row r="7305" spans="1:2">
      <c r="A7305"/>
      <c r="B7305" s="64" t="e">
        <f>VLOOKUP($A7305,Pivot!$D:$E,2,FALSE)</f>
        <v>#N/A</v>
      </c>
    </row>
    <row r="7306" spans="1:2">
      <c r="A7306"/>
      <c r="B7306" s="64" t="e">
        <f>VLOOKUP($A7306,Pivot!$D:$E,2,FALSE)</f>
        <v>#N/A</v>
      </c>
    </row>
    <row r="7307" spans="1:2">
      <c r="A7307"/>
      <c r="B7307" s="64" t="e">
        <f>VLOOKUP($A7307,Pivot!$D:$E,2,FALSE)</f>
        <v>#N/A</v>
      </c>
    </row>
    <row r="7308" spans="1:2">
      <c r="A7308"/>
      <c r="B7308" s="64" t="e">
        <f>VLOOKUP($A7308,Pivot!$D:$E,2,FALSE)</f>
        <v>#N/A</v>
      </c>
    </row>
    <row r="7309" spans="1:2">
      <c r="A7309"/>
      <c r="B7309" s="64" t="e">
        <f>VLOOKUP($A7309,Pivot!$D:$E,2,FALSE)</f>
        <v>#N/A</v>
      </c>
    </row>
    <row r="7310" spans="1:2">
      <c r="A7310"/>
      <c r="B7310" s="64" t="e">
        <f>VLOOKUP($A7310,Pivot!$D:$E,2,FALSE)</f>
        <v>#N/A</v>
      </c>
    </row>
    <row r="7311" spans="1:2">
      <c r="A7311"/>
      <c r="B7311" s="64" t="e">
        <f>VLOOKUP($A7311,Pivot!$D:$E,2,FALSE)</f>
        <v>#N/A</v>
      </c>
    </row>
    <row r="7312" spans="1:2">
      <c r="A7312"/>
      <c r="B7312" s="64" t="e">
        <f>VLOOKUP($A7312,Pivot!$D:$E,2,FALSE)</f>
        <v>#N/A</v>
      </c>
    </row>
    <row r="7313" spans="1:2">
      <c r="A7313"/>
      <c r="B7313" s="64" t="e">
        <f>VLOOKUP($A7313,Pivot!$D:$E,2,FALSE)</f>
        <v>#N/A</v>
      </c>
    </row>
    <row r="7314" spans="1:2">
      <c r="A7314"/>
      <c r="B7314" s="64" t="e">
        <f>VLOOKUP($A7314,Pivot!$D:$E,2,FALSE)</f>
        <v>#N/A</v>
      </c>
    </row>
    <row r="7315" spans="1:2">
      <c r="A7315"/>
      <c r="B7315" s="64" t="e">
        <f>VLOOKUP($A7315,Pivot!$D:$E,2,FALSE)</f>
        <v>#N/A</v>
      </c>
    </row>
    <row r="7316" spans="1:2">
      <c r="A7316"/>
      <c r="B7316" s="64" t="e">
        <f>VLOOKUP($A7316,Pivot!$D:$E,2,FALSE)</f>
        <v>#N/A</v>
      </c>
    </row>
    <row r="7317" spans="1:2">
      <c r="A7317"/>
      <c r="B7317" s="64" t="e">
        <f>VLOOKUP($A7317,Pivot!$D:$E,2,FALSE)</f>
        <v>#N/A</v>
      </c>
    </row>
    <row r="7318" spans="1:2">
      <c r="A7318"/>
      <c r="B7318" s="64" t="e">
        <f>VLOOKUP($A7318,Pivot!$D:$E,2,FALSE)</f>
        <v>#N/A</v>
      </c>
    </row>
    <row r="7319" spans="1:2">
      <c r="A7319"/>
      <c r="B7319" s="64" t="e">
        <f>VLOOKUP($A7319,Pivot!$D:$E,2,FALSE)</f>
        <v>#N/A</v>
      </c>
    </row>
    <row r="7320" spans="1:2">
      <c r="A7320"/>
      <c r="B7320" s="64" t="e">
        <f>VLOOKUP($A7320,Pivot!$D:$E,2,FALSE)</f>
        <v>#N/A</v>
      </c>
    </row>
    <row r="7321" spans="1:2">
      <c r="A7321"/>
      <c r="B7321" s="64" t="e">
        <f>VLOOKUP($A7321,Pivot!$D:$E,2,FALSE)</f>
        <v>#N/A</v>
      </c>
    </row>
    <row r="7322" spans="1:2">
      <c r="A7322"/>
      <c r="B7322" s="64" t="e">
        <f>VLOOKUP($A7322,Pivot!$D:$E,2,FALSE)</f>
        <v>#N/A</v>
      </c>
    </row>
    <row r="7323" spans="1:2">
      <c r="A7323"/>
      <c r="B7323" s="64" t="e">
        <f>VLOOKUP($A7323,Pivot!$D:$E,2,FALSE)</f>
        <v>#N/A</v>
      </c>
    </row>
    <row r="7324" spans="1:2">
      <c r="A7324"/>
      <c r="B7324" s="64" t="e">
        <f>VLOOKUP($A7324,Pivot!$D:$E,2,FALSE)</f>
        <v>#N/A</v>
      </c>
    </row>
    <row r="7325" spans="1:2">
      <c r="A7325"/>
      <c r="B7325" s="64" t="e">
        <f>VLOOKUP($A7325,Pivot!$D:$E,2,FALSE)</f>
        <v>#N/A</v>
      </c>
    </row>
    <row r="7326" spans="1:2">
      <c r="A7326"/>
      <c r="B7326" s="64" t="e">
        <f>VLOOKUP($A7326,Pivot!$D:$E,2,FALSE)</f>
        <v>#N/A</v>
      </c>
    </row>
    <row r="7327" spans="1:2">
      <c r="A7327"/>
      <c r="B7327" s="64" t="e">
        <f>VLOOKUP($A7327,Pivot!$D:$E,2,FALSE)</f>
        <v>#N/A</v>
      </c>
    </row>
    <row r="7328" spans="1:2">
      <c r="A7328"/>
      <c r="B7328" s="64" t="e">
        <f>VLOOKUP($A7328,Pivot!$D:$E,2,FALSE)</f>
        <v>#N/A</v>
      </c>
    </row>
    <row r="7329" spans="1:2">
      <c r="A7329"/>
      <c r="B7329" s="64" t="e">
        <f>VLOOKUP($A7329,Pivot!$D:$E,2,FALSE)</f>
        <v>#N/A</v>
      </c>
    </row>
    <row r="7330" spans="1:2">
      <c r="A7330"/>
      <c r="B7330" s="64" t="e">
        <f>VLOOKUP($A7330,Pivot!$D:$E,2,FALSE)</f>
        <v>#N/A</v>
      </c>
    </row>
    <row r="7331" spans="1:2">
      <c r="A7331"/>
      <c r="B7331" s="64" t="e">
        <f>VLOOKUP($A7331,Pivot!$D:$E,2,FALSE)</f>
        <v>#N/A</v>
      </c>
    </row>
    <row r="7332" spans="1:2">
      <c r="A7332"/>
      <c r="B7332" s="64" t="e">
        <f>VLOOKUP($A7332,Pivot!$D:$E,2,FALSE)</f>
        <v>#N/A</v>
      </c>
    </row>
    <row r="7333" spans="1:2">
      <c r="A7333"/>
      <c r="B7333" s="64" t="e">
        <f>VLOOKUP($A7333,Pivot!$D:$E,2,FALSE)</f>
        <v>#N/A</v>
      </c>
    </row>
    <row r="7334" spans="1:2">
      <c r="A7334"/>
      <c r="B7334" s="64" t="e">
        <f>VLOOKUP($A7334,Pivot!$D:$E,2,FALSE)</f>
        <v>#N/A</v>
      </c>
    </row>
    <row r="7335" spans="1:2">
      <c r="A7335"/>
      <c r="B7335" s="64" t="e">
        <f>VLOOKUP($A7335,Pivot!$D:$E,2,FALSE)</f>
        <v>#N/A</v>
      </c>
    </row>
    <row r="7336" spans="1:2">
      <c r="A7336"/>
      <c r="B7336" s="64" t="e">
        <f>VLOOKUP($A7336,Pivot!$D:$E,2,FALSE)</f>
        <v>#N/A</v>
      </c>
    </row>
    <row r="7337" spans="1:2">
      <c r="A7337"/>
      <c r="B7337" s="64" t="e">
        <f>VLOOKUP($A7337,Pivot!$D:$E,2,FALSE)</f>
        <v>#N/A</v>
      </c>
    </row>
    <row r="7338" spans="1:2">
      <c r="A7338"/>
      <c r="B7338" s="64" t="e">
        <f>VLOOKUP($A7338,Pivot!$D:$E,2,FALSE)</f>
        <v>#N/A</v>
      </c>
    </row>
    <row r="7339" spans="1:2">
      <c r="A7339"/>
      <c r="B7339" s="64" t="e">
        <f>VLOOKUP($A7339,Pivot!$D:$E,2,FALSE)</f>
        <v>#N/A</v>
      </c>
    </row>
    <row r="7340" spans="1:2">
      <c r="A7340"/>
      <c r="B7340" s="64" t="e">
        <f>VLOOKUP($A7340,Pivot!$D:$E,2,FALSE)</f>
        <v>#N/A</v>
      </c>
    </row>
    <row r="7341" spans="1:2">
      <c r="A7341"/>
      <c r="B7341" s="64" t="e">
        <f>VLOOKUP($A7341,Pivot!$D:$E,2,FALSE)</f>
        <v>#N/A</v>
      </c>
    </row>
    <row r="7342" spans="1:2">
      <c r="A7342"/>
      <c r="B7342" s="64" t="e">
        <f>VLOOKUP($A7342,Pivot!$D:$E,2,FALSE)</f>
        <v>#N/A</v>
      </c>
    </row>
    <row r="7343" spans="1:2">
      <c r="A7343"/>
      <c r="B7343" s="64" t="e">
        <f>VLOOKUP($A7343,Pivot!$D:$E,2,FALSE)</f>
        <v>#N/A</v>
      </c>
    </row>
    <row r="7344" spans="1:2">
      <c r="A7344"/>
      <c r="B7344" s="64" t="e">
        <f>VLOOKUP($A7344,Pivot!$D:$E,2,FALSE)</f>
        <v>#N/A</v>
      </c>
    </row>
    <row r="7345" spans="1:2">
      <c r="A7345"/>
      <c r="B7345" s="64" t="e">
        <f>VLOOKUP($A7345,Pivot!$D:$E,2,FALSE)</f>
        <v>#N/A</v>
      </c>
    </row>
    <row r="7346" spans="1:2">
      <c r="A7346"/>
      <c r="B7346" s="64" t="e">
        <f>VLOOKUP($A7346,Pivot!$D:$E,2,FALSE)</f>
        <v>#N/A</v>
      </c>
    </row>
    <row r="7347" spans="1:2">
      <c r="A7347"/>
      <c r="B7347" s="64" t="e">
        <f>VLOOKUP($A7347,Pivot!$D:$E,2,FALSE)</f>
        <v>#N/A</v>
      </c>
    </row>
    <row r="7348" spans="1:2">
      <c r="A7348"/>
      <c r="B7348" s="64" t="e">
        <f>VLOOKUP($A7348,Pivot!$D:$E,2,FALSE)</f>
        <v>#N/A</v>
      </c>
    </row>
    <row r="7349" spans="1:2">
      <c r="A7349"/>
      <c r="B7349" s="64" t="e">
        <f>VLOOKUP($A7349,Pivot!$D:$E,2,FALSE)</f>
        <v>#N/A</v>
      </c>
    </row>
    <row r="7350" spans="1:2">
      <c r="A7350"/>
      <c r="B7350" s="64" t="e">
        <f>VLOOKUP($A7350,Pivot!$D:$E,2,FALSE)</f>
        <v>#N/A</v>
      </c>
    </row>
    <row r="7351" spans="1:2">
      <c r="A7351"/>
      <c r="B7351" s="64" t="e">
        <f>VLOOKUP($A7351,Pivot!$D:$E,2,FALSE)</f>
        <v>#N/A</v>
      </c>
    </row>
    <row r="7352" spans="1:2">
      <c r="A7352"/>
      <c r="B7352" s="64" t="e">
        <f>VLOOKUP($A7352,Pivot!$D:$E,2,FALSE)</f>
        <v>#N/A</v>
      </c>
    </row>
    <row r="7353" spans="1:2">
      <c r="A7353"/>
      <c r="B7353" s="64" t="e">
        <f>VLOOKUP($A7353,Pivot!$D:$E,2,FALSE)</f>
        <v>#N/A</v>
      </c>
    </row>
    <row r="7354" spans="1:2">
      <c r="A7354"/>
      <c r="B7354" s="64" t="e">
        <f>VLOOKUP($A7354,Pivot!$D:$E,2,FALSE)</f>
        <v>#N/A</v>
      </c>
    </row>
    <row r="7355" spans="1:2">
      <c r="A7355"/>
      <c r="B7355" s="64" t="e">
        <f>VLOOKUP($A7355,Pivot!$D:$E,2,FALSE)</f>
        <v>#N/A</v>
      </c>
    </row>
    <row r="7356" spans="1:2">
      <c r="A7356"/>
      <c r="B7356" s="64" t="e">
        <f>VLOOKUP($A7356,Pivot!$D:$E,2,FALSE)</f>
        <v>#N/A</v>
      </c>
    </row>
    <row r="7357" spans="1:2">
      <c r="A7357"/>
      <c r="B7357" s="64" t="e">
        <f>VLOOKUP($A7357,Pivot!$D:$E,2,FALSE)</f>
        <v>#N/A</v>
      </c>
    </row>
    <row r="7358" spans="1:2">
      <c r="A7358"/>
      <c r="B7358" s="64" t="e">
        <f>VLOOKUP($A7358,Pivot!$D:$E,2,FALSE)</f>
        <v>#N/A</v>
      </c>
    </row>
    <row r="7359" spans="1:2">
      <c r="A7359"/>
      <c r="B7359" s="64" t="e">
        <f>VLOOKUP($A7359,Pivot!$D:$E,2,FALSE)</f>
        <v>#N/A</v>
      </c>
    </row>
    <row r="7360" spans="1:2">
      <c r="A7360"/>
      <c r="B7360" s="64" t="e">
        <f>VLOOKUP($A7360,Pivot!$D:$E,2,FALSE)</f>
        <v>#N/A</v>
      </c>
    </row>
    <row r="7361" spans="1:2">
      <c r="A7361"/>
      <c r="B7361" s="64" t="e">
        <f>VLOOKUP($A7361,Pivot!$D:$E,2,FALSE)</f>
        <v>#N/A</v>
      </c>
    </row>
    <row r="7362" spans="1:2">
      <c r="A7362"/>
      <c r="B7362" s="64" t="e">
        <f>VLOOKUP($A7362,Pivot!$D:$E,2,FALSE)</f>
        <v>#N/A</v>
      </c>
    </row>
    <row r="7363" spans="1:2">
      <c r="A7363"/>
      <c r="B7363" s="64" t="e">
        <f>VLOOKUP($A7363,Pivot!$D:$E,2,FALSE)</f>
        <v>#N/A</v>
      </c>
    </row>
    <row r="7364" spans="1:2">
      <c r="A7364"/>
      <c r="B7364" s="64" t="e">
        <f>VLOOKUP($A7364,Pivot!$D:$E,2,FALSE)</f>
        <v>#N/A</v>
      </c>
    </row>
    <row r="7365" spans="1:2">
      <c r="A7365"/>
      <c r="B7365" s="64" t="e">
        <f>VLOOKUP($A7365,Pivot!$D:$E,2,FALSE)</f>
        <v>#N/A</v>
      </c>
    </row>
    <row r="7366" spans="1:2">
      <c r="A7366"/>
      <c r="B7366" s="64" t="e">
        <f>VLOOKUP($A7366,Pivot!$D:$E,2,FALSE)</f>
        <v>#N/A</v>
      </c>
    </row>
    <row r="7367" spans="1:2">
      <c r="A7367"/>
      <c r="B7367" s="64" t="e">
        <f>VLOOKUP($A7367,Pivot!$D:$E,2,FALSE)</f>
        <v>#N/A</v>
      </c>
    </row>
    <row r="7368" spans="1:2">
      <c r="A7368"/>
      <c r="B7368" s="64" t="e">
        <f>VLOOKUP($A7368,Pivot!$D:$E,2,FALSE)</f>
        <v>#N/A</v>
      </c>
    </row>
    <row r="7369" spans="1:2">
      <c r="A7369"/>
      <c r="B7369" s="64" t="e">
        <f>VLOOKUP($A7369,Pivot!$D:$E,2,FALSE)</f>
        <v>#N/A</v>
      </c>
    </row>
    <row r="7370" spans="1:2">
      <c r="A7370"/>
      <c r="B7370" s="64" t="e">
        <f>VLOOKUP($A7370,Pivot!$D:$E,2,FALSE)</f>
        <v>#N/A</v>
      </c>
    </row>
    <row r="7371" spans="1:2">
      <c r="A7371"/>
      <c r="B7371" s="64" t="e">
        <f>VLOOKUP($A7371,Pivot!$D:$E,2,FALSE)</f>
        <v>#N/A</v>
      </c>
    </row>
    <row r="7372" spans="1:2">
      <c r="A7372"/>
      <c r="B7372" s="64" t="e">
        <f>VLOOKUP($A7372,Pivot!$D:$E,2,FALSE)</f>
        <v>#N/A</v>
      </c>
    </row>
    <row r="7373" spans="1:2">
      <c r="A7373"/>
      <c r="B7373" s="64" t="e">
        <f>VLOOKUP($A7373,Pivot!$D:$E,2,FALSE)</f>
        <v>#N/A</v>
      </c>
    </row>
    <row r="7374" spans="1:2">
      <c r="A7374"/>
      <c r="B7374" s="64" t="e">
        <f>VLOOKUP($A7374,Pivot!$D:$E,2,FALSE)</f>
        <v>#N/A</v>
      </c>
    </row>
    <row r="7375" spans="1:2">
      <c r="A7375"/>
      <c r="B7375" s="64" t="e">
        <f>VLOOKUP($A7375,Pivot!$D:$E,2,FALSE)</f>
        <v>#N/A</v>
      </c>
    </row>
    <row r="7376" spans="1:2">
      <c r="A7376"/>
      <c r="B7376" s="64" t="e">
        <f>VLOOKUP($A7376,Pivot!$D:$E,2,FALSE)</f>
        <v>#N/A</v>
      </c>
    </row>
    <row r="7377" spans="1:2">
      <c r="A7377"/>
      <c r="B7377" s="64" t="e">
        <f>VLOOKUP($A7377,Pivot!$D:$E,2,FALSE)</f>
        <v>#N/A</v>
      </c>
    </row>
    <row r="7378" spans="1:2">
      <c r="A7378"/>
      <c r="B7378" s="64" t="e">
        <f>VLOOKUP($A7378,Pivot!$D:$E,2,FALSE)</f>
        <v>#N/A</v>
      </c>
    </row>
    <row r="7379" spans="1:2">
      <c r="A7379"/>
      <c r="B7379" s="64" t="e">
        <f>VLOOKUP($A7379,Pivot!$D:$E,2,FALSE)</f>
        <v>#N/A</v>
      </c>
    </row>
    <row r="7380" spans="1:2">
      <c r="A7380"/>
      <c r="B7380" s="64" t="e">
        <f>VLOOKUP($A7380,Pivot!$D:$E,2,FALSE)</f>
        <v>#N/A</v>
      </c>
    </row>
    <row r="7381" spans="1:2">
      <c r="A7381"/>
      <c r="B7381" s="64" t="e">
        <f>VLOOKUP($A7381,Pivot!$D:$E,2,FALSE)</f>
        <v>#N/A</v>
      </c>
    </row>
    <row r="7382" spans="1:2">
      <c r="A7382"/>
      <c r="B7382" s="64" t="e">
        <f>VLOOKUP($A7382,Pivot!$D:$E,2,FALSE)</f>
        <v>#N/A</v>
      </c>
    </row>
    <row r="7383" spans="1:2">
      <c r="A7383"/>
      <c r="B7383" s="64" t="e">
        <f>VLOOKUP($A7383,Pivot!$D:$E,2,FALSE)</f>
        <v>#N/A</v>
      </c>
    </row>
    <row r="7384" spans="1:2">
      <c r="A7384"/>
      <c r="B7384" s="64" t="e">
        <f>VLOOKUP($A7384,Pivot!$D:$E,2,FALSE)</f>
        <v>#N/A</v>
      </c>
    </row>
    <row r="7385" spans="1:2">
      <c r="A7385"/>
      <c r="B7385" s="64" t="e">
        <f>VLOOKUP($A7385,Pivot!$D:$E,2,FALSE)</f>
        <v>#N/A</v>
      </c>
    </row>
    <row r="7386" spans="1:2">
      <c r="A7386"/>
      <c r="B7386" s="64" t="e">
        <f>VLOOKUP($A7386,Pivot!$D:$E,2,FALSE)</f>
        <v>#N/A</v>
      </c>
    </row>
    <row r="7387" spans="1:2">
      <c r="A7387"/>
      <c r="B7387" s="64" t="e">
        <f>VLOOKUP($A7387,Pivot!$D:$E,2,FALSE)</f>
        <v>#N/A</v>
      </c>
    </row>
    <row r="7388" spans="1:2">
      <c r="A7388"/>
      <c r="B7388" s="64" t="e">
        <f>VLOOKUP($A7388,Pivot!$D:$E,2,FALSE)</f>
        <v>#N/A</v>
      </c>
    </row>
    <row r="7389" spans="1:2">
      <c r="A7389"/>
      <c r="B7389" s="64" t="e">
        <f>VLOOKUP($A7389,Pivot!$D:$E,2,FALSE)</f>
        <v>#N/A</v>
      </c>
    </row>
    <row r="7390" spans="1:2">
      <c r="A7390"/>
      <c r="B7390" s="64" t="e">
        <f>VLOOKUP($A7390,Pivot!$D:$E,2,FALSE)</f>
        <v>#N/A</v>
      </c>
    </row>
    <row r="7391" spans="1:2">
      <c r="A7391"/>
      <c r="B7391" s="64" t="e">
        <f>VLOOKUP($A7391,Pivot!$D:$E,2,FALSE)</f>
        <v>#N/A</v>
      </c>
    </row>
    <row r="7392" spans="1:2">
      <c r="A7392"/>
      <c r="B7392" s="64" t="e">
        <f>VLOOKUP($A7392,Pivot!$D:$E,2,FALSE)</f>
        <v>#N/A</v>
      </c>
    </row>
    <row r="7393" spans="1:2">
      <c r="A7393"/>
      <c r="B7393" s="64" t="e">
        <f>VLOOKUP($A7393,Pivot!$D:$E,2,FALSE)</f>
        <v>#N/A</v>
      </c>
    </row>
    <row r="7394" spans="1:2">
      <c r="A7394"/>
      <c r="B7394" s="64" t="e">
        <f>VLOOKUP($A7394,Pivot!$D:$E,2,FALSE)</f>
        <v>#N/A</v>
      </c>
    </row>
    <row r="7395" spans="1:2">
      <c r="A7395"/>
      <c r="B7395" s="64" t="e">
        <f>VLOOKUP($A7395,Pivot!$D:$E,2,FALSE)</f>
        <v>#N/A</v>
      </c>
    </row>
    <row r="7396" spans="1:2">
      <c r="A7396"/>
      <c r="B7396" s="64" t="e">
        <f>VLOOKUP($A7396,Pivot!$D:$E,2,FALSE)</f>
        <v>#N/A</v>
      </c>
    </row>
    <row r="7397" spans="1:2">
      <c r="A7397"/>
      <c r="B7397" s="64" t="e">
        <f>VLOOKUP($A7397,Pivot!$D:$E,2,FALSE)</f>
        <v>#N/A</v>
      </c>
    </row>
    <row r="7398" spans="1:2">
      <c r="A7398"/>
      <c r="B7398" s="64" t="e">
        <f>VLOOKUP($A7398,Pivot!$D:$E,2,FALSE)</f>
        <v>#N/A</v>
      </c>
    </row>
    <row r="7399" spans="1:2">
      <c r="A7399"/>
      <c r="B7399" s="64" t="e">
        <f>VLOOKUP($A7399,Pivot!$D:$E,2,FALSE)</f>
        <v>#N/A</v>
      </c>
    </row>
    <row r="7400" spans="1:2">
      <c r="A7400"/>
      <c r="B7400" s="64" t="e">
        <f>VLOOKUP($A7400,Pivot!$D:$E,2,FALSE)</f>
        <v>#N/A</v>
      </c>
    </row>
    <row r="7401" spans="1:2">
      <c r="A7401"/>
      <c r="B7401" s="64" t="e">
        <f>VLOOKUP($A7401,Pivot!$D:$E,2,FALSE)</f>
        <v>#N/A</v>
      </c>
    </row>
    <row r="7402" spans="1:2">
      <c r="A7402"/>
      <c r="B7402" s="64" t="e">
        <f>VLOOKUP($A7402,Pivot!$D:$E,2,FALSE)</f>
        <v>#N/A</v>
      </c>
    </row>
    <row r="7403" spans="1:2">
      <c r="A7403"/>
      <c r="B7403" s="64" t="e">
        <f>VLOOKUP($A7403,Pivot!$D:$E,2,FALSE)</f>
        <v>#N/A</v>
      </c>
    </row>
    <row r="7404" spans="1:2">
      <c r="A7404"/>
      <c r="B7404" s="64" t="e">
        <f>VLOOKUP($A7404,Pivot!$D:$E,2,FALSE)</f>
        <v>#N/A</v>
      </c>
    </row>
    <row r="7405" spans="1:2">
      <c r="A7405"/>
      <c r="B7405" s="64" t="e">
        <f>VLOOKUP($A7405,Pivot!$D:$E,2,FALSE)</f>
        <v>#N/A</v>
      </c>
    </row>
    <row r="7406" spans="1:2">
      <c r="A7406"/>
      <c r="B7406" s="64" t="e">
        <f>VLOOKUP($A7406,Pivot!$D:$E,2,FALSE)</f>
        <v>#N/A</v>
      </c>
    </row>
    <row r="7407" spans="1:2">
      <c r="A7407"/>
      <c r="B7407" s="64" t="e">
        <f>VLOOKUP($A7407,Pivot!$D:$E,2,FALSE)</f>
        <v>#N/A</v>
      </c>
    </row>
    <row r="7408" spans="1:2">
      <c r="A7408"/>
      <c r="B7408" s="64" t="e">
        <f>VLOOKUP($A7408,Pivot!$D:$E,2,FALSE)</f>
        <v>#N/A</v>
      </c>
    </row>
    <row r="7409" spans="1:2">
      <c r="A7409"/>
      <c r="B7409" s="64" t="e">
        <f>VLOOKUP($A7409,Pivot!$D:$E,2,FALSE)</f>
        <v>#N/A</v>
      </c>
    </row>
    <row r="7410" spans="1:2">
      <c r="A7410"/>
      <c r="B7410" s="64" t="e">
        <f>VLOOKUP($A7410,Pivot!$D:$E,2,FALSE)</f>
        <v>#N/A</v>
      </c>
    </row>
    <row r="7411" spans="1:2">
      <c r="A7411"/>
      <c r="B7411" s="64" t="e">
        <f>VLOOKUP($A7411,Pivot!$D:$E,2,FALSE)</f>
        <v>#N/A</v>
      </c>
    </row>
    <row r="7412" spans="1:2">
      <c r="A7412"/>
      <c r="B7412" s="64" t="e">
        <f>VLOOKUP($A7412,Pivot!$D:$E,2,FALSE)</f>
        <v>#N/A</v>
      </c>
    </row>
    <row r="7413" spans="1:2">
      <c r="A7413"/>
      <c r="B7413" s="64" t="e">
        <f>VLOOKUP($A7413,Pivot!$D:$E,2,FALSE)</f>
        <v>#N/A</v>
      </c>
    </row>
    <row r="7414" spans="1:2">
      <c r="A7414"/>
      <c r="B7414" s="64" t="e">
        <f>VLOOKUP($A7414,Pivot!$D:$E,2,FALSE)</f>
        <v>#N/A</v>
      </c>
    </row>
    <row r="7415" spans="1:2">
      <c r="A7415"/>
      <c r="B7415" s="64" t="e">
        <f>VLOOKUP($A7415,Pivot!$D:$E,2,FALSE)</f>
        <v>#N/A</v>
      </c>
    </row>
    <row r="7416" spans="1:2">
      <c r="A7416"/>
      <c r="B7416" s="64" t="e">
        <f>VLOOKUP($A7416,Pivot!$D:$E,2,FALSE)</f>
        <v>#N/A</v>
      </c>
    </row>
    <row r="7417" spans="1:2">
      <c r="A7417"/>
      <c r="B7417" s="64" t="e">
        <f>VLOOKUP($A7417,Pivot!$D:$E,2,FALSE)</f>
        <v>#N/A</v>
      </c>
    </row>
    <row r="7418" spans="1:2">
      <c r="A7418"/>
      <c r="B7418" s="64" t="e">
        <f>VLOOKUP($A7418,Pivot!$D:$E,2,FALSE)</f>
        <v>#N/A</v>
      </c>
    </row>
    <row r="7419" spans="1:2">
      <c r="A7419"/>
      <c r="B7419" s="64" t="e">
        <f>VLOOKUP($A7419,Pivot!$D:$E,2,FALSE)</f>
        <v>#N/A</v>
      </c>
    </row>
    <row r="7420" spans="1:2">
      <c r="A7420"/>
      <c r="B7420" s="64" t="e">
        <f>VLOOKUP($A7420,Pivot!$D:$E,2,FALSE)</f>
        <v>#N/A</v>
      </c>
    </row>
    <row r="7421" spans="1:2">
      <c r="A7421"/>
      <c r="B7421" s="64" t="e">
        <f>VLOOKUP($A7421,Pivot!$D:$E,2,FALSE)</f>
        <v>#N/A</v>
      </c>
    </row>
    <row r="7422" spans="1:2">
      <c r="A7422"/>
      <c r="B7422" s="64" t="e">
        <f>VLOOKUP($A7422,Pivot!$D:$E,2,FALSE)</f>
        <v>#N/A</v>
      </c>
    </row>
    <row r="7423" spans="1:2">
      <c r="A7423"/>
      <c r="B7423" s="64" t="e">
        <f>VLOOKUP($A7423,Pivot!$D:$E,2,FALSE)</f>
        <v>#N/A</v>
      </c>
    </row>
    <row r="7424" spans="1:2">
      <c r="A7424"/>
      <c r="B7424" s="64" t="e">
        <f>VLOOKUP($A7424,Pivot!$D:$E,2,FALSE)</f>
        <v>#N/A</v>
      </c>
    </row>
    <row r="7425" spans="1:2">
      <c r="A7425"/>
      <c r="B7425" s="64" t="e">
        <f>VLOOKUP($A7425,Pivot!$D:$E,2,FALSE)</f>
        <v>#N/A</v>
      </c>
    </row>
    <row r="7426" spans="1:2">
      <c r="A7426"/>
      <c r="B7426" s="64" t="e">
        <f>VLOOKUP($A7426,Pivot!$D:$E,2,FALSE)</f>
        <v>#N/A</v>
      </c>
    </row>
    <row r="7427" spans="1:2">
      <c r="A7427"/>
      <c r="B7427" s="64" t="e">
        <f>VLOOKUP($A7427,Pivot!$D:$E,2,FALSE)</f>
        <v>#N/A</v>
      </c>
    </row>
    <row r="7428" spans="1:2">
      <c r="A7428"/>
      <c r="B7428" s="64" t="e">
        <f>VLOOKUP($A7428,Pivot!$D:$E,2,FALSE)</f>
        <v>#N/A</v>
      </c>
    </row>
    <row r="7429" spans="1:2">
      <c r="A7429"/>
      <c r="B7429" s="64" t="e">
        <f>VLOOKUP($A7429,Pivot!$D:$E,2,FALSE)</f>
        <v>#N/A</v>
      </c>
    </row>
    <row r="7430" spans="1:2">
      <c r="A7430"/>
      <c r="B7430" s="64" t="e">
        <f>VLOOKUP($A7430,Pivot!$D:$E,2,FALSE)</f>
        <v>#N/A</v>
      </c>
    </row>
    <row r="7431" spans="1:2">
      <c r="A7431"/>
      <c r="B7431" s="64" t="e">
        <f>VLOOKUP($A7431,Pivot!$D:$E,2,FALSE)</f>
        <v>#N/A</v>
      </c>
    </row>
    <row r="7432" spans="1:2">
      <c r="A7432"/>
      <c r="B7432" s="64" t="e">
        <f>VLOOKUP($A7432,Pivot!$D:$E,2,FALSE)</f>
        <v>#N/A</v>
      </c>
    </row>
    <row r="7433" spans="1:2">
      <c r="A7433"/>
      <c r="B7433" s="64" t="e">
        <f>VLOOKUP($A7433,Pivot!$D:$E,2,FALSE)</f>
        <v>#N/A</v>
      </c>
    </row>
    <row r="7434" spans="1:2">
      <c r="A7434"/>
      <c r="B7434" s="64" t="e">
        <f>VLOOKUP($A7434,Pivot!$D:$E,2,FALSE)</f>
        <v>#N/A</v>
      </c>
    </row>
    <row r="7435" spans="1:2">
      <c r="A7435"/>
      <c r="B7435" s="64" t="e">
        <f>VLOOKUP($A7435,Pivot!$D:$E,2,FALSE)</f>
        <v>#N/A</v>
      </c>
    </row>
    <row r="7436" spans="1:2">
      <c r="A7436"/>
      <c r="B7436" s="64" t="e">
        <f>VLOOKUP($A7436,Pivot!$D:$E,2,FALSE)</f>
        <v>#N/A</v>
      </c>
    </row>
    <row r="7437" spans="1:2">
      <c r="A7437"/>
      <c r="B7437" s="64" t="e">
        <f>VLOOKUP($A7437,Pivot!$D:$E,2,FALSE)</f>
        <v>#N/A</v>
      </c>
    </row>
    <row r="7438" spans="1:2">
      <c r="A7438"/>
      <c r="B7438" s="64" t="e">
        <f>VLOOKUP($A7438,Pivot!$D:$E,2,FALSE)</f>
        <v>#N/A</v>
      </c>
    </row>
    <row r="7439" spans="1:2">
      <c r="A7439"/>
      <c r="B7439" s="64" t="e">
        <f>VLOOKUP($A7439,Pivot!$D:$E,2,FALSE)</f>
        <v>#N/A</v>
      </c>
    </row>
    <row r="7440" spans="1:2">
      <c r="A7440"/>
      <c r="B7440" s="64" t="e">
        <f>VLOOKUP($A7440,Pivot!$D:$E,2,FALSE)</f>
        <v>#N/A</v>
      </c>
    </row>
    <row r="7441" spans="1:2">
      <c r="A7441"/>
      <c r="B7441" s="64" t="e">
        <f>VLOOKUP($A7441,Pivot!$D:$E,2,FALSE)</f>
        <v>#N/A</v>
      </c>
    </row>
    <row r="7442" spans="1:2">
      <c r="A7442"/>
      <c r="B7442" s="64" t="e">
        <f>VLOOKUP($A7442,Pivot!$D:$E,2,FALSE)</f>
        <v>#N/A</v>
      </c>
    </row>
    <row r="7443" spans="1:2">
      <c r="A7443"/>
      <c r="B7443" s="64" t="e">
        <f>VLOOKUP($A7443,Pivot!$D:$E,2,FALSE)</f>
        <v>#N/A</v>
      </c>
    </row>
    <row r="7444" spans="1:2">
      <c r="A7444"/>
      <c r="B7444" s="64" t="e">
        <f>VLOOKUP($A7444,Pivot!$D:$E,2,FALSE)</f>
        <v>#N/A</v>
      </c>
    </row>
    <row r="7445" spans="1:2">
      <c r="A7445"/>
      <c r="B7445" s="64" t="e">
        <f>VLOOKUP($A7445,Pivot!$D:$E,2,FALSE)</f>
        <v>#N/A</v>
      </c>
    </row>
    <row r="7446" spans="1:2">
      <c r="A7446"/>
      <c r="B7446" s="64" t="e">
        <f>VLOOKUP($A7446,Pivot!$D:$E,2,FALSE)</f>
        <v>#N/A</v>
      </c>
    </row>
    <row r="7447" spans="1:2">
      <c r="A7447"/>
      <c r="B7447" s="64" t="e">
        <f>VLOOKUP($A7447,Pivot!$D:$E,2,FALSE)</f>
        <v>#N/A</v>
      </c>
    </row>
    <row r="7448" spans="1:2">
      <c r="A7448"/>
      <c r="B7448" s="64" t="e">
        <f>VLOOKUP($A7448,Pivot!$D:$E,2,FALSE)</f>
        <v>#N/A</v>
      </c>
    </row>
    <row r="7449" spans="1:2">
      <c r="A7449"/>
      <c r="B7449" s="64" t="e">
        <f>VLOOKUP($A7449,Pivot!$D:$E,2,FALSE)</f>
        <v>#N/A</v>
      </c>
    </row>
    <row r="7450" spans="1:2">
      <c r="A7450"/>
      <c r="B7450" s="64" t="e">
        <f>VLOOKUP($A7450,Pivot!$D:$E,2,FALSE)</f>
        <v>#N/A</v>
      </c>
    </row>
    <row r="7451" spans="1:2">
      <c r="A7451"/>
      <c r="B7451" s="64" t="e">
        <f>VLOOKUP($A7451,Pivot!$D:$E,2,FALSE)</f>
        <v>#N/A</v>
      </c>
    </row>
    <row r="7452" spans="1:2">
      <c r="A7452"/>
      <c r="B7452" s="64" t="e">
        <f>VLOOKUP($A7452,Pivot!$D:$E,2,FALSE)</f>
        <v>#N/A</v>
      </c>
    </row>
    <row r="7453" spans="1:2">
      <c r="A7453"/>
      <c r="B7453" s="64" t="e">
        <f>VLOOKUP($A7453,Pivot!$D:$E,2,FALSE)</f>
        <v>#N/A</v>
      </c>
    </row>
    <row r="7454" spans="1:2">
      <c r="A7454"/>
      <c r="B7454" s="64" t="e">
        <f>VLOOKUP($A7454,Pivot!$D:$E,2,FALSE)</f>
        <v>#N/A</v>
      </c>
    </row>
    <row r="7455" spans="1:2">
      <c r="A7455"/>
      <c r="B7455" s="64" t="e">
        <f>VLOOKUP($A7455,Pivot!$D:$E,2,FALSE)</f>
        <v>#N/A</v>
      </c>
    </row>
    <row r="7456" spans="1:2">
      <c r="A7456"/>
      <c r="B7456" s="64" t="e">
        <f>VLOOKUP($A7456,Pivot!$D:$E,2,FALSE)</f>
        <v>#N/A</v>
      </c>
    </row>
    <row r="7457" spans="1:2">
      <c r="A7457"/>
      <c r="B7457" s="64" t="e">
        <f>VLOOKUP($A7457,Pivot!$D:$E,2,FALSE)</f>
        <v>#N/A</v>
      </c>
    </row>
    <row r="7458" spans="1:2">
      <c r="A7458"/>
      <c r="B7458" s="64" t="e">
        <f>VLOOKUP($A7458,Pivot!$D:$E,2,FALSE)</f>
        <v>#N/A</v>
      </c>
    </row>
    <row r="7459" spans="1:2">
      <c r="A7459"/>
      <c r="B7459" s="64" t="e">
        <f>VLOOKUP($A7459,Pivot!$D:$E,2,FALSE)</f>
        <v>#N/A</v>
      </c>
    </row>
    <row r="7460" spans="1:2">
      <c r="A7460"/>
      <c r="B7460" s="64" t="e">
        <f>VLOOKUP($A7460,Pivot!$D:$E,2,FALSE)</f>
        <v>#N/A</v>
      </c>
    </row>
    <row r="7461" spans="1:2">
      <c r="A7461"/>
      <c r="B7461" s="64" t="e">
        <f>VLOOKUP($A7461,Pivot!$D:$E,2,FALSE)</f>
        <v>#N/A</v>
      </c>
    </row>
    <row r="7462" spans="1:2">
      <c r="A7462"/>
      <c r="B7462" s="64" t="e">
        <f>VLOOKUP($A7462,Pivot!$D:$E,2,FALSE)</f>
        <v>#N/A</v>
      </c>
    </row>
    <row r="7463" spans="1:2">
      <c r="A7463"/>
      <c r="B7463" s="64" t="e">
        <f>VLOOKUP($A7463,Pivot!$D:$E,2,FALSE)</f>
        <v>#N/A</v>
      </c>
    </row>
    <row r="7464" spans="1:2">
      <c r="A7464"/>
      <c r="B7464" s="64" t="e">
        <f>VLOOKUP($A7464,Pivot!$D:$E,2,FALSE)</f>
        <v>#N/A</v>
      </c>
    </row>
    <row r="7465" spans="1:2">
      <c r="A7465"/>
      <c r="B7465" s="64" t="e">
        <f>VLOOKUP($A7465,Pivot!$D:$E,2,FALSE)</f>
        <v>#N/A</v>
      </c>
    </row>
    <row r="7466" spans="1:2">
      <c r="A7466"/>
      <c r="B7466" s="64" t="e">
        <f>VLOOKUP($A7466,Pivot!$D:$E,2,FALSE)</f>
        <v>#N/A</v>
      </c>
    </row>
    <row r="7467" spans="1:2">
      <c r="A7467"/>
      <c r="B7467" s="64" t="e">
        <f>VLOOKUP($A7467,Pivot!$D:$E,2,FALSE)</f>
        <v>#N/A</v>
      </c>
    </row>
    <row r="7468" spans="1:2">
      <c r="A7468"/>
      <c r="B7468" s="64" t="e">
        <f>VLOOKUP($A7468,Pivot!$D:$E,2,FALSE)</f>
        <v>#N/A</v>
      </c>
    </row>
    <row r="7469" spans="1:2">
      <c r="A7469"/>
      <c r="B7469" s="64" t="e">
        <f>VLOOKUP($A7469,Pivot!$D:$E,2,FALSE)</f>
        <v>#N/A</v>
      </c>
    </row>
    <row r="7470" spans="1:2">
      <c r="A7470"/>
      <c r="B7470" s="64" t="e">
        <f>VLOOKUP($A7470,Pivot!$D:$E,2,FALSE)</f>
        <v>#N/A</v>
      </c>
    </row>
    <row r="7471" spans="1:2">
      <c r="A7471"/>
      <c r="B7471" s="64" t="e">
        <f>VLOOKUP($A7471,Pivot!$D:$E,2,FALSE)</f>
        <v>#N/A</v>
      </c>
    </row>
    <row r="7472" spans="1:2">
      <c r="A7472"/>
      <c r="B7472" s="64" t="e">
        <f>VLOOKUP($A7472,Pivot!$D:$E,2,FALSE)</f>
        <v>#N/A</v>
      </c>
    </row>
    <row r="7473" spans="1:2">
      <c r="A7473"/>
      <c r="B7473" s="64" t="e">
        <f>VLOOKUP($A7473,Pivot!$D:$E,2,FALSE)</f>
        <v>#N/A</v>
      </c>
    </row>
    <row r="7474" spans="1:2">
      <c r="A7474"/>
      <c r="B7474" s="64" t="e">
        <f>VLOOKUP($A7474,Pivot!$D:$E,2,FALSE)</f>
        <v>#N/A</v>
      </c>
    </row>
    <row r="7475" spans="1:2">
      <c r="A7475"/>
      <c r="B7475" s="64" t="e">
        <f>VLOOKUP($A7475,Pivot!$D:$E,2,FALSE)</f>
        <v>#N/A</v>
      </c>
    </row>
    <row r="7476" spans="1:2">
      <c r="A7476"/>
      <c r="B7476" s="64" t="e">
        <f>VLOOKUP($A7476,Pivot!$D:$E,2,FALSE)</f>
        <v>#N/A</v>
      </c>
    </row>
    <row r="7477" spans="1:2">
      <c r="A7477"/>
      <c r="B7477" s="64" t="e">
        <f>VLOOKUP($A7477,Pivot!$D:$E,2,FALSE)</f>
        <v>#N/A</v>
      </c>
    </row>
    <row r="7478" spans="1:2">
      <c r="A7478"/>
      <c r="B7478" s="64" t="e">
        <f>VLOOKUP($A7478,Pivot!$D:$E,2,FALSE)</f>
        <v>#N/A</v>
      </c>
    </row>
    <row r="7479" spans="1:2">
      <c r="A7479"/>
      <c r="B7479" s="64" t="e">
        <f>VLOOKUP($A7479,Pivot!$D:$E,2,FALSE)</f>
        <v>#N/A</v>
      </c>
    </row>
    <row r="7480" spans="1:2">
      <c r="A7480"/>
      <c r="B7480" s="64" t="e">
        <f>VLOOKUP($A7480,Pivot!$D:$E,2,FALSE)</f>
        <v>#N/A</v>
      </c>
    </row>
    <row r="7481" spans="1:2">
      <c r="A7481"/>
      <c r="B7481" s="64" t="e">
        <f>VLOOKUP($A7481,Pivot!$D:$E,2,FALSE)</f>
        <v>#N/A</v>
      </c>
    </row>
    <row r="7482" spans="1:2">
      <c r="A7482"/>
      <c r="B7482" s="64" t="e">
        <f>VLOOKUP($A7482,Pivot!$D:$E,2,FALSE)</f>
        <v>#N/A</v>
      </c>
    </row>
    <row r="7483" spans="1:2">
      <c r="A7483"/>
      <c r="B7483" s="64" t="e">
        <f>VLOOKUP($A7483,Pivot!$D:$E,2,FALSE)</f>
        <v>#N/A</v>
      </c>
    </row>
    <row r="7484" spans="1:2">
      <c r="A7484"/>
      <c r="B7484" s="64" t="e">
        <f>VLOOKUP($A7484,Pivot!$D:$E,2,FALSE)</f>
        <v>#N/A</v>
      </c>
    </row>
    <row r="7485" spans="1:2">
      <c r="A7485"/>
      <c r="B7485" s="64" t="e">
        <f>VLOOKUP($A7485,Pivot!$D:$E,2,FALSE)</f>
        <v>#N/A</v>
      </c>
    </row>
    <row r="7486" spans="1:2">
      <c r="A7486"/>
      <c r="B7486" s="64" t="e">
        <f>VLOOKUP($A7486,Pivot!$D:$E,2,FALSE)</f>
        <v>#N/A</v>
      </c>
    </row>
    <row r="7487" spans="1:2">
      <c r="A7487"/>
      <c r="B7487" s="64" t="e">
        <f>VLOOKUP($A7487,Pivot!$D:$E,2,FALSE)</f>
        <v>#N/A</v>
      </c>
    </row>
    <row r="7488" spans="1:2">
      <c r="A7488"/>
      <c r="B7488" s="64" t="e">
        <f>VLOOKUP($A7488,Pivot!$D:$E,2,FALSE)</f>
        <v>#N/A</v>
      </c>
    </row>
    <row r="7489" spans="1:2">
      <c r="A7489"/>
      <c r="B7489" s="64" t="e">
        <f>VLOOKUP($A7489,Pivot!$D:$E,2,FALSE)</f>
        <v>#N/A</v>
      </c>
    </row>
    <row r="7490" spans="1:2">
      <c r="A7490"/>
      <c r="B7490" s="64" t="e">
        <f>VLOOKUP($A7490,Pivot!$D:$E,2,FALSE)</f>
        <v>#N/A</v>
      </c>
    </row>
    <row r="7491" spans="1:2">
      <c r="A7491"/>
      <c r="B7491" s="64" t="e">
        <f>VLOOKUP($A7491,Pivot!$D:$E,2,FALSE)</f>
        <v>#N/A</v>
      </c>
    </row>
    <row r="7492" spans="1:2">
      <c r="A7492"/>
      <c r="B7492" s="64" t="e">
        <f>VLOOKUP($A7492,Pivot!$D:$E,2,FALSE)</f>
        <v>#N/A</v>
      </c>
    </row>
    <row r="7493" spans="1:2">
      <c r="A7493"/>
      <c r="B7493" s="64" t="e">
        <f>VLOOKUP($A7493,Pivot!$D:$E,2,FALSE)</f>
        <v>#N/A</v>
      </c>
    </row>
    <row r="7494" spans="1:2">
      <c r="A7494"/>
      <c r="B7494" s="64" t="e">
        <f>VLOOKUP($A7494,Pivot!$D:$E,2,FALSE)</f>
        <v>#N/A</v>
      </c>
    </row>
    <row r="7495" spans="1:2">
      <c r="A7495"/>
      <c r="B7495" s="64" t="e">
        <f>VLOOKUP($A7495,Pivot!$D:$E,2,FALSE)</f>
        <v>#N/A</v>
      </c>
    </row>
    <row r="7496" spans="1:2">
      <c r="A7496"/>
      <c r="B7496" s="64" t="e">
        <f>VLOOKUP($A7496,Pivot!$D:$E,2,FALSE)</f>
        <v>#N/A</v>
      </c>
    </row>
    <row r="7497" spans="1:2">
      <c r="A7497"/>
      <c r="B7497" s="64" t="e">
        <f>VLOOKUP($A7497,Pivot!$D:$E,2,FALSE)</f>
        <v>#N/A</v>
      </c>
    </row>
    <row r="7498" spans="1:2">
      <c r="A7498"/>
      <c r="B7498" s="64" t="e">
        <f>VLOOKUP($A7498,Pivot!$D:$E,2,FALSE)</f>
        <v>#N/A</v>
      </c>
    </row>
    <row r="7499" spans="1:2">
      <c r="A7499"/>
      <c r="B7499" s="64" t="e">
        <f>VLOOKUP($A7499,Pivot!$D:$E,2,FALSE)</f>
        <v>#N/A</v>
      </c>
    </row>
    <row r="7500" spans="1:2">
      <c r="A7500"/>
      <c r="B7500" s="64" t="e">
        <f>VLOOKUP($A7500,Pivot!$D:$E,2,FALSE)</f>
        <v>#N/A</v>
      </c>
    </row>
    <row r="7501" spans="1:2">
      <c r="A7501"/>
      <c r="B7501" s="64" t="e">
        <f>VLOOKUP($A7501,Pivot!$D:$E,2,FALSE)</f>
        <v>#N/A</v>
      </c>
    </row>
    <row r="7502" spans="1:2">
      <c r="A7502"/>
      <c r="B7502" s="64" t="e">
        <f>VLOOKUP($A7502,Pivot!$D:$E,2,FALSE)</f>
        <v>#N/A</v>
      </c>
    </row>
    <row r="7503" spans="1:2">
      <c r="A7503"/>
      <c r="B7503" s="64" t="e">
        <f>VLOOKUP($A7503,Pivot!$D:$E,2,FALSE)</f>
        <v>#N/A</v>
      </c>
    </row>
    <row r="7504" spans="1:2">
      <c r="A7504"/>
      <c r="B7504" s="64" t="e">
        <f>VLOOKUP($A7504,Pivot!$D:$E,2,FALSE)</f>
        <v>#N/A</v>
      </c>
    </row>
    <row r="7505" spans="1:2">
      <c r="A7505"/>
      <c r="B7505" s="64" t="e">
        <f>VLOOKUP($A7505,Pivot!$D:$E,2,FALSE)</f>
        <v>#N/A</v>
      </c>
    </row>
    <row r="7506" spans="1:2">
      <c r="A7506"/>
      <c r="B7506" s="64" t="e">
        <f>VLOOKUP($A7506,Pivot!$D:$E,2,FALSE)</f>
        <v>#N/A</v>
      </c>
    </row>
    <row r="7507" spans="1:2">
      <c r="A7507"/>
      <c r="B7507" s="64" t="e">
        <f>VLOOKUP($A7507,Pivot!$D:$E,2,FALSE)</f>
        <v>#N/A</v>
      </c>
    </row>
    <row r="7508" spans="1:2">
      <c r="A7508"/>
      <c r="B7508" s="64" t="e">
        <f>VLOOKUP($A7508,Pivot!$D:$E,2,FALSE)</f>
        <v>#N/A</v>
      </c>
    </row>
    <row r="7509" spans="1:2">
      <c r="A7509"/>
      <c r="B7509" s="64" t="e">
        <f>VLOOKUP($A7509,Pivot!$D:$E,2,FALSE)</f>
        <v>#N/A</v>
      </c>
    </row>
    <row r="7510" spans="1:2">
      <c r="A7510"/>
      <c r="B7510" s="64" t="e">
        <f>VLOOKUP($A7510,Pivot!$D:$E,2,FALSE)</f>
        <v>#N/A</v>
      </c>
    </row>
    <row r="7511" spans="1:2">
      <c r="A7511"/>
      <c r="B7511" s="64" t="e">
        <f>VLOOKUP($A7511,Pivot!$D:$E,2,FALSE)</f>
        <v>#N/A</v>
      </c>
    </row>
    <row r="7512" spans="1:2">
      <c r="A7512"/>
      <c r="B7512" s="64" t="e">
        <f>VLOOKUP($A7512,Pivot!$D:$E,2,FALSE)</f>
        <v>#N/A</v>
      </c>
    </row>
    <row r="7513" spans="1:2">
      <c r="A7513"/>
      <c r="B7513" s="64" t="e">
        <f>VLOOKUP($A7513,Pivot!$D:$E,2,FALSE)</f>
        <v>#N/A</v>
      </c>
    </row>
    <row r="7514" spans="1:2">
      <c r="A7514"/>
      <c r="B7514" s="64" t="e">
        <f>VLOOKUP($A7514,Pivot!$D:$E,2,FALSE)</f>
        <v>#N/A</v>
      </c>
    </row>
    <row r="7515" spans="1:2">
      <c r="A7515"/>
      <c r="B7515" s="64" t="e">
        <f>VLOOKUP($A7515,Pivot!$D:$E,2,FALSE)</f>
        <v>#N/A</v>
      </c>
    </row>
    <row r="7516" spans="1:2">
      <c r="A7516"/>
      <c r="B7516" s="64" t="e">
        <f>VLOOKUP($A7516,Pivot!$D:$E,2,FALSE)</f>
        <v>#N/A</v>
      </c>
    </row>
    <row r="7517" spans="1:2">
      <c r="A7517"/>
      <c r="B7517" s="64" t="e">
        <f>VLOOKUP($A7517,Pivot!$D:$E,2,FALSE)</f>
        <v>#N/A</v>
      </c>
    </row>
    <row r="7518" spans="1:2">
      <c r="A7518"/>
      <c r="B7518" s="64" t="e">
        <f>VLOOKUP($A7518,Pivot!$D:$E,2,FALSE)</f>
        <v>#N/A</v>
      </c>
    </row>
    <row r="7519" spans="1:2">
      <c r="A7519"/>
      <c r="B7519" s="64" t="e">
        <f>VLOOKUP($A7519,Pivot!$D:$E,2,FALSE)</f>
        <v>#N/A</v>
      </c>
    </row>
    <row r="7520" spans="1:2">
      <c r="A7520"/>
      <c r="B7520" s="64" t="e">
        <f>VLOOKUP($A7520,Pivot!$D:$E,2,FALSE)</f>
        <v>#N/A</v>
      </c>
    </row>
    <row r="7521" spans="1:2">
      <c r="A7521"/>
      <c r="B7521" s="64" t="e">
        <f>VLOOKUP($A7521,Pivot!$D:$E,2,FALSE)</f>
        <v>#N/A</v>
      </c>
    </row>
    <row r="7522" spans="1:2">
      <c r="A7522"/>
      <c r="B7522" s="64" t="e">
        <f>VLOOKUP($A7522,Pivot!$D:$E,2,FALSE)</f>
        <v>#N/A</v>
      </c>
    </row>
    <row r="7523" spans="1:2">
      <c r="A7523"/>
      <c r="B7523" s="64" t="e">
        <f>VLOOKUP($A7523,Pivot!$D:$E,2,FALSE)</f>
        <v>#N/A</v>
      </c>
    </row>
    <row r="7524" spans="1:2">
      <c r="A7524"/>
      <c r="B7524" s="64" t="e">
        <f>VLOOKUP($A7524,Pivot!$D:$E,2,FALSE)</f>
        <v>#N/A</v>
      </c>
    </row>
    <row r="7525" spans="1:2">
      <c r="A7525"/>
      <c r="B7525" s="64" t="e">
        <f>VLOOKUP($A7525,Pivot!$D:$E,2,FALSE)</f>
        <v>#N/A</v>
      </c>
    </row>
    <row r="7526" spans="1:2">
      <c r="A7526"/>
      <c r="B7526" s="64" t="e">
        <f>VLOOKUP($A7526,Pivot!$D:$E,2,FALSE)</f>
        <v>#N/A</v>
      </c>
    </row>
    <row r="7527" spans="1:2">
      <c r="A7527"/>
      <c r="B7527" s="64" t="e">
        <f>VLOOKUP($A7527,Pivot!$D:$E,2,FALSE)</f>
        <v>#N/A</v>
      </c>
    </row>
    <row r="7528" spans="1:2">
      <c r="A7528"/>
      <c r="B7528" s="64" t="e">
        <f>VLOOKUP($A7528,Pivot!$D:$E,2,FALSE)</f>
        <v>#N/A</v>
      </c>
    </row>
    <row r="7529" spans="1:2">
      <c r="A7529"/>
      <c r="B7529" s="64" t="e">
        <f>VLOOKUP($A7529,Pivot!$D:$E,2,FALSE)</f>
        <v>#N/A</v>
      </c>
    </row>
    <row r="7530" spans="1:2">
      <c r="A7530"/>
      <c r="B7530" s="64" t="e">
        <f>VLOOKUP($A7530,Pivot!$D:$E,2,FALSE)</f>
        <v>#N/A</v>
      </c>
    </row>
    <row r="7531" spans="1:2">
      <c r="A7531"/>
      <c r="B7531" s="64" t="e">
        <f>VLOOKUP($A7531,Pivot!$D:$E,2,FALSE)</f>
        <v>#N/A</v>
      </c>
    </row>
    <row r="7532" spans="1:2">
      <c r="A7532"/>
      <c r="B7532" s="64" t="e">
        <f>VLOOKUP($A7532,Pivot!$D:$E,2,FALSE)</f>
        <v>#N/A</v>
      </c>
    </row>
    <row r="7533" spans="1:2">
      <c r="A7533"/>
      <c r="B7533" s="64" t="e">
        <f>VLOOKUP($A7533,Pivot!$D:$E,2,FALSE)</f>
        <v>#N/A</v>
      </c>
    </row>
    <row r="7534" spans="1:2">
      <c r="A7534"/>
      <c r="B7534" s="64" t="e">
        <f>VLOOKUP($A7534,Pivot!$D:$E,2,FALSE)</f>
        <v>#N/A</v>
      </c>
    </row>
    <row r="7535" spans="1:2">
      <c r="A7535"/>
      <c r="B7535" s="64" t="e">
        <f>VLOOKUP($A7535,Pivot!$D:$E,2,FALSE)</f>
        <v>#N/A</v>
      </c>
    </row>
    <row r="7536" spans="1:2">
      <c r="A7536"/>
      <c r="B7536" s="64" t="e">
        <f>VLOOKUP($A7536,Pivot!$D:$E,2,FALSE)</f>
        <v>#N/A</v>
      </c>
    </row>
    <row r="7537" spans="1:2">
      <c r="A7537"/>
      <c r="B7537" s="64" t="e">
        <f>VLOOKUP($A7537,Pivot!$D:$E,2,FALSE)</f>
        <v>#N/A</v>
      </c>
    </row>
    <row r="7538" spans="1:2">
      <c r="A7538"/>
      <c r="B7538" s="64" t="e">
        <f>VLOOKUP($A7538,Pivot!$D:$E,2,FALSE)</f>
        <v>#N/A</v>
      </c>
    </row>
    <row r="7539" spans="1:2">
      <c r="A7539"/>
      <c r="B7539" s="64" t="e">
        <f>VLOOKUP($A7539,Pivot!$D:$E,2,FALSE)</f>
        <v>#N/A</v>
      </c>
    </row>
    <row r="7540" spans="1:2">
      <c r="A7540"/>
      <c r="B7540" s="64" t="e">
        <f>VLOOKUP($A7540,Pivot!$D:$E,2,FALSE)</f>
        <v>#N/A</v>
      </c>
    </row>
    <row r="7541" spans="1:2">
      <c r="A7541"/>
      <c r="B7541" s="64" t="e">
        <f>VLOOKUP($A7541,Pivot!$D:$E,2,FALSE)</f>
        <v>#N/A</v>
      </c>
    </row>
    <row r="7542" spans="1:2">
      <c r="A7542"/>
      <c r="B7542" s="64" t="e">
        <f>VLOOKUP($A7542,Pivot!$D:$E,2,FALSE)</f>
        <v>#N/A</v>
      </c>
    </row>
    <row r="7543" spans="1:2">
      <c r="A7543"/>
      <c r="B7543" s="64" t="e">
        <f>VLOOKUP($A7543,Pivot!$D:$E,2,FALSE)</f>
        <v>#N/A</v>
      </c>
    </row>
    <row r="7544" spans="1:2">
      <c r="A7544"/>
      <c r="B7544" s="64" t="e">
        <f>VLOOKUP($A7544,Pivot!$D:$E,2,FALSE)</f>
        <v>#N/A</v>
      </c>
    </row>
    <row r="7545" spans="1:2">
      <c r="A7545"/>
      <c r="B7545" s="64" t="e">
        <f>VLOOKUP($A7545,Pivot!$D:$E,2,FALSE)</f>
        <v>#N/A</v>
      </c>
    </row>
    <row r="7546" spans="1:2">
      <c r="A7546"/>
      <c r="B7546" s="64" t="e">
        <f>VLOOKUP($A7546,Pivot!$D:$E,2,FALSE)</f>
        <v>#N/A</v>
      </c>
    </row>
    <row r="7547" spans="1:2">
      <c r="A7547"/>
      <c r="B7547" s="64" t="e">
        <f>VLOOKUP($A7547,Pivot!$D:$E,2,FALSE)</f>
        <v>#N/A</v>
      </c>
    </row>
    <row r="7548" spans="1:2">
      <c r="A7548"/>
      <c r="B7548" s="64" t="e">
        <f>VLOOKUP($A7548,Pivot!$D:$E,2,FALSE)</f>
        <v>#N/A</v>
      </c>
    </row>
    <row r="7549" spans="1:2">
      <c r="A7549"/>
      <c r="B7549" s="64" t="e">
        <f>VLOOKUP($A7549,Pivot!$D:$E,2,FALSE)</f>
        <v>#N/A</v>
      </c>
    </row>
    <row r="7550" spans="1:2">
      <c r="A7550"/>
      <c r="B7550" s="64" t="e">
        <f>VLOOKUP($A7550,Pivot!$D:$E,2,FALSE)</f>
        <v>#N/A</v>
      </c>
    </row>
    <row r="7551" spans="1:2">
      <c r="A7551"/>
      <c r="B7551" s="64" t="e">
        <f>VLOOKUP($A7551,Pivot!$D:$E,2,FALSE)</f>
        <v>#N/A</v>
      </c>
    </row>
    <row r="7552" spans="1:2">
      <c r="A7552"/>
      <c r="B7552" s="64" t="e">
        <f>VLOOKUP($A7552,Pivot!$D:$E,2,FALSE)</f>
        <v>#N/A</v>
      </c>
    </row>
    <row r="7553" spans="1:2">
      <c r="A7553"/>
      <c r="B7553" s="64" t="e">
        <f>VLOOKUP($A7553,Pivot!$D:$E,2,FALSE)</f>
        <v>#N/A</v>
      </c>
    </row>
    <row r="7554" spans="1:2">
      <c r="A7554"/>
      <c r="B7554" s="64" t="e">
        <f>VLOOKUP($A7554,Pivot!$D:$E,2,FALSE)</f>
        <v>#N/A</v>
      </c>
    </row>
    <row r="7555" spans="1:2">
      <c r="A7555"/>
      <c r="B7555" s="64" t="e">
        <f>VLOOKUP($A7555,Pivot!$D:$E,2,FALSE)</f>
        <v>#N/A</v>
      </c>
    </row>
    <row r="7556" spans="1:2">
      <c r="A7556"/>
      <c r="B7556" s="64" t="e">
        <f>VLOOKUP($A7556,Pivot!$D:$E,2,FALSE)</f>
        <v>#N/A</v>
      </c>
    </row>
    <row r="7557" spans="1:2">
      <c r="A7557"/>
      <c r="B7557" s="64" t="e">
        <f>VLOOKUP($A7557,Pivot!$D:$E,2,FALSE)</f>
        <v>#N/A</v>
      </c>
    </row>
    <row r="7558" spans="1:2">
      <c r="A7558"/>
      <c r="B7558" s="64" t="e">
        <f>VLOOKUP($A7558,Pivot!$D:$E,2,FALSE)</f>
        <v>#N/A</v>
      </c>
    </row>
    <row r="7559" spans="1:2">
      <c r="A7559"/>
      <c r="B7559" s="64" t="e">
        <f>VLOOKUP($A7559,Pivot!$D:$E,2,FALSE)</f>
        <v>#N/A</v>
      </c>
    </row>
    <row r="7560" spans="1:2">
      <c r="A7560"/>
      <c r="B7560" s="64" t="e">
        <f>VLOOKUP($A7560,Pivot!$D:$E,2,FALSE)</f>
        <v>#N/A</v>
      </c>
    </row>
    <row r="7561" spans="1:2">
      <c r="A7561"/>
      <c r="B7561" s="64" t="e">
        <f>VLOOKUP($A7561,Pivot!$D:$E,2,FALSE)</f>
        <v>#N/A</v>
      </c>
    </row>
    <row r="7562" spans="1:2">
      <c r="A7562"/>
      <c r="B7562" s="64" t="e">
        <f>VLOOKUP($A7562,Pivot!$D:$E,2,FALSE)</f>
        <v>#N/A</v>
      </c>
    </row>
    <row r="7563" spans="1:2">
      <c r="A7563"/>
      <c r="B7563" s="64" t="e">
        <f>VLOOKUP($A7563,Pivot!$D:$E,2,FALSE)</f>
        <v>#N/A</v>
      </c>
    </row>
    <row r="7564" spans="1:2">
      <c r="A7564"/>
      <c r="B7564" s="64" t="e">
        <f>VLOOKUP($A7564,Pivot!$D:$E,2,FALSE)</f>
        <v>#N/A</v>
      </c>
    </row>
    <row r="7565" spans="1:2">
      <c r="A7565"/>
      <c r="B7565" s="64" t="e">
        <f>VLOOKUP($A7565,Pivot!$D:$E,2,FALSE)</f>
        <v>#N/A</v>
      </c>
    </row>
    <row r="7566" spans="1:2">
      <c r="A7566"/>
      <c r="B7566" s="64" t="e">
        <f>VLOOKUP($A7566,Pivot!$D:$E,2,FALSE)</f>
        <v>#N/A</v>
      </c>
    </row>
    <row r="7567" spans="1:2">
      <c r="A7567"/>
      <c r="B7567" s="64" t="e">
        <f>VLOOKUP($A7567,Pivot!$D:$E,2,FALSE)</f>
        <v>#N/A</v>
      </c>
    </row>
    <row r="7568" spans="1:2">
      <c r="A7568"/>
      <c r="B7568" s="64" t="e">
        <f>VLOOKUP($A7568,Pivot!$D:$E,2,FALSE)</f>
        <v>#N/A</v>
      </c>
    </row>
    <row r="7569" spans="1:2">
      <c r="A7569"/>
      <c r="B7569" s="64" t="e">
        <f>VLOOKUP($A7569,Pivot!$D:$E,2,FALSE)</f>
        <v>#N/A</v>
      </c>
    </row>
    <row r="7570" spans="1:2">
      <c r="A7570"/>
      <c r="B7570" s="64" t="e">
        <f>VLOOKUP($A7570,Pivot!$D:$E,2,FALSE)</f>
        <v>#N/A</v>
      </c>
    </row>
    <row r="7571" spans="1:2">
      <c r="A7571"/>
      <c r="B7571" s="64" t="e">
        <f>VLOOKUP($A7571,Pivot!$D:$E,2,FALSE)</f>
        <v>#N/A</v>
      </c>
    </row>
    <row r="7572" spans="1:2">
      <c r="A7572"/>
      <c r="B7572" s="64" t="e">
        <f>VLOOKUP($A7572,Pivot!$D:$E,2,FALSE)</f>
        <v>#N/A</v>
      </c>
    </row>
    <row r="7573" spans="1:2">
      <c r="A7573"/>
      <c r="B7573" s="64" t="e">
        <f>VLOOKUP($A7573,Pivot!$D:$E,2,FALSE)</f>
        <v>#N/A</v>
      </c>
    </row>
    <row r="7574" spans="1:2">
      <c r="A7574"/>
      <c r="B7574" s="64" t="e">
        <f>VLOOKUP($A7574,Pivot!$D:$E,2,FALSE)</f>
        <v>#N/A</v>
      </c>
    </row>
    <row r="7575" spans="1:2">
      <c r="A7575"/>
      <c r="B7575" s="64" t="e">
        <f>VLOOKUP($A7575,Pivot!$D:$E,2,FALSE)</f>
        <v>#N/A</v>
      </c>
    </row>
    <row r="7576" spans="1:2">
      <c r="A7576"/>
      <c r="B7576" s="64" t="e">
        <f>VLOOKUP($A7576,Pivot!$D:$E,2,FALSE)</f>
        <v>#N/A</v>
      </c>
    </row>
    <row r="7577" spans="1:2">
      <c r="A7577"/>
      <c r="B7577" s="64" t="e">
        <f>VLOOKUP($A7577,Pivot!$D:$E,2,FALSE)</f>
        <v>#N/A</v>
      </c>
    </row>
    <row r="7578" spans="1:2">
      <c r="A7578"/>
      <c r="B7578" s="64" t="e">
        <f>VLOOKUP($A7578,Pivot!$D:$E,2,FALSE)</f>
        <v>#N/A</v>
      </c>
    </row>
    <row r="7579" spans="1:2">
      <c r="A7579"/>
      <c r="B7579" s="64" t="e">
        <f>VLOOKUP($A7579,Pivot!$D:$E,2,FALSE)</f>
        <v>#N/A</v>
      </c>
    </row>
    <row r="7580" spans="1:2">
      <c r="A7580"/>
      <c r="B7580" s="64" t="e">
        <f>VLOOKUP($A7580,Pivot!$D:$E,2,FALSE)</f>
        <v>#N/A</v>
      </c>
    </row>
    <row r="7581" spans="1:2">
      <c r="A7581"/>
      <c r="B7581" s="64" t="e">
        <f>VLOOKUP($A7581,Pivot!$D:$E,2,FALSE)</f>
        <v>#N/A</v>
      </c>
    </row>
    <row r="7582" spans="1:2">
      <c r="A7582"/>
      <c r="B7582" s="64" t="e">
        <f>VLOOKUP($A7582,Pivot!$D:$E,2,FALSE)</f>
        <v>#N/A</v>
      </c>
    </row>
    <row r="7583" spans="1:2">
      <c r="A7583"/>
      <c r="B7583" s="64" t="e">
        <f>VLOOKUP($A7583,Pivot!$D:$E,2,FALSE)</f>
        <v>#N/A</v>
      </c>
    </row>
    <row r="7584" spans="1:2">
      <c r="A7584"/>
      <c r="B7584" s="64" t="e">
        <f>VLOOKUP($A7584,Pivot!$D:$E,2,FALSE)</f>
        <v>#N/A</v>
      </c>
    </row>
    <row r="7585" spans="1:2">
      <c r="A7585"/>
      <c r="B7585" s="64" t="e">
        <f>VLOOKUP($A7585,Pivot!$D:$E,2,FALSE)</f>
        <v>#N/A</v>
      </c>
    </row>
    <row r="7586" spans="1:2">
      <c r="A7586"/>
      <c r="B7586" s="64" t="e">
        <f>VLOOKUP($A7586,Pivot!$D:$E,2,FALSE)</f>
        <v>#N/A</v>
      </c>
    </row>
    <row r="7587" spans="1:2">
      <c r="A7587"/>
      <c r="B7587" s="64" t="e">
        <f>VLOOKUP($A7587,Pivot!$D:$E,2,FALSE)</f>
        <v>#N/A</v>
      </c>
    </row>
    <row r="7588" spans="1:2">
      <c r="A7588"/>
      <c r="B7588" s="64" t="e">
        <f>VLOOKUP($A7588,Pivot!$D:$E,2,FALSE)</f>
        <v>#N/A</v>
      </c>
    </row>
    <row r="7589" spans="1:2">
      <c r="A7589"/>
      <c r="B7589" s="64" t="e">
        <f>VLOOKUP($A7589,Pivot!$D:$E,2,FALSE)</f>
        <v>#N/A</v>
      </c>
    </row>
    <row r="7590" spans="1:2">
      <c r="A7590"/>
      <c r="B7590" s="64" t="e">
        <f>VLOOKUP($A7590,Pivot!$D:$E,2,FALSE)</f>
        <v>#N/A</v>
      </c>
    </row>
    <row r="7591" spans="1:2">
      <c r="A7591"/>
      <c r="B7591" s="64" t="e">
        <f>VLOOKUP($A7591,Pivot!$D:$E,2,FALSE)</f>
        <v>#N/A</v>
      </c>
    </row>
    <row r="7592" spans="1:2">
      <c r="A7592"/>
      <c r="B7592" s="64" t="e">
        <f>VLOOKUP($A7592,Pivot!$D:$E,2,FALSE)</f>
        <v>#N/A</v>
      </c>
    </row>
    <row r="7593" spans="1:2">
      <c r="A7593"/>
      <c r="B7593" s="64" t="e">
        <f>VLOOKUP($A7593,Pivot!$D:$E,2,FALSE)</f>
        <v>#N/A</v>
      </c>
    </row>
    <row r="7594" spans="1:2">
      <c r="A7594"/>
      <c r="B7594" s="64" t="e">
        <f>VLOOKUP($A7594,Pivot!$D:$E,2,FALSE)</f>
        <v>#N/A</v>
      </c>
    </row>
    <row r="7595" spans="1:2">
      <c r="A7595"/>
      <c r="B7595" s="64" t="e">
        <f>VLOOKUP($A7595,Pivot!$D:$E,2,FALSE)</f>
        <v>#N/A</v>
      </c>
    </row>
    <row r="7596" spans="1:2">
      <c r="A7596"/>
      <c r="B7596" s="64" t="e">
        <f>VLOOKUP($A7596,Pivot!$D:$E,2,FALSE)</f>
        <v>#N/A</v>
      </c>
    </row>
    <row r="7597" spans="1:2">
      <c r="A7597"/>
      <c r="B7597" s="64" t="e">
        <f>VLOOKUP($A7597,Pivot!$D:$E,2,FALSE)</f>
        <v>#N/A</v>
      </c>
    </row>
    <row r="7598" spans="1:2">
      <c r="A7598"/>
      <c r="B7598" s="64" t="e">
        <f>VLOOKUP($A7598,Pivot!$D:$E,2,FALSE)</f>
        <v>#N/A</v>
      </c>
    </row>
    <row r="7599" spans="1:2">
      <c r="A7599"/>
      <c r="B7599" s="64" t="e">
        <f>VLOOKUP($A7599,Pivot!$D:$E,2,FALSE)</f>
        <v>#N/A</v>
      </c>
    </row>
    <row r="7600" spans="1:2">
      <c r="A7600"/>
      <c r="B7600" s="64" t="e">
        <f>VLOOKUP($A7600,Pivot!$D:$E,2,FALSE)</f>
        <v>#N/A</v>
      </c>
    </row>
    <row r="7601" spans="1:2">
      <c r="A7601"/>
      <c r="B7601" s="64" t="e">
        <f>VLOOKUP($A7601,Pivot!$D:$E,2,FALSE)</f>
        <v>#N/A</v>
      </c>
    </row>
    <row r="7602" spans="1:2">
      <c r="A7602"/>
      <c r="B7602" s="64" t="e">
        <f>VLOOKUP($A7602,Pivot!$D:$E,2,FALSE)</f>
        <v>#N/A</v>
      </c>
    </row>
    <row r="7603" spans="1:2">
      <c r="A7603"/>
      <c r="B7603" s="64" t="e">
        <f>VLOOKUP($A7603,Pivot!$D:$E,2,FALSE)</f>
        <v>#N/A</v>
      </c>
    </row>
    <row r="7604" spans="1:2">
      <c r="A7604"/>
      <c r="B7604" s="64" t="e">
        <f>VLOOKUP($A7604,Pivot!$D:$E,2,FALSE)</f>
        <v>#N/A</v>
      </c>
    </row>
    <row r="7605" spans="1:2">
      <c r="A7605"/>
      <c r="B7605" s="64" t="e">
        <f>VLOOKUP($A7605,Pivot!$D:$E,2,FALSE)</f>
        <v>#N/A</v>
      </c>
    </row>
    <row r="7606" spans="1:2">
      <c r="A7606"/>
      <c r="B7606" s="64" t="e">
        <f>VLOOKUP($A7606,Pivot!$D:$E,2,FALSE)</f>
        <v>#N/A</v>
      </c>
    </row>
    <row r="7607" spans="1:2">
      <c r="A7607"/>
      <c r="B7607" s="64" t="e">
        <f>VLOOKUP($A7607,Pivot!$D:$E,2,FALSE)</f>
        <v>#N/A</v>
      </c>
    </row>
    <row r="7608" spans="1:2">
      <c r="A7608"/>
      <c r="B7608" s="64" t="e">
        <f>VLOOKUP($A7608,Pivot!$D:$E,2,FALSE)</f>
        <v>#N/A</v>
      </c>
    </row>
    <row r="7609" spans="1:2">
      <c r="A7609"/>
      <c r="B7609" s="64" t="e">
        <f>VLOOKUP($A7609,Pivot!$D:$E,2,FALSE)</f>
        <v>#N/A</v>
      </c>
    </row>
    <row r="7610" spans="1:2">
      <c r="A7610"/>
      <c r="B7610" s="64" t="e">
        <f>VLOOKUP($A7610,Pivot!$D:$E,2,FALSE)</f>
        <v>#N/A</v>
      </c>
    </row>
    <row r="7611" spans="1:2">
      <c r="A7611"/>
      <c r="B7611" s="64" t="e">
        <f>VLOOKUP($A7611,Pivot!$D:$E,2,FALSE)</f>
        <v>#N/A</v>
      </c>
    </row>
    <row r="7612" spans="1:2">
      <c r="A7612"/>
      <c r="B7612" s="64" t="e">
        <f>VLOOKUP($A7612,Pivot!$D:$E,2,FALSE)</f>
        <v>#N/A</v>
      </c>
    </row>
    <row r="7613" spans="1:2">
      <c r="A7613"/>
      <c r="B7613" s="64" t="e">
        <f>VLOOKUP($A7613,Pivot!$D:$E,2,FALSE)</f>
        <v>#N/A</v>
      </c>
    </row>
    <row r="7614" spans="1:2">
      <c r="A7614"/>
      <c r="B7614" s="64" t="e">
        <f>VLOOKUP($A7614,Pivot!$D:$E,2,FALSE)</f>
        <v>#N/A</v>
      </c>
    </row>
    <row r="7615" spans="1:2">
      <c r="A7615"/>
      <c r="B7615" s="64" t="e">
        <f>VLOOKUP($A7615,Pivot!$D:$E,2,FALSE)</f>
        <v>#N/A</v>
      </c>
    </row>
    <row r="7616" spans="1:2">
      <c r="A7616"/>
      <c r="B7616" s="64" t="e">
        <f>VLOOKUP($A7616,Pivot!$D:$E,2,FALSE)</f>
        <v>#N/A</v>
      </c>
    </row>
    <row r="7617" spans="1:2">
      <c r="A7617"/>
      <c r="B7617" s="64" t="e">
        <f>VLOOKUP($A7617,Pivot!$D:$E,2,FALSE)</f>
        <v>#N/A</v>
      </c>
    </row>
    <row r="7618" spans="1:2">
      <c r="A7618"/>
      <c r="B7618" s="64" t="e">
        <f>VLOOKUP($A7618,Pivot!$D:$E,2,FALSE)</f>
        <v>#N/A</v>
      </c>
    </row>
    <row r="7619" spans="1:2">
      <c r="A7619"/>
      <c r="B7619" s="64" t="e">
        <f>VLOOKUP($A7619,Pivot!$D:$E,2,FALSE)</f>
        <v>#N/A</v>
      </c>
    </row>
    <row r="7620" spans="1:2">
      <c r="A7620"/>
      <c r="B7620" s="64" t="e">
        <f>VLOOKUP($A7620,Pivot!$D:$E,2,FALSE)</f>
        <v>#N/A</v>
      </c>
    </row>
    <row r="7621" spans="1:2">
      <c r="A7621"/>
      <c r="B7621" s="64" t="e">
        <f>VLOOKUP($A7621,Pivot!$D:$E,2,FALSE)</f>
        <v>#N/A</v>
      </c>
    </row>
    <row r="7622" spans="1:2">
      <c r="A7622"/>
      <c r="B7622" s="64" t="e">
        <f>VLOOKUP($A7622,Pivot!$D:$E,2,FALSE)</f>
        <v>#N/A</v>
      </c>
    </row>
    <row r="7623" spans="1:2">
      <c r="A7623"/>
      <c r="B7623" s="64" t="e">
        <f>VLOOKUP($A7623,Pivot!$D:$E,2,FALSE)</f>
        <v>#N/A</v>
      </c>
    </row>
    <row r="7624" spans="1:2">
      <c r="A7624"/>
      <c r="B7624" s="64" t="e">
        <f>VLOOKUP($A7624,Pivot!$D:$E,2,FALSE)</f>
        <v>#N/A</v>
      </c>
    </row>
    <row r="7625" spans="1:2">
      <c r="A7625"/>
      <c r="B7625" s="64" t="e">
        <f>VLOOKUP($A7625,Pivot!$D:$E,2,FALSE)</f>
        <v>#N/A</v>
      </c>
    </row>
    <row r="7626" spans="1:2">
      <c r="A7626"/>
      <c r="B7626" s="64" t="e">
        <f>VLOOKUP($A7626,Pivot!$D:$E,2,FALSE)</f>
        <v>#N/A</v>
      </c>
    </row>
    <row r="7627" spans="1:2">
      <c r="A7627"/>
      <c r="B7627" s="64" t="e">
        <f>VLOOKUP($A7627,Pivot!$D:$E,2,FALSE)</f>
        <v>#N/A</v>
      </c>
    </row>
    <row r="7628" spans="1:2">
      <c r="A7628"/>
      <c r="B7628" s="64" t="e">
        <f>VLOOKUP($A7628,Pivot!$D:$E,2,FALSE)</f>
        <v>#N/A</v>
      </c>
    </row>
    <row r="7629" spans="1:2">
      <c r="A7629"/>
      <c r="B7629" s="64" t="e">
        <f>VLOOKUP($A7629,Pivot!$D:$E,2,FALSE)</f>
        <v>#N/A</v>
      </c>
    </row>
    <row r="7630" spans="1:2">
      <c r="A7630"/>
      <c r="B7630" s="64" t="e">
        <f>VLOOKUP($A7630,Pivot!$D:$E,2,FALSE)</f>
        <v>#N/A</v>
      </c>
    </row>
    <row r="7631" spans="1:2">
      <c r="A7631"/>
      <c r="B7631" s="64" t="e">
        <f>VLOOKUP($A7631,Pivot!$D:$E,2,FALSE)</f>
        <v>#N/A</v>
      </c>
    </row>
    <row r="7632" spans="1:2">
      <c r="A7632"/>
      <c r="B7632" s="64" t="e">
        <f>VLOOKUP($A7632,Pivot!$D:$E,2,FALSE)</f>
        <v>#N/A</v>
      </c>
    </row>
    <row r="7633" spans="1:2">
      <c r="A7633"/>
      <c r="B7633" s="64" t="e">
        <f>VLOOKUP($A7633,Pivot!$D:$E,2,FALSE)</f>
        <v>#N/A</v>
      </c>
    </row>
    <row r="7634" spans="1:2">
      <c r="A7634"/>
      <c r="B7634" s="64" t="e">
        <f>VLOOKUP($A7634,Pivot!$D:$E,2,FALSE)</f>
        <v>#N/A</v>
      </c>
    </row>
    <row r="7635" spans="1:2">
      <c r="A7635"/>
      <c r="B7635" s="64" t="e">
        <f>VLOOKUP($A7635,Pivot!$D:$E,2,FALSE)</f>
        <v>#N/A</v>
      </c>
    </row>
    <row r="7636" spans="1:2">
      <c r="A7636"/>
      <c r="B7636" s="64" t="e">
        <f>VLOOKUP($A7636,Pivot!$D:$E,2,FALSE)</f>
        <v>#N/A</v>
      </c>
    </row>
    <row r="7637" spans="1:2">
      <c r="A7637"/>
      <c r="B7637" s="64" t="e">
        <f>VLOOKUP($A7637,Pivot!$D:$E,2,FALSE)</f>
        <v>#N/A</v>
      </c>
    </row>
    <row r="7638" spans="1:2">
      <c r="A7638"/>
      <c r="B7638" s="64" t="e">
        <f>VLOOKUP($A7638,Pivot!$D:$E,2,FALSE)</f>
        <v>#N/A</v>
      </c>
    </row>
    <row r="7639" spans="1:2">
      <c r="A7639"/>
      <c r="B7639" s="64" t="e">
        <f>VLOOKUP($A7639,Pivot!$D:$E,2,FALSE)</f>
        <v>#N/A</v>
      </c>
    </row>
    <row r="7640" spans="1:2">
      <c r="A7640"/>
      <c r="B7640" s="64" t="e">
        <f>VLOOKUP($A7640,Pivot!$D:$E,2,FALSE)</f>
        <v>#N/A</v>
      </c>
    </row>
    <row r="7641" spans="1:2">
      <c r="A7641"/>
      <c r="B7641" s="64" t="e">
        <f>VLOOKUP($A7641,Pivot!$D:$E,2,FALSE)</f>
        <v>#N/A</v>
      </c>
    </row>
    <row r="7642" spans="1:2">
      <c r="A7642"/>
      <c r="B7642" s="64" t="e">
        <f>VLOOKUP($A7642,Pivot!$D:$E,2,FALSE)</f>
        <v>#N/A</v>
      </c>
    </row>
    <row r="7643" spans="1:2">
      <c r="A7643"/>
      <c r="B7643" s="64" t="e">
        <f>VLOOKUP($A7643,Pivot!$D:$E,2,FALSE)</f>
        <v>#N/A</v>
      </c>
    </row>
    <row r="7644" spans="1:2">
      <c r="A7644"/>
      <c r="B7644" s="64" t="e">
        <f>VLOOKUP($A7644,Pivot!$D:$E,2,FALSE)</f>
        <v>#N/A</v>
      </c>
    </row>
    <row r="7645" spans="1:2">
      <c r="A7645"/>
      <c r="B7645" s="64" t="e">
        <f>VLOOKUP($A7645,Pivot!$D:$E,2,FALSE)</f>
        <v>#N/A</v>
      </c>
    </row>
    <row r="7646" spans="1:2">
      <c r="A7646"/>
      <c r="B7646" s="64" t="e">
        <f>VLOOKUP($A7646,Pivot!$D:$E,2,FALSE)</f>
        <v>#N/A</v>
      </c>
    </row>
    <row r="7647" spans="1:2">
      <c r="A7647"/>
      <c r="B7647" s="64" t="e">
        <f>VLOOKUP($A7647,Pivot!$D:$E,2,FALSE)</f>
        <v>#N/A</v>
      </c>
    </row>
    <row r="7648" spans="1:2">
      <c r="A7648"/>
      <c r="B7648" s="64" t="e">
        <f>VLOOKUP($A7648,Pivot!$D:$E,2,FALSE)</f>
        <v>#N/A</v>
      </c>
    </row>
    <row r="7649" spans="1:2">
      <c r="A7649"/>
      <c r="B7649" s="64" t="e">
        <f>VLOOKUP($A7649,Pivot!$D:$E,2,FALSE)</f>
        <v>#N/A</v>
      </c>
    </row>
    <row r="7650" spans="1:2">
      <c r="A7650"/>
      <c r="B7650" s="64" t="e">
        <f>VLOOKUP($A7650,Pivot!$D:$E,2,FALSE)</f>
        <v>#N/A</v>
      </c>
    </row>
    <row r="7651" spans="1:2">
      <c r="A7651"/>
      <c r="B7651" s="64" t="e">
        <f>VLOOKUP($A7651,Pivot!$D:$E,2,FALSE)</f>
        <v>#N/A</v>
      </c>
    </row>
    <row r="7652" spans="1:2">
      <c r="A7652"/>
      <c r="B7652" s="64" t="e">
        <f>VLOOKUP($A7652,Pivot!$D:$E,2,FALSE)</f>
        <v>#N/A</v>
      </c>
    </row>
    <row r="7653" spans="1:2">
      <c r="A7653"/>
      <c r="B7653" s="64" t="e">
        <f>VLOOKUP($A7653,Pivot!$D:$E,2,FALSE)</f>
        <v>#N/A</v>
      </c>
    </row>
    <row r="7654" spans="1:2">
      <c r="A7654"/>
      <c r="B7654" s="64" t="e">
        <f>VLOOKUP($A7654,Pivot!$D:$E,2,FALSE)</f>
        <v>#N/A</v>
      </c>
    </row>
    <row r="7655" spans="1:2">
      <c r="A7655"/>
      <c r="B7655" s="64" t="e">
        <f>VLOOKUP($A7655,Pivot!$D:$E,2,FALSE)</f>
        <v>#N/A</v>
      </c>
    </row>
    <row r="7656" spans="1:2">
      <c r="A7656"/>
      <c r="B7656" s="64" t="e">
        <f>VLOOKUP($A7656,Pivot!$D:$E,2,FALSE)</f>
        <v>#N/A</v>
      </c>
    </row>
    <row r="7657" spans="1:2">
      <c r="A7657"/>
      <c r="B7657" s="64" t="e">
        <f>VLOOKUP($A7657,Pivot!$D:$E,2,FALSE)</f>
        <v>#N/A</v>
      </c>
    </row>
    <row r="7658" spans="1:2">
      <c r="A7658"/>
      <c r="B7658" s="64" t="e">
        <f>VLOOKUP($A7658,Pivot!$D:$E,2,FALSE)</f>
        <v>#N/A</v>
      </c>
    </row>
    <row r="7659" spans="1:2">
      <c r="A7659"/>
      <c r="B7659" s="64" t="e">
        <f>VLOOKUP($A7659,Pivot!$D:$E,2,FALSE)</f>
        <v>#N/A</v>
      </c>
    </row>
    <row r="7660" spans="1:2">
      <c r="A7660"/>
      <c r="B7660" s="64" t="e">
        <f>VLOOKUP($A7660,Pivot!$D:$E,2,FALSE)</f>
        <v>#N/A</v>
      </c>
    </row>
    <row r="7661" spans="1:2">
      <c r="A7661"/>
      <c r="B7661" s="64" t="e">
        <f>VLOOKUP($A7661,Pivot!$D:$E,2,FALSE)</f>
        <v>#N/A</v>
      </c>
    </row>
    <row r="7662" spans="1:2">
      <c r="A7662"/>
      <c r="B7662" s="64" t="e">
        <f>VLOOKUP($A7662,Pivot!$D:$E,2,FALSE)</f>
        <v>#N/A</v>
      </c>
    </row>
    <row r="7663" spans="1:2">
      <c r="A7663"/>
      <c r="B7663" s="64" t="e">
        <f>VLOOKUP($A7663,Pivot!$D:$E,2,FALSE)</f>
        <v>#N/A</v>
      </c>
    </row>
    <row r="7664" spans="1:2">
      <c r="A7664"/>
      <c r="B7664" s="64" t="e">
        <f>VLOOKUP($A7664,Pivot!$D:$E,2,FALSE)</f>
        <v>#N/A</v>
      </c>
    </row>
    <row r="7665" spans="1:2">
      <c r="A7665"/>
      <c r="B7665" s="64" t="e">
        <f>VLOOKUP($A7665,Pivot!$D:$E,2,FALSE)</f>
        <v>#N/A</v>
      </c>
    </row>
    <row r="7666" spans="1:2">
      <c r="A7666"/>
      <c r="B7666" s="64" t="e">
        <f>VLOOKUP($A7666,Pivot!$D:$E,2,FALSE)</f>
        <v>#N/A</v>
      </c>
    </row>
    <row r="7667" spans="1:2">
      <c r="A7667"/>
      <c r="B7667" s="64" t="e">
        <f>VLOOKUP($A7667,Pivot!$D:$E,2,FALSE)</f>
        <v>#N/A</v>
      </c>
    </row>
    <row r="7668" spans="1:2">
      <c r="A7668"/>
      <c r="B7668" s="64" t="e">
        <f>VLOOKUP($A7668,Pivot!$D:$E,2,FALSE)</f>
        <v>#N/A</v>
      </c>
    </row>
    <row r="7669" spans="1:2">
      <c r="A7669"/>
      <c r="B7669" s="64" t="e">
        <f>VLOOKUP($A7669,Pivot!$D:$E,2,FALSE)</f>
        <v>#N/A</v>
      </c>
    </row>
    <row r="7670" spans="1:2">
      <c r="A7670"/>
      <c r="B7670" s="64" t="e">
        <f>VLOOKUP($A7670,Pivot!$D:$E,2,FALSE)</f>
        <v>#N/A</v>
      </c>
    </row>
    <row r="7671" spans="1:2">
      <c r="A7671"/>
      <c r="B7671" s="64" t="e">
        <f>VLOOKUP($A7671,Pivot!$D:$E,2,FALSE)</f>
        <v>#N/A</v>
      </c>
    </row>
    <row r="7672" spans="1:2">
      <c r="A7672"/>
      <c r="B7672" s="64" t="e">
        <f>VLOOKUP($A7672,Pivot!$D:$E,2,FALSE)</f>
        <v>#N/A</v>
      </c>
    </row>
    <row r="7673" spans="1:2">
      <c r="A7673"/>
      <c r="B7673" s="64" t="e">
        <f>VLOOKUP($A7673,Pivot!$D:$E,2,FALSE)</f>
        <v>#N/A</v>
      </c>
    </row>
    <row r="7674" spans="1:2">
      <c r="A7674"/>
      <c r="B7674" s="64" t="e">
        <f>VLOOKUP($A7674,Pivot!$D:$E,2,FALSE)</f>
        <v>#N/A</v>
      </c>
    </row>
    <row r="7675" spans="1:2">
      <c r="A7675"/>
      <c r="B7675" s="64" t="e">
        <f>VLOOKUP($A7675,Pivot!$D:$E,2,FALSE)</f>
        <v>#N/A</v>
      </c>
    </row>
    <row r="7676" spans="1:2">
      <c r="A7676"/>
      <c r="B7676" s="64" t="e">
        <f>VLOOKUP($A7676,Pivot!$D:$E,2,FALSE)</f>
        <v>#N/A</v>
      </c>
    </row>
    <row r="7677" spans="1:2">
      <c r="A7677"/>
      <c r="B7677" s="64" t="e">
        <f>VLOOKUP($A7677,Pivot!$D:$E,2,FALSE)</f>
        <v>#N/A</v>
      </c>
    </row>
    <row r="7678" spans="1:2">
      <c r="A7678"/>
      <c r="B7678" s="64" t="e">
        <f>VLOOKUP($A7678,Pivot!$D:$E,2,FALSE)</f>
        <v>#N/A</v>
      </c>
    </row>
    <row r="7679" spans="1:2">
      <c r="A7679"/>
      <c r="B7679" s="64" t="e">
        <f>VLOOKUP($A7679,Pivot!$D:$E,2,FALSE)</f>
        <v>#N/A</v>
      </c>
    </row>
    <row r="7680" spans="1:2">
      <c r="A7680"/>
      <c r="B7680" s="64" t="e">
        <f>VLOOKUP($A7680,Pivot!$D:$E,2,FALSE)</f>
        <v>#N/A</v>
      </c>
    </row>
    <row r="7681" spans="1:2">
      <c r="A7681"/>
      <c r="B7681" s="64" t="e">
        <f>VLOOKUP($A7681,Pivot!$D:$E,2,FALSE)</f>
        <v>#N/A</v>
      </c>
    </row>
    <row r="7682" spans="1:2">
      <c r="A7682"/>
      <c r="B7682" s="64" t="e">
        <f>VLOOKUP($A7682,Pivot!$D:$E,2,FALSE)</f>
        <v>#N/A</v>
      </c>
    </row>
    <row r="7683" spans="1:2">
      <c r="A7683"/>
      <c r="B7683" s="64" t="e">
        <f>VLOOKUP($A7683,Pivot!$D:$E,2,FALSE)</f>
        <v>#N/A</v>
      </c>
    </row>
    <row r="7684" spans="1:2">
      <c r="A7684"/>
      <c r="B7684" s="64" t="e">
        <f>VLOOKUP($A7684,Pivot!$D:$E,2,FALSE)</f>
        <v>#N/A</v>
      </c>
    </row>
    <row r="7685" spans="1:2">
      <c r="A7685"/>
      <c r="B7685" s="64" t="e">
        <f>VLOOKUP($A7685,Pivot!$D:$E,2,FALSE)</f>
        <v>#N/A</v>
      </c>
    </row>
    <row r="7686" spans="1:2">
      <c r="A7686"/>
      <c r="B7686" s="64" t="e">
        <f>VLOOKUP($A7686,Pivot!$D:$E,2,FALSE)</f>
        <v>#N/A</v>
      </c>
    </row>
    <row r="7687" spans="1:2">
      <c r="A7687"/>
      <c r="B7687" s="64" t="e">
        <f>VLOOKUP($A7687,Pivot!$D:$E,2,FALSE)</f>
        <v>#N/A</v>
      </c>
    </row>
    <row r="7688" spans="1:2">
      <c r="A7688"/>
      <c r="B7688" s="64" t="e">
        <f>VLOOKUP($A7688,Pivot!$D:$E,2,FALSE)</f>
        <v>#N/A</v>
      </c>
    </row>
    <row r="7689" spans="1:2">
      <c r="A7689"/>
      <c r="B7689" s="64" t="e">
        <f>VLOOKUP($A7689,Pivot!$D:$E,2,FALSE)</f>
        <v>#N/A</v>
      </c>
    </row>
    <row r="7690" spans="1:2">
      <c r="A7690"/>
      <c r="B7690" s="64" t="e">
        <f>VLOOKUP($A7690,Pivot!$D:$E,2,FALSE)</f>
        <v>#N/A</v>
      </c>
    </row>
    <row r="7691" spans="1:2">
      <c r="A7691"/>
      <c r="B7691" s="64" t="e">
        <f>VLOOKUP($A7691,Pivot!$D:$E,2,FALSE)</f>
        <v>#N/A</v>
      </c>
    </row>
    <row r="7692" spans="1:2">
      <c r="A7692"/>
      <c r="B7692" s="64" t="e">
        <f>VLOOKUP($A7692,Pivot!$D:$E,2,FALSE)</f>
        <v>#N/A</v>
      </c>
    </row>
    <row r="7693" spans="1:2">
      <c r="A7693"/>
      <c r="B7693" s="64" t="e">
        <f>VLOOKUP($A7693,Pivot!$D:$E,2,FALSE)</f>
        <v>#N/A</v>
      </c>
    </row>
    <row r="7694" spans="1:2">
      <c r="A7694"/>
      <c r="B7694" s="64" t="e">
        <f>VLOOKUP($A7694,Pivot!$D:$E,2,FALSE)</f>
        <v>#N/A</v>
      </c>
    </row>
    <row r="7695" spans="1:2">
      <c r="A7695"/>
      <c r="B7695" s="64" t="e">
        <f>VLOOKUP($A7695,Pivot!$D:$E,2,FALSE)</f>
        <v>#N/A</v>
      </c>
    </row>
    <row r="7696" spans="1:2">
      <c r="A7696"/>
      <c r="B7696" s="64" t="e">
        <f>VLOOKUP($A7696,Pivot!$D:$E,2,FALSE)</f>
        <v>#N/A</v>
      </c>
    </row>
    <row r="7697" spans="1:2">
      <c r="A7697"/>
      <c r="B7697" s="64" t="e">
        <f>VLOOKUP($A7697,Pivot!$D:$E,2,FALSE)</f>
        <v>#N/A</v>
      </c>
    </row>
    <row r="7698" spans="1:2">
      <c r="A7698"/>
      <c r="B7698" s="64" t="e">
        <f>VLOOKUP($A7698,Pivot!$D:$E,2,FALSE)</f>
        <v>#N/A</v>
      </c>
    </row>
    <row r="7699" spans="1:2">
      <c r="A7699"/>
      <c r="B7699" s="64" t="e">
        <f>VLOOKUP($A7699,Pivot!$D:$E,2,FALSE)</f>
        <v>#N/A</v>
      </c>
    </row>
    <row r="7700" spans="1:2">
      <c r="A7700"/>
      <c r="B7700" s="64" t="e">
        <f>VLOOKUP($A7700,Pivot!$D:$E,2,FALSE)</f>
        <v>#N/A</v>
      </c>
    </row>
    <row r="7701" spans="1:2">
      <c r="A7701"/>
      <c r="B7701" s="64" t="e">
        <f>VLOOKUP($A7701,Pivot!$D:$E,2,FALSE)</f>
        <v>#N/A</v>
      </c>
    </row>
    <row r="7702" spans="1:2">
      <c r="A7702"/>
      <c r="B7702" s="64" t="e">
        <f>VLOOKUP($A7702,Pivot!$D:$E,2,FALSE)</f>
        <v>#N/A</v>
      </c>
    </row>
    <row r="7703" spans="1:2">
      <c r="A7703"/>
      <c r="B7703" s="64" t="e">
        <f>VLOOKUP($A7703,Pivot!$D:$E,2,FALSE)</f>
        <v>#N/A</v>
      </c>
    </row>
    <row r="7704" spans="1:2">
      <c r="A7704"/>
      <c r="B7704" s="64" t="e">
        <f>VLOOKUP($A7704,Pivot!$D:$E,2,FALSE)</f>
        <v>#N/A</v>
      </c>
    </row>
    <row r="7705" spans="1:2">
      <c r="A7705"/>
      <c r="B7705" s="64" t="e">
        <f>VLOOKUP($A7705,Pivot!$D:$E,2,FALSE)</f>
        <v>#N/A</v>
      </c>
    </row>
    <row r="7706" spans="1:2">
      <c r="A7706"/>
      <c r="B7706" s="64" t="e">
        <f>VLOOKUP($A7706,Pivot!$D:$E,2,FALSE)</f>
        <v>#N/A</v>
      </c>
    </row>
    <row r="7707" spans="1:2">
      <c r="A7707"/>
      <c r="B7707" s="64" t="e">
        <f>VLOOKUP($A7707,Pivot!$D:$E,2,FALSE)</f>
        <v>#N/A</v>
      </c>
    </row>
    <row r="7708" spans="1:2">
      <c r="A7708"/>
      <c r="B7708" s="64" t="e">
        <f>VLOOKUP($A7708,Pivot!$D:$E,2,FALSE)</f>
        <v>#N/A</v>
      </c>
    </row>
    <row r="7709" spans="1:2">
      <c r="A7709"/>
      <c r="B7709" s="64" t="e">
        <f>VLOOKUP($A7709,Pivot!$D:$E,2,FALSE)</f>
        <v>#N/A</v>
      </c>
    </row>
    <row r="7710" spans="1:2">
      <c r="A7710"/>
      <c r="B7710" s="64" t="e">
        <f>VLOOKUP($A7710,Pivot!$D:$E,2,FALSE)</f>
        <v>#N/A</v>
      </c>
    </row>
    <row r="7711" spans="1:2">
      <c r="A7711"/>
      <c r="B7711" s="64" t="e">
        <f>VLOOKUP($A7711,Pivot!$D:$E,2,FALSE)</f>
        <v>#N/A</v>
      </c>
    </row>
    <row r="7712" spans="1:2">
      <c r="A7712"/>
      <c r="B7712" s="64" t="e">
        <f>VLOOKUP($A7712,Pivot!$D:$E,2,FALSE)</f>
        <v>#N/A</v>
      </c>
    </row>
    <row r="7713" spans="1:2">
      <c r="A7713"/>
      <c r="B7713" s="64" t="e">
        <f>VLOOKUP($A7713,Pivot!$D:$E,2,FALSE)</f>
        <v>#N/A</v>
      </c>
    </row>
    <row r="7714" spans="1:2">
      <c r="A7714"/>
      <c r="B7714" s="64" t="e">
        <f>VLOOKUP($A7714,Pivot!$D:$E,2,FALSE)</f>
        <v>#N/A</v>
      </c>
    </row>
    <row r="7715" spans="1:2">
      <c r="A7715"/>
      <c r="B7715" s="64" t="e">
        <f>VLOOKUP($A7715,Pivot!$D:$E,2,FALSE)</f>
        <v>#N/A</v>
      </c>
    </row>
    <row r="7716" spans="1:2">
      <c r="A7716"/>
      <c r="B7716" s="64" t="e">
        <f>VLOOKUP($A7716,Pivot!$D:$E,2,FALSE)</f>
        <v>#N/A</v>
      </c>
    </row>
    <row r="7717" spans="1:2">
      <c r="A7717"/>
      <c r="B7717" s="64" t="e">
        <f>VLOOKUP($A7717,Pivot!$D:$E,2,FALSE)</f>
        <v>#N/A</v>
      </c>
    </row>
    <row r="7718" spans="1:2">
      <c r="A7718"/>
      <c r="B7718" s="64" t="e">
        <f>VLOOKUP($A7718,Pivot!$D:$E,2,FALSE)</f>
        <v>#N/A</v>
      </c>
    </row>
    <row r="7719" spans="1:2">
      <c r="A7719"/>
      <c r="B7719" s="64" t="e">
        <f>VLOOKUP($A7719,Pivot!$D:$E,2,FALSE)</f>
        <v>#N/A</v>
      </c>
    </row>
    <row r="7720" spans="1:2">
      <c r="A7720"/>
      <c r="B7720" s="64" t="e">
        <f>VLOOKUP($A7720,Pivot!$D:$E,2,FALSE)</f>
        <v>#N/A</v>
      </c>
    </row>
    <row r="7721" spans="1:2">
      <c r="A7721"/>
      <c r="B7721" s="64" t="e">
        <f>VLOOKUP($A7721,Pivot!$D:$E,2,FALSE)</f>
        <v>#N/A</v>
      </c>
    </row>
    <row r="7722" spans="1:2">
      <c r="A7722"/>
      <c r="B7722" s="64" t="e">
        <f>VLOOKUP($A7722,Pivot!$D:$E,2,FALSE)</f>
        <v>#N/A</v>
      </c>
    </row>
    <row r="7723" spans="1:2">
      <c r="A7723"/>
      <c r="B7723" s="64" t="e">
        <f>VLOOKUP($A7723,Pivot!$D:$E,2,FALSE)</f>
        <v>#N/A</v>
      </c>
    </row>
    <row r="7724" spans="1:2">
      <c r="A7724"/>
      <c r="B7724" s="64" t="e">
        <f>VLOOKUP($A7724,Pivot!$D:$E,2,FALSE)</f>
        <v>#N/A</v>
      </c>
    </row>
    <row r="7725" spans="1:2">
      <c r="A7725"/>
      <c r="B7725" s="64" t="e">
        <f>VLOOKUP($A7725,Pivot!$D:$E,2,FALSE)</f>
        <v>#N/A</v>
      </c>
    </row>
    <row r="7726" spans="1:2">
      <c r="A7726"/>
      <c r="B7726" s="64" t="e">
        <f>VLOOKUP($A7726,Pivot!$D:$E,2,FALSE)</f>
        <v>#N/A</v>
      </c>
    </row>
    <row r="7727" spans="1:2">
      <c r="A7727"/>
      <c r="B7727" s="64" t="e">
        <f>VLOOKUP($A7727,Pivot!$D:$E,2,FALSE)</f>
        <v>#N/A</v>
      </c>
    </row>
    <row r="7728" spans="1:2">
      <c r="A7728"/>
      <c r="B7728" s="64" t="e">
        <f>VLOOKUP($A7728,Pivot!$D:$E,2,FALSE)</f>
        <v>#N/A</v>
      </c>
    </row>
    <row r="7729" spans="1:2">
      <c r="A7729"/>
      <c r="B7729" s="64" t="e">
        <f>VLOOKUP($A7729,Pivot!$D:$E,2,FALSE)</f>
        <v>#N/A</v>
      </c>
    </row>
    <row r="7730" spans="1:2">
      <c r="A7730"/>
      <c r="B7730" s="64" t="e">
        <f>VLOOKUP($A7730,Pivot!$D:$E,2,FALSE)</f>
        <v>#N/A</v>
      </c>
    </row>
    <row r="7731" spans="1:2">
      <c r="A7731"/>
      <c r="B7731" s="64" t="e">
        <f>VLOOKUP($A7731,Pivot!$D:$E,2,FALSE)</f>
        <v>#N/A</v>
      </c>
    </row>
    <row r="7732" spans="1:2">
      <c r="A7732"/>
      <c r="B7732" s="64" t="e">
        <f>VLOOKUP($A7732,Pivot!$D:$E,2,FALSE)</f>
        <v>#N/A</v>
      </c>
    </row>
    <row r="7733" spans="1:2">
      <c r="A7733"/>
      <c r="B7733" s="64" t="e">
        <f>VLOOKUP($A7733,Pivot!$D:$E,2,FALSE)</f>
        <v>#N/A</v>
      </c>
    </row>
    <row r="7734" spans="1:2">
      <c r="A7734"/>
      <c r="B7734" s="64" t="e">
        <f>VLOOKUP($A7734,Pivot!$D:$E,2,FALSE)</f>
        <v>#N/A</v>
      </c>
    </row>
    <row r="7735" spans="1:2">
      <c r="A7735"/>
      <c r="B7735" s="64" t="e">
        <f>VLOOKUP($A7735,Pivot!$D:$E,2,FALSE)</f>
        <v>#N/A</v>
      </c>
    </row>
    <row r="7736" spans="1:2">
      <c r="A7736"/>
      <c r="B7736" s="64" t="e">
        <f>VLOOKUP($A7736,Pivot!$D:$E,2,FALSE)</f>
        <v>#N/A</v>
      </c>
    </row>
    <row r="7737" spans="1:2">
      <c r="A7737"/>
      <c r="B7737" s="64" t="e">
        <f>VLOOKUP($A7737,Pivot!$D:$E,2,FALSE)</f>
        <v>#N/A</v>
      </c>
    </row>
    <row r="7738" spans="1:2">
      <c r="A7738"/>
      <c r="B7738" s="64" t="e">
        <f>VLOOKUP($A7738,Pivot!$D:$E,2,FALSE)</f>
        <v>#N/A</v>
      </c>
    </row>
    <row r="7739" spans="1:2">
      <c r="A7739"/>
      <c r="B7739" s="64" t="e">
        <f>VLOOKUP($A7739,Pivot!$D:$E,2,FALSE)</f>
        <v>#N/A</v>
      </c>
    </row>
    <row r="7740" spans="1:2">
      <c r="A7740"/>
      <c r="B7740" s="64" t="e">
        <f>VLOOKUP($A7740,Pivot!$D:$E,2,FALSE)</f>
        <v>#N/A</v>
      </c>
    </row>
    <row r="7741" spans="1:2">
      <c r="A7741"/>
      <c r="B7741" s="64" t="e">
        <f>VLOOKUP($A7741,Pivot!$D:$E,2,FALSE)</f>
        <v>#N/A</v>
      </c>
    </row>
    <row r="7742" spans="1:2">
      <c r="A7742"/>
      <c r="B7742" s="64" t="e">
        <f>VLOOKUP($A7742,Pivot!$D:$E,2,FALSE)</f>
        <v>#N/A</v>
      </c>
    </row>
    <row r="7743" spans="1:2">
      <c r="A7743"/>
      <c r="B7743" s="64" t="e">
        <f>VLOOKUP($A7743,Pivot!$D:$E,2,FALSE)</f>
        <v>#N/A</v>
      </c>
    </row>
    <row r="7744" spans="1:2">
      <c r="A7744"/>
      <c r="B7744" s="64" t="e">
        <f>VLOOKUP($A7744,Pivot!$D:$E,2,FALSE)</f>
        <v>#N/A</v>
      </c>
    </row>
    <row r="7745" spans="1:2">
      <c r="A7745"/>
      <c r="B7745" s="64" t="e">
        <f>VLOOKUP($A7745,Pivot!$D:$E,2,FALSE)</f>
        <v>#N/A</v>
      </c>
    </row>
    <row r="7746" spans="1:2">
      <c r="A7746"/>
      <c r="B7746" s="64" t="e">
        <f>VLOOKUP($A7746,Pivot!$D:$E,2,FALSE)</f>
        <v>#N/A</v>
      </c>
    </row>
    <row r="7747" spans="1:2">
      <c r="A7747"/>
      <c r="B7747" s="64" t="e">
        <f>VLOOKUP($A7747,Pivot!$D:$E,2,FALSE)</f>
        <v>#N/A</v>
      </c>
    </row>
    <row r="7748" spans="1:2">
      <c r="A7748"/>
      <c r="B7748" s="64" t="e">
        <f>VLOOKUP($A7748,Pivot!$D:$E,2,FALSE)</f>
        <v>#N/A</v>
      </c>
    </row>
    <row r="7749" spans="1:2">
      <c r="A7749"/>
      <c r="B7749" s="64" t="e">
        <f>VLOOKUP($A7749,Pivot!$D:$E,2,FALSE)</f>
        <v>#N/A</v>
      </c>
    </row>
    <row r="7750" spans="1:2">
      <c r="A7750"/>
      <c r="B7750" s="64" t="e">
        <f>VLOOKUP($A7750,Pivot!$D:$E,2,FALSE)</f>
        <v>#N/A</v>
      </c>
    </row>
    <row r="7751" spans="1:2">
      <c r="A7751"/>
      <c r="B7751" s="64" t="e">
        <f>VLOOKUP($A7751,Pivot!$D:$E,2,FALSE)</f>
        <v>#N/A</v>
      </c>
    </row>
    <row r="7752" spans="1:2">
      <c r="A7752"/>
      <c r="B7752" s="64" t="e">
        <f>VLOOKUP($A7752,Pivot!$D:$E,2,FALSE)</f>
        <v>#N/A</v>
      </c>
    </row>
    <row r="7753" spans="1:2">
      <c r="A7753"/>
      <c r="B7753" s="64" t="e">
        <f>VLOOKUP($A7753,Pivot!$D:$E,2,FALSE)</f>
        <v>#N/A</v>
      </c>
    </row>
    <row r="7754" spans="1:2">
      <c r="A7754"/>
      <c r="B7754" s="64" t="e">
        <f>VLOOKUP($A7754,Pivot!$D:$E,2,FALSE)</f>
        <v>#N/A</v>
      </c>
    </row>
    <row r="7755" spans="1:2">
      <c r="A7755"/>
      <c r="B7755" s="64" t="e">
        <f>VLOOKUP($A7755,Pivot!$D:$E,2,FALSE)</f>
        <v>#N/A</v>
      </c>
    </row>
    <row r="7756" spans="1:2">
      <c r="A7756"/>
      <c r="B7756" s="64" t="e">
        <f>VLOOKUP($A7756,Pivot!$D:$E,2,FALSE)</f>
        <v>#N/A</v>
      </c>
    </row>
    <row r="7757" spans="1:2">
      <c r="A7757"/>
      <c r="B7757" s="64" t="e">
        <f>VLOOKUP($A7757,Pivot!$D:$E,2,FALSE)</f>
        <v>#N/A</v>
      </c>
    </row>
    <row r="7758" spans="1:2">
      <c r="A7758"/>
      <c r="B7758" s="64" t="e">
        <f>VLOOKUP($A7758,Pivot!$D:$E,2,FALSE)</f>
        <v>#N/A</v>
      </c>
    </row>
    <row r="7759" spans="1:2">
      <c r="A7759"/>
      <c r="B7759" s="64" t="e">
        <f>VLOOKUP($A7759,Pivot!$D:$E,2,FALSE)</f>
        <v>#N/A</v>
      </c>
    </row>
    <row r="7760" spans="1:2">
      <c r="A7760"/>
      <c r="B7760" s="64" t="e">
        <f>VLOOKUP($A7760,Pivot!$D:$E,2,FALSE)</f>
        <v>#N/A</v>
      </c>
    </row>
    <row r="7761" spans="1:2">
      <c r="A7761"/>
      <c r="B7761" s="64" t="e">
        <f>VLOOKUP($A7761,Pivot!$D:$E,2,FALSE)</f>
        <v>#N/A</v>
      </c>
    </row>
    <row r="7762" spans="1:2">
      <c r="A7762"/>
      <c r="B7762" s="64" t="e">
        <f>VLOOKUP($A7762,Pivot!$D:$E,2,FALSE)</f>
        <v>#N/A</v>
      </c>
    </row>
    <row r="7763" spans="1:2">
      <c r="A7763"/>
      <c r="B7763" s="64" t="e">
        <f>VLOOKUP($A7763,Pivot!$D:$E,2,FALSE)</f>
        <v>#N/A</v>
      </c>
    </row>
    <row r="7764" spans="1:2">
      <c r="A7764"/>
      <c r="B7764" s="64" t="e">
        <f>VLOOKUP($A7764,Pivot!$D:$E,2,FALSE)</f>
        <v>#N/A</v>
      </c>
    </row>
    <row r="7765" spans="1:2">
      <c r="A7765"/>
      <c r="B7765" s="64" t="e">
        <f>VLOOKUP($A7765,Pivot!$D:$E,2,FALSE)</f>
        <v>#N/A</v>
      </c>
    </row>
    <row r="7766" spans="1:2">
      <c r="A7766"/>
      <c r="B7766" s="64" t="e">
        <f>VLOOKUP($A7766,Pivot!$D:$E,2,FALSE)</f>
        <v>#N/A</v>
      </c>
    </row>
    <row r="7767" spans="1:2">
      <c r="A7767"/>
      <c r="B7767" s="64" t="e">
        <f>VLOOKUP($A7767,Pivot!$D:$E,2,FALSE)</f>
        <v>#N/A</v>
      </c>
    </row>
    <row r="7768" spans="1:2">
      <c r="A7768"/>
      <c r="B7768" s="64" t="e">
        <f>VLOOKUP($A7768,Pivot!$D:$E,2,FALSE)</f>
        <v>#N/A</v>
      </c>
    </row>
    <row r="7769" spans="1:2">
      <c r="A7769"/>
      <c r="B7769" s="64" t="e">
        <f>VLOOKUP($A7769,Pivot!$D:$E,2,FALSE)</f>
        <v>#N/A</v>
      </c>
    </row>
    <row r="7770" spans="1:2">
      <c r="A7770"/>
      <c r="B7770" s="64" t="e">
        <f>VLOOKUP($A7770,Pivot!$D:$E,2,FALSE)</f>
        <v>#N/A</v>
      </c>
    </row>
    <row r="7771" spans="1:2">
      <c r="A7771"/>
      <c r="B7771" s="64" t="e">
        <f>VLOOKUP($A7771,Pivot!$D:$E,2,FALSE)</f>
        <v>#N/A</v>
      </c>
    </row>
    <row r="7772" spans="1:2">
      <c r="A7772"/>
      <c r="B7772" s="64" t="e">
        <f>VLOOKUP($A7772,Pivot!$D:$E,2,FALSE)</f>
        <v>#N/A</v>
      </c>
    </row>
    <row r="7773" spans="1:2">
      <c r="A7773"/>
      <c r="B7773" s="64" t="e">
        <f>VLOOKUP($A7773,Pivot!$D:$E,2,FALSE)</f>
        <v>#N/A</v>
      </c>
    </row>
    <row r="7774" spans="1:2">
      <c r="A7774"/>
      <c r="B7774" s="64" t="e">
        <f>VLOOKUP($A7774,Pivot!$D:$E,2,FALSE)</f>
        <v>#N/A</v>
      </c>
    </row>
    <row r="7775" spans="1:2">
      <c r="A7775"/>
      <c r="B7775" s="64" t="e">
        <f>VLOOKUP($A7775,Pivot!$D:$E,2,FALSE)</f>
        <v>#N/A</v>
      </c>
    </row>
    <row r="7776" spans="1:2">
      <c r="A7776"/>
      <c r="B7776" s="64" t="e">
        <f>VLOOKUP($A7776,Pivot!$D:$E,2,FALSE)</f>
        <v>#N/A</v>
      </c>
    </row>
    <row r="7777" spans="1:2">
      <c r="A7777"/>
      <c r="B7777" s="64" t="e">
        <f>VLOOKUP($A7777,Pivot!$D:$E,2,FALSE)</f>
        <v>#N/A</v>
      </c>
    </row>
    <row r="7778" spans="1:2">
      <c r="A7778"/>
      <c r="B7778" s="64" t="e">
        <f>VLOOKUP($A7778,Pivot!$D:$E,2,FALSE)</f>
        <v>#N/A</v>
      </c>
    </row>
    <row r="7779" spans="1:2">
      <c r="A7779"/>
      <c r="B7779" s="64" t="e">
        <f>VLOOKUP($A7779,Pivot!$D:$E,2,FALSE)</f>
        <v>#N/A</v>
      </c>
    </row>
    <row r="7780" spans="1:2">
      <c r="A7780"/>
      <c r="B7780" s="64" t="e">
        <f>VLOOKUP($A7780,Pivot!$D:$E,2,FALSE)</f>
        <v>#N/A</v>
      </c>
    </row>
    <row r="7781" spans="1:2">
      <c r="A7781"/>
      <c r="B7781" s="64" t="e">
        <f>VLOOKUP($A7781,Pivot!$D:$E,2,FALSE)</f>
        <v>#N/A</v>
      </c>
    </row>
    <row r="7782" spans="1:2">
      <c r="A7782"/>
      <c r="B7782" s="64" t="e">
        <f>VLOOKUP($A7782,Pivot!$D:$E,2,FALSE)</f>
        <v>#N/A</v>
      </c>
    </row>
    <row r="7783" spans="1:2">
      <c r="A7783"/>
      <c r="B7783" s="64" t="e">
        <f>VLOOKUP($A7783,Pivot!$D:$E,2,FALSE)</f>
        <v>#N/A</v>
      </c>
    </row>
    <row r="7784" spans="1:2">
      <c r="A7784"/>
      <c r="B7784" s="64" t="e">
        <f>VLOOKUP($A7784,Pivot!$D:$E,2,FALSE)</f>
        <v>#N/A</v>
      </c>
    </row>
    <row r="7785" spans="1:2">
      <c r="A7785"/>
      <c r="B7785" s="64" t="e">
        <f>VLOOKUP($A7785,Pivot!$D:$E,2,FALSE)</f>
        <v>#N/A</v>
      </c>
    </row>
    <row r="7786" spans="1:2">
      <c r="A7786"/>
      <c r="B7786" s="64" t="e">
        <f>VLOOKUP($A7786,Pivot!$D:$E,2,FALSE)</f>
        <v>#N/A</v>
      </c>
    </row>
    <row r="7787" spans="1:2">
      <c r="A7787"/>
      <c r="B7787" s="64" t="e">
        <f>VLOOKUP($A7787,Pivot!$D:$E,2,FALSE)</f>
        <v>#N/A</v>
      </c>
    </row>
    <row r="7788" spans="1:2">
      <c r="A7788"/>
      <c r="B7788" s="64" t="e">
        <f>VLOOKUP($A7788,Pivot!$D:$E,2,FALSE)</f>
        <v>#N/A</v>
      </c>
    </row>
    <row r="7789" spans="1:2">
      <c r="A7789"/>
      <c r="B7789" s="64" t="e">
        <f>VLOOKUP($A7789,Pivot!$D:$E,2,FALSE)</f>
        <v>#N/A</v>
      </c>
    </row>
    <row r="7790" spans="1:2">
      <c r="A7790"/>
      <c r="B7790" s="64" t="e">
        <f>VLOOKUP($A7790,Pivot!$D:$E,2,FALSE)</f>
        <v>#N/A</v>
      </c>
    </row>
    <row r="7791" spans="1:2">
      <c r="A7791"/>
      <c r="B7791" s="64" t="e">
        <f>VLOOKUP($A7791,Pivot!$D:$E,2,FALSE)</f>
        <v>#N/A</v>
      </c>
    </row>
    <row r="7792" spans="1:2">
      <c r="A7792"/>
      <c r="B7792" s="64" t="e">
        <f>VLOOKUP($A7792,Pivot!$D:$E,2,FALSE)</f>
        <v>#N/A</v>
      </c>
    </row>
    <row r="7793" spans="1:2">
      <c r="A7793"/>
      <c r="B7793" s="64" t="e">
        <f>VLOOKUP($A7793,Pivot!$D:$E,2,FALSE)</f>
        <v>#N/A</v>
      </c>
    </row>
    <row r="7794" spans="1:2">
      <c r="A7794"/>
      <c r="B7794" s="64" t="e">
        <f>VLOOKUP($A7794,Pivot!$D:$E,2,FALSE)</f>
        <v>#N/A</v>
      </c>
    </row>
    <row r="7795" spans="1:2">
      <c r="A7795"/>
      <c r="B7795" s="64" t="e">
        <f>VLOOKUP($A7795,Pivot!$D:$E,2,FALSE)</f>
        <v>#N/A</v>
      </c>
    </row>
    <row r="7796" spans="1:2">
      <c r="A7796"/>
      <c r="B7796" s="64" t="e">
        <f>VLOOKUP($A7796,Pivot!$D:$E,2,FALSE)</f>
        <v>#N/A</v>
      </c>
    </row>
    <row r="7797" spans="1:2">
      <c r="A7797"/>
      <c r="B7797" s="64" t="e">
        <f>VLOOKUP($A7797,Pivot!$D:$E,2,FALSE)</f>
        <v>#N/A</v>
      </c>
    </row>
    <row r="7798" spans="1:2">
      <c r="A7798"/>
      <c r="B7798" s="64" t="e">
        <f>VLOOKUP($A7798,Pivot!$D:$E,2,FALSE)</f>
        <v>#N/A</v>
      </c>
    </row>
    <row r="7799" spans="1:2">
      <c r="A7799"/>
      <c r="B7799" s="64" t="e">
        <f>VLOOKUP($A7799,Pivot!$D:$E,2,FALSE)</f>
        <v>#N/A</v>
      </c>
    </row>
    <row r="7800" spans="1:2">
      <c r="A7800"/>
      <c r="B7800" s="64" t="e">
        <f>VLOOKUP($A7800,Pivot!$D:$E,2,FALSE)</f>
        <v>#N/A</v>
      </c>
    </row>
    <row r="7801" spans="1:2">
      <c r="A7801"/>
      <c r="B7801" s="64" t="e">
        <f>VLOOKUP($A7801,Pivot!$D:$E,2,FALSE)</f>
        <v>#N/A</v>
      </c>
    </row>
    <row r="7802" spans="1:2">
      <c r="A7802"/>
      <c r="B7802" s="64" t="e">
        <f>VLOOKUP($A7802,Pivot!$D:$E,2,FALSE)</f>
        <v>#N/A</v>
      </c>
    </row>
    <row r="7803" spans="1:2">
      <c r="A7803"/>
      <c r="B7803" s="64" t="e">
        <f>VLOOKUP($A7803,Pivot!$D:$E,2,FALSE)</f>
        <v>#N/A</v>
      </c>
    </row>
    <row r="7804" spans="1:2">
      <c r="A7804"/>
      <c r="B7804" s="64" t="e">
        <f>VLOOKUP($A7804,Pivot!$D:$E,2,FALSE)</f>
        <v>#N/A</v>
      </c>
    </row>
    <row r="7805" spans="1:2">
      <c r="A7805"/>
      <c r="B7805" s="64" t="e">
        <f>VLOOKUP($A7805,Pivot!$D:$E,2,FALSE)</f>
        <v>#N/A</v>
      </c>
    </row>
    <row r="7806" spans="1:2">
      <c r="A7806"/>
      <c r="B7806" s="64" t="e">
        <f>VLOOKUP($A7806,Pivot!$D:$E,2,FALSE)</f>
        <v>#N/A</v>
      </c>
    </row>
    <row r="7807" spans="1:2">
      <c r="A7807"/>
      <c r="B7807" s="64" t="e">
        <f>VLOOKUP($A7807,Pivot!$D:$E,2,FALSE)</f>
        <v>#N/A</v>
      </c>
    </row>
    <row r="7808" spans="1:2">
      <c r="A7808"/>
      <c r="B7808" s="64" t="e">
        <f>VLOOKUP($A7808,Pivot!$D:$E,2,FALSE)</f>
        <v>#N/A</v>
      </c>
    </row>
    <row r="7809" spans="1:2">
      <c r="A7809"/>
      <c r="B7809" s="64" t="e">
        <f>VLOOKUP($A7809,Pivot!$D:$E,2,FALSE)</f>
        <v>#N/A</v>
      </c>
    </row>
    <row r="7810" spans="1:2">
      <c r="A7810"/>
      <c r="B7810" s="64" t="e">
        <f>VLOOKUP($A7810,Pivot!$D:$E,2,FALSE)</f>
        <v>#N/A</v>
      </c>
    </row>
    <row r="7811" spans="1:2">
      <c r="A7811"/>
      <c r="B7811" s="64" t="e">
        <f>VLOOKUP($A7811,Pivot!$D:$E,2,FALSE)</f>
        <v>#N/A</v>
      </c>
    </row>
    <row r="7812" spans="1:2">
      <c r="A7812"/>
      <c r="B7812" s="64" t="e">
        <f>VLOOKUP($A7812,Pivot!$D:$E,2,FALSE)</f>
        <v>#N/A</v>
      </c>
    </row>
    <row r="7813" spans="1:2">
      <c r="A7813"/>
      <c r="B7813" s="64" t="e">
        <f>VLOOKUP($A7813,Pivot!$D:$E,2,FALSE)</f>
        <v>#N/A</v>
      </c>
    </row>
    <row r="7814" spans="1:2">
      <c r="A7814"/>
      <c r="B7814" s="64" t="e">
        <f>VLOOKUP($A7814,Pivot!$D:$E,2,FALSE)</f>
        <v>#N/A</v>
      </c>
    </row>
    <row r="7815" spans="1:2">
      <c r="A7815"/>
      <c r="B7815" s="64" t="e">
        <f>VLOOKUP($A7815,Pivot!$D:$E,2,FALSE)</f>
        <v>#N/A</v>
      </c>
    </row>
    <row r="7816" spans="1:2">
      <c r="A7816"/>
      <c r="B7816" s="64" t="e">
        <f>VLOOKUP($A7816,Pivot!$D:$E,2,FALSE)</f>
        <v>#N/A</v>
      </c>
    </row>
    <row r="7817" spans="1:2">
      <c r="A7817"/>
      <c r="B7817" s="64" t="e">
        <f>VLOOKUP($A7817,Pivot!$D:$E,2,FALSE)</f>
        <v>#N/A</v>
      </c>
    </row>
    <row r="7818" spans="1:2">
      <c r="A7818"/>
      <c r="B7818" s="64" t="e">
        <f>VLOOKUP($A7818,Pivot!$D:$E,2,FALSE)</f>
        <v>#N/A</v>
      </c>
    </row>
    <row r="7819" spans="1:2">
      <c r="A7819"/>
      <c r="B7819" s="64" t="e">
        <f>VLOOKUP($A7819,Pivot!$D:$E,2,FALSE)</f>
        <v>#N/A</v>
      </c>
    </row>
    <row r="7820" spans="1:2">
      <c r="A7820"/>
      <c r="B7820" s="64" t="e">
        <f>VLOOKUP($A7820,Pivot!$D:$E,2,FALSE)</f>
        <v>#N/A</v>
      </c>
    </row>
    <row r="7821" spans="1:2">
      <c r="A7821"/>
      <c r="B7821" s="64" t="e">
        <f>VLOOKUP($A7821,Pivot!$D:$E,2,FALSE)</f>
        <v>#N/A</v>
      </c>
    </row>
    <row r="7822" spans="1:2">
      <c r="A7822"/>
      <c r="B7822" s="64" t="e">
        <f>VLOOKUP($A7822,Pivot!$D:$E,2,FALSE)</f>
        <v>#N/A</v>
      </c>
    </row>
    <row r="7823" spans="1:2">
      <c r="A7823"/>
      <c r="B7823" s="64" t="e">
        <f>VLOOKUP($A7823,Pivot!$D:$E,2,FALSE)</f>
        <v>#N/A</v>
      </c>
    </row>
    <row r="7824" spans="1:2">
      <c r="A7824"/>
      <c r="B7824" s="64" t="e">
        <f>VLOOKUP($A7824,Pivot!$D:$E,2,FALSE)</f>
        <v>#N/A</v>
      </c>
    </row>
    <row r="7825" spans="1:2">
      <c r="A7825"/>
      <c r="B7825" s="64" t="e">
        <f>VLOOKUP($A7825,Pivot!$D:$E,2,FALSE)</f>
        <v>#N/A</v>
      </c>
    </row>
    <row r="7826" spans="1:2">
      <c r="A7826"/>
      <c r="B7826" s="64" t="e">
        <f>VLOOKUP($A7826,Pivot!$D:$E,2,FALSE)</f>
        <v>#N/A</v>
      </c>
    </row>
    <row r="7827" spans="1:2">
      <c r="A7827"/>
      <c r="B7827" s="64" t="e">
        <f>VLOOKUP($A7827,Pivot!$D:$E,2,FALSE)</f>
        <v>#N/A</v>
      </c>
    </row>
    <row r="7828" spans="1:2">
      <c r="A7828"/>
      <c r="B7828" s="64" t="e">
        <f>VLOOKUP($A7828,Pivot!$D:$E,2,FALSE)</f>
        <v>#N/A</v>
      </c>
    </row>
    <row r="7829" spans="1:2">
      <c r="A7829"/>
      <c r="B7829" s="64" t="e">
        <f>VLOOKUP($A7829,Pivot!$D:$E,2,FALSE)</f>
        <v>#N/A</v>
      </c>
    </row>
    <row r="7830" spans="1:2">
      <c r="A7830"/>
      <c r="B7830" s="64" t="e">
        <f>VLOOKUP($A7830,Pivot!$D:$E,2,FALSE)</f>
        <v>#N/A</v>
      </c>
    </row>
    <row r="7831" spans="1:2">
      <c r="A7831"/>
      <c r="B7831" s="64" t="e">
        <f>VLOOKUP($A7831,Pivot!$D:$E,2,FALSE)</f>
        <v>#N/A</v>
      </c>
    </row>
    <row r="7832" spans="1:2">
      <c r="A7832"/>
      <c r="B7832" s="64" t="e">
        <f>VLOOKUP($A7832,Pivot!$D:$E,2,FALSE)</f>
        <v>#N/A</v>
      </c>
    </row>
    <row r="7833" spans="1:2">
      <c r="A7833"/>
      <c r="B7833" s="64" t="e">
        <f>VLOOKUP($A7833,Pivot!$D:$E,2,FALSE)</f>
        <v>#N/A</v>
      </c>
    </row>
    <row r="7834" spans="1:2">
      <c r="A7834"/>
      <c r="B7834" s="64" t="e">
        <f>VLOOKUP($A7834,Pivot!$D:$E,2,FALSE)</f>
        <v>#N/A</v>
      </c>
    </row>
    <row r="7835" spans="1:2">
      <c r="A7835"/>
      <c r="B7835" s="64" t="e">
        <f>VLOOKUP($A7835,Pivot!$D:$E,2,FALSE)</f>
        <v>#N/A</v>
      </c>
    </row>
    <row r="7836" spans="1:2">
      <c r="A7836"/>
      <c r="B7836" s="64" t="e">
        <f>VLOOKUP($A7836,Pivot!$D:$E,2,FALSE)</f>
        <v>#N/A</v>
      </c>
    </row>
    <row r="7837" spans="1:2">
      <c r="A7837"/>
      <c r="B7837" s="64" t="e">
        <f>VLOOKUP($A7837,Pivot!$D:$E,2,FALSE)</f>
        <v>#N/A</v>
      </c>
    </row>
    <row r="7838" spans="1:2">
      <c r="A7838"/>
      <c r="B7838" s="64" t="e">
        <f>VLOOKUP($A7838,Pivot!$D:$E,2,FALSE)</f>
        <v>#N/A</v>
      </c>
    </row>
    <row r="7839" spans="1:2">
      <c r="A7839"/>
      <c r="B7839" s="64" t="e">
        <f>VLOOKUP($A7839,Pivot!$D:$E,2,FALSE)</f>
        <v>#N/A</v>
      </c>
    </row>
    <row r="7840" spans="1:2">
      <c r="A7840"/>
      <c r="B7840" s="64" t="e">
        <f>VLOOKUP($A7840,Pivot!$D:$E,2,FALSE)</f>
        <v>#N/A</v>
      </c>
    </row>
    <row r="7841" spans="1:2">
      <c r="A7841"/>
      <c r="B7841" s="64" t="e">
        <f>VLOOKUP($A7841,Pivot!$D:$E,2,FALSE)</f>
        <v>#N/A</v>
      </c>
    </row>
    <row r="7842" spans="1:2">
      <c r="A7842"/>
      <c r="B7842" s="64" t="e">
        <f>VLOOKUP($A7842,Pivot!$D:$E,2,FALSE)</f>
        <v>#N/A</v>
      </c>
    </row>
    <row r="7843" spans="1:2">
      <c r="A7843"/>
      <c r="B7843" s="64" t="e">
        <f>VLOOKUP($A7843,Pivot!$D:$E,2,FALSE)</f>
        <v>#N/A</v>
      </c>
    </row>
    <row r="7844" spans="1:2">
      <c r="A7844"/>
      <c r="B7844" s="64" t="e">
        <f>VLOOKUP($A7844,Pivot!$D:$E,2,FALSE)</f>
        <v>#N/A</v>
      </c>
    </row>
    <row r="7845" spans="1:2">
      <c r="A7845"/>
      <c r="B7845" s="64" t="e">
        <f>VLOOKUP($A7845,Pivot!$D:$E,2,FALSE)</f>
        <v>#N/A</v>
      </c>
    </row>
    <row r="7846" spans="1:2">
      <c r="A7846"/>
      <c r="B7846" s="64" t="e">
        <f>VLOOKUP($A7846,Pivot!$D:$E,2,FALSE)</f>
        <v>#N/A</v>
      </c>
    </row>
    <row r="7847" spans="1:2">
      <c r="A7847"/>
      <c r="B7847" s="64" t="e">
        <f>VLOOKUP($A7847,Pivot!$D:$E,2,FALSE)</f>
        <v>#N/A</v>
      </c>
    </row>
    <row r="7848" spans="1:2">
      <c r="A7848"/>
      <c r="B7848" s="64" t="e">
        <f>VLOOKUP($A7848,Pivot!$D:$E,2,FALSE)</f>
        <v>#N/A</v>
      </c>
    </row>
    <row r="7849" spans="1:2">
      <c r="A7849"/>
      <c r="B7849" s="64" t="e">
        <f>VLOOKUP($A7849,Pivot!$D:$E,2,FALSE)</f>
        <v>#N/A</v>
      </c>
    </row>
    <row r="7850" spans="1:2">
      <c r="A7850"/>
      <c r="B7850" s="64" t="e">
        <f>VLOOKUP($A7850,Pivot!$D:$E,2,FALSE)</f>
        <v>#N/A</v>
      </c>
    </row>
    <row r="7851" spans="1:2">
      <c r="A7851"/>
      <c r="B7851" s="64" t="e">
        <f>VLOOKUP($A7851,Pivot!$D:$E,2,FALSE)</f>
        <v>#N/A</v>
      </c>
    </row>
    <row r="7852" spans="1:2">
      <c r="A7852"/>
      <c r="B7852" s="64" t="e">
        <f>VLOOKUP($A7852,Pivot!$D:$E,2,FALSE)</f>
        <v>#N/A</v>
      </c>
    </row>
    <row r="7853" spans="1:2">
      <c r="A7853"/>
      <c r="B7853" s="64" t="e">
        <f>VLOOKUP($A7853,Pivot!$D:$E,2,FALSE)</f>
        <v>#N/A</v>
      </c>
    </row>
    <row r="7854" spans="1:2">
      <c r="A7854"/>
      <c r="B7854" s="64" t="e">
        <f>VLOOKUP($A7854,Pivot!$D:$E,2,FALSE)</f>
        <v>#N/A</v>
      </c>
    </row>
    <row r="7855" spans="1:2">
      <c r="A7855"/>
      <c r="B7855" s="64" t="e">
        <f>VLOOKUP($A7855,Pivot!$D:$E,2,FALSE)</f>
        <v>#N/A</v>
      </c>
    </row>
    <row r="7856" spans="1:2">
      <c r="A7856"/>
      <c r="B7856" s="64" t="e">
        <f>VLOOKUP($A7856,Pivot!$D:$E,2,FALSE)</f>
        <v>#N/A</v>
      </c>
    </row>
    <row r="7857" spans="1:2">
      <c r="A7857"/>
      <c r="B7857" s="64" t="e">
        <f>VLOOKUP($A7857,Pivot!$D:$E,2,FALSE)</f>
        <v>#N/A</v>
      </c>
    </row>
    <row r="7858" spans="1:2">
      <c r="A7858"/>
      <c r="B7858" s="64" t="e">
        <f>VLOOKUP($A7858,Pivot!$D:$E,2,FALSE)</f>
        <v>#N/A</v>
      </c>
    </row>
    <row r="7859" spans="1:2">
      <c r="A7859"/>
      <c r="B7859" s="64" t="e">
        <f>VLOOKUP($A7859,Pivot!$D:$E,2,FALSE)</f>
        <v>#N/A</v>
      </c>
    </row>
    <row r="7860" spans="1:2">
      <c r="A7860"/>
      <c r="B7860" s="64" t="e">
        <f>VLOOKUP($A7860,Pivot!$D:$E,2,FALSE)</f>
        <v>#N/A</v>
      </c>
    </row>
    <row r="7861" spans="1:2">
      <c r="A7861"/>
      <c r="B7861" s="64" t="e">
        <f>VLOOKUP($A7861,Pivot!$D:$E,2,FALSE)</f>
        <v>#N/A</v>
      </c>
    </row>
    <row r="7862" spans="1:2">
      <c r="A7862"/>
      <c r="B7862" s="64" t="e">
        <f>VLOOKUP($A7862,Pivot!$D:$E,2,FALSE)</f>
        <v>#N/A</v>
      </c>
    </row>
    <row r="7863" spans="1:2">
      <c r="A7863"/>
      <c r="B7863" s="64" t="e">
        <f>VLOOKUP($A7863,Pivot!$D:$E,2,FALSE)</f>
        <v>#N/A</v>
      </c>
    </row>
    <row r="7864" spans="1:2">
      <c r="A7864"/>
      <c r="B7864" s="64" t="e">
        <f>VLOOKUP($A7864,Pivot!$D:$E,2,FALSE)</f>
        <v>#N/A</v>
      </c>
    </row>
    <row r="7865" spans="1:2">
      <c r="A7865"/>
      <c r="B7865" s="64" t="e">
        <f>VLOOKUP($A7865,Pivot!$D:$E,2,FALSE)</f>
        <v>#N/A</v>
      </c>
    </row>
    <row r="7866" spans="1:2">
      <c r="A7866"/>
      <c r="B7866" s="64" t="e">
        <f>VLOOKUP($A7866,Pivot!$D:$E,2,FALSE)</f>
        <v>#N/A</v>
      </c>
    </row>
    <row r="7867" spans="1:2">
      <c r="A7867"/>
      <c r="B7867" s="64" t="e">
        <f>VLOOKUP($A7867,Pivot!$D:$E,2,FALSE)</f>
        <v>#N/A</v>
      </c>
    </row>
    <row r="7868" spans="1:2">
      <c r="A7868"/>
      <c r="B7868" s="64" t="e">
        <f>VLOOKUP($A7868,Pivot!$D:$E,2,FALSE)</f>
        <v>#N/A</v>
      </c>
    </row>
    <row r="7869" spans="1:2">
      <c r="A7869"/>
      <c r="B7869" s="64" t="e">
        <f>VLOOKUP($A7869,Pivot!$D:$E,2,FALSE)</f>
        <v>#N/A</v>
      </c>
    </row>
    <row r="7870" spans="1:2">
      <c r="A7870"/>
      <c r="B7870" s="64" t="e">
        <f>VLOOKUP($A7870,Pivot!$D:$E,2,FALSE)</f>
        <v>#N/A</v>
      </c>
    </row>
    <row r="7871" spans="1:2">
      <c r="A7871"/>
      <c r="B7871" s="64" t="e">
        <f>VLOOKUP($A7871,Pivot!$D:$E,2,FALSE)</f>
        <v>#N/A</v>
      </c>
    </row>
    <row r="7872" spans="1:2">
      <c r="A7872"/>
      <c r="B7872" s="64" t="e">
        <f>VLOOKUP($A7872,Pivot!$D:$E,2,FALSE)</f>
        <v>#N/A</v>
      </c>
    </row>
    <row r="7873" spans="1:2">
      <c r="A7873"/>
      <c r="B7873" s="64" t="e">
        <f>VLOOKUP($A7873,Pivot!$D:$E,2,FALSE)</f>
        <v>#N/A</v>
      </c>
    </row>
    <row r="7874" spans="1:2">
      <c r="A7874"/>
      <c r="B7874" s="64" t="e">
        <f>VLOOKUP($A7874,Pivot!$D:$E,2,FALSE)</f>
        <v>#N/A</v>
      </c>
    </row>
    <row r="7875" spans="1:2">
      <c r="A7875"/>
      <c r="B7875" s="64" t="e">
        <f>VLOOKUP($A7875,Pivot!$D:$E,2,FALSE)</f>
        <v>#N/A</v>
      </c>
    </row>
    <row r="7876" spans="1:2">
      <c r="A7876"/>
      <c r="B7876" s="64" t="e">
        <f>VLOOKUP($A7876,Pivot!$D:$E,2,FALSE)</f>
        <v>#N/A</v>
      </c>
    </row>
    <row r="7877" spans="1:2">
      <c r="A7877"/>
      <c r="B7877" s="64" t="e">
        <f>VLOOKUP($A7877,Pivot!$D:$E,2,FALSE)</f>
        <v>#N/A</v>
      </c>
    </row>
    <row r="7878" spans="1:2">
      <c r="A7878"/>
      <c r="B7878" s="64" t="e">
        <f>VLOOKUP($A7878,Pivot!$D:$E,2,FALSE)</f>
        <v>#N/A</v>
      </c>
    </row>
    <row r="7879" spans="1:2">
      <c r="A7879"/>
      <c r="B7879" s="64" t="e">
        <f>VLOOKUP($A7879,Pivot!$D:$E,2,FALSE)</f>
        <v>#N/A</v>
      </c>
    </row>
    <row r="7880" spans="1:2">
      <c r="A7880"/>
      <c r="B7880" s="64" t="e">
        <f>VLOOKUP($A7880,Pivot!$D:$E,2,FALSE)</f>
        <v>#N/A</v>
      </c>
    </row>
    <row r="7881" spans="1:2">
      <c r="A7881"/>
      <c r="B7881" s="64" t="e">
        <f>VLOOKUP($A7881,Pivot!$D:$E,2,FALSE)</f>
        <v>#N/A</v>
      </c>
    </row>
    <row r="7882" spans="1:2">
      <c r="A7882"/>
      <c r="B7882" s="64" t="e">
        <f>VLOOKUP($A7882,Pivot!$D:$E,2,FALSE)</f>
        <v>#N/A</v>
      </c>
    </row>
    <row r="7883" spans="1:2">
      <c r="A7883"/>
      <c r="B7883" s="64" t="e">
        <f>VLOOKUP($A7883,Pivot!$D:$E,2,FALSE)</f>
        <v>#N/A</v>
      </c>
    </row>
    <row r="7884" spans="1:2">
      <c r="A7884"/>
      <c r="B7884" s="64" t="e">
        <f>VLOOKUP($A7884,Pivot!$D:$E,2,FALSE)</f>
        <v>#N/A</v>
      </c>
    </row>
    <row r="7885" spans="1:2">
      <c r="A7885"/>
      <c r="B7885" s="64" t="e">
        <f>VLOOKUP($A7885,Pivot!$D:$E,2,FALSE)</f>
        <v>#N/A</v>
      </c>
    </row>
    <row r="7886" spans="1:2">
      <c r="A7886"/>
      <c r="B7886" s="64" t="e">
        <f>VLOOKUP($A7886,Pivot!$D:$E,2,FALSE)</f>
        <v>#N/A</v>
      </c>
    </row>
    <row r="7887" spans="1:2">
      <c r="A7887"/>
      <c r="B7887" s="64" t="e">
        <f>VLOOKUP($A7887,Pivot!$D:$E,2,FALSE)</f>
        <v>#N/A</v>
      </c>
    </row>
    <row r="7888" spans="1:2">
      <c r="A7888"/>
      <c r="B7888" s="64" t="e">
        <f>VLOOKUP($A7888,Pivot!$D:$E,2,FALSE)</f>
        <v>#N/A</v>
      </c>
    </row>
    <row r="7889" spans="1:2">
      <c r="A7889"/>
      <c r="B7889" s="64" t="e">
        <f>VLOOKUP($A7889,Pivot!$D:$E,2,FALSE)</f>
        <v>#N/A</v>
      </c>
    </row>
    <row r="7890" spans="1:2">
      <c r="A7890"/>
      <c r="B7890" s="64" t="e">
        <f>VLOOKUP($A7890,Pivot!$D:$E,2,FALSE)</f>
        <v>#N/A</v>
      </c>
    </row>
    <row r="7891" spans="1:2">
      <c r="A7891"/>
      <c r="B7891" s="64" t="e">
        <f>VLOOKUP($A7891,Pivot!$D:$E,2,FALSE)</f>
        <v>#N/A</v>
      </c>
    </row>
    <row r="7892" spans="1:2">
      <c r="A7892"/>
      <c r="B7892" s="64" t="e">
        <f>VLOOKUP($A7892,Pivot!$D:$E,2,FALSE)</f>
        <v>#N/A</v>
      </c>
    </row>
    <row r="7893" spans="1:2">
      <c r="A7893"/>
      <c r="B7893" s="64" t="e">
        <f>VLOOKUP($A7893,Pivot!$D:$E,2,FALSE)</f>
        <v>#N/A</v>
      </c>
    </row>
    <row r="7894" spans="1:2">
      <c r="A7894"/>
      <c r="B7894" s="64" t="e">
        <f>VLOOKUP($A7894,Pivot!$D:$E,2,FALSE)</f>
        <v>#N/A</v>
      </c>
    </row>
    <row r="7895" spans="1:2">
      <c r="A7895"/>
      <c r="B7895" s="64" t="e">
        <f>VLOOKUP($A7895,Pivot!$D:$E,2,FALSE)</f>
        <v>#N/A</v>
      </c>
    </row>
    <row r="7896" spans="1:2">
      <c r="A7896"/>
      <c r="B7896" s="64" t="e">
        <f>VLOOKUP($A7896,Pivot!$D:$E,2,FALSE)</f>
        <v>#N/A</v>
      </c>
    </row>
    <row r="7897" spans="1:2">
      <c r="A7897"/>
      <c r="B7897" s="64" t="e">
        <f>VLOOKUP($A7897,Pivot!$D:$E,2,FALSE)</f>
        <v>#N/A</v>
      </c>
    </row>
    <row r="7898" spans="1:2">
      <c r="A7898"/>
      <c r="B7898" s="64" t="e">
        <f>VLOOKUP($A7898,Pivot!$D:$E,2,FALSE)</f>
        <v>#N/A</v>
      </c>
    </row>
    <row r="7899" spans="1:2">
      <c r="A7899"/>
      <c r="B7899" s="64" t="e">
        <f>VLOOKUP($A7899,Pivot!$D:$E,2,FALSE)</f>
        <v>#N/A</v>
      </c>
    </row>
    <row r="7900" spans="1:2">
      <c r="A7900"/>
      <c r="B7900" s="64" t="e">
        <f>VLOOKUP($A7900,Pivot!$D:$E,2,FALSE)</f>
        <v>#N/A</v>
      </c>
    </row>
    <row r="7901" spans="1:2">
      <c r="A7901"/>
      <c r="B7901" s="64" t="e">
        <f>VLOOKUP($A7901,Pivot!$D:$E,2,FALSE)</f>
        <v>#N/A</v>
      </c>
    </row>
    <row r="7902" spans="1:2">
      <c r="A7902"/>
      <c r="B7902" s="64" t="e">
        <f>VLOOKUP($A7902,Pivot!$D:$E,2,FALSE)</f>
        <v>#N/A</v>
      </c>
    </row>
    <row r="7903" spans="1:2">
      <c r="A7903"/>
      <c r="B7903" s="64" t="e">
        <f>VLOOKUP($A7903,Pivot!$D:$E,2,FALSE)</f>
        <v>#N/A</v>
      </c>
    </row>
    <row r="7904" spans="1:2">
      <c r="A7904"/>
      <c r="B7904" s="64" t="e">
        <f>VLOOKUP($A7904,Pivot!$D:$E,2,FALSE)</f>
        <v>#N/A</v>
      </c>
    </row>
    <row r="7905" spans="1:2">
      <c r="A7905"/>
      <c r="B7905" s="64" t="e">
        <f>VLOOKUP($A7905,Pivot!$D:$E,2,FALSE)</f>
        <v>#N/A</v>
      </c>
    </row>
    <row r="7906" spans="1:2">
      <c r="A7906"/>
      <c r="B7906" s="64" t="e">
        <f>VLOOKUP($A7906,Pivot!$D:$E,2,FALSE)</f>
        <v>#N/A</v>
      </c>
    </row>
    <row r="7907" spans="1:2">
      <c r="A7907"/>
      <c r="B7907" s="64" t="e">
        <f>VLOOKUP($A7907,Pivot!$D:$E,2,FALSE)</f>
        <v>#N/A</v>
      </c>
    </row>
    <row r="7908" spans="1:2">
      <c r="A7908"/>
      <c r="B7908" s="64" t="e">
        <f>VLOOKUP($A7908,Pivot!$D:$E,2,FALSE)</f>
        <v>#N/A</v>
      </c>
    </row>
    <row r="7909" spans="1:2">
      <c r="A7909"/>
      <c r="B7909" s="64" t="e">
        <f>VLOOKUP($A7909,Pivot!$D:$E,2,FALSE)</f>
        <v>#N/A</v>
      </c>
    </row>
    <row r="7910" spans="1:2">
      <c r="A7910"/>
      <c r="B7910" s="64" t="e">
        <f>VLOOKUP($A7910,Pivot!$D:$E,2,FALSE)</f>
        <v>#N/A</v>
      </c>
    </row>
    <row r="7911" spans="1:2">
      <c r="A7911"/>
      <c r="B7911" s="64" t="e">
        <f>VLOOKUP($A7911,Pivot!$D:$E,2,FALSE)</f>
        <v>#N/A</v>
      </c>
    </row>
    <row r="7912" spans="1:2">
      <c r="A7912"/>
      <c r="B7912" s="64" t="e">
        <f>VLOOKUP($A7912,Pivot!$D:$E,2,FALSE)</f>
        <v>#N/A</v>
      </c>
    </row>
    <row r="7913" spans="1:2">
      <c r="A7913"/>
      <c r="B7913" s="64" t="e">
        <f>VLOOKUP($A7913,Pivot!$D:$E,2,FALSE)</f>
        <v>#N/A</v>
      </c>
    </row>
    <row r="7914" spans="1:2">
      <c r="A7914"/>
      <c r="B7914" s="64" t="e">
        <f>VLOOKUP($A7914,Pivot!$D:$E,2,FALSE)</f>
        <v>#N/A</v>
      </c>
    </row>
    <row r="7915" spans="1:2">
      <c r="A7915"/>
      <c r="B7915" s="64" t="e">
        <f>VLOOKUP($A7915,Pivot!$D:$E,2,FALSE)</f>
        <v>#N/A</v>
      </c>
    </row>
    <row r="7916" spans="1:2">
      <c r="A7916"/>
      <c r="B7916" s="64" t="e">
        <f>VLOOKUP($A7916,Pivot!$D:$E,2,FALSE)</f>
        <v>#N/A</v>
      </c>
    </row>
    <row r="7917" spans="1:2">
      <c r="A7917"/>
      <c r="B7917" s="64" t="e">
        <f>VLOOKUP($A7917,Pivot!$D:$E,2,FALSE)</f>
        <v>#N/A</v>
      </c>
    </row>
    <row r="7918" spans="1:2">
      <c r="A7918"/>
      <c r="B7918" s="64" t="e">
        <f>VLOOKUP($A7918,Pivot!$D:$E,2,FALSE)</f>
        <v>#N/A</v>
      </c>
    </row>
    <row r="7919" spans="1:2">
      <c r="A7919"/>
      <c r="B7919" s="64" t="e">
        <f>VLOOKUP($A7919,Pivot!$D:$E,2,FALSE)</f>
        <v>#N/A</v>
      </c>
    </row>
    <row r="7920" spans="1:2">
      <c r="A7920"/>
      <c r="B7920" s="64" t="e">
        <f>VLOOKUP($A7920,Pivot!$D:$E,2,FALSE)</f>
        <v>#N/A</v>
      </c>
    </row>
    <row r="7921" spans="1:2">
      <c r="A7921"/>
      <c r="B7921" s="64" t="e">
        <f>VLOOKUP($A7921,Pivot!$D:$E,2,FALSE)</f>
        <v>#N/A</v>
      </c>
    </row>
    <row r="7922" spans="1:2">
      <c r="A7922"/>
      <c r="B7922" s="64" t="e">
        <f>VLOOKUP($A7922,Pivot!$D:$E,2,FALSE)</f>
        <v>#N/A</v>
      </c>
    </row>
    <row r="7923" spans="1:2">
      <c r="A7923"/>
      <c r="B7923" s="64" t="e">
        <f>VLOOKUP($A7923,Pivot!$D:$E,2,FALSE)</f>
        <v>#N/A</v>
      </c>
    </row>
    <row r="7924" spans="1:2">
      <c r="A7924"/>
      <c r="B7924" s="64" t="e">
        <f>VLOOKUP($A7924,Pivot!$D:$E,2,FALSE)</f>
        <v>#N/A</v>
      </c>
    </row>
    <row r="7925" spans="1:2">
      <c r="A7925"/>
      <c r="B7925" s="64" t="e">
        <f>VLOOKUP($A7925,Pivot!$D:$E,2,FALSE)</f>
        <v>#N/A</v>
      </c>
    </row>
    <row r="7926" spans="1:2">
      <c r="A7926"/>
      <c r="B7926" s="64" t="e">
        <f>VLOOKUP($A7926,Pivot!$D:$E,2,FALSE)</f>
        <v>#N/A</v>
      </c>
    </row>
    <row r="7927" spans="1:2">
      <c r="A7927"/>
      <c r="B7927" s="64" t="e">
        <f>VLOOKUP($A7927,Pivot!$D:$E,2,FALSE)</f>
        <v>#N/A</v>
      </c>
    </row>
    <row r="7928" spans="1:2">
      <c r="A7928"/>
      <c r="B7928" s="64" t="e">
        <f>VLOOKUP($A7928,Pivot!$D:$E,2,FALSE)</f>
        <v>#N/A</v>
      </c>
    </row>
    <row r="7929" spans="1:2">
      <c r="A7929"/>
      <c r="B7929" s="64" t="e">
        <f>VLOOKUP($A7929,Pivot!$D:$E,2,FALSE)</f>
        <v>#N/A</v>
      </c>
    </row>
    <row r="7930" spans="1:2">
      <c r="A7930"/>
      <c r="B7930" s="64" t="e">
        <f>VLOOKUP($A7930,Pivot!$D:$E,2,FALSE)</f>
        <v>#N/A</v>
      </c>
    </row>
    <row r="7931" spans="1:2">
      <c r="A7931"/>
      <c r="B7931" s="64" t="e">
        <f>VLOOKUP($A7931,Pivot!$D:$E,2,FALSE)</f>
        <v>#N/A</v>
      </c>
    </row>
    <row r="7932" spans="1:2">
      <c r="A7932"/>
      <c r="B7932" s="64" t="e">
        <f>VLOOKUP($A7932,Pivot!$D:$E,2,FALSE)</f>
        <v>#N/A</v>
      </c>
    </row>
    <row r="7933" spans="1:2">
      <c r="A7933"/>
      <c r="B7933" s="64" t="e">
        <f>VLOOKUP($A7933,Pivot!$D:$E,2,FALSE)</f>
        <v>#N/A</v>
      </c>
    </row>
    <row r="7934" spans="1:2">
      <c r="A7934"/>
      <c r="B7934" s="64" t="e">
        <f>VLOOKUP($A7934,Pivot!$D:$E,2,FALSE)</f>
        <v>#N/A</v>
      </c>
    </row>
    <row r="7935" spans="1:2">
      <c r="A7935"/>
      <c r="B7935" s="64" t="e">
        <f>VLOOKUP($A7935,Pivot!$D:$E,2,FALSE)</f>
        <v>#N/A</v>
      </c>
    </row>
    <row r="7936" spans="1:2">
      <c r="A7936"/>
      <c r="B7936" s="64" t="e">
        <f>VLOOKUP($A7936,Pivot!$D:$E,2,FALSE)</f>
        <v>#N/A</v>
      </c>
    </row>
    <row r="7937" spans="1:2">
      <c r="A7937"/>
      <c r="B7937" s="64" t="e">
        <f>VLOOKUP($A7937,Pivot!$D:$E,2,FALSE)</f>
        <v>#N/A</v>
      </c>
    </row>
    <row r="7938" spans="1:2">
      <c r="A7938"/>
      <c r="B7938" s="64" t="e">
        <f>VLOOKUP($A7938,Pivot!$D:$E,2,FALSE)</f>
        <v>#N/A</v>
      </c>
    </row>
    <row r="7939" spans="1:2">
      <c r="A7939"/>
      <c r="B7939" s="64" t="e">
        <f>VLOOKUP($A7939,Pivot!$D:$E,2,FALSE)</f>
        <v>#N/A</v>
      </c>
    </row>
    <row r="7940" spans="1:2">
      <c r="A7940"/>
      <c r="B7940" s="64" t="e">
        <f>VLOOKUP($A7940,Pivot!$D:$E,2,FALSE)</f>
        <v>#N/A</v>
      </c>
    </row>
    <row r="7941" spans="1:2">
      <c r="A7941"/>
      <c r="B7941" s="64" t="e">
        <f>VLOOKUP($A7941,Pivot!$D:$E,2,FALSE)</f>
        <v>#N/A</v>
      </c>
    </row>
    <row r="7942" spans="1:2">
      <c r="A7942"/>
      <c r="B7942" s="64" t="e">
        <f>VLOOKUP($A7942,Pivot!$D:$E,2,FALSE)</f>
        <v>#N/A</v>
      </c>
    </row>
    <row r="7943" spans="1:2">
      <c r="A7943"/>
      <c r="B7943" s="64" t="e">
        <f>VLOOKUP($A7943,Pivot!$D:$E,2,FALSE)</f>
        <v>#N/A</v>
      </c>
    </row>
    <row r="7944" spans="1:2">
      <c r="A7944"/>
      <c r="B7944" s="64" t="e">
        <f>VLOOKUP($A7944,Pivot!$D:$E,2,FALSE)</f>
        <v>#N/A</v>
      </c>
    </row>
    <row r="7945" spans="1:2">
      <c r="A7945"/>
      <c r="B7945" s="64" t="e">
        <f>VLOOKUP($A7945,Pivot!$D:$E,2,FALSE)</f>
        <v>#N/A</v>
      </c>
    </row>
    <row r="7946" spans="1:2">
      <c r="A7946"/>
      <c r="B7946" s="64" t="e">
        <f>VLOOKUP($A7946,Pivot!$D:$E,2,FALSE)</f>
        <v>#N/A</v>
      </c>
    </row>
    <row r="7947" spans="1:2">
      <c r="A7947"/>
      <c r="B7947" s="64" t="e">
        <f>VLOOKUP($A7947,Pivot!$D:$E,2,FALSE)</f>
        <v>#N/A</v>
      </c>
    </row>
    <row r="7948" spans="1:2">
      <c r="A7948"/>
      <c r="B7948" s="64" t="e">
        <f>VLOOKUP($A7948,Pivot!$D:$E,2,FALSE)</f>
        <v>#N/A</v>
      </c>
    </row>
    <row r="7949" spans="1:2">
      <c r="A7949"/>
      <c r="B7949" s="64" t="e">
        <f>VLOOKUP($A7949,Pivot!$D:$E,2,FALSE)</f>
        <v>#N/A</v>
      </c>
    </row>
    <row r="7950" spans="1:2">
      <c r="A7950"/>
      <c r="B7950" s="64" t="e">
        <f>VLOOKUP($A7950,Pivot!$D:$E,2,FALSE)</f>
        <v>#N/A</v>
      </c>
    </row>
    <row r="7951" spans="1:2">
      <c r="A7951"/>
      <c r="B7951" s="64" t="e">
        <f>VLOOKUP($A7951,Pivot!$D:$E,2,FALSE)</f>
        <v>#N/A</v>
      </c>
    </row>
    <row r="7952" spans="1:2">
      <c r="A7952"/>
      <c r="B7952" s="64" t="e">
        <f>VLOOKUP($A7952,Pivot!$D:$E,2,FALSE)</f>
        <v>#N/A</v>
      </c>
    </row>
    <row r="7953" spans="1:2">
      <c r="A7953"/>
      <c r="B7953" s="64" t="e">
        <f>VLOOKUP($A7953,Pivot!$D:$E,2,FALSE)</f>
        <v>#N/A</v>
      </c>
    </row>
    <row r="7954" spans="1:2">
      <c r="A7954"/>
      <c r="B7954" s="64" t="e">
        <f>VLOOKUP($A7954,Pivot!$D:$E,2,FALSE)</f>
        <v>#N/A</v>
      </c>
    </row>
    <row r="7955" spans="1:2">
      <c r="A7955"/>
      <c r="B7955" s="64" t="e">
        <f>VLOOKUP($A7955,Pivot!$D:$E,2,FALSE)</f>
        <v>#N/A</v>
      </c>
    </row>
    <row r="7956" spans="1:2">
      <c r="A7956"/>
      <c r="B7956" s="64" t="e">
        <f>VLOOKUP($A7956,Pivot!$D:$E,2,FALSE)</f>
        <v>#N/A</v>
      </c>
    </row>
    <row r="7957" spans="1:2">
      <c r="A7957"/>
      <c r="B7957" s="64" t="e">
        <f>VLOOKUP($A7957,Pivot!$D:$E,2,FALSE)</f>
        <v>#N/A</v>
      </c>
    </row>
    <row r="7958" spans="1:2">
      <c r="A7958"/>
      <c r="B7958" s="64" t="e">
        <f>VLOOKUP($A7958,Pivot!$D:$E,2,FALSE)</f>
        <v>#N/A</v>
      </c>
    </row>
    <row r="7959" spans="1:2">
      <c r="A7959"/>
      <c r="B7959" s="64" t="e">
        <f>VLOOKUP($A7959,Pivot!$D:$E,2,FALSE)</f>
        <v>#N/A</v>
      </c>
    </row>
    <row r="7960" spans="1:2">
      <c r="A7960"/>
      <c r="B7960" s="64" t="e">
        <f>VLOOKUP($A7960,Pivot!$D:$E,2,FALSE)</f>
        <v>#N/A</v>
      </c>
    </row>
    <row r="7961" spans="1:2">
      <c r="A7961"/>
      <c r="B7961" s="64" t="e">
        <f>VLOOKUP($A7961,Pivot!$D:$E,2,FALSE)</f>
        <v>#N/A</v>
      </c>
    </row>
    <row r="7962" spans="1:2">
      <c r="A7962"/>
      <c r="B7962" s="64" t="e">
        <f>VLOOKUP($A7962,Pivot!$D:$E,2,FALSE)</f>
        <v>#N/A</v>
      </c>
    </row>
    <row r="7963" spans="1:2">
      <c r="A7963"/>
      <c r="B7963" s="64" t="e">
        <f>VLOOKUP($A7963,Pivot!$D:$E,2,FALSE)</f>
        <v>#N/A</v>
      </c>
    </row>
    <row r="7964" spans="1:2">
      <c r="A7964"/>
      <c r="B7964" s="64" t="e">
        <f>VLOOKUP($A7964,Pivot!$D:$E,2,FALSE)</f>
        <v>#N/A</v>
      </c>
    </row>
    <row r="7965" spans="1:2">
      <c r="A7965"/>
      <c r="B7965" s="64" t="e">
        <f>VLOOKUP($A7965,Pivot!$D:$E,2,FALSE)</f>
        <v>#N/A</v>
      </c>
    </row>
    <row r="7966" spans="1:2">
      <c r="A7966"/>
      <c r="B7966" s="64" t="e">
        <f>VLOOKUP($A7966,Pivot!$D:$E,2,FALSE)</f>
        <v>#N/A</v>
      </c>
    </row>
    <row r="7967" spans="1:2">
      <c r="A7967"/>
      <c r="B7967" s="64" t="e">
        <f>VLOOKUP($A7967,Pivot!$D:$E,2,FALSE)</f>
        <v>#N/A</v>
      </c>
    </row>
    <row r="7968" spans="1:2">
      <c r="A7968"/>
      <c r="B7968" s="64" t="e">
        <f>VLOOKUP($A7968,Pivot!$D:$E,2,FALSE)</f>
        <v>#N/A</v>
      </c>
    </row>
    <row r="7969" spans="1:2">
      <c r="A7969"/>
      <c r="B7969" s="64" t="e">
        <f>VLOOKUP($A7969,Pivot!$D:$E,2,FALSE)</f>
        <v>#N/A</v>
      </c>
    </row>
    <row r="7970" spans="1:2">
      <c r="A7970"/>
      <c r="B7970" s="64" t="e">
        <f>VLOOKUP($A7970,Pivot!$D:$E,2,FALSE)</f>
        <v>#N/A</v>
      </c>
    </row>
    <row r="7971" spans="1:2">
      <c r="A7971"/>
      <c r="B7971" s="64" t="e">
        <f>VLOOKUP($A7971,Pivot!$D:$E,2,FALSE)</f>
        <v>#N/A</v>
      </c>
    </row>
    <row r="7972" spans="1:2">
      <c r="A7972"/>
      <c r="B7972" s="64" t="e">
        <f>VLOOKUP($A7972,Pivot!$D:$E,2,FALSE)</f>
        <v>#N/A</v>
      </c>
    </row>
    <row r="7973" spans="1:2">
      <c r="A7973"/>
      <c r="B7973" s="64" t="e">
        <f>VLOOKUP($A7973,Pivot!$D:$E,2,FALSE)</f>
        <v>#N/A</v>
      </c>
    </row>
    <row r="7974" spans="1:2">
      <c r="A7974"/>
      <c r="B7974" s="64" t="e">
        <f>VLOOKUP($A7974,Pivot!$D:$E,2,FALSE)</f>
        <v>#N/A</v>
      </c>
    </row>
    <row r="7975" spans="1:2">
      <c r="A7975"/>
      <c r="B7975" s="64" t="e">
        <f>VLOOKUP($A7975,Pivot!$D:$E,2,FALSE)</f>
        <v>#N/A</v>
      </c>
    </row>
    <row r="7976" spans="1:2">
      <c r="A7976"/>
      <c r="B7976" s="64" t="e">
        <f>VLOOKUP($A7976,Pivot!$D:$E,2,FALSE)</f>
        <v>#N/A</v>
      </c>
    </row>
    <row r="7977" spans="1:2">
      <c r="A7977"/>
      <c r="B7977" s="64" t="e">
        <f>VLOOKUP($A7977,Pivot!$D:$E,2,FALSE)</f>
        <v>#N/A</v>
      </c>
    </row>
    <row r="7978" spans="1:2">
      <c r="A7978"/>
      <c r="B7978" s="64" t="e">
        <f>VLOOKUP($A7978,Pivot!$D:$E,2,FALSE)</f>
        <v>#N/A</v>
      </c>
    </row>
    <row r="7979" spans="1:2">
      <c r="A7979"/>
      <c r="B7979" s="64" t="e">
        <f>VLOOKUP($A7979,Pivot!$D:$E,2,FALSE)</f>
        <v>#N/A</v>
      </c>
    </row>
    <row r="7980" spans="1:2">
      <c r="A7980"/>
      <c r="B7980" s="64" t="e">
        <f>VLOOKUP($A7980,Pivot!$D:$E,2,FALSE)</f>
        <v>#N/A</v>
      </c>
    </row>
    <row r="7981" spans="1:2">
      <c r="A7981"/>
      <c r="B7981" s="64" t="e">
        <f>VLOOKUP($A7981,Pivot!$D:$E,2,FALSE)</f>
        <v>#N/A</v>
      </c>
    </row>
    <row r="7982" spans="1:2">
      <c r="A7982"/>
      <c r="B7982" s="64" t="e">
        <f>VLOOKUP($A7982,Pivot!$D:$E,2,FALSE)</f>
        <v>#N/A</v>
      </c>
    </row>
    <row r="7983" spans="1:2">
      <c r="A7983"/>
      <c r="B7983" s="64" t="e">
        <f>VLOOKUP($A7983,Pivot!$D:$E,2,FALSE)</f>
        <v>#N/A</v>
      </c>
    </row>
    <row r="7984" spans="1:2">
      <c r="A7984"/>
      <c r="B7984" s="64" t="e">
        <f>VLOOKUP($A7984,Pivot!$D:$E,2,FALSE)</f>
        <v>#N/A</v>
      </c>
    </row>
    <row r="7985" spans="1:2">
      <c r="A7985"/>
      <c r="B7985" s="64" t="e">
        <f>VLOOKUP($A7985,Pivot!$D:$E,2,FALSE)</f>
        <v>#N/A</v>
      </c>
    </row>
    <row r="7986" spans="1:2">
      <c r="A7986"/>
      <c r="B7986" s="64" t="e">
        <f>VLOOKUP($A7986,Pivot!$D:$E,2,FALSE)</f>
        <v>#N/A</v>
      </c>
    </row>
    <row r="7987" spans="1:2">
      <c r="A7987"/>
      <c r="B7987" s="64" t="e">
        <f>VLOOKUP($A7987,Pivot!$D:$E,2,FALSE)</f>
        <v>#N/A</v>
      </c>
    </row>
    <row r="7988" spans="1:2">
      <c r="A7988"/>
      <c r="B7988" s="64" t="e">
        <f>VLOOKUP($A7988,Pivot!$D:$E,2,FALSE)</f>
        <v>#N/A</v>
      </c>
    </row>
    <row r="7989" spans="1:2">
      <c r="A7989"/>
      <c r="B7989" s="64" t="e">
        <f>VLOOKUP($A7989,Pivot!$D:$E,2,FALSE)</f>
        <v>#N/A</v>
      </c>
    </row>
    <row r="7990" spans="1:2">
      <c r="A7990"/>
      <c r="B7990" s="64" t="e">
        <f>VLOOKUP($A7990,Pivot!$D:$E,2,FALSE)</f>
        <v>#N/A</v>
      </c>
    </row>
    <row r="7991" spans="1:2">
      <c r="A7991"/>
      <c r="B7991" s="64" t="e">
        <f>VLOOKUP($A7991,Pivot!$D:$E,2,FALSE)</f>
        <v>#N/A</v>
      </c>
    </row>
    <row r="7992" spans="1:2">
      <c r="A7992"/>
      <c r="B7992" s="64" t="e">
        <f>VLOOKUP($A7992,Pivot!$D:$E,2,FALSE)</f>
        <v>#N/A</v>
      </c>
    </row>
    <row r="7993" spans="1:2">
      <c r="A7993"/>
      <c r="B7993" s="64" t="e">
        <f>VLOOKUP($A7993,Pivot!$D:$E,2,FALSE)</f>
        <v>#N/A</v>
      </c>
    </row>
    <row r="7994" spans="1:2">
      <c r="A7994"/>
      <c r="B7994" s="64" t="e">
        <f>VLOOKUP($A7994,Pivot!$D:$E,2,FALSE)</f>
        <v>#N/A</v>
      </c>
    </row>
    <row r="7995" spans="1:2">
      <c r="A7995"/>
      <c r="B7995" s="64" t="e">
        <f>VLOOKUP($A7995,Pivot!$D:$E,2,FALSE)</f>
        <v>#N/A</v>
      </c>
    </row>
    <row r="7996" spans="1:2">
      <c r="A7996"/>
      <c r="B7996" s="64" t="e">
        <f>VLOOKUP($A7996,Pivot!$D:$E,2,FALSE)</f>
        <v>#N/A</v>
      </c>
    </row>
    <row r="7997" spans="1:2">
      <c r="A7997"/>
      <c r="B7997" s="64" t="e">
        <f>VLOOKUP($A7997,Pivot!$D:$E,2,FALSE)</f>
        <v>#N/A</v>
      </c>
    </row>
    <row r="7998" spans="1:2">
      <c r="A7998"/>
      <c r="B7998" s="64" t="e">
        <f>VLOOKUP($A7998,Pivot!$D:$E,2,FALSE)</f>
        <v>#N/A</v>
      </c>
    </row>
    <row r="7999" spans="1:2">
      <c r="A7999"/>
      <c r="B7999" s="64" t="e">
        <f>VLOOKUP($A7999,Pivot!$D:$E,2,FALSE)</f>
        <v>#N/A</v>
      </c>
    </row>
    <row r="8000" spans="1:2">
      <c r="A8000"/>
      <c r="B8000" s="64" t="e">
        <f>VLOOKUP($A8000,Pivot!$D:$E,2,FALSE)</f>
        <v>#N/A</v>
      </c>
    </row>
    <row r="8001" spans="1:2">
      <c r="A8001"/>
      <c r="B8001" s="64" t="e">
        <f>VLOOKUP($A8001,Pivot!$D:$E,2,FALSE)</f>
        <v>#N/A</v>
      </c>
    </row>
    <row r="8002" spans="1:2">
      <c r="A8002"/>
      <c r="B8002" s="64" t="e">
        <f>VLOOKUP($A8002,Pivot!$D:$E,2,FALSE)</f>
        <v>#N/A</v>
      </c>
    </row>
    <row r="8003" spans="1:2">
      <c r="A8003"/>
      <c r="B8003" s="64" t="e">
        <f>VLOOKUP($A8003,Pivot!$D:$E,2,FALSE)</f>
        <v>#N/A</v>
      </c>
    </row>
    <row r="8004" spans="1:2">
      <c r="A8004"/>
      <c r="B8004" s="64" t="e">
        <f>VLOOKUP($A8004,Pivot!$D:$E,2,FALSE)</f>
        <v>#N/A</v>
      </c>
    </row>
    <row r="8005" spans="1:2">
      <c r="A8005"/>
      <c r="B8005" s="64" t="e">
        <f>VLOOKUP($A8005,Pivot!$D:$E,2,FALSE)</f>
        <v>#N/A</v>
      </c>
    </row>
    <row r="8006" spans="1:2">
      <c r="A8006"/>
      <c r="B8006" s="64" t="e">
        <f>VLOOKUP($A8006,Pivot!$D:$E,2,FALSE)</f>
        <v>#N/A</v>
      </c>
    </row>
    <row r="8007" spans="1:2">
      <c r="A8007"/>
      <c r="B8007" s="64" t="e">
        <f>VLOOKUP($A8007,Pivot!$D:$E,2,FALSE)</f>
        <v>#N/A</v>
      </c>
    </row>
    <row r="8008" spans="1:2">
      <c r="A8008"/>
      <c r="B8008" s="64" t="e">
        <f>VLOOKUP($A8008,Pivot!$D:$E,2,FALSE)</f>
        <v>#N/A</v>
      </c>
    </row>
    <row r="8009" spans="1:2">
      <c r="A8009"/>
      <c r="B8009" s="64" t="e">
        <f>VLOOKUP($A8009,Pivot!$D:$E,2,FALSE)</f>
        <v>#N/A</v>
      </c>
    </row>
    <row r="8010" spans="1:2">
      <c r="A8010"/>
      <c r="B8010" s="64" t="e">
        <f>VLOOKUP($A8010,Pivot!$D:$E,2,FALSE)</f>
        <v>#N/A</v>
      </c>
    </row>
    <row r="8011" spans="1:2">
      <c r="A8011"/>
      <c r="B8011" s="64" t="e">
        <f>VLOOKUP($A8011,Pivot!$D:$E,2,FALSE)</f>
        <v>#N/A</v>
      </c>
    </row>
    <row r="8012" spans="1:2">
      <c r="A8012"/>
      <c r="B8012" s="64" t="e">
        <f>VLOOKUP($A8012,Pivot!$D:$E,2,FALSE)</f>
        <v>#N/A</v>
      </c>
    </row>
    <row r="8013" spans="1:2">
      <c r="A8013"/>
      <c r="B8013" s="64" t="e">
        <f>VLOOKUP($A8013,Pivot!$D:$E,2,FALSE)</f>
        <v>#N/A</v>
      </c>
    </row>
    <row r="8014" spans="1:2">
      <c r="A8014"/>
      <c r="B8014" s="64" t="e">
        <f>VLOOKUP($A8014,Pivot!$D:$E,2,FALSE)</f>
        <v>#N/A</v>
      </c>
    </row>
    <row r="8015" spans="1:2">
      <c r="A8015"/>
      <c r="B8015" s="64" t="e">
        <f>VLOOKUP($A8015,Pivot!$D:$E,2,FALSE)</f>
        <v>#N/A</v>
      </c>
    </row>
    <row r="8016" spans="1:2">
      <c r="A8016"/>
      <c r="B8016" s="64" t="e">
        <f>VLOOKUP($A8016,Pivot!$D:$E,2,FALSE)</f>
        <v>#N/A</v>
      </c>
    </row>
    <row r="8017" spans="1:2">
      <c r="A8017"/>
      <c r="B8017" s="64" t="e">
        <f>VLOOKUP($A8017,Pivot!$D:$E,2,FALSE)</f>
        <v>#N/A</v>
      </c>
    </row>
    <row r="8018" spans="1:2">
      <c r="A8018"/>
      <c r="B8018" s="64" t="e">
        <f>VLOOKUP($A8018,Pivot!$D:$E,2,FALSE)</f>
        <v>#N/A</v>
      </c>
    </row>
    <row r="8019" spans="1:2">
      <c r="A8019"/>
      <c r="B8019" s="64" t="e">
        <f>VLOOKUP($A8019,Pivot!$D:$E,2,FALSE)</f>
        <v>#N/A</v>
      </c>
    </row>
    <row r="8020" spans="1:2">
      <c r="A8020"/>
      <c r="B8020" s="64" t="e">
        <f>VLOOKUP($A8020,Pivot!$D:$E,2,FALSE)</f>
        <v>#N/A</v>
      </c>
    </row>
    <row r="8021" spans="1:2">
      <c r="A8021"/>
      <c r="B8021" s="64" t="e">
        <f>VLOOKUP($A8021,Pivot!$D:$E,2,FALSE)</f>
        <v>#N/A</v>
      </c>
    </row>
    <row r="8022" spans="1:2">
      <c r="A8022"/>
      <c r="B8022" s="64" t="e">
        <f>VLOOKUP($A8022,Pivot!$D:$E,2,FALSE)</f>
        <v>#N/A</v>
      </c>
    </row>
    <row r="8023" spans="1:2">
      <c r="A8023"/>
      <c r="B8023" s="64" t="e">
        <f>VLOOKUP($A8023,Pivot!$D:$E,2,FALSE)</f>
        <v>#N/A</v>
      </c>
    </row>
    <row r="8024" spans="1:2">
      <c r="A8024"/>
      <c r="B8024" s="64" t="e">
        <f>VLOOKUP($A8024,Pivot!$D:$E,2,FALSE)</f>
        <v>#N/A</v>
      </c>
    </row>
    <row r="8025" spans="1:2">
      <c r="A8025"/>
      <c r="B8025" s="64" t="e">
        <f>VLOOKUP($A8025,Pivot!$D:$E,2,FALSE)</f>
        <v>#N/A</v>
      </c>
    </row>
    <row r="8026" spans="1:2">
      <c r="A8026"/>
      <c r="B8026" s="64" t="e">
        <f>VLOOKUP($A8026,Pivot!$D:$E,2,FALSE)</f>
        <v>#N/A</v>
      </c>
    </row>
    <row r="8027" spans="1:2">
      <c r="A8027"/>
      <c r="B8027" s="64" t="e">
        <f>VLOOKUP($A8027,Pivot!$D:$E,2,FALSE)</f>
        <v>#N/A</v>
      </c>
    </row>
    <row r="8028" spans="1:2">
      <c r="A8028"/>
      <c r="B8028" s="64" t="e">
        <f>VLOOKUP($A8028,Pivot!$D:$E,2,FALSE)</f>
        <v>#N/A</v>
      </c>
    </row>
    <row r="8029" spans="1:2">
      <c r="A8029"/>
      <c r="B8029" s="64" t="e">
        <f>VLOOKUP($A8029,Pivot!$D:$E,2,FALSE)</f>
        <v>#N/A</v>
      </c>
    </row>
    <row r="8030" spans="1:2">
      <c r="A8030"/>
      <c r="B8030" s="64" t="e">
        <f>VLOOKUP($A8030,Pivot!$D:$E,2,FALSE)</f>
        <v>#N/A</v>
      </c>
    </row>
    <row r="8031" spans="1:2">
      <c r="A8031"/>
      <c r="B8031" s="64" t="e">
        <f>VLOOKUP($A8031,Pivot!$D:$E,2,FALSE)</f>
        <v>#N/A</v>
      </c>
    </row>
    <row r="8032" spans="1:2">
      <c r="A8032"/>
      <c r="B8032" s="64" t="e">
        <f>VLOOKUP($A8032,Pivot!$D:$E,2,FALSE)</f>
        <v>#N/A</v>
      </c>
    </row>
    <row r="8033" spans="1:2">
      <c r="A8033"/>
      <c r="B8033" s="64" t="e">
        <f>VLOOKUP($A8033,Pivot!$D:$E,2,FALSE)</f>
        <v>#N/A</v>
      </c>
    </row>
    <row r="8034" spans="1:2">
      <c r="A8034"/>
      <c r="B8034" s="64" t="e">
        <f>VLOOKUP($A8034,Pivot!$D:$E,2,FALSE)</f>
        <v>#N/A</v>
      </c>
    </row>
    <row r="8035" spans="1:2">
      <c r="A8035"/>
      <c r="B8035" s="64" t="e">
        <f>VLOOKUP($A8035,Pivot!$D:$E,2,FALSE)</f>
        <v>#N/A</v>
      </c>
    </row>
    <row r="8036" spans="1:2">
      <c r="A8036"/>
      <c r="B8036" s="64" t="e">
        <f>VLOOKUP($A8036,Pivot!$D:$E,2,FALSE)</f>
        <v>#N/A</v>
      </c>
    </row>
    <row r="8037" spans="1:2">
      <c r="A8037"/>
      <c r="B8037" s="64" t="e">
        <f>VLOOKUP($A8037,Pivot!$D:$E,2,FALSE)</f>
        <v>#N/A</v>
      </c>
    </row>
    <row r="8038" spans="1:2">
      <c r="A8038"/>
      <c r="B8038" s="64" t="e">
        <f>VLOOKUP($A8038,Pivot!$D:$E,2,FALSE)</f>
        <v>#N/A</v>
      </c>
    </row>
    <row r="8039" spans="1:2">
      <c r="A8039"/>
      <c r="B8039" s="64" t="e">
        <f>VLOOKUP($A8039,Pivot!$D:$E,2,FALSE)</f>
        <v>#N/A</v>
      </c>
    </row>
    <row r="8040" spans="1:2">
      <c r="A8040"/>
      <c r="B8040" s="64" t="e">
        <f>VLOOKUP($A8040,Pivot!$D:$E,2,FALSE)</f>
        <v>#N/A</v>
      </c>
    </row>
    <row r="8041" spans="1:2">
      <c r="A8041"/>
      <c r="B8041" s="64" t="e">
        <f>VLOOKUP($A8041,Pivot!$D:$E,2,FALSE)</f>
        <v>#N/A</v>
      </c>
    </row>
    <row r="8042" spans="1:2">
      <c r="A8042"/>
      <c r="B8042" s="64" t="e">
        <f>VLOOKUP($A8042,Pivot!$D:$E,2,FALSE)</f>
        <v>#N/A</v>
      </c>
    </row>
    <row r="8043" spans="1:2">
      <c r="A8043"/>
      <c r="B8043" s="64" t="e">
        <f>VLOOKUP($A8043,Pivot!$D:$E,2,FALSE)</f>
        <v>#N/A</v>
      </c>
    </row>
    <row r="8044" spans="1:2">
      <c r="A8044"/>
      <c r="B8044" s="64" t="e">
        <f>VLOOKUP($A8044,Pivot!$D:$E,2,FALSE)</f>
        <v>#N/A</v>
      </c>
    </row>
    <row r="8045" spans="1:2">
      <c r="A8045"/>
      <c r="B8045" s="64" t="e">
        <f>VLOOKUP($A8045,Pivot!$D:$E,2,FALSE)</f>
        <v>#N/A</v>
      </c>
    </row>
    <row r="8046" spans="1:2">
      <c r="A8046"/>
      <c r="B8046" s="64" t="e">
        <f>VLOOKUP($A8046,Pivot!$D:$E,2,FALSE)</f>
        <v>#N/A</v>
      </c>
    </row>
    <row r="8047" spans="1:2">
      <c r="A8047"/>
      <c r="B8047" s="64" t="e">
        <f>VLOOKUP($A8047,Pivot!$D:$E,2,FALSE)</f>
        <v>#N/A</v>
      </c>
    </row>
    <row r="8048" spans="1:2">
      <c r="A8048"/>
      <c r="B8048" s="64" t="e">
        <f>VLOOKUP($A8048,Pivot!$D:$E,2,FALSE)</f>
        <v>#N/A</v>
      </c>
    </row>
    <row r="8049" spans="1:2">
      <c r="A8049"/>
      <c r="B8049" s="64" t="e">
        <f>VLOOKUP($A8049,Pivot!$D:$E,2,FALSE)</f>
        <v>#N/A</v>
      </c>
    </row>
    <row r="8050" spans="1:2">
      <c r="A8050"/>
      <c r="B8050" s="64" t="e">
        <f>VLOOKUP($A8050,Pivot!$D:$E,2,FALSE)</f>
        <v>#N/A</v>
      </c>
    </row>
    <row r="8051" spans="1:2">
      <c r="A8051"/>
      <c r="B8051" s="64" t="e">
        <f>VLOOKUP($A8051,Pivot!$D:$E,2,FALSE)</f>
        <v>#N/A</v>
      </c>
    </row>
    <row r="8052" spans="1:2">
      <c r="A8052"/>
      <c r="B8052" s="64" t="e">
        <f>VLOOKUP($A8052,Pivot!$D:$E,2,FALSE)</f>
        <v>#N/A</v>
      </c>
    </row>
    <row r="8053" spans="1:2">
      <c r="A8053"/>
      <c r="B8053" s="64" t="e">
        <f>VLOOKUP($A8053,Pivot!$D:$E,2,FALSE)</f>
        <v>#N/A</v>
      </c>
    </row>
    <row r="8054" spans="1:2">
      <c r="A8054"/>
      <c r="B8054" s="64" t="e">
        <f>VLOOKUP($A8054,Pivot!$D:$E,2,FALSE)</f>
        <v>#N/A</v>
      </c>
    </row>
    <row r="8055" spans="1:2">
      <c r="A8055"/>
      <c r="B8055" s="64" t="e">
        <f>VLOOKUP($A8055,Pivot!$D:$E,2,FALSE)</f>
        <v>#N/A</v>
      </c>
    </row>
    <row r="8056" spans="1:2">
      <c r="A8056"/>
      <c r="B8056" s="64" t="e">
        <f>VLOOKUP($A8056,Pivot!$D:$E,2,FALSE)</f>
        <v>#N/A</v>
      </c>
    </row>
    <row r="8057" spans="1:2">
      <c r="A8057"/>
      <c r="B8057" s="64" t="e">
        <f>VLOOKUP($A8057,Pivot!$D:$E,2,FALSE)</f>
        <v>#N/A</v>
      </c>
    </row>
    <row r="8058" spans="1:2">
      <c r="A8058"/>
      <c r="B8058" s="64" t="e">
        <f>VLOOKUP($A8058,Pivot!$D:$E,2,FALSE)</f>
        <v>#N/A</v>
      </c>
    </row>
    <row r="8059" spans="1:2">
      <c r="A8059"/>
      <c r="B8059" s="64" t="e">
        <f>VLOOKUP($A8059,Pivot!$D:$E,2,FALSE)</f>
        <v>#N/A</v>
      </c>
    </row>
    <row r="8060" spans="1:2">
      <c r="A8060"/>
      <c r="B8060" s="64" t="e">
        <f>VLOOKUP($A8060,Pivot!$D:$E,2,FALSE)</f>
        <v>#N/A</v>
      </c>
    </row>
    <row r="8061" spans="1:2">
      <c r="A8061"/>
      <c r="B8061" s="64" t="e">
        <f>VLOOKUP($A8061,Pivot!$D:$E,2,FALSE)</f>
        <v>#N/A</v>
      </c>
    </row>
    <row r="8062" spans="1:2">
      <c r="A8062"/>
      <c r="B8062" s="64" t="e">
        <f>VLOOKUP($A8062,Pivot!$D:$E,2,FALSE)</f>
        <v>#N/A</v>
      </c>
    </row>
    <row r="8063" spans="1:2">
      <c r="A8063"/>
      <c r="B8063" s="64" t="e">
        <f>VLOOKUP($A8063,Pivot!$D:$E,2,FALSE)</f>
        <v>#N/A</v>
      </c>
    </row>
    <row r="8064" spans="1:2">
      <c r="A8064"/>
      <c r="B8064" s="64" t="e">
        <f>VLOOKUP($A8064,Pivot!$D:$E,2,FALSE)</f>
        <v>#N/A</v>
      </c>
    </row>
    <row r="8065" spans="1:2">
      <c r="A8065"/>
      <c r="B8065" s="64" t="e">
        <f>VLOOKUP($A8065,Pivot!$D:$E,2,FALSE)</f>
        <v>#N/A</v>
      </c>
    </row>
    <row r="8066" spans="1:2">
      <c r="A8066"/>
      <c r="B8066" s="64" t="e">
        <f>VLOOKUP($A8066,Pivot!$D:$E,2,FALSE)</f>
        <v>#N/A</v>
      </c>
    </row>
    <row r="8067" spans="1:2">
      <c r="A8067"/>
      <c r="B8067" s="64" t="e">
        <f>VLOOKUP($A8067,Pivot!$D:$E,2,FALSE)</f>
        <v>#N/A</v>
      </c>
    </row>
    <row r="8068" spans="1:2">
      <c r="A8068"/>
      <c r="B8068" s="64" t="e">
        <f>VLOOKUP($A8068,Pivot!$D:$E,2,FALSE)</f>
        <v>#N/A</v>
      </c>
    </row>
    <row r="8069" spans="1:2">
      <c r="A8069"/>
      <c r="B8069" s="64" t="e">
        <f>VLOOKUP($A8069,Pivot!$D:$E,2,FALSE)</f>
        <v>#N/A</v>
      </c>
    </row>
    <row r="8070" spans="1:2">
      <c r="A8070"/>
      <c r="B8070" s="64" t="e">
        <f>VLOOKUP($A8070,Pivot!$D:$E,2,FALSE)</f>
        <v>#N/A</v>
      </c>
    </row>
    <row r="8071" spans="1:2">
      <c r="A8071"/>
      <c r="B8071" s="64" t="e">
        <f>VLOOKUP($A8071,Pivot!$D:$E,2,FALSE)</f>
        <v>#N/A</v>
      </c>
    </row>
    <row r="8072" spans="1:2">
      <c r="A8072"/>
      <c r="B8072" s="64" t="e">
        <f>VLOOKUP($A8072,Pivot!$D:$E,2,FALSE)</f>
        <v>#N/A</v>
      </c>
    </row>
    <row r="8073" spans="1:2">
      <c r="A8073"/>
      <c r="B8073" s="64" t="e">
        <f>VLOOKUP($A8073,Pivot!$D:$E,2,FALSE)</f>
        <v>#N/A</v>
      </c>
    </row>
    <row r="8074" spans="1:2">
      <c r="A8074"/>
      <c r="B8074" s="64" t="e">
        <f>VLOOKUP($A8074,Pivot!$D:$E,2,FALSE)</f>
        <v>#N/A</v>
      </c>
    </row>
    <row r="8075" spans="1:2">
      <c r="A8075"/>
      <c r="B8075" s="64" t="e">
        <f>VLOOKUP($A8075,Pivot!$D:$E,2,FALSE)</f>
        <v>#N/A</v>
      </c>
    </row>
    <row r="8076" spans="1:2">
      <c r="A8076"/>
      <c r="B8076" s="64" t="e">
        <f>VLOOKUP($A8076,Pivot!$D:$E,2,FALSE)</f>
        <v>#N/A</v>
      </c>
    </row>
    <row r="8077" spans="1:2">
      <c r="A8077"/>
      <c r="B8077" s="64" t="e">
        <f>VLOOKUP($A8077,Pivot!$D:$E,2,FALSE)</f>
        <v>#N/A</v>
      </c>
    </row>
    <row r="8078" spans="1:2">
      <c r="A8078"/>
      <c r="B8078" s="64" t="e">
        <f>VLOOKUP($A8078,Pivot!$D:$E,2,FALSE)</f>
        <v>#N/A</v>
      </c>
    </row>
    <row r="8079" spans="1:2">
      <c r="A8079"/>
      <c r="B8079" s="64" t="e">
        <f>VLOOKUP($A8079,Pivot!$D:$E,2,FALSE)</f>
        <v>#N/A</v>
      </c>
    </row>
    <row r="8080" spans="1:2">
      <c r="A8080"/>
      <c r="B8080" s="64" t="e">
        <f>VLOOKUP($A8080,Pivot!$D:$E,2,FALSE)</f>
        <v>#N/A</v>
      </c>
    </row>
    <row r="8081" spans="1:2">
      <c r="A8081"/>
      <c r="B8081" s="64" t="e">
        <f>VLOOKUP($A8081,Pivot!$D:$E,2,FALSE)</f>
        <v>#N/A</v>
      </c>
    </row>
    <row r="8082" spans="1:2">
      <c r="A8082"/>
      <c r="B8082" s="64" t="e">
        <f>VLOOKUP($A8082,Pivot!$D:$E,2,FALSE)</f>
        <v>#N/A</v>
      </c>
    </row>
    <row r="8083" spans="1:2">
      <c r="A8083"/>
      <c r="B8083" s="64" t="e">
        <f>VLOOKUP($A8083,Pivot!$D:$E,2,FALSE)</f>
        <v>#N/A</v>
      </c>
    </row>
    <row r="8084" spans="1:2">
      <c r="A8084"/>
      <c r="B8084" s="64" t="e">
        <f>VLOOKUP($A8084,Pivot!$D:$E,2,FALSE)</f>
        <v>#N/A</v>
      </c>
    </row>
    <row r="8085" spans="1:2">
      <c r="A8085"/>
      <c r="B8085" s="64" t="e">
        <f>VLOOKUP($A8085,Pivot!$D:$E,2,FALSE)</f>
        <v>#N/A</v>
      </c>
    </row>
    <row r="8086" spans="1:2">
      <c r="A8086"/>
      <c r="B8086" s="64" t="e">
        <f>VLOOKUP($A8086,Pivot!$D:$E,2,FALSE)</f>
        <v>#N/A</v>
      </c>
    </row>
    <row r="8087" spans="1:2">
      <c r="A8087"/>
      <c r="B8087" s="64" t="e">
        <f>VLOOKUP($A8087,Pivot!$D:$E,2,FALSE)</f>
        <v>#N/A</v>
      </c>
    </row>
    <row r="8088" spans="1:2">
      <c r="A8088"/>
      <c r="B8088" s="64" t="e">
        <f>VLOOKUP($A8088,Pivot!$D:$E,2,FALSE)</f>
        <v>#N/A</v>
      </c>
    </row>
    <row r="8089" spans="1:2">
      <c r="A8089"/>
      <c r="B8089" s="64" t="e">
        <f>VLOOKUP($A8089,Pivot!$D:$E,2,FALSE)</f>
        <v>#N/A</v>
      </c>
    </row>
    <row r="8090" spans="1:2">
      <c r="A8090"/>
      <c r="B8090" s="64" t="e">
        <f>VLOOKUP($A8090,Pivot!$D:$E,2,FALSE)</f>
        <v>#N/A</v>
      </c>
    </row>
    <row r="8091" spans="1:2">
      <c r="A8091"/>
      <c r="B8091" s="64" t="e">
        <f>VLOOKUP($A8091,Pivot!$D:$E,2,FALSE)</f>
        <v>#N/A</v>
      </c>
    </row>
    <row r="8092" spans="1:2">
      <c r="A8092"/>
      <c r="B8092" s="64" t="e">
        <f>VLOOKUP($A8092,Pivot!$D:$E,2,FALSE)</f>
        <v>#N/A</v>
      </c>
    </row>
    <row r="8093" spans="1:2">
      <c r="A8093"/>
      <c r="B8093" s="64" t="e">
        <f>VLOOKUP($A8093,Pivot!$D:$E,2,FALSE)</f>
        <v>#N/A</v>
      </c>
    </row>
    <row r="8094" spans="1:2">
      <c r="A8094"/>
      <c r="B8094" s="64" t="e">
        <f>VLOOKUP($A8094,Pivot!$D:$E,2,FALSE)</f>
        <v>#N/A</v>
      </c>
    </row>
    <row r="8095" spans="1:2">
      <c r="A8095"/>
      <c r="B8095" s="64" t="e">
        <f>VLOOKUP($A8095,Pivot!$D:$E,2,FALSE)</f>
        <v>#N/A</v>
      </c>
    </row>
    <row r="8096" spans="1:2">
      <c r="A8096"/>
      <c r="B8096" s="64" t="e">
        <f>VLOOKUP($A8096,Pivot!$D:$E,2,FALSE)</f>
        <v>#N/A</v>
      </c>
    </row>
    <row r="8097" spans="1:2">
      <c r="A8097"/>
      <c r="B8097" s="64" t="e">
        <f>VLOOKUP($A8097,Pivot!$D:$E,2,FALSE)</f>
        <v>#N/A</v>
      </c>
    </row>
    <row r="8098" spans="1:2">
      <c r="A8098"/>
      <c r="B8098" s="64" t="e">
        <f>VLOOKUP($A8098,Pivot!$D:$E,2,FALSE)</f>
        <v>#N/A</v>
      </c>
    </row>
    <row r="8099" spans="1:2">
      <c r="A8099"/>
      <c r="B8099" s="64" t="e">
        <f>VLOOKUP($A8099,Pivot!$D:$E,2,FALSE)</f>
        <v>#N/A</v>
      </c>
    </row>
    <row r="8100" spans="1:2">
      <c r="A8100"/>
      <c r="B8100" s="64" t="e">
        <f>VLOOKUP($A8100,Pivot!$D:$E,2,FALSE)</f>
        <v>#N/A</v>
      </c>
    </row>
    <row r="8101" spans="1:2">
      <c r="A8101"/>
      <c r="B8101" s="64" t="e">
        <f>VLOOKUP($A8101,Pivot!$D:$E,2,FALSE)</f>
        <v>#N/A</v>
      </c>
    </row>
    <row r="8102" spans="1:2">
      <c r="A8102"/>
      <c r="B8102" s="64" t="e">
        <f>VLOOKUP($A8102,Pivot!$D:$E,2,FALSE)</f>
        <v>#N/A</v>
      </c>
    </row>
    <row r="8103" spans="1:2">
      <c r="A8103"/>
      <c r="B8103" s="64" t="e">
        <f>VLOOKUP($A8103,Pivot!$D:$E,2,FALSE)</f>
        <v>#N/A</v>
      </c>
    </row>
    <row r="8104" spans="1:2">
      <c r="A8104"/>
      <c r="B8104" s="64" t="e">
        <f>VLOOKUP($A8104,Pivot!$D:$E,2,FALSE)</f>
        <v>#N/A</v>
      </c>
    </row>
    <row r="8105" spans="1:2">
      <c r="A8105"/>
      <c r="B8105" s="64" t="e">
        <f>VLOOKUP($A8105,Pivot!$D:$E,2,FALSE)</f>
        <v>#N/A</v>
      </c>
    </row>
    <row r="8106" spans="1:2">
      <c r="A8106"/>
      <c r="B8106" s="64" t="e">
        <f>VLOOKUP($A8106,Pivot!$D:$E,2,FALSE)</f>
        <v>#N/A</v>
      </c>
    </row>
    <row r="8107" spans="1:2">
      <c r="A8107"/>
      <c r="B8107" s="64" t="e">
        <f>VLOOKUP($A8107,Pivot!$D:$E,2,FALSE)</f>
        <v>#N/A</v>
      </c>
    </row>
    <row r="8108" spans="1:2">
      <c r="A8108"/>
      <c r="B8108" s="64" t="e">
        <f>VLOOKUP($A8108,Pivot!$D:$E,2,FALSE)</f>
        <v>#N/A</v>
      </c>
    </row>
    <row r="8109" spans="1:2">
      <c r="A8109"/>
      <c r="B8109" s="64" t="e">
        <f>VLOOKUP($A8109,Pivot!$D:$E,2,FALSE)</f>
        <v>#N/A</v>
      </c>
    </row>
    <row r="8110" spans="1:2">
      <c r="A8110"/>
      <c r="B8110" s="64" t="e">
        <f>VLOOKUP($A8110,Pivot!$D:$E,2,FALSE)</f>
        <v>#N/A</v>
      </c>
    </row>
    <row r="8111" spans="1:2">
      <c r="A8111"/>
      <c r="B8111" s="64" t="e">
        <f>VLOOKUP($A8111,Pivot!$D:$E,2,FALSE)</f>
        <v>#N/A</v>
      </c>
    </row>
    <row r="8112" spans="1:2">
      <c r="A8112"/>
      <c r="B8112" s="64" t="e">
        <f>VLOOKUP($A8112,Pivot!$D:$E,2,FALSE)</f>
        <v>#N/A</v>
      </c>
    </row>
    <row r="8113" spans="1:2">
      <c r="A8113"/>
      <c r="B8113" s="64" t="e">
        <f>VLOOKUP($A8113,Pivot!$D:$E,2,FALSE)</f>
        <v>#N/A</v>
      </c>
    </row>
    <row r="8114" spans="1:2">
      <c r="A8114"/>
      <c r="B8114" s="64" t="e">
        <f>VLOOKUP($A8114,Pivot!$D:$E,2,FALSE)</f>
        <v>#N/A</v>
      </c>
    </row>
    <row r="8115" spans="1:2">
      <c r="A8115"/>
      <c r="B8115" s="64" t="e">
        <f>VLOOKUP($A8115,Pivot!$D:$E,2,FALSE)</f>
        <v>#N/A</v>
      </c>
    </row>
    <row r="8116" spans="1:2">
      <c r="A8116"/>
      <c r="B8116" s="64" t="e">
        <f>VLOOKUP($A8116,Pivot!$D:$E,2,FALSE)</f>
        <v>#N/A</v>
      </c>
    </row>
    <row r="8117" spans="1:2">
      <c r="A8117"/>
      <c r="B8117" s="64" t="e">
        <f>VLOOKUP($A8117,Pivot!$D:$E,2,FALSE)</f>
        <v>#N/A</v>
      </c>
    </row>
    <row r="8118" spans="1:2">
      <c r="A8118"/>
      <c r="B8118" s="64" t="e">
        <f>VLOOKUP($A8118,Pivot!$D:$E,2,FALSE)</f>
        <v>#N/A</v>
      </c>
    </row>
    <row r="8119" spans="1:2">
      <c r="A8119"/>
      <c r="B8119" s="64" t="e">
        <f>VLOOKUP($A8119,Pivot!$D:$E,2,FALSE)</f>
        <v>#N/A</v>
      </c>
    </row>
    <row r="8120" spans="1:2">
      <c r="A8120"/>
      <c r="B8120" s="64" t="e">
        <f>VLOOKUP($A8120,Pivot!$D:$E,2,FALSE)</f>
        <v>#N/A</v>
      </c>
    </row>
    <row r="8121" spans="1:2">
      <c r="A8121"/>
      <c r="B8121" s="64" t="e">
        <f>VLOOKUP($A8121,Pivot!$D:$E,2,FALSE)</f>
        <v>#N/A</v>
      </c>
    </row>
    <row r="8122" spans="1:2">
      <c r="A8122"/>
      <c r="B8122" s="64" t="e">
        <f>VLOOKUP($A8122,Pivot!$D:$E,2,FALSE)</f>
        <v>#N/A</v>
      </c>
    </row>
    <row r="8123" spans="1:2">
      <c r="A8123"/>
      <c r="B8123" s="64" t="e">
        <f>VLOOKUP($A8123,Pivot!$D:$E,2,FALSE)</f>
        <v>#N/A</v>
      </c>
    </row>
    <row r="8124" spans="1:2">
      <c r="A8124"/>
      <c r="B8124" s="64" t="e">
        <f>VLOOKUP($A8124,Pivot!$D:$E,2,FALSE)</f>
        <v>#N/A</v>
      </c>
    </row>
    <row r="8125" spans="1:2">
      <c r="A8125"/>
      <c r="B8125" s="64" t="e">
        <f>VLOOKUP($A8125,Pivot!$D:$E,2,FALSE)</f>
        <v>#N/A</v>
      </c>
    </row>
    <row r="8126" spans="1:2">
      <c r="A8126"/>
      <c r="B8126" s="64" t="e">
        <f>VLOOKUP($A8126,Pivot!$D:$E,2,FALSE)</f>
        <v>#N/A</v>
      </c>
    </row>
    <row r="8127" spans="1:2">
      <c r="A8127"/>
      <c r="B8127" s="64" t="e">
        <f>VLOOKUP($A8127,Pivot!$D:$E,2,FALSE)</f>
        <v>#N/A</v>
      </c>
    </row>
    <row r="8128" spans="1:2">
      <c r="A8128"/>
      <c r="B8128" s="64" t="e">
        <f>VLOOKUP($A8128,Pivot!$D:$E,2,FALSE)</f>
        <v>#N/A</v>
      </c>
    </row>
    <row r="8129" spans="1:2">
      <c r="A8129"/>
      <c r="B8129" s="64" t="e">
        <f>VLOOKUP($A8129,Pivot!$D:$E,2,FALSE)</f>
        <v>#N/A</v>
      </c>
    </row>
    <row r="8130" spans="1:2">
      <c r="A8130"/>
      <c r="B8130" s="64" t="e">
        <f>VLOOKUP($A8130,Pivot!$D:$E,2,FALSE)</f>
        <v>#N/A</v>
      </c>
    </row>
    <row r="8131" spans="1:2">
      <c r="A8131"/>
      <c r="B8131" s="64" t="e">
        <f>VLOOKUP($A8131,Pivot!$D:$E,2,FALSE)</f>
        <v>#N/A</v>
      </c>
    </row>
    <row r="8132" spans="1:2">
      <c r="A8132"/>
      <c r="B8132" s="64" t="e">
        <f>VLOOKUP($A8132,Pivot!$D:$E,2,FALSE)</f>
        <v>#N/A</v>
      </c>
    </row>
    <row r="8133" spans="1:2">
      <c r="A8133"/>
      <c r="B8133" s="64" t="e">
        <f>VLOOKUP($A8133,Pivot!$D:$E,2,FALSE)</f>
        <v>#N/A</v>
      </c>
    </row>
    <row r="8134" spans="1:2">
      <c r="A8134"/>
      <c r="B8134" s="64" t="e">
        <f>VLOOKUP($A8134,Pivot!$D:$E,2,FALSE)</f>
        <v>#N/A</v>
      </c>
    </row>
    <row r="8135" spans="1:2">
      <c r="A8135"/>
      <c r="B8135" s="64" t="e">
        <f>VLOOKUP($A8135,Pivot!$D:$E,2,FALSE)</f>
        <v>#N/A</v>
      </c>
    </row>
    <row r="8136" spans="1:2">
      <c r="A8136"/>
      <c r="B8136" s="64" t="e">
        <f>VLOOKUP($A8136,Pivot!$D:$E,2,FALSE)</f>
        <v>#N/A</v>
      </c>
    </row>
    <row r="8137" spans="1:2">
      <c r="A8137"/>
      <c r="B8137" s="64" t="e">
        <f>VLOOKUP($A8137,Pivot!$D:$E,2,FALSE)</f>
        <v>#N/A</v>
      </c>
    </row>
    <row r="8138" spans="1:2">
      <c r="A8138"/>
      <c r="B8138" s="64" t="e">
        <f>VLOOKUP($A8138,Pivot!$D:$E,2,FALSE)</f>
        <v>#N/A</v>
      </c>
    </row>
    <row r="8139" spans="1:2">
      <c r="A8139"/>
      <c r="B8139" s="64" t="e">
        <f>VLOOKUP($A8139,Pivot!$D:$E,2,FALSE)</f>
        <v>#N/A</v>
      </c>
    </row>
    <row r="8140" spans="1:2">
      <c r="A8140"/>
      <c r="B8140" s="64" t="e">
        <f>VLOOKUP($A8140,Pivot!$D:$E,2,FALSE)</f>
        <v>#N/A</v>
      </c>
    </row>
    <row r="8141" spans="1:2">
      <c r="A8141"/>
      <c r="B8141" s="64" t="e">
        <f>VLOOKUP($A8141,Pivot!$D:$E,2,FALSE)</f>
        <v>#N/A</v>
      </c>
    </row>
    <row r="8142" spans="1:2">
      <c r="A8142"/>
      <c r="B8142" s="64" t="e">
        <f>VLOOKUP($A8142,Pivot!$D:$E,2,FALSE)</f>
        <v>#N/A</v>
      </c>
    </row>
    <row r="8143" spans="1:2">
      <c r="A8143"/>
      <c r="B8143" s="64" t="e">
        <f>VLOOKUP($A8143,Pivot!$D:$E,2,FALSE)</f>
        <v>#N/A</v>
      </c>
    </row>
    <row r="8144" spans="1:2">
      <c r="A8144"/>
      <c r="B8144" s="64" t="e">
        <f>VLOOKUP($A8144,Pivot!$D:$E,2,FALSE)</f>
        <v>#N/A</v>
      </c>
    </row>
    <row r="8145" spans="1:2">
      <c r="A8145"/>
      <c r="B8145" s="64" t="e">
        <f>VLOOKUP($A8145,Pivot!$D:$E,2,FALSE)</f>
        <v>#N/A</v>
      </c>
    </row>
    <row r="8146" spans="1:2">
      <c r="A8146"/>
      <c r="B8146" s="64" t="e">
        <f>VLOOKUP($A8146,Pivot!$D:$E,2,FALSE)</f>
        <v>#N/A</v>
      </c>
    </row>
    <row r="8147" spans="1:2">
      <c r="A8147"/>
      <c r="B8147" s="64" t="e">
        <f>VLOOKUP($A8147,Pivot!$D:$E,2,FALSE)</f>
        <v>#N/A</v>
      </c>
    </row>
    <row r="8148" spans="1:2">
      <c r="A8148"/>
      <c r="B8148" s="64" t="e">
        <f>VLOOKUP($A8148,Pivot!$D:$E,2,FALSE)</f>
        <v>#N/A</v>
      </c>
    </row>
    <row r="8149" spans="1:2">
      <c r="A8149"/>
      <c r="B8149" s="64" t="e">
        <f>VLOOKUP($A8149,Pivot!$D:$E,2,FALSE)</f>
        <v>#N/A</v>
      </c>
    </row>
    <row r="8150" spans="1:2">
      <c r="A8150"/>
      <c r="B8150" s="64" t="e">
        <f>VLOOKUP($A8150,Pivot!$D:$E,2,FALSE)</f>
        <v>#N/A</v>
      </c>
    </row>
    <row r="8151" spans="1:2">
      <c r="A8151"/>
      <c r="B8151" s="64" t="e">
        <f>VLOOKUP($A8151,Pivot!$D:$E,2,FALSE)</f>
        <v>#N/A</v>
      </c>
    </row>
    <row r="8152" spans="1:2">
      <c r="A8152"/>
      <c r="B8152" s="64" t="e">
        <f>VLOOKUP($A8152,Pivot!$D:$E,2,FALSE)</f>
        <v>#N/A</v>
      </c>
    </row>
    <row r="8153" spans="1:2">
      <c r="A8153"/>
      <c r="B8153" s="64" t="e">
        <f>VLOOKUP($A8153,Pivot!$D:$E,2,FALSE)</f>
        <v>#N/A</v>
      </c>
    </row>
    <row r="8154" spans="1:2">
      <c r="A8154"/>
      <c r="B8154" s="64" t="e">
        <f>VLOOKUP($A8154,Pivot!$D:$E,2,FALSE)</f>
        <v>#N/A</v>
      </c>
    </row>
    <row r="8155" spans="1:2">
      <c r="A8155"/>
      <c r="B8155" s="64" t="e">
        <f>VLOOKUP($A8155,Pivot!$D:$E,2,FALSE)</f>
        <v>#N/A</v>
      </c>
    </row>
    <row r="8156" spans="1:2">
      <c r="A8156"/>
      <c r="B8156" s="64" t="e">
        <f>VLOOKUP($A8156,Pivot!$D:$E,2,FALSE)</f>
        <v>#N/A</v>
      </c>
    </row>
    <row r="8157" spans="1:2">
      <c r="A8157"/>
      <c r="B8157" s="64" t="e">
        <f>VLOOKUP($A8157,Pivot!$D:$E,2,FALSE)</f>
        <v>#N/A</v>
      </c>
    </row>
    <row r="8158" spans="1:2">
      <c r="A8158"/>
      <c r="B8158" s="64" t="e">
        <f>VLOOKUP($A8158,Pivot!$D:$E,2,FALSE)</f>
        <v>#N/A</v>
      </c>
    </row>
    <row r="8159" spans="1:2">
      <c r="A8159"/>
      <c r="B8159" s="64" t="e">
        <f>VLOOKUP($A8159,Pivot!$D:$E,2,FALSE)</f>
        <v>#N/A</v>
      </c>
    </row>
    <row r="8160" spans="1:2">
      <c r="A8160"/>
      <c r="B8160" s="64" t="e">
        <f>VLOOKUP($A8160,Pivot!$D:$E,2,FALSE)</f>
        <v>#N/A</v>
      </c>
    </row>
    <row r="8161" spans="1:2">
      <c r="A8161"/>
      <c r="B8161" s="64" t="e">
        <f>VLOOKUP($A8161,Pivot!$D:$E,2,FALSE)</f>
        <v>#N/A</v>
      </c>
    </row>
    <row r="8162" spans="1:2">
      <c r="A8162"/>
      <c r="B8162" s="64" t="e">
        <f>VLOOKUP($A8162,Pivot!$D:$E,2,FALSE)</f>
        <v>#N/A</v>
      </c>
    </row>
    <row r="8163" spans="1:2">
      <c r="A8163"/>
      <c r="B8163" s="64" t="e">
        <f>VLOOKUP($A8163,Pivot!$D:$E,2,FALSE)</f>
        <v>#N/A</v>
      </c>
    </row>
    <row r="8164" spans="1:2">
      <c r="A8164"/>
      <c r="B8164" s="64" t="e">
        <f>VLOOKUP($A8164,Pivot!$D:$E,2,FALSE)</f>
        <v>#N/A</v>
      </c>
    </row>
    <row r="8165" spans="1:2">
      <c r="A8165"/>
      <c r="B8165" s="64" t="e">
        <f>VLOOKUP($A8165,Pivot!$D:$E,2,FALSE)</f>
        <v>#N/A</v>
      </c>
    </row>
    <row r="8166" spans="1:2">
      <c r="A8166"/>
      <c r="B8166" s="64" t="e">
        <f>VLOOKUP($A8166,Pivot!$D:$E,2,FALSE)</f>
        <v>#N/A</v>
      </c>
    </row>
    <row r="8167" spans="1:2">
      <c r="A8167"/>
      <c r="B8167" s="64" t="e">
        <f>VLOOKUP($A8167,Pivot!$D:$E,2,FALSE)</f>
        <v>#N/A</v>
      </c>
    </row>
    <row r="8168" spans="1:2">
      <c r="A8168"/>
      <c r="B8168" s="64" t="e">
        <f>VLOOKUP($A8168,Pivot!$D:$E,2,FALSE)</f>
        <v>#N/A</v>
      </c>
    </row>
    <row r="8169" spans="1:2">
      <c r="A8169"/>
      <c r="B8169" s="64" t="e">
        <f>VLOOKUP($A8169,Pivot!$D:$E,2,FALSE)</f>
        <v>#N/A</v>
      </c>
    </row>
    <row r="8170" spans="1:2">
      <c r="A8170"/>
      <c r="B8170" s="64" t="e">
        <f>VLOOKUP($A8170,Pivot!$D:$E,2,FALSE)</f>
        <v>#N/A</v>
      </c>
    </row>
    <row r="8171" spans="1:2">
      <c r="A8171"/>
      <c r="B8171" s="64" t="e">
        <f>VLOOKUP($A8171,Pivot!$D:$E,2,FALSE)</f>
        <v>#N/A</v>
      </c>
    </row>
    <row r="8172" spans="1:2">
      <c r="A8172"/>
      <c r="B8172" s="64" t="e">
        <f>VLOOKUP($A8172,Pivot!$D:$E,2,FALSE)</f>
        <v>#N/A</v>
      </c>
    </row>
    <row r="8173" spans="1:2">
      <c r="A8173"/>
      <c r="B8173" s="64" t="e">
        <f>VLOOKUP($A8173,Pivot!$D:$E,2,FALSE)</f>
        <v>#N/A</v>
      </c>
    </row>
    <row r="8174" spans="1:2">
      <c r="A8174"/>
      <c r="B8174" s="64" t="e">
        <f>VLOOKUP($A8174,Pivot!$D:$E,2,FALSE)</f>
        <v>#N/A</v>
      </c>
    </row>
    <row r="8175" spans="1:2">
      <c r="A8175"/>
      <c r="B8175" s="64" t="e">
        <f>VLOOKUP($A8175,Pivot!$D:$E,2,FALSE)</f>
        <v>#N/A</v>
      </c>
    </row>
    <row r="8176" spans="1:2">
      <c r="A8176"/>
      <c r="B8176" s="64" t="e">
        <f>VLOOKUP($A8176,Pivot!$D:$E,2,FALSE)</f>
        <v>#N/A</v>
      </c>
    </row>
    <row r="8177" spans="1:2">
      <c r="A8177"/>
      <c r="B8177" s="64" t="e">
        <f>VLOOKUP($A8177,Pivot!$D:$E,2,FALSE)</f>
        <v>#N/A</v>
      </c>
    </row>
    <row r="8178" spans="1:2">
      <c r="A8178"/>
      <c r="B8178" s="64" t="e">
        <f>VLOOKUP($A8178,Pivot!$D:$E,2,FALSE)</f>
        <v>#N/A</v>
      </c>
    </row>
    <row r="8179" spans="1:2">
      <c r="A8179"/>
      <c r="B8179" s="64" t="e">
        <f>VLOOKUP($A8179,Pivot!$D:$E,2,FALSE)</f>
        <v>#N/A</v>
      </c>
    </row>
    <row r="8180" spans="1:2">
      <c r="A8180"/>
      <c r="B8180" s="64" t="e">
        <f>VLOOKUP($A8180,Pivot!$D:$E,2,FALSE)</f>
        <v>#N/A</v>
      </c>
    </row>
    <row r="8181" spans="1:2">
      <c r="A8181"/>
      <c r="B8181" s="64" t="e">
        <f>VLOOKUP($A8181,Pivot!$D:$E,2,FALSE)</f>
        <v>#N/A</v>
      </c>
    </row>
    <row r="8182" spans="1:2">
      <c r="A8182"/>
      <c r="B8182" s="64" t="e">
        <f>VLOOKUP($A8182,Pivot!$D:$E,2,FALSE)</f>
        <v>#N/A</v>
      </c>
    </row>
    <row r="8183" spans="1:2">
      <c r="A8183"/>
      <c r="B8183" s="64" t="e">
        <f>VLOOKUP($A8183,Pivot!$D:$E,2,FALSE)</f>
        <v>#N/A</v>
      </c>
    </row>
    <row r="8184" spans="1:2">
      <c r="A8184"/>
      <c r="B8184" s="64" t="e">
        <f>VLOOKUP($A8184,Pivot!$D:$E,2,FALSE)</f>
        <v>#N/A</v>
      </c>
    </row>
    <row r="8185" spans="1:2">
      <c r="A8185"/>
      <c r="B8185" s="64" t="e">
        <f>VLOOKUP($A8185,Pivot!$D:$E,2,FALSE)</f>
        <v>#N/A</v>
      </c>
    </row>
    <row r="8186" spans="1:2">
      <c r="A8186"/>
      <c r="B8186" s="64" t="e">
        <f>VLOOKUP($A8186,Pivot!$D:$E,2,FALSE)</f>
        <v>#N/A</v>
      </c>
    </row>
    <row r="8187" spans="1:2">
      <c r="A8187"/>
      <c r="B8187" s="64" t="e">
        <f>VLOOKUP($A8187,Pivot!$D:$E,2,FALSE)</f>
        <v>#N/A</v>
      </c>
    </row>
    <row r="8188" spans="1:2">
      <c r="A8188"/>
      <c r="B8188" s="64" t="e">
        <f>VLOOKUP($A8188,Pivot!$D:$E,2,FALSE)</f>
        <v>#N/A</v>
      </c>
    </row>
    <row r="8189" spans="1:2">
      <c r="A8189"/>
      <c r="B8189" s="64" t="e">
        <f>VLOOKUP($A8189,Pivot!$D:$E,2,FALSE)</f>
        <v>#N/A</v>
      </c>
    </row>
    <row r="8190" spans="1:2">
      <c r="A8190"/>
      <c r="B8190" s="64" t="e">
        <f>VLOOKUP($A8190,Pivot!$D:$E,2,FALSE)</f>
        <v>#N/A</v>
      </c>
    </row>
    <row r="8191" spans="1:2">
      <c r="A8191"/>
      <c r="B8191" s="64" t="e">
        <f>VLOOKUP($A8191,Pivot!$D:$E,2,FALSE)</f>
        <v>#N/A</v>
      </c>
    </row>
    <row r="8192" spans="1:2">
      <c r="A8192"/>
      <c r="B8192" s="64" t="e">
        <f>VLOOKUP($A8192,Pivot!$D:$E,2,FALSE)</f>
        <v>#N/A</v>
      </c>
    </row>
    <row r="8193" spans="1:2">
      <c r="A8193"/>
      <c r="B8193" s="64" t="e">
        <f>VLOOKUP($A8193,Pivot!$D:$E,2,FALSE)</f>
        <v>#N/A</v>
      </c>
    </row>
    <row r="8194" spans="1:2">
      <c r="A8194"/>
      <c r="B8194" s="64" t="e">
        <f>VLOOKUP($A8194,Pivot!$D:$E,2,FALSE)</f>
        <v>#N/A</v>
      </c>
    </row>
    <row r="8195" spans="1:2">
      <c r="A8195"/>
      <c r="B8195" s="64" t="e">
        <f>VLOOKUP($A8195,Pivot!$D:$E,2,FALSE)</f>
        <v>#N/A</v>
      </c>
    </row>
    <row r="8196" spans="1:2">
      <c r="A8196"/>
      <c r="B8196" s="64" t="e">
        <f>VLOOKUP($A8196,Pivot!$D:$E,2,FALSE)</f>
        <v>#N/A</v>
      </c>
    </row>
    <row r="8197" spans="1:2">
      <c r="A8197"/>
      <c r="B8197" s="64" t="e">
        <f>VLOOKUP($A8197,Pivot!$D:$E,2,FALSE)</f>
        <v>#N/A</v>
      </c>
    </row>
    <row r="8198" spans="1:2">
      <c r="A8198"/>
      <c r="B8198" s="64" t="e">
        <f>VLOOKUP($A8198,Pivot!$D:$E,2,FALSE)</f>
        <v>#N/A</v>
      </c>
    </row>
    <row r="8199" spans="1:2">
      <c r="A8199"/>
      <c r="B8199" s="64" t="e">
        <f>VLOOKUP($A8199,Pivot!$D:$E,2,FALSE)</f>
        <v>#N/A</v>
      </c>
    </row>
    <row r="8200" spans="1:2">
      <c r="A8200"/>
      <c r="B8200" s="64" t="e">
        <f>VLOOKUP($A8200,Pivot!$D:$E,2,FALSE)</f>
        <v>#N/A</v>
      </c>
    </row>
    <row r="8201" spans="1:2">
      <c r="A8201"/>
      <c r="B8201" s="64" t="e">
        <f>VLOOKUP($A8201,Pivot!$D:$E,2,FALSE)</f>
        <v>#N/A</v>
      </c>
    </row>
    <row r="8202" spans="1:2">
      <c r="A8202"/>
      <c r="B8202" s="64" t="e">
        <f>VLOOKUP($A8202,Pivot!$D:$E,2,FALSE)</f>
        <v>#N/A</v>
      </c>
    </row>
    <row r="8203" spans="1:2">
      <c r="A8203"/>
      <c r="B8203" s="64" t="e">
        <f>VLOOKUP($A8203,Pivot!$D:$E,2,FALSE)</f>
        <v>#N/A</v>
      </c>
    </row>
    <row r="8204" spans="1:2">
      <c r="A8204"/>
      <c r="B8204" s="64" t="e">
        <f>VLOOKUP($A8204,Pivot!$D:$E,2,FALSE)</f>
        <v>#N/A</v>
      </c>
    </row>
    <row r="8205" spans="1:2">
      <c r="A8205"/>
      <c r="B8205" s="64" t="e">
        <f>VLOOKUP($A8205,Pivot!$D:$E,2,FALSE)</f>
        <v>#N/A</v>
      </c>
    </row>
    <row r="8206" spans="1:2">
      <c r="A8206"/>
      <c r="B8206" s="64" t="e">
        <f>VLOOKUP($A8206,Pivot!$D:$E,2,FALSE)</f>
        <v>#N/A</v>
      </c>
    </row>
    <row r="8207" spans="1:2">
      <c r="A8207"/>
      <c r="B8207" s="64" t="e">
        <f>VLOOKUP($A8207,Pivot!$D:$E,2,FALSE)</f>
        <v>#N/A</v>
      </c>
    </row>
    <row r="8208" spans="1:2">
      <c r="A8208"/>
      <c r="B8208" s="64" t="e">
        <f>VLOOKUP($A8208,Pivot!$D:$E,2,FALSE)</f>
        <v>#N/A</v>
      </c>
    </row>
    <row r="8209" spans="1:2">
      <c r="A8209"/>
      <c r="B8209" s="64" t="e">
        <f>VLOOKUP($A8209,Pivot!$D:$E,2,FALSE)</f>
        <v>#N/A</v>
      </c>
    </row>
    <row r="8210" spans="1:2">
      <c r="A8210"/>
      <c r="B8210" s="64" t="e">
        <f>VLOOKUP($A8210,Pivot!$D:$E,2,FALSE)</f>
        <v>#N/A</v>
      </c>
    </row>
    <row r="8211" spans="1:2">
      <c r="A8211"/>
      <c r="B8211" s="64" t="e">
        <f>VLOOKUP($A8211,Pivot!$D:$E,2,FALSE)</f>
        <v>#N/A</v>
      </c>
    </row>
    <row r="8212" spans="1:2">
      <c r="A8212"/>
      <c r="B8212" s="64" t="e">
        <f>VLOOKUP($A8212,Pivot!$D:$E,2,FALSE)</f>
        <v>#N/A</v>
      </c>
    </row>
    <row r="8213" spans="1:2">
      <c r="A8213"/>
      <c r="B8213" s="64" t="e">
        <f>VLOOKUP($A8213,Pivot!$D:$E,2,FALSE)</f>
        <v>#N/A</v>
      </c>
    </row>
    <row r="8214" spans="1:2">
      <c r="A8214"/>
      <c r="B8214" s="64" t="e">
        <f>VLOOKUP($A8214,Pivot!$D:$E,2,FALSE)</f>
        <v>#N/A</v>
      </c>
    </row>
    <row r="8215" spans="1:2">
      <c r="A8215"/>
      <c r="B8215" s="64" t="e">
        <f>VLOOKUP($A8215,Pivot!$D:$E,2,FALSE)</f>
        <v>#N/A</v>
      </c>
    </row>
    <row r="8216" spans="1:2">
      <c r="A8216"/>
      <c r="B8216" s="64" t="e">
        <f>VLOOKUP($A8216,Pivot!$D:$E,2,FALSE)</f>
        <v>#N/A</v>
      </c>
    </row>
    <row r="8217" spans="1:2">
      <c r="A8217"/>
      <c r="B8217" s="64" t="e">
        <f>VLOOKUP($A8217,Pivot!$D:$E,2,FALSE)</f>
        <v>#N/A</v>
      </c>
    </row>
    <row r="8218" spans="1:2">
      <c r="A8218"/>
      <c r="B8218" s="64" t="e">
        <f>VLOOKUP($A8218,Pivot!$D:$E,2,FALSE)</f>
        <v>#N/A</v>
      </c>
    </row>
    <row r="8219" spans="1:2">
      <c r="A8219"/>
      <c r="B8219" s="64" t="e">
        <f>VLOOKUP($A8219,Pivot!$D:$E,2,FALSE)</f>
        <v>#N/A</v>
      </c>
    </row>
    <row r="8220" spans="1:2">
      <c r="A8220"/>
      <c r="B8220" s="64" t="e">
        <f>VLOOKUP($A8220,Pivot!$D:$E,2,FALSE)</f>
        <v>#N/A</v>
      </c>
    </row>
    <row r="8221" spans="1:2">
      <c r="A8221"/>
      <c r="B8221" s="64" t="e">
        <f>VLOOKUP($A8221,Pivot!$D:$E,2,FALSE)</f>
        <v>#N/A</v>
      </c>
    </row>
    <row r="8222" spans="1:2">
      <c r="A8222"/>
      <c r="B8222" s="64" t="e">
        <f>VLOOKUP($A8222,Pivot!$D:$E,2,FALSE)</f>
        <v>#N/A</v>
      </c>
    </row>
    <row r="8223" spans="1:2">
      <c r="A8223"/>
      <c r="B8223" s="64" t="e">
        <f>VLOOKUP($A8223,Pivot!$D:$E,2,FALSE)</f>
        <v>#N/A</v>
      </c>
    </row>
    <row r="8224" spans="1:2">
      <c r="A8224"/>
      <c r="B8224" s="64" t="e">
        <f>VLOOKUP($A8224,Pivot!$D:$E,2,FALSE)</f>
        <v>#N/A</v>
      </c>
    </row>
    <row r="8225" spans="1:2">
      <c r="A8225"/>
      <c r="B8225" s="64" t="e">
        <f>VLOOKUP($A8225,Pivot!$D:$E,2,FALSE)</f>
        <v>#N/A</v>
      </c>
    </row>
    <row r="8226" spans="1:2">
      <c r="A8226"/>
      <c r="B8226" s="64" t="e">
        <f>VLOOKUP($A8226,Pivot!$D:$E,2,FALSE)</f>
        <v>#N/A</v>
      </c>
    </row>
    <row r="8227" spans="1:2">
      <c r="A8227"/>
      <c r="B8227" s="64" t="e">
        <f>VLOOKUP($A8227,Pivot!$D:$E,2,FALSE)</f>
        <v>#N/A</v>
      </c>
    </row>
    <row r="8228" spans="1:2">
      <c r="A8228"/>
      <c r="B8228" s="64" t="e">
        <f>VLOOKUP($A8228,Pivot!$D:$E,2,FALSE)</f>
        <v>#N/A</v>
      </c>
    </row>
    <row r="8229" spans="1:2">
      <c r="A8229"/>
      <c r="B8229" s="64" t="e">
        <f>VLOOKUP($A8229,Pivot!$D:$E,2,FALSE)</f>
        <v>#N/A</v>
      </c>
    </row>
    <row r="8230" spans="1:2">
      <c r="A8230"/>
      <c r="B8230" s="64" t="e">
        <f>VLOOKUP($A8230,Pivot!$D:$E,2,FALSE)</f>
        <v>#N/A</v>
      </c>
    </row>
    <row r="8231" spans="1:2">
      <c r="A8231"/>
      <c r="B8231" s="64" t="e">
        <f>VLOOKUP($A8231,Pivot!$D:$E,2,FALSE)</f>
        <v>#N/A</v>
      </c>
    </row>
    <row r="8232" spans="1:2">
      <c r="A8232"/>
      <c r="B8232" s="64" t="e">
        <f>VLOOKUP($A8232,Pivot!$D:$E,2,FALSE)</f>
        <v>#N/A</v>
      </c>
    </row>
    <row r="8233" spans="1:2">
      <c r="A8233"/>
      <c r="B8233" s="64" t="e">
        <f>VLOOKUP($A8233,Pivot!$D:$E,2,FALSE)</f>
        <v>#N/A</v>
      </c>
    </row>
    <row r="8234" spans="1:2">
      <c r="A8234"/>
      <c r="B8234" s="64" t="e">
        <f>VLOOKUP($A8234,Pivot!$D:$E,2,FALSE)</f>
        <v>#N/A</v>
      </c>
    </row>
    <row r="8235" spans="1:2">
      <c r="A8235"/>
      <c r="B8235" s="64" t="e">
        <f>VLOOKUP($A8235,Pivot!$D:$E,2,FALSE)</f>
        <v>#N/A</v>
      </c>
    </row>
    <row r="8236" spans="1:2">
      <c r="A8236"/>
      <c r="B8236" s="64" t="e">
        <f>VLOOKUP($A8236,Pivot!$D:$E,2,FALSE)</f>
        <v>#N/A</v>
      </c>
    </row>
    <row r="8237" spans="1:2">
      <c r="A8237"/>
      <c r="B8237" s="64" t="e">
        <f>VLOOKUP($A8237,Pivot!$D:$E,2,FALSE)</f>
        <v>#N/A</v>
      </c>
    </row>
    <row r="8238" spans="1:2">
      <c r="A8238"/>
      <c r="B8238" s="64" t="e">
        <f>VLOOKUP($A8238,Pivot!$D:$E,2,FALSE)</f>
        <v>#N/A</v>
      </c>
    </row>
    <row r="8239" spans="1:2">
      <c r="A8239"/>
      <c r="B8239" s="64" t="e">
        <f>VLOOKUP($A8239,Pivot!$D:$E,2,FALSE)</f>
        <v>#N/A</v>
      </c>
    </row>
    <row r="8240" spans="1:2">
      <c r="A8240"/>
      <c r="B8240" s="64" t="e">
        <f>VLOOKUP($A8240,Pivot!$D:$E,2,FALSE)</f>
        <v>#N/A</v>
      </c>
    </row>
    <row r="8241" spans="1:2">
      <c r="A8241"/>
      <c r="B8241" s="64" t="e">
        <f>VLOOKUP($A8241,Pivot!$D:$E,2,FALSE)</f>
        <v>#N/A</v>
      </c>
    </row>
    <row r="8242" spans="1:2">
      <c r="A8242"/>
      <c r="B8242" s="64" t="e">
        <f>VLOOKUP($A8242,Pivot!$D:$E,2,FALSE)</f>
        <v>#N/A</v>
      </c>
    </row>
    <row r="8243" spans="1:2">
      <c r="A8243"/>
      <c r="B8243" s="64" t="e">
        <f>VLOOKUP($A8243,Pivot!$D:$E,2,FALSE)</f>
        <v>#N/A</v>
      </c>
    </row>
    <row r="8244" spans="1:2">
      <c r="A8244"/>
      <c r="B8244" s="64" t="e">
        <f>VLOOKUP($A8244,Pivot!$D:$E,2,FALSE)</f>
        <v>#N/A</v>
      </c>
    </row>
    <row r="8245" spans="1:2">
      <c r="A8245"/>
      <c r="B8245" s="64" t="e">
        <f>VLOOKUP($A8245,Pivot!$D:$E,2,FALSE)</f>
        <v>#N/A</v>
      </c>
    </row>
    <row r="8246" spans="1:2">
      <c r="A8246"/>
      <c r="B8246" s="64" t="e">
        <f>VLOOKUP($A8246,Pivot!$D:$E,2,FALSE)</f>
        <v>#N/A</v>
      </c>
    </row>
    <row r="8247" spans="1:2">
      <c r="A8247"/>
      <c r="B8247" s="64" t="e">
        <f>VLOOKUP($A8247,Pivot!$D:$E,2,FALSE)</f>
        <v>#N/A</v>
      </c>
    </row>
    <row r="8248" spans="1:2">
      <c r="A8248"/>
      <c r="B8248" s="64" t="e">
        <f>VLOOKUP($A8248,Pivot!$D:$E,2,FALSE)</f>
        <v>#N/A</v>
      </c>
    </row>
    <row r="8249" spans="1:2">
      <c r="A8249"/>
      <c r="B8249" s="64" t="e">
        <f>VLOOKUP($A8249,Pivot!$D:$E,2,FALSE)</f>
        <v>#N/A</v>
      </c>
    </row>
    <row r="8250" spans="1:2">
      <c r="A8250"/>
      <c r="B8250" s="64" t="e">
        <f>VLOOKUP($A8250,Pivot!$D:$E,2,FALSE)</f>
        <v>#N/A</v>
      </c>
    </row>
    <row r="8251" spans="1:2">
      <c r="A8251"/>
      <c r="B8251" s="64" t="e">
        <f>VLOOKUP($A8251,Pivot!$D:$E,2,FALSE)</f>
        <v>#N/A</v>
      </c>
    </row>
    <row r="8252" spans="1:2">
      <c r="A8252"/>
      <c r="B8252" s="64" t="e">
        <f>VLOOKUP($A8252,Pivot!$D:$E,2,FALSE)</f>
        <v>#N/A</v>
      </c>
    </row>
    <row r="8253" spans="1:2">
      <c r="A8253"/>
      <c r="B8253" s="64" t="e">
        <f>VLOOKUP($A8253,Pivot!$D:$E,2,FALSE)</f>
        <v>#N/A</v>
      </c>
    </row>
    <row r="8254" spans="1:2">
      <c r="A8254"/>
      <c r="B8254" s="64" t="e">
        <f>VLOOKUP($A8254,Pivot!$D:$E,2,FALSE)</f>
        <v>#N/A</v>
      </c>
    </row>
    <row r="8255" spans="1:2">
      <c r="A8255"/>
      <c r="B8255" s="64" t="e">
        <f>VLOOKUP($A8255,Pivot!$D:$E,2,FALSE)</f>
        <v>#N/A</v>
      </c>
    </row>
    <row r="8256" spans="1:2">
      <c r="A8256"/>
      <c r="B8256" s="64" t="e">
        <f>VLOOKUP($A8256,Pivot!$D:$E,2,FALSE)</f>
        <v>#N/A</v>
      </c>
    </row>
    <row r="8257" spans="1:2">
      <c r="A8257"/>
      <c r="B8257" s="64" t="e">
        <f>VLOOKUP($A8257,Pivot!$D:$E,2,FALSE)</f>
        <v>#N/A</v>
      </c>
    </row>
    <row r="8258" spans="1:2">
      <c r="A8258"/>
      <c r="B8258" s="64" t="e">
        <f>VLOOKUP($A8258,Pivot!$D:$E,2,FALSE)</f>
        <v>#N/A</v>
      </c>
    </row>
    <row r="8259" spans="1:2">
      <c r="A8259"/>
      <c r="B8259" s="64" t="e">
        <f>VLOOKUP($A8259,Pivot!$D:$E,2,FALSE)</f>
        <v>#N/A</v>
      </c>
    </row>
    <row r="8260" spans="1:2">
      <c r="A8260"/>
      <c r="B8260" s="64" t="e">
        <f>VLOOKUP($A8260,Pivot!$D:$E,2,FALSE)</f>
        <v>#N/A</v>
      </c>
    </row>
    <row r="8261" spans="1:2">
      <c r="A8261"/>
      <c r="B8261" s="64" t="e">
        <f>VLOOKUP($A8261,Pivot!$D:$E,2,FALSE)</f>
        <v>#N/A</v>
      </c>
    </row>
    <row r="8262" spans="1:2">
      <c r="A8262"/>
      <c r="B8262" s="64" t="e">
        <f>VLOOKUP($A8262,Pivot!$D:$E,2,FALSE)</f>
        <v>#N/A</v>
      </c>
    </row>
    <row r="8263" spans="1:2">
      <c r="A8263"/>
      <c r="B8263" s="64" t="e">
        <f>VLOOKUP($A8263,Pivot!$D:$E,2,FALSE)</f>
        <v>#N/A</v>
      </c>
    </row>
    <row r="8264" spans="1:2">
      <c r="A8264"/>
      <c r="B8264" s="64" t="e">
        <f>VLOOKUP($A8264,Pivot!$D:$E,2,FALSE)</f>
        <v>#N/A</v>
      </c>
    </row>
    <row r="8265" spans="1:2">
      <c r="A8265"/>
      <c r="B8265" s="64" t="e">
        <f>VLOOKUP($A8265,Pivot!$D:$E,2,FALSE)</f>
        <v>#N/A</v>
      </c>
    </row>
    <row r="8266" spans="1:2">
      <c r="A8266"/>
      <c r="B8266" s="64" t="e">
        <f>VLOOKUP($A8266,Pivot!$D:$E,2,FALSE)</f>
        <v>#N/A</v>
      </c>
    </row>
    <row r="8267" spans="1:2">
      <c r="A8267"/>
      <c r="B8267" s="64" t="e">
        <f>VLOOKUP($A8267,Pivot!$D:$E,2,FALSE)</f>
        <v>#N/A</v>
      </c>
    </row>
    <row r="8268" spans="1:2">
      <c r="A8268"/>
      <c r="B8268" s="64" t="e">
        <f>VLOOKUP($A8268,Pivot!$D:$E,2,FALSE)</f>
        <v>#N/A</v>
      </c>
    </row>
    <row r="8269" spans="1:2">
      <c r="A8269"/>
      <c r="B8269" s="64" t="e">
        <f>VLOOKUP($A8269,Pivot!$D:$E,2,FALSE)</f>
        <v>#N/A</v>
      </c>
    </row>
    <row r="8270" spans="1:2">
      <c r="A8270"/>
      <c r="B8270" s="64" t="e">
        <f>VLOOKUP($A8270,Pivot!$D:$E,2,FALSE)</f>
        <v>#N/A</v>
      </c>
    </row>
    <row r="8271" spans="1:2">
      <c r="A8271"/>
      <c r="B8271" s="64" t="e">
        <f>VLOOKUP($A8271,Pivot!$D:$E,2,FALSE)</f>
        <v>#N/A</v>
      </c>
    </row>
    <row r="8272" spans="1:2">
      <c r="A8272"/>
      <c r="B8272" s="64" t="e">
        <f>VLOOKUP($A8272,Pivot!$D:$E,2,FALSE)</f>
        <v>#N/A</v>
      </c>
    </row>
    <row r="8273" spans="1:2">
      <c r="A8273"/>
      <c r="B8273" s="64" t="e">
        <f>VLOOKUP($A8273,Pivot!$D:$E,2,FALSE)</f>
        <v>#N/A</v>
      </c>
    </row>
    <row r="8274" spans="1:2">
      <c r="A8274"/>
      <c r="B8274" s="64" t="e">
        <f>VLOOKUP($A8274,Pivot!$D:$E,2,FALSE)</f>
        <v>#N/A</v>
      </c>
    </row>
    <row r="8275" spans="1:2">
      <c r="A8275"/>
      <c r="B8275" s="64" t="e">
        <f>VLOOKUP($A8275,Pivot!$D:$E,2,FALSE)</f>
        <v>#N/A</v>
      </c>
    </row>
    <row r="8276" spans="1:2">
      <c r="A8276"/>
      <c r="B8276" s="64" t="e">
        <f>VLOOKUP($A8276,Pivot!$D:$E,2,FALSE)</f>
        <v>#N/A</v>
      </c>
    </row>
    <row r="8277" spans="1:2">
      <c r="A8277"/>
      <c r="B8277" s="64" t="e">
        <f>VLOOKUP($A8277,Pivot!$D:$E,2,FALSE)</f>
        <v>#N/A</v>
      </c>
    </row>
    <row r="8278" spans="1:2">
      <c r="A8278"/>
      <c r="B8278" s="64" t="e">
        <f>VLOOKUP($A8278,Pivot!$D:$E,2,FALSE)</f>
        <v>#N/A</v>
      </c>
    </row>
    <row r="8279" spans="1:2">
      <c r="A8279"/>
      <c r="B8279" s="64" t="e">
        <f>VLOOKUP($A8279,Pivot!$D:$E,2,FALSE)</f>
        <v>#N/A</v>
      </c>
    </row>
    <row r="8280" spans="1:2">
      <c r="A8280"/>
      <c r="B8280" s="64" t="e">
        <f>VLOOKUP($A8280,Pivot!$D:$E,2,FALSE)</f>
        <v>#N/A</v>
      </c>
    </row>
    <row r="8281" spans="1:2">
      <c r="A8281"/>
      <c r="B8281" s="64" t="e">
        <f>VLOOKUP($A8281,Pivot!$D:$E,2,FALSE)</f>
        <v>#N/A</v>
      </c>
    </row>
    <row r="8282" spans="1:2">
      <c r="A8282"/>
      <c r="B8282" s="64" t="e">
        <f>VLOOKUP($A8282,Pivot!$D:$E,2,FALSE)</f>
        <v>#N/A</v>
      </c>
    </row>
    <row r="8283" spans="1:2">
      <c r="A8283"/>
      <c r="B8283" s="64" t="e">
        <f>VLOOKUP($A8283,Pivot!$D:$E,2,FALSE)</f>
        <v>#N/A</v>
      </c>
    </row>
    <row r="8284" spans="1:2">
      <c r="A8284"/>
      <c r="B8284" s="64" t="e">
        <f>VLOOKUP($A8284,Pivot!$D:$E,2,FALSE)</f>
        <v>#N/A</v>
      </c>
    </row>
    <row r="8285" spans="1:2">
      <c r="A8285"/>
      <c r="B8285" s="64" t="e">
        <f>VLOOKUP($A8285,Pivot!$D:$E,2,FALSE)</f>
        <v>#N/A</v>
      </c>
    </row>
    <row r="8286" spans="1:2">
      <c r="A8286"/>
      <c r="B8286" s="64" t="e">
        <f>VLOOKUP($A8286,Pivot!$D:$E,2,FALSE)</f>
        <v>#N/A</v>
      </c>
    </row>
    <row r="8287" spans="1:2">
      <c r="A8287"/>
      <c r="B8287" s="64" t="e">
        <f>VLOOKUP($A8287,Pivot!$D:$E,2,FALSE)</f>
        <v>#N/A</v>
      </c>
    </row>
    <row r="8288" spans="1:2">
      <c r="A8288"/>
      <c r="B8288" s="64" t="e">
        <f>VLOOKUP($A8288,Pivot!$D:$E,2,FALSE)</f>
        <v>#N/A</v>
      </c>
    </row>
    <row r="8289" spans="1:2">
      <c r="A8289"/>
      <c r="B8289" s="64" t="e">
        <f>VLOOKUP($A8289,Pivot!$D:$E,2,FALSE)</f>
        <v>#N/A</v>
      </c>
    </row>
    <row r="8290" spans="1:2">
      <c r="A8290"/>
      <c r="B8290" s="64" t="e">
        <f>VLOOKUP($A8290,Pivot!$D:$E,2,FALSE)</f>
        <v>#N/A</v>
      </c>
    </row>
    <row r="8291" spans="1:2">
      <c r="A8291"/>
      <c r="B8291" s="64" t="e">
        <f>VLOOKUP($A8291,Pivot!$D:$E,2,FALSE)</f>
        <v>#N/A</v>
      </c>
    </row>
    <row r="8292" spans="1:2">
      <c r="A8292"/>
      <c r="B8292" s="64" t="e">
        <f>VLOOKUP($A8292,Pivot!$D:$E,2,FALSE)</f>
        <v>#N/A</v>
      </c>
    </row>
    <row r="8293" spans="1:2">
      <c r="A8293"/>
      <c r="B8293" s="64" t="e">
        <f>VLOOKUP($A8293,Pivot!$D:$E,2,FALSE)</f>
        <v>#N/A</v>
      </c>
    </row>
    <row r="8294" spans="1:2">
      <c r="A8294"/>
      <c r="B8294" s="64" t="e">
        <f>VLOOKUP($A8294,Pivot!$D:$E,2,FALSE)</f>
        <v>#N/A</v>
      </c>
    </row>
    <row r="8295" spans="1:2">
      <c r="A8295"/>
      <c r="B8295" s="64" t="e">
        <f>VLOOKUP($A8295,Pivot!$D:$E,2,FALSE)</f>
        <v>#N/A</v>
      </c>
    </row>
    <row r="8296" spans="1:2">
      <c r="A8296"/>
      <c r="B8296" s="64" t="e">
        <f>VLOOKUP($A8296,Pivot!$D:$E,2,FALSE)</f>
        <v>#N/A</v>
      </c>
    </row>
    <row r="8297" spans="1:2">
      <c r="A8297"/>
      <c r="B8297" s="64" t="e">
        <f>VLOOKUP($A8297,Pivot!$D:$E,2,FALSE)</f>
        <v>#N/A</v>
      </c>
    </row>
    <row r="8298" spans="1:2">
      <c r="A8298"/>
      <c r="B8298" s="64" t="e">
        <f>VLOOKUP($A8298,Pivot!$D:$E,2,FALSE)</f>
        <v>#N/A</v>
      </c>
    </row>
    <row r="8299" spans="1:2">
      <c r="A8299"/>
      <c r="B8299" s="64" t="e">
        <f>VLOOKUP($A8299,Pivot!$D:$E,2,FALSE)</f>
        <v>#N/A</v>
      </c>
    </row>
    <row r="8300" spans="1:2">
      <c r="A8300"/>
      <c r="B8300" s="64" t="e">
        <f>VLOOKUP($A8300,Pivot!$D:$E,2,FALSE)</f>
        <v>#N/A</v>
      </c>
    </row>
    <row r="8301" spans="1:2">
      <c r="A8301"/>
      <c r="B8301" s="64" t="e">
        <f>VLOOKUP($A8301,Pivot!$D:$E,2,FALSE)</f>
        <v>#N/A</v>
      </c>
    </row>
    <row r="8302" spans="1:2">
      <c r="A8302"/>
      <c r="B8302" s="64" t="e">
        <f>VLOOKUP($A8302,Pivot!$D:$E,2,FALSE)</f>
        <v>#N/A</v>
      </c>
    </row>
    <row r="8303" spans="1:2">
      <c r="A8303"/>
      <c r="B8303" s="64" t="e">
        <f>VLOOKUP($A8303,Pivot!$D:$E,2,FALSE)</f>
        <v>#N/A</v>
      </c>
    </row>
    <row r="8304" spans="1:2">
      <c r="A8304"/>
      <c r="B8304" s="64" t="e">
        <f>VLOOKUP($A8304,Pivot!$D:$E,2,FALSE)</f>
        <v>#N/A</v>
      </c>
    </row>
    <row r="8305" spans="1:2">
      <c r="A8305"/>
      <c r="B8305" s="64" t="e">
        <f>VLOOKUP($A8305,Pivot!$D:$E,2,FALSE)</f>
        <v>#N/A</v>
      </c>
    </row>
    <row r="8306" spans="1:2">
      <c r="A8306"/>
      <c r="B8306" s="64" t="e">
        <f>VLOOKUP($A8306,Pivot!$D:$E,2,FALSE)</f>
        <v>#N/A</v>
      </c>
    </row>
    <row r="8307" spans="1:2">
      <c r="A8307"/>
      <c r="B8307" s="64" t="e">
        <f>VLOOKUP($A8307,Pivot!$D:$E,2,FALSE)</f>
        <v>#N/A</v>
      </c>
    </row>
    <row r="8308" spans="1:2">
      <c r="A8308"/>
      <c r="B8308" s="64" t="e">
        <f>VLOOKUP($A8308,Pivot!$D:$E,2,FALSE)</f>
        <v>#N/A</v>
      </c>
    </row>
    <row r="8309" spans="1:2">
      <c r="A8309"/>
      <c r="B8309" s="64" t="e">
        <f>VLOOKUP($A8309,Pivot!$D:$E,2,FALSE)</f>
        <v>#N/A</v>
      </c>
    </row>
    <row r="8310" spans="1:2">
      <c r="A8310"/>
      <c r="B8310" s="64" t="e">
        <f>VLOOKUP($A8310,Pivot!$D:$E,2,FALSE)</f>
        <v>#N/A</v>
      </c>
    </row>
    <row r="8311" spans="1:2">
      <c r="A8311"/>
      <c r="B8311" s="64" t="e">
        <f>VLOOKUP($A8311,Pivot!$D:$E,2,FALSE)</f>
        <v>#N/A</v>
      </c>
    </row>
    <row r="8312" spans="1:2">
      <c r="A8312"/>
      <c r="B8312" s="64" t="e">
        <f>VLOOKUP($A8312,Pivot!$D:$E,2,FALSE)</f>
        <v>#N/A</v>
      </c>
    </row>
    <row r="8313" spans="1:2">
      <c r="A8313"/>
      <c r="B8313" s="64" t="e">
        <f>VLOOKUP($A8313,Pivot!$D:$E,2,FALSE)</f>
        <v>#N/A</v>
      </c>
    </row>
    <row r="8314" spans="1:2">
      <c r="A8314"/>
      <c r="B8314" s="64" t="e">
        <f>VLOOKUP($A8314,Pivot!$D:$E,2,FALSE)</f>
        <v>#N/A</v>
      </c>
    </row>
    <row r="8315" spans="1:2">
      <c r="A8315"/>
      <c r="B8315" s="64" t="e">
        <f>VLOOKUP($A8315,Pivot!$D:$E,2,FALSE)</f>
        <v>#N/A</v>
      </c>
    </row>
    <row r="8316" spans="1:2">
      <c r="A8316"/>
      <c r="B8316" s="64" t="e">
        <f>VLOOKUP($A8316,Pivot!$D:$E,2,FALSE)</f>
        <v>#N/A</v>
      </c>
    </row>
    <row r="8317" spans="1:2">
      <c r="A8317"/>
      <c r="B8317" s="64" t="e">
        <f>VLOOKUP($A8317,Pivot!$D:$E,2,FALSE)</f>
        <v>#N/A</v>
      </c>
    </row>
    <row r="8318" spans="1:2">
      <c r="A8318"/>
      <c r="B8318" s="64" t="e">
        <f>VLOOKUP($A8318,Pivot!$D:$E,2,FALSE)</f>
        <v>#N/A</v>
      </c>
    </row>
    <row r="8319" spans="1:2">
      <c r="A8319"/>
      <c r="B8319" s="64" t="e">
        <f>VLOOKUP($A8319,Pivot!$D:$E,2,FALSE)</f>
        <v>#N/A</v>
      </c>
    </row>
    <row r="8320" spans="1:2">
      <c r="A8320"/>
      <c r="B8320" s="64" t="e">
        <f>VLOOKUP($A8320,Pivot!$D:$E,2,FALSE)</f>
        <v>#N/A</v>
      </c>
    </row>
    <row r="8321" spans="1:2">
      <c r="A8321"/>
      <c r="B8321" s="64" t="e">
        <f>VLOOKUP($A8321,Pivot!$D:$E,2,FALSE)</f>
        <v>#N/A</v>
      </c>
    </row>
    <row r="8322" spans="1:2">
      <c r="A8322"/>
      <c r="B8322" s="64" t="e">
        <f>VLOOKUP($A8322,Pivot!$D:$E,2,FALSE)</f>
        <v>#N/A</v>
      </c>
    </row>
    <row r="8323" spans="1:2">
      <c r="A8323"/>
      <c r="B8323" s="64" t="e">
        <f>VLOOKUP($A8323,Pivot!$D:$E,2,FALSE)</f>
        <v>#N/A</v>
      </c>
    </row>
    <row r="8324" spans="1:2">
      <c r="A8324"/>
      <c r="B8324" s="64" t="e">
        <f>VLOOKUP($A8324,Pivot!$D:$E,2,FALSE)</f>
        <v>#N/A</v>
      </c>
    </row>
    <row r="8325" spans="1:2">
      <c r="A8325"/>
      <c r="B8325" s="64" t="e">
        <f>VLOOKUP($A8325,Pivot!$D:$E,2,FALSE)</f>
        <v>#N/A</v>
      </c>
    </row>
    <row r="8326" spans="1:2">
      <c r="A8326"/>
      <c r="B8326" s="64" t="e">
        <f>VLOOKUP($A8326,Pivot!$D:$E,2,FALSE)</f>
        <v>#N/A</v>
      </c>
    </row>
    <row r="8327" spans="1:2">
      <c r="A8327"/>
      <c r="B8327" s="64" t="e">
        <f>VLOOKUP($A8327,Pivot!$D:$E,2,FALSE)</f>
        <v>#N/A</v>
      </c>
    </row>
    <row r="8328" spans="1:2">
      <c r="A8328"/>
      <c r="B8328" s="64" t="e">
        <f>VLOOKUP($A8328,Pivot!$D:$E,2,FALSE)</f>
        <v>#N/A</v>
      </c>
    </row>
    <row r="8329" spans="1:2">
      <c r="A8329"/>
      <c r="B8329" s="64" t="e">
        <f>VLOOKUP($A8329,Pivot!$D:$E,2,FALSE)</f>
        <v>#N/A</v>
      </c>
    </row>
    <row r="8330" spans="1:2">
      <c r="A8330"/>
      <c r="B8330" s="64" t="e">
        <f>VLOOKUP($A8330,Pivot!$D:$E,2,FALSE)</f>
        <v>#N/A</v>
      </c>
    </row>
    <row r="8331" spans="1:2">
      <c r="A8331"/>
      <c r="B8331" s="64" t="e">
        <f>VLOOKUP($A8331,Pivot!$D:$E,2,FALSE)</f>
        <v>#N/A</v>
      </c>
    </row>
    <row r="8332" spans="1:2">
      <c r="A8332"/>
      <c r="B8332" s="64" t="e">
        <f>VLOOKUP($A8332,Pivot!$D:$E,2,FALSE)</f>
        <v>#N/A</v>
      </c>
    </row>
    <row r="8333" spans="1:2">
      <c r="A8333"/>
      <c r="B8333" s="64" t="e">
        <f>VLOOKUP($A8333,Pivot!$D:$E,2,FALSE)</f>
        <v>#N/A</v>
      </c>
    </row>
    <row r="8334" spans="1:2">
      <c r="A8334"/>
      <c r="B8334" s="64" t="e">
        <f>VLOOKUP($A8334,Pivot!$D:$E,2,FALSE)</f>
        <v>#N/A</v>
      </c>
    </row>
    <row r="8335" spans="1:2">
      <c r="A8335"/>
      <c r="B8335" s="64" t="e">
        <f>VLOOKUP($A8335,Pivot!$D:$E,2,FALSE)</f>
        <v>#N/A</v>
      </c>
    </row>
    <row r="8336" spans="1:2">
      <c r="A8336"/>
      <c r="B8336" s="64" t="e">
        <f>VLOOKUP($A8336,Pivot!$D:$E,2,FALSE)</f>
        <v>#N/A</v>
      </c>
    </row>
    <row r="8337" spans="1:2">
      <c r="A8337"/>
      <c r="B8337" s="64" t="e">
        <f>VLOOKUP($A8337,Pivot!$D:$E,2,FALSE)</f>
        <v>#N/A</v>
      </c>
    </row>
    <row r="8338" spans="1:2">
      <c r="A8338"/>
      <c r="B8338" s="64" t="e">
        <f>VLOOKUP($A8338,Pivot!$D:$E,2,FALSE)</f>
        <v>#N/A</v>
      </c>
    </row>
    <row r="8339" spans="1:2">
      <c r="A8339"/>
      <c r="B8339" s="64" t="e">
        <f>VLOOKUP($A8339,Pivot!$D:$E,2,FALSE)</f>
        <v>#N/A</v>
      </c>
    </row>
    <row r="8340" spans="1:2">
      <c r="A8340"/>
      <c r="B8340" s="64" t="e">
        <f>VLOOKUP($A8340,Pivot!$D:$E,2,FALSE)</f>
        <v>#N/A</v>
      </c>
    </row>
    <row r="8341" spans="1:2">
      <c r="A8341"/>
      <c r="B8341" s="64" t="e">
        <f>VLOOKUP($A8341,Pivot!$D:$E,2,FALSE)</f>
        <v>#N/A</v>
      </c>
    </row>
    <row r="8342" spans="1:2">
      <c r="A8342"/>
      <c r="B8342" s="64" t="e">
        <f>VLOOKUP($A8342,Pivot!$D:$E,2,FALSE)</f>
        <v>#N/A</v>
      </c>
    </row>
    <row r="8343" spans="1:2">
      <c r="A8343"/>
      <c r="B8343" s="64" t="e">
        <f>VLOOKUP($A8343,Pivot!$D:$E,2,FALSE)</f>
        <v>#N/A</v>
      </c>
    </row>
    <row r="8344" spans="1:2">
      <c r="A8344"/>
      <c r="B8344" s="64" t="e">
        <f>VLOOKUP($A8344,Pivot!$D:$E,2,FALSE)</f>
        <v>#N/A</v>
      </c>
    </row>
    <row r="8345" spans="1:2">
      <c r="A8345"/>
      <c r="B8345" s="64" t="e">
        <f>VLOOKUP($A8345,Pivot!$D:$E,2,FALSE)</f>
        <v>#N/A</v>
      </c>
    </row>
    <row r="8346" spans="1:2">
      <c r="A8346"/>
      <c r="B8346" s="64" t="e">
        <f>VLOOKUP($A8346,Pivot!$D:$E,2,FALSE)</f>
        <v>#N/A</v>
      </c>
    </row>
    <row r="8347" spans="1:2">
      <c r="A8347"/>
      <c r="B8347" s="64" t="e">
        <f>VLOOKUP($A8347,Pivot!$D:$E,2,FALSE)</f>
        <v>#N/A</v>
      </c>
    </row>
    <row r="8348" spans="1:2">
      <c r="A8348"/>
      <c r="B8348" s="64" t="e">
        <f>VLOOKUP($A8348,Pivot!$D:$E,2,FALSE)</f>
        <v>#N/A</v>
      </c>
    </row>
    <row r="8349" spans="1:2">
      <c r="A8349"/>
      <c r="B8349" s="64" t="e">
        <f>VLOOKUP($A8349,Pivot!$D:$E,2,FALSE)</f>
        <v>#N/A</v>
      </c>
    </row>
    <row r="8350" spans="1:2">
      <c r="A8350"/>
      <c r="B8350" s="64" t="e">
        <f>VLOOKUP($A8350,Pivot!$D:$E,2,FALSE)</f>
        <v>#N/A</v>
      </c>
    </row>
    <row r="8351" spans="1:2">
      <c r="A8351"/>
      <c r="B8351" s="64" t="e">
        <f>VLOOKUP($A8351,Pivot!$D:$E,2,FALSE)</f>
        <v>#N/A</v>
      </c>
    </row>
    <row r="8352" spans="1:2">
      <c r="A8352"/>
      <c r="B8352" s="64" t="e">
        <f>VLOOKUP($A8352,Pivot!$D:$E,2,FALSE)</f>
        <v>#N/A</v>
      </c>
    </row>
    <row r="8353" spans="1:2">
      <c r="A8353"/>
      <c r="B8353" s="64" t="e">
        <f>VLOOKUP($A8353,Pivot!$D:$E,2,FALSE)</f>
        <v>#N/A</v>
      </c>
    </row>
    <row r="8354" spans="1:2">
      <c r="A8354"/>
      <c r="B8354" s="64" t="e">
        <f>VLOOKUP($A8354,Pivot!$D:$E,2,FALSE)</f>
        <v>#N/A</v>
      </c>
    </row>
    <row r="8355" spans="1:2">
      <c r="A8355"/>
      <c r="B8355" s="64" t="e">
        <f>VLOOKUP($A8355,Pivot!$D:$E,2,FALSE)</f>
        <v>#N/A</v>
      </c>
    </row>
    <row r="8356" spans="1:2">
      <c r="A8356"/>
      <c r="B8356" s="64" t="e">
        <f>VLOOKUP($A8356,Pivot!$D:$E,2,FALSE)</f>
        <v>#N/A</v>
      </c>
    </row>
    <row r="8357" spans="1:2">
      <c r="A8357"/>
      <c r="B8357" s="64" t="e">
        <f>VLOOKUP($A8357,Pivot!$D:$E,2,FALSE)</f>
        <v>#N/A</v>
      </c>
    </row>
    <row r="8358" spans="1:2">
      <c r="A8358"/>
      <c r="B8358" s="64" t="e">
        <f>VLOOKUP($A8358,Pivot!$D:$E,2,FALSE)</f>
        <v>#N/A</v>
      </c>
    </row>
    <row r="8359" spans="1:2">
      <c r="A8359"/>
      <c r="B8359" s="64" t="e">
        <f>VLOOKUP($A8359,Pivot!$D:$E,2,FALSE)</f>
        <v>#N/A</v>
      </c>
    </row>
    <row r="8360" spans="1:2">
      <c r="A8360"/>
      <c r="B8360" s="64" t="e">
        <f>VLOOKUP($A8360,Pivot!$D:$E,2,FALSE)</f>
        <v>#N/A</v>
      </c>
    </row>
    <row r="8361" spans="1:2">
      <c r="A8361"/>
      <c r="B8361" s="64" t="e">
        <f>VLOOKUP($A8361,Pivot!$D:$E,2,FALSE)</f>
        <v>#N/A</v>
      </c>
    </row>
    <row r="8362" spans="1:2">
      <c r="A8362"/>
      <c r="B8362" s="64" t="e">
        <f>VLOOKUP($A8362,Pivot!$D:$E,2,FALSE)</f>
        <v>#N/A</v>
      </c>
    </row>
    <row r="8363" spans="1:2">
      <c r="A8363"/>
      <c r="B8363" s="64" t="e">
        <f>VLOOKUP($A8363,Pivot!$D:$E,2,FALSE)</f>
        <v>#N/A</v>
      </c>
    </row>
    <row r="8364" spans="1:2">
      <c r="A8364"/>
      <c r="B8364" s="64" t="e">
        <f>VLOOKUP($A8364,Pivot!$D:$E,2,FALSE)</f>
        <v>#N/A</v>
      </c>
    </row>
    <row r="8365" spans="1:2">
      <c r="A8365"/>
      <c r="B8365" s="64" t="e">
        <f>VLOOKUP($A8365,Pivot!$D:$E,2,FALSE)</f>
        <v>#N/A</v>
      </c>
    </row>
    <row r="8366" spans="1:2">
      <c r="A8366"/>
      <c r="B8366" s="64" t="e">
        <f>VLOOKUP($A8366,Pivot!$D:$E,2,FALSE)</f>
        <v>#N/A</v>
      </c>
    </row>
    <row r="8367" spans="1:2">
      <c r="A8367"/>
      <c r="B8367" s="64" t="e">
        <f>VLOOKUP($A8367,Pivot!$D:$E,2,FALSE)</f>
        <v>#N/A</v>
      </c>
    </row>
    <row r="8368" spans="1:2">
      <c r="A8368"/>
      <c r="B8368" s="64" t="e">
        <f>VLOOKUP($A8368,Pivot!$D:$E,2,FALSE)</f>
        <v>#N/A</v>
      </c>
    </row>
    <row r="8369" spans="1:2">
      <c r="A8369"/>
      <c r="B8369" s="64" t="e">
        <f>VLOOKUP($A8369,Pivot!$D:$E,2,FALSE)</f>
        <v>#N/A</v>
      </c>
    </row>
    <row r="8370" spans="1:2">
      <c r="A8370"/>
      <c r="B8370" s="64" t="e">
        <f>VLOOKUP($A8370,Pivot!$D:$E,2,FALSE)</f>
        <v>#N/A</v>
      </c>
    </row>
    <row r="8371" spans="1:2">
      <c r="A8371"/>
      <c r="B8371" s="64" t="e">
        <f>VLOOKUP($A8371,Pivot!$D:$E,2,FALSE)</f>
        <v>#N/A</v>
      </c>
    </row>
    <row r="8372" spans="1:2">
      <c r="A8372"/>
      <c r="B8372" s="64" t="e">
        <f>VLOOKUP($A8372,Pivot!$D:$E,2,FALSE)</f>
        <v>#N/A</v>
      </c>
    </row>
    <row r="8373" spans="1:2">
      <c r="A8373"/>
      <c r="B8373" s="64" t="e">
        <f>VLOOKUP($A8373,Pivot!$D:$E,2,FALSE)</f>
        <v>#N/A</v>
      </c>
    </row>
    <row r="8374" spans="1:2">
      <c r="A8374"/>
      <c r="B8374" s="64" t="e">
        <f>VLOOKUP($A8374,Pivot!$D:$E,2,FALSE)</f>
        <v>#N/A</v>
      </c>
    </row>
    <row r="8375" spans="1:2">
      <c r="A8375"/>
      <c r="B8375" s="64" t="e">
        <f>VLOOKUP($A8375,Pivot!$D:$E,2,FALSE)</f>
        <v>#N/A</v>
      </c>
    </row>
    <row r="8376" spans="1:2">
      <c r="A8376"/>
      <c r="B8376" s="64" t="e">
        <f>VLOOKUP($A8376,Pivot!$D:$E,2,FALSE)</f>
        <v>#N/A</v>
      </c>
    </row>
    <row r="8377" spans="1:2">
      <c r="A8377"/>
      <c r="B8377" s="64" t="e">
        <f>VLOOKUP($A8377,Pivot!$D:$E,2,FALSE)</f>
        <v>#N/A</v>
      </c>
    </row>
    <row r="8378" spans="1:2">
      <c r="A8378"/>
      <c r="B8378" s="64" t="e">
        <f>VLOOKUP($A8378,Pivot!$D:$E,2,FALSE)</f>
        <v>#N/A</v>
      </c>
    </row>
    <row r="8379" spans="1:2">
      <c r="A8379"/>
      <c r="B8379" s="64" t="e">
        <f>VLOOKUP($A8379,Pivot!$D:$E,2,FALSE)</f>
        <v>#N/A</v>
      </c>
    </row>
    <row r="8380" spans="1:2">
      <c r="A8380"/>
      <c r="B8380" s="64" t="e">
        <f>VLOOKUP($A8380,Pivot!$D:$E,2,FALSE)</f>
        <v>#N/A</v>
      </c>
    </row>
    <row r="8381" spans="1:2">
      <c r="A8381"/>
      <c r="B8381" s="64" t="e">
        <f>VLOOKUP($A8381,Pivot!$D:$E,2,FALSE)</f>
        <v>#N/A</v>
      </c>
    </row>
    <row r="8382" spans="1:2">
      <c r="A8382"/>
      <c r="B8382" s="64" t="e">
        <f>VLOOKUP($A8382,Pivot!$D:$E,2,FALSE)</f>
        <v>#N/A</v>
      </c>
    </row>
    <row r="8383" spans="1:2">
      <c r="A8383"/>
      <c r="B8383" s="64" t="e">
        <f>VLOOKUP($A8383,Pivot!$D:$E,2,FALSE)</f>
        <v>#N/A</v>
      </c>
    </row>
    <row r="8384" spans="1:2">
      <c r="A8384"/>
      <c r="B8384" s="64" t="e">
        <f>VLOOKUP($A8384,Pivot!$D:$E,2,FALSE)</f>
        <v>#N/A</v>
      </c>
    </row>
    <row r="8385" spans="1:2">
      <c r="A8385"/>
      <c r="B8385" s="64" t="e">
        <f>VLOOKUP($A8385,Pivot!$D:$E,2,FALSE)</f>
        <v>#N/A</v>
      </c>
    </row>
    <row r="8386" spans="1:2">
      <c r="A8386"/>
      <c r="B8386" s="64" t="e">
        <f>VLOOKUP($A8386,Pivot!$D:$E,2,FALSE)</f>
        <v>#N/A</v>
      </c>
    </row>
    <row r="8387" spans="1:2">
      <c r="A8387"/>
      <c r="B8387" s="64" t="e">
        <f>VLOOKUP($A8387,Pivot!$D:$E,2,FALSE)</f>
        <v>#N/A</v>
      </c>
    </row>
    <row r="8388" spans="1:2">
      <c r="A8388"/>
      <c r="B8388" s="64" t="e">
        <f>VLOOKUP($A8388,Pivot!$D:$E,2,FALSE)</f>
        <v>#N/A</v>
      </c>
    </row>
    <row r="8389" spans="1:2">
      <c r="A8389"/>
      <c r="B8389" s="64" t="e">
        <f>VLOOKUP($A8389,Pivot!$D:$E,2,FALSE)</f>
        <v>#N/A</v>
      </c>
    </row>
    <row r="8390" spans="1:2">
      <c r="A8390"/>
      <c r="B8390" s="64" t="e">
        <f>VLOOKUP($A8390,Pivot!$D:$E,2,FALSE)</f>
        <v>#N/A</v>
      </c>
    </row>
    <row r="8391" spans="1:2">
      <c r="A8391"/>
      <c r="B8391" s="64" t="e">
        <f>VLOOKUP($A8391,Pivot!$D:$E,2,FALSE)</f>
        <v>#N/A</v>
      </c>
    </row>
    <row r="8392" spans="1:2">
      <c r="A8392"/>
      <c r="B8392" s="64" t="e">
        <f>VLOOKUP($A8392,Pivot!$D:$E,2,FALSE)</f>
        <v>#N/A</v>
      </c>
    </row>
    <row r="8393" spans="1:2">
      <c r="A8393"/>
      <c r="B8393" s="64" t="e">
        <f>VLOOKUP($A8393,Pivot!$D:$E,2,FALSE)</f>
        <v>#N/A</v>
      </c>
    </row>
    <row r="8394" spans="1:2">
      <c r="A8394"/>
      <c r="B8394" s="64" t="e">
        <f>VLOOKUP($A8394,Pivot!$D:$E,2,FALSE)</f>
        <v>#N/A</v>
      </c>
    </row>
    <row r="8395" spans="1:2">
      <c r="A8395"/>
      <c r="B8395" s="64" t="e">
        <f>VLOOKUP($A8395,Pivot!$D:$E,2,FALSE)</f>
        <v>#N/A</v>
      </c>
    </row>
    <row r="8396" spans="1:2">
      <c r="A8396"/>
      <c r="B8396" s="64" t="e">
        <f>VLOOKUP($A8396,Pivot!$D:$E,2,FALSE)</f>
        <v>#N/A</v>
      </c>
    </row>
    <row r="8397" spans="1:2">
      <c r="A8397"/>
      <c r="B8397" s="64" t="e">
        <f>VLOOKUP($A8397,Pivot!$D:$E,2,FALSE)</f>
        <v>#N/A</v>
      </c>
    </row>
    <row r="8398" spans="1:2">
      <c r="A8398"/>
      <c r="B8398" s="64" t="e">
        <f>VLOOKUP($A8398,Pivot!$D:$E,2,FALSE)</f>
        <v>#N/A</v>
      </c>
    </row>
    <row r="8399" spans="1:2">
      <c r="A8399"/>
      <c r="B8399" s="64" t="e">
        <f>VLOOKUP($A8399,Pivot!$D:$E,2,FALSE)</f>
        <v>#N/A</v>
      </c>
    </row>
    <row r="8400" spans="1:2">
      <c r="A8400"/>
      <c r="B8400" s="64" t="e">
        <f>VLOOKUP($A8400,Pivot!$D:$E,2,FALSE)</f>
        <v>#N/A</v>
      </c>
    </row>
    <row r="8401" spans="1:2">
      <c r="A8401"/>
      <c r="B8401" s="64" t="e">
        <f>VLOOKUP($A8401,Pivot!$D:$E,2,FALSE)</f>
        <v>#N/A</v>
      </c>
    </row>
    <row r="8402" spans="1:2">
      <c r="A8402"/>
      <c r="B8402" s="64" t="e">
        <f>VLOOKUP($A8402,Pivot!$D:$E,2,FALSE)</f>
        <v>#N/A</v>
      </c>
    </row>
    <row r="8403" spans="1:2">
      <c r="A8403"/>
      <c r="B8403" s="64" t="e">
        <f>VLOOKUP($A8403,Pivot!$D:$E,2,FALSE)</f>
        <v>#N/A</v>
      </c>
    </row>
    <row r="8404" spans="1:2">
      <c r="A8404"/>
      <c r="B8404" s="64" t="e">
        <f>VLOOKUP($A8404,Pivot!$D:$E,2,FALSE)</f>
        <v>#N/A</v>
      </c>
    </row>
    <row r="8405" spans="1:2">
      <c r="A8405"/>
      <c r="B8405" s="64" t="e">
        <f>VLOOKUP($A8405,Pivot!$D:$E,2,FALSE)</f>
        <v>#N/A</v>
      </c>
    </row>
    <row r="8406" spans="1:2">
      <c r="A8406"/>
      <c r="B8406" s="64" t="e">
        <f>VLOOKUP($A8406,Pivot!$D:$E,2,FALSE)</f>
        <v>#N/A</v>
      </c>
    </row>
    <row r="8407" spans="1:2">
      <c r="A8407"/>
      <c r="B8407" s="64" t="e">
        <f>VLOOKUP($A8407,Pivot!$D:$E,2,FALSE)</f>
        <v>#N/A</v>
      </c>
    </row>
    <row r="8408" spans="1:2">
      <c r="A8408"/>
      <c r="B8408" s="64" t="e">
        <f>VLOOKUP($A8408,Pivot!$D:$E,2,FALSE)</f>
        <v>#N/A</v>
      </c>
    </row>
    <row r="8409" spans="1:2">
      <c r="A8409"/>
      <c r="B8409" s="64" t="e">
        <f>VLOOKUP($A8409,Pivot!$D:$E,2,FALSE)</f>
        <v>#N/A</v>
      </c>
    </row>
    <row r="8410" spans="1:2">
      <c r="A8410"/>
      <c r="B8410" s="64" t="e">
        <f>VLOOKUP($A8410,Pivot!$D:$E,2,FALSE)</f>
        <v>#N/A</v>
      </c>
    </row>
    <row r="8411" spans="1:2">
      <c r="A8411"/>
      <c r="B8411" s="64" t="e">
        <f>VLOOKUP($A8411,Pivot!$D:$E,2,FALSE)</f>
        <v>#N/A</v>
      </c>
    </row>
    <row r="8412" spans="1:2">
      <c r="A8412"/>
      <c r="B8412" s="64" t="e">
        <f>VLOOKUP($A8412,Pivot!$D:$E,2,FALSE)</f>
        <v>#N/A</v>
      </c>
    </row>
    <row r="8413" spans="1:2">
      <c r="A8413"/>
      <c r="B8413" s="64" t="e">
        <f>VLOOKUP($A8413,Pivot!$D:$E,2,FALSE)</f>
        <v>#N/A</v>
      </c>
    </row>
    <row r="8414" spans="1:2">
      <c r="A8414"/>
      <c r="B8414" s="64" t="e">
        <f>VLOOKUP($A8414,Pivot!$D:$E,2,FALSE)</f>
        <v>#N/A</v>
      </c>
    </row>
    <row r="8415" spans="1:2">
      <c r="A8415"/>
      <c r="B8415" s="64" t="e">
        <f>VLOOKUP($A8415,Pivot!$D:$E,2,FALSE)</f>
        <v>#N/A</v>
      </c>
    </row>
    <row r="8416" spans="1:2">
      <c r="A8416"/>
      <c r="B8416" s="64" t="e">
        <f>VLOOKUP($A8416,Pivot!$D:$E,2,FALSE)</f>
        <v>#N/A</v>
      </c>
    </row>
    <row r="8417" spans="1:2">
      <c r="A8417"/>
      <c r="B8417" s="64" t="e">
        <f>VLOOKUP($A8417,Pivot!$D:$E,2,FALSE)</f>
        <v>#N/A</v>
      </c>
    </row>
    <row r="8418" spans="1:2">
      <c r="A8418"/>
      <c r="B8418" s="64" t="e">
        <f>VLOOKUP($A8418,Pivot!$D:$E,2,FALSE)</f>
        <v>#N/A</v>
      </c>
    </row>
    <row r="8419" spans="1:2">
      <c r="A8419"/>
      <c r="B8419" s="64" t="e">
        <f>VLOOKUP($A8419,Pivot!$D:$E,2,FALSE)</f>
        <v>#N/A</v>
      </c>
    </row>
    <row r="8420" spans="1:2">
      <c r="A8420"/>
      <c r="B8420" s="64" t="e">
        <f>VLOOKUP($A8420,Pivot!$D:$E,2,FALSE)</f>
        <v>#N/A</v>
      </c>
    </row>
    <row r="8421" spans="1:2">
      <c r="A8421"/>
      <c r="B8421" s="64" t="e">
        <f>VLOOKUP($A8421,Pivot!$D:$E,2,FALSE)</f>
        <v>#N/A</v>
      </c>
    </row>
    <row r="8422" spans="1:2">
      <c r="A8422"/>
      <c r="B8422" s="64" t="e">
        <f>VLOOKUP($A8422,Pivot!$D:$E,2,FALSE)</f>
        <v>#N/A</v>
      </c>
    </row>
    <row r="8423" spans="1:2">
      <c r="A8423"/>
      <c r="B8423" s="64" t="e">
        <f>VLOOKUP($A8423,Pivot!$D:$E,2,FALSE)</f>
        <v>#N/A</v>
      </c>
    </row>
    <row r="8424" spans="1:2">
      <c r="A8424"/>
      <c r="B8424" s="64" t="e">
        <f>VLOOKUP($A8424,Pivot!$D:$E,2,FALSE)</f>
        <v>#N/A</v>
      </c>
    </row>
    <row r="8425" spans="1:2">
      <c r="A8425"/>
      <c r="B8425" s="64" t="e">
        <f>VLOOKUP($A8425,Pivot!$D:$E,2,FALSE)</f>
        <v>#N/A</v>
      </c>
    </row>
    <row r="8426" spans="1:2">
      <c r="A8426"/>
      <c r="B8426" s="64" t="e">
        <f>VLOOKUP($A8426,Pivot!$D:$E,2,FALSE)</f>
        <v>#N/A</v>
      </c>
    </row>
    <row r="8427" spans="1:2">
      <c r="A8427"/>
      <c r="B8427" s="64" t="e">
        <f>VLOOKUP($A8427,Pivot!$D:$E,2,FALSE)</f>
        <v>#N/A</v>
      </c>
    </row>
    <row r="8428" spans="1:2">
      <c r="A8428"/>
      <c r="B8428" s="64" t="e">
        <f>VLOOKUP($A8428,Pivot!$D:$E,2,FALSE)</f>
        <v>#N/A</v>
      </c>
    </row>
    <row r="8429" spans="1:2">
      <c r="A8429"/>
      <c r="B8429" s="64" t="e">
        <f>VLOOKUP($A8429,Pivot!$D:$E,2,FALSE)</f>
        <v>#N/A</v>
      </c>
    </row>
    <row r="8430" spans="1:2">
      <c r="A8430"/>
      <c r="B8430" s="64" t="e">
        <f>VLOOKUP($A8430,Pivot!$D:$E,2,FALSE)</f>
        <v>#N/A</v>
      </c>
    </row>
    <row r="8431" spans="1:2">
      <c r="A8431"/>
      <c r="B8431" s="64" t="e">
        <f>VLOOKUP($A8431,Pivot!$D:$E,2,FALSE)</f>
        <v>#N/A</v>
      </c>
    </row>
    <row r="8432" spans="1:2">
      <c r="A8432"/>
      <c r="B8432" s="64" t="e">
        <f>VLOOKUP($A8432,Pivot!$D:$E,2,FALSE)</f>
        <v>#N/A</v>
      </c>
    </row>
    <row r="8433" spans="1:2">
      <c r="A8433"/>
      <c r="B8433" s="64" t="e">
        <f>VLOOKUP($A8433,Pivot!$D:$E,2,FALSE)</f>
        <v>#N/A</v>
      </c>
    </row>
    <row r="8434" spans="1:2">
      <c r="A8434"/>
      <c r="B8434" s="64" t="e">
        <f>VLOOKUP($A8434,Pivot!$D:$E,2,FALSE)</f>
        <v>#N/A</v>
      </c>
    </row>
    <row r="8435" spans="1:2">
      <c r="A8435"/>
      <c r="B8435" s="64" t="e">
        <f>VLOOKUP($A8435,Pivot!$D:$E,2,FALSE)</f>
        <v>#N/A</v>
      </c>
    </row>
    <row r="8436" spans="1:2">
      <c r="A8436"/>
      <c r="B8436" s="64" t="e">
        <f>VLOOKUP($A8436,Pivot!$D:$E,2,FALSE)</f>
        <v>#N/A</v>
      </c>
    </row>
    <row r="8437" spans="1:2">
      <c r="A8437"/>
      <c r="B8437" s="64" t="e">
        <f>VLOOKUP($A8437,Pivot!$D:$E,2,FALSE)</f>
        <v>#N/A</v>
      </c>
    </row>
    <row r="8438" spans="1:2">
      <c r="A8438"/>
      <c r="B8438" s="64" t="e">
        <f>VLOOKUP($A8438,Pivot!$D:$E,2,FALSE)</f>
        <v>#N/A</v>
      </c>
    </row>
    <row r="8439" spans="1:2">
      <c r="A8439"/>
      <c r="B8439" s="64" t="e">
        <f>VLOOKUP($A8439,Pivot!$D:$E,2,FALSE)</f>
        <v>#N/A</v>
      </c>
    </row>
    <row r="8440" spans="1:2">
      <c r="A8440"/>
      <c r="B8440" s="64" t="e">
        <f>VLOOKUP($A8440,Pivot!$D:$E,2,FALSE)</f>
        <v>#N/A</v>
      </c>
    </row>
    <row r="8441" spans="1:2">
      <c r="A8441"/>
      <c r="B8441" s="64" t="e">
        <f>VLOOKUP($A8441,Pivot!$D:$E,2,FALSE)</f>
        <v>#N/A</v>
      </c>
    </row>
    <row r="8442" spans="1:2">
      <c r="A8442"/>
      <c r="B8442" s="64" t="e">
        <f>VLOOKUP($A8442,Pivot!$D:$E,2,FALSE)</f>
        <v>#N/A</v>
      </c>
    </row>
    <row r="8443" spans="1:2">
      <c r="A8443"/>
      <c r="B8443" s="64" t="e">
        <f>VLOOKUP($A8443,Pivot!$D:$E,2,FALSE)</f>
        <v>#N/A</v>
      </c>
    </row>
    <row r="8444" spans="1:2">
      <c r="A8444"/>
      <c r="B8444" s="64" t="e">
        <f>VLOOKUP($A8444,Pivot!$D:$E,2,FALSE)</f>
        <v>#N/A</v>
      </c>
    </row>
    <row r="8445" spans="1:2">
      <c r="A8445"/>
      <c r="B8445" s="64" t="e">
        <f>VLOOKUP($A8445,Pivot!$D:$E,2,FALSE)</f>
        <v>#N/A</v>
      </c>
    </row>
    <row r="8446" spans="1:2">
      <c r="A8446"/>
      <c r="B8446" s="64" t="e">
        <f>VLOOKUP($A8446,Pivot!$D:$E,2,FALSE)</f>
        <v>#N/A</v>
      </c>
    </row>
    <row r="8447" spans="1:2">
      <c r="A8447"/>
      <c r="B8447" s="64" t="e">
        <f>VLOOKUP($A8447,Pivot!$D:$E,2,FALSE)</f>
        <v>#N/A</v>
      </c>
    </row>
    <row r="8448" spans="1:2">
      <c r="A8448"/>
      <c r="B8448" s="64" t="e">
        <f>VLOOKUP($A8448,Pivot!$D:$E,2,FALSE)</f>
        <v>#N/A</v>
      </c>
    </row>
    <row r="8449" spans="1:2">
      <c r="A8449"/>
      <c r="B8449" s="64" t="e">
        <f>VLOOKUP($A8449,Pivot!$D:$E,2,FALSE)</f>
        <v>#N/A</v>
      </c>
    </row>
    <row r="8450" spans="1:2">
      <c r="A8450"/>
      <c r="B8450" s="64" t="e">
        <f>VLOOKUP($A8450,Pivot!$D:$E,2,FALSE)</f>
        <v>#N/A</v>
      </c>
    </row>
    <row r="8451" spans="1:2">
      <c r="A8451"/>
      <c r="B8451" s="64" t="e">
        <f>VLOOKUP($A8451,Pivot!$D:$E,2,FALSE)</f>
        <v>#N/A</v>
      </c>
    </row>
    <row r="8452" spans="1:2">
      <c r="A8452"/>
      <c r="B8452" s="64" t="e">
        <f>VLOOKUP($A8452,Pivot!$D:$E,2,FALSE)</f>
        <v>#N/A</v>
      </c>
    </row>
    <row r="8453" spans="1:2">
      <c r="A8453"/>
      <c r="B8453" s="64" t="e">
        <f>VLOOKUP($A8453,Pivot!$D:$E,2,FALSE)</f>
        <v>#N/A</v>
      </c>
    </row>
    <row r="8454" spans="1:2">
      <c r="A8454"/>
      <c r="B8454" s="64" t="e">
        <f>VLOOKUP($A8454,Pivot!$D:$E,2,FALSE)</f>
        <v>#N/A</v>
      </c>
    </row>
    <row r="8455" spans="1:2">
      <c r="A8455"/>
      <c r="B8455" s="64" t="e">
        <f>VLOOKUP($A8455,Pivot!$D:$E,2,FALSE)</f>
        <v>#N/A</v>
      </c>
    </row>
    <row r="8456" spans="1:2">
      <c r="A8456"/>
      <c r="B8456" s="64" t="e">
        <f>VLOOKUP($A8456,Pivot!$D:$E,2,FALSE)</f>
        <v>#N/A</v>
      </c>
    </row>
    <row r="8457" spans="1:2">
      <c r="A8457"/>
      <c r="B8457" s="64" t="e">
        <f>VLOOKUP($A8457,Pivot!$D:$E,2,FALSE)</f>
        <v>#N/A</v>
      </c>
    </row>
    <row r="8458" spans="1:2">
      <c r="A8458"/>
      <c r="B8458" s="64" t="e">
        <f>VLOOKUP($A8458,Pivot!$D:$E,2,FALSE)</f>
        <v>#N/A</v>
      </c>
    </row>
    <row r="8459" spans="1:2">
      <c r="A8459"/>
      <c r="B8459" s="64" t="e">
        <f>VLOOKUP($A8459,Pivot!$D:$E,2,FALSE)</f>
        <v>#N/A</v>
      </c>
    </row>
    <row r="8460" spans="1:2">
      <c r="A8460"/>
      <c r="B8460" s="64" t="e">
        <f>VLOOKUP($A8460,Pivot!$D:$E,2,FALSE)</f>
        <v>#N/A</v>
      </c>
    </row>
    <row r="8461" spans="1:2">
      <c r="A8461"/>
      <c r="B8461" s="64" t="e">
        <f>VLOOKUP($A8461,Pivot!$D:$E,2,FALSE)</f>
        <v>#N/A</v>
      </c>
    </row>
    <row r="8462" spans="1:2">
      <c r="A8462"/>
      <c r="B8462" s="64" t="e">
        <f>VLOOKUP($A8462,Pivot!$D:$E,2,FALSE)</f>
        <v>#N/A</v>
      </c>
    </row>
    <row r="8463" spans="1:2">
      <c r="A8463"/>
      <c r="B8463" s="64" t="e">
        <f>VLOOKUP($A8463,Pivot!$D:$E,2,FALSE)</f>
        <v>#N/A</v>
      </c>
    </row>
    <row r="8464" spans="1:2">
      <c r="A8464"/>
      <c r="B8464" s="64" t="e">
        <f>VLOOKUP($A8464,Pivot!$D:$E,2,FALSE)</f>
        <v>#N/A</v>
      </c>
    </row>
    <row r="8465" spans="1:2">
      <c r="A8465"/>
      <c r="B8465" s="64" t="e">
        <f>VLOOKUP($A8465,Pivot!$D:$E,2,FALSE)</f>
        <v>#N/A</v>
      </c>
    </row>
    <row r="8466" spans="1:2">
      <c r="A8466"/>
      <c r="B8466" s="64" t="e">
        <f>VLOOKUP($A8466,Pivot!$D:$E,2,FALSE)</f>
        <v>#N/A</v>
      </c>
    </row>
    <row r="8467" spans="1:2">
      <c r="A8467"/>
      <c r="B8467" s="64" t="e">
        <f>VLOOKUP($A8467,Pivot!$D:$E,2,FALSE)</f>
        <v>#N/A</v>
      </c>
    </row>
    <row r="8468" spans="1:2">
      <c r="A8468"/>
      <c r="B8468" s="64" t="e">
        <f>VLOOKUP($A8468,Pivot!$D:$E,2,FALSE)</f>
        <v>#N/A</v>
      </c>
    </row>
    <row r="8469" spans="1:2">
      <c r="A8469"/>
      <c r="B8469" s="64" t="e">
        <f>VLOOKUP($A8469,Pivot!$D:$E,2,FALSE)</f>
        <v>#N/A</v>
      </c>
    </row>
    <row r="8470" spans="1:2">
      <c r="A8470"/>
      <c r="B8470" s="64" t="e">
        <f>VLOOKUP($A8470,Pivot!$D:$E,2,FALSE)</f>
        <v>#N/A</v>
      </c>
    </row>
    <row r="8471" spans="1:2">
      <c r="A8471"/>
      <c r="B8471" s="64" t="e">
        <f>VLOOKUP($A8471,Pivot!$D:$E,2,FALSE)</f>
        <v>#N/A</v>
      </c>
    </row>
    <row r="8472" spans="1:2">
      <c r="A8472"/>
      <c r="B8472" s="64" t="e">
        <f>VLOOKUP($A8472,Pivot!$D:$E,2,FALSE)</f>
        <v>#N/A</v>
      </c>
    </row>
    <row r="8473" spans="1:2">
      <c r="A8473"/>
      <c r="B8473" s="64" t="e">
        <f>VLOOKUP($A8473,Pivot!$D:$E,2,FALSE)</f>
        <v>#N/A</v>
      </c>
    </row>
    <row r="8474" spans="1:2">
      <c r="A8474"/>
      <c r="B8474" s="64" t="e">
        <f>VLOOKUP($A8474,Pivot!$D:$E,2,FALSE)</f>
        <v>#N/A</v>
      </c>
    </row>
    <row r="8475" spans="1:2">
      <c r="A8475"/>
      <c r="B8475" s="64" t="e">
        <f>VLOOKUP($A8475,Pivot!$D:$E,2,FALSE)</f>
        <v>#N/A</v>
      </c>
    </row>
    <row r="8476" spans="1:2">
      <c r="A8476"/>
      <c r="B8476" s="64" t="e">
        <f>VLOOKUP($A8476,Pivot!$D:$E,2,FALSE)</f>
        <v>#N/A</v>
      </c>
    </row>
    <row r="8477" spans="1:2">
      <c r="A8477"/>
      <c r="B8477" s="64" t="e">
        <f>VLOOKUP($A8477,Pivot!$D:$E,2,FALSE)</f>
        <v>#N/A</v>
      </c>
    </row>
    <row r="8478" spans="1:2">
      <c r="A8478"/>
      <c r="B8478" s="64" t="e">
        <f>VLOOKUP($A8478,Pivot!$D:$E,2,FALSE)</f>
        <v>#N/A</v>
      </c>
    </row>
    <row r="8479" spans="1:2">
      <c r="A8479"/>
      <c r="B8479" s="64" t="e">
        <f>VLOOKUP($A8479,Pivot!$D:$E,2,FALSE)</f>
        <v>#N/A</v>
      </c>
    </row>
    <row r="8480" spans="1:2">
      <c r="A8480"/>
      <c r="B8480" s="64" t="e">
        <f>VLOOKUP($A8480,Pivot!$D:$E,2,FALSE)</f>
        <v>#N/A</v>
      </c>
    </row>
    <row r="8481" spans="1:2">
      <c r="A8481"/>
      <c r="B8481" s="64" t="e">
        <f>VLOOKUP($A8481,Pivot!$D:$E,2,FALSE)</f>
        <v>#N/A</v>
      </c>
    </row>
    <row r="8482" spans="1:2">
      <c r="A8482"/>
      <c r="B8482" s="64" t="e">
        <f>VLOOKUP($A8482,Pivot!$D:$E,2,FALSE)</f>
        <v>#N/A</v>
      </c>
    </row>
    <row r="8483" spans="1:2">
      <c r="A8483"/>
      <c r="B8483" s="64" t="e">
        <f>VLOOKUP($A8483,Pivot!$D:$E,2,FALSE)</f>
        <v>#N/A</v>
      </c>
    </row>
    <row r="8484" spans="1:2">
      <c r="A8484"/>
      <c r="B8484" s="64" t="e">
        <f>VLOOKUP($A8484,Pivot!$D:$E,2,FALSE)</f>
        <v>#N/A</v>
      </c>
    </row>
    <row r="8485" spans="1:2">
      <c r="A8485"/>
      <c r="B8485" s="64" t="e">
        <f>VLOOKUP($A8485,Pivot!$D:$E,2,FALSE)</f>
        <v>#N/A</v>
      </c>
    </row>
    <row r="8486" spans="1:2">
      <c r="A8486"/>
      <c r="B8486" s="64" t="e">
        <f>VLOOKUP($A8486,Pivot!$D:$E,2,FALSE)</f>
        <v>#N/A</v>
      </c>
    </row>
    <row r="8487" spans="1:2">
      <c r="A8487"/>
      <c r="B8487" s="64" t="e">
        <f>VLOOKUP($A8487,Pivot!$D:$E,2,FALSE)</f>
        <v>#N/A</v>
      </c>
    </row>
    <row r="8488" spans="1:2">
      <c r="A8488"/>
      <c r="B8488" s="64" t="e">
        <f>VLOOKUP($A8488,Pivot!$D:$E,2,FALSE)</f>
        <v>#N/A</v>
      </c>
    </row>
    <row r="8489" spans="1:2">
      <c r="A8489"/>
      <c r="B8489" s="64" t="e">
        <f>VLOOKUP($A8489,Pivot!$D:$E,2,FALSE)</f>
        <v>#N/A</v>
      </c>
    </row>
    <row r="8490" spans="1:2">
      <c r="A8490"/>
      <c r="B8490" s="64" t="e">
        <f>VLOOKUP($A8490,Pivot!$D:$E,2,FALSE)</f>
        <v>#N/A</v>
      </c>
    </row>
    <row r="8491" spans="1:2">
      <c r="A8491"/>
      <c r="B8491" s="64" t="e">
        <f>VLOOKUP($A8491,Pivot!$D:$E,2,FALSE)</f>
        <v>#N/A</v>
      </c>
    </row>
    <row r="8492" spans="1:2">
      <c r="A8492"/>
      <c r="B8492" s="64" t="e">
        <f>VLOOKUP($A8492,Pivot!$D:$E,2,FALSE)</f>
        <v>#N/A</v>
      </c>
    </row>
    <row r="8493" spans="1:2">
      <c r="A8493"/>
      <c r="B8493" s="64" t="e">
        <f>VLOOKUP($A8493,Pivot!$D:$E,2,FALSE)</f>
        <v>#N/A</v>
      </c>
    </row>
    <row r="8494" spans="1:2">
      <c r="A8494"/>
      <c r="B8494" s="64" t="e">
        <f>VLOOKUP($A8494,Pivot!$D:$E,2,FALSE)</f>
        <v>#N/A</v>
      </c>
    </row>
    <row r="8495" spans="1:2">
      <c r="A8495"/>
      <c r="B8495" s="64" t="e">
        <f>VLOOKUP($A8495,Pivot!$D:$E,2,FALSE)</f>
        <v>#N/A</v>
      </c>
    </row>
    <row r="8496" spans="1:2">
      <c r="A8496"/>
      <c r="B8496" s="64" t="e">
        <f>VLOOKUP($A8496,Pivot!$D:$E,2,FALSE)</f>
        <v>#N/A</v>
      </c>
    </row>
    <row r="8497" spans="1:2">
      <c r="A8497"/>
      <c r="B8497" s="64" t="e">
        <f>VLOOKUP($A8497,Pivot!$D:$E,2,FALSE)</f>
        <v>#N/A</v>
      </c>
    </row>
    <row r="8498" spans="1:2">
      <c r="A8498"/>
      <c r="B8498" s="64" t="e">
        <f>VLOOKUP($A8498,Pivot!$D:$E,2,FALSE)</f>
        <v>#N/A</v>
      </c>
    </row>
    <row r="8499" spans="1:2">
      <c r="A8499"/>
      <c r="B8499" s="64" t="e">
        <f>VLOOKUP($A8499,Pivot!$D:$E,2,FALSE)</f>
        <v>#N/A</v>
      </c>
    </row>
    <row r="8500" spans="1:2">
      <c r="A8500"/>
      <c r="B8500" s="64" t="e">
        <f>VLOOKUP($A8500,Pivot!$D:$E,2,FALSE)</f>
        <v>#N/A</v>
      </c>
    </row>
    <row r="8501" spans="1:2">
      <c r="A8501"/>
      <c r="B8501" s="64" t="e">
        <f>VLOOKUP($A8501,Pivot!$D:$E,2,FALSE)</f>
        <v>#N/A</v>
      </c>
    </row>
    <row r="8502" spans="1:2">
      <c r="A8502"/>
      <c r="B8502" s="64" t="e">
        <f>VLOOKUP($A8502,Pivot!$D:$E,2,FALSE)</f>
        <v>#N/A</v>
      </c>
    </row>
    <row r="8503" spans="1:2">
      <c r="A8503"/>
      <c r="B8503" s="64" t="e">
        <f>VLOOKUP($A8503,Pivot!$D:$E,2,FALSE)</f>
        <v>#N/A</v>
      </c>
    </row>
    <row r="8504" spans="1:2">
      <c r="A8504"/>
      <c r="B8504" s="64" t="e">
        <f>VLOOKUP($A8504,Pivot!$D:$E,2,FALSE)</f>
        <v>#N/A</v>
      </c>
    </row>
    <row r="8505" spans="1:2">
      <c r="A8505"/>
      <c r="B8505" s="64" t="e">
        <f>VLOOKUP($A8505,Pivot!$D:$E,2,FALSE)</f>
        <v>#N/A</v>
      </c>
    </row>
    <row r="8506" spans="1:2">
      <c r="A8506"/>
      <c r="B8506" s="64" t="e">
        <f>VLOOKUP($A8506,Pivot!$D:$E,2,FALSE)</f>
        <v>#N/A</v>
      </c>
    </row>
    <row r="8507" spans="1:2">
      <c r="A8507"/>
      <c r="B8507" s="64" t="e">
        <f>VLOOKUP($A8507,Pivot!$D:$E,2,FALSE)</f>
        <v>#N/A</v>
      </c>
    </row>
    <row r="8508" spans="1:2">
      <c r="A8508"/>
      <c r="B8508" s="64" t="e">
        <f>VLOOKUP($A8508,Pivot!$D:$E,2,FALSE)</f>
        <v>#N/A</v>
      </c>
    </row>
    <row r="8509" spans="1:2">
      <c r="A8509"/>
      <c r="B8509" s="64" t="e">
        <f>VLOOKUP($A8509,Pivot!$D:$E,2,FALSE)</f>
        <v>#N/A</v>
      </c>
    </row>
    <row r="8510" spans="1:2">
      <c r="A8510"/>
      <c r="B8510" s="64" t="e">
        <f>VLOOKUP($A8510,Pivot!$D:$E,2,FALSE)</f>
        <v>#N/A</v>
      </c>
    </row>
    <row r="8511" spans="1:2">
      <c r="A8511"/>
      <c r="B8511" s="64" t="e">
        <f>VLOOKUP($A8511,Pivot!$D:$E,2,FALSE)</f>
        <v>#N/A</v>
      </c>
    </row>
    <row r="8512" spans="1:2">
      <c r="A8512"/>
      <c r="B8512" s="64" t="e">
        <f>VLOOKUP($A8512,Pivot!$D:$E,2,FALSE)</f>
        <v>#N/A</v>
      </c>
    </row>
    <row r="8513" spans="1:2">
      <c r="A8513"/>
      <c r="B8513" s="64" t="e">
        <f>VLOOKUP($A8513,Pivot!$D:$E,2,FALSE)</f>
        <v>#N/A</v>
      </c>
    </row>
    <row r="8514" spans="1:2">
      <c r="A8514"/>
      <c r="B8514" s="64" t="e">
        <f>VLOOKUP($A8514,Pivot!$D:$E,2,FALSE)</f>
        <v>#N/A</v>
      </c>
    </row>
    <row r="8515" spans="1:2">
      <c r="A8515"/>
      <c r="B8515" s="64" t="e">
        <f>VLOOKUP($A8515,Pivot!$D:$E,2,FALSE)</f>
        <v>#N/A</v>
      </c>
    </row>
    <row r="8516" spans="1:2">
      <c r="A8516"/>
      <c r="B8516" s="64" t="e">
        <f>VLOOKUP($A8516,Pivot!$D:$E,2,FALSE)</f>
        <v>#N/A</v>
      </c>
    </row>
    <row r="8517" spans="1:2">
      <c r="A8517"/>
      <c r="B8517" s="64" t="e">
        <f>VLOOKUP($A8517,Pivot!$D:$E,2,FALSE)</f>
        <v>#N/A</v>
      </c>
    </row>
    <row r="8518" spans="1:2">
      <c r="A8518"/>
      <c r="B8518" s="64" t="e">
        <f>VLOOKUP($A8518,Pivot!$D:$E,2,FALSE)</f>
        <v>#N/A</v>
      </c>
    </row>
    <row r="8519" spans="1:2">
      <c r="A8519"/>
      <c r="B8519" s="64" t="e">
        <f>VLOOKUP($A8519,Pivot!$D:$E,2,FALSE)</f>
        <v>#N/A</v>
      </c>
    </row>
    <row r="8520" spans="1:2">
      <c r="A8520"/>
      <c r="B8520" s="64" t="e">
        <f>VLOOKUP($A8520,Pivot!$D:$E,2,FALSE)</f>
        <v>#N/A</v>
      </c>
    </row>
    <row r="8521" spans="1:2">
      <c r="A8521"/>
      <c r="B8521" s="64" t="e">
        <f>VLOOKUP($A8521,Pivot!$D:$E,2,FALSE)</f>
        <v>#N/A</v>
      </c>
    </row>
    <row r="8522" spans="1:2">
      <c r="A8522"/>
      <c r="B8522" s="64" t="e">
        <f>VLOOKUP($A8522,Pivot!$D:$E,2,FALSE)</f>
        <v>#N/A</v>
      </c>
    </row>
    <row r="8523" spans="1:2">
      <c r="A8523"/>
      <c r="B8523" s="64" t="e">
        <f>VLOOKUP($A8523,Pivot!$D:$E,2,FALSE)</f>
        <v>#N/A</v>
      </c>
    </row>
    <row r="8524" spans="1:2">
      <c r="A8524"/>
      <c r="B8524" s="64" t="e">
        <f>VLOOKUP($A8524,Pivot!$D:$E,2,FALSE)</f>
        <v>#N/A</v>
      </c>
    </row>
    <row r="8525" spans="1:2">
      <c r="A8525"/>
      <c r="B8525" s="64" t="e">
        <f>VLOOKUP($A8525,Pivot!$D:$E,2,FALSE)</f>
        <v>#N/A</v>
      </c>
    </row>
    <row r="8526" spans="1:2">
      <c r="A8526"/>
      <c r="B8526" s="64" t="e">
        <f>VLOOKUP($A8526,Pivot!$D:$E,2,FALSE)</f>
        <v>#N/A</v>
      </c>
    </row>
    <row r="8527" spans="1:2">
      <c r="A8527"/>
      <c r="B8527" s="64" t="e">
        <f>VLOOKUP($A8527,Pivot!$D:$E,2,FALSE)</f>
        <v>#N/A</v>
      </c>
    </row>
    <row r="8528" spans="1:2">
      <c r="A8528"/>
      <c r="B8528" s="64" t="e">
        <f>VLOOKUP($A8528,Pivot!$D:$E,2,FALSE)</f>
        <v>#N/A</v>
      </c>
    </row>
    <row r="8529" spans="1:2">
      <c r="A8529"/>
      <c r="B8529" s="64" t="e">
        <f>VLOOKUP($A8529,Pivot!$D:$E,2,FALSE)</f>
        <v>#N/A</v>
      </c>
    </row>
    <row r="8530" spans="1:2">
      <c r="A8530"/>
      <c r="B8530" s="64" t="e">
        <f>VLOOKUP($A8530,Pivot!$D:$E,2,FALSE)</f>
        <v>#N/A</v>
      </c>
    </row>
    <row r="8531" spans="1:2">
      <c r="A8531"/>
      <c r="B8531" s="64" t="e">
        <f>VLOOKUP($A8531,Pivot!$D:$E,2,FALSE)</f>
        <v>#N/A</v>
      </c>
    </row>
    <row r="8532" spans="1:2">
      <c r="A8532"/>
      <c r="B8532" s="64" t="e">
        <f>VLOOKUP($A8532,Pivot!$D:$E,2,FALSE)</f>
        <v>#N/A</v>
      </c>
    </row>
    <row r="8533" spans="1:2">
      <c r="A8533"/>
      <c r="B8533" s="64" t="e">
        <f>VLOOKUP($A8533,Pivot!$D:$E,2,FALSE)</f>
        <v>#N/A</v>
      </c>
    </row>
    <row r="8534" spans="1:2">
      <c r="A8534"/>
      <c r="B8534" s="64" t="e">
        <f>VLOOKUP($A8534,Pivot!$D:$E,2,FALSE)</f>
        <v>#N/A</v>
      </c>
    </row>
    <row r="8535" spans="1:2">
      <c r="A8535"/>
      <c r="B8535" s="64" t="e">
        <f>VLOOKUP($A8535,Pivot!$D:$E,2,FALSE)</f>
        <v>#N/A</v>
      </c>
    </row>
    <row r="8536" spans="1:2">
      <c r="A8536"/>
      <c r="B8536" s="64" t="e">
        <f>VLOOKUP($A8536,Pivot!$D:$E,2,FALSE)</f>
        <v>#N/A</v>
      </c>
    </row>
    <row r="8537" spans="1:2">
      <c r="A8537"/>
      <c r="B8537" s="64" t="e">
        <f>VLOOKUP($A8537,Pivot!$D:$E,2,FALSE)</f>
        <v>#N/A</v>
      </c>
    </row>
    <row r="8538" spans="1:2">
      <c r="A8538"/>
      <c r="B8538" s="64" t="e">
        <f>VLOOKUP($A8538,Pivot!$D:$E,2,FALSE)</f>
        <v>#N/A</v>
      </c>
    </row>
    <row r="8539" spans="1:2">
      <c r="A8539"/>
      <c r="B8539" s="64" t="e">
        <f>VLOOKUP($A8539,Pivot!$D:$E,2,FALSE)</f>
        <v>#N/A</v>
      </c>
    </row>
    <row r="8540" spans="1:2">
      <c r="A8540"/>
      <c r="B8540" s="64" t="e">
        <f>VLOOKUP($A8540,Pivot!$D:$E,2,FALSE)</f>
        <v>#N/A</v>
      </c>
    </row>
    <row r="8541" spans="1:2">
      <c r="A8541"/>
      <c r="B8541" s="64" t="e">
        <f>VLOOKUP($A8541,Pivot!$D:$E,2,FALSE)</f>
        <v>#N/A</v>
      </c>
    </row>
    <row r="8542" spans="1:2">
      <c r="A8542"/>
      <c r="B8542" s="64" t="e">
        <f>VLOOKUP($A8542,Pivot!$D:$E,2,FALSE)</f>
        <v>#N/A</v>
      </c>
    </row>
    <row r="8543" spans="1:2">
      <c r="A8543"/>
      <c r="B8543" s="64" t="e">
        <f>VLOOKUP($A8543,Pivot!$D:$E,2,FALSE)</f>
        <v>#N/A</v>
      </c>
    </row>
    <row r="8544" spans="1:2">
      <c r="A8544"/>
      <c r="B8544" s="64" t="e">
        <f>VLOOKUP($A8544,Pivot!$D:$E,2,FALSE)</f>
        <v>#N/A</v>
      </c>
    </row>
    <row r="8545" spans="1:2">
      <c r="A8545"/>
      <c r="B8545" s="64" t="e">
        <f>VLOOKUP($A8545,Pivot!$D:$E,2,FALSE)</f>
        <v>#N/A</v>
      </c>
    </row>
    <row r="8546" spans="1:2">
      <c r="A8546"/>
      <c r="B8546" s="64" t="e">
        <f>VLOOKUP($A8546,Pivot!$D:$E,2,FALSE)</f>
        <v>#N/A</v>
      </c>
    </row>
    <row r="8547" spans="1:2">
      <c r="A8547"/>
      <c r="B8547" s="64" t="e">
        <f>VLOOKUP($A8547,Pivot!$D:$E,2,FALSE)</f>
        <v>#N/A</v>
      </c>
    </row>
    <row r="8548" spans="1:2">
      <c r="A8548"/>
      <c r="B8548" s="64" t="e">
        <f>VLOOKUP($A8548,Pivot!$D:$E,2,FALSE)</f>
        <v>#N/A</v>
      </c>
    </row>
    <row r="8549" spans="1:2">
      <c r="A8549"/>
      <c r="B8549" s="64" t="e">
        <f>VLOOKUP($A8549,Pivot!$D:$E,2,FALSE)</f>
        <v>#N/A</v>
      </c>
    </row>
    <row r="8550" spans="1:2">
      <c r="A8550"/>
      <c r="B8550" s="64" t="e">
        <f>VLOOKUP($A8550,Pivot!$D:$E,2,FALSE)</f>
        <v>#N/A</v>
      </c>
    </row>
    <row r="8551" spans="1:2">
      <c r="A8551"/>
      <c r="B8551" s="64" t="e">
        <f>VLOOKUP($A8551,Pivot!$D:$E,2,FALSE)</f>
        <v>#N/A</v>
      </c>
    </row>
    <row r="8552" spans="1:2">
      <c r="A8552"/>
      <c r="B8552" s="64" t="e">
        <f>VLOOKUP($A8552,Pivot!$D:$E,2,FALSE)</f>
        <v>#N/A</v>
      </c>
    </row>
    <row r="8553" spans="1:2">
      <c r="A8553"/>
      <c r="B8553" s="64" t="e">
        <f>VLOOKUP($A8553,Pivot!$D:$E,2,FALSE)</f>
        <v>#N/A</v>
      </c>
    </row>
    <row r="8554" spans="1:2">
      <c r="A8554"/>
      <c r="B8554" s="64" t="e">
        <f>VLOOKUP($A8554,Pivot!$D:$E,2,FALSE)</f>
        <v>#N/A</v>
      </c>
    </row>
    <row r="8555" spans="1:2">
      <c r="A8555"/>
      <c r="B8555" s="64" t="e">
        <f>VLOOKUP($A8555,Pivot!$D:$E,2,FALSE)</f>
        <v>#N/A</v>
      </c>
    </row>
    <row r="8556" spans="1:2">
      <c r="A8556"/>
      <c r="B8556" s="64" t="e">
        <f>VLOOKUP($A8556,Pivot!$D:$E,2,FALSE)</f>
        <v>#N/A</v>
      </c>
    </row>
    <row r="8557" spans="1:2">
      <c r="A8557"/>
      <c r="B8557" s="64" t="e">
        <f>VLOOKUP($A8557,Pivot!$D:$E,2,FALSE)</f>
        <v>#N/A</v>
      </c>
    </row>
    <row r="8558" spans="1:2">
      <c r="A8558"/>
      <c r="B8558" s="64" t="e">
        <f>VLOOKUP($A8558,Pivot!$D:$E,2,FALSE)</f>
        <v>#N/A</v>
      </c>
    </row>
    <row r="8559" spans="1:2">
      <c r="A8559"/>
      <c r="B8559" s="64" t="e">
        <f>VLOOKUP($A8559,Pivot!$D:$E,2,FALSE)</f>
        <v>#N/A</v>
      </c>
    </row>
    <row r="8560" spans="1:2">
      <c r="A8560"/>
      <c r="B8560" s="64" t="e">
        <f>VLOOKUP($A8560,Pivot!$D:$E,2,FALSE)</f>
        <v>#N/A</v>
      </c>
    </row>
    <row r="8561" spans="1:2">
      <c r="A8561"/>
      <c r="B8561" s="64" t="e">
        <f>VLOOKUP($A8561,Pivot!$D:$E,2,FALSE)</f>
        <v>#N/A</v>
      </c>
    </row>
    <row r="8562" spans="1:2">
      <c r="A8562"/>
      <c r="B8562" s="64" t="e">
        <f>VLOOKUP($A8562,Pivot!$D:$E,2,FALSE)</f>
        <v>#N/A</v>
      </c>
    </row>
    <row r="8563" spans="1:2">
      <c r="A8563"/>
      <c r="B8563" s="64" t="e">
        <f>VLOOKUP($A8563,Pivot!$D:$E,2,FALSE)</f>
        <v>#N/A</v>
      </c>
    </row>
    <row r="8564" spans="1:2">
      <c r="A8564"/>
      <c r="B8564" s="64" t="e">
        <f>VLOOKUP($A8564,Pivot!$D:$E,2,FALSE)</f>
        <v>#N/A</v>
      </c>
    </row>
    <row r="8565" spans="1:2">
      <c r="A8565"/>
      <c r="B8565" s="64" t="e">
        <f>VLOOKUP($A8565,Pivot!$D:$E,2,FALSE)</f>
        <v>#N/A</v>
      </c>
    </row>
    <row r="8566" spans="1:2">
      <c r="A8566"/>
      <c r="B8566" s="64" t="e">
        <f>VLOOKUP($A8566,Pivot!$D:$E,2,FALSE)</f>
        <v>#N/A</v>
      </c>
    </row>
    <row r="8567" spans="1:2">
      <c r="A8567"/>
      <c r="B8567" s="64" t="e">
        <f>VLOOKUP($A8567,Pivot!$D:$E,2,FALSE)</f>
        <v>#N/A</v>
      </c>
    </row>
    <row r="8568" spans="1:2">
      <c r="A8568"/>
      <c r="B8568" s="64" t="e">
        <f>VLOOKUP($A8568,Pivot!$D:$E,2,FALSE)</f>
        <v>#N/A</v>
      </c>
    </row>
    <row r="8569" spans="1:2">
      <c r="A8569"/>
      <c r="B8569" s="64" t="e">
        <f>VLOOKUP($A8569,Pivot!$D:$E,2,FALSE)</f>
        <v>#N/A</v>
      </c>
    </row>
    <row r="8570" spans="1:2">
      <c r="A8570"/>
      <c r="B8570" s="64" t="e">
        <f>VLOOKUP($A8570,Pivot!$D:$E,2,FALSE)</f>
        <v>#N/A</v>
      </c>
    </row>
    <row r="8571" spans="1:2">
      <c r="A8571"/>
      <c r="B8571" s="64" t="e">
        <f>VLOOKUP($A8571,Pivot!$D:$E,2,FALSE)</f>
        <v>#N/A</v>
      </c>
    </row>
    <row r="8572" spans="1:2">
      <c r="A8572"/>
      <c r="B8572" s="64" t="e">
        <f>VLOOKUP($A8572,Pivot!$D:$E,2,FALSE)</f>
        <v>#N/A</v>
      </c>
    </row>
    <row r="8573" spans="1:2">
      <c r="A8573"/>
      <c r="B8573" s="64" t="e">
        <f>VLOOKUP($A8573,Pivot!$D:$E,2,FALSE)</f>
        <v>#N/A</v>
      </c>
    </row>
    <row r="8574" spans="1:2">
      <c r="A8574"/>
      <c r="B8574" s="64" t="e">
        <f>VLOOKUP($A8574,Pivot!$D:$E,2,FALSE)</f>
        <v>#N/A</v>
      </c>
    </row>
    <row r="8575" spans="1:2">
      <c r="A8575"/>
      <c r="B8575" s="64" t="e">
        <f>VLOOKUP($A8575,Pivot!$D:$E,2,FALSE)</f>
        <v>#N/A</v>
      </c>
    </row>
    <row r="8576" spans="1:2">
      <c r="A8576"/>
      <c r="B8576" s="64" t="e">
        <f>VLOOKUP($A8576,Pivot!$D:$E,2,FALSE)</f>
        <v>#N/A</v>
      </c>
    </row>
    <row r="8577" spans="1:2">
      <c r="A8577"/>
      <c r="B8577" s="64" t="e">
        <f>VLOOKUP($A8577,Pivot!$D:$E,2,FALSE)</f>
        <v>#N/A</v>
      </c>
    </row>
    <row r="8578" spans="1:2">
      <c r="A8578"/>
      <c r="B8578" s="64" t="e">
        <f>VLOOKUP($A8578,Pivot!$D:$E,2,FALSE)</f>
        <v>#N/A</v>
      </c>
    </row>
    <row r="8579" spans="1:2">
      <c r="A8579"/>
      <c r="B8579" s="64" t="e">
        <f>VLOOKUP($A8579,Pivot!$D:$E,2,FALSE)</f>
        <v>#N/A</v>
      </c>
    </row>
    <row r="8580" spans="1:2">
      <c r="A8580"/>
      <c r="B8580" s="64" t="e">
        <f>VLOOKUP($A8580,Pivot!$D:$E,2,FALSE)</f>
        <v>#N/A</v>
      </c>
    </row>
    <row r="8581" spans="1:2">
      <c r="A8581"/>
      <c r="B8581" s="64" t="e">
        <f>VLOOKUP($A8581,Pivot!$D:$E,2,FALSE)</f>
        <v>#N/A</v>
      </c>
    </row>
    <row r="8582" spans="1:2">
      <c r="A8582"/>
      <c r="B8582" s="64" t="e">
        <f>VLOOKUP($A8582,Pivot!$D:$E,2,FALSE)</f>
        <v>#N/A</v>
      </c>
    </row>
    <row r="8583" spans="1:2">
      <c r="A8583"/>
      <c r="B8583" s="64" t="e">
        <f>VLOOKUP($A8583,Pivot!$D:$E,2,FALSE)</f>
        <v>#N/A</v>
      </c>
    </row>
    <row r="8584" spans="1:2">
      <c r="A8584"/>
      <c r="B8584" s="64" t="e">
        <f>VLOOKUP($A8584,Pivot!$D:$E,2,FALSE)</f>
        <v>#N/A</v>
      </c>
    </row>
    <row r="8585" spans="1:2">
      <c r="A8585"/>
      <c r="B8585" s="64" t="e">
        <f>VLOOKUP($A8585,Pivot!$D:$E,2,FALSE)</f>
        <v>#N/A</v>
      </c>
    </row>
    <row r="8586" spans="1:2">
      <c r="A8586"/>
      <c r="B8586" s="64" t="e">
        <f>VLOOKUP($A8586,Pivot!$D:$E,2,FALSE)</f>
        <v>#N/A</v>
      </c>
    </row>
    <row r="8587" spans="1:2">
      <c r="A8587"/>
      <c r="B8587" s="64" t="e">
        <f>VLOOKUP($A8587,Pivot!$D:$E,2,FALSE)</f>
        <v>#N/A</v>
      </c>
    </row>
    <row r="8588" spans="1:2">
      <c r="A8588"/>
      <c r="B8588" s="64" t="e">
        <f>VLOOKUP($A8588,Pivot!$D:$E,2,FALSE)</f>
        <v>#N/A</v>
      </c>
    </row>
    <row r="8589" spans="1:2">
      <c r="A8589"/>
      <c r="B8589" s="64" t="e">
        <f>VLOOKUP($A8589,Pivot!$D:$E,2,FALSE)</f>
        <v>#N/A</v>
      </c>
    </row>
    <row r="8590" spans="1:2">
      <c r="A8590"/>
      <c r="B8590" s="64" t="e">
        <f>VLOOKUP($A8590,Pivot!$D:$E,2,FALSE)</f>
        <v>#N/A</v>
      </c>
    </row>
    <row r="8591" spans="1:2">
      <c r="A8591"/>
      <c r="B8591" s="64" t="e">
        <f>VLOOKUP($A8591,Pivot!$D:$E,2,FALSE)</f>
        <v>#N/A</v>
      </c>
    </row>
    <row r="8592" spans="1:2">
      <c r="A8592"/>
      <c r="B8592" s="64" t="e">
        <f>VLOOKUP($A8592,Pivot!$D:$E,2,FALSE)</f>
        <v>#N/A</v>
      </c>
    </row>
    <row r="8593" spans="1:2">
      <c r="A8593"/>
      <c r="B8593" s="64" t="e">
        <f>VLOOKUP($A8593,Pivot!$D:$E,2,FALSE)</f>
        <v>#N/A</v>
      </c>
    </row>
    <row r="8594" spans="1:2">
      <c r="A8594"/>
      <c r="B8594" s="64" t="e">
        <f>VLOOKUP($A8594,Pivot!$D:$E,2,FALSE)</f>
        <v>#N/A</v>
      </c>
    </row>
    <row r="8595" spans="1:2">
      <c r="A8595"/>
      <c r="B8595" s="64" t="e">
        <f>VLOOKUP($A8595,Pivot!$D:$E,2,FALSE)</f>
        <v>#N/A</v>
      </c>
    </row>
    <row r="8596" spans="1:2">
      <c r="A8596"/>
      <c r="B8596" s="64" t="e">
        <f>VLOOKUP($A8596,Pivot!$D:$E,2,FALSE)</f>
        <v>#N/A</v>
      </c>
    </row>
    <row r="8597" spans="1:2">
      <c r="A8597"/>
      <c r="B8597" s="64" t="e">
        <f>VLOOKUP($A8597,Pivot!$D:$E,2,FALSE)</f>
        <v>#N/A</v>
      </c>
    </row>
    <row r="8598" spans="1:2">
      <c r="A8598"/>
      <c r="B8598" s="64" t="e">
        <f>VLOOKUP($A8598,Pivot!$D:$E,2,FALSE)</f>
        <v>#N/A</v>
      </c>
    </row>
    <row r="8599" spans="1:2">
      <c r="A8599"/>
      <c r="B8599" s="64" t="e">
        <f>VLOOKUP($A8599,Pivot!$D:$E,2,FALSE)</f>
        <v>#N/A</v>
      </c>
    </row>
    <row r="8600" spans="1:2">
      <c r="A8600"/>
      <c r="B8600" s="64" t="e">
        <f>VLOOKUP($A8600,Pivot!$D:$E,2,FALSE)</f>
        <v>#N/A</v>
      </c>
    </row>
    <row r="8601" spans="1:2">
      <c r="A8601"/>
      <c r="B8601" s="64" t="e">
        <f>VLOOKUP($A8601,Pivot!$D:$E,2,FALSE)</f>
        <v>#N/A</v>
      </c>
    </row>
    <row r="8602" spans="1:2">
      <c r="A8602"/>
      <c r="B8602" s="64" t="e">
        <f>VLOOKUP($A8602,Pivot!$D:$E,2,FALSE)</f>
        <v>#N/A</v>
      </c>
    </row>
    <row r="8603" spans="1:2">
      <c r="A8603"/>
      <c r="B8603" s="64" t="e">
        <f>VLOOKUP($A8603,Pivot!$D:$E,2,FALSE)</f>
        <v>#N/A</v>
      </c>
    </row>
    <row r="8604" spans="1:2">
      <c r="A8604"/>
      <c r="B8604" s="64" t="e">
        <f>VLOOKUP($A8604,Pivot!$D:$E,2,FALSE)</f>
        <v>#N/A</v>
      </c>
    </row>
    <row r="8605" spans="1:2">
      <c r="A8605"/>
      <c r="B8605" s="64" t="e">
        <f>VLOOKUP($A8605,Pivot!$D:$E,2,FALSE)</f>
        <v>#N/A</v>
      </c>
    </row>
    <row r="8606" spans="1:2">
      <c r="A8606"/>
      <c r="B8606" s="64" t="e">
        <f>VLOOKUP($A8606,Pivot!$D:$E,2,FALSE)</f>
        <v>#N/A</v>
      </c>
    </row>
    <row r="8607" spans="1:2">
      <c r="A8607"/>
      <c r="B8607" s="64" t="e">
        <f>VLOOKUP($A8607,Pivot!$D:$E,2,FALSE)</f>
        <v>#N/A</v>
      </c>
    </row>
    <row r="8608" spans="1:2">
      <c r="A8608"/>
      <c r="B8608" s="64" t="e">
        <f>VLOOKUP($A8608,Pivot!$D:$E,2,FALSE)</f>
        <v>#N/A</v>
      </c>
    </row>
    <row r="8609" spans="1:2">
      <c r="A8609"/>
      <c r="B8609" s="64" t="e">
        <f>VLOOKUP($A8609,Pivot!$D:$E,2,FALSE)</f>
        <v>#N/A</v>
      </c>
    </row>
    <row r="8610" spans="1:2">
      <c r="A8610"/>
      <c r="B8610" s="64" t="e">
        <f>VLOOKUP($A8610,Pivot!$D:$E,2,FALSE)</f>
        <v>#N/A</v>
      </c>
    </row>
    <row r="8611" spans="1:2">
      <c r="A8611"/>
      <c r="B8611" s="64" t="e">
        <f>VLOOKUP($A8611,Pivot!$D:$E,2,FALSE)</f>
        <v>#N/A</v>
      </c>
    </row>
    <row r="8612" spans="1:2">
      <c r="A8612"/>
      <c r="B8612" s="64" t="e">
        <f>VLOOKUP($A8612,Pivot!$D:$E,2,FALSE)</f>
        <v>#N/A</v>
      </c>
    </row>
    <row r="8613" spans="1:2">
      <c r="A8613"/>
      <c r="B8613" s="64" t="e">
        <f>VLOOKUP($A8613,Pivot!$D:$E,2,FALSE)</f>
        <v>#N/A</v>
      </c>
    </row>
    <row r="8614" spans="1:2">
      <c r="A8614"/>
      <c r="B8614" s="64" t="e">
        <f>VLOOKUP($A8614,Pivot!$D:$E,2,FALSE)</f>
        <v>#N/A</v>
      </c>
    </row>
    <row r="8615" spans="1:2">
      <c r="A8615"/>
      <c r="B8615" s="64" t="e">
        <f>VLOOKUP($A8615,Pivot!$D:$E,2,FALSE)</f>
        <v>#N/A</v>
      </c>
    </row>
    <row r="8616" spans="1:2">
      <c r="A8616"/>
      <c r="B8616" s="64" t="e">
        <f>VLOOKUP($A8616,Pivot!$D:$E,2,FALSE)</f>
        <v>#N/A</v>
      </c>
    </row>
    <row r="8617" spans="1:2">
      <c r="A8617"/>
      <c r="B8617" s="64" t="e">
        <f>VLOOKUP($A8617,Pivot!$D:$E,2,FALSE)</f>
        <v>#N/A</v>
      </c>
    </row>
    <row r="8618" spans="1:2">
      <c r="A8618"/>
      <c r="B8618" s="64" t="e">
        <f>VLOOKUP($A8618,Pivot!$D:$E,2,FALSE)</f>
        <v>#N/A</v>
      </c>
    </row>
    <row r="8619" spans="1:2">
      <c r="A8619"/>
      <c r="B8619" s="64" t="e">
        <f>VLOOKUP($A8619,Pivot!$D:$E,2,FALSE)</f>
        <v>#N/A</v>
      </c>
    </row>
    <row r="8620" spans="1:2">
      <c r="A8620"/>
      <c r="B8620" s="64" t="e">
        <f>VLOOKUP($A8620,Pivot!$D:$E,2,FALSE)</f>
        <v>#N/A</v>
      </c>
    </row>
    <row r="8621" spans="1:2">
      <c r="A8621"/>
      <c r="B8621" s="64" t="e">
        <f>VLOOKUP($A8621,Pivot!$D:$E,2,FALSE)</f>
        <v>#N/A</v>
      </c>
    </row>
    <row r="8622" spans="1:2">
      <c r="A8622"/>
      <c r="B8622" s="64" t="e">
        <f>VLOOKUP($A8622,Pivot!$D:$E,2,FALSE)</f>
        <v>#N/A</v>
      </c>
    </row>
    <row r="8623" spans="1:2">
      <c r="A8623"/>
      <c r="B8623" s="64" t="e">
        <f>VLOOKUP($A8623,Pivot!$D:$E,2,FALSE)</f>
        <v>#N/A</v>
      </c>
    </row>
    <row r="8624" spans="1:2">
      <c r="A8624"/>
      <c r="B8624" s="64" t="e">
        <f>VLOOKUP($A8624,Pivot!$D:$E,2,FALSE)</f>
        <v>#N/A</v>
      </c>
    </row>
    <row r="8625" spans="1:2">
      <c r="A8625"/>
      <c r="B8625" s="64" t="e">
        <f>VLOOKUP($A8625,Pivot!$D:$E,2,FALSE)</f>
        <v>#N/A</v>
      </c>
    </row>
    <row r="8626" spans="1:2">
      <c r="A8626"/>
      <c r="B8626" s="64" t="e">
        <f>VLOOKUP($A8626,Pivot!$D:$E,2,FALSE)</f>
        <v>#N/A</v>
      </c>
    </row>
    <row r="8627" spans="1:2">
      <c r="A8627"/>
      <c r="B8627" s="64" t="e">
        <f>VLOOKUP($A8627,Pivot!$D:$E,2,FALSE)</f>
        <v>#N/A</v>
      </c>
    </row>
    <row r="8628" spans="1:2">
      <c r="A8628"/>
      <c r="B8628" s="64" t="e">
        <f>VLOOKUP($A8628,Pivot!$D:$E,2,FALSE)</f>
        <v>#N/A</v>
      </c>
    </row>
    <row r="8629" spans="1:2">
      <c r="A8629"/>
      <c r="B8629" s="64" t="e">
        <f>VLOOKUP($A8629,Pivot!$D:$E,2,FALSE)</f>
        <v>#N/A</v>
      </c>
    </row>
    <row r="8630" spans="1:2">
      <c r="A8630"/>
      <c r="B8630" s="64" t="e">
        <f>VLOOKUP($A8630,Pivot!$D:$E,2,FALSE)</f>
        <v>#N/A</v>
      </c>
    </row>
    <row r="8631" spans="1:2">
      <c r="A8631"/>
      <c r="B8631" s="64" t="e">
        <f>VLOOKUP($A8631,Pivot!$D:$E,2,FALSE)</f>
        <v>#N/A</v>
      </c>
    </row>
    <row r="8632" spans="1:2">
      <c r="A8632"/>
      <c r="B8632" s="64" t="e">
        <f>VLOOKUP($A8632,Pivot!$D:$E,2,FALSE)</f>
        <v>#N/A</v>
      </c>
    </row>
    <row r="8633" spans="1:2">
      <c r="A8633"/>
      <c r="B8633" s="64" t="e">
        <f>VLOOKUP($A8633,Pivot!$D:$E,2,FALSE)</f>
        <v>#N/A</v>
      </c>
    </row>
    <row r="8634" spans="1:2">
      <c r="A8634"/>
      <c r="B8634" s="64" t="e">
        <f>VLOOKUP($A8634,Pivot!$D:$E,2,FALSE)</f>
        <v>#N/A</v>
      </c>
    </row>
    <row r="8635" spans="1:2">
      <c r="A8635"/>
      <c r="B8635" s="64" t="e">
        <f>VLOOKUP($A8635,Pivot!$D:$E,2,FALSE)</f>
        <v>#N/A</v>
      </c>
    </row>
    <row r="8636" spans="1:2">
      <c r="A8636"/>
      <c r="B8636" s="64" t="e">
        <f>VLOOKUP($A8636,Pivot!$D:$E,2,FALSE)</f>
        <v>#N/A</v>
      </c>
    </row>
    <row r="8637" spans="1:2">
      <c r="A8637"/>
      <c r="B8637" s="64" t="e">
        <f>VLOOKUP($A8637,Pivot!$D:$E,2,FALSE)</f>
        <v>#N/A</v>
      </c>
    </row>
    <row r="8638" spans="1:2">
      <c r="A8638"/>
      <c r="B8638" s="64" t="e">
        <f>VLOOKUP($A8638,Pivot!$D:$E,2,FALSE)</f>
        <v>#N/A</v>
      </c>
    </row>
    <row r="8639" spans="1:2">
      <c r="A8639"/>
      <c r="B8639" s="64" t="e">
        <f>VLOOKUP($A8639,Pivot!$D:$E,2,FALSE)</f>
        <v>#N/A</v>
      </c>
    </row>
    <row r="8640" spans="1:2">
      <c r="A8640"/>
      <c r="B8640" s="64" t="e">
        <f>VLOOKUP($A8640,Pivot!$D:$E,2,FALSE)</f>
        <v>#N/A</v>
      </c>
    </row>
    <row r="8641" spans="1:2">
      <c r="A8641"/>
      <c r="B8641" s="64" t="e">
        <f>VLOOKUP($A8641,Pivot!$D:$E,2,FALSE)</f>
        <v>#N/A</v>
      </c>
    </row>
    <row r="8642" spans="1:2">
      <c r="A8642"/>
      <c r="B8642" s="64" t="e">
        <f>VLOOKUP($A8642,Pivot!$D:$E,2,FALSE)</f>
        <v>#N/A</v>
      </c>
    </row>
    <row r="8643" spans="1:2">
      <c r="A8643"/>
      <c r="B8643" s="64" t="e">
        <f>VLOOKUP($A8643,Pivot!$D:$E,2,FALSE)</f>
        <v>#N/A</v>
      </c>
    </row>
    <row r="8644" spans="1:2">
      <c r="A8644"/>
      <c r="B8644" s="64" t="e">
        <f>VLOOKUP($A8644,Pivot!$D:$E,2,FALSE)</f>
        <v>#N/A</v>
      </c>
    </row>
    <row r="8645" spans="1:2">
      <c r="A8645"/>
      <c r="B8645" s="64" t="e">
        <f>VLOOKUP($A8645,Pivot!$D:$E,2,FALSE)</f>
        <v>#N/A</v>
      </c>
    </row>
    <row r="8646" spans="1:2">
      <c r="A8646"/>
      <c r="B8646" s="64" t="e">
        <f>VLOOKUP($A8646,Pivot!$D:$E,2,FALSE)</f>
        <v>#N/A</v>
      </c>
    </row>
    <row r="8647" spans="1:2">
      <c r="A8647"/>
      <c r="B8647" s="64" t="e">
        <f>VLOOKUP($A8647,Pivot!$D:$E,2,FALSE)</f>
        <v>#N/A</v>
      </c>
    </row>
    <row r="8648" spans="1:2">
      <c r="A8648"/>
      <c r="B8648" s="64" t="e">
        <f>VLOOKUP($A8648,Pivot!$D:$E,2,FALSE)</f>
        <v>#N/A</v>
      </c>
    </row>
    <row r="8649" spans="1:2">
      <c r="A8649"/>
      <c r="B8649" s="64" t="e">
        <f>VLOOKUP($A8649,Pivot!$D:$E,2,FALSE)</f>
        <v>#N/A</v>
      </c>
    </row>
    <row r="8650" spans="1:2">
      <c r="A8650"/>
      <c r="B8650" s="64" t="e">
        <f>VLOOKUP($A8650,Pivot!$D:$E,2,FALSE)</f>
        <v>#N/A</v>
      </c>
    </row>
    <row r="8651" spans="1:2">
      <c r="A8651"/>
      <c r="B8651" s="64" t="e">
        <f>VLOOKUP($A8651,Pivot!$D:$E,2,FALSE)</f>
        <v>#N/A</v>
      </c>
    </row>
    <row r="8652" spans="1:2">
      <c r="A8652"/>
      <c r="B8652" s="64" t="e">
        <f>VLOOKUP($A8652,Pivot!$D:$E,2,FALSE)</f>
        <v>#N/A</v>
      </c>
    </row>
    <row r="8653" spans="1:2">
      <c r="A8653"/>
      <c r="B8653" s="64" t="e">
        <f>VLOOKUP($A8653,Pivot!$D:$E,2,FALSE)</f>
        <v>#N/A</v>
      </c>
    </row>
    <row r="8654" spans="1:2">
      <c r="A8654"/>
      <c r="B8654" s="64" t="e">
        <f>VLOOKUP($A8654,Pivot!$D:$E,2,FALSE)</f>
        <v>#N/A</v>
      </c>
    </row>
    <row r="8655" spans="1:2">
      <c r="A8655"/>
      <c r="B8655" s="64" t="e">
        <f>VLOOKUP($A8655,Pivot!$D:$E,2,FALSE)</f>
        <v>#N/A</v>
      </c>
    </row>
    <row r="8656" spans="1:2">
      <c r="A8656"/>
      <c r="B8656" s="64" t="e">
        <f>VLOOKUP($A8656,Pivot!$D:$E,2,FALSE)</f>
        <v>#N/A</v>
      </c>
    </row>
    <row r="8657" spans="1:2">
      <c r="A8657"/>
      <c r="B8657" s="64" t="e">
        <f>VLOOKUP($A8657,Pivot!$D:$E,2,FALSE)</f>
        <v>#N/A</v>
      </c>
    </row>
    <row r="8658" spans="1:2">
      <c r="A8658"/>
      <c r="B8658" s="64" t="e">
        <f>VLOOKUP($A8658,Pivot!$D:$E,2,FALSE)</f>
        <v>#N/A</v>
      </c>
    </row>
    <row r="8659" spans="1:2">
      <c r="A8659"/>
      <c r="B8659" s="64" t="e">
        <f>VLOOKUP($A8659,Pivot!$D:$E,2,FALSE)</f>
        <v>#N/A</v>
      </c>
    </row>
    <row r="8660" spans="1:2">
      <c r="A8660"/>
      <c r="B8660" s="64" t="e">
        <f>VLOOKUP($A8660,Pivot!$D:$E,2,FALSE)</f>
        <v>#N/A</v>
      </c>
    </row>
    <row r="8661" spans="1:2">
      <c r="A8661"/>
      <c r="B8661" s="64" t="e">
        <f>VLOOKUP($A8661,Pivot!$D:$E,2,FALSE)</f>
        <v>#N/A</v>
      </c>
    </row>
    <row r="8662" spans="1:2">
      <c r="A8662"/>
      <c r="B8662" s="64" t="e">
        <f>VLOOKUP($A8662,Pivot!$D:$E,2,FALSE)</f>
        <v>#N/A</v>
      </c>
    </row>
    <row r="8663" spans="1:2">
      <c r="A8663"/>
      <c r="B8663" s="64" t="e">
        <f>VLOOKUP($A8663,Pivot!$D:$E,2,FALSE)</f>
        <v>#N/A</v>
      </c>
    </row>
    <row r="8664" spans="1:2">
      <c r="A8664"/>
      <c r="B8664" s="64" t="e">
        <f>VLOOKUP($A8664,Pivot!$D:$E,2,FALSE)</f>
        <v>#N/A</v>
      </c>
    </row>
    <row r="8665" spans="1:2">
      <c r="A8665"/>
      <c r="B8665" s="64" t="e">
        <f>VLOOKUP($A8665,Pivot!$D:$E,2,FALSE)</f>
        <v>#N/A</v>
      </c>
    </row>
    <row r="8666" spans="1:2">
      <c r="A8666"/>
      <c r="B8666" s="64" t="e">
        <f>VLOOKUP($A8666,Pivot!$D:$E,2,FALSE)</f>
        <v>#N/A</v>
      </c>
    </row>
    <row r="8667" spans="1:2">
      <c r="A8667"/>
      <c r="B8667" s="64" t="e">
        <f>VLOOKUP($A8667,Pivot!$D:$E,2,FALSE)</f>
        <v>#N/A</v>
      </c>
    </row>
    <row r="8668" spans="1:2">
      <c r="A8668"/>
      <c r="B8668" s="64" t="e">
        <f>VLOOKUP($A8668,Pivot!$D:$E,2,FALSE)</f>
        <v>#N/A</v>
      </c>
    </row>
    <row r="8669" spans="1:2">
      <c r="A8669"/>
      <c r="B8669" s="64" t="e">
        <f>VLOOKUP($A8669,Pivot!$D:$E,2,FALSE)</f>
        <v>#N/A</v>
      </c>
    </row>
    <row r="8670" spans="1:2">
      <c r="A8670"/>
      <c r="B8670" s="64" t="e">
        <f>VLOOKUP($A8670,Pivot!$D:$E,2,FALSE)</f>
        <v>#N/A</v>
      </c>
    </row>
    <row r="8671" spans="1:2">
      <c r="A8671"/>
      <c r="B8671" s="64" t="e">
        <f>VLOOKUP($A8671,Pivot!$D:$E,2,FALSE)</f>
        <v>#N/A</v>
      </c>
    </row>
    <row r="8672" spans="1:2">
      <c r="A8672"/>
      <c r="B8672" s="64" t="e">
        <f>VLOOKUP($A8672,Pivot!$D:$E,2,FALSE)</f>
        <v>#N/A</v>
      </c>
    </row>
    <row r="8673" spans="1:2">
      <c r="A8673"/>
      <c r="B8673" s="64" t="e">
        <f>VLOOKUP($A8673,Pivot!$D:$E,2,FALSE)</f>
        <v>#N/A</v>
      </c>
    </row>
    <row r="8674" spans="1:2">
      <c r="A8674"/>
      <c r="B8674" s="64" t="e">
        <f>VLOOKUP($A8674,Pivot!$D:$E,2,FALSE)</f>
        <v>#N/A</v>
      </c>
    </row>
    <row r="8675" spans="1:2">
      <c r="A8675"/>
      <c r="B8675" s="64" t="e">
        <f>VLOOKUP($A8675,Pivot!$D:$E,2,FALSE)</f>
        <v>#N/A</v>
      </c>
    </row>
    <row r="8676" spans="1:2">
      <c r="A8676"/>
      <c r="B8676" s="64" t="e">
        <f>VLOOKUP($A8676,Pivot!$D:$E,2,FALSE)</f>
        <v>#N/A</v>
      </c>
    </row>
    <row r="8677" spans="1:2">
      <c r="A8677"/>
      <c r="B8677" s="64" t="e">
        <f>VLOOKUP($A8677,Pivot!$D:$E,2,FALSE)</f>
        <v>#N/A</v>
      </c>
    </row>
    <row r="8678" spans="1:2">
      <c r="A8678"/>
      <c r="B8678" s="64" t="e">
        <f>VLOOKUP($A8678,Pivot!$D:$E,2,FALSE)</f>
        <v>#N/A</v>
      </c>
    </row>
    <row r="8679" spans="1:2">
      <c r="A8679"/>
      <c r="B8679" s="64" t="e">
        <f>VLOOKUP($A8679,Pivot!$D:$E,2,FALSE)</f>
        <v>#N/A</v>
      </c>
    </row>
    <row r="8680" spans="1:2">
      <c r="A8680"/>
      <c r="B8680" s="64" t="e">
        <f>VLOOKUP($A8680,Pivot!$D:$E,2,FALSE)</f>
        <v>#N/A</v>
      </c>
    </row>
    <row r="8681" spans="1:2">
      <c r="A8681"/>
      <c r="B8681" s="64" t="e">
        <f>VLOOKUP($A8681,Pivot!$D:$E,2,FALSE)</f>
        <v>#N/A</v>
      </c>
    </row>
    <row r="8682" spans="1:2">
      <c r="A8682"/>
      <c r="B8682" s="64" t="e">
        <f>VLOOKUP($A8682,Pivot!$D:$E,2,FALSE)</f>
        <v>#N/A</v>
      </c>
    </row>
    <row r="8683" spans="1:2">
      <c r="A8683"/>
      <c r="B8683" s="64" t="e">
        <f>VLOOKUP($A8683,Pivot!$D:$E,2,FALSE)</f>
        <v>#N/A</v>
      </c>
    </row>
    <row r="8684" spans="1:2">
      <c r="A8684"/>
      <c r="B8684" s="64" t="e">
        <f>VLOOKUP($A8684,Pivot!$D:$E,2,FALSE)</f>
        <v>#N/A</v>
      </c>
    </row>
    <row r="8685" spans="1:2">
      <c r="A8685"/>
      <c r="B8685" s="64" t="e">
        <f>VLOOKUP($A8685,Pivot!$D:$E,2,FALSE)</f>
        <v>#N/A</v>
      </c>
    </row>
    <row r="8686" spans="1:2">
      <c r="A8686"/>
      <c r="B8686" s="64" t="e">
        <f>VLOOKUP($A8686,Pivot!$D:$E,2,FALSE)</f>
        <v>#N/A</v>
      </c>
    </row>
    <row r="8687" spans="1:2">
      <c r="A8687"/>
      <c r="B8687" s="64" t="e">
        <f>VLOOKUP($A8687,Pivot!$D:$E,2,FALSE)</f>
        <v>#N/A</v>
      </c>
    </row>
    <row r="8688" spans="1:2">
      <c r="A8688"/>
      <c r="B8688" s="64" t="e">
        <f>VLOOKUP($A8688,Pivot!$D:$E,2,FALSE)</f>
        <v>#N/A</v>
      </c>
    </row>
    <row r="8689" spans="1:2">
      <c r="A8689"/>
      <c r="B8689" s="64" t="e">
        <f>VLOOKUP($A8689,Pivot!$D:$E,2,FALSE)</f>
        <v>#N/A</v>
      </c>
    </row>
    <row r="8690" spans="1:2">
      <c r="A8690"/>
      <c r="B8690" s="64" t="e">
        <f>VLOOKUP($A8690,Pivot!$D:$E,2,FALSE)</f>
        <v>#N/A</v>
      </c>
    </row>
    <row r="8691" spans="1:2">
      <c r="A8691"/>
      <c r="B8691" s="64" t="e">
        <f>VLOOKUP($A8691,Pivot!$D:$E,2,FALSE)</f>
        <v>#N/A</v>
      </c>
    </row>
    <row r="8692" spans="1:2">
      <c r="A8692"/>
      <c r="B8692" s="64" t="e">
        <f>VLOOKUP($A8692,Pivot!$D:$E,2,FALSE)</f>
        <v>#N/A</v>
      </c>
    </row>
    <row r="8693" spans="1:2">
      <c r="A8693"/>
      <c r="B8693" s="64" t="e">
        <f>VLOOKUP($A8693,Pivot!$D:$E,2,FALSE)</f>
        <v>#N/A</v>
      </c>
    </row>
    <row r="8694" spans="1:2">
      <c r="A8694"/>
      <c r="B8694" s="64" t="e">
        <f>VLOOKUP($A8694,Pivot!$D:$E,2,FALSE)</f>
        <v>#N/A</v>
      </c>
    </row>
    <row r="8695" spans="1:2">
      <c r="A8695"/>
      <c r="B8695" s="64" t="e">
        <f>VLOOKUP($A8695,Pivot!$D:$E,2,FALSE)</f>
        <v>#N/A</v>
      </c>
    </row>
    <row r="8696" spans="1:2">
      <c r="A8696"/>
      <c r="B8696" s="64" t="e">
        <f>VLOOKUP($A8696,Pivot!$D:$E,2,FALSE)</f>
        <v>#N/A</v>
      </c>
    </row>
    <row r="8697" spans="1:2">
      <c r="A8697"/>
      <c r="B8697" s="64" t="e">
        <f>VLOOKUP($A8697,Pivot!$D:$E,2,FALSE)</f>
        <v>#N/A</v>
      </c>
    </row>
    <row r="8698" spans="1:2">
      <c r="A8698"/>
      <c r="B8698" s="64" t="e">
        <f>VLOOKUP($A8698,Pivot!$D:$E,2,FALSE)</f>
        <v>#N/A</v>
      </c>
    </row>
    <row r="8699" spans="1:2">
      <c r="A8699"/>
      <c r="B8699" s="64" t="e">
        <f>VLOOKUP($A8699,Pivot!$D:$E,2,FALSE)</f>
        <v>#N/A</v>
      </c>
    </row>
    <row r="8700" spans="1:2">
      <c r="A8700"/>
      <c r="B8700" s="64" t="e">
        <f>VLOOKUP($A8700,Pivot!$D:$E,2,FALSE)</f>
        <v>#N/A</v>
      </c>
    </row>
    <row r="8701" spans="1:2">
      <c r="A8701"/>
      <c r="B8701" s="64" t="e">
        <f>VLOOKUP($A8701,Pivot!$D:$E,2,FALSE)</f>
        <v>#N/A</v>
      </c>
    </row>
    <row r="8702" spans="1:2">
      <c r="A8702"/>
      <c r="B8702" s="64" t="e">
        <f>VLOOKUP($A8702,Pivot!$D:$E,2,FALSE)</f>
        <v>#N/A</v>
      </c>
    </row>
    <row r="8703" spans="1:2">
      <c r="A8703"/>
      <c r="B8703" s="64" t="e">
        <f>VLOOKUP($A8703,Pivot!$D:$E,2,FALSE)</f>
        <v>#N/A</v>
      </c>
    </row>
    <row r="8704" spans="1:2">
      <c r="A8704"/>
      <c r="B8704" s="64" t="e">
        <f>VLOOKUP($A8704,Pivot!$D:$E,2,FALSE)</f>
        <v>#N/A</v>
      </c>
    </row>
    <row r="8705" spans="1:2">
      <c r="A8705"/>
      <c r="B8705" s="64" t="e">
        <f>VLOOKUP($A8705,Pivot!$D:$E,2,FALSE)</f>
        <v>#N/A</v>
      </c>
    </row>
    <row r="8706" spans="1:2">
      <c r="A8706"/>
      <c r="B8706" s="64" t="e">
        <f>VLOOKUP($A8706,Pivot!$D:$E,2,FALSE)</f>
        <v>#N/A</v>
      </c>
    </row>
    <row r="8707" spans="1:2">
      <c r="A8707"/>
      <c r="B8707" s="64" t="e">
        <f>VLOOKUP($A8707,Pivot!$D:$E,2,FALSE)</f>
        <v>#N/A</v>
      </c>
    </row>
    <row r="8708" spans="1:2">
      <c r="A8708"/>
      <c r="B8708" s="64" t="e">
        <f>VLOOKUP($A8708,Pivot!$D:$E,2,FALSE)</f>
        <v>#N/A</v>
      </c>
    </row>
    <row r="8709" spans="1:2">
      <c r="A8709"/>
      <c r="B8709" s="64" t="e">
        <f>VLOOKUP($A8709,Pivot!$D:$E,2,FALSE)</f>
        <v>#N/A</v>
      </c>
    </row>
    <row r="8710" spans="1:2">
      <c r="A8710"/>
      <c r="B8710" s="64" t="e">
        <f>VLOOKUP($A8710,Pivot!$D:$E,2,FALSE)</f>
        <v>#N/A</v>
      </c>
    </row>
    <row r="8711" spans="1:2">
      <c r="A8711"/>
      <c r="B8711" s="64" t="e">
        <f>VLOOKUP($A8711,Pivot!$D:$E,2,FALSE)</f>
        <v>#N/A</v>
      </c>
    </row>
    <row r="8712" spans="1:2">
      <c r="A8712"/>
      <c r="B8712" s="64" t="e">
        <f>VLOOKUP($A8712,Pivot!$D:$E,2,FALSE)</f>
        <v>#N/A</v>
      </c>
    </row>
    <row r="8713" spans="1:2">
      <c r="A8713"/>
      <c r="B8713" s="64" t="e">
        <f>VLOOKUP($A8713,Pivot!$D:$E,2,FALSE)</f>
        <v>#N/A</v>
      </c>
    </row>
    <row r="8714" spans="1:2">
      <c r="A8714"/>
      <c r="B8714" s="64" t="e">
        <f>VLOOKUP($A8714,Pivot!$D:$E,2,FALSE)</f>
        <v>#N/A</v>
      </c>
    </row>
    <row r="8715" spans="1:2">
      <c r="A8715"/>
      <c r="B8715" s="64" t="e">
        <f>VLOOKUP($A8715,Pivot!$D:$E,2,FALSE)</f>
        <v>#N/A</v>
      </c>
    </row>
    <row r="8716" spans="1:2">
      <c r="A8716"/>
      <c r="B8716" s="64" t="e">
        <f>VLOOKUP($A8716,Pivot!$D:$E,2,FALSE)</f>
        <v>#N/A</v>
      </c>
    </row>
    <row r="8717" spans="1:2">
      <c r="A8717"/>
      <c r="B8717" s="64" t="e">
        <f>VLOOKUP($A8717,Pivot!$D:$E,2,FALSE)</f>
        <v>#N/A</v>
      </c>
    </row>
    <row r="8718" spans="1:2">
      <c r="A8718"/>
      <c r="B8718" s="64" t="e">
        <f>VLOOKUP($A8718,Pivot!$D:$E,2,FALSE)</f>
        <v>#N/A</v>
      </c>
    </row>
    <row r="8719" spans="1:2">
      <c r="A8719"/>
      <c r="B8719" s="64" t="e">
        <f>VLOOKUP($A8719,Pivot!$D:$E,2,FALSE)</f>
        <v>#N/A</v>
      </c>
    </row>
    <row r="8720" spans="1:2">
      <c r="A8720"/>
      <c r="B8720" s="64" t="e">
        <f>VLOOKUP($A8720,Pivot!$D:$E,2,FALSE)</f>
        <v>#N/A</v>
      </c>
    </row>
    <row r="8721" spans="1:2">
      <c r="A8721"/>
      <c r="B8721" s="64" t="e">
        <f>VLOOKUP($A8721,Pivot!$D:$E,2,FALSE)</f>
        <v>#N/A</v>
      </c>
    </row>
    <row r="8722" spans="1:2">
      <c r="A8722"/>
      <c r="B8722" s="64" t="e">
        <f>VLOOKUP($A8722,Pivot!$D:$E,2,FALSE)</f>
        <v>#N/A</v>
      </c>
    </row>
    <row r="8723" spans="1:2">
      <c r="A8723"/>
      <c r="B8723" s="64" t="e">
        <f>VLOOKUP($A8723,Pivot!$D:$E,2,FALSE)</f>
        <v>#N/A</v>
      </c>
    </row>
    <row r="8724" spans="1:2">
      <c r="A8724"/>
      <c r="B8724" s="64" t="e">
        <f>VLOOKUP($A8724,Pivot!$D:$E,2,FALSE)</f>
        <v>#N/A</v>
      </c>
    </row>
    <row r="8725" spans="1:2">
      <c r="A8725"/>
      <c r="B8725" s="64" t="e">
        <f>VLOOKUP($A8725,Pivot!$D:$E,2,FALSE)</f>
        <v>#N/A</v>
      </c>
    </row>
    <row r="8726" spans="1:2">
      <c r="A8726"/>
      <c r="B8726" s="64" t="e">
        <f>VLOOKUP($A8726,Pivot!$D:$E,2,FALSE)</f>
        <v>#N/A</v>
      </c>
    </row>
    <row r="8727" spans="1:2">
      <c r="A8727"/>
      <c r="B8727" s="64" t="e">
        <f>VLOOKUP($A8727,Pivot!$D:$E,2,FALSE)</f>
        <v>#N/A</v>
      </c>
    </row>
    <row r="8728" spans="1:2">
      <c r="A8728"/>
      <c r="B8728" s="64" t="e">
        <f>VLOOKUP($A8728,Pivot!$D:$E,2,FALSE)</f>
        <v>#N/A</v>
      </c>
    </row>
    <row r="8729" spans="1:2">
      <c r="A8729"/>
      <c r="B8729" s="64" t="e">
        <f>VLOOKUP($A8729,Pivot!$D:$E,2,FALSE)</f>
        <v>#N/A</v>
      </c>
    </row>
    <row r="8730" spans="1:2">
      <c r="A8730"/>
      <c r="B8730" s="64" t="e">
        <f>VLOOKUP($A8730,Pivot!$D:$E,2,FALSE)</f>
        <v>#N/A</v>
      </c>
    </row>
    <row r="8731" spans="1:2">
      <c r="A8731"/>
      <c r="B8731" s="64" t="e">
        <f>VLOOKUP($A8731,Pivot!$D:$E,2,FALSE)</f>
        <v>#N/A</v>
      </c>
    </row>
    <row r="8732" spans="1:2">
      <c r="A8732"/>
      <c r="B8732" s="64" t="e">
        <f>VLOOKUP($A8732,Pivot!$D:$E,2,FALSE)</f>
        <v>#N/A</v>
      </c>
    </row>
    <row r="8733" spans="1:2">
      <c r="A8733"/>
      <c r="B8733" s="64" t="e">
        <f>VLOOKUP($A8733,Pivot!$D:$E,2,FALSE)</f>
        <v>#N/A</v>
      </c>
    </row>
    <row r="8734" spans="1:2">
      <c r="A8734"/>
      <c r="B8734" s="64" t="e">
        <f>VLOOKUP($A8734,Pivot!$D:$E,2,FALSE)</f>
        <v>#N/A</v>
      </c>
    </row>
    <row r="8735" spans="1:2">
      <c r="A8735"/>
      <c r="B8735" s="64" t="e">
        <f>VLOOKUP($A8735,Pivot!$D:$E,2,FALSE)</f>
        <v>#N/A</v>
      </c>
    </row>
    <row r="8736" spans="1:2">
      <c r="A8736"/>
      <c r="B8736" s="64" t="e">
        <f>VLOOKUP($A8736,Pivot!$D:$E,2,FALSE)</f>
        <v>#N/A</v>
      </c>
    </row>
    <row r="8737" spans="1:2">
      <c r="A8737"/>
      <c r="B8737" s="64" t="e">
        <f>VLOOKUP($A8737,Pivot!$D:$E,2,FALSE)</f>
        <v>#N/A</v>
      </c>
    </row>
    <row r="8738" spans="1:2">
      <c r="A8738"/>
      <c r="B8738" s="64" t="e">
        <f>VLOOKUP($A8738,Pivot!$D:$E,2,FALSE)</f>
        <v>#N/A</v>
      </c>
    </row>
    <row r="8739" spans="1:2">
      <c r="A8739"/>
      <c r="B8739" s="64" t="e">
        <f>VLOOKUP($A8739,Pivot!$D:$E,2,FALSE)</f>
        <v>#N/A</v>
      </c>
    </row>
    <row r="8740" spans="1:2">
      <c r="A8740"/>
      <c r="B8740" s="64" t="e">
        <f>VLOOKUP($A8740,Pivot!$D:$E,2,FALSE)</f>
        <v>#N/A</v>
      </c>
    </row>
    <row r="8741" spans="1:2">
      <c r="A8741"/>
      <c r="B8741" s="64" t="e">
        <f>VLOOKUP($A8741,Pivot!$D:$E,2,FALSE)</f>
        <v>#N/A</v>
      </c>
    </row>
    <row r="8742" spans="1:2">
      <c r="A8742"/>
      <c r="B8742" s="64" t="e">
        <f>VLOOKUP($A8742,Pivot!$D:$E,2,FALSE)</f>
        <v>#N/A</v>
      </c>
    </row>
    <row r="8743" spans="1:2">
      <c r="A8743"/>
      <c r="B8743" s="64" t="e">
        <f>VLOOKUP($A8743,Pivot!$D:$E,2,FALSE)</f>
        <v>#N/A</v>
      </c>
    </row>
    <row r="8744" spans="1:2">
      <c r="A8744"/>
      <c r="B8744" s="64" t="e">
        <f>VLOOKUP($A8744,Pivot!$D:$E,2,FALSE)</f>
        <v>#N/A</v>
      </c>
    </row>
    <row r="8745" spans="1:2">
      <c r="A8745"/>
      <c r="B8745" s="64" t="e">
        <f>VLOOKUP($A8745,Pivot!$D:$E,2,FALSE)</f>
        <v>#N/A</v>
      </c>
    </row>
    <row r="8746" spans="1:2">
      <c r="A8746"/>
      <c r="B8746" s="64" t="e">
        <f>VLOOKUP($A8746,Pivot!$D:$E,2,FALSE)</f>
        <v>#N/A</v>
      </c>
    </row>
    <row r="8747" spans="1:2">
      <c r="A8747"/>
      <c r="B8747" s="64" t="e">
        <f>VLOOKUP($A8747,Pivot!$D:$E,2,FALSE)</f>
        <v>#N/A</v>
      </c>
    </row>
    <row r="8748" spans="1:2">
      <c r="A8748"/>
      <c r="B8748" s="64" t="e">
        <f>VLOOKUP($A8748,Pivot!$D:$E,2,FALSE)</f>
        <v>#N/A</v>
      </c>
    </row>
    <row r="8749" spans="1:2">
      <c r="A8749"/>
      <c r="B8749" s="64" t="e">
        <f>VLOOKUP($A8749,Pivot!$D:$E,2,FALSE)</f>
        <v>#N/A</v>
      </c>
    </row>
    <row r="8750" spans="1:2">
      <c r="A8750"/>
      <c r="B8750" s="64" t="e">
        <f>VLOOKUP($A8750,Pivot!$D:$E,2,FALSE)</f>
        <v>#N/A</v>
      </c>
    </row>
    <row r="8751" spans="1:2">
      <c r="A8751"/>
      <c r="B8751" s="64" t="e">
        <f>VLOOKUP($A8751,Pivot!$D:$E,2,FALSE)</f>
        <v>#N/A</v>
      </c>
    </row>
    <row r="8752" spans="1:2">
      <c r="A8752"/>
      <c r="B8752" s="64" t="e">
        <f>VLOOKUP($A8752,Pivot!$D:$E,2,FALSE)</f>
        <v>#N/A</v>
      </c>
    </row>
    <row r="8753" spans="1:2">
      <c r="A8753"/>
      <c r="B8753" s="64" t="e">
        <f>VLOOKUP($A8753,Pivot!$D:$E,2,FALSE)</f>
        <v>#N/A</v>
      </c>
    </row>
    <row r="8754" spans="1:2">
      <c r="A8754"/>
      <c r="B8754" s="64" t="e">
        <f>VLOOKUP($A8754,Pivot!$D:$E,2,FALSE)</f>
        <v>#N/A</v>
      </c>
    </row>
    <row r="8755" spans="1:2">
      <c r="A8755"/>
      <c r="B8755" s="64" t="e">
        <f>VLOOKUP($A8755,Pivot!$D:$E,2,FALSE)</f>
        <v>#N/A</v>
      </c>
    </row>
    <row r="8756" spans="1:2">
      <c r="A8756"/>
      <c r="B8756" s="64" t="e">
        <f>VLOOKUP($A8756,Pivot!$D:$E,2,FALSE)</f>
        <v>#N/A</v>
      </c>
    </row>
    <row r="8757" spans="1:2">
      <c r="A8757"/>
      <c r="B8757" s="64" t="e">
        <f>VLOOKUP($A8757,Pivot!$D:$E,2,FALSE)</f>
        <v>#N/A</v>
      </c>
    </row>
    <row r="8758" spans="1:2">
      <c r="A8758"/>
      <c r="B8758" s="64" t="e">
        <f>VLOOKUP($A8758,Pivot!$D:$E,2,FALSE)</f>
        <v>#N/A</v>
      </c>
    </row>
    <row r="8759" spans="1:2">
      <c r="A8759"/>
      <c r="B8759" s="64" t="e">
        <f>VLOOKUP($A8759,Pivot!$D:$E,2,FALSE)</f>
        <v>#N/A</v>
      </c>
    </row>
    <row r="8760" spans="1:2">
      <c r="A8760"/>
      <c r="B8760" s="64" t="e">
        <f>VLOOKUP($A8760,Pivot!$D:$E,2,FALSE)</f>
        <v>#N/A</v>
      </c>
    </row>
    <row r="8761" spans="1:2">
      <c r="A8761"/>
      <c r="B8761" s="64" t="e">
        <f>VLOOKUP($A8761,Pivot!$D:$E,2,FALSE)</f>
        <v>#N/A</v>
      </c>
    </row>
    <row r="8762" spans="1:2">
      <c r="A8762"/>
      <c r="B8762" s="64" t="e">
        <f>VLOOKUP($A8762,Pivot!$D:$E,2,FALSE)</f>
        <v>#N/A</v>
      </c>
    </row>
    <row r="8763" spans="1:2">
      <c r="A8763"/>
      <c r="B8763" s="64" t="e">
        <f>VLOOKUP($A8763,Pivot!$D:$E,2,FALSE)</f>
        <v>#N/A</v>
      </c>
    </row>
    <row r="8764" spans="1:2">
      <c r="A8764"/>
      <c r="B8764" s="64" t="e">
        <f>VLOOKUP($A8764,Pivot!$D:$E,2,FALSE)</f>
        <v>#N/A</v>
      </c>
    </row>
    <row r="8765" spans="1:2">
      <c r="A8765"/>
      <c r="B8765" s="64" t="e">
        <f>VLOOKUP($A8765,Pivot!$D:$E,2,FALSE)</f>
        <v>#N/A</v>
      </c>
    </row>
    <row r="8766" spans="1:2">
      <c r="A8766"/>
      <c r="B8766" s="64" t="e">
        <f>VLOOKUP($A8766,Pivot!$D:$E,2,FALSE)</f>
        <v>#N/A</v>
      </c>
    </row>
    <row r="8767" spans="1:2">
      <c r="A8767"/>
      <c r="B8767" s="64" t="e">
        <f>VLOOKUP($A8767,Pivot!$D:$E,2,FALSE)</f>
        <v>#N/A</v>
      </c>
    </row>
    <row r="8768" spans="1:2">
      <c r="A8768"/>
      <c r="B8768" s="64" t="e">
        <f>VLOOKUP($A8768,Pivot!$D:$E,2,FALSE)</f>
        <v>#N/A</v>
      </c>
    </row>
    <row r="8769" spans="1:2">
      <c r="A8769"/>
      <c r="B8769" s="64" t="e">
        <f>VLOOKUP($A8769,Pivot!$D:$E,2,FALSE)</f>
        <v>#N/A</v>
      </c>
    </row>
    <row r="8770" spans="1:2">
      <c r="A8770"/>
      <c r="B8770" s="64" t="e">
        <f>VLOOKUP($A8770,Pivot!$D:$E,2,FALSE)</f>
        <v>#N/A</v>
      </c>
    </row>
    <row r="8771" spans="1:2">
      <c r="A8771"/>
      <c r="B8771" s="64" t="e">
        <f>VLOOKUP($A8771,Pivot!$D:$E,2,FALSE)</f>
        <v>#N/A</v>
      </c>
    </row>
    <row r="8772" spans="1:2">
      <c r="A8772"/>
      <c r="B8772" s="64" t="e">
        <f>VLOOKUP($A8772,Pivot!$D:$E,2,FALSE)</f>
        <v>#N/A</v>
      </c>
    </row>
    <row r="8773" spans="1:2">
      <c r="A8773"/>
      <c r="B8773" s="64" t="e">
        <f>VLOOKUP($A8773,Pivot!$D:$E,2,FALSE)</f>
        <v>#N/A</v>
      </c>
    </row>
    <row r="8774" spans="1:2">
      <c r="A8774"/>
      <c r="B8774" s="64" t="e">
        <f>VLOOKUP($A8774,Pivot!$D:$E,2,FALSE)</f>
        <v>#N/A</v>
      </c>
    </row>
    <row r="8775" spans="1:2">
      <c r="A8775"/>
      <c r="B8775" s="64" t="e">
        <f>VLOOKUP($A8775,Pivot!$D:$E,2,FALSE)</f>
        <v>#N/A</v>
      </c>
    </row>
    <row r="8776" spans="1:2">
      <c r="A8776"/>
      <c r="B8776" s="64" t="e">
        <f>VLOOKUP($A8776,Pivot!$D:$E,2,FALSE)</f>
        <v>#N/A</v>
      </c>
    </row>
    <row r="8777" spans="1:2">
      <c r="A8777"/>
      <c r="B8777" s="64" t="e">
        <f>VLOOKUP($A8777,Pivot!$D:$E,2,FALSE)</f>
        <v>#N/A</v>
      </c>
    </row>
    <row r="8778" spans="1:2">
      <c r="A8778"/>
      <c r="B8778" s="64" t="e">
        <f>VLOOKUP($A8778,Pivot!$D:$E,2,FALSE)</f>
        <v>#N/A</v>
      </c>
    </row>
    <row r="8779" spans="1:2">
      <c r="A8779"/>
      <c r="B8779" s="64" t="e">
        <f>VLOOKUP($A8779,Pivot!$D:$E,2,FALSE)</f>
        <v>#N/A</v>
      </c>
    </row>
    <row r="8780" spans="1:2">
      <c r="A8780"/>
      <c r="B8780" s="64" t="e">
        <f>VLOOKUP($A8780,Pivot!$D:$E,2,FALSE)</f>
        <v>#N/A</v>
      </c>
    </row>
    <row r="8781" spans="1:2">
      <c r="A8781"/>
      <c r="B8781" s="64" t="e">
        <f>VLOOKUP($A8781,Pivot!$D:$E,2,FALSE)</f>
        <v>#N/A</v>
      </c>
    </row>
    <row r="8782" spans="1:2">
      <c r="A8782"/>
      <c r="B8782" s="64" t="e">
        <f>VLOOKUP($A8782,Pivot!$D:$E,2,FALSE)</f>
        <v>#N/A</v>
      </c>
    </row>
    <row r="8783" spans="1:2">
      <c r="A8783"/>
      <c r="B8783" s="64" t="e">
        <f>VLOOKUP($A8783,Pivot!$D:$E,2,FALSE)</f>
        <v>#N/A</v>
      </c>
    </row>
    <row r="8784" spans="1:2">
      <c r="A8784"/>
      <c r="B8784" s="64" t="e">
        <f>VLOOKUP($A8784,Pivot!$D:$E,2,FALSE)</f>
        <v>#N/A</v>
      </c>
    </row>
    <row r="8785" spans="1:2">
      <c r="A8785"/>
      <c r="B8785" s="64" t="e">
        <f>VLOOKUP($A8785,Pivot!$D:$E,2,FALSE)</f>
        <v>#N/A</v>
      </c>
    </row>
    <row r="8786" spans="1:2">
      <c r="A8786"/>
      <c r="B8786" s="64" t="e">
        <f>VLOOKUP($A8786,Pivot!$D:$E,2,FALSE)</f>
        <v>#N/A</v>
      </c>
    </row>
    <row r="8787" spans="1:2">
      <c r="A8787"/>
      <c r="B8787" s="64" t="e">
        <f>VLOOKUP($A8787,Pivot!$D:$E,2,FALSE)</f>
        <v>#N/A</v>
      </c>
    </row>
    <row r="8788" spans="1:2">
      <c r="A8788"/>
      <c r="B8788" s="64" t="e">
        <f>VLOOKUP($A8788,Pivot!$D:$E,2,FALSE)</f>
        <v>#N/A</v>
      </c>
    </row>
    <row r="8789" spans="1:2">
      <c r="A8789"/>
      <c r="B8789" s="64" t="e">
        <f>VLOOKUP($A8789,Pivot!$D:$E,2,FALSE)</f>
        <v>#N/A</v>
      </c>
    </row>
    <row r="8790" spans="1:2">
      <c r="A8790"/>
      <c r="B8790" s="64" t="e">
        <f>VLOOKUP($A8790,Pivot!$D:$E,2,FALSE)</f>
        <v>#N/A</v>
      </c>
    </row>
    <row r="8791" spans="1:2">
      <c r="A8791"/>
      <c r="B8791" s="64" t="e">
        <f>VLOOKUP($A8791,Pivot!$D:$E,2,FALSE)</f>
        <v>#N/A</v>
      </c>
    </row>
    <row r="8792" spans="1:2">
      <c r="A8792"/>
      <c r="B8792" s="64" t="e">
        <f>VLOOKUP($A8792,Pivot!$D:$E,2,FALSE)</f>
        <v>#N/A</v>
      </c>
    </row>
    <row r="8793" spans="1:2">
      <c r="A8793"/>
      <c r="B8793" s="64" t="e">
        <f>VLOOKUP($A8793,Pivot!$D:$E,2,FALSE)</f>
        <v>#N/A</v>
      </c>
    </row>
    <row r="8794" spans="1:2">
      <c r="A8794"/>
      <c r="B8794" s="64" t="e">
        <f>VLOOKUP($A8794,Pivot!$D:$E,2,FALSE)</f>
        <v>#N/A</v>
      </c>
    </row>
    <row r="8795" spans="1:2">
      <c r="A8795"/>
      <c r="B8795" s="64" t="e">
        <f>VLOOKUP($A8795,Pivot!$D:$E,2,FALSE)</f>
        <v>#N/A</v>
      </c>
    </row>
    <row r="8796" spans="1:2">
      <c r="A8796"/>
      <c r="B8796" s="64" t="e">
        <f>VLOOKUP($A8796,Pivot!$D:$E,2,FALSE)</f>
        <v>#N/A</v>
      </c>
    </row>
    <row r="8797" spans="1:2">
      <c r="A8797"/>
      <c r="B8797" s="64" t="e">
        <f>VLOOKUP($A8797,Pivot!$D:$E,2,FALSE)</f>
        <v>#N/A</v>
      </c>
    </row>
    <row r="8798" spans="1:2">
      <c r="A8798"/>
      <c r="B8798" s="64" t="e">
        <f>VLOOKUP($A8798,Pivot!$D:$E,2,FALSE)</f>
        <v>#N/A</v>
      </c>
    </row>
    <row r="8799" spans="1:2">
      <c r="A8799"/>
      <c r="B8799" s="64" t="e">
        <f>VLOOKUP($A8799,Pivot!$D:$E,2,FALSE)</f>
        <v>#N/A</v>
      </c>
    </row>
    <row r="8800" spans="1:2">
      <c r="A8800"/>
      <c r="B8800" s="64" t="e">
        <f>VLOOKUP($A8800,Pivot!$D:$E,2,FALSE)</f>
        <v>#N/A</v>
      </c>
    </row>
    <row r="8801" spans="1:2">
      <c r="A8801"/>
      <c r="B8801" s="64" t="e">
        <f>VLOOKUP($A8801,Pivot!$D:$E,2,FALSE)</f>
        <v>#N/A</v>
      </c>
    </row>
    <row r="8802" spans="1:2">
      <c r="A8802"/>
      <c r="B8802" s="64" t="e">
        <f>VLOOKUP($A8802,Pivot!$D:$E,2,FALSE)</f>
        <v>#N/A</v>
      </c>
    </row>
    <row r="8803" spans="1:2">
      <c r="A8803"/>
      <c r="B8803" s="64" t="e">
        <f>VLOOKUP($A8803,Pivot!$D:$E,2,FALSE)</f>
        <v>#N/A</v>
      </c>
    </row>
    <row r="8804" spans="1:2">
      <c r="A8804"/>
      <c r="B8804" s="64" t="e">
        <f>VLOOKUP($A8804,Pivot!$D:$E,2,FALSE)</f>
        <v>#N/A</v>
      </c>
    </row>
    <row r="8805" spans="1:2">
      <c r="A8805"/>
      <c r="B8805" s="64" t="e">
        <f>VLOOKUP($A8805,Pivot!$D:$E,2,FALSE)</f>
        <v>#N/A</v>
      </c>
    </row>
    <row r="8806" spans="1:2">
      <c r="A8806"/>
      <c r="B8806" s="64" t="e">
        <f>VLOOKUP($A8806,Pivot!$D:$E,2,FALSE)</f>
        <v>#N/A</v>
      </c>
    </row>
    <row r="8807" spans="1:2">
      <c r="A8807"/>
      <c r="B8807" s="64" t="e">
        <f>VLOOKUP($A8807,Pivot!$D:$E,2,FALSE)</f>
        <v>#N/A</v>
      </c>
    </row>
    <row r="8808" spans="1:2">
      <c r="A8808"/>
      <c r="B8808" s="64" t="e">
        <f>VLOOKUP($A8808,Pivot!$D:$E,2,FALSE)</f>
        <v>#N/A</v>
      </c>
    </row>
    <row r="8809" spans="1:2">
      <c r="A8809"/>
      <c r="B8809" s="64" t="e">
        <f>VLOOKUP($A8809,Pivot!$D:$E,2,FALSE)</f>
        <v>#N/A</v>
      </c>
    </row>
    <row r="8810" spans="1:2">
      <c r="A8810"/>
      <c r="B8810" s="64" t="e">
        <f>VLOOKUP($A8810,Pivot!$D:$E,2,FALSE)</f>
        <v>#N/A</v>
      </c>
    </row>
    <row r="8811" spans="1:2">
      <c r="A8811"/>
      <c r="B8811" s="64" t="e">
        <f>VLOOKUP($A8811,Pivot!$D:$E,2,FALSE)</f>
        <v>#N/A</v>
      </c>
    </row>
    <row r="8812" spans="1:2">
      <c r="A8812"/>
      <c r="B8812" s="64" t="e">
        <f>VLOOKUP($A8812,Pivot!$D:$E,2,FALSE)</f>
        <v>#N/A</v>
      </c>
    </row>
    <row r="8813" spans="1:2">
      <c r="A8813"/>
      <c r="B8813" s="64" t="e">
        <f>VLOOKUP($A8813,Pivot!$D:$E,2,FALSE)</f>
        <v>#N/A</v>
      </c>
    </row>
    <row r="8814" spans="1:2">
      <c r="A8814"/>
      <c r="B8814" s="64" t="e">
        <f>VLOOKUP($A8814,Pivot!$D:$E,2,FALSE)</f>
        <v>#N/A</v>
      </c>
    </row>
    <row r="8815" spans="1:2">
      <c r="A8815"/>
      <c r="B8815" s="64" t="e">
        <f>VLOOKUP($A8815,Pivot!$D:$E,2,FALSE)</f>
        <v>#N/A</v>
      </c>
    </row>
    <row r="8816" spans="1:2">
      <c r="A8816"/>
      <c r="B8816" s="64" t="e">
        <f>VLOOKUP($A8816,Pivot!$D:$E,2,FALSE)</f>
        <v>#N/A</v>
      </c>
    </row>
    <row r="8817" spans="1:2">
      <c r="A8817"/>
      <c r="B8817" s="64" t="e">
        <f>VLOOKUP($A8817,Pivot!$D:$E,2,FALSE)</f>
        <v>#N/A</v>
      </c>
    </row>
    <row r="8818" spans="1:2">
      <c r="A8818"/>
      <c r="B8818" s="64" t="e">
        <f>VLOOKUP($A8818,Pivot!$D:$E,2,FALSE)</f>
        <v>#N/A</v>
      </c>
    </row>
    <row r="8819" spans="1:2">
      <c r="A8819"/>
      <c r="B8819" s="64" t="e">
        <f>VLOOKUP($A8819,Pivot!$D:$E,2,FALSE)</f>
        <v>#N/A</v>
      </c>
    </row>
    <row r="8820" spans="1:2">
      <c r="A8820"/>
      <c r="B8820" s="64" t="e">
        <f>VLOOKUP($A8820,Pivot!$D:$E,2,FALSE)</f>
        <v>#N/A</v>
      </c>
    </row>
    <row r="8821" spans="1:2">
      <c r="A8821"/>
      <c r="B8821" s="64" t="e">
        <f>VLOOKUP($A8821,Pivot!$D:$E,2,FALSE)</f>
        <v>#N/A</v>
      </c>
    </row>
    <row r="8822" spans="1:2">
      <c r="A8822"/>
      <c r="B8822" s="64" t="e">
        <f>VLOOKUP($A8822,Pivot!$D:$E,2,FALSE)</f>
        <v>#N/A</v>
      </c>
    </row>
    <row r="8823" spans="1:2">
      <c r="A8823"/>
      <c r="B8823" s="64" t="e">
        <f>VLOOKUP($A8823,Pivot!$D:$E,2,FALSE)</f>
        <v>#N/A</v>
      </c>
    </row>
    <row r="8824" spans="1:2">
      <c r="A8824"/>
      <c r="B8824" s="64" t="e">
        <f>VLOOKUP($A8824,Pivot!$D:$E,2,FALSE)</f>
        <v>#N/A</v>
      </c>
    </row>
    <row r="8825" spans="1:2">
      <c r="A8825"/>
      <c r="B8825" s="64" t="e">
        <f>VLOOKUP($A8825,Pivot!$D:$E,2,FALSE)</f>
        <v>#N/A</v>
      </c>
    </row>
    <row r="8826" spans="1:2">
      <c r="A8826"/>
      <c r="B8826" s="64" t="e">
        <f>VLOOKUP($A8826,Pivot!$D:$E,2,FALSE)</f>
        <v>#N/A</v>
      </c>
    </row>
    <row r="8827" spans="1:2">
      <c r="A8827"/>
      <c r="B8827" s="64" t="e">
        <f>VLOOKUP($A8827,Pivot!$D:$E,2,FALSE)</f>
        <v>#N/A</v>
      </c>
    </row>
    <row r="8828" spans="1:2">
      <c r="A8828"/>
      <c r="B8828" s="64" t="e">
        <f>VLOOKUP($A8828,Pivot!$D:$E,2,FALSE)</f>
        <v>#N/A</v>
      </c>
    </row>
    <row r="8829" spans="1:2">
      <c r="A8829"/>
      <c r="B8829" s="64" t="e">
        <f>VLOOKUP($A8829,Pivot!$D:$E,2,FALSE)</f>
        <v>#N/A</v>
      </c>
    </row>
    <row r="8830" spans="1:2">
      <c r="A8830"/>
      <c r="B8830" s="64" t="e">
        <f>VLOOKUP($A8830,Pivot!$D:$E,2,FALSE)</f>
        <v>#N/A</v>
      </c>
    </row>
    <row r="8831" spans="1:2">
      <c r="A8831"/>
      <c r="B8831" s="64" t="e">
        <f>VLOOKUP($A8831,Pivot!$D:$E,2,FALSE)</f>
        <v>#N/A</v>
      </c>
    </row>
    <row r="8832" spans="1:2">
      <c r="A8832"/>
      <c r="B8832" s="64" t="e">
        <f>VLOOKUP($A8832,Pivot!$D:$E,2,FALSE)</f>
        <v>#N/A</v>
      </c>
    </row>
    <row r="8833" spans="1:2">
      <c r="A8833"/>
      <c r="B8833" s="64" t="e">
        <f>VLOOKUP($A8833,Pivot!$D:$E,2,FALSE)</f>
        <v>#N/A</v>
      </c>
    </row>
    <row r="8834" spans="1:2">
      <c r="A8834"/>
      <c r="B8834" s="64" t="e">
        <f>VLOOKUP($A8834,Pivot!$D:$E,2,FALSE)</f>
        <v>#N/A</v>
      </c>
    </row>
    <row r="8835" spans="1:2">
      <c r="A8835"/>
      <c r="B8835" s="64" t="e">
        <f>VLOOKUP($A8835,Pivot!$D:$E,2,FALSE)</f>
        <v>#N/A</v>
      </c>
    </row>
    <row r="8836" spans="1:2">
      <c r="A8836"/>
      <c r="B8836" s="64" t="e">
        <f>VLOOKUP($A8836,Pivot!$D:$E,2,FALSE)</f>
        <v>#N/A</v>
      </c>
    </row>
    <row r="8837" spans="1:2">
      <c r="A8837"/>
      <c r="B8837" s="64" t="e">
        <f>VLOOKUP($A8837,Pivot!$D:$E,2,FALSE)</f>
        <v>#N/A</v>
      </c>
    </row>
    <row r="8838" spans="1:2">
      <c r="A8838"/>
      <c r="B8838" s="64" t="e">
        <f>VLOOKUP($A8838,Pivot!$D:$E,2,FALSE)</f>
        <v>#N/A</v>
      </c>
    </row>
    <row r="8839" spans="1:2">
      <c r="A8839"/>
      <c r="B8839" s="64" t="e">
        <f>VLOOKUP($A8839,Pivot!$D:$E,2,FALSE)</f>
        <v>#N/A</v>
      </c>
    </row>
    <row r="8840" spans="1:2">
      <c r="A8840"/>
      <c r="B8840" s="64" t="e">
        <f>VLOOKUP($A8840,Pivot!$D:$E,2,FALSE)</f>
        <v>#N/A</v>
      </c>
    </row>
    <row r="8841" spans="1:2">
      <c r="A8841"/>
      <c r="B8841" s="64" t="e">
        <f>VLOOKUP($A8841,Pivot!$D:$E,2,FALSE)</f>
        <v>#N/A</v>
      </c>
    </row>
    <row r="8842" spans="1:2">
      <c r="A8842"/>
      <c r="B8842" s="64" t="e">
        <f>VLOOKUP($A8842,Pivot!$D:$E,2,FALSE)</f>
        <v>#N/A</v>
      </c>
    </row>
    <row r="8843" spans="1:2">
      <c r="A8843"/>
      <c r="B8843" s="64" t="e">
        <f>VLOOKUP($A8843,Pivot!$D:$E,2,FALSE)</f>
        <v>#N/A</v>
      </c>
    </row>
    <row r="8844" spans="1:2">
      <c r="A8844"/>
      <c r="B8844" s="64" t="e">
        <f>VLOOKUP($A8844,Pivot!$D:$E,2,FALSE)</f>
        <v>#N/A</v>
      </c>
    </row>
    <row r="8845" spans="1:2">
      <c r="A8845"/>
      <c r="B8845" s="64" t="e">
        <f>VLOOKUP($A8845,Pivot!$D:$E,2,FALSE)</f>
        <v>#N/A</v>
      </c>
    </row>
    <row r="8846" spans="1:2">
      <c r="A8846"/>
      <c r="B8846" s="64" t="e">
        <f>VLOOKUP($A8846,Pivot!$D:$E,2,FALSE)</f>
        <v>#N/A</v>
      </c>
    </row>
    <row r="8847" spans="1:2">
      <c r="A8847"/>
      <c r="B8847" s="64" t="e">
        <f>VLOOKUP($A8847,Pivot!$D:$E,2,FALSE)</f>
        <v>#N/A</v>
      </c>
    </row>
    <row r="8848" spans="1:2">
      <c r="A8848"/>
      <c r="B8848" s="64" t="e">
        <f>VLOOKUP($A8848,Pivot!$D:$E,2,FALSE)</f>
        <v>#N/A</v>
      </c>
    </row>
    <row r="8849" spans="1:2">
      <c r="A8849"/>
      <c r="B8849" s="64" t="e">
        <f>VLOOKUP($A8849,Pivot!$D:$E,2,FALSE)</f>
        <v>#N/A</v>
      </c>
    </row>
    <row r="8850" spans="1:2">
      <c r="A8850"/>
      <c r="B8850" s="64" t="e">
        <f>VLOOKUP($A8850,Pivot!$D:$E,2,FALSE)</f>
        <v>#N/A</v>
      </c>
    </row>
    <row r="8851" spans="1:2">
      <c r="A8851"/>
      <c r="B8851" s="64" t="e">
        <f>VLOOKUP($A8851,Pivot!$D:$E,2,FALSE)</f>
        <v>#N/A</v>
      </c>
    </row>
    <row r="8852" spans="1:2">
      <c r="A8852"/>
      <c r="B8852" s="64" t="e">
        <f>VLOOKUP($A8852,Pivot!$D:$E,2,FALSE)</f>
        <v>#N/A</v>
      </c>
    </row>
    <row r="8853" spans="1:2">
      <c r="A8853"/>
      <c r="B8853" s="64" t="e">
        <f>VLOOKUP($A8853,Pivot!$D:$E,2,FALSE)</f>
        <v>#N/A</v>
      </c>
    </row>
    <row r="8854" spans="1:2">
      <c r="A8854"/>
      <c r="B8854" s="64" t="e">
        <f>VLOOKUP($A8854,Pivot!$D:$E,2,FALSE)</f>
        <v>#N/A</v>
      </c>
    </row>
    <row r="8855" spans="1:2">
      <c r="A8855"/>
      <c r="B8855" s="64" t="e">
        <f>VLOOKUP($A8855,Pivot!$D:$E,2,FALSE)</f>
        <v>#N/A</v>
      </c>
    </row>
    <row r="8856" spans="1:2">
      <c r="A8856"/>
      <c r="B8856" s="64" t="e">
        <f>VLOOKUP($A8856,Pivot!$D:$E,2,FALSE)</f>
        <v>#N/A</v>
      </c>
    </row>
    <row r="8857" spans="1:2">
      <c r="A8857"/>
      <c r="B8857" s="64" t="e">
        <f>VLOOKUP($A8857,Pivot!$D:$E,2,FALSE)</f>
        <v>#N/A</v>
      </c>
    </row>
    <row r="8858" spans="1:2">
      <c r="A8858"/>
      <c r="B8858" s="64" t="e">
        <f>VLOOKUP($A8858,Pivot!$D:$E,2,FALSE)</f>
        <v>#N/A</v>
      </c>
    </row>
    <row r="8859" spans="1:2">
      <c r="A8859"/>
      <c r="B8859" s="64" t="e">
        <f>VLOOKUP($A8859,Pivot!$D:$E,2,FALSE)</f>
        <v>#N/A</v>
      </c>
    </row>
    <row r="8860" spans="1:2">
      <c r="A8860"/>
      <c r="B8860" s="64" t="e">
        <f>VLOOKUP($A8860,Pivot!$D:$E,2,FALSE)</f>
        <v>#N/A</v>
      </c>
    </row>
    <row r="8861" spans="1:2">
      <c r="A8861"/>
      <c r="B8861" s="64" t="e">
        <f>VLOOKUP($A8861,Pivot!$D:$E,2,FALSE)</f>
        <v>#N/A</v>
      </c>
    </row>
    <row r="8862" spans="1:2">
      <c r="A8862"/>
      <c r="B8862" s="64" t="e">
        <f>VLOOKUP($A8862,Pivot!$D:$E,2,FALSE)</f>
        <v>#N/A</v>
      </c>
    </row>
    <row r="8863" spans="1:2">
      <c r="A8863"/>
      <c r="B8863" s="64" t="e">
        <f>VLOOKUP($A8863,Pivot!$D:$E,2,FALSE)</f>
        <v>#N/A</v>
      </c>
    </row>
    <row r="8864" spans="1:2">
      <c r="A8864"/>
      <c r="B8864" s="64" t="e">
        <f>VLOOKUP($A8864,Pivot!$D:$E,2,FALSE)</f>
        <v>#N/A</v>
      </c>
    </row>
    <row r="8865" spans="1:2">
      <c r="A8865"/>
      <c r="B8865" s="64" t="e">
        <f>VLOOKUP($A8865,Pivot!$D:$E,2,FALSE)</f>
        <v>#N/A</v>
      </c>
    </row>
    <row r="8866" spans="1:2">
      <c r="A8866"/>
      <c r="B8866" s="64" t="e">
        <f>VLOOKUP($A8866,Pivot!$D:$E,2,FALSE)</f>
        <v>#N/A</v>
      </c>
    </row>
    <row r="8867" spans="1:2">
      <c r="A8867"/>
      <c r="B8867" s="64" t="e">
        <f>VLOOKUP($A8867,Pivot!$D:$E,2,FALSE)</f>
        <v>#N/A</v>
      </c>
    </row>
    <row r="8868" spans="1:2">
      <c r="A8868"/>
      <c r="B8868" s="64" t="e">
        <f>VLOOKUP($A8868,Pivot!$D:$E,2,FALSE)</f>
        <v>#N/A</v>
      </c>
    </row>
    <row r="8869" spans="1:2">
      <c r="A8869"/>
      <c r="B8869" s="64" t="e">
        <f>VLOOKUP($A8869,Pivot!$D:$E,2,FALSE)</f>
        <v>#N/A</v>
      </c>
    </row>
    <row r="8870" spans="1:2">
      <c r="A8870"/>
      <c r="B8870" s="64" t="e">
        <f>VLOOKUP($A8870,Pivot!$D:$E,2,FALSE)</f>
        <v>#N/A</v>
      </c>
    </row>
    <row r="8871" spans="1:2">
      <c r="A8871"/>
      <c r="B8871" s="64" t="e">
        <f>VLOOKUP($A8871,Pivot!$D:$E,2,FALSE)</f>
        <v>#N/A</v>
      </c>
    </row>
    <row r="8872" spans="1:2">
      <c r="A8872"/>
      <c r="B8872" s="64" t="e">
        <f>VLOOKUP($A8872,Pivot!$D:$E,2,FALSE)</f>
        <v>#N/A</v>
      </c>
    </row>
    <row r="8873" spans="1:2">
      <c r="A8873"/>
      <c r="B8873" s="64" t="e">
        <f>VLOOKUP($A8873,Pivot!$D:$E,2,FALSE)</f>
        <v>#N/A</v>
      </c>
    </row>
    <row r="8874" spans="1:2">
      <c r="A8874"/>
      <c r="B8874" s="64" t="e">
        <f>VLOOKUP($A8874,Pivot!$D:$E,2,FALSE)</f>
        <v>#N/A</v>
      </c>
    </row>
    <row r="8875" spans="1:2">
      <c r="A8875"/>
      <c r="B8875" s="64" t="e">
        <f>VLOOKUP($A8875,Pivot!$D:$E,2,FALSE)</f>
        <v>#N/A</v>
      </c>
    </row>
    <row r="8876" spans="1:2">
      <c r="A8876"/>
      <c r="B8876" s="64" t="e">
        <f>VLOOKUP($A8876,Pivot!$D:$E,2,FALSE)</f>
        <v>#N/A</v>
      </c>
    </row>
    <row r="8877" spans="1:2">
      <c r="A8877"/>
      <c r="B8877" s="64" t="e">
        <f>VLOOKUP($A8877,Pivot!$D:$E,2,FALSE)</f>
        <v>#N/A</v>
      </c>
    </row>
    <row r="8878" spans="1:2">
      <c r="A8878"/>
      <c r="B8878" s="64" t="e">
        <f>VLOOKUP($A8878,Pivot!$D:$E,2,FALSE)</f>
        <v>#N/A</v>
      </c>
    </row>
    <row r="8879" spans="1:2">
      <c r="A8879"/>
      <c r="B8879" s="64" t="e">
        <f>VLOOKUP($A8879,Pivot!$D:$E,2,FALSE)</f>
        <v>#N/A</v>
      </c>
    </row>
    <row r="8880" spans="1:2">
      <c r="A8880"/>
      <c r="B8880" s="64" t="e">
        <f>VLOOKUP($A8880,Pivot!$D:$E,2,FALSE)</f>
        <v>#N/A</v>
      </c>
    </row>
    <row r="8881" spans="1:2">
      <c r="A8881"/>
      <c r="B8881" s="64" t="e">
        <f>VLOOKUP($A8881,Pivot!$D:$E,2,FALSE)</f>
        <v>#N/A</v>
      </c>
    </row>
    <row r="8882" spans="1:2">
      <c r="A8882"/>
      <c r="B8882" s="64" t="e">
        <f>VLOOKUP($A8882,Pivot!$D:$E,2,FALSE)</f>
        <v>#N/A</v>
      </c>
    </row>
    <row r="8883" spans="1:2">
      <c r="A8883"/>
      <c r="B8883" s="64" t="e">
        <f>VLOOKUP($A8883,Pivot!$D:$E,2,FALSE)</f>
        <v>#N/A</v>
      </c>
    </row>
    <row r="8884" spans="1:2">
      <c r="A8884"/>
      <c r="B8884" s="64" t="e">
        <f>VLOOKUP($A8884,Pivot!$D:$E,2,FALSE)</f>
        <v>#N/A</v>
      </c>
    </row>
    <row r="8885" spans="1:2">
      <c r="A8885"/>
      <c r="B8885" s="64" t="e">
        <f>VLOOKUP($A8885,Pivot!$D:$E,2,FALSE)</f>
        <v>#N/A</v>
      </c>
    </row>
    <row r="8886" spans="1:2">
      <c r="A8886"/>
      <c r="B8886" s="64" t="e">
        <f>VLOOKUP($A8886,Pivot!$D:$E,2,FALSE)</f>
        <v>#N/A</v>
      </c>
    </row>
    <row r="8887" spans="1:2">
      <c r="A8887"/>
      <c r="B8887" s="64" t="e">
        <f>VLOOKUP($A8887,Pivot!$D:$E,2,FALSE)</f>
        <v>#N/A</v>
      </c>
    </row>
    <row r="8888" spans="1:2">
      <c r="A8888"/>
      <c r="B8888" s="64" t="e">
        <f>VLOOKUP($A8888,Pivot!$D:$E,2,FALSE)</f>
        <v>#N/A</v>
      </c>
    </row>
    <row r="8889" spans="1:2">
      <c r="A8889"/>
      <c r="B8889" s="64" t="e">
        <f>VLOOKUP($A8889,Pivot!$D:$E,2,FALSE)</f>
        <v>#N/A</v>
      </c>
    </row>
    <row r="8890" spans="1:2">
      <c r="A8890"/>
      <c r="B8890" s="64" t="e">
        <f>VLOOKUP($A8890,Pivot!$D:$E,2,FALSE)</f>
        <v>#N/A</v>
      </c>
    </row>
    <row r="8891" spans="1:2">
      <c r="A8891"/>
      <c r="B8891" s="64" t="e">
        <f>VLOOKUP($A8891,Pivot!$D:$E,2,FALSE)</f>
        <v>#N/A</v>
      </c>
    </row>
    <row r="8892" spans="1:2">
      <c r="A8892"/>
      <c r="B8892" s="64" t="e">
        <f>VLOOKUP($A8892,Pivot!$D:$E,2,FALSE)</f>
        <v>#N/A</v>
      </c>
    </row>
    <row r="8893" spans="1:2">
      <c r="A8893"/>
      <c r="B8893" s="64" t="e">
        <f>VLOOKUP($A8893,Pivot!$D:$E,2,FALSE)</f>
        <v>#N/A</v>
      </c>
    </row>
    <row r="8894" spans="1:2">
      <c r="A8894"/>
      <c r="B8894" s="64" t="e">
        <f>VLOOKUP($A8894,Pivot!$D:$E,2,FALSE)</f>
        <v>#N/A</v>
      </c>
    </row>
    <row r="8895" spans="1:2">
      <c r="A8895"/>
      <c r="B8895" s="64" t="e">
        <f>VLOOKUP($A8895,Pivot!$D:$E,2,FALSE)</f>
        <v>#N/A</v>
      </c>
    </row>
    <row r="8896" spans="1:2">
      <c r="A8896"/>
      <c r="B8896" s="64" t="e">
        <f>VLOOKUP($A8896,Pivot!$D:$E,2,FALSE)</f>
        <v>#N/A</v>
      </c>
    </row>
    <row r="8897" spans="1:2">
      <c r="A8897"/>
      <c r="B8897" s="64" t="e">
        <f>VLOOKUP($A8897,Pivot!$D:$E,2,FALSE)</f>
        <v>#N/A</v>
      </c>
    </row>
    <row r="8898" spans="1:2">
      <c r="A8898"/>
      <c r="B8898" s="64" t="e">
        <f>VLOOKUP($A8898,Pivot!$D:$E,2,FALSE)</f>
        <v>#N/A</v>
      </c>
    </row>
    <row r="8899" spans="1:2">
      <c r="A8899"/>
      <c r="B8899" s="64" t="e">
        <f>VLOOKUP($A8899,Pivot!$D:$E,2,FALSE)</f>
        <v>#N/A</v>
      </c>
    </row>
    <row r="8900" spans="1:2">
      <c r="A8900"/>
      <c r="B8900" s="64" t="e">
        <f>VLOOKUP($A8900,Pivot!$D:$E,2,FALSE)</f>
        <v>#N/A</v>
      </c>
    </row>
    <row r="8901" spans="1:2">
      <c r="A8901"/>
      <c r="B8901" s="64" t="e">
        <f>VLOOKUP($A8901,Pivot!$D:$E,2,FALSE)</f>
        <v>#N/A</v>
      </c>
    </row>
    <row r="8902" spans="1:2">
      <c r="A8902"/>
      <c r="B8902" s="64" t="e">
        <f>VLOOKUP($A8902,Pivot!$D:$E,2,FALSE)</f>
        <v>#N/A</v>
      </c>
    </row>
    <row r="8903" spans="1:2">
      <c r="A8903"/>
      <c r="B8903" s="64" t="e">
        <f>VLOOKUP($A8903,Pivot!$D:$E,2,FALSE)</f>
        <v>#N/A</v>
      </c>
    </row>
    <row r="8904" spans="1:2">
      <c r="A8904"/>
      <c r="B8904" s="64" t="e">
        <f>VLOOKUP($A8904,Pivot!$D:$E,2,FALSE)</f>
        <v>#N/A</v>
      </c>
    </row>
    <row r="8905" spans="1:2">
      <c r="A8905"/>
      <c r="B8905" s="64" t="e">
        <f>VLOOKUP($A8905,Pivot!$D:$E,2,FALSE)</f>
        <v>#N/A</v>
      </c>
    </row>
    <row r="8906" spans="1:2">
      <c r="A8906"/>
      <c r="B8906" s="64" t="e">
        <f>VLOOKUP($A8906,Pivot!$D:$E,2,FALSE)</f>
        <v>#N/A</v>
      </c>
    </row>
    <row r="8907" spans="1:2">
      <c r="A8907"/>
      <c r="B8907" s="64" t="e">
        <f>VLOOKUP($A8907,Pivot!$D:$E,2,FALSE)</f>
        <v>#N/A</v>
      </c>
    </row>
    <row r="8908" spans="1:2">
      <c r="A8908"/>
      <c r="B8908" s="64" t="e">
        <f>VLOOKUP($A8908,Pivot!$D:$E,2,FALSE)</f>
        <v>#N/A</v>
      </c>
    </row>
    <row r="8909" spans="1:2">
      <c r="A8909"/>
      <c r="B8909" s="64" t="e">
        <f>VLOOKUP($A8909,Pivot!$D:$E,2,FALSE)</f>
        <v>#N/A</v>
      </c>
    </row>
    <row r="8910" spans="1:2">
      <c r="A8910"/>
      <c r="B8910" s="64" t="e">
        <f>VLOOKUP($A8910,Pivot!$D:$E,2,FALSE)</f>
        <v>#N/A</v>
      </c>
    </row>
    <row r="8911" spans="1:2">
      <c r="A8911"/>
      <c r="B8911" s="64" t="e">
        <f>VLOOKUP($A8911,Pivot!$D:$E,2,FALSE)</f>
        <v>#N/A</v>
      </c>
    </row>
    <row r="8912" spans="1:2">
      <c r="A8912"/>
      <c r="B8912" s="64" t="e">
        <f>VLOOKUP($A8912,Pivot!$D:$E,2,FALSE)</f>
        <v>#N/A</v>
      </c>
    </row>
    <row r="8913" spans="1:2">
      <c r="A8913"/>
      <c r="B8913" s="64" t="e">
        <f>VLOOKUP($A8913,Pivot!$D:$E,2,FALSE)</f>
        <v>#N/A</v>
      </c>
    </row>
    <row r="8914" spans="1:2">
      <c r="A8914"/>
      <c r="B8914" s="64" t="e">
        <f>VLOOKUP($A8914,Pivot!$D:$E,2,FALSE)</f>
        <v>#N/A</v>
      </c>
    </row>
    <row r="8915" spans="1:2">
      <c r="A8915"/>
      <c r="B8915" s="64" t="e">
        <f>VLOOKUP($A8915,Pivot!$D:$E,2,FALSE)</f>
        <v>#N/A</v>
      </c>
    </row>
    <row r="8916" spans="1:2">
      <c r="A8916"/>
      <c r="B8916" s="64" t="e">
        <f>VLOOKUP($A8916,Pivot!$D:$E,2,FALSE)</f>
        <v>#N/A</v>
      </c>
    </row>
    <row r="8917" spans="1:2">
      <c r="A8917"/>
      <c r="B8917" s="64" t="e">
        <f>VLOOKUP($A8917,Pivot!$D:$E,2,FALSE)</f>
        <v>#N/A</v>
      </c>
    </row>
    <row r="8918" spans="1:2">
      <c r="A8918"/>
      <c r="B8918" s="64" t="e">
        <f>VLOOKUP($A8918,Pivot!$D:$E,2,FALSE)</f>
        <v>#N/A</v>
      </c>
    </row>
    <row r="8919" spans="1:2">
      <c r="A8919"/>
      <c r="B8919" s="64" t="e">
        <f>VLOOKUP($A8919,Pivot!$D:$E,2,FALSE)</f>
        <v>#N/A</v>
      </c>
    </row>
    <row r="8920" spans="1:2">
      <c r="A8920"/>
      <c r="B8920" s="64" t="e">
        <f>VLOOKUP($A8920,Pivot!$D:$E,2,FALSE)</f>
        <v>#N/A</v>
      </c>
    </row>
    <row r="8921" spans="1:2">
      <c r="A8921"/>
      <c r="B8921" s="64" t="e">
        <f>VLOOKUP($A8921,Pivot!$D:$E,2,FALSE)</f>
        <v>#N/A</v>
      </c>
    </row>
    <row r="8922" spans="1:2">
      <c r="A8922"/>
      <c r="B8922" s="64" t="e">
        <f>VLOOKUP($A8922,Pivot!$D:$E,2,FALSE)</f>
        <v>#N/A</v>
      </c>
    </row>
    <row r="8923" spans="1:2">
      <c r="A8923"/>
      <c r="B8923" s="64" t="e">
        <f>VLOOKUP($A8923,Pivot!$D:$E,2,FALSE)</f>
        <v>#N/A</v>
      </c>
    </row>
    <row r="8924" spans="1:2">
      <c r="A8924"/>
      <c r="B8924" s="64" t="e">
        <f>VLOOKUP($A8924,Pivot!$D:$E,2,FALSE)</f>
        <v>#N/A</v>
      </c>
    </row>
    <row r="8925" spans="1:2">
      <c r="A8925"/>
      <c r="B8925" s="64" t="e">
        <f>VLOOKUP($A8925,Pivot!$D:$E,2,FALSE)</f>
        <v>#N/A</v>
      </c>
    </row>
    <row r="8926" spans="1:2">
      <c r="A8926"/>
      <c r="B8926" s="64" t="e">
        <f>VLOOKUP($A8926,Pivot!$D:$E,2,FALSE)</f>
        <v>#N/A</v>
      </c>
    </row>
    <row r="8927" spans="1:2">
      <c r="A8927"/>
      <c r="B8927" s="64" t="e">
        <f>VLOOKUP($A8927,Pivot!$D:$E,2,FALSE)</f>
        <v>#N/A</v>
      </c>
    </row>
    <row r="8928" spans="1:2">
      <c r="A8928"/>
      <c r="B8928" s="64" t="e">
        <f>VLOOKUP($A8928,Pivot!$D:$E,2,FALSE)</f>
        <v>#N/A</v>
      </c>
    </row>
    <row r="8929" spans="1:2">
      <c r="A8929"/>
      <c r="B8929" s="64" t="e">
        <f>VLOOKUP($A8929,Pivot!$D:$E,2,FALSE)</f>
        <v>#N/A</v>
      </c>
    </row>
    <row r="8930" spans="1:2">
      <c r="A8930"/>
      <c r="B8930" s="64" t="e">
        <f>VLOOKUP($A8930,Pivot!$D:$E,2,FALSE)</f>
        <v>#N/A</v>
      </c>
    </row>
    <row r="8931" spans="1:2">
      <c r="A8931"/>
      <c r="B8931" s="64" t="e">
        <f>VLOOKUP($A8931,Pivot!$D:$E,2,FALSE)</f>
        <v>#N/A</v>
      </c>
    </row>
    <row r="8932" spans="1:2">
      <c r="A8932"/>
      <c r="B8932" s="64" t="e">
        <f>VLOOKUP($A8932,Pivot!$D:$E,2,FALSE)</f>
        <v>#N/A</v>
      </c>
    </row>
    <row r="8933" spans="1:2">
      <c r="A8933"/>
      <c r="B8933" s="64" t="e">
        <f>VLOOKUP($A8933,Pivot!$D:$E,2,FALSE)</f>
        <v>#N/A</v>
      </c>
    </row>
    <row r="8934" spans="1:2">
      <c r="A8934"/>
      <c r="B8934" s="64" t="e">
        <f>VLOOKUP($A8934,Pivot!$D:$E,2,FALSE)</f>
        <v>#N/A</v>
      </c>
    </row>
    <row r="8935" spans="1:2">
      <c r="A8935"/>
      <c r="B8935" s="64" t="e">
        <f>VLOOKUP($A8935,Pivot!$D:$E,2,FALSE)</f>
        <v>#N/A</v>
      </c>
    </row>
    <row r="8936" spans="1:2">
      <c r="A8936"/>
      <c r="B8936" s="64" t="e">
        <f>VLOOKUP($A8936,Pivot!$D:$E,2,FALSE)</f>
        <v>#N/A</v>
      </c>
    </row>
    <row r="8937" spans="1:2">
      <c r="A8937"/>
      <c r="B8937" s="64" t="e">
        <f>VLOOKUP($A8937,Pivot!$D:$E,2,FALSE)</f>
        <v>#N/A</v>
      </c>
    </row>
    <row r="8938" spans="1:2">
      <c r="A8938"/>
      <c r="B8938" s="64" t="e">
        <f>VLOOKUP($A8938,Pivot!$D:$E,2,FALSE)</f>
        <v>#N/A</v>
      </c>
    </row>
    <row r="8939" spans="1:2">
      <c r="A8939"/>
      <c r="B8939" s="64" t="e">
        <f>VLOOKUP($A8939,Pivot!$D:$E,2,FALSE)</f>
        <v>#N/A</v>
      </c>
    </row>
    <row r="8940" spans="1:2">
      <c r="A8940"/>
      <c r="B8940" s="64" t="e">
        <f>VLOOKUP($A8940,Pivot!$D:$E,2,FALSE)</f>
        <v>#N/A</v>
      </c>
    </row>
    <row r="8941" spans="1:2">
      <c r="A8941"/>
      <c r="B8941" s="64" t="e">
        <f>VLOOKUP($A8941,Pivot!$D:$E,2,FALSE)</f>
        <v>#N/A</v>
      </c>
    </row>
    <row r="8942" spans="1:2">
      <c r="A8942"/>
      <c r="B8942" s="64" t="e">
        <f>VLOOKUP($A8942,Pivot!$D:$E,2,FALSE)</f>
        <v>#N/A</v>
      </c>
    </row>
    <row r="8943" spans="1:2">
      <c r="A8943"/>
      <c r="B8943" s="64" t="e">
        <f>VLOOKUP($A8943,Pivot!$D:$E,2,FALSE)</f>
        <v>#N/A</v>
      </c>
    </row>
    <row r="8944" spans="1:2">
      <c r="A8944"/>
      <c r="B8944" s="64" t="e">
        <f>VLOOKUP($A8944,Pivot!$D:$E,2,FALSE)</f>
        <v>#N/A</v>
      </c>
    </row>
    <row r="8945" spans="1:2">
      <c r="A8945"/>
      <c r="B8945" s="64" t="e">
        <f>VLOOKUP($A8945,Pivot!$D:$E,2,FALSE)</f>
        <v>#N/A</v>
      </c>
    </row>
    <row r="8946" spans="1:2">
      <c r="A8946"/>
      <c r="B8946" s="64" t="e">
        <f>VLOOKUP($A8946,Pivot!$D:$E,2,FALSE)</f>
        <v>#N/A</v>
      </c>
    </row>
    <row r="8947" spans="1:2">
      <c r="A8947"/>
      <c r="B8947" s="64" t="e">
        <f>VLOOKUP($A8947,Pivot!$D:$E,2,FALSE)</f>
        <v>#N/A</v>
      </c>
    </row>
    <row r="8948" spans="1:2">
      <c r="A8948"/>
      <c r="B8948" s="64" t="e">
        <f>VLOOKUP($A8948,Pivot!$D:$E,2,FALSE)</f>
        <v>#N/A</v>
      </c>
    </row>
    <row r="8949" spans="1:2">
      <c r="A8949"/>
      <c r="B8949" s="64" t="e">
        <f>VLOOKUP($A8949,Pivot!$D:$E,2,FALSE)</f>
        <v>#N/A</v>
      </c>
    </row>
    <row r="8950" spans="1:2">
      <c r="A8950"/>
      <c r="B8950" s="64" t="e">
        <f>VLOOKUP($A8950,Pivot!$D:$E,2,FALSE)</f>
        <v>#N/A</v>
      </c>
    </row>
    <row r="8951" spans="1:2">
      <c r="A8951"/>
      <c r="B8951" s="64" t="e">
        <f>VLOOKUP($A8951,Pivot!$D:$E,2,FALSE)</f>
        <v>#N/A</v>
      </c>
    </row>
    <row r="8952" spans="1:2">
      <c r="A8952"/>
      <c r="B8952" s="64" t="e">
        <f>VLOOKUP($A8952,Pivot!$D:$E,2,FALSE)</f>
        <v>#N/A</v>
      </c>
    </row>
    <row r="8953" spans="1:2">
      <c r="A8953"/>
      <c r="B8953" s="64" t="e">
        <f>VLOOKUP($A8953,Pivot!$D:$E,2,FALSE)</f>
        <v>#N/A</v>
      </c>
    </row>
    <row r="8954" spans="1:2">
      <c r="A8954"/>
      <c r="B8954" s="64" t="e">
        <f>VLOOKUP($A8954,Pivot!$D:$E,2,FALSE)</f>
        <v>#N/A</v>
      </c>
    </row>
    <row r="8955" spans="1:2">
      <c r="A8955"/>
      <c r="B8955" s="64" t="e">
        <f>VLOOKUP($A8955,Pivot!$D:$E,2,FALSE)</f>
        <v>#N/A</v>
      </c>
    </row>
    <row r="8956" spans="1:2">
      <c r="A8956"/>
      <c r="B8956" s="64" t="e">
        <f>VLOOKUP($A8956,Pivot!$D:$E,2,FALSE)</f>
        <v>#N/A</v>
      </c>
    </row>
    <row r="8957" spans="1:2">
      <c r="A8957"/>
      <c r="B8957" s="64" t="e">
        <f>VLOOKUP($A8957,Pivot!$D:$E,2,FALSE)</f>
        <v>#N/A</v>
      </c>
    </row>
    <row r="8958" spans="1:2">
      <c r="A8958"/>
      <c r="B8958" s="64" t="e">
        <f>VLOOKUP($A8958,Pivot!$D:$E,2,FALSE)</f>
        <v>#N/A</v>
      </c>
    </row>
    <row r="8959" spans="1:2">
      <c r="A8959"/>
      <c r="B8959" s="64" t="e">
        <f>VLOOKUP($A8959,Pivot!$D:$E,2,FALSE)</f>
        <v>#N/A</v>
      </c>
    </row>
    <row r="8960" spans="1:2">
      <c r="A8960"/>
      <c r="B8960" s="64" t="e">
        <f>VLOOKUP($A8960,Pivot!$D:$E,2,FALSE)</f>
        <v>#N/A</v>
      </c>
    </row>
    <row r="8961" spans="1:2">
      <c r="A8961"/>
      <c r="B8961" s="64" t="e">
        <f>VLOOKUP($A8961,Pivot!$D:$E,2,FALSE)</f>
        <v>#N/A</v>
      </c>
    </row>
    <row r="8962" spans="1:2">
      <c r="A8962"/>
      <c r="B8962" s="64" t="e">
        <f>VLOOKUP($A8962,Pivot!$D:$E,2,FALSE)</f>
        <v>#N/A</v>
      </c>
    </row>
    <row r="8963" spans="1:2">
      <c r="A8963"/>
      <c r="B8963" s="64" t="e">
        <f>VLOOKUP($A8963,Pivot!$D:$E,2,FALSE)</f>
        <v>#N/A</v>
      </c>
    </row>
    <row r="8964" spans="1:2">
      <c r="A8964"/>
      <c r="B8964" s="64" t="e">
        <f>VLOOKUP($A8964,Pivot!$D:$E,2,FALSE)</f>
        <v>#N/A</v>
      </c>
    </row>
    <row r="8965" spans="1:2">
      <c r="A8965"/>
      <c r="B8965" s="64" t="e">
        <f>VLOOKUP($A8965,Pivot!$D:$E,2,FALSE)</f>
        <v>#N/A</v>
      </c>
    </row>
    <row r="8966" spans="1:2">
      <c r="A8966"/>
      <c r="B8966" s="64" t="e">
        <f>VLOOKUP($A8966,Pivot!$D:$E,2,FALSE)</f>
        <v>#N/A</v>
      </c>
    </row>
    <row r="8967" spans="1:2">
      <c r="A8967"/>
      <c r="B8967" s="64" t="e">
        <f>VLOOKUP($A8967,Pivot!$D:$E,2,FALSE)</f>
        <v>#N/A</v>
      </c>
    </row>
    <row r="8968" spans="1:2">
      <c r="A8968"/>
      <c r="B8968" s="64" t="e">
        <f>VLOOKUP($A8968,Pivot!$D:$E,2,FALSE)</f>
        <v>#N/A</v>
      </c>
    </row>
    <row r="8969" spans="1:2">
      <c r="A8969"/>
      <c r="B8969" s="64" t="e">
        <f>VLOOKUP($A8969,Pivot!$D:$E,2,FALSE)</f>
        <v>#N/A</v>
      </c>
    </row>
    <row r="8970" spans="1:2">
      <c r="A8970"/>
      <c r="B8970" s="64" t="e">
        <f>VLOOKUP($A8970,Pivot!$D:$E,2,FALSE)</f>
        <v>#N/A</v>
      </c>
    </row>
    <row r="8971" spans="1:2">
      <c r="A8971"/>
      <c r="B8971" s="64" t="e">
        <f>VLOOKUP($A8971,Pivot!$D:$E,2,FALSE)</f>
        <v>#N/A</v>
      </c>
    </row>
    <row r="8972" spans="1:2">
      <c r="A8972"/>
      <c r="B8972" s="64" t="e">
        <f>VLOOKUP($A8972,Pivot!$D:$E,2,FALSE)</f>
        <v>#N/A</v>
      </c>
    </row>
    <row r="8973" spans="1:2">
      <c r="A8973"/>
      <c r="B8973" s="64" t="e">
        <f>VLOOKUP($A8973,Pivot!$D:$E,2,FALSE)</f>
        <v>#N/A</v>
      </c>
    </row>
    <row r="8974" spans="1:2">
      <c r="A8974"/>
      <c r="B8974" s="64" t="e">
        <f>VLOOKUP($A8974,Pivot!$D:$E,2,FALSE)</f>
        <v>#N/A</v>
      </c>
    </row>
    <row r="8975" spans="1:2">
      <c r="A8975"/>
      <c r="B8975" s="64" t="e">
        <f>VLOOKUP($A8975,Pivot!$D:$E,2,FALSE)</f>
        <v>#N/A</v>
      </c>
    </row>
    <row r="8976" spans="1:2">
      <c r="A8976"/>
      <c r="B8976" s="64" t="e">
        <f>VLOOKUP($A8976,Pivot!$D:$E,2,FALSE)</f>
        <v>#N/A</v>
      </c>
    </row>
    <row r="8977" spans="1:2">
      <c r="A8977"/>
      <c r="B8977" s="64" t="e">
        <f>VLOOKUP($A8977,Pivot!$D:$E,2,FALSE)</f>
        <v>#N/A</v>
      </c>
    </row>
    <row r="8978" spans="1:2">
      <c r="A8978"/>
      <c r="B8978" s="64" t="e">
        <f>VLOOKUP($A8978,Pivot!$D:$E,2,FALSE)</f>
        <v>#N/A</v>
      </c>
    </row>
    <row r="8979" spans="1:2">
      <c r="A8979"/>
      <c r="B8979" s="64" t="e">
        <f>VLOOKUP($A8979,Pivot!$D:$E,2,FALSE)</f>
        <v>#N/A</v>
      </c>
    </row>
    <row r="8980" spans="1:2">
      <c r="A8980"/>
      <c r="B8980" s="64" t="e">
        <f>VLOOKUP($A8980,Pivot!$D:$E,2,FALSE)</f>
        <v>#N/A</v>
      </c>
    </row>
    <row r="8981" spans="1:2">
      <c r="A8981"/>
      <c r="B8981" s="64" t="e">
        <f>VLOOKUP($A8981,Pivot!$D:$E,2,FALSE)</f>
        <v>#N/A</v>
      </c>
    </row>
    <row r="8982" spans="1:2">
      <c r="A8982"/>
      <c r="B8982" s="64" t="e">
        <f>VLOOKUP($A8982,Pivot!$D:$E,2,FALSE)</f>
        <v>#N/A</v>
      </c>
    </row>
    <row r="8983" spans="1:2">
      <c r="A8983"/>
      <c r="B8983" s="64" t="e">
        <f>VLOOKUP($A8983,Pivot!$D:$E,2,FALSE)</f>
        <v>#N/A</v>
      </c>
    </row>
    <row r="8984" spans="1:2">
      <c r="A8984"/>
      <c r="B8984" s="64" t="e">
        <f>VLOOKUP($A8984,Pivot!$D:$E,2,FALSE)</f>
        <v>#N/A</v>
      </c>
    </row>
    <row r="8985" spans="1:2">
      <c r="A8985"/>
      <c r="B8985" s="64" t="e">
        <f>VLOOKUP($A8985,Pivot!$D:$E,2,FALSE)</f>
        <v>#N/A</v>
      </c>
    </row>
    <row r="8986" spans="1:2">
      <c r="A8986"/>
      <c r="B8986" s="64" t="e">
        <f>VLOOKUP($A8986,Pivot!$D:$E,2,FALSE)</f>
        <v>#N/A</v>
      </c>
    </row>
    <row r="8987" spans="1:2">
      <c r="A8987"/>
      <c r="B8987" s="64" t="e">
        <f>VLOOKUP($A8987,Pivot!$D:$E,2,FALSE)</f>
        <v>#N/A</v>
      </c>
    </row>
    <row r="8988" spans="1:2">
      <c r="A8988"/>
      <c r="B8988" s="64" t="e">
        <f>VLOOKUP($A8988,Pivot!$D:$E,2,FALSE)</f>
        <v>#N/A</v>
      </c>
    </row>
    <row r="8989" spans="1:2">
      <c r="A8989"/>
      <c r="B8989" s="64" t="e">
        <f>VLOOKUP($A8989,Pivot!$D:$E,2,FALSE)</f>
        <v>#N/A</v>
      </c>
    </row>
    <row r="8990" spans="1:2">
      <c r="A8990"/>
      <c r="B8990" s="64" t="e">
        <f>VLOOKUP($A8990,Pivot!$D:$E,2,FALSE)</f>
        <v>#N/A</v>
      </c>
    </row>
    <row r="8991" spans="1:2">
      <c r="A8991"/>
      <c r="B8991" s="64" t="e">
        <f>VLOOKUP($A8991,Pivot!$D:$E,2,FALSE)</f>
        <v>#N/A</v>
      </c>
    </row>
    <row r="8992" spans="1:2">
      <c r="A8992"/>
      <c r="B8992" s="64" t="e">
        <f>VLOOKUP($A8992,Pivot!$D:$E,2,FALSE)</f>
        <v>#N/A</v>
      </c>
    </row>
    <row r="8993" spans="1:2">
      <c r="A8993"/>
      <c r="B8993" s="64" t="e">
        <f>VLOOKUP($A8993,Pivot!$D:$E,2,FALSE)</f>
        <v>#N/A</v>
      </c>
    </row>
    <row r="8994" spans="1:2">
      <c r="A8994"/>
      <c r="B8994" s="64" t="e">
        <f>VLOOKUP($A8994,Pivot!$D:$E,2,FALSE)</f>
        <v>#N/A</v>
      </c>
    </row>
    <row r="8995" spans="1:2">
      <c r="A8995"/>
      <c r="B8995" s="64" t="e">
        <f>VLOOKUP($A8995,Pivot!$D:$E,2,FALSE)</f>
        <v>#N/A</v>
      </c>
    </row>
    <row r="8996" spans="1:2">
      <c r="A8996"/>
      <c r="B8996" s="64" t="e">
        <f>VLOOKUP($A8996,Pivot!$D:$E,2,FALSE)</f>
        <v>#N/A</v>
      </c>
    </row>
    <row r="8997" spans="1:2">
      <c r="A8997"/>
      <c r="B8997" s="64" t="e">
        <f>VLOOKUP($A8997,Pivot!$D:$E,2,FALSE)</f>
        <v>#N/A</v>
      </c>
    </row>
    <row r="8998" spans="1:2">
      <c r="A8998"/>
      <c r="B8998" s="64" t="e">
        <f>VLOOKUP($A8998,Pivot!$D:$E,2,FALSE)</f>
        <v>#N/A</v>
      </c>
    </row>
    <row r="8999" spans="1:2">
      <c r="A8999"/>
      <c r="B8999" s="64" t="e">
        <f>VLOOKUP($A8999,Pivot!$D:$E,2,FALSE)</f>
        <v>#N/A</v>
      </c>
    </row>
    <row r="9000" spans="1:2">
      <c r="A9000"/>
      <c r="B9000" s="64" t="e">
        <f>VLOOKUP($A9000,Pivot!$D:$E,2,FALSE)</f>
        <v>#N/A</v>
      </c>
    </row>
    <row r="9001" spans="1:2">
      <c r="A9001"/>
      <c r="B9001" s="64" t="e">
        <f>VLOOKUP($A9001,Pivot!$D:$E,2,FALSE)</f>
        <v>#N/A</v>
      </c>
    </row>
    <row r="9002" spans="1:2">
      <c r="A9002"/>
      <c r="B9002" s="64" t="e">
        <f>VLOOKUP($A9002,Pivot!$D:$E,2,FALSE)</f>
        <v>#N/A</v>
      </c>
    </row>
    <row r="9003" spans="1:2">
      <c r="A9003"/>
      <c r="B9003" s="64" t="e">
        <f>VLOOKUP($A9003,Pivot!$D:$E,2,FALSE)</f>
        <v>#N/A</v>
      </c>
    </row>
    <row r="9004" spans="1:2">
      <c r="A9004"/>
      <c r="B9004" s="64" t="e">
        <f>VLOOKUP($A9004,Pivot!$D:$E,2,FALSE)</f>
        <v>#N/A</v>
      </c>
    </row>
    <row r="9005" spans="1:2">
      <c r="A9005"/>
      <c r="B9005" s="64" t="e">
        <f>VLOOKUP($A9005,Pivot!$D:$E,2,FALSE)</f>
        <v>#N/A</v>
      </c>
    </row>
    <row r="9006" spans="1:2">
      <c r="A9006"/>
      <c r="B9006" s="64" t="e">
        <f>VLOOKUP($A9006,Pivot!$D:$E,2,FALSE)</f>
        <v>#N/A</v>
      </c>
    </row>
    <row r="9007" spans="1:2">
      <c r="A9007"/>
      <c r="B9007" s="64" t="e">
        <f>VLOOKUP($A9007,Pivot!$D:$E,2,FALSE)</f>
        <v>#N/A</v>
      </c>
    </row>
    <row r="9008" spans="1:2">
      <c r="A9008"/>
      <c r="B9008" s="64" t="e">
        <f>VLOOKUP($A9008,Pivot!$D:$E,2,FALSE)</f>
        <v>#N/A</v>
      </c>
    </row>
    <row r="9009" spans="1:2">
      <c r="A9009"/>
      <c r="B9009" s="64" t="e">
        <f>VLOOKUP($A9009,Pivot!$D:$E,2,FALSE)</f>
        <v>#N/A</v>
      </c>
    </row>
    <row r="9010" spans="1:2">
      <c r="A9010"/>
      <c r="B9010" s="64" t="e">
        <f>VLOOKUP($A9010,Pivot!$D:$E,2,FALSE)</f>
        <v>#N/A</v>
      </c>
    </row>
    <row r="9011" spans="1:2">
      <c r="A9011"/>
      <c r="B9011" s="64" t="e">
        <f>VLOOKUP($A9011,Pivot!$D:$E,2,FALSE)</f>
        <v>#N/A</v>
      </c>
    </row>
    <row r="9012" spans="1:2">
      <c r="A9012"/>
      <c r="B9012" s="64" t="e">
        <f>VLOOKUP($A9012,Pivot!$D:$E,2,FALSE)</f>
        <v>#N/A</v>
      </c>
    </row>
    <row r="9013" spans="1:2">
      <c r="A9013"/>
      <c r="B9013" s="64" t="e">
        <f>VLOOKUP($A9013,Pivot!$D:$E,2,FALSE)</f>
        <v>#N/A</v>
      </c>
    </row>
    <row r="9014" spans="1:2">
      <c r="A9014"/>
      <c r="B9014" s="64" t="e">
        <f>VLOOKUP($A9014,Pivot!$D:$E,2,FALSE)</f>
        <v>#N/A</v>
      </c>
    </row>
    <row r="9015" spans="1:2">
      <c r="A9015"/>
      <c r="B9015" s="64" t="e">
        <f>VLOOKUP($A9015,Pivot!$D:$E,2,FALSE)</f>
        <v>#N/A</v>
      </c>
    </row>
    <row r="9016" spans="1:2">
      <c r="A9016"/>
      <c r="B9016" s="64" t="e">
        <f>VLOOKUP($A9016,Pivot!$D:$E,2,FALSE)</f>
        <v>#N/A</v>
      </c>
    </row>
    <row r="9017" spans="1:2">
      <c r="A9017"/>
      <c r="B9017" s="64" t="e">
        <f>VLOOKUP($A9017,Pivot!$D:$E,2,FALSE)</f>
        <v>#N/A</v>
      </c>
    </row>
    <row r="9018" spans="1:2">
      <c r="A9018"/>
      <c r="B9018" s="64" t="e">
        <f>VLOOKUP($A9018,Pivot!$D:$E,2,FALSE)</f>
        <v>#N/A</v>
      </c>
    </row>
    <row r="9019" spans="1:2">
      <c r="A9019"/>
      <c r="B9019" s="64" t="e">
        <f>VLOOKUP($A9019,Pivot!$D:$E,2,FALSE)</f>
        <v>#N/A</v>
      </c>
    </row>
    <row r="9020" spans="1:2">
      <c r="A9020"/>
      <c r="B9020" s="64" t="e">
        <f>VLOOKUP($A9020,Pivot!$D:$E,2,FALSE)</f>
        <v>#N/A</v>
      </c>
    </row>
    <row r="9021" spans="1:2">
      <c r="A9021"/>
      <c r="B9021" s="64" t="e">
        <f>VLOOKUP($A9021,Pivot!$D:$E,2,FALSE)</f>
        <v>#N/A</v>
      </c>
    </row>
    <row r="9022" spans="1:2">
      <c r="A9022"/>
      <c r="B9022" s="64" t="e">
        <f>VLOOKUP($A9022,Pivot!$D:$E,2,FALSE)</f>
        <v>#N/A</v>
      </c>
    </row>
    <row r="9023" spans="1:2">
      <c r="A9023"/>
      <c r="B9023" s="64" t="e">
        <f>VLOOKUP($A9023,Pivot!$D:$E,2,FALSE)</f>
        <v>#N/A</v>
      </c>
    </row>
    <row r="9024" spans="1:2">
      <c r="A9024"/>
      <c r="B9024" s="64" t="e">
        <f>VLOOKUP($A9024,Pivot!$D:$E,2,FALSE)</f>
        <v>#N/A</v>
      </c>
    </row>
    <row r="9025" spans="1:2">
      <c r="A9025"/>
      <c r="B9025" s="64" t="e">
        <f>VLOOKUP($A9025,Pivot!$D:$E,2,FALSE)</f>
        <v>#N/A</v>
      </c>
    </row>
    <row r="9026" spans="1:2">
      <c r="A9026"/>
      <c r="B9026" s="64" t="e">
        <f>VLOOKUP($A9026,Pivot!$D:$E,2,FALSE)</f>
        <v>#N/A</v>
      </c>
    </row>
    <row r="9027" spans="1:2">
      <c r="A9027"/>
      <c r="B9027" s="64" t="e">
        <f>VLOOKUP($A9027,Pivot!$D:$E,2,FALSE)</f>
        <v>#N/A</v>
      </c>
    </row>
    <row r="9028" spans="1:2">
      <c r="A9028"/>
      <c r="B9028" s="64" t="e">
        <f>VLOOKUP($A9028,Pivot!$D:$E,2,FALSE)</f>
        <v>#N/A</v>
      </c>
    </row>
    <row r="9029" spans="1:2">
      <c r="A9029"/>
      <c r="B9029" s="64" t="e">
        <f>VLOOKUP($A9029,Pivot!$D:$E,2,FALSE)</f>
        <v>#N/A</v>
      </c>
    </row>
    <row r="9030" spans="1:2">
      <c r="A9030"/>
      <c r="B9030" s="64" t="e">
        <f>VLOOKUP($A9030,Pivot!$D:$E,2,FALSE)</f>
        <v>#N/A</v>
      </c>
    </row>
    <row r="9031" spans="1:2">
      <c r="A9031"/>
      <c r="B9031" s="64" t="e">
        <f>VLOOKUP($A9031,Pivot!$D:$E,2,FALSE)</f>
        <v>#N/A</v>
      </c>
    </row>
    <row r="9032" spans="1:2">
      <c r="A9032"/>
      <c r="B9032" s="64" t="e">
        <f>VLOOKUP($A9032,Pivot!$D:$E,2,FALSE)</f>
        <v>#N/A</v>
      </c>
    </row>
    <row r="9033" spans="1:2">
      <c r="A9033"/>
      <c r="B9033" s="64" t="e">
        <f>VLOOKUP($A9033,Pivot!$D:$E,2,FALSE)</f>
        <v>#N/A</v>
      </c>
    </row>
    <row r="9034" spans="1:2">
      <c r="A9034"/>
      <c r="B9034" s="64" t="e">
        <f>VLOOKUP($A9034,Pivot!$D:$E,2,FALSE)</f>
        <v>#N/A</v>
      </c>
    </row>
    <row r="9035" spans="1:2">
      <c r="A9035"/>
      <c r="B9035" s="64" t="e">
        <f>VLOOKUP($A9035,Pivot!$D:$E,2,FALSE)</f>
        <v>#N/A</v>
      </c>
    </row>
    <row r="9036" spans="1:2">
      <c r="A9036"/>
      <c r="B9036" s="64" t="e">
        <f>VLOOKUP($A9036,Pivot!$D:$E,2,FALSE)</f>
        <v>#N/A</v>
      </c>
    </row>
    <row r="9037" spans="1:2">
      <c r="A9037"/>
      <c r="B9037" s="64" t="e">
        <f>VLOOKUP($A9037,Pivot!$D:$E,2,FALSE)</f>
        <v>#N/A</v>
      </c>
    </row>
    <row r="9038" spans="1:2">
      <c r="A9038"/>
      <c r="B9038" s="64" t="e">
        <f>VLOOKUP($A9038,Pivot!$D:$E,2,FALSE)</f>
        <v>#N/A</v>
      </c>
    </row>
    <row r="9039" spans="1:2">
      <c r="A9039"/>
      <c r="B9039" s="64" t="e">
        <f>VLOOKUP($A9039,Pivot!$D:$E,2,FALSE)</f>
        <v>#N/A</v>
      </c>
    </row>
    <row r="9040" spans="1:2">
      <c r="A9040"/>
      <c r="B9040" s="64" t="e">
        <f>VLOOKUP($A9040,Pivot!$D:$E,2,FALSE)</f>
        <v>#N/A</v>
      </c>
    </row>
    <row r="9041" spans="1:2">
      <c r="A9041"/>
      <c r="B9041" s="64" t="e">
        <f>VLOOKUP($A9041,Pivot!$D:$E,2,FALSE)</f>
        <v>#N/A</v>
      </c>
    </row>
    <row r="9042" spans="1:2">
      <c r="A9042"/>
      <c r="B9042" s="64" t="e">
        <f>VLOOKUP($A9042,Pivot!$D:$E,2,FALSE)</f>
        <v>#N/A</v>
      </c>
    </row>
    <row r="9043" spans="1:2">
      <c r="A9043"/>
      <c r="B9043" s="64" t="e">
        <f>VLOOKUP($A9043,Pivot!$D:$E,2,FALSE)</f>
        <v>#N/A</v>
      </c>
    </row>
    <row r="9044" spans="1:2">
      <c r="A9044"/>
      <c r="B9044" s="64" t="e">
        <f>VLOOKUP($A9044,Pivot!$D:$E,2,FALSE)</f>
        <v>#N/A</v>
      </c>
    </row>
    <row r="9045" spans="1:2">
      <c r="A9045"/>
      <c r="B9045" s="64" t="e">
        <f>VLOOKUP($A9045,Pivot!$D:$E,2,FALSE)</f>
        <v>#N/A</v>
      </c>
    </row>
    <row r="9046" spans="1:2">
      <c r="A9046"/>
      <c r="B9046" s="64" t="e">
        <f>VLOOKUP($A9046,Pivot!$D:$E,2,FALSE)</f>
        <v>#N/A</v>
      </c>
    </row>
    <row r="9047" spans="1:2">
      <c r="A9047"/>
      <c r="B9047" s="64" t="e">
        <f>VLOOKUP($A9047,Pivot!$D:$E,2,FALSE)</f>
        <v>#N/A</v>
      </c>
    </row>
    <row r="9048" spans="1:2">
      <c r="A9048"/>
      <c r="B9048" s="64" t="e">
        <f>VLOOKUP($A9048,Pivot!$D:$E,2,FALSE)</f>
        <v>#N/A</v>
      </c>
    </row>
    <row r="9049" spans="1:2">
      <c r="A9049"/>
      <c r="B9049" s="64" t="e">
        <f>VLOOKUP($A9049,Pivot!$D:$E,2,FALSE)</f>
        <v>#N/A</v>
      </c>
    </row>
    <row r="9050" spans="1:2">
      <c r="A9050"/>
      <c r="B9050" s="64" t="e">
        <f>VLOOKUP($A9050,Pivot!$D:$E,2,FALSE)</f>
        <v>#N/A</v>
      </c>
    </row>
    <row r="9051" spans="1:2">
      <c r="A9051"/>
      <c r="B9051" s="64" t="e">
        <f>VLOOKUP($A9051,Pivot!$D:$E,2,FALSE)</f>
        <v>#N/A</v>
      </c>
    </row>
    <row r="9052" spans="1:2">
      <c r="A9052"/>
      <c r="B9052" s="64" t="e">
        <f>VLOOKUP($A9052,Pivot!$D:$E,2,FALSE)</f>
        <v>#N/A</v>
      </c>
    </row>
    <row r="9053" spans="1:2">
      <c r="A9053"/>
      <c r="B9053" s="64" t="e">
        <f>VLOOKUP($A9053,Pivot!$D:$E,2,FALSE)</f>
        <v>#N/A</v>
      </c>
    </row>
    <row r="9054" spans="1:2">
      <c r="A9054"/>
      <c r="B9054" s="64" t="e">
        <f>VLOOKUP($A9054,Pivot!$D:$E,2,FALSE)</f>
        <v>#N/A</v>
      </c>
    </row>
    <row r="9055" spans="1:2">
      <c r="A9055"/>
      <c r="B9055" s="64" t="e">
        <f>VLOOKUP($A9055,Pivot!$D:$E,2,FALSE)</f>
        <v>#N/A</v>
      </c>
    </row>
    <row r="9056" spans="1:2">
      <c r="A9056"/>
      <c r="B9056" s="64" t="e">
        <f>VLOOKUP($A9056,Pivot!$D:$E,2,FALSE)</f>
        <v>#N/A</v>
      </c>
    </row>
    <row r="9057" spans="1:2">
      <c r="A9057"/>
      <c r="B9057" s="64" t="e">
        <f>VLOOKUP($A9057,Pivot!$D:$E,2,FALSE)</f>
        <v>#N/A</v>
      </c>
    </row>
    <row r="9058" spans="1:2">
      <c r="A9058"/>
      <c r="B9058" s="64" t="e">
        <f>VLOOKUP($A9058,Pivot!$D:$E,2,FALSE)</f>
        <v>#N/A</v>
      </c>
    </row>
    <row r="9059" spans="1:2">
      <c r="A9059"/>
      <c r="B9059" s="64" t="e">
        <f>VLOOKUP($A9059,Pivot!$D:$E,2,FALSE)</f>
        <v>#N/A</v>
      </c>
    </row>
    <row r="9060" spans="1:2">
      <c r="A9060"/>
      <c r="B9060" s="64" t="e">
        <f>VLOOKUP($A9060,Pivot!$D:$E,2,FALSE)</f>
        <v>#N/A</v>
      </c>
    </row>
    <row r="9061" spans="1:2">
      <c r="A9061"/>
      <c r="B9061" s="64" t="e">
        <f>VLOOKUP($A9061,Pivot!$D:$E,2,FALSE)</f>
        <v>#N/A</v>
      </c>
    </row>
    <row r="9062" spans="1:2">
      <c r="A9062"/>
      <c r="B9062" s="64" t="e">
        <f>VLOOKUP($A9062,Pivot!$D:$E,2,FALSE)</f>
        <v>#N/A</v>
      </c>
    </row>
    <row r="9063" spans="1:2">
      <c r="A9063"/>
      <c r="B9063" s="64" t="e">
        <f>VLOOKUP($A9063,Pivot!$D:$E,2,FALSE)</f>
        <v>#N/A</v>
      </c>
    </row>
    <row r="9064" spans="1:2">
      <c r="A9064"/>
      <c r="B9064" s="64" t="e">
        <f>VLOOKUP($A9064,Pivot!$D:$E,2,FALSE)</f>
        <v>#N/A</v>
      </c>
    </row>
    <row r="9065" spans="1:2">
      <c r="A9065"/>
      <c r="B9065" s="64" t="e">
        <f>VLOOKUP($A9065,Pivot!$D:$E,2,FALSE)</f>
        <v>#N/A</v>
      </c>
    </row>
    <row r="9066" spans="1:2">
      <c r="A9066"/>
      <c r="B9066" s="64" t="e">
        <f>VLOOKUP($A9066,Pivot!$D:$E,2,FALSE)</f>
        <v>#N/A</v>
      </c>
    </row>
    <row r="9067" spans="1:2">
      <c r="A9067"/>
      <c r="B9067" s="64" t="e">
        <f>VLOOKUP($A9067,Pivot!$D:$E,2,FALSE)</f>
        <v>#N/A</v>
      </c>
    </row>
    <row r="9068" spans="1:2">
      <c r="A9068"/>
      <c r="B9068" s="64" t="e">
        <f>VLOOKUP($A9068,Pivot!$D:$E,2,FALSE)</f>
        <v>#N/A</v>
      </c>
    </row>
    <row r="9069" spans="1:2">
      <c r="A9069"/>
      <c r="B9069" s="64" t="e">
        <f>VLOOKUP($A9069,Pivot!$D:$E,2,FALSE)</f>
        <v>#N/A</v>
      </c>
    </row>
    <row r="9070" spans="1:2">
      <c r="A9070"/>
      <c r="B9070" s="64" t="e">
        <f>VLOOKUP($A9070,Pivot!$D:$E,2,FALSE)</f>
        <v>#N/A</v>
      </c>
    </row>
    <row r="9071" spans="1:2">
      <c r="A9071"/>
      <c r="B9071" s="64" t="e">
        <f>VLOOKUP($A9071,Pivot!$D:$E,2,FALSE)</f>
        <v>#N/A</v>
      </c>
    </row>
    <row r="9072" spans="1:2">
      <c r="A9072"/>
      <c r="B9072" s="64" t="e">
        <f>VLOOKUP($A9072,Pivot!$D:$E,2,FALSE)</f>
        <v>#N/A</v>
      </c>
    </row>
    <row r="9073" spans="1:2">
      <c r="A9073"/>
      <c r="B9073" s="64" t="e">
        <f>VLOOKUP($A9073,Pivot!$D:$E,2,FALSE)</f>
        <v>#N/A</v>
      </c>
    </row>
    <row r="9074" spans="1:2">
      <c r="A9074"/>
      <c r="B9074" s="64" t="e">
        <f>VLOOKUP($A9074,Pivot!$D:$E,2,FALSE)</f>
        <v>#N/A</v>
      </c>
    </row>
    <row r="9075" spans="1:2">
      <c r="A9075"/>
      <c r="B9075" s="64" t="e">
        <f>VLOOKUP($A9075,Pivot!$D:$E,2,FALSE)</f>
        <v>#N/A</v>
      </c>
    </row>
    <row r="9076" spans="1:2">
      <c r="A9076"/>
      <c r="B9076" s="64" t="e">
        <f>VLOOKUP($A9076,Pivot!$D:$E,2,FALSE)</f>
        <v>#N/A</v>
      </c>
    </row>
    <row r="9077" spans="1:2">
      <c r="A9077"/>
      <c r="B9077" s="64" t="e">
        <f>VLOOKUP($A9077,Pivot!$D:$E,2,FALSE)</f>
        <v>#N/A</v>
      </c>
    </row>
    <row r="9078" spans="1:2">
      <c r="A9078"/>
      <c r="B9078" s="64" t="e">
        <f>VLOOKUP($A9078,Pivot!$D:$E,2,FALSE)</f>
        <v>#N/A</v>
      </c>
    </row>
    <row r="9079" spans="1:2">
      <c r="A9079"/>
      <c r="B9079" s="64" t="e">
        <f>VLOOKUP($A9079,Pivot!$D:$E,2,FALSE)</f>
        <v>#N/A</v>
      </c>
    </row>
    <row r="9080" spans="1:2">
      <c r="A9080"/>
      <c r="B9080" s="64" t="e">
        <f>VLOOKUP($A9080,Pivot!$D:$E,2,FALSE)</f>
        <v>#N/A</v>
      </c>
    </row>
    <row r="9081" spans="1:2">
      <c r="A9081"/>
      <c r="B9081" s="64" t="e">
        <f>VLOOKUP($A9081,Pivot!$D:$E,2,FALSE)</f>
        <v>#N/A</v>
      </c>
    </row>
    <row r="9082" spans="1:2">
      <c r="A9082"/>
      <c r="B9082" s="64" t="e">
        <f>VLOOKUP($A9082,Pivot!$D:$E,2,FALSE)</f>
        <v>#N/A</v>
      </c>
    </row>
    <row r="9083" spans="1:2">
      <c r="A9083"/>
      <c r="B9083" s="64" t="e">
        <f>VLOOKUP($A9083,Pivot!$D:$E,2,FALSE)</f>
        <v>#N/A</v>
      </c>
    </row>
    <row r="9084" spans="1:2">
      <c r="A9084"/>
      <c r="B9084" s="64" t="e">
        <f>VLOOKUP($A9084,Pivot!$D:$E,2,FALSE)</f>
        <v>#N/A</v>
      </c>
    </row>
    <row r="9085" spans="1:2">
      <c r="A9085"/>
      <c r="B9085" s="64" t="e">
        <f>VLOOKUP($A9085,Pivot!$D:$E,2,FALSE)</f>
        <v>#N/A</v>
      </c>
    </row>
    <row r="9086" spans="1:2">
      <c r="A9086"/>
      <c r="B9086" s="64" t="e">
        <f>VLOOKUP($A9086,Pivot!$D:$E,2,FALSE)</f>
        <v>#N/A</v>
      </c>
    </row>
    <row r="9087" spans="1:2">
      <c r="A9087"/>
      <c r="B9087" s="64" t="e">
        <f>VLOOKUP($A9087,Pivot!$D:$E,2,FALSE)</f>
        <v>#N/A</v>
      </c>
    </row>
    <row r="9088" spans="1:2">
      <c r="A9088"/>
      <c r="B9088" s="64" t="e">
        <f>VLOOKUP($A9088,Pivot!$D:$E,2,FALSE)</f>
        <v>#N/A</v>
      </c>
    </row>
    <row r="9089" spans="1:2">
      <c r="A9089"/>
      <c r="B9089" s="64" t="e">
        <f>VLOOKUP($A9089,Pivot!$D:$E,2,FALSE)</f>
        <v>#N/A</v>
      </c>
    </row>
    <row r="9090" spans="1:2">
      <c r="A9090"/>
      <c r="B9090" s="64" t="e">
        <f>VLOOKUP($A9090,Pivot!$D:$E,2,FALSE)</f>
        <v>#N/A</v>
      </c>
    </row>
    <row r="9091" spans="1:2">
      <c r="A9091"/>
      <c r="B9091" s="64" t="e">
        <f>VLOOKUP($A9091,Pivot!$D:$E,2,FALSE)</f>
        <v>#N/A</v>
      </c>
    </row>
    <row r="9092" spans="1:2">
      <c r="A9092"/>
      <c r="B9092" s="64" t="e">
        <f>VLOOKUP($A9092,Pivot!$D:$E,2,FALSE)</f>
        <v>#N/A</v>
      </c>
    </row>
    <row r="9093" spans="1:2">
      <c r="A9093"/>
      <c r="B9093" s="64" t="e">
        <f>VLOOKUP($A9093,Pivot!$D:$E,2,FALSE)</f>
        <v>#N/A</v>
      </c>
    </row>
    <row r="9094" spans="1:2">
      <c r="A9094"/>
      <c r="B9094" s="64" t="e">
        <f>VLOOKUP($A9094,Pivot!$D:$E,2,FALSE)</f>
        <v>#N/A</v>
      </c>
    </row>
    <row r="9095" spans="1:2">
      <c r="A9095"/>
      <c r="B9095" s="64" t="e">
        <f>VLOOKUP($A9095,Pivot!$D:$E,2,FALSE)</f>
        <v>#N/A</v>
      </c>
    </row>
    <row r="9096" spans="1:2">
      <c r="A9096"/>
      <c r="B9096" s="64" t="e">
        <f>VLOOKUP($A9096,Pivot!$D:$E,2,FALSE)</f>
        <v>#N/A</v>
      </c>
    </row>
    <row r="9097" spans="1:2">
      <c r="A9097"/>
      <c r="B9097" s="64" t="e">
        <f>VLOOKUP($A9097,Pivot!$D:$E,2,FALSE)</f>
        <v>#N/A</v>
      </c>
    </row>
    <row r="9098" spans="1:2">
      <c r="A9098"/>
      <c r="B9098" s="64" t="e">
        <f>VLOOKUP($A9098,Pivot!$D:$E,2,FALSE)</f>
        <v>#N/A</v>
      </c>
    </row>
    <row r="9099" spans="1:2">
      <c r="A9099"/>
      <c r="B9099" s="64" t="e">
        <f>VLOOKUP($A9099,Pivot!$D:$E,2,FALSE)</f>
        <v>#N/A</v>
      </c>
    </row>
    <row r="9100" spans="1:2">
      <c r="A9100"/>
      <c r="B9100" s="64" t="e">
        <f>VLOOKUP($A9100,Pivot!$D:$E,2,FALSE)</f>
        <v>#N/A</v>
      </c>
    </row>
    <row r="9101" spans="1:2">
      <c r="A9101"/>
      <c r="B9101" s="64" t="e">
        <f>VLOOKUP($A9101,Pivot!$D:$E,2,FALSE)</f>
        <v>#N/A</v>
      </c>
    </row>
    <row r="9102" spans="1:2">
      <c r="A9102"/>
      <c r="B9102" s="64" t="e">
        <f>VLOOKUP($A9102,Pivot!$D:$E,2,FALSE)</f>
        <v>#N/A</v>
      </c>
    </row>
    <row r="9103" spans="1:2">
      <c r="A9103"/>
      <c r="B9103" s="64" t="e">
        <f>VLOOKUP($A9103,Pivot!$D:$E,2,FALSE)</f>
        <v>#N/A</v>
      </c>
    </row>
    <row r="9104" spans="1:2">
      <c r="A9104"/>
      <c r="B9104" s="64" t="e">
        <f>VLOOKUP($A9104,Pivot!$D:$E,2,FALSE)</f>
        <v>#N/A</v>
      </c>
    </row>
    <row r="9105" spans="1:2">
      <c r="A9105"/>
      <c r="B9105" s="64" t="e">
        <f>VLOOKUP($A9105,Pivot!$D:$E,2,FALSE)</f>
        <v>#N/A</v>
      </c>
    </row>
    <row r="9106" spans="1:2">
      <c r="A9106"/>
      <c r="B9106" s="64" t="e">
        <f>VLOOKUP($A9106,Pivot!$D:$E,2,FALSE)</f>
        <v>#N/A</v>
      </c>
    </row>
    <row r="9107" spans="1:2">
      <c r="A9107"/>
      <c r="B9107" s="64" t="e">
        <f>VLOOKUP($A9107,Pivot!$D:$E,2,FALSE)</f>
        <v>#N/A</v>
      </c>
    </row>
    <row r="9108" spans="1:2">
      <c r="A9108"/>
      <c r="B9108" s="64" t="e">
        <f>VLOOKUP($A9108,Pivot!$D:$E,2,FALSE)</f>
        <v>#N/A</v>
      </c>
    </row>
    <row r="9109" spans="1:2">
      <c r="A9109"/>
      <c r="B9109" s="64" t="e">
        <f>VLOOKUP($A9109,Pivot!$D:$E,2,FALSE)</f>
        <v>#N/A</v>
      </c>
    </row>
    <row r="9110" spans="1:2">
      <c r="A9110"/>
      <c r="B9110" s="64" t="e">
        <f>VLOOKUP($A9110,Pivot!$D:$E,2,FALSE)</f>
        <v>#N/A</v>
      </c>
    </row>
    <row r="9111" spans="1:2">
      <c r="A9111"/>
      <c r="B9111" s="64" t="e">
        <f>VLOOKUP($A9111,Pivot!$D:$E,2,FALSE)</f>
        <v>#N/A</v>
      </c>
    </row>
    <row r="9112" spans="1:2">
      <c r="A9112"/>
      <c r="B9112" s="64" t="e">
        <f>VLOOKUP($A9112,Pivot!$D:$E,2,FALSE)</f>
        <v>#N/A</v>
      </c>
    </row>
    <row r="9113" spans="1:2">
      <c r="A9113"/>
      <c r="B9113" s="64" t="e">
        <f>VLOOKUP($A9113,Pivot!$D:$E,2,FALSE)</f>
        <v>#N/A</v>
      </c>
    </row>
    <row r="9114" spans="1:2">
      <c r="A9114"/>
      <c r="B9114" s="64" t="e">
        <f>VLOOKUP($A9114,Pivot!$D:$E,2,FALSE)</f>
        <v>#N/A</v>
      </c>
    </row>
    <row r="9115" spans="1:2">
      <c r="A9115"/>
      <c r="B9115" s="64" t="e">
        <f>VLOOKUP($A9115,Pivot!$D:$E,2,FALSE)</f>
        <v>#N/A</v>
      </c>
    </row>
    <row r="9116" spans="1:2">
      <c r="A9116"/>
      <c r="B9116" s="64" t="e">
        <f>VLOOKUP($A9116,Pivot!$D:$E,2,FALSE)</f>
        <v>#N/A</v>
      </c>
    </row>
    <row r="9117" spans="1:2">
      <c r="A9117"/>
      <c r="B9117" s="64" t="e">
        <f>VLOOKUP($A9117,Pivot!$D:$E,2,FALSE)</f>
        <v>#N/A</v>
      </c>
    </row>
    <row r="9118" spans="1:2">
      <c r="A9118"/>
      <c r="B9118" s="64" t="e">
        <f>VLOOKUP($A9118,Pivot!$D:$E,2,FALSE)</f>
        <v>#N/A</v>
      </c>
    </row>
    <row r="9119" spans="1:2">
      <c r="A9119"/>
      <c r="B9119" s="64" t="e">
        <f>VLOOKUP($A9119,Pivot!$D:$E,2,FALSE)</f>
        <v>#N/A</v>
      </c>
    </row>
    <row r="9120" spans="1:2">
      <c r="A9120"/>
      <c r="B9120" s="64" t="e">
        <f>VLOOKUP($A9120,Pivot!$D:$E,2,FALSE)</f>
        <v>#N/A</v>
      </c>
    </row>
    <row r="9121" spans="1:2">
      <c r="A9121"/>
      <c r="B9121" s="64" t="e">
        <f>VLOOKUP($A9121,Pivot!$D:$E,2,FALSE)</f>
        <v>#N/A</v>
      </c>
    </row>
    <row r="9122" spans="1:2">
      <c r="A9122"/>
      <c r="B9122" s="64" t="e">
        <f>VLOOKUP($A9122,Pivot!$D:$E,2,FALSE)</f>
        <v>#N/A</v>
      </c>
    </row>
    <row r="9123" spans="1:2">
      <c r="A9123"/>
      <c r="B9123" s="64" t="e">
        <f>VLOOKUP($A9123,Pivot!$D:$E,2,FALSE)</f>
        <v>#N/A</v>
      </c>
    </row>
    <row r="9124" spans="1:2">
      <c r="A9124"/>
      <c r="B9124" s="64" t="e">
        <f>VLOOKUP($A9124,Pivot!$D:$E,2,FALSE)</f>
        <v>#N/A</v>
      </c>
    </row>
    <row r="9125" spans="1:2">
      <c r="A9125"/>
      <c r="B9125" s="64" t="e">
        <f>VLOOKUP($A9125,Pivot!$D:$E,2,FALSE)</f>
        <v>#N/A</v>
      </c>
    </row>
    <row r="9126" spans="1:2">
      <c r="A9126"/>
      <c r="B9126" s="64" t="e">
        <f>VLOOKUP($A9126,Pivot!$D:$E,2,FALSE)</f>
        <v>#N/A</v>
      </c>
    </row>
    <row r="9127" spans="1:2">
      <c r="A9127"/>
      <c r="B9127" s="64" t="e">
        <f>VLOOKUP($A9127,Pivot!$D:$E,2,FALSE)</f>
        <v>#N/A</v>
      </c>
    </row>
    <row r="9128" spans="1:2">
      <c r="A9128"/>
      <c r="B9128" s="64" t="e">
        <f>VLOOKUP($A9128,Pivot!$D:$E,2,FALSE)</f>
        <v>#N/A</v>
      </c>
    </row>
    <row r="9129" spans="1:2">
      <c r="A9129"/>
      <c r="B9129" s="64" t="e">
        <f>VLOOKUP($A9129,Pivot!$D:$E,2,FALSE)</f>
        <v>#N/A</v>
      </c>
    </row>
    <row r="9130" spans="1:2">
      <c r="A9130"/>
      <c r="B9130" s="64" t="e">
        <f>VLOOKUP($A9130,Pivot!$D:$E,2,FALSE)</f>
        <v>#N/A</v>
      </c>
    </row>
    <row r="9131" spans="1:2">
      <c r="A9131"/>
      <c r="B9131" s="64" t="e">
        <f>VLOOKUP($A9131,Pivot!$D:$E,2,FALSE)</f>
        <v>#N/A</v>
      </c>
    </row>
    <row r="9132" spans="1:2">
      <c r="A9132"/>
      <c r="B9132" s="64" t="e">
        <f>VLOOKUP($A9132,Pivot!$D:$E,2,FALSE)</f>
        <v>#N/A</v>
      </c>
    </row>
    <row r="9133" spans="1:2">
      <c r="A9133"/>
      <c r="B9133" s="64" t="e">
        <f>VLOOKUP($A9133,Pivot!$D:$E,2,FALSE)</f>
        <v>#N/A</v>
      </c>
    </row>
    <row r="9134" spans="1:2">
      <c r="A9134"/>
      <c r="B9134" s="64" t="e">
        <f>VLOOKUP($A9134,Pivot!$D:$E,2,FALSE)</f>
        <v>#N/A</v>
      </c>
    </row>
    <row r="9135" spans="1:2">
      <c r="A9135"/>
      <c r="B9135" s="64" t="e">
        <f>VLOOKUP($A9135,Pivot!$D:$E,2,FALSE)</f>
        <v>#N/A</v>
      </c>
    </row>
    <row r="9136" spans="1:2">
      <c r="A9136"/>
      <c r="B9136" s="64" t="e">
        <f>VLOOKUP($A9136,Pivot!$D:$E,2,FALSE)</f>
        <v>#N/A</v>
      </c>
    </row>
    <row r="9137" spans="1:2">
      <c r="A9137"/>
      <c r="B9137" s="64" t="e">
        <f>VLOOKUP($A9137,Pivot!$D:$E,2,FALSE)</f>
        <v>#N/A</v>
      </c>
    </row>
    <row r="9138" spans="1:2">
      <c r="A9138"/>
      <c r="B9138" s="64" t="e">
        <f>VLOOKUP($A9138,Pivot!$D:$E,2,FALSE)</f>
        <v>#N/A</v>
      </c>
    </row>
    <row r="9139" spans="1:2">
      <c r="A9139"/>
      <c r="B9139" s="64" t="e">
        <f>VLOOKUP($A9139,Pivot!$D:$E,2,FALSE)</f>
        <v>#N/A</v>
      </c>
    </row>
    <row r="9140" spans="1:2">
      <c r="A9140"/>
      <c r="B9140" s="64" t="e">
        <f>VLOOKUP($A9140,Pivot!$D:$E,2,FALSE)</f>
        <v>#N/A</v>
      </c>
    </row>
    <row r="9141" spans="1:2">
      <c r="A9141"/>
      <c r="B9141" s="64" t="e">
        <f>VLOOKUP($A9141,Pivot!$D:$E,2,FALSE)</f>
        <v>#N/A</v>
      </c>
    </row>
    <row r="9142" spans="1:2">
      <c r="A9142"/>
      <c r="B9142" s="64" t="e">
        <f>VLOOKUP($A9142,Pivot!$D:$E,2,FALSE)</f>
        <v>#N/A</v>
      </c>
    </row>
    <row r="9143" spans="1:2">
      <c r="A9143"/>
      <c r="B9143" s="64" t="e">
        <f>VLOOKUP($A9143,Pivot!$D:$E,2,FALSE)</f>
        <v>#N/A</v>
      </c>
    </row>
    <row r="9144" spans="1:2">
      <c r="A9144"/>
      <c r="B9144" s="64" t="e">
        <f>VLOOKUP($A9144,Pivot!$D:$E,2,FALSE)</f>
        <v>#N/A</v>
      </c>
    </row>
    <row r="9145" spans="1:2">
      <c r="A9145"/>
      <c r="B9145" s="64" t="e">
        <f>VLOOKUP($A9145,Pivot!$D:$E,2,FALSE)</f>
        <v>#N/A</v>
      </c>
    </row>
    <row r="9146" spans="1:2">
      <c r="A9146"/>
      <c r="B9146" s="64" t="e">
        <f>VLOOKUP($A9146,Pivot!$D:$E,2,FALSE)</f>
        <v>#N/A</v>
      </c>
    </row>
    <row r="9147" spans="1:2">
      <c r="A9147"/>
      <c r="B9147" s="64" t="e">
        <f>VLOOKUP($A9147,Pivot!$D:$E,2,FALSE)</f>
        <v>#N/A</v>
      </c>
    </row>
    <row r="9148" spans="1:2">
      <c r="A9148"/>
      <c r="B9148" s="64" t="e">
        <f>VLOOKUP($A9148,Pivot!$D:$E,2,FALSE)</f>
        <v>#N/A</v>
      </c>
    </row>
    <row r="9149" spans="1:2">
      <c r="A9149"/>
      <c r="B9149" s="64" t="e">
        <f>VLOOKUP($A9149,Pivot!$D:$E,2,FALSE)</f>
        <v>#N/A</v>
      </c>
    </row>
    <row r="9150" spans="1:2">
      <c r="A9150"/>
      <c r="B9150" s="64" t="e">
        <f>VLOOKUP($A9150,Pivot!$D:$E,2,FALSE)</f>
        <v>#N/A</v>
      </c>
    </row>
    <row r="9151" spans="1:2">
      <c r="A9151"/>
      <c r="B9151" s="64" t="e">
        <f>VLOOKUP($A9151,Pivot!$D:$E,2,FALSE)</f>
        <v>#N/A</v>
      </c>
    </row>
    <row r="9152" spans="1:2">
      <c r="A9152"/>
      <c r="B9152" s="64" t="e">
        <f>VLOOKUP($A9152,Pivot!$D:$E,2,FALSE)</f>
        <v>#N/A</v>
      </c>
    </row>
    <row r="9153" spans="1:2">
      <c r="A9153"/>
      <c r="B9153" s="64" t="e">
        <f>VLOOKUP($A9153,Pivot!$D:$E,2,FALSE)</f>
        <v>#N/A</v>
      </c>
    </row>
    <row r="9154" spans="1:2">
      <c r="A9154"/>
      <c r="B9154" s="64" t="e">
        <f>VLOOKUP($A9154,Pivot!$D:$E,2,FALSE)</f>
        <v>#N/A</v>
      </c>
    </row>
    <row r="9155" spans="1:2">
      <c r="A9155"/>
      <c r="B9155" s="64" t="e">
        <f>VLOOKUP($A9155,Pivot!$D:$E,2,FALSE)</f>
        <v>#N/A</v>
      </c>
    </row>
    <row r="9156" spans="1:2">
      <c r="A9156"/>
      <c r="B9156" s="64" t="e">
        <f>VLOOKUP($A9156,Pivot!$D:$E,2,FALSE)</f>
        <v>#N/A</v>
      </c>
    </row>
    <row r="9157" spans="1:2">
      <c r="A9157"/>
      <c r="B9157" s="64" t="e">
        <f>VLOOKUP($A9157,Pivot!$D:$E,2,FALSE)</f>
        <v>#N/A</v>
      </c>
    </row>
    <row r="9158" spans="1:2">
      <c r="A9158"/>
      <c r="B9158" s="64" t="e">
        <f>VLOOKUP($A9158,Pivot!$D:$E,2,FALSE)</f>
        <v>#N/A</v>
      </c>
    </row>
    <row r="9159" spans="1:2">
      <c r="A9159"/>
      <c r="B9159" s="64" t="e">
        <f>VLOOKUP($A9159,Pivot!$D:$E,2,FALSE)</f>
        <v>#N/A</v>
      </c>
    </row>
    <row r="9160" spans="1:2">
      <c r="A9160"/>
      <c r="B9160" s="64" t="e">
        <f>VLOOKUP($A9160,Pivot!$D:$E,2,FALSE)</f>
        <v>#N/A</v>
      </c>
    </row>
    <row r="9161" spans="1:2">
      <c r="A9161"/>
      <c r="B9161" s="64" t="e">
        <f>VLOOKUP($A9161,Pivot!$D:$E,2,FALSE)</f>
        <v>#N/A</v>
      </c>
    </row>
    <row r="9162" spans="1:2">
      <c r="A9162"/>
      <c r="B9162" s="64" t="e">
        <f>VLOOKUP($A9162,Pivot!$D:$E,2,FALSE)</f>
        <v>#N/A</v>
      </c>
    </row>
    <row r="9163" spans="1:2">
      <c r="A9163"/>
      <c r="B9163" s="64" t="e">
        <f>VLOOKUP($A9163,Pivot!$D:$E,2,FALSE)</f>
        <v>#N/A</v>
      </c>
    </row>
    <row r="9164" spans="1:2">
      <c r="A9164"/>
      <c r="B9164" s="64" t="e">
        <f>VLOOKUP($A9164,Pivot!$D:$E,2,FALSE)</f>
        <v>#N/A</v>
      </c>
    </row>
    <row r="9165" spans="1:2">
      <c r="A9165"/>
      <c r="B9165" s="64" t="e">
        <f>VLOOKUP($A9165,Pivot!$D:$E,2,FALSE)</f>
        <v>#N/A</v>
      </c>
    </row>
    <row r="9166" spans="1:2">
      <c r="A9166"/>
      <c r="B9166" s="64" t="e">
        <f>VLOOKUP($A9166,Pivot!$D:$E,2,FALSE)</f>
        <v>#N/A</v>
      </c>
    </row>
    <row r="9167" spans="1:2">
      <c r="A9167"/>
      <c r="B9167" s="64" t="e">
        <f>VLOOKUP($A9167,Pivot!$D:$E,2,FALSE)</f>
        <v>#N/A</v>
      </c>
    </row>
    <row r="9168" spans="1:2">
      <c r="A9168"/>
      <c r="B9168" s="64" t="e">
        <f>VLOOKUP($A9168,Pivot!$D:$E,2,FALSE)</f>
        <v>#N/A</v>
      </c>
    </row>
    <row r="9169" spans="1:2">
      <c r="A9169"/>
      <c r="B9169" s="64" t="e">
        <f>VLOOKUP($A9169,Pivot!$D:$E,2,FALSE)</f>
        <v>#N/A</v>
      </c>
    </row>
    <row r="9170" spans="1:2">
      <c r="A9170"/>
      <c r="B9170" s="64" t="e">
        <f>VLOOKUP($A9170,Pivot!$D:$E,2,FALSE)</f>
        <v>#N/A</v>
      </c>
    </row>
    <row r="9171" spans="1:2">
      <c r="A9171"/>
      <c r="B9171" s="64" t="e">
        <f>VLOOKUP($A9171,Pivot!$D:$E,2,FALSE)</f>
        <v>#N/A</v>
      </c>
    </row>
    <row r="9172" spans="1:2">
      <c r="A9172"/>
      <c r="B9172" s="64" t="e">
        <f>VLOOKUP($A9172,Pivot!$D:$E,2,FALSE)</f>
        <v>#N/A</v>
      </c>
    </row>
    <row r="9173" spans="1:2">
      <c r="A9173"/>
      <c r="B9173" s="64" t="e">
        <f>VLOOKUP($A9173,Pivot!$D:$E,2,FALSE)</f>
        <v>#N/A</v>
      </c>
    </row>
    <row r="9174" spans="1:2">
      <c r="A9174"/>
      <c r="B9174" s="64" t="e">
        <f>VLOOKUP($A9174,Pivot!$D:$E,2,FALSE)</f>
        <v>#N/A</v>
      </c>
    </row>
    <row r="9175" spans="1:2">
      <c r="A9175"/>
      <c r="B9175" s="64" t="e">
        <f>VLOOKUP($A9175,Pivot!$D:$E,2,FALSE)</f>
        <v>#N/A</v>
      </c>
    </row>
    <row r="9176" spans="1:2">
      <c r="A9176"/>
      <c r="B9176" s="64" t="e">
        <f>VLOOKUP($A9176,Pivot!$D:$E,2,FALSE)</f>
        <v>#N/A</v>
      </c>
    </row>
    <row r="9177" spans="1:2">
      <c r="A9177"/>
      <c r="B9177" s="64" t="e">
        <f>VLOOKUP($A9177,Pivot!$D:$E,2,FALSE)</f>
        <v>#N/A</v>
      </c>
    </row>
    <row r="9178" spans="1:2">
      <c r="A9178"/>
      <c r="B9178" s="64" t="e">
        <f>VLOOKUP($A9178,Pivot!$D:$E,2,FALSE)</f>
        <v>#N/A</v>
      </c>
    </row>
    <row r="9179" spans="1:2">
      <c r="A9179"/>
      <c r="B9179" s="64" t="e">
        <f>VLOOKUP($A9179,Pivot!$D:$E,2,FALSE)</f>
        <v>#N/A</v>
      </c>
    </row>
    <row r="9180" spans="1:2">
      <c r="A9180"/>
      <c r="B9180" s="64" t="e">
        <f>VLOOKUP($A9180,Pivot!$D:$E,2,FALSE)</f>
        <v>#N/A</v>
      </c>
    </row>
    <row r="9181" spans="1:2">
      <c r="A9181"/>
      <c r="B9181" s="64" t="e">
        <f>VLOOKUP($A9181,Pivot!$D:$E,2,FALSE)</f>
        <v>#N/A</v>
      </c>
    </row>
    <row r="9182" spans="1:2">
      <c r="A9182"/>
      <c r="B9182" s="64" t="e">
        <f>VLOOKUP($A9182,Pivot!$D:$E,2,FALSE)</f>
        <v>#N/A</v>
      </c>
    </row>
    <row r="9183" spans="1:2">
      <c r="A9183"/>
      <c r="B9183" s="64" t="e">
        <f>VLOOKUP($A9183,Pivot!$D:$E,2,FALSE)</f>
        <v>#N/A</v>
      </c>
    </row>
    <row r="9184" spans="1:2">
      <c r="A9184"/>
      <c r="B9184" s="64" t="e">
        <f>VLOOKUP($A9184,Pivot!$D:$E,2,FALSE)</f>
        <v>#N/A</v>
      </c>
    </row>
    <row r="9185" spans="1:2">
      <c r="A9185"/>
      <c r="B9185" s="64" t="e">
        <f>VLOOKUP($A9185,Pivot!$D:$E,2,FALSE)</f>
        <v>#N/A</v>
      </c>
    </row>
    <row r="9186" spans="1:2">
      <c r="A9186"/>
      <c r="B9186" s="64" t="e">
        <f>VLOOKUP($A9186,Pivot!$D:$E,2,FALSE)</f>
        <v>#N/A</v>
      </c>
    </row>
    <row r="9187" spans="1:2">
      <c r="A9187"/>
      <c r="B9187" s="64" t="e">
        <f>VLOOKUP($A9187,Pivot!$D:$E,2,FALSE)</f>
        <v>#N/A</v>
      </c>
    </row>
    <row r="9188" spans="1:2">
      <c r="A9188"/>
      <c r="B9188" s="64" t="e">
        <f>VLOOKUP($A9188,Pivot!$D:$E,2,FALSE)</f>
        <v>#N/A</v>
      </c>
    </row>
    <row r="9189" spans="1:2">
      <c r="A9189"/>
      <c r="B9189" s="64" t="e">
        <f>VLOOKUP($A9189,Pivot!$D:$E,2,FALSE)</f>
        <v>#N/A</v>
      </c>
    </row>
    <row r="9190" spans="1:2">
      <c r="A9190"/>
      <c r="B9190" s="64" t="e">
        <f>VLOOKUP($A9190,Pivot!$D:$E,2,FALSE)</f>
        <v>#N/A</v>
      </c>
    </row>
    <row r="9191" spans="1:2">
      <c r="A9191"/>
      <c r="B9191" s="64" t="e">
        <f>VLOOKUP($A9191,Pivot!$D:$E,2,FALSE)</f>
        <v>#N/A</v>
      </c>
    </row>
    <row r="9192" spans="1:2">
      <c r="A9192"/>
      <c r="B9192" s="64" t="e">
        <f>VLOOKUP($A9192,Pivot!$D:$E,2,FALSE)</f>
        <v>#N/A</v>
      </c>
    </row>
    <row r="9193" spans="1:2">
      <c r="A9193"/>
      <c r="B9193" s="64" t="e">
        <f>VLOOKUP($A9193,Pivot!$D:$E,2,FALSE)</f>
        <v>#N/A</v>
      </c>
    </row>
    <row r="9194" spans="1:2">
      <c r="A9194"/>
      <c r="B9194" s="64" t="e">
        <f>VLOOKUP($A9194,Pivot!$D:$E,2,FALSE)</f>
        <v>#N/A</v>
      </c>
    </row>
    <row r="9195" spans="1:2">
      <c r="A9195"/>
      <c r="B9195" s="64" t="e">
        <f>VLOOKUP($A9195,Pivot!$D:$E,2,FALSE)</f>
        <v>#N/A</v>
      </c>
    </row>
    <row r="9196" spans="1:2">
      <c r="A9196"/>
      <c r="B9196" s="64" t="e">
        <f>VLOOKUP($A9196,Pivot!$D:$E,2,FALSE)</f>
        <v>#N/A</v>
      </c>
    </row>
    <row r="9197" spans="1:2">
      <c r="A9197"/>
      <c r="B9197" s="64" t="e">
        <f>VLOOKUP($A9197,Pivot!$D:$E,2,FALSE)</f>
        <v>#N/A</v>
      </c>
    </row>
    <row r="9198" spans="1:2">
      <c r="A9198"/>
      <c r="B9198" s="64" t="e">
        <f>VLOOKUP($A9198,Pivot!$D:$E,2,FALSE)</f>
        <v>#N/A</v>
      </c>
    </row>
    <row r="9199" spans="1:2">
      <c r="A9199"/>
      <c r="B9199" s="64" t="e">
        <f>VLOOKUP($A9199,Pivot!$D:$E,2,FALSE)</f>
        <v>#N/A</v>
      </c>
    </row>
    <row r="9200" spans="1:2">
      <c r="A9200"/>
      <c r="B9200" s="64" t="e">
        <f>VLOOKUP($A9200,Pivot!$D:$E,2,FALSE)</f>
        <v>#N/A</v>
      </c>
    </row>
    <row r="9201" spans="1:2">
      <c r="A9201"/>
      <c r="B9201" s="64" t="e">
        <f>VLOOKUP($A9201,Pivot!$D:$E,2,FALSE)</f>
        <v>#N/A</v>
      </c>
    </row>
    <row r="9202" spans="1:2">
      <c r="A9202"/>
      <c r="B9202" s="64" t="e">
        <f>VLOOKUP($A9202,Pivot!$D:$E,2,FALSE)</f>
        <v>#N/A</v>
      </c>
    </row>
    <row r="9203" spans="1:2">
      <c r="A9203"/>
      <c r="B9203" s="64" t="e">
        <f>VLOOKUP($A9203,Pivot!$D:$E,2,FALSE)</f>
        <v>#N/A</v>
      </c>
    </row>
    <row r="9204" spans="1:2">
      <c r="A9204"/>
      <c r="B9204" s="64" t="e">
        <f>VLOOKUP($A9204,Pivot!$D:$E,2,FALSE)</f>
        <v>#N/A</v>
      </c>
    </row>
    <row r="9205" spans="1:2">
      <c r="A9205"/>
      <c r="B9205" s="64" t="e">
        <f>VLOOKUP($A9205,Pivot!$D:$E,2,FALSE)</f>
        <v>#N/A</v>
      </c>
    </row>
    <row r="9206" spans="1:2">
      <c r="A9206"/>
      <c r="B9206" s="64" t="e">
        <f>VLOOKUP($A9206,Pivot!$D:$E,2,FALSE)</f>
        <v>#N/A</v>
      </c>
    </row>
    <row r="9207" spans="1:2">
      <c r="A9207"/>
      <c r="B9207" s="64" t="e">
        <f>VLOOKUP($A9207,Pivot!$D:$E,2,FALSE)</f>
        <v>#N/A</v>
      </c>
    </row>
    <row r="9208" spans="1:2">
      <c r="A9208"/>
      <c r="B9208" s="64" t="e">
        <f>VLOOKUP($A9208,Pivot!$D:$E,2,FALSE)</f>
        <v>#N/A</v>
      </c>
    </row>
    <row r="9209" spans="1:2">
      <c r="A9209"/>
      <c r="B9209" s="64" t="e">
        <f>VLOOKUP($A9209,Pivot!$D:$E,2,FALSE)</f>
        <v>#N/A</v>
      </c>
    </row>
    <row r="9210" spans="1:2">
      <c r="A9210"/>
      <c r="B9210" s="64" t="e">
        <f>VLOOKUP($A9210,Pivot!$D:$E,2,FALSE)</f>
        <v>#N/A</v>
      </c>
    </row>
    <row r="9211" spans="1:2">
      <c r="A9211"/>
      <c r="B9211" s="64" t="e">
        <f>VLOOKUP($A9211,Pivot!$D:$E,2,FALSE)</f>
        <v>#N/A</v>
      </c>
    </row>
    <row r="9212" spans="1:2">
      <c r="A9212"/>
      <c r="B9212" s="64" t="e">
        <f>VLOOKUP($A9212,Pivot!$D:$E,2,FALSE)</f>
        <v>#N/A</v>
      </c>
    </row>
    <row r="9213" spans="1:2">
      <c r="A9213"/>
      <c r="B9213" s="64" t="e">
        <f>VLOOKUP($A9213,Pivot!$D:$E,2,FALSE)</f>
        <v>#N/A</v>
      </c>
    </row>
    <row r="9214" spans="1:2">
      <c r="A9214"/>
      <c r="B9214" s="64" t="e">
        <f>VLOOKUP($A9214,Pivot!$D:$E,2,FALSE)</f>
        <v>#N/A</v>
      </c>
    </row>
    <row r="9215" spans="1:2">
      <c r="A9215"/>
      <c r="B9215" s="64" t="e">
        <f>VLOOKUP($A9215,Pivot!$D:$E,2,FALSE)</f>
        <v>#N/A</v>
      </c>
    </row>
    <row r="9216" spans="1:2">
      <c r="A9216"/>
      <c r="B9216" s="64" t="e">
        <f>VLOOKUP($A9216,Pivot!$D:$E,2,FALSE)</f>
        <v>#N/A</v>
      </c>
    </row>
    <row r="9217" spans="1:2">
      <c r="A9217"/>
      <c r="B9217" s="64" t="e">
        <f>VLOOKUP($A9217,Pivot!$D:$E,2,FALSE)</f>
        <v>#N/A</v>
      </c>
    </row>
    <row r="9218" spans="1:2">
      <c r="A9218"/>
      <c r="B9218" s="64" t="e">
        <f>VLOOKUP($A9218,Pivot!$D:$E,2,FALSE)</f>
        <v>#N/A</v>
      </c>
    </row>
    <row r="9219" spans="1:2">
      <c r="A9219"/>
      <c r="B9219" s="64" t="e">
        <f>VLOOKUP($A9219,Pivot!$D:$E,2,FALSE)</f>
        <v>#N/A</v>
      </c>
    </row>
    <row r="9220" spans="1:2">
      <c r="A9220"/>
      <c r="B9220" s="64" t="e">
        <f>VLOOKUP($A9220,Pivot!$D:$E,2,FALSE)</f>
        <v>#N/A</v>
      </c>
    </row>
    <row r="9221" spans="1:2">
      <c r="A9221"/>
      <c r="B9221" s="64" t="e">
        <f>VLOOKUP($A9221,Pivot!$D:$E,2,FALSE)</f>
        <v>#N/A</v>
      </c>
    </row>
    <row r="9222" spans="1:2">
      <c r="A9222"/>
      <c r="B9222" s="64" t="e">
        <f>VLOOKUP($A9222,Pivot!$D:$E,2,FALSE)</f>
        <v>#N/A</v>
      </c>
    </row>
    <row r="9223" spans="1:2">
      <c r="A9223"/>
      <c r="B9223" s="64" t="e">
        <f>VLOOKUP($A9223,Pivot!$D:$E,2,FALSE)</f>
        <v>#N/A</v>
      </c>
    </row>
    <row r="9224" spans="1:2">
      <c r="A9224"/>
      <c r="B9224" s="64" t="e">
        <f>VLOOKUP($A9224,Pivot!$D:$E,2,FALSE)</f>
        <v>#N/A</v>
      </c>
    </row>
    <row r="9225" spans="1:2">
      <c r="A9225"/>
      <c r="B9225" s="64" t="e">
        <f>VLOOKUP($A9225,Pivot!$D:$E,2,FALSE)</f>
        <v>#N/A</v>
      </c>
    </row>
    <row r="9226" spans="1:2">
      <c r="A9226"/>
      <c r="B9226" s="64" t="e">
        <f>VLOOKUP($A9226,Pivot!$D:$E,2,FALSE)</f>
        <v>#N/A</v>
      </c>
    </row>
    <row r="9227" spans="1:2">
      <c r="A9227"/>
      <c r="B9227" s="64" t="e">
        <f>VLOOKUP($A9227,Pivot!$D:$E,2,FALSE)</f>
        <v>#N/A</v>
      </c>
    </row>
    <row r="9228" spans="1:2">
      <c r="A9228"/>
      <c r="B9228" s="64" t="e">
        <f>VLOOKUP($A9228,Pivot!$D:$E,2,FALSE)</f>
        <v>#N/A</v>
      </c>
    </row>
    <row r="9229" spans="1:2">
      <c r="A9229"/>
      <c r="B9229" s="64" t="e">
        <f>VLOOKUP($A9229,Pivot!$D:$E,2,FALSE)</f>
        <v>#N/A</v>
      </c>
    </row>
    <row r="9230" spans="1:2">
      <c r="A9230"/>
      <c r="B9230" s="64" t="e">
        <f>VLOOKUP($A9230,Pivot!$D:$E,2,FALSE)</f>
        <v>#N/A</v>
      </c>
    </row>
    <row r="9231" spans="1:2">
      <c r="A9231"/>
      <c r="B9231" s="64" t="e">
        <f>VLOOKUP($A9231,Pivot!$D:$E,2,FALSE)</f>
        <v>#N/A</v>
      </c>
    </row>
    <row r="9232" spans="1:2">
      <c r="A9232"/>
      <c r="B9232" s="64" t="e">
        <f>VLOOKUP($A9232,Pivot!$D:$E,2,FALSE)</f>
        <v>#N/A</v>
      </c>
    </row>
    <row r="9233" spans="1:2">
      <c r="A9233"/>
      <c r="B9233" s="64" t="e">
        <f>VLOOKUP($A9233,Pivot!$D:$E,2,FALSE)</f>
        <v>#N/A</v>
      </c>
    </row>
    <row r="9234" spans="1:2">
      <c r="A9234"/>
      <c r="B9234" s="64" t="e">
        <f>VLOOKUP($A9234,Pivot!$D:$E,2,FALSE)</f>
        <v>#N/A</v>
      </c>
    </row>
    <row r="9235" spans="1:2">
      <c r="A9235"/>
      <c r="B9235" s="64" t="e">
        <f>VLOOKUP($A9235,Pivot!$D:$E,2,FALSE)</f>
        <v>#N/A</v>
      </c>
    </row>
    <row r="9236" spans="1:2">
      <c r="A9236"/>
      <c r="B9236" s="64" t="e">
        <f>VLOOKUP($A9236,Pivot!$D:$E,2,FALSE)</f>
        <v>#N/A</v>
      </c>
    </row>
    <row r="9237" spans="1:2">
      <c r="A9237"/>
      <c r="B9237" s="64" t="e">
        <f>VLOOKUP($A9237,Pivot!$D:$E,2,FALSE)</f>
        <v>#N/A</v>
      </c>
    </row>
    <row r="9238" spans="1:2">
      <c r="A9238"/>
      <c r="B9238" s="64" t="e">
        <f>VLOOKUP($A9238,Pivot!$D:$E,2,FALSE)</f>
        <v>#N/A</v>
      </c>
    </row>
    <row r="9239" spans="1:2">
      <c r="A9239"/>
      <c r="B9239" s="64" t="e">
        <f>VLOOKUP($A9239,Pivot!$D:$E,2,FALSE)</f>
        <v>#N/A</v>
      </c>
    </row>
    <row r="9240" spans="1:2">
      <c r="A9240"/>
      <c r="B9240" s="64" t="e">
        <f>VLOOKUP($A9240,Pivot!$D:$E,2,FALSE)</f>
        <v>#N/A</v>
      </c>
    </row>
    <row r="9241" spans="1:2">
      <c r="A9241"/>
      <c r="B9241" s="64" t="e">
        <f>VLOOKUP($A9241,Pivot!$D:$E,2,FALSE)</f>
        <v>#N/A</v>
      </c>
    </row>
    <row r="9242" spans="1:2">
      <c r="A9242"/>
      <c r="B9242" s="64" t="e">
        <f>VLOOKUP($A9242,Pivot!$D:$E,2,FALSE)</f>
        <v>#N/A</v>
      </c>
    </row>
    <row r="9243" spans="1:2">
      <c r="A9243"/>
      <c r="B9243" s="64" t="e">
        <f>VLOOKUP($A9243,Pivot!$D:$E,2,FALSE)</f>
        <v>#N/A</v>
      </c>
    </row>
    <row r="9244" spans="1:2">
      <c r="A9244"/>
      <c r="B9244" s="64" t="e">
        <f>VLOOKUP($A9244,Pivot!$D:$E,2,FALSE)</f>
        <v>#N/A</v>
      </c>
    </row>
    <row r="9245" spans="1:2">
      <c r="A9245"/>
      <c r="B9245" s="64" t="e">
        <f>VLOOKUP($A9245,Pivot!$D:$E,2,FALSE)</f>
        <v>#N/A</v>
      </c>
    </row>
    <row r="9246" spans="1:2">
      <c r="A9246"/>
      <c r="B9246" s="64" t="e">
        <f>VLOOKUP($A9246,Pivot!$D:$E,2,FALSE)</f>
        <v>#N/A</v>
      </c>
    </row>
    <row r="9247" spans="1:2">
      <c r="A9247"/>
      <c r="B9247" s="64" t="e">
        <f>VLOOKUP($A9247,Pivot!$D:$E,2,FALSE)</f>
        <v>#N/A</v>
      </c>
    </row>
    <row r="9248" spans="1:2">
      <c r="A9248"/>
      <c r="B9248" s="64" t="e">
        <f>VLOOKUP($A9248,Pivot!$D:$E,2,FALSE)</f>
        <v>#N/A</v>
      </c>
    </row>
    <row r="9249" spans="1:2">
      <c r="A9249"/>
      <c r="B9249" s="64" t="e">
        <f>VLOOKUP($A9249,Pivot!$D:$E,2,FALSE)</f>
        <v>#N/A</v>
      </c>
    </row>
    <row r="9250" spans="1:2">
      <c r="A9250"/>
      <c r="B9250" s="64" t="e">
        <f>VLOOKUP($A9250,Pivot!$D:$E,2,FALSE)</f>
        <v>#N/A</v>
      </c>
    </row>
    <row r="9251" spans="1:2">
      <c r="A9251"/>
      <c r="B9251" s="64" t="e">
        <f>VLOOKUP($A9251,Pivot!$D:$E,2,FALSE)</f>
        <v>#N/A</v>
      </c>
    </row>
    <row r="9252" spans="1:2">
      <c r="A9252"/>
      <c r="B9252" s="64" t="e">
        <f>VLOOKUP($A9252,Pivot!$D:$E,2,FALSE)</f>
        <v>#N/A</v>
      </c>
    </row>
    <row r="9253" spans="1:2">
      <c r="A9253"/>
      <c r="B9253" s="64" t="e">
        <f>VLOOKUP($A9253,Pivot!$D:$E,2,FALSE)</f>
        <v>#N/A</v>
      </c>
    </row>
    <row r="9254" spans="1:2">
      <c r="A9254"/>
      <c r="B9254" s="64" t="e">
        <f>VLOOKUP($A9254,Pivot!$D:$E,2,FALSE)</f>
        <v>#N/A</v>
      </c>
    </row>
    <row r="9255" spans="1:2">
      <c r="A9255"/>
      <c r="B9255" s="64" t="e">
        <f>VLOOKUP($A9255,Pivot!$D:$E,2,FALSE)</f>
        <v>#N/A</v>
      </c>
    </row>
    <row r="9256" spans="1:2">
      <c r="A9256"/>
      <c r="B9256" s="64" t="e">
        <f>VLOOKUP($A9256,Pivot!$D:$E,2,FALSE)</f>
        <v>#N/A</v>
      </c>
    </row>
    <row r="9257" spans="1:2">
      <c r="A9257"/>
      <c r="B9257" s="64" t="e">
        <f>VLOOKUP($A9257,Pivot!$D:$E,2,FALSE)</f>
        <v>#N/A</v>
      </c>
    </row>
    <row r="9258" spans="1:2">
      <c r="A9258"/>
      <c r="B9258" s="64" t="e">
        <f>VLOOKUP($A9258,Pivot!$D:$E,2,FALSE)</f>
        <v>#N/A</v>
      </c>
    </row>
    <row r="9259" spans="1:2">
      <c r="A9259"/>
      <c r="B9259" s="64" t="e">
        <f>VLOOKUP($A9259,Pivot!$D:$E,2,FALSE)</f>
        <v>#N/A</v>
      </c>
    </row>
    <row r="9260" spans="1:2">
      <c r="A9260"/>
      <c r="B9260" s="64" t="e">
        <f>VLOOKUP($A9260,Pivot!$D:$E,2,FALSE)</f>
        <v>#N/A</v>
      </c>
    </row>
    <row r="9261" spans="1:2">
      <c r="A9261"/>
      <c r="B9261" s="64" t="e">
        <f>VLOOKUP($A9261,Pivot!$D:$E,2,FALSE)</f>
        <v>#N/A</v>
      </c>
    </row>
    <row r="9262" spans="1:2">
      <c r="A9262"/>
      <c r="B9262" s="64" t="e">
        <f>VLOOKUP($A9262,Pivot!$D:$E,2,FALSE)</f>
        <v>#N/A</v>
      </c>
    </row>
    <row r="9263" spans="1:2">
      <c r="A9263"/>
      <c r="B9263" s="64" t="e">
        <f>VLOOKUP($A9263,Pivot!$D:$E,2,FALSE)</f>
        <v>#N/A</v>
      </c>
    </row>
    <row r="9264" spans="1:2">
      <c r="A9264"/>
      <c r="B9264" s="64" t="e">
        <f>VLOOKUP($A9264,Pivot!$D:$E,2,FALSE)</f>
        <v>#N/A</v>
      </c>
    </row>
    <row r="9265" spans="1:2">
      <c r="A9265"/>
      <c r="B9265" s="64" t="e">
        <f>VLOOKUP($A9265,Pivot!$D:$E,2,FALSE)</f>
        <v>#N/A</v>
      </c>
    </row>
    <row r="9266" spans="1:2">
      <c r="A9266"/>
      <c r="B9266" s="64" t="e">
        <f>VLOOKUP($A9266,Pivot!$D:$E,2,FALSE)</f>
        <v>#N/A</v>
      </c>
    </row>
    <row r="9267" spans="1:2">
      <c r="A9267"/>
      <c r="B9267" s="64" t="e">
        <f>VLOOKUP($A9267,Pivot!$D:$E,2,FALSE)</f>
        <v>#N/A</v>
      </c>
    </row>
    <row r="9268" spans="1:2">
      <c r="A9268"/>
      <c r="B9268" s="64" t="e">
        <f>VLOOKUP($A9268,Pivot!$D:$E,2,FALSE)</f>
        <v>#N/A</v>
      </c>
    </row>
    <row r="9269" spans="1:2">
      <c r="A9269"/>
      <c r="B9269" s="64" t="e">
        <f>VLOOKUP($A9269,Pivot!$D:$E,2,FALSE)</f>
        <v>#N/A</v>
      </c>
    </row>
    <row r="9270" spans="1:2">
      <c r="A9270"/>
      <c r="B9270" s="64" t="e">
        <f>VLOOKUP($A9270,Pivot!$D:$E,2,FALSE)</f>
        <v>#N/A</v>
      </c>
    </row>
    <row r="9271" spans="1:2">
      <c r="A9271"/>
      <c r="B9271" s="64" t="e">
        <f>VLOOKUP($A9271,Pivot!$D:$E,2,FALSE)</f>
        <v>#N/A</v>
      </c>
    </row>
    <row r="9272" spans="1:2">
      <c r="A9272"/>
      <c r="B9272" s="64" t="e">
        <f>VLOOKUP($A9272,Pivot!$D:$E,2,FALSE)</f>
        <v>#N/A</v>
      </c>
    </row>
    <row r="9273" spans="1:2">
      <c r="A9273"/>
      <c r="B9273" s="64" t="e">
        <f>VLOOKUP($A9273,Pivot!$D:$E,2,FALSE)</f>
        <v>#N/A</v>
      </c>
    </row>
    <row r="9274" spans="1:2">
      <c r="A9274"/>
      <c r="B9274" s="64" t="e">
        <f>VLOOKUP($A9274,Pivot!$D:$E,2,FALSE)</f>
        <v>#N/A</v>
      </c>
    </row>
    <row r="9275" spans="1:2">
      <c r="A9275"/>
      <c r="B9275" s="64" t="e">
        <f>VLOOKUP($A9275,Pivot!$D:$E,2,FALSE)</f>
        <v>#N/A</v>
      </c>
    </row>
    <row r="9276" spans="1:2">
      <c r="A9276"/>
      <c r="B9276" s="64" t="e">
        <f>VLOOKUP($A9276,Pivot!$D:$E,2,FALSE)</f>
        <v>#N/A</v>
      </c>
    </row>
    <row r="9277" spans="1:2">
      <c r="A9277"/>
      <c r="B9277" s="64" t="e">
        <f>VLOOKUP($A9277,Pivot!$D:$E,2,FALSE)</f>
        <v>#N/A</v>
      </c>
    </row>
    <row r="9278" spans="1:2">
      <c r="A9278"/>
      <c r="B9278" s="64" t="e">
        <f>VLOOKUP($A9278,Pivot!$D:$E,2,FALSE)</f>
        <v>#N/A</v>
      </c>
    </row>
    <row r="9279" spans="1:2">
      <c r="A9279"/>
      <c r="B9279" s="64" t="e">
        <f>VLOOKUP($A9279,Pivot!$D:$E,2,FALSE)</f>
        <v>#N/A</v>
      </c>
    </row>
    <row r="9280" spans="1:2">
      <c r="A9280"/>
      <c r="B9280" s="64" t="e">
        <f>VLOOKUP($A9280,Pivot!$D:$E,2,FALSE)</f>
        <v>#N/A</v>
      </c>
    </row>
    <row r="9281" spans="1:2">
      <c r="A9281"/>
      <c r="B9281" s="64" t="e">
        <f>VLOOKUP($A9281,Pivot!$D:$E,2,FALSE)</f>
        <v>#N/A</v>
      </c>
    </row>
    <row r="9282" spans="1:2">
      <c r="A9282"/>
      <c r="B9282" s="64" t="e">
        <f>VLOOKUP($A9282,Pivot!$D:$E,2,FALSE)</f>
        <v>#N/A</v>
      </c>
    </row>
    <row r="9283" spans="1:2">
      <c r="A9283"/>
      <c r="B9283" s="64" t="e">
        <f>VLOOKUP($A9283,Pivot!$D:$E,2,FALSE)</f>
        <v>#N/A</v>
      </c>
    </row>
    <row r="9284" spans="1:2">
      <c r="A9284"/>
      <c r="B9284" s="64" t="e">
        <f>VLOOKUP($A9284,Pivot!$D:$E,2,FALSE)</f>
        <v>#N/A</v>
      </c>
    </row>
    <row r="9285" spans="1:2">
      <c r="A9285"/>
      <c r="B9285" s="64" t="e">
        <f>VLOOKUP($A9285,Pivot!$D:$E,2,FALSE)</f>
        <v>#N/A</v>
      </c>
    </row>
    <row r="9286" spans="1:2">
      <c r="A9286"/>
      <c r="B9286" s="64" t="e">
        <f>VLOOKUP($A9286,Pivot!$D:$E,2,FALSE)</f>
        <v>#N/A</v>
      </c>
    </row>
    <row r="9287" spans="1:2">
      <c r="A9287"/>
      <c r="B9287" s="64" t="e">
        <f>VLOOKUP($A9287,Pivot!$D:$E,2,FALSE)</f>
        <v>#N/A</v>
      </c>
    </row>
    <row r="9288" spans="1:2">
      <c r="A9288"/>
      <c r="B9288" s="64" t="e">
        <f>VLOOKUP($A9288,Pivot!$D:$E,2,FALSE)</f>
        <v>#N/A</v>
      </c>
    </row>
    <row r="9289" spans="1:2">
      <c r="A9289"/>
      <c r="B9289" s="64" t="e">
        <f>VLOOKUP($A9289,Pivot!$D:$E,2,FALSE)</f>
        <v>#N/A</v>
      </c>
    </row>
    <row r="9290" spans="1:2">
      <c r="A9290"/>
      <c r="B9290" s="64" t="e">
        <f>VLOOKUP($A9290,Pivot!$D:$E,2,FALSE)</f>
        <v>#N/A</v>
      </c>
    </row>
    <row r="9291" spans="1:2">
      <c r="A9291"/>
      <c r="B9291" s="64" t="e">
        <f>VLOOKUP($A9291,Pivot!$D:$E,2,FALSE)</f>
        <v>#N/A</v>
      </c>
    </row>
    <row r="9292" spans="1:2">
      <c r="A9292"/>
      <c r="B9292" s="64" t="e">
        <f>VLOOKUP($A9292,Pivot!$D:$E,2,FALSE)</f>
        <v>#N/A</v>
      </c>
    </row>
    <row r="9293" spans="1:2">
      <c r="A9293"/>
      <c r="B9293" s="64" t="e">
        <f>VLOOKUP($A9293,Pivot!$D:$E,2,FALSE)</f>
        <v>#N/A</v>
      </c>
    </row>
    <row r="9294" spans="1:2">
      <c r="A9294"/>
      <c r="B9294" s="64" t="e">
        <f>VLOOKUP($A9294,Pivot!$D:$E,2,FALSE)</f>
        <v>#N/A</v>
      </c>
    </row>
    <row r="9295" spans="1:2">
      <c r="A9295"/>
      <c r="B9295" s="64" t="e">
        <f>VLOOKUP($A9295,Pivot!$D:$E,2,FALSE)</f>
        <v>#N/A</v>
      </c>
    </row>
    <row r="9296" spans="1:2">
      <c r="A9296"/>
      <c r="B9296" s="64" t="e">
        <f>VLOOKUP($A9296,Pivot!$D:$E,2,FALSE)</f>
        <v>#N/A</v>
      </c>
    </row>
    <row r="9297" spans="1:2">
      <c r="A9297"/>
      <c r="B9297" s="64" t="e">
        <f>VLOOKUP($A9297,Pivot!$D:$E,2,FALSE)</f>
        <v>#N/A</v>
      </c>
    </row>
    <row r="9298" spans="1:2">
      <c r="A9298"/>
      <c r="B9298" s="64" t="e">
        <f>VLOOKUP($A9298,Pivot!$D:$E,2,FALSE)</f>
        <v>#N/A</v>
      </c>
    </row>
    <row r="9299" spans="1:2">
      <c r="A9299"/>
      <c r="B9299" s="64" t="e">
        <f>VLOOKUP($A9299,Pivot!$D:$E,2,FALSE)</f>
        <v>#N/A</v>
      </c>
    </row>
    <row r="9300" spans="1:2">
      <c r="A9300"/>
      <c r="B9300" s="64" t="e">
        <f>VLOOKUP($A9300,Pivot!$D:$E,2,FALSE)</f>
        <v>#N/A</v>
      </c>
    </row>
    <row r="9301" spans="1:2">
      <c r="A9301"/>
      <c r="B9301" s="64" t="e">
        <f>VLOOKUP($A9301,Pivot!$D:$E,2,FALSE)</f>
        <v>#N/A</v>
      </c>
    </row>
    <row r="9302" spans="1:2">
      <c r="A9302"/>
      <c r="B9302" s="64" t="e">
        <f>VLOOKUP($A9302,Pivot!$D:$E,2,FALSE)</f>
        <v>#N/A</v>
      </c>
    </row>
    <row r="9303" spans="1:2">
      <c r="A9303"/>
      <c r="B9303" s="64" t="e">
        <f>VLOOKUP($A9303,Pivot!$D:$E,2,FALSE)</f>
        <v>#N/A</v>
      </c>
    </row>
    <row r="9304" spans="1:2">
      <c r="A9304"/>
      <c r="B9304" s="64" t="e">
        <f>VLOOKUP($A9304,Pivot!$D:$E,2,FALSE)</f>
        <v>#N/A</v>
      </c>
    </row>
    <row r="9305" spans="1:2">
      <c r="A9305"/>
      <c r="B9305" s="64" t="e">
        <f>VLOOKUP($A9305,Pivot!$D:$E,2,FALSE)</f>
        <v>#N/A</v>
      </c>
    </row>
    <row r="9306" spans="1:2">
      <c r="A9306"/>
      <c r="B9306" s="64" t="e">
        <f>VLOOKUP($A9306,Pivot!$D:$E,2,FALSE)</f>
        <v>#N/A</v>
      </c>
    </row>
    <row r="9307" spans="1:2">
      <c r="A9307"/>
      <c r="B9307" s="64" t="e">
        <f>VLOOKUP($A9307,Pivot!$D:$E,2,FALSE)</f>
        <v>#N/A</v>
      </c>
    </row>
    <row r="9308" spans="1:2">
      <c r="A9308"/>
      <c r="B9308" s="64" t="e">
        <f>VLOOKUP($A9308,Pivot!$D:$E,2,FALSE)</f>
        <v>#N/A</v>
      </c>
    </row>
    <row r="9309" spans="1:2">
      <c r="A9309"/>
      <c r="B9309" s="64" t="e">
        <f>VLOOKUP($A9309,Pivot!$D:$E,2,FALSE)</f>
        <v>#N/A</v>
      </c>
    </row>
    <row r="9310" spans="1:2">
      <c r="A9310"/>
      <c r="B9310" s="64" t="e">
        <f>VLOOKUP($A9310,Pivot!$D:$E,2,FALSE)</f>
        <v>#N/A</v>
      </c>
    </row>
    <row r="9311" spans="1:2">
      <c r="A9311"/>
      <c r="B9311" s="64" t="e">
        <f>VLOOKUP($A9311,Pivot!$D:$E,2,FALSE)</f>
        <v>#N/A</v>
      </c>
    </row>
    <row r="9312" spans="1:2">
      <c r="A9312"/>
      <c r="B9312" s="64" t="e">
        <f>VLOOKUP($A9312,Pivot!$D:$E,2,FALSE)</f>
        <v>#N/A</v>
      </c>
    </row>
    <row r="9313" spans="1:2">
      <c r="A9313"/>
      <c r="B9313" s="64" t="e">
        <f>VLOOKUP($A9313,Pivot!$D:$E,2,FALSE)</f>
        <v>#N/A</v>
      </c>
    </row>
    <row r="9314" spans="1:2">
      <c r="A9314"/>
      <c r="B9314" s="64" t="e">
        <f>VLOOKUP($A9314,Pivot!$D:$E,2,FALSE)</f>
        <v>#N/A</v>
      </c>
    </row>
    <row r="9315" spans="1:2">
      <c r="A9315"/>
      <c r="B9315" s="64" t="e">
        <f>VLOOKUP($A9315,Pivot!$D:$E,2,FALSE)</f>
        <v>#N/A</v>
      </c>
    </row>
    <row r="9316" spans="1:2">
      <c r="A9316"/>
      <c r="B9316" s="64" t="e">
        <f>VLOOKUP($A9316,Pivot!$D:$E,2,FALSE)</f>
        <v>#N/A</v>
      </c>
    </row>
    <row r="9317" spans="1:2">
      <c r="A9317"/>
      <c r="B9317" s="64" t="e">
        <f>VLOOKUP($A9317,Pivot!$D:$E,2,FALSE)</f>
        <v>#N/A</v>
      </c>
    </row>
    <row r="9318" spans="1:2">
      <c r="A9318"/>
      <c r="B9318" s="64" t="e">
        <f>VLOOKUP($A9318,Pivot!$D:$E,2,FALSE)</f>
        <v>#N/A</v>
      </c>
    </row>
    <row r="9319" spans="1:2">
      <c r="A9319"/>
      <c r="B9319" s="64" t="e">
        <f>VLOOKUP($A9319,Pivot!$D:$E,2,FALSE)</f>
        <v>#N/A</v>
      </c>
    </row>
    <row r="9320" spans="1:2">
      <c r="A9320"/>
      <c r="B9320" s="64" t="e">
        <f>VLOOKUP($A9320,Pivot!$D:$E,2,FALSE)</f>
        <v>#N/A</v>
      </c>
    </row>
    <row r="9321" spans="1:2">
      <c r="A9321"/>
      <c r="B9321" s="64" t="e">
        <f>VLOOKUP($A9321,Pivot!$D:$E,2,FALSE)</f>
        <v>#N/A</v>
      </c>
    </row>
    <row r="9322" spans="1:2">
      <c r="A9322"/>
      <c r="B9322" s="64" t="e">
        <f>VLOOKUP($A9322,Pivot!$D:$E,2,FALSE)</f>
        <v>#N/A</v>
      </c>
    </row>
    <row r="9323" spans="1:2">
      <c r="A9323"/>
      <c r="B9323" s="64" t="e">
        <f>VLOOKUP($A9323,Pivot!$D:$E,2,FALSE)</f>
        <v>#N/A</v>
      </c>
    </row>
    <row r="9324" spans="1:2">
      <c r="A9324"/>
      <c r="B9324" s="64" t="e">
        <f>VLOOKUP($A9324,Pivot!$D:$E,2,FALSE)</f>
        <v>#N/A</v>
      </c>
    </row>
    <row r="9325" spans="1:2">
      <c r="A9325"/>
      <c r="B9325" s="64" t="e">
        <f>VLOOKUP($A9325,Pivot!$D:$E,2,FALSE)</f>
        <v>#N/A</v>
      </c>
    </row>
    <row r="9326" spans="1:2">
      <c r="A9326"/>
      <c r="B9326" s="64" t="e">
        <f>VLOOKUP($A9326,Pivot!$D:$E,2,FALSE)</f>
        <v>#N/A</v>
      </c>
    </row>
    <row r="9327" spans="1:2">
      <c r="A9327"/>
      <c r="B9327" s="64" t="e">
        <f>VLOOKUP($A9327,Pivot!$D:$E,2,FALSE)</f>
        <v>#N/A</v>
      </c>
    </row>
    <row r="9328" spans="1:2">
      <c r="A9328"/>
      <c r="B9328" s="64" t="e">
        <f>VLOOKUP($A9328,Pivot!$D:$E,2,FALSE)</f>
        <v>#N/A</v>
      </c>
    </row>
    <row r="9329" spans="1:2">
      <c r="A9329"/>
      <c r="B9329" s="64" t="e">
        <f>VLOOKUP($A9329,Pivot!$D:$E,2,FALSE)</f>
        <v>#N/A</v>
      </c>
    </row>
    <row r="9330" spans="1:2">
      <c r="A9330"/>
      <c r="B9330" s="64" t="e">
        <f>VLOOKUP($A9330,Pivot!$D:$E,2,FALSE)</f>
        <v>#N/A</v>
      </c>
    </row>
    <row r="9331" spans="1:2">
      <c r="A9331"/>
      <c r="B9331" s="64" t="e">
        <f>VLOOKUP($A9331,Pivot!$D:$E,2,FALSE)</f>
        <v>#N/A</v>
      </c>
    </row>
    <row r="9332" spans="1:2">
      <c r="A9332"/>
      <c r="B9332" s="64" t="e">
        <f>VLOOKUP($A9332,Pivot!$D:$E,2,FALSE)</f>
        <v>#N/A</v>
      </c>
    </row>
    <row r="9333" spans="1:2">
      <c r="A9333"/>
      <c r="B9333" s="64" t="e">
        <f>VLOOKUP($A9333,Pivot!$D:$E,2,FALSE)</f>
        <v>#N/A</v>
      </c>
    </row>
    <row r="9334" spans="1:2">
      <c r="A9334"/>
      <c r="B9334" s="64" t="e">
        <f>VLOOKUP($A9334,Pivot!$D:$E,2,FALSE)</f>
        <v>#N/A</v>
      </c>
    </row>
    <row r="9335" spans="1:2">
      <c r="A9335"/>
      <c r="B9335" s="64" t="e">
        <f>VLOOKUP($A9335,Pivot!$D:$E,2,FALSE)</f>
        <v>#N/A</v>
      </c>
    </row>
    <row r="9336" spans="1:2">
      <c r="A9336"/>
      <c r="B9336" s="64" t="e">
        <f>VLOOKUP($A9336,Pivot!$D:$E,2,FALSE)</f>
        <v>#N/A</v>
      </c>
    </row>
    <row r="9337" spans="1:2">
      <c r="A9337"/>
      <c r="B9337" s="64" t="e">
        <f>VLOOKUP($A9337,Pivot!$D:$E,2,FALSE)</f>
        <v>#N/A</v>
      </c>
    </row>
    <row r="9338" spans="1:2">
      <c r="A9338"/>
      <c r="B9338" s="64" t="e">
        <f>VLOOKUP($A9338,Pivot!$D:$E,2,FALSE)</f>
        <v>#N/A</v>
      </c>
    </row>
    <row r="9339" spans="1:2">
      <c r="A9339"/>
      <c r="B9339" s="64" t="e">
        <f>VLOOKUP($A9339,Pivot!$D:$E,2,FALSE)</f>
        <v>#N/A</v>
      </c>
    </row>
    <row r="9340" spans="1:2">
      <c r="A9340"/>
      <c r="B9340" s="64" t="e">
        <f>VLOOKUP($A9340,Pivot!$D:$E,2,FALSE)</f>
        <v>#N/A</v>
      </c>
    </row>
    <row r="9341" spans="1:2">
      <c r="A9341"/>
      <c r="B9341" s="64" t="e">
        <f>VLOOKUP($A9341,Pivot!$D:$E,2,FALSE)</f>
        <v>#N/A</v>
      </c>
    </row>
    <row r="9342" spans="1:2">
      <c r="A9342"/>
      <c r="B9342" s="64" t="e">
        <f>VLOOKUP($A9342,Pivot!$D:$E,2,FALSE)</f>
        <v>#N/A</v>
      </c>
    </row>
    <row r="9343" spans="1:2">
      <c r="A9343"/>
      <c r="B9343" s="64" t="e">
        <f>VLOOKUP($A9343,Pivot!$D:$E,2,FALSE)</f>
        <v>#N/A</v>
      </c>
    </row>
    <row r="9344" spans="1:2">
      <c r="A9344"/>
      <c r="B9344" s="64" t="e">
        <f>VLOOKUP($A9344,Pivot!$D:$E,2,FALSE)</f>
        <v>#N/A</v>
      </c>
    </row>
    <row r="9345" spans="1:2">
      <c r="A9345"/>
      <c r="B9345" s="64" t="e">
        <f>VLOOKUP($A9345,Pivot!$D:$E,2,FALSE)</f>
        <v>#N/A</v>
      </c>
    </row>
    <row r="9346" spans="1:2">
      <c r="A9346"/>
      <c r="B9346" s="64" t="e">
        <f>VLOOKUP($A9346,Pivot!$D:$E,2,FALSE)</f>
        <v>#N/A</v>
      </c>
    </row>
    <row r="9347" spans="1:2">
      <c r="A9347"/>
      <c r="B9347" s="64" t="e">
        <f>VLOOKUP($A9347,Pivot!$D:$E,2,FALSE)</f>
        <v>#N/A</v>
      </c>
    </row>
    <row r="9348" spans="1:2">
      <c r="A9348"/>
      <c r="B9348" s="64" t="e">
        <f>VLOOKUP($A9348,Pivot!$D:$E,2,FALSE)</f>
        <v>#N/A</v>
      </c>
    </row>
    <row r="9349" spans="1:2">
      <c r="A9349"/>
      <c r="B9349" s="64" t="e">
        <f>VLOOKUP($A9349,Pivot!$D:$E,2,FALSE)</f>
        <v>#N/A</v>
      </c>
    </row>
    <row r="9350" spans="1:2">
      <c r="A9350"/>
      <c r="B9350" s="64" t="e">
        <f>VLOOKUP($A9350,Pivot!$D:$E,2,FALSE)</f>
        <v>#N/A</v>
      </c>
    </row>
    <row r="9351" spans="1:2">
      <c r="A9351"/>
      <c r="B9351" s="64" t="e">
        <f>VLOOKUP($A9351,Pivot!$D:$E,2,FALSE)</f>
        <v>#N/A</v>
      </c>
    </row>
    <row r="9352" spans="1:2">
      <c r="A9352"/>
      <c r="B9352" s="64" t="e">
        <f>VLOOKUP($A9352,Pivot!$D:$E,2,FALSE)</f>
        <v>#N/A</v>
      </c>
    </row>
    <row r="9353" spans="1:2">
      <c r="A9353"/>
      <c r="B9353" s="64" t="e">
        <f>VLOOKUP($A9353,Pivot!$D:$E,2,FALSE)</f>
        <v>#N/A</v>
      </c>
    </row>
    <row r="9354" spans="1:2">
      <c r="A9354"/>
      <c r="B9354" s="64" t="e">
        <f>VLOOKUP($A9354,Pivot!$D:$E,2,FALSE)</f>
        <v>#N/A</v>
      </c>
    </row>
    <row r="9355" spans="1:2">
      <c r="A9355"/>
      <c r="B9355" s="64" t="e">
        <f>VLOOKUP($A9355,Pivot!$D:$E,2,FALSE)</f>
        <v>#N/A</v>
      </c>
    </row>
    <row r="9356" spans="1:2">
      <c r="A9356"/>
      <c r="B9356" s="64" t="e">
        <f>VLOOKUP($A9356,Pivot!$D:$E,2,FALSE)</f>
        <v>#N/A</v>
      </c>
    </row>
    <row r="9357" spans="1:2">
      <c r="A9357"/>
      <c r="B9357" s="64" t="e">
        <f>VLOOKUP($A9357,Pivot!$D:$E,2,FALSE)</f>
        <v>#N/A</v>
      </c>
    </row>
    <row r="9358" spans="1:2">
      <c r="A9358"/>
      <c r="B9358" s="64" t="e">
        <f>VLOOKUP($A9358,Pivot!$D:$E,2,FALSE)</f>
        <v>#N/A</v>
      </c>
    </row>
    <row r="9359" spans="1:2">
      <c r="A9359"/>
      <c r="B9359" s="64" t="e">
        <f>VLOOKUP($A9359,Pivot!$D:$E,2,FALSE)</f>
        <v>#N/A</v>
      </c>
    </row>
    <row r="9360" spans="1:2">
      <c r="A9360"/>
      <c r="B9360" s="64" t="e">
        <f>VLOOKUP($A9360,Pivot!$D:$E,2,FALSE)</f>
        <v>#N/A</v>
      </c>
    </row>
    <row r="9361" spans="1:2">
      <c r="A9361"/>
      <c r="B9361" s="64" t="e">
        <f>VLOOKUP($A9361,Pivot!$D:$E,2,FALSE)</f>
        <v>#N/A</v>
      </c>
    </row>
    <row r="9362" spans="1:2">
      <c r="A9362"/>
      <c r="B9362" s="64" t="e">
        <f>VLOOKUP($A9362,Pivot!$D:$E,2,FALSE)</f>
        <v>#N/A</v>
      </c>
    </row>
    <row r="9363" spans="1:2">
      <c r="A9363"/>
      <c r="B9363" s="64" t="e">
        <f>VLOOKUP($A9363,Pivot!$D:$E,2,FALSE)</f>
        <v>#N/A</v>
      </c>
    </row>
    <row r="9364" spans="1:2">
      <c r="A9364"/>
      <c r="B9364" s="64" t="e">
        <f>VLOOKUP($A9364,Pivot!$D:$E,2,FALSE)</f>
        <v>#N/A</v>
      </c>
    </row>
    <row r="9365" spans="1:2">
      <c r="A9365"/>
      <c r="B9365" s="64" t="e">
        <f>VLOOKUP($A9365,Pivot!$D:$E,2,FALSE)</f>
        <v>#N/A</v>
      </c>
    </row>
    <row r="9366" spans="1:2">
      <c r="A9366"/>
      <c r="B9366" s="64" t="e">
        <f>VLOOKUP($A9366,Pivot!$D:$E,2,FALSE)</f>
        <v>#N/A</v>
      </c>
    </row>
    <row r="9367" spans="1:2">
      <c r="A9367"/>
      <c r="B9367" s="64" t="e">
        <f>VLOOKUP($A9367,Pivot!$D:$E,2,FALSE)</f>
        <v>#N/A</v>
      </c>
    </row>
    <row r="9368" spans="1:2">
      <c r="A9368"/>
      <c r="B9368" s="64" t="e">
        <f>VLOOKUP($A9368,Pivot!$D:$E,2,FALSE)</f>
        <v>#N/A</v>
      </c>
    </row>
    <row r="9369" spans="1:2">
      <c r="A9369"/>
      <c r="B9369" s="64" t="e">
        <f>VLOOKUP($A9369,Pivot!$D:$E,2,FALSE)</f>
        <v>#N/A</v>
      </c>
    </row>
    <row r="9370" spans="1:2">
      <c r="A9370"/>
      <c r="B9370" s="64" t="e">
        <f>VLOOKUP($A9370,Pivot!$D:$E,2,FALSE)</f>
        <v>#N/A</v>
      </c>
    </row>
    <row r="9371" spans="1:2">
      <c r="A9371"/>
      <c r="B9371" s="64" t="e">
        <f>VLOOKUP($A9371,Pivot!$D:$E,2,FALSE)</f>
        <v>#N/A</v>
      </c>
    </row>
    <row r="9372" spans="1:2">
      <c r="A9372"/>
      <c r="B9372" s="64" t="e">
        <f>VLOOKUP($A9372,Pivot!$D:$E,2,FALSE)</f>
        <v>#N/A</v>
      </c>
    </row>
    <row r="9373" spans="1:2">
      <c r="A9373"/>
      <c r="B9373" s="64" t="e">
        <f>VLOOKUP($A9373,Pivot!$D:$E,2,FALSE)</f>
        <v>#N/A</v>
      </c>
    </row>
    <row r="9374" spans="1:2">
      <c r="A9374"/>
      <c r="B9374" s="64" t="e">
        <f>VLOOKUP($A9374,Pivot!$D:$E,2,FALSE)</f>
        <v>#N/A</v>
      </c>
    </row>
    <row r="9375" spans="1:2">
      <c r="A9375"/>
      <c r="B9375" s="64" t="e">
        <f>VLOOKUP($A9375,Pivot!$D:$E,2,FALSE)</f>
        <v>#N/A</v>
      </c>
    </row>
    <row r="9376" spans="1:2">
      <c r="A9376"/>
      <c r="B9376" s="64" t="e">
        <f>VLOOKUP($A9376,Pivot!$D:$E,2,FALSE)</f>
        <v>#N/A</v>
      </c>
    </row>
    <row r="9377" spans="1:2">
      <c r="A9377"/>
      <c r="B9377" s="64" t="e">
        <f>VLOOKUP($A9377,Pivot!$D:$E,2,FALSE)</f>
        <v>#N/A</v>
      </c>
    </row>
    <row r="9378" spans="1:2">
      <c r="A9378"/>
      <c r="B9378" s="64" t="e">
        <f>VLOOKUP($A9378,Pivot!$D:$E,2,FALSE)</f>
        <v>#N/A</v>
      </c>
    </row>
    <row r="9379" spans="1:2">
      <c r="A9379"/>
      <c r="B9379" s="64" t="e">
        <f>VLOOKUP($A9379,Pivot!$D:$E,2,FALSE)</f>
        <v>#N/A</v>
      </c>
    </row>
    <row r="9380" spans="1:2">
      <c r="A9380"/>
      <c r="B9380" s="64" t="e">
        <f>VLOOKUP($A9380,Pivot!$D:$E,2,FALSE)</f>
        <v>#N/A</v>
      </c>
    </row>
    <row r="9381" spans="1:2">
      <c r="A9381"/>
      <c r="B9381" s="64" t="e">
        <f>VLOOKUP($A9381,Pivot!$D:$E,2,FALSE)</f>
        <v>#N/A</v>
      </c>
    </row>
    <row r="9382" spans="1:2">
      <c r="A9382"/>
      <c r="B9382" s="64" t="e">
        <f>VLOOKUP($A9382,Pivot!$D:$E,2,FALSE)</f>
        <v>#N/A</v>
      </c>
    </row>
    <row r="9383" spans="1:2">
      <c r="A9383"/>
      <c r="B9383" s="64" t="e">
        <f>VLOOKUP($A9383,Pivot!$D:$E,2,FALSE)</f>
        <v>#N/A</v>
      </c>
    </row>
    <row r="9384" spans="1:2">
      <c r="A9384"/>
      <c r="B9384" s="64" t="e">
        <f>VLOOKUP($A9384,Pivot!$D:$E,2,FALSE)</f>
        <v>#N/A</v>
      </c>
    </row>
    <row r="9385" spans="1:2">
      <c r="A9385"/>
      <c r="B9385" s="64" t="e">
        <f>VLOOKUP($A9385,Pivot!$D:$E,2,FALSE)</f>
        <v>#N/A</v>
      </c>
    </row>
    <row r="9386" spans="1:2">
      <c r="A9386"/>
      <c r="B9386" s="64" t="e">
        <f>VLOOKUP($A9386,Pivot!$D:$E,2,FALSE)</f>
        <v>#N/A</v>
      </c>
    </row>
    <row r="9387" spans="1:2">
      <c r="A9387"/>
      <c r="B9387" s="64" t="e">
        <f>VLOOKUP($A9387,Pivot!$D:$E,2,FALSE)</f>
        <v>#N/A</v>
      </c>
    </row>
    <row r="9388" spans="1:2">
      <c r="A9388"/>
      <c r="B9388" s="64" t="e">
        <f>VLOOKUP($A9388,Pivot!$D:$E,2,FALSE)</f>
        <v>#N/A</v>
      </c>
    </row>
    <row r="9389" spans="1:2">
      <c r="A9389"/>
      <c r="B9389" s="64" t="e">
        <f>VLOOKUP($A9389,Pivot!$D:$E,2,FALSE)</f>
        <v>#N/A</v>
      </c>
    </row>
    <row r="9390" spans="1:2">
      <c r="A9390"/>
      <c r="B9390" s="64" t="e">
        <f>VLOOKUP($A9390,Pivot!$D:$E,2,FALSE)</f>
        <v>#N/A</v>
      </c>
    </row>
    <row r="9391" spans="1:2">
      <c r="A9391"/>
      <c r="B9391" s="64" t="e">
        <f>VLOOKUP($A9391,Pivot!$D:$E,2,FALSE)</f>
        <v>#N/A</v>
      </c>
    </row>
    <row r="9392" spans="1:2">
      <c r="A9392"/>
      <c r="B9392" s="64" t="e">
        <f>VLOOKUP($A9392,Pivot!$D:$E,2,FALSE)</f>
        <v>#N/A</v>
      </c>
    </row>
    <row r="9393" spans="1:2">
      <c r="A9393"/>
      <c r="B9393" s="64" t="e">
        <f>VLOOKUP($A9393,Pivot!$D:$E,2,FALSE)</f>
        <v>#N/A</v>
      </c>
    </row>
    <row r="9394" spans="1:2">
      <c r="A9394"/>
      <c r="B9394" s="64" t="e">
        <f>VLOOKUP($A9394,Pivot!$D:$E,2,FALSE)</f>
        <v>#N/A</v>
      </c>
    </row>
    <row r="9395" spans="1:2">
      <c r="A9395"/>
      <c r="B9395" s="64" t="e">
        <f>VLOOKUP($A9395,Pivot!$D:$E,2,FALSE)</f>
        <v>#N/A</v>
      </c>
    </row>
    <row r="9396" spans="1:2">
      <c r="A9396"/>
      <c r="B9396" s="64" t="e">
        <f>VLOOKUP($A9396,Pivot!$D:$E,2,FALSE)</f>
        <v>#N/A</v>
      </c>
    </row>
    <row r="9397" spans="1:2">
      <c r="A9397"/>
      <c r="B9397" s="64" t="e">
        <f>VLOOKUP($A9397,Pivot!$D:$E,2,FALSE)</f>
        <v>#N/A</v>
      </c>
    </row>
    <row r="9398" spans="1:2">
      <c r="A9398"/>
      <c r="B9398" s="64" t="e">
        <f>VLOOKUP($A9398,Pivot!$D:$E,2,FALSE)</f>
        <v>#N/A</v>
      </c>
    </row>
    <row r="9399" spans="1:2">
      <c r="A9399"/>
      <c r="B9399" s="64" t="e">
        <f>VLOOKUP($A9399,Pivot!$D:$E,2,FALSE)</f>
        <v>#N/A</v>
      </c>
    </row>
    <row r="9400" spans="1:2">
      <c r="A9400"/>
      <c r="B9400" s="64" t="e">
        <f>VLOOKUP($A9400,Pivot!$D:$E,2,FALSE)</f>
        <v>#N/A</v>
      </c>
    </row>
    <row r="9401" spans="1:2">
      <c r="A9401"/>
      <c r="B9401" s="64" t="e">
        <f>VLOOKUP($A9401,Pivot!$D:$E,2,FALSE)</f>
        <v>#N/A</v>
      </c>
    </row>
    <row r="9402" spans="1:2">
      <c r="A9402"/>
      <c r="B9402" s="64" t="e">
        <f>VLOOKUP($A9402,Pivot!$D:$E,2,FALSE)</f>
        <v>#N/A</v>
      </c>
    </row>
    <row r="9403" spans="1:2">
      <c r="A9403"/>
      <c r="B9403" s="64" t="e">
        <f>VLOOKUP($A9403,Pivot!$D:$E,2,FALSE)</f>
        <v>#N/A</v>
      </c>
    </row>
    <row r="9404" spans="1:2">
      <c r="A9404"/>
      <c r="B9404" s="64" t="e">
        <f>VLOOKUP($A9404,Pivot!$D:$E,2,FALSE)</f>
        <v>#N/A</v>
      </c>
    </row>
    <row r="9405" spans="1:2">
      <c r="A9405"/>
      <c r="B9405" s="64" t="e">
        <f>VLOOKUP($A9405,Pivot!$D:$E,2,FALSE)</f>
        <v>#N/A</v>
      </c>
    </row>
    <row r="9406" spans="1:2">
      <c r="A9406"/>
      <c r="B9406" s="64" t="e">
        <f>VLOOKUP($A9406,Pivot!$D:$E,2,FALSE)</f>
        <v>#N/A</v>
      </c>
    </row>
    <row r="9407" spans="1:2">
      <c r="A9407"/>
      <c r="B9407" s="64" t="e">
        <f>VLOOKUP($A9407,Pivot!$D:$E,2,FALSE)</f>
        <v>#N/A</v>
      </c>
    </row>
    <row r="9408" spans="1:2">
      <c r="A9408"/>
      <c r="B9408" s="64" t="e">
        <f>VLOOKUP($A9408,Pivot!$D:$E,2,FALSE)</f>
        <v>#N/A</v>
      </c>
    </row>
    <row r="9409" spans="1:2">
      <c r="A9409"/>
      <c r="B9409" s="64" t="e">
        <f>VLOOKUP($A9409,Pivot!$D:$E,2,FALSE)</f>
        <v>#N/A</v>
      </c>
    </row>
    <row r="9410" spans="1:2">
      <c r="A9410"/>
      <c r="B9410" s="64" t="e">
        <f>VLOOKUP($A9410,Pivot!$D:$E,2,FALSE)</f>
        <v>#N/A</v>
      </c>
    </row>
    <row r="9411" spans="1:2">
      <c r="A9411"/>
      <c r="B9411" s="64" t="e">
        <f>VLOOKUP($A9411,Pivot!$D:$E,2,FALSE)</f>
        <v>#N/A</v>
      </c>
    </row>
    <row r="9412" spans="1:2">
      <c r="A9412"/>
      <c r="B9412" s="64" t="e">
        <f>VLOOKUP($A9412,Pivot!$D:$E,2,FALSE)</f>
        <v>#N/A</v>
      </c>
    </row>
    <row r="9413" spans="1:2">
      <c r="A9413"/>
      <c r="B9413" s="64" t="e">
        <f>VLOOKUP($A9413,Pivot!$D:$E,2,FALSE)</f>
        <v>#N/A</v>
      </c>
    </row>
    <row r="9414" spans="1:2">
      <c r="A9414"/>
      <c r="B9414" s="64" t="e">
        <f>VLOOKUP($A9414,Pivot!$D:$E,2,FALSE)</f>
        <v>#N/A</v>
      </c>
    </row>
    <row r="9415" spans="1:2">
      <c r="A9415"/>
      <c r="B9415" s="64" t="e">
        <f>VLOOKUP($A9415,Pivot!$D:$E,2,FALSE)</f>
        <v>#N/A</v>
      </c>
    </row>
    <row r="9416" spans="1:2">
      <c r="A9416"/>
      <c r="B9416" s="64" t="e">
        <f>VLOOKUP($A9416,Pivot!$D:$E,2,FALSE)</f>
        <v>#N/A</v>
      </c>
    </row>
    <row r="9417" spans="1:2">
      <c r="A9417"/>
      <c r="B9417" s="64" t="e">
        <f>VLOOKUP($A9417,Pivot!$D:$E,2,FALSE)</f>
        <v>#N/A</v>
      </c>
    </row>
    <row r="9418" spans="1:2">
      <c r="A9418"/>
      <c r="B9418" s="64" t="e">
        <f>VLOOKUP($A9418,Pivot!$D:$E,2,FALSE)</f>
        <v>#N/A</v>
      </c>
    </row>
    <row r="9419" spans="1:2">
      <c r="A9419"/>
      <c r="B9419" s="64" t="e">
        <f>VLOOKUP($A9419,Pivot!$D:$E,2,FALSE)</f>
        <v>#N/A</v>
      </c>
    </row>
    <row r="9420" spans="1:2">
      <c r="A9420"/>
      <c r="B9420" s="64" t="e">
        <f>VLOOKUP($A9420,Pivot!$D:$E,2,FALSE)</f>
        <v>#N/A</v>
      </c>
    </row>
    <row r="9421" spans="1:2">
      <c r="A9421"/>
      <c r="B9421" s="64" t="e">
        <f>VLOOKUP($A9421,Pivot!$D:$E,2,FALSE)</f>
        <v>#N/A</v>
      </c>
    </row>
    <row r="9422" spans="1:2">
      <c r="A9422"/>
      <c r="B9422" s="64" t="e">
        <f>VLOOKUP($A9422,Pivot!$D:$E,2,FALSE)</f>
        <v>#N/A</v>
      </c>
    </row>
    <row r="9423" spans="1:2">
      <c r="A9423"/>
      <c r="B9423" s="64" t="e">
        <f>VLOOKUP($A9423,Pivot!$D:$E,2,FALSE)</f>
        <v>#N/A</v>
      </c>
    </row>
    <row r="9424" spans="1:2">
      <c r="A9424"/>
      <c r="B9424" s="64" t="e">
        <f>VLOOKUP($A9424,Pivot!$D:$E,2,FALSE)</f>
        <v>#N/A</v>
      </c>
    </row>
    <row r="9425" spans="1:2">
      <c r="A9425"/>
      <c r="B9425" s="64" t="e">
        <f>VLOOKUP($A9425,Pivot!$D:$E,2,FALSE)</f>
        <v>#N/A</v>
      </c>
    </row>
    <row r="9426" spans="1:2">
      <c r="A9426"/>
      <c r="B9426" s="64" t="e">
        <f>VLOOKUP($A9426,Pivot!$D:$E,2,FALSE)</f>
        <v>#N/A</v>
      </c>
    </row>
    <row r="9427" spans="1:2">
      <c r="A9427"/>
      <c r="B9427" s="64" t="e">
        <f>VLOOKUP($A9427,Pivot!$D:$E,2,FALSE)</f>
        <v>#N/A</v>
      </c>
    </row>
    <row r="9428" spans="1:2">
      <c r="A9428"/>
      <c r="B9428" s="64" t="e">
        <f>VLOOKUP($A9428,Pivot!$D:$E,2,FALSE)</f>
        <v>#N/A</v>
      </c>
    </row>
    <row r="9429" spans="1:2">
      <c r="A9429"/>
      <c r="B9429" s="64" t="e">
        <f>VLOOKUP($A9429,Pivot!$D:$E,2,FALSE)</f>
        <v>#N/A</v>
      </c>
    </row>
    <row r="9430" spans="1:2">
      <c r="A9430"/>
      <c r="B9430" s="64" t="e">
        <f>VLOOKUP($A9430,Pivot!$D:$E,2,FALSE)</f>
        <v>#N/A</v>
      </c>
    </row>
    <row r="9431" spans="1:2">
      <c r="A9431"/>
      <c r="B9431" s="64" t="e">
        <f>VLOOKUP($A9431,Pivot!$D:$E,2,FALSE)</f>
        <v>#N/A</v>
      </c>
    </row>
    <row r="9432" spans="1:2">
      <c r="A9432"/>
      <c r="B9432" s="64" t="e">
        <f>VLOOKUP($A9432,Pivot!$D:$E,2,FALSE)</f>
        <v>#N/A</v>
      </c>
    </row>
    <row r="9433" spans="1:2">
      <c r="A9433"/>
      <c r="B9433" s="64" t="e">
        <f>VLOOKUP($A9433,Pivot!$D:$E,2,FALSE)</f>
        <v>#N/A</v>
      </c>
    </row>
    <row r="9434" spans="1:2">
      <c r="A9434"/>
      <c r="B9434" s="64" t="e">
        <f>VLOOKUP($A9434,Pivot!$D:$E,2,FALSE)</f>
        <v>#N/A</v>
      </c>
    </row>
    <row r="9435" spans="1:2">
      <c r="A9435"/>
      <c r="B9435" s="64" t="e">
        <f>VLOOKUP($A9435,Pivot!$D:$E,2,FALSE)</f>
        <v>#N/A</v>
      </c>
    </row>
    <row r="9436" spans="1:2">
      <c r="A9436"/>
      <c r="B9436" s="64" t="e">
        <f>VLOOKUP($A9436,Pivot!$D:$E,2,FALSE)</f>
        <v>#N/A</v>
      </c>
    </row>
    <row r="9437" spans="1:2">
      <c r="A9437"/>
      <c r="B9437" s="64" t="e">
        <f>VLOOKUP($A9437,Pivot!$D:$E,2,FALSE)</f>
        <v>#N/A</v>
      </c>
    </row>
    <row r="9438" spans="1:2">
      <c r="A9438"/>
      <c r="B9438" s="64" t="e">
        <f>VLOOKUP($A9438,Pivot!$D:$E,2,FALSE)</f>
        <v>#N/A</v>
      </c>
    </row>
    <row r="9439" spans="1:2">
      <c r="A9439"/>
      <c r="B9439" s="64" t="e">
        <f>VLOOKUP($A9439,Pivot!$D:$E,2,FALSE)</f>
        <v>#N/A</v>
      </c>
    </row>
    <row r="9440" spans="1:2">
      <c r="A9440"/>
      <c r="B9440" s="64" t="e">
        <f>VLOOKUP($A9440,Pivot!$D:$E,2,FALSE)</f>
        <v>#N/A</v>
      </c>
    </row>
    <row r="9441" spans="1:2">
      <c r="A9441"/>
      <c r="B9441" s="64" t="e">
        <f>VLOOKUP($A9441,Pivot!$D:$E,2,FALSE)</f>
        <v>#N/A</v>
      </c>
    </row>
    <row r="9442" spans="1:2">
      <c r="A9442"/>
      <c r="B9442" s="64" t="e">
        <f>VLOOKUP($A9442,Pivot!$D:$E,2,FALSE)</f>
        <v>#N/A</v>
      </c>
    </row>
    <row r="9443" spans="1:2">
      <c r="A9443"/>
      <c r="B9443" s="64" t="e">
        <f>VLOOKUP($A9443,Pivot!$D:$E,2,FALSE)</f>
        <v>#N/A</v>
      </c>
    </row>
    <row r="9444" spans="1:2">
      <c r="A9444"/>
      <c r="B9444" s="64" t="e">
        <f>VLOOKUP($A9444,Pivot!$D:$E,2,FALSE)</f>
        <v>#N/A</v>
      </c>
    </row>
    <row r="9445" spans="1:2">
      <c r="A9445"/>
      <c r="B9445" s="64" t="e">
        <f>VLOOKUP($A9445,Pivot!$D:$E,2,FALSE)</f>
        <v>#N/A</v>
      </c>
    </row>
    <row r="9446" spans="1:2">
      <c r="A9446"/>
      <c r="B9446" s="64" t="e">
        <f>VLOOKUP($A9446,Pivot!$D:$E,2,FALSE)</f>
        <v>#N/A</v>
      </c>
    </row>
    <row r="9447" spans="1:2">
      <c r="A9447"/>
      <c r="B9447" s="64" t="e">
        <f>VLOOKUP($A9447,Pivot!$D:$E,2,FALSE)</f>
        <v>#N/A</v>
      </c>
    </row>
    <row r="9448" spans="1:2">
      <c r="A9448"/>
      <c r="B9448" s="64" t="e">
        <f>VLOOKUP($A9448,Pivot!$D:$E,2,FALSE)</f>
        <v>#N/A</v>
      </c>
    </row>
    <row r="9449" spans="1:2">
      <c r="A9449"/>
      <c r="B9449" s="64" t="e">
        <f>VLOOKUP($A9449,Pivot!$D:$E,2,FALSE)</f>
        <v>#N/A</v>
      </c>
    </row>
    <row r="9450" spans="1:2">
      <c r="A9450"/>
      <c r="B9450" s="64" t="e">
        <f>VLOOKUP($A9450,Pivot!$D:$E,2,FALSE)</f>
        <v>#N/A</v>
      </c>
    </row>
    <row r="9451" spans="1:2">
      <c r="A9451"/>
      <c r="B9451" s="64" t="e">
        <f>VLOOKUP($A9451,Pivot!$D:$E,2,FALSE)</f>
        <v>#N/A</v>
      </c>
    </row>
    <row r="9452" spans="1:2">
      <c r="A9452"/>
      <c r="B9452" s="64" t="e">
        <f>VLOOKUP($A9452,Pivot!$D:$E,2,FALSE)</f>
        <v>#N/A</v>
      </c>
    </row>
    <row r="9453" spans="1:2">
      <c r="A9453"/>
      <c r="B9453" s="64" t="e">
        <f>VLOOKUP($A9453,Pivot!$D:$E,2,FALSE)</f>
        <v>#N/A</v>
      </c>
    </row>
    <row r="9454" spans="1:2">
      <c r="A9454"/>
      <c r="B9454" s="64" t="e">
        <f>VLOOKUP($A9454,Pivot!$D:$E,2,FALSE)</f>
        <v>#N/A</v>
      </c>
    </row>
    <row r="9455" spans="1:2">
      <c r="A9455"/>
      <c r="B9455" s="64" t="e">
        <f>VLOOKUP($A9455,Pivot!$D:$E,2,FALSE)</f>
        <v>#N/A</v>
      </c>
    </row>
    <row r="9456" spans="1:2">
      <c r="A9456"/>
      <c r="B9456" s="64" t="e">
        <f>VLOOKUP($A9456,Pivot!$D:$E,2,FALSE)</f>
        <v>#N/A</v>
      </c>
    </row>
    <row r="9457" spans="1:2">
      <c r="A9457"/>
      <c r="B9457" s="64" t="e">
        <f>VLOOKUP($A9457,Pivot!$D:$E,2,FALSE)</f>
        <v>#N/A</v>
      </c>
    </row>
    <row r="9458" spans="1:2">
      <c r="A9458"/>
      <c r="B9458" s="64" t="e">
        <f>VLOOKUP($A9458,Pivot!$D:$E,2,FALSE)</f>
        <v>#N/A</v>
      </c>
    </row>
    <row r="9459" spans="1:2">
      <c r="A9459"/>
      <c r="B9459" s="64" t="e">
        <f>VLOOKUP($A9459,Pivot!$D:$E,2,FALSE)</f>
        <v>#N/A</v>
      </c>
    </row>
    <row r="9460" spans="1:2">
      <c r="A9460"/>
      <c r="B9460" s="64" t="e">
        <f>VLOOKUP($A9460,Pivot!$D:$E,2,FALSE)</f>
        <v>#N/A</v>
      </c>
    </row>
    <row r="9461" spans="1:2">
      <c r="A9461"/>
      <c r="B9461" s="64" t="e">
        <f>VLOOKUP($A9461,Pivot!$D:$E,2,FALSE)</f>
        <v>#N/A</v>
      </c>
    </row>
    <row r="9462" spans="1:2">
      <c r="A9462"/>
      <c r="B9462" s="64" t="e">
        <f>VLOOKUP($A9462,Pivot!$D:$E,2,FALSE)</f>
        <v>#N/A</v>
      </c>
    </row>
    <row r="9463" spans="1:2">
      <c r="A9463"/>
      <c r="B9463" s="64" t="e">
        <f>VLOOKUP($A9463,Pivot!$D:$E,2,FALSE)</f>
        <v>#N/A</v>
      </c>
    </row>
    <row r="9464" spans="1:2">
      <c r="A9464"/>
      <c r="B9464" s="64" t="e">
        <f>VLOOKUP($A9464,Pivot!$D:$E,2,FALSE)</f>
        <v>#N/A</v>
      </c>
    </row>
    <row r="9465" spans="1:2">
      <c r="A9465"/>
      <c r="B9465" s="64" t="e">
        <f>VLOOKUP($A9465,Pivot!$D:$E,2,FALSE)</f>
        <v>#N/A</v>
      </c>
    </row>
    <row r="9466" spans="1:2">
      <c r="A9466"/>
      <c r="B9466" s="64" t="e">
        <f>VLOOKUP($A9466,Pivot!$D:$E,2,FALSE)</f>
        <v>#N/A</v>
      </c>
    </row>
    <row r="9467" spans="1:2">
      <c r="A9467"/>
      <c r="B9467" s="64" t="e">
        <f>VLOOKUP($A9467,Pivot!$D:$E,2,FALSE)</f>
        <v>#N/A</v>
      </c>
    </row>
    <row r="9468" spans="1:2">
      <c r="A9468"/>
      <c r="B9468" s="64" t="e">
        <f>VLOOKUP($A9468,Pivot!$D:$E,2,FALSE)</f>
        <v>#N/A</v>
      </c>
    </row>
    <row r="9469" spans="1:2">
      <c r="A9469"/>
      <c r="B9469" s="64" t="e">
        <f>VLOOKUP($A9469,Pivot!$D:$E,2,FALSE)</f>
        <v>#N/A</v>
      </c>
    </row>
    <row r="9470" spans="1:2">
      <c r="A9470"/>
      <c r="B9470" s="64" t="e">
        <f>VLOOKUP($A9470,Pivot!$D:$E,2,FALSE)</f>
        <v>#N/A</v>
      </c>
    </row>
    <row r="9471" spans="1:2">
      <c r="A9471"/>
      <c r="B9471" s="64" t="e">
        <f>VLOOKUP($A9471,Pivot!$D:$E,2,FALSE)</f>
        <v>#N/A</v>
      </c>
    </row>
    <row r="9472" spans="1:2">
      <c r="A9472"/>
      <c r="B9472" s="64" t="e">
        <f>VLOOKUP($A9472,Pivot!$D:$E,2,FALSE)</f>
        <v>#N/A</v>
      </c>
    </row>
    <row r="9473" spans="1:2">
      <c r="A9473"/>
      <c r="B9473" s="64" t="e">
        <f>VLOOKUP($A9473,Pivot!$D:$E,2,FALSE)</f>
        <v>#N/A</v>
      </c>
    </row>
    <row r="9474" spans="1:2">
      <c r="A9474"/>
      <c r="B9474" s="64" t="e">
        <f>VLOOKUP($A9474,Pivot!$D:$E,2,FALSE)</f>
        <v>#N/A</v>
      </c>
    </row>
    <row r="9475" spans="1:2">
      <c r="A9475"/>
      <c r="B9475" s="64" t="e">
        <f>VLOOKUP($A9475,Pivot!$D:$E,2,FALSE)</f>
        <v>#N/A</v>
      </c>
    </row>
    <row r="9476" spans="1:2">
      <c r="A9476"/>
      <c r="B9476" s="64" t="e">
        <f>VLOOKUP($A9476,Pivot!$D:$E,2,FALSE)</f>
        <v>#N/A</v>
      </c>
    </row>
    <row r="9477" spans="1:2">
      <c r="A9477"/>
      <c r="B9477" s="64" t="e">
        <f>VLOOKUP($A9477,Pivot!$D:$E,2,FALSE)</f>
        <v>#N/A</v>
      </c>
    </row>
    <row r="9478" spans="1:2">
      <c r="A9478"/>
      <c r="B9478" s="64" t="e">
        <f>VLOOKUP($A9478,Pivot!$D:$E,2,FALSE)</f>
        <v>#N/A</v>
      </c>
    </row>
    <row r="9479" spans="1:2">
      <c r="A9479"/>
      <c r="B9479" s="64" t="e">
        <f>VLOOKUP($A9479,Pivot!$D:$E,2,FALSE)</f>
        <v>#N/A</v>
      </c>
    </row>
    <row r="9480" spans="1:2">
      <c r="A9480"/>
      <c r="B9480" s="64" t="e">
        <f>VLOOKUP($A9480,Pivot!$D:$E,2,FALSE)</f>
        <v>#N/A</v>
      </c>
    </row>
    <row r="9481" spans="1:2">
      <c r="A9481"/>
      <c r="B9481" s="64" t="e">
        <f>VLOOKUP($A9481,Pivot!$D:$E,2,FALSE)</f>
        <v>#N/A</v>
      </c>
    </row>
    <row r="9482" spans="1:2">
      <c r="A9482"/>
      <c r="B9482" s="64" t="e">
        <f>VLOOKUP($A9482,Pivot!$D:$E,2,FALSE)</f>
        <v>#N/A</v>
      </c>
    </row>
    <row r="9483" spans="1:2">
      <c r="A9483"/>
      <c r="B9483" s="64" t="e">
        <f>VLOOKUP($A9483,Pivot!$D:$E,2,FALSE)</f>
        <v>#N/A</v>
      </c>
    </row>
    <row r="9484" spans="1:2">
      <c r="A9484"/>
      <c r="B9484" s="64" t="e">
        <f>VLOOKUP($A9484,Pivot!$D:$E,2,FALSE)</f>
        <v>#N/A</v>
      </c>
    </row>
    <row r="9485" spans="1:2">
      <c r="A9485"/>
      <c r="B9485" s="64" t="e">
        <f>VLOOKUP($A9485,Pivot!$D:$E,2,FALSE)</f>
        <v>#N/A</v>
      </c>
    </row>
    <row r="9486" spans="1:2">
      <c r="A9486"/>
      <c r="B9486" s="64" t="e">
        <f>VLOOKUP($A9486,Pivot!$D:$E,2,FALSE)</f>
        <v>#N/A</v>
      </c>
    </row>
    <row r="9487" spans="1:2">
      <c r="A9487"/>
      <c r="B9487" s="64" t="e">
        <f>VLOOKUP($A9487,Pivot!$D:$E,2,FALSE)</f>
        <v>#N/A</v>
      </c>
    </row>
    <row r="9488" spans="1:2">
      <c r="A9488"/>
      <c r="B9488" s="64" t="e">
        <f>VLOOKUP($A9488,Pivot!$D:$E,2,FALSE)</f>
        <v>#N/A</v>
      </c>
    </row>
    <row r="9489" spans="1:2">
      <c r="A9489"/>
      <c r="B9489" s="64" t="e">
        <f>VLOOKUP($A9489,Pivot!$D:$E,2,FALSE)</f>
        <v>#N/A</v>
      </c>
    </row>
    <row r="9490" spans="1:2">
      <c r="A9490"/>
      <c r="B9490" s="64" t="e">
        <f>VLOOKUP($A9490,Pivot!$D:$E,2,FALSE)</f>
        <v>#N/A</v>
      </c>
    </row>
    <row r="9491" spans="1:2">
      <c r="A9491"/>
      <c r="B9491" s="64" t="e">
        <f>VLOOKUP($A9491,Pivot!$D:$E,2,FALSE)</f>
        <v>#N/A</v>
      </c>
    </row>
    <row r="9492" spans="1:2">
      <c r="A9492"/>
      <c r="B9492" s="64" t="e">
        <f>VLOOKUP($A9492,Pivot!$D:$E,2,FALSE)</f>
        <v>#N/A</v>
      </c>
    </row>
    <row r="9493" spans="1:2">
      <c r="A9493"/>
      <c r="B9493" s="64" t="e">
        <f>VLOOKUP($A9493,Pivot!$D:$E,2,FALSE)</f>
        <v>#N/A</v>
      </c>
    </row>
    <row r="9494" spans="1:2">
      <c r="A9494"/>
      <c r="B9494" s="64" t="e">
        <f>VLOOKUP($A9494,Pivot!$D:$E,2,FALSE)</f>
        <v>#N/A</v>
      </c>
    </row>
    <row r="9495" spans="1:2">
      <c r="A9495"/>
      <c r="B9495" s="64" t="e">
        <f>VLOOKUP($A9495,Pivot!$D:$E,2,FALSE)</f>
        <v>#N/A</v>
      </c>
    </row>
    <row r="9496" spans="1:2">
      <c r="A9496"/>
      <c r="B9496" s="64" t="e">
        <f>VLOOKUP($A9496,Pivot!$D:$E,2,FALSE)</f>
        <v>#N/A</v>
      </c>
    </row>
    <row r="9497" spans="1:2">
      <c r="A9497"/>
      <c r="B9497" s="64" t="e">
        <f>VLOOKUP($A9497,Pivot!$D:$E,2,FALSE)</f>
        <v>#N/A</v>
      </c>
    </row>
    <row r="9498" spans="1:2">
      <c r="A9498"/>
      <c r="B9498" s="64" t="e">
        <f>VLOOKUP($A9498,Pivot!$D:$E,2,FALSE)</f>
        <v>#N/A</v>
      </c>
    </row>
    <row r="9499" spans="1:2">
      <c r="A9499"/>
      <c r="B9499" s="64" t="e">
        <f>VLOOKUP($A9499,Pivot!$D:$E,2,FALSE)</f>
        <v>#N/A</v>
      </c>
    </row>
    <row r="9500" spans="1:2">
      <c r="A9500"/>
      <c r="B9500" s="64" t="e">
        <f>VLOOKUP($A9500,Pivot!$D:$E,2,FALSE)</f>
        <v>#N/A</v>
      </c>
    </row>
    <row r="9501" spans="1:2">
      <c r="A9501"/>
      <c r="B9501" s="64" t="e">
        <f>VLOOKUP($A9501,Pivot!$D:$E,2,FALSE)</f>
        <v>#N/A</v>
      </c>
    </row>
    <row r="9502" spans="1:2">
      <c r="A9502"/>
      <c r="B9502" s="64" t="e">
        <f>VLOOKUP($A9502,Pivot!$D:$E,2,FALSE)</f>
        <v>#N/A</v>
      </c>
    </row>
    <row r="9503" spans="1:2">
      <c r="A9503"/>
      <c r="B9503" s="64" t="e">
        <f>VLOOKUP($A9503,Pivot!$D:$E,2,FALSE)</f>
        <v>#N/A</v>
      </c>
    </row>
    <row r="9504" spans="1:2">
      <c r="A9504"/>
      <c r="B9504" s="64" t="e">
        <f>VLOOKUP($A9504,Pivot!$D:$E,2,FALSE)</f>
        <v>#N/A</v>
      </c>
    </row>
    <row r="9505" spans="1:2">
      <c r="A9505"/>
      <c r="B9505" s="64" t="e">
        <f>VLOOKUP($A9505,Pivot!$D:$E,2,FALSE)</f>
        <v>#N/A</v>
      </c>
    </row>
    <row r="9506" spans="1:2">
      <c r="A9506"/>
      <c r="B9506" s="64" t="e">
        <f>VLOOKUP($A9506,Pivot!$D:$E,2,FALSE)</f>
        <v>#N/A</v>
      </c>
    </row>
    <row r="9507" spans="1:2">
      <c r="A9507"/>
      <c r="B9507" s="64" t="e">
        <f>VLOOKUP($A9507,Pivot!$D:$E,2,FALSE)</f>
        <v>#N/A</v>
      </c>
    </row>
    <row r="9508" spans="1:2">
      <c r="A9508"/>
      <c r="B9508" s="64" t="e">
        <f>VLOOKUP($A9508,Pivot!$D:$E,2,FALSE)</f>
        <v>#N/A</v>
      </c>
    </row>
    <row r="9509" spans="1:2">
      <c r="A9509"/>
      <c r="B9509" s="64" t="e">
        <f>VLOOKUP($A9509,Pivot!$D:$E,2,FALSE)</f>
        <v>#N/A</v>
      </c>
    </row>
    <row r="9510" spans="1:2">
      <c r="A9510"/>
      <c r="B9510" s="64" t="e">
        <f>VLOOKUP($A9510,Pivot!$D:$E,2,FALSE)</f>
        <v>#N/A</v>
      </c>
    </row>
    <row r="9511" spans="1:2">
      <c r="A9511"/>
      <c r="B9511" s="64" t="e">
        <f>VLOOKUP($A9511,Pivot!$D:$E,2,FALSE)</f>
        <v>#N/A</v>
      </c>
    </row>
    <row r="9512" spans="1:2">
      <c r="A9512"/>
      <c r="B9512" s="64" t="e">
        <f>VLOOKUP($A9512,Pivot!$D:$E,2,FALSE)</f>
        <v>#N/A</v>
      </c>
    </row>
    <row r="9513" spans="1:2">
      <c r="A9513"/>
      <c r="B9513" s="64" t="e">
        <f>VLOOKUP($A9513,Pivot!$D:$E,2,FALSE)</f>
        <v>#N/A</v>
      </c>
    </row>
    <row r="9514" spans="1:2">
      <c r="A9514"/>
      <c r="B9514" s="64" t="e">
        <f>VLOOKUP($A9514,Pivot!$D:$E,2,FALSE)</f>
        <v>#N/A</v>
      </c>
    </row>
    <row r="9515" spans="1:2">
      <c r="A9515"/>
      <c r="B9515" s="64" t="e">
        <f>VLOOKUP($A9515,Pivot!$D:$E,2,FALSE)</f>
        <v>#N/A</v>
      </c>
    </row>
    <row r="9516" spans="1:2">
      <c r="A9516"/>
      <c r="B9516" s="64" t="e">
        <f>VLOOKUP($A9516,Pivot!$D:$E,2,FALSE)</f>
        <v>#N/A</v>
      </c>
    </row>
    <row r="9517" spans="1:2">
      <c r="A9517"/>
      <c r="B9517" s="64" t="e">
        <f>VLOOKUP($A9517,Pivot!$D:$E,2,FALSE)</f>
        <v>#N/A</v>
      </c>
    </row>
    <row r="9518" spans="1:2">
      <c r="A9518"/>
      <c r="B9518" s="64" t="e">
        <f>VLOOKUP($A9518,Pivot!$D:$E,2,FALSE)</f>
        <v>#N/A</v>
      </c>
    </row>
    <row r="9519" spans="1:2">
      <c r="A9519"/>
      <c r="B9519" s="64" t="e">
        <f>VLOOKUP($A9519,Pivot!$D:$E,2,FALSE)</f>
        <v>#N/A</v>
      </c>
    </row>
    <row r="9520" spans="1:2">
      <c r="A9520"/>
      <c r="B9520" s="64" t="e">
        <f>VLOOKUP($A9520,Pivot!$D:$E,2,FALSE)</f>
        <v>#N/A</v>
      </c>
    </row>
    <row r="9521" spans="1:2">
      <c r="A9521"/>
      <c r="B9521" s="64" t="e">
        <f>VLOOKUP($A9521,Pivot!$D:$E,2,FALSE)</f>
        <v>#N/A</v>
      </c>
    </row>
    <row r="9522" spans="1:2">
      <c r="A9522"/>
      <c r="B9522" s="64" t="e">
        <f>VLOOKUP($A9522,Pivot!$D:$E,2,FALSE)</f>
        <v>#N/A</v>
      </c>
    </row>
    <row r="9523" spans="1:2">
      <c r="A9523"/>
      <c r="B9523" s="64" t="e">
        <f>VLOOKUP($A9523,Pivot!$D:$E,2,FALSE)</f>
        <v>#N/A</v>
      </c>
    </row>
    <row r="9524" spans="1:2">
      <c r="A9524"/>
      <c r="B9524" s="64" t="e">
        <f>VLOOKUP($A9524,Pivot!$D:$E,2,FALSE)</f>
        <v>#N/A</v>
      </c>
    </row>
    <row r="9525" spans="1:2">
      <c r="A9525"/>
      <c r="B9525" s="64" t="e">
        <f>VLOOKUP($A9525,Pivot!$D:$E,2,FALSE)</f>
        <v>#N/A</v>
      </c>
    </row>
    <row r="9526" spans="1:2">
      <c r="A9526"/>
      <c r="B9526" s="64" t="e">
        <f>VLOOKUP($A9526,Pivot!$D:$E,2,FALSE)</f>
        <v>#N/A</v>
      </c>
    </row>
    <row r="9527" spans="1:2">
      <c r="A9527"/>
      <c r="B9527" s="64" t="e">
        <f>VLOOKUP($A9527,Pivot!$D:$E,2,FALSE)</f>
        <v>#N/A</v>
      </c>
    </row>
    <row r="9528" spans="1:2">
      <c r="A9528"/>
      <c r="B9528" s="64" t="e">
        <f>VLOOKUP($A9528,Pivot!$D:$E,2,FALSE)</f>
        <v>#N/A</v>
      </c>
    </row>
    <row r="9529" spans="1:2">
      <c r="A9529"/>
      <c r="B9529" s="64" t="e">
        <f>VLOOKUP($A9529,Pivot!$D:$E,2,FALSE)</f>
        <v>#N/A</v>
      </c>
    </row>
    <row r="9530" spans="1:2">
      <c r="A9530"/>
      <c r="B9530" s="64" t="e">
        <f>VLOOKUP($A9530,Pivot!$D:$E,2,FALSE)</f>
        <v>#N/A</v>
      </c>
    </row>
    <row r="9531" spans="1:2">
      <c r="A9531"/>
      <c r="B9531" s="64" t="e">
        <f>VLOOKUP($A9531,Pivot!$D:$E,2,FALSE)</f>
        <v>#N/A</v>
      </c>
    </row>
    <row r="9532" spans="1:2">
      <c r="A9532"/>
      <c r="B9532" s="64" t="e">
        <f>VLOOKUP($A9532,Pivot!$D:$E,2,FALSE)</f>
        <v>#N/A</v>
      </c>
    </row>
    <row r="9533" spans="1:2">
      <c r="A9533"/>
      <c r="B9533" s="64" t="e">
        <f>VLOOKUP($A9533,Pivot!$D:$E,2,FALSE)</f>
        <v>#N/A</v>
      </c>
    </row>
    <row r="9534" spans="1:2">
      <c r="A9534"/>
      <c r="B9534" s="64" t="e">
        <f>VLOOKUP($A9534,Pivot!$D:$E,2,FALSE)</f>
        <v>#N/A</v>
      </c>
    </row>
    <row r="9535" spans="1:2">
      <c r="A9535"/>
      <c r="B9535" s="64" t="e">
        <f>VLOOKUP($A9535,Pivot!$D:$E,2,FALSE)</f>
        <v>#N/A</v>
      </c>
    </row>
    <row r="9536" spans="1:2">
      <c r="A9536"/>
      <c r="B9536" s="64" t="e">
        <f>VLOOKUP($A9536,Pivot!$D:$E,2,FALSE)</f>
        <v>#N/A</v>
      </c>
    </row>
    <row r="9537" spans="1:2">
      <c r="A9537"/>
      <c r="B9537" s="64" t="e">
        <f>VLOOKUP($A9537,Pivot!$D:$E,2,FALSE)</f>
        <v>#N/A</v>
      </c>
    </row>
    <row r="9538" spans="1:2">
      <c r="A9538"/>
      <c r="B9538" s="64" t="e">
        <f>VLOOKUP($A9538,Pivot!$D:$E,2,FALSE)</f>
        <v>#N/A</v>
      </c>
    </row>
    <row r="9539" spans="1:2">
      <c r="A9539"/>
      <c r="B9539" s="64" t="e">
        <f>VLOOKUP($A9539,Pivot!$D:$E,2,FALSE)</f>
        <v>#N/A</v>
      </c>
    </row>
    <row r="9540" spans="1:2">
      <c r="A9540"/>
      <c r="B9540" s="64" t="e">
        <f>VLOOKUP($A9540,Pivot!$D:$E,2,FALSE)</f>
        <v>#N/A</v>
      </c>
    </row>
    <row r="9541" spans="1:2">
      <c r="A9541"/>
      <c r="B9541" s="64" t="e">
        <f>VLOOKUP($A9541,Pivot!$D:$E,2,FALSE)</f>
        <v>#N/A</v>
      </c>
    </row>
    <row r="9542" spans="1:2">
      <c r="A9542"/>
      <c r="B9542" s="64" t="e">
        <f>VLOOKUP($A9542,Pivot!$D:$E,2,FALSE)</f>
        <v>#N/A</v>
      </c>
    </row>
    <row r="9543" spans="1:2">
      <c r="A9543"/>
      <c r="B9543" s="64" t="e">
        <f>VLOOKUP($A9543,Pivot!$D:$E,2,FALSE)</f>
        <v>#N/A</v>
      </c>
    </row>
    <row r="9544" spans="1:2">
      <c r="A9544"/>
      <c r="B9544" s="64" t="e">
        <f>VLOOKUP($A9544,Pivot!$D:$E,2,FALSE)</f>
        <v>#N/A</v>
      </c>
    </row>
    <row r="9545" spans="1:2">
      <c r="A9545"/>
      <c r="B9545" s="64" t="e">
        <f>VLOOKUP($A9545,Pivot!$D:$E,2,FALSE)</f>
        <v>#N/A</v>
      </c>
    </row>
    <row r="9546" spans="1:2">
      <c r="A9546"/>
      <c r="B9546" s="64" t="e">
        <f>VLOOKUP($A9546,Pivot!$D:$E,2,FALSE)</f>
        <v>#N/A</v>
      </c>
    </row>
    <row r="9547" spans="1:2">
      <c r="A9547"/>
      <c r="B9547" s="64" t="e">
        <f>VLOOKUP($A9547,Pivot!$D:$E,2,FALSE)</f>
        <v>#N/A</v>
      </c>
    </row>
    <row r="9548" spans="1:2">
      <c r="A9548"/>
      <c r="B9548" s="64" t="e">
        <f>VLOOKUP($A9548,Pivot!$D:$E,2,FALSE)</f>
        <v>#N/A</v>
      </c>
    </row>
    <row r="9549" spans="1:2">
      <c r="A9549"/>
      <c r="B9549" s="64" t="e">
        <f>VLOOKUP($A9549,Pivot!$D:$E,2,FALSE)</f>
        <v>#N/A</v>
      </c>
    </row>
    <row r="9550" spans="1:2">
      <c r="A9550"/>
      <c r="B9550" s="64" t="e">
        <f>VLOOKUP($A9550,Pivot!$D:$E,2,FALSE)</f>
        <v>#N/A</v>
      </c>
    </row>
    <row r="9551" spans="1:2">
      <c r="A9551"/>
      <c r="B9551" s="64" t="e">
        <f>VLOOKUP($A9551,Pivot!$D:$E,2,FALSE)</f>
        <v>#N/A</v>
      </c>
    </row>
    <row r="9552" spans="1:2">
      <c r="A9552"/>
      <c r="B9552" s="64" t="e">
        <f>VLOOKUP($A9552,Pivot!$D:$E,2,FALSE)</f>
        <v>#N/A</v>
      </c>
    </row>
    <row r="9553" spans="1:2">
      <c r="A9553"/>
      <c r="B9553" s="64" t="e">
        <f>VLOOKUP($A9553,Pivot!$D:$E,2,FALSE)</f>
        <v>#N/A</v>
      </c>
    </row>
    <row r="9554" spans="1:2">
      <c r="A9554"/>
      <c r="B9554" s="64" t="e">
        <f>VLOOKUP($A9554,Pivot!$D:$E,2,FALSE)</f>
        <v>#N/A</v>
      </c>
    </row>
    <row r="9555" spans="1:2">
      <c r="A9555"/>
      <c r="B9555" s="64" t="e">
        <f>VLOOKUP($A9555,Pivot!$D:$E,2,FALSE)</f>
        <v>#N/A</v>
      </c>
    </row>
    <row r="9556" spans="1:2">
      <c r="A9556"/>
      <c r="B9556" s="64" t="e">
        <f>VLOOKUP($A9556,Pivot!$D:$E,2,FALSE)</f>
        <v>#N/A</v>
      </c>
    </row>
    <row r="9557" spans="1:2">
      <c r="A9557"/>
      <c r="B9557" s="64" t="e">
        <f>VLOOKUP($A9557,Pivot!$D:$E,2,FALSE)</f>
        <v>#N/A</v>
      </c>
    </row>
    <row r="9558" spans="1:2">
      <c r="A9558"/>
      <c r="B9558" s="64" t="e">
        <f>VLOOKUP($A9558,Pivot!$D:$E,2,FALSE)</f>
        <v>#N/A</v>
      </c>
    </row>
    <row r="9559" spans="1:2">
      <c r="A9559"/>
      <c r="B9559" s="64" t="e">
        <f>VLOOKUP($A9559,Pivot!$D:$E,2,FALSE)</f>
        <v>#N/A</v>
      </c>
    </row>
    <row r="9560" spans="1:2">
      <c r="A9560"/>
      <c r="B9560" s="64" t="e">
        <f>VLOOKUP($A9560,Pivot!$D:$E,2,FALSE)</f>
        <v>#N/A</v>
      </c>
    </row>
    <row r="9561" spans="1:2">
      <c r="A9561"/>
      <c r="B9561" s="64" t="e">
        <f>VLOOKUP($A9561,Pivot!$D:$E,2,FALSE)</f>
        <v>#N/A</v>
      </c>
    </row>
    <row r="9562" spans="1:2">
      <c r="A9562"/>
      <c r="B9562" s="64" t="e">
        <f>VLOOKUP($A9562,Pivot!$D:$E,2,FALSE)</f>
        <v>#N/A</v>
      </c>
    </row>
    <row r="9563" spans="1:2">
      <c r="A9563"/>
      <c r="B9563" s="64" t="e">
        <f>VLOOKUP($A9563,Pivot!$D:$E,2,FALSE)</f>
        <v>#N/A</v>
      </c>
    </row>
    <row r="9564" spans="1:2">
      <c r="A9564"/>
      <c r="B9564" s="64" t="e">
        <f>VLOOKUP($A9564,Pivot!$D:$E,2,FALSE)</f>
        <v>#N/A</v>
      </c>
    </row>
    <row r="9565" spans="1:2">
      <c r="A9565"/>
      <c r="B9565" s="64" t="e">
        <f>VLOOKUP($A9565,Pivot!$D:$E,2,FALSE)</f>
        <v>#N/A</v>
      </c>
    </row>
    <row r="9566" spans="1:2">
      <c r="A9566"/>
      <c r="B9566" s="64" t="e">
        <f>VLOOKUP($A9566,Pivot!$D:$E,2,FALSE)</f>
        <v>#N/A</v>
      </c>
    </row>
    <row r="9567" spans="1:2">
      <c r="A9567"/>
      <c r="B9567" s="64" t="e">
        <f>VLOOKUP($A9567,Pivot!$D:$E,2,FALSE)</f>
        <v>#N/A</v>
      </c>
    </row>
    <row r="9568" spans="1:2">
      <c r="A9568"/>
      <c r="B9568" s="64" t="e">
        <f>VLOOKUP($A9568,Pivot!$D:$E,2,FALSE)</f>
        <v>#N/A</v>
      </c>
    </row>
    <row r="9569" spans="1:2">
      <c r="A9569"/>
      <c r="B9569" s="64" t="e">
        <f>VLOOKUP($A9569,Pivot!$D:$E,2,FALSE)</f>
        <v>#N/A</v>
      </c>
    </row>
    <row r="9570" spans="1:2">
      <c r="A9570"/>
      <c r="B9570" s="64" t="e">
        <f>VLOOKUP($A9570,Pivot!$D:$E,2,FALSE)</f>
        <v>#N/A</v>
      </c>
    </row>
    <row r="9571" spans="1:2">
      <c r="A9571"/>
      <c r="B9571" s="64" t="e">
        <f>VLOOKUP($A9571,Pivot!$D:$E,2,FALSE)</f>
        <v>#N/A</v>
      </c>
    </row>
    <row r="9572" spans="1:2">
      <c r="A9572"/>
      <c r="B9572" s="64" t="e">
        <f>VLOOKUP($A9572,Pivot!$D:$E,2,FALSE)</f>
        <v>#N/A</v>
      </c>
    </row>
    <row r="9573" spans="1:2">
      <c r="A9573"/>
      <c r="B9573" s="64" t="e">
        <f>VLOOKUP($A9573,Pivot!$D:$E,2,FALSE)</f>
        <v>#N/A</v>
      </c>
    </row>
    <row r="9574" spans="1:2">
      <c r="A9574"/>
      <c r="B9574" s="64" t="e">
        <f>VLOOKUP($A9574,Pivot!$D:$E,2,FALSE)</f>
        <v>#N/A</v>
      </c>
    </row>
    <row r="9575" spans="1:2">
      <c r="A9575"/>
      <c r="B9575" s="64" t="e">
        <f>VLOOKUP($A9575,Pivot!$D:$E,2,FALSE)</f>
        <v>#N/A</v>
      </c>
    </row>
    <row r="9576" spans="1:2">
      <c r="A9576"/>
      <c r="B9576" s="64" t="e">
        <f>VLOOKUP($A9576,Pivot!$D:$E,2,FALSE)</f>
        <v>#N/A</v>
      </c>
    </row>
    <row r="9577" spans="1:2">
      <c r="A9577"/>
      <c r="B9577" s="64" t="e">
        <f>VLOOKUP($A9577,Pivot!$D:$E,2,FALSE)</f>
        <v>#N/A</v>
      </c>
    </row>
    <row r="9578" spans="1:2">
      <c r="A9578"/>
      <c r="B9578" s="64" t="e">
        <f>VLOOKUP($A9578,Pivot!$D:$E,2,FALSE)</f>
        <v>#N/A</v>
      </c>
    </row>
    <row r="9579" spans="1:2">
      <c r="A9579"/>
      <c r="B9579" s="64" t="e">
        <f>VLOOKUP($A9579,Pivot!$D:$E,2,FALSE)</f>
        <v>#N/A</v>
      </c>
    </row>
    <row r="9580" spans="1:2">
      <c r="A9580"/>
      <c r="B9580" s="64" t="e">
        <f>VLOOKUP($A9580,Pivot!$D:$E,2,FALSE)</f>
        <v>#N/A</v>
      </c>
    </row>
    <row r="9581" spans="1:2">
      <c r="A9581"/>
      <c r="B9581" s="64" t="e">
        <f>VLOOKUP($A9581,Pivot!$D:$E,2,FALSE)</f>
        <v>#N/A</v>
      </c>
    </row>
    <row r="9582" spans="1:2">
      <c r="A9582"/>
      <c r="B9582" s="64" t="e">
        <f>VLOOKUP($A9582,Pivot!$D:$E,2,FALSE)</f>
        <v>#N/A</v>
      </c>
    </row>
    <row r="9583" spans="1:2">
      <c r="A9583"/>
      <c r="B9583" s="64" t="e">
        <f>VLOOKUP($A9583,Pivot!$D:$E,2,FALSE)</f>
        <v>#N/A</v>
      </c>
    </row>
    <row r="9584" spans="1:2">
      <c r="A9584"/>
      <c r="B9584" s="64" t="e">
        <f>VLOOKUP($A9584,Pivot!$D:$E,2,FALSE)</f>
        <v>#N/A</v>
      </c>
    </row>
    <row r="9585" spans="1:2">
      <c r="A9585"/>
      <c r="B9585" s="64" t="e">
        <f>VLOOKUP($A9585,Pivot!$D:$E,2,FALSE)</f>
        <v>#N/A</v>
      </c>
    </row>
    <row r="9586" spans="1:2">
      <c r="A9586"/>
      <c r="B9586" s="64" t="e">
        <f>VLOOKUP($A9586,Pivot!$D:$E,2,FALSE)</f>
        <v>#N/A</v>
      </c>
    </row>
    <row r="9587" spans="1:2">
      <c r="A9587"/>
      <c r="B9587" s="64" t="e">
        <f>VLOOKUP($A9587,Pivot!$D:$E,2,FALSE)</f>
        <v>#N/A</v>
      </c>
    </row>
    <row r="9588" spans="1:2">
      <c r="A9588"/>
      <c r="B9588" s="64" t="e">
        <f>VLOOKUP($A9588,Pivot!$D:$E,2,FALSE)</f>
        <v>#N/A</v>
      </c>
    </row>
    <row r="9589" spans="1:2">
      <c r="A9589"/>
      <c r="B9589" s="64" t="e">
        <f>VLOOKUP($A9589,Pivot!$D:$E,2,FALSE)</f>
        <v>#N/A</v>
      </c>
    </row>
    <row r="9590" spans="1:2">
      <c r="A9590"/>
      <c r="B9590" s="64" t="e">
        <f>VLOOKUP($A9590,Pivot!$D:$E,2,FALSE)</f>
        <v>#N/A</v>
      </c>
    </row>
    <row r="9591" spans="1:2">
      <c r="A9591"/>
      <c r="B9591" s="64" t="e">
        <f>VLOOKUP($A9591,Pivot!$D:$E,2,FALSE)</f>
        <v>#N/A</v>
      </c>
    </row>
    <row r="9592" spans="1:2">
      <c r="A9592"/>
      <c r="B9592" s="64" t="e">
        <f>VLOOKUP($A9592,Pivot!$D:$E,2,FALSE)</f>
        <v>#N/A</v>
      </c>
    </row>
    <row r="9593" spans="1:2">
      <c r="A9593"/>
      <c r="B9593" s="64" t="e">
        <f>VLOOKUP($A9593,Pivot!$D:$E,2,FALSE)</f>
        <v>#N/A</v>
      </c>
    </row>
    <row r="9594" spans="1:2">
      <c r="A9594"/>
      <c r="B9594" s="64" t="e">
        <f>VLOOKUP($A9594,Pivot!$D:$E,2,FALSE)</f>
        <v>#N/A</v>
      </c>
    </row>
    <row r="9595" spans="1:2">
      <c r="A9595"/>
      <c r="B9595" s="64" t="e">
        <f>VLOOKUP($A9595,Pivot!$D:$E,2,FALSE)</f>
        <v>#N/A</v>
      </c>
    </row>
    <row r="9596" spans="1:2">
      <c r="A9596"/>
      <c r="B9596" s="64" t="e">
        <f>VLOOKUP($A9596,Pivot!$D:$E,2,FALSE)</f>
        <v>#N/A</v>
      </c>
    </row>
    <row r="9597" spans="1:2">
      <c r="A9597"/>
      <c r="B9597" s="64" t="e">
        <f>VLOOKUP($A9597,Pivot!$D:$E,2,FALSE)</f>
        <v>#N/A</v>
      </c>
    </row>
    <row r="9598" spans="1:2">
      <c r="A9598"/>
      <c r="B9598" s="64" t="e">
        <f>VLOOKUP($A9598,Pivot!$D:$E,2,FALSE)</f>
        <v>#N/A</v>
      </c>
    </row>
    <row r="9599" spans="1:2">
      <c r="A9599"/>
      <c r="B9599" s="64" t="e">
        <f>VLOOKUP($A9599,Pivot!$D:$E,2,FALSE)</f>
        <v>#N/A</v>
      </c>
    </row>
    <row r="9600" spans="1:2">
      <c r="A9600"/>
      <c r="B9600" s="64" t="e">
        <f>VLOOKUP($A9600,Pivot!$D:$E,2,FALSE)</f>
        <v>#N/A</v>
      </c>
    </row>
    <row r="9601" spans="1:2">
      <c r="A9601"/>
      <c r="B9601" s="64" t="e">
        <f>VLOOKUP($A9601,Pivot!$D:$E,2,FALSE)</f>
        <v>#N/A</v>
      </c>
    </row>
    <row r="9602" spans="1:2">
      <c r="A9602"/>
      <c r="B9602" s="64" t="e">
        <f>VLOOKUP($A9602,Pivot!$D:$E,2,FALSE)</f>
        <v>#N/A</v>
      </c>
    </row>
    <row r="9603" spans="1:2">
      <c r="A9603"/>
      <c r="B9603" s="64" t="e">
        <f>VLOOKUP($A9603,Pivot!$D:$E,2,FALSE)</f>
        <v>#N/A</v>
      </c>
    </row>
    <row r="9604" spans="1:2">
      <c r="A9604"/>
      <c r="B9604" s="64" t="e">
        <f>VLOOKUP($A9604,Pivot!$D:$E,2,FALSE)</f>
        <v>#N/A</v>
      </c>
    </row>
    <row r="9605" spans="1:2">
      <c r="A9605"/>
      <c r="B9605" s="64" t="e">
        <f>VLOOKUP($A9605,Pivot!$D:$E,2,FALSE)</f>
        <v>#N/A</v>
      </c>
    </row>
    <row r="9606" spans="1:2">
      <c r="A9606"/>
      <c r="B9606" s="64" t="e">
        <f>VLOOKUP($A9606,Pivot!$D:$E,2,FALSE)</f>
        <v>#N/A</v>
      </c>
    </row>
    <row r="9607" spans="1:2">
      <c r="A9607"/>
      <c r="B9607" s="64" t="e">
        <f>VLOOKUP($A9607,Pivot!$D:$E,2,FALSE)</f>
        <v>#N/A</v>
      </c>
    </row>
    <row r="9608" spans="1:2">
      <c r="A9608"/>
      <c r="B9608" s="64" t="e">
        <f>VLOOKUP($A9608,Pivot!$D:$E,2,FALSE)</f>
        <v>#N/A</v>
      </c>
    </row>
    <row r="9609" spans="1:2">
      <c r="A9609"/>
      <c r="B9609" s="64" t="e">
        <f>VLOOKUP($A9609,Pivot!$D:$E,2,FALSE)</f>
        <v>#N/A</v>
      </c>
    </row>
    <row r="9610" spans="1:2">
      <c r="A9610"/>
      <c r="B9610" s="64" t="e">
        <f>VLOOKUP($A9610,Pivot!$D:$E,2,FALSE)</f>
        <v>#N/A</v>
      </c>
    </row>
    <row r="9611" spans="1:2">
      <c r="A9611"/>
      <c r="B9611" s="64" t="e">
        <f>VLOOKUP($A9611,Pivot!$D:$E,2,FALSE)</f>
        <v>#N/A</v>
      </c>
    </row>
    <row r="9612" spans="1:2">
      <c r="A9612"/>
      <c r="B9612" s="64" t="e">
        <f>VLOOKUP($A9612,Pivot!$D:$E,2,FALSE)</f>
        <v>#N/A</v>
      </c>
    </row>
    <row r="9613" spans="1:2">
      <c r="A9613"/>
      <c r="B9613" s="64" t="e">
        <f>VLOOKUP($A9613,Pivot!$D:$E,2,FALSE)</f>
        <v>#N/A</v>
      </c>
    </row>
    <row r="9614" spans="1:2">
      <c r="A9614"/>
      <c r="B9614" s="64" t="e">
        <f>VLOOKUP($A9614,Pivot!$D:$E,2,FALSE)</f>
        <v>#N/A</v>
      </c>
    </row>
    <row r="9615" spans="1:2">
      <c r="A9615"/>
      <c r="B9615" s="64" t="e">
        <f>VLOOKUP($A9615,Pivot!$D:$E,2,FALSE)</f>
        <v>#N/A</v>
      </c>
    </row>
    <row r="9616" spans="1:2">
      <c r="A9616"/>
      <c r="B9616" s="64" t="e">
        <f>VLOOKUP($A9616,Pivot!$D:$E,2,FALSE)</f>
        <v>#N/A</v>
      </c>
    </row>
    <row r="9617" spans="1:2">
      <c r="A9617"/>
      <c r="B9617" s="64" t="e">
        <f>VLOOKUP($A9617,Pivot!$D:$E,2,FALSE)</f>
        <v>#N/A</v>
      </c>
    </row>
    <row r="9618" spans="1:2">
      <c r="A9618"/>
      <c r="B9618" s="64" t="e">
        <f>VLOOKUP($A9618,Pivot!$D:$E,2,FALSE)</f>
        <v>#N/A</v>
      </c>
    </row>
    <row r="9619" spans="1:2">
      <c r="A9619"/>
      <c r="B9619" s="64" t="e">
        <f>VLOOKUP($A9619,Pivot!$D:$E,2,FALSE)</f>
        <v>#N/A</v>
      </c>
    </row>
    <row r="9620" spans="1:2">
      <c r="A9620"/>
      <c r="B9620" s="64" t="e">
        <f>VLOOKUP($A9620,Pivot!$D:$E,2,FALSE)</f>
        <v>#N/A</v>
      </c>
    </row>
    <row r="9621" spans="1:2">
      <c r="A9621"/>
      <c r="B9621" s="64" t="e">
        <f>VLOOKUP($A9621,Pivot!$D:$E,2,FALSE)</f>
        <v>#N/A</v>
      </c>
    </row>
    <row r="9622" spans="1:2">
      <c r="A9622"/>
      <c r="B9622" s="64" t="e">
        <f>VLOOKUP($A9622,Pivot!$D:$E,2,FALSE)</f>
        <v>#N/A</v>
      </c>
    </row>
    <row r="9623" spans="1:2">
      <c r="A9623"/>
      <c r="B9623" s="64" t="e">
        <f>VLOOKUP($A9623,Pivot!$D:$E,2,FALSE)</f>
        <v>#N/A</v>
      </c>
    </row>
    <row r="9624" spans="1:2">
      <c r="A9624"/>
      <c r="B9624" s="64" t="e">
        <f>VLOOKUP($A9624,Pivot!$D:$E,2,FALSE)</f>
        <v>#N/A</v>
      </c>
    </row>
    <row r="9625" spans="1:2">
      <c r="A9625"/>
      <c r="B9625" s="64" t="e">
        <f>VLOOKUP($A9625,Pivot!$D:$E,2,FALSE)</f>
        <v>#N/A</v>
      </c>
    </row>
    <row r="9626" spans="1:2">
      <c r="A9626"/>
      <c r="B9626" s="64" t="e">
        <f>VLOOKUP($A9626,Pivot!$D:$E,2,FALSE)</f>
        <v>#N/A</v>
      </c>
    </row>
    <row r="9627" spans="1:2">
      <c r="A9627"/>
      <c r="B9627" s="64" t="e">
        <f>VLOOKUP($A9627,Pivot!$D:$E,2,FALSE)</f>
        <v>#N/A</v>
      </c>
    </row>
    <row r="9628" spans="1:2">
      <c r="A9628"/>
      <c r="B9628" s="64" t="e">
        <f>VLOOKUP($A9628,Pivot!$D:$E,2,FALSE)</f>
        <v>#N/A</v>
      </c>
    </row>
    <row r="9629" spans="1:2">
      <c r="A9629"/>
      <c r="B9629" s="64" t="e">
        <f>VLOOKUP($A9629,Pivot!$D:$E,2,FALSE)</f>
        <v>#N/A</v>
      </c>
    </row>
    <row r="9630" spans="1:2">
      <c r="A9630"/>
      <c r="B9630" s="64" t="e">
        <f>VLOOKUP($A9630,Pivot!$D:$E,2,FALSE)</f>
        <v>#N/A</v>
      </c>
    </row>
    <row r="9631" spans="1:2">
      <c r="A9631"/>
      <c r="B9631" s="64" t="e">
        <f>VLOOKUP($A9631,Pivot!$D:$E,2,FALSE)</f>
        <v>#N/A</v>
      </c>
    </row>
    <row r="9632" spans="1:2">
      <c r="A9632"/>
      <c r="B9632" s="64" t="e">
        <f>VLOOKUP($A9632,Pivot!$D:$E,2,FALSE)</f>
        <v>#N/A</v>
      </c>
    </row>
    <row r="9633" spans="1:2">
      <c r="A9633"/>
      <c r="B9633" s="64" t="e">
        <f>VLOOKUP($A9633,Pivot!$D:$E,2,FALSE)</f>
        <v>#N/A</v>
      </c>
    </row>
    <row r="9634" spans="1:2">
      <c r="A9634"/>
      <c r="B9634" s="64" t="e">
        <f>VLOOKUP($A9634,Pivot!$D:$E,2,FALSE)</f>
        <v>#N/A</v>
      </c>
    </row>
    <row r="9635" spans="1:2">
      <c r="A9635"/>
      <c r="B9635" s="64" t="e">
        <f>VLOOKUP($A9635,Pivot!$D:$E,2,FALSE)</f>
        <v>#N/A</v>
      </c>
    </row>
    <row r="9636" spans="1:2">
      <c r="A9636"/>
      <c r="B9636" s="64" t="e">
        <f>VLOOKUP($A9636,Pivot!$D:$E,2,FALSE)</f>
        <v>#N/A</v>
      </c>
    </row>
    <row r="9637" spans="1:2">
      <c r="A9637"/>
      <c r="B9637" s="64" t="e">
        <f>VLOOKUP($A9637,Pivot!$D:$E,2,FALSE)</f>
        <v>#N/A</v>
      </c>
    </row>
    <row r="9638" spans="1:2">
      <c r="A9638"/>
      <c r="B9638" s="64" t="e">
        <f>VLOOKUP($A9638,Pivot!$D:$E,2,FALSE)</f>
        <v>#N/A</v>
      </c>
    </row>
    <row r="9639" spans="1:2">
      <c r="A9639"/>
      <c r="B9639" s="64" t="e">
        <f>VLOOKUP($A9639,Pivot!$D:$E,2,FALSE)</f>
        <v>#N/A</v>
      </c>
    </row>
    <row r="9640" spans="1:2">
      <c r="A9640"/>
      <c r="B9640" s="64" t="e">
        <f>VLOOKUP($A9640,Pivot!$D:$E,2,FALSE)</f>
        <v>#N/A</v>
      </c>
    </row>
    <row r="9641" spans="1:2">
      <c r="A9641"/>
      <c r="B9641" s="64" t="e">
        <f>VLOOKUP($A9641,Pivot!$D:$E,2,FALSE)</f>
        <v>#N/A</v>
      </c>
    </row>
    <row r="9642" spans="1:2">
      <c r="A9642"/>
      <c r="B9642" s="64" t="e">
        <f>VLOOKUP($A9642,Pivot!$D:$E,2,FALSE)</f>
        <v>#N/A</v>
      </c>
    </row>
    <row r="9643" spans="1:2">
      <c r="A9643"/>
      <c r="B9643" s="64" t="e">
        <f>VLOOKUP($A9643,Pivot!$D:$E,2,FALSE)</f>
        <v>#N/A</v>
      </c>
    </row>
    <row r="9644" spans="1:2">
      <c r="A9644"/>
      <c r="B9644" s="64" t="e">
        <f>VLOOKUP($A9644,Pivot!$D:$E,2,FALSE)</f>
        <v>#N/A</v>
      </c>
    </row>
    <row r="9645" spans="1:2">
      <c r="A9645"/>
      <c r="B9645" s="64" t="e">
        <f>VLOOKUP($A9645,Pivot!$D:$E,2,FALSE)</f>
        <v>#N/A</v>
      </c>
    </row>
    <row r="9646" spans="1:2">
      <c r="A9646"/>
      <c r="B9646" s="64" t="e">
        <f>VLOOKUP($A9646,Pivot!$D:$E,2,FALSE)</f>
        <v>#N/A</v>
      </c>
    </row>
    <row r="9647" spans="1:2">
      <c r="A9647"/>
      <c r="B9647" s="64" t="e">
        <f>VLOOKUP($A9647,Pivot!$D:$E,2,FALSE)</f>
        <v>#N/A</v>
      </c>
    </row>
    <row r="9648" spans="1:2">
      <c r="A9648"/>
      <c r="B9648" s="64" t="e">
        <f>VLOOKUP($A9648,Pivot!$D:$E,2,FALSE)</f>
        <v>#N/A</v>
      </c>
    </row>
    <row r="9649" spans="1:2">
      <c r="A9649"/>
      <c r="B9649" s="64" t="e">
        <f>VLOOKUP($A9649,Pivot!$D:$E,2,FALSE)</f>
        <v>#N/A</v>
      </c>
    </row>
    <row r="9650" spans="1:2">
      <c r="A9650"/>
      <c r="B9650" s="64" t="e">
        <f>VLOOKUP($A9650,Pivot!$D:$E,2,FALSE)</f>
        <v>#N/A</v>
      </c>
    </row>
    <row r="9651" spans="1:2">
      <c r="A9651"/>
      <c r="B9651" s="64" t="e">
        <f>VLOOKUP($A9651,Pivot!$D:$E,2,FALSE)</f>
        <v>#N/A</v>
      </c>
    </row>
    <row r="9652" spans="1:2">
      <c r="A9652"/>
      <c r="B9652" s="64" t="e">
        <f>VLOOKUP($A9652,Pivot!$D:$E,2,FALSE)</f>
        <v>#N/A</v>
      </c>
    </row>
    <row r="9653" spans="1:2">
      <c r="A9653"/>
      <c r="B9653" s="64" t="e">
        <f>VLOOKUP($A9653,Pivot!$D:$E,2,FALSE)</f>
        <v>#N/A</v>
      </c>
    </row>
    <row r="9654" spans="1:2">
      <c r="A9654"/>
      <c r="B9654" s="64" t="e">
        <f>VLOOKUP($A9654,Pivot!$D:$E,2,FALSE)</f>
        <v>#N/A</v>
      </c>
    </row>
    <row r="9655" spans="1:2">
      <c r="A9655"/>
      <c r="B9655" s="64" t="e">
        <f>VLOOKUP($A9655,Pivot!$D:$E,2,FALSE)</f>
        <v>#N/A</v>
      </c>
    </row>
    <row r="9656" spans="1:2">
      <c r="A9656"/>
      <c r="B9656" s="64" t="e">
        <f>VLOOKUP($A9656,Pivot!$D:$E,2,FALSE)</f>
        <v>#N/A</v>
      </c>
    </row>
    <row r="9657" spans="1:2">
      <c r="A9657"/>
      <c r="B9657" s="64" t="e">
        <f>VLOOKUP($A9657,Pivot!$D:$E,2,FALSE)</f>
        <v>#N/A</v>
      </c>
    </row>
    <row r="9658" spans="1:2">
      <c r="A9658"/>
      <c r="B9658" s="64" t="e">
        <f>VLOOKUP($A9658,Pivot!$D:$E,2,FALSE)</f>
        <v>#N/A</v>
      </c>
    </row>
    <row r="9659" spans="1:2">
      <c r="A9659"/>
      <c r="B9659" s="64" t="e">
        <f>VLOOKUP($A9659,Pivot!$D:$E,2,FALSE)</f>
        <v>#N/A</v>
      </c>
    </row>
    <row r="9660" spans="1:2">
      <c r="A9660"/>
      <c r="B9660" s="64" t="e">
        <f>VLOOKUP($A9660,Pivot!$D:$E,2,FALSE)</f>
        <v>#N/A</v>
      </c>
    </row>
    <row r="9661" spans="1:2">
      <c r="A9661"/>
      <c r="B9661" s="64" t="e">
        <f>VLOOKUP($A9661,Pivot!$D:$E,2,FALSE)</f>
        <v>#N/A</v>
      </c>
    </row>
    <row r="9662" spans="1:2">
      <c r="A9662"/>
      <c r="B9662" s="64" t="e">
        <f>VLOOKUP($A9662,Pivot!$D:$E,2,FALSE)</f>
        <v>#N/A</v>
      </c>
    </row>
    <row r="9663" spans="1:2">
      <c r="A9663"/>
      <c r="B9663" s="64" t="e">
        <f>VLOOKUP($A9663,Pivot!$D:$E,2,FALSE)</f>
        <v>#N/A</v>
      </c>
    </row>
    <row r="9664" spans="1:2">
      <c r="A9664"/>
      <c r="B9664" s="64" t="e">
        <f>VLOOKUP($A9664,Pivot!$D:$E,2,FALSE)</f>
        <v>#N/A</v>
      </c>
    </row>
    <row r="9665" spans="1:2">
      <c r="A9665"/>
      <c r="B9665" s="64" t="e">
        <f>VLOOKUP($A9665,Pivot!$D:$E,2,FALSE)</f>
        <v>#N/A</v>
      </c>
    </row>
    <row r="9666" spans="1:2">
      <c r="A9666"/>
      <c r="B9666" s="64" t="e">
        <f>VLOOKUP($A9666,Pivot!$D:$E,2,FALSE)</f>
        <v>#N/A</v>
      </c>
    </row>
    <row r="9667" spans="1:2">
      <c r="A9667"/>
      <c r="B9667" s="64" t="e">
        <f>VLOOKUP($A9667,Pivot!$D:$E,2,FALSE)</f>
        <v>#N/A</v>
      </c>
    </row>
    <row r="9668" spans="1:2">
      <c r="A9668"/>
      <c r="B9668" s="64" t="e">
        <f>VLOOKUP($A9668,Pivot!$D:$E,2,FALSE)</f>
        <v>#N/A</v>
      </c>
    </row>
    <row r="9669" spans="1:2">
      <c r="A9669"/>
      <c r="B9669" s="64" t="e">
        <f>VLOOKUP($A9669,Pivot!$D:$E,2,FALSE)</f>
        <v>#N/A</v>
      </c>
    </row>
    <row r="9670" spans="1:2">
      <c r="A9670"/>
      <c r="B9670" s="64" t="e">
        <f>VLOOKUP($A9670,Pivot!$D:$E,2,FALSE)</f>
        <v>#N/A</v>
      </c>
    </row>
    <row r="9671" spans="1:2">
      <c r="A9671"/>
      <c r="B9671" s="64" t="e">
        <f>VLOOKUP($A9671,Pivot!$D:$E,2,FALSE)</f>
        <v>#N/A</v>
      </c>
    </row>
    <row r="9672" spans="1:2">
      <c r="A9672"/>
      <c r="B9672" s="64" t="e">
        <f>VLOOKUP($A9672,Pivot!$D:$E,2,FALSE)</f>
        <v>#N/A</v>
      </c>
    </row>
    <row r="9673" spans="1:2">
      <c r="A9673"/>
      <c r="B9673" s="64" t="e">
        <f>VLOOKUP($A9673,Pivot!$D:$E,2,FALSE)</f>
        <v>#N/A</v>
      </c>
    </row>
    <row r="9674" spans="1:2">
      <c r="A9674"/>
      <c r="B9674" s="64" t="e">
        <f>VLOOKUP($A9674,Pivot!$D:$E,2,FALSE)</f>
        <v>#N/A</v>
      </c>
    </row>
    <row r="9675" spans="1:2">
      <c r="A9675"/>
      <c r="B9675" s="64" t="e">
        <f>VLOOKUP($A9675,Pivot!$D:$E,2,FALSE)</f>
        <v>#N/A</v>
      </c>
    </row>
    <row r="9676" spans="1:2">
      <c r="A9676"/>
      <c r="B9676" s="64" t="e">
        <f>VLOOKUP($A9676,Pivot!$D:$E,2,FALSE)</f>
        <v>#N/A</v>
      </c>
    </row>
    <row r="9677" spans="1:2">
      <c r="A9677"/>
      <c r="B9677" s="64" t="e">
        <f>VLOOKUP($A9677,Pivot!$D:$E,2,FALSE)</f>
        <v>#N/A</v>
      </c>
    </row>
    <row r="9678" spans="1:2">
      <c r="A9678"/>
      <c r="B9678" s="64" t="e">
        <f>VLOOKUP($A9678,Pivot!$D:$E,2,FALSE)</f>
        <v>#N/A</v>
      </c>
    </row>
    <row r="9679" spans="1:2">
      <c r="A9679"/>
      <c r="B9679" s="64" t="e">
        <f>VLOOKUP($A9679,Pivot!$D:$E,2,FALSE)</f>
        <v>#N/A</v>
      </c>
    </row>
    <row r="9680" spans="1:2">
      <c r="A9680"/>
      <c r="B9680" s="64" t="e">
        <f>VLOOKUP($A9680,Pivot!$D:$E,2,FALSE)</f>
        <v>#N/A</v>
      </c>
    </row>
    <row r="9681" spans="1:2">
      <c r="A9681"/>
      <c r="B9681" s="64" t="e">
        <f>VLOOKUP($A9681,Pivot!$D:$E,2,FALSE)</f>
        <v>#N/A</v>
      </c>
    </row>
    <row r="9682" spans="1:2">
      <c r="A9682"/>
      <c r="B9682" s="64" t="e">
        <f>VLOOKUP($A9682,Pivot!$D:$E,2,FALSE)</f>
        <v>#N/A</v>
      </c>
    </row>
    <row r="9683" spans="1:2">
      <c r="A9683"/>
      <c r="B9683" s="64" t="e">
        <f>VLOOKUP($A9683,Pivot!$D:$E,2,FALSE)</f>
        <v>#N/A</v>
      </c>
    </row>
    <row r="9684" spans="1:2">
      <c r="A9684"/>
      <c r="B9684" s="64" t="e">
        <f>VLOOKUP($A9684,Pivot!$D:$E,2,FALSE)</f>
        <v>#N/A</v>
      </c>
    </row>
    <row r="9685" spans="1:2">
      <c r="A9685"/>
      <c r="B9685" s="64" t="e">
        <f>VLOOKUP($A9685,Pivot!$D:$E,2,FALSE)</f>
        <v>#N/A</v>
      </c>
    </row>
    <row r="9686" spans="1:2">
      <c r="A9686"/>
      <c r="B9686" s="64" t="e">
        <f>VLOOKUP($A9686,Pivot!$D:$E,2,FALSE)</f>
        <v>#N/A</v>
      </c>
    </row>
    <row r="9687" spans="1:2">
      <c r="A9687"/>
      <c r="B9687" s="64" t="e">
        <f>VLOOKUP($A9687,Pivot!$D:$E,2,FALSE)</f>
        <v>#N/A</v>
      </c>
    </row>
    <row r="9688" spans="1:2">
      <c r="A9688"/>
      <c r="B9688" s="64" t="e">
        <f>VLOOKUP($A9688,Pivot!$D:$E,2,FALSE)</f>
        <v>#N/A</v>
      </c>
    </row>
    <row r="9689" spans="1:2">
      <c r="A9689"/>
      <c r="B9689" s="64" t="e">
        <f>VLOOKUP($A9689,Pivot!$D:$E,2,FALSE)</f>
        <v>#N/A</v>
      </c>
    </row>
    <row r="9690" spans="1:2">
      <c r="A9690"/>
      <c r="B9690" s="64" t="e">
        <f>VLOOKUP($A9690,Pivot!$D:$E,2,FALSE)</f>
        <v>#N/A</v>
      </c>
    </row>
    <row r="9691" spans="1:2">
      <c r="A9691"/>
      <c r="B9691" s="64" t="e">
        <f>VLOOKUP($A9691,Pivot!$D:$E,2,FALSE)</f>
        <v>#N/A</v>
      </c>
    </row>
    <row r="9692" spans="1:2">
      <c r="A9692"/>
      <c r="B9692" s="64" t="e">
        <f>VLOOKUP($A9692,Pivot!$D:$E,2,FALSE)</f>
        <v>#N/A</v>
      </c>
    </row>
    <row r="9693" spans="1:2">
      <c r="A9693"/>
      <c r="B9693" s="64" t="e">
        <f>VLOOKUP($A9693,Pivot!$D:$E,2,FALSE)</f>
        <v>#N/A</v>
      </c>
    </row>
    <row r="9694" spans="1:2">
      <c r="A9694"/>
      <c r="B9694" s="64" t="e">
        <f>VLOOKUP($A9694,Pivot!$D:$E,2,FALSE)</f>
        <v>#N/A</v>
      </c>
    </row>
    <row r="9695" spans="1:2">
      <c r="A9695"/>
      <c r="B9695" s="64" t="e">
        <f>VLOOKUP($A9695,Pivot!$D:$E,2,FALSE)</f>
        <v>#N/A</v>
      </c>
    </row>
    <row r="9696" spans="1:2">
      <c r="A9696"/>
      <c r="B9696" s="64" t="e">
        <f>VLOOKUP($A9696,Pivot!$D:$E,2,FALSE)</f>
        <v>#N/A</v>
      </c>
    </row>
    <row r="9697" spans="1:2">
      <c r="A9697"/>
      <c r="B9697" s="64" t="e">
        <f>VLOOKUP($A9697,Pivot!$D:$E,2,FALSE)</f>
        <v>#N/A</v>
      </c>
    </row>
    <row r="9698" spans="1:2">
      <c r="A9698"/>
      <c r="B9698" s="64" t="e">
        <f>VLOOKUP($A9698,Pivot!$D:$E,2,FALSE)</f>
        <v>#N/A</v>
      </c>
    </row>
    <row r="9699" spans="1:2">
      <c r="A9699"/>
      <c r="B9699" s="64" t="e">
        <f>VLOOKUP($A9699,Pivot!$D:$E,2,FALSE)</f>
        <v>#N/A</v>
      </c>
    </row>
    <row r="9700" spans="1:2">
      <c r="A9700"/>
      <c r="B9700" s="64" t="e">
        <f>VLOOKUP($A9700,Pivot!$D:$E,2,FALSE)</f>
        <v>#N/A</v>
      </c>
    </row>
    <row r="9701" spans="1:2">
      <c r="A9701"/>
      <c r="B9701" s="64" t="e">
        <f>VLOOKUP($A9701,Pivot!$D:$E,2,FALSE)</f>
        <v>#N/A</v>
      </c>
    </row>
    <row r="9702" spans="1:2">
      <c r="A9702"/>
      <c r="B9702" s="64" t="e">
        <f>VLOOKUP($A9702,Pivot!$D:$E,2,FALSE)</f>
        <v>#N/A</v>
      </c>
    </row>
    <row r="9703" spans="1:2">
      <c r="A9703"/>
      <c r="B9703" s="64" t="e">
        <f>VLOOKUP($A9703,Pivot!$D:$E,2,FALSE)</f>
        <v>#N/A</v>
      </c>
    </row>
    <row r="9704" spans="1:2">
      <c r="A9704"/>
      <c r="B9704" s="64" t="e">
        <f>VLOOKUP($A9704,Pivot!$D:$E,2,FALSE)</f>
        <v>#N/A</v>
      </c>
    </row>
    <row r="9705" spans="1:2">
      <c r="A9705"/>
      <c r="B9705" s="64" t="e">
        <f>VLOOKUP($A9705,Pivot!$D:$E,2,FALSE)</f>
        <v>#N/A</v>
      </c>
    </row>
    <row r="9706" spans="1:2">
      <c r="A9706"/>
      <c r="B9706" s="64" t="e">
        <f>VLOOKUP($A9706,Pivot!$D:$E,2,FALSE)</f>
        <v>#N/A</v>
      </c>
    </row>
    <row r="9707" spans="1:2">
      <c r="A9707"/>
      <c r="B9707" s="64" t="e">
        <f>VLOOKUP($A9707,Pivot!$D:$E,2,FALSE)</f>
        <v>#N/A</v>
      </c>
    </row>
    <row r="9708" spans="1:2">
      <c r="A9708"/>
      <c r="B9708" s="64" t="e">
        <f>VLOOKUP($A9708,Pivot!$D:$E,2,FALSE)</f>
        <v>#N/A</v>
      </c>
    </row>
    <row r="9709" spans="1:2">
      <c r="A9709"/>
      <c r="B9709" s="64" t="e">
        <f>VLOOKUP($A9709,Pivot!$D:$E,2,FALSE)</f>
        <v>#N/A</v>
      </c>
    </row>
    <row r="9710" spans="1:2">
      <c r="A9710"/>
      <c r="B9710" s="64" t="e">
        <f>VLOOKUP($A9710,Pivot!$D:$E,2,FALSE)</f>
        <v>#N/A</v>
      </c>
    </row>
    <row r="9711" spans="1:2">
      <c r="A9711"/>
      <c r="B9711" s="64" t="e">
        <f>VLOOKUP($A9711,Pivot!$D:$E,2,FALSE)</f>
        <v>#N/A</v>
      </c>
    </row>
    <row r="9712" spans="1:2">
      <c r="A9712"/>
      <c r="B9712" s="64" t="e">
        <f>VLOOKUP($A9712,Pivot!$D:$E,2,FALSE)</f>
        <v>#N/A</v>
      </c>
    </row>
    <row r="9713" spans="1:2">
      <c r="A9713"/>
      <c r="B9713" s="64" t="e">
        <f>VLOOKUP($A9713,Pivot!$D:$E,2,FALSE)</f>
        <v>#N/A</v>
      </c>
    </row>
    <row r="9714" spans="1:2">
      <c r="A9714"/>
      <c r="B9714" s="64" t="e">
        <f>VLOOKUP($A9714,Pivot!$D:$E,2,FALSE)</f>
        <v>#N/A</v>
      </c>
    </row>
    <row r="9715" spans="1:2">
      <c r="A9715"/>
      <c r="B9715" s="64" t="e">
        <f>VLOOKUP($A9715,Pivot!$D:$E,2,FALSE)</f>
        <v>#N/A</v>
      </c>
    </row>
    <row r="9716" spans="1:2">
      <c r="A9716"/>
      <c r="B9716" s="64" t="e">
        <f>VLOOKUP($A9716,Pivot!$D:$E,2,FALSE)</f>
        <v>#N/A</v>
      </c>
    </row>
    <row r="9717" spans="1:2">
      <c r="A9717"/>
      <c r="B9717" s="64" t="e">
        <f>VLOOKUP($A9717,Pivot!$D:$E,2,FALSE)</f>
        <v>#N/A</v>
      </c>
    </row>
    <row r="9718" spans="1:2">
      <c r="A9718"/>
      <c r="B9718" s="64" t="e">
        <f>VLOOKUP($A9718,Pivot!$D:$E,2,FALSE)</f>
        <v>#N/A</v>
      </c>
    </row>
    <row r="9719" spans="1:2">
      <c r="A9719"/>
      <c r="B9719" s="64" t="e">
        <f>VLOOKUP($A9719,Pivot!$D:$E,2,FALSE)</f>
        <v>#N/A</v>
      </c>
    </row>
    <row r="9720" spans="1:2">
      <c r="A9720"/>
      <c r="B9720" s="64" t="e">
        <f>VLOOKUP($A9720,Pivot!$D:$E,2,FALSE)</f>
        <v>#N/A</v>
      </c>
    </row>
    <row r="9721" spans="1:2">
      <c r="A9721"/>
      <c r="B9721" s="64" t="e">
        <f>VLOOKUP($A9721,Pivot!$D:$E,2,FALSE)</f>
        <v>#N/A</v>
      </c>
    </row>
    <row r="9722" spans="1:2">
      <c r="A9722"/>
      <c r="B9722" s="64" t="e">
        <f>VLOOKUP($A9722,Pivot!$D:$E,2,FALSE)</f>
        <v>#N/A</v>
      </c>
    </row>
    <row r="9723" spans="1:2">
      <c r="A9723"/>
      <c r="B9723" s="64" t="e">
        <f>VLOOKUP($A9723,Pivot!$D:$E,2,FALSE)</f>
        <v>#N/A</v>
      </c>
    </row>
    <row r="9724" spans="1:2">
      <c r="A9724"/>
      <c r="B9724" s="64" t="e">
        <f>VLOOKUP($A9724,Pivot!$D:$E,2,FALSE)</f>
        <v>#N/A</v>
      </c>
    </row>
    <row r="9725" spans="1:2">
      <c r="A9725"/>
      <c r="B9725" s="64" t="e">
        <f>VLOOKUP($A9725,Pivot!$D:$E,2,FALSE)</f>
        <v>#N/A</v>
      </c>
    </row>
    <row r="9726" spans="1:2">
      <c r="A9726"/>
      <c r="B9726" s="64" t="e">
        <f>VLOOKUP($A9726,Pivot!$D:$E,2,FALSE)</f>
        <v>#N/A</v>
      </c>
    </row>
    <row r="9727" spans="1:2">
      <c r="A9727"/>
      <c r="B9727" s="64" t="e">
        <f>VLOOKUP($A9727,Pivot!$D:$E,2,FALSE)</f>
        <v>#N/A</v>
      </c>
    </row>
    <row r="9728" spans="1:2">
      <c r="A9728"/>
      <c r="B9728" s="64" t="e">
        <f>VLOOKUP($A9728,Pivot!$D:$E,2,FALSE)</f>
        <v>#N/A</v>
      </c>
    </row>
    <row r="9729" spans="1:2">
      <c r="A9729"/>
      <c r="B9729" s="64" t="e">
        <f>VLOOKUP($A9729,Pivot!$D:$E,2,FALSE)</f>
        <v>#N/A</v>
      </c>
    </row>
    <row r="9730" spans="1:2">
      <c r="A9730"/>
      <c r="B9730" s="64" t="e">
        <f>VLOOKUP($A9730,Pivot!$D:$E,2,FALSE)</f>
        <v>#N/A</v>
      </c>
    </row>
    <row r="9731" spans="1:2">
      <c r="A9731"/>
      <c r="B9731" s="64" t="e">
        <f>VLOOKUP($A9731,Pivot!$D:$E,2,FALSE)</f>
        <v>#N/A</v>
      </c>
    </row>
    <row r="9732" spans="1:2">
      <c r="A9732"/>
      <c r="B9732" s="64" t="e">
        <f>VLOOKUP($A9732,Pivot!$D:$E,2,FALSE)</f>
        <v>#N/A</v>
      </c>
    </row>
    <row r="9733" spans="1:2">
      <c r="A9733"/>
      <c r="B9733" s="64" t="e">
        <f>VLOOKUP($A9733,Pivot!$D:$E,2,FALSE)</f>
        <v>#N/A</v>
      </c>
    </row>
    <row r="9734" spans="1:2">
      <c r="A9734"/>
      <c r="B9734" s="64" t="e">
        <f>VLOOKUP($A9734,Pivot!$D:$E,2,FALSE)</f>
        <v>#N/A</v>
      </c>
    </row>
    <row r="9735" spans="1:2">
      <c r="A9735"/>
      <c r="B9735" s="64" t="e">
        <f>VLOOKUP($A9735,Pivot!$D:$E,2,FALSE)</f>
        <v>#N/A</v>
      </c>
    </row>
    <row r="9736" spans="1:2">
      <c r="A9736"/>
      <c r="B9736" s="64" t="e">
        <f>VLOOKUP($A9736,Pivot!$D:$E,2,FALSE)</f>
        <v>#N/A</v>
      </c>
    </row>
    <row r="9737" spans="1:2">
      <c r="A9737"/>
      <c r="B9737" s="64" t="e">
        <f>VLOOKUP($A9737,Pivot!$D:$E,2,FALSE)</f>
        <v>#N/A</v>
      </c>
    </row>
    <row r="9738" spans="1:2">
      <c r="A9738"/>
      <c r="B9738" s="64" t="e">
        <f>VLOOKUP($A9738,Pivot!$D:$E,2,FALSE)</f>
        <v>#N/A</v>
      </c>
    </row>
    <row r="9739" spans="1:2">
      <c r="A9739"/>
      <c r="B9739" s="64" t="e">
        <f>VLOOKUP($A9739,Pivot!$D:$E,2,FALSE)</f>
        <v>#N/A</v>
      </c>
    </row>
    <row r="9740" spans="1:2">
      <c r="A9740"/>
      <c r="B9740" s="64" t="e">
        <f>VLOOKUP($A9740,Pivot!$D:$E,2,FALSE)</f>
        <v>#N/A</v>
      </c>
    </row>
    <row r="9741" spans="1:2">
      <c r="A9741"/>
      <c r="B9741" s="64" t="e">
        <f>VLOOKUP($A9741,Pivot!$D:$E,2,FALSE)</f>
        <v>#N/A</v>
      </c>
    </row>
    <row r="9742" spans="1:2">
      <c r="A9742"/>
      <c r="B9742" s="64" t="e">
        <f>VLOOKUP($A9742,Pivot!$D:$E,2,FALSE)</f>
        <v>#N/A</v>
      </c>
    </row>
    <row r="9743" spans="1:2">
      <c r="A9743"/>
      <c r="B9743" s="64" t="e">
        <f>VLOOKUP($A9743,Pivot!$D:$E,2,FALSE)</f>
        <v>#N/A</v>
      </c>
    </row>
    <row r="9744" spans="1:2">
      <c r="A9744"/>
      <c r="B9744" s="64" t="e">
        <f>VLOOKUP($A9744,Pivot!$D:$E,2,FALSE)</f>
        <v>#N/A</v>
      </c>
    </row>
    <row r="9745" spans="1:2">
      <c r="A9745"/>
      <c r="B9745" s="64" t="e">
        <f>VLOOKUP($A9745,Pivot!$D:$E,2,FALSE)</f>
        <v>#N/A</v>
      </c>
    </row>
    <row r="9746" spans="1:2">
      <c r="A9746"/>
      <c r="B9746" s="64" t="e">
        <f>VLOOKUP($A9746,Pivot!$D:$E,2,FALSE)</f>
        <v>#N/A</v>
      </c>
    </row>
    <row r="9747" spans="1:2">
      <c r="A9747"/>
      <c r="B9747" s="64" t="e">
        <f>VLOOKUP($A9747,Pivot!$D:$E,2,FALSE)</f>
        <v>#N/A</v>
      </c>
    </row>
    <row r="9748" spans="1:2">
      <c r="A9748"/>
      <c r="B9748" s="64" t="e">
        <f>VLOOKUP($A9748,Pivot!$D:$E,2,FALSE)</f>
        <v>#N/A</v>
      </c>
    </row>
    <row r="9749" spans="1:2">
      <c r="A9749"/>
      <c r="B9749" s="64" t="e">
        <f>VLOOKUP($A9749,Pivot!$D:$E,2,FALSE)</f>
        <v>#N/A</v>
      </c>
    </row>
    <row r="9750" spans="1:2">
      <c r="A9750"/>
      <c r="B9750" s="64" t="e">
        <f>VLOOKUP($A9750,Pivot!$D:$E,2,FALSE)</f>
        <v>#N/A</v>
      </c>
    </row>
    <row r="9751" spans="1:2">
      <c r="A9751"/>
      <c r="B9751" s="64" t="e">
        <f>VLOOKUP($A9751,Pivot!$D:$E,2,FALSE)</f>
        <v>#N/A</v>
      </c>
    </row>
    <row r="9752" spans="1:2">
      <c r="A9752"/>
      <c r="B9752" s="64" t="e">
        <f>VLOOKUP($A9752,Pivot!$D:$E,2,FALSE)</f>
        <v>#N/A</v>
      </c>
    </row>
    <row r="9753" spans="1:2">
      <c r="A9753"/>
      <c r="B9753" s="64" t="e">
        <f>VLOOKUP($A9753,Pivot!$D:$E,2,FALSE)</f>
        <v>#N/A</v>
      </c>
    </row>
    <row r="9754" spans="1:2">
      <c r="A9754"/>
      <c r="B9754" s="64" t="e">
        <f>VLOOKUP($A9754,Pivot!$D:$E,2,FALSE)</f>
        <v>#N/A</v>
      </c>
    </row>
    <row r="9755" spans="1:2">
      <c r="A9755"/>
      <c r="B9755" s="64" t="e">
        <f>VLOOKUP($A9755,Pivot!$D:$E,2,FALSE)</f>
        <v>#N/A</v>
      </c>
    </row>
    <row r="9756" spans="1:2">
      <c r="A9756"/>
      <c r="B9756" s="64" t="e">
        <f>VLOOKUP($A9756,Pivot!$D:$E,2,FALSE)</f>
        <v>#N/A</v>
      </c>
    </row>
    <row r="9757" spans="1:2">
      <c r="A9757"/>
      <c r="B9757" s="64" t="e">
        <f>VLOOKUP($A9757,Pivot!$D:$E,2,FALSE)</f>
        <v>#N/A</v>
      </c>
    </row>
    <row r="9758" spans="1:2">
      <c r="A9758"/>
      <c r="B9758" s="64" t="e">
        <f>VLOOKUP($A9758,Pivot!$D:$E,2,FALSE)</f>
        <v>#N/A</v>
      </c>
    </row>
    <row r="9759" spans="1:2">
      <c r="A9759"/>
      <c r="B9759" s="64" t="e">
        <f>VLOOKUP($A9759,Pivot!$D:$E,2,FALSE)</f>
        <v>#N/A</v>
      </c>
    </row>
    <row r="9760" spans="1:2">
      <c r="A9760"/>
      <c r="B9760" s="64" t="e">
        <f>VLOOKUP($A9760,Pivot!$D:$E,2,FALSE)</f>
        <v>#N/A</v>
      </c>
    </row>
    <row r="9761" spans="1:2">
      <c r="A9761"/>
      <c r="B9761" s="64" t="e">
        <f>VLOOKUP($A9761,Pivot!$D:$E,2,FALSE)</f>
        <v>#N/A</v>
      </c>
    </row>
    <row r="9762" spans="1:2">
      <c r="A9762"/>
      <c r="B9762" s="64" t="e">
        <f>VLOOKUP($A9762,Pivot!$D:$E,2,FALSE)</f>
        <v>#N/A</v>
      </c>
    </row>
    <row r="9763" spans="1:2">
      <c r="A9763"/>
      <c r="B9763" s="64" t="e">
        <f>VLOOKUP($A9763,Pivot!$D:$E,2,FALSE)</f>
        <v>#N/A</v>
      </c>
    </row>
    <row r="9764" spans="1:2">
      <c r="A9764"/>
      <c r="B9764" s="64" t="e">
        <f>VLOOKUP($A9764,Pivot!$D:$E,2,FALSE)</f>
        <v>#N/A</v>
      </c>
    </row>
    <row r="9765" spans="1:2">
      <c r="A9765"/>
      <c r="B9765" s="64" t="e">
        <f>VLOOKUP($A9765,Pivot!$D:$E,2,FALSE)</f>
        <v>#N/A</v>
      </c>
    </row>
    <row r="9766" spans="1:2">
      <c r="A9766"/>
      <c r="B9766" s="64" t="e">
        <f>VLOOKUP($A9766,Pivot!$D:$E,2,FALSE)</f>
        <v>#N/A</v>
      </c>
    </row>
    <row r="9767" spans="1:2">
      <c r="A9767"/>
      <c r="B9767" s="64" t="e">
        <f>VLOOKUP($A9767,Pivot!$D:$E,2,FALSE)</f>
        <v>#N/A</v>
      </c>
    </row>
    <row r="9768" spans="1:2">
      <c r="A9768"/>
      <c r="B9768" s="64" t="e">
        <f>VLOOKUP($A9768,Pivot!$D:$E,2,FALSE)</f>
        <v>#N/A</v>
      </c>
    </row>
    <row r="9769" spans="1:2">
      <c r="A9769"/>
      <c r="B9769" s="64" t="e">
        <f>VLOOKUP($A9769,Pivot!$D:$E,2,FALSE)</f>
        <v>#N/A</v>
      </c>
    </row>
    <row r="9770" spans="1:2">
      <c r="A9770"/>
      <c r="B9770" s="64" t="e">
        <f>VLOOKUP($A9770,Pivot!$D:$E,2,FALSE)</f>
        <v>#N/A</v>
      </c>
    </row>
    <row r="9771" spans="1:2">
      <c r="A9771"/>
      <c r="B9771" s="64" t="e">
        <f>VLOOKUP($A9771,Pivot!$D:$E,2,FALSE)</f>
        <v>#N/A</v>
      </c>
    </row>
    <row r="9772" spans="1:2">
      <c r="A9772"/>
      <c r="B9772" s="64" t="e">
        <f>VLOOKUP($A9772,Pivot!$D:$E,2,FALSE)</f>
        <v>#N/A</v>
      </c>
    </row>
    <row r="9773" spans="1:2">
      <c r="A9773"/>
      <c r="B9773" s="64" t="e">
        <f>VLOOKUP($A9773,Pivot!$D:$E,2,FALSE)</f>
        <v>#N/A</v>
      </c>
    </row>
    <row r="9774" spans="1:2">
      <c r="A9774"/>
      <c r="B9774" s="64" t="e">
        <f>VLOOKUP($A9774,Pivot!$D:$E,2,FALSE)</f>
        <v>#N/A</v>
      </c>
    </row>
    <row r="9775" spans="1:2">
      <c r="A9775"/>
      <c r="B9775" s="64" t="e">
        <f>VLOOKUP($A9775,Pivot!$D:$E,2,FALSE)</f>
        <v>#N/A</v>
      </c>
    </row>
    <row r="9776" spans="1:2">
      <c r="A9776"/>
      <c r="B9776" s="64" t="e">
        <f>VLOOKUP($A9776,Pivot!$D:$E,2,FALSE)</f>
        <v>#N/A</v>
      </c>
    </row>
    <row r="9777" spans="1:2">
      <c r="A9777"/>
      <c r="B9777" s="64" t="e">
        <f>VLOOKUP($A9777,Pivot!$D:$E,2,FALSE)</f>
        <v>#N/A</v>
      </c>
    </row>
    <row r="9778" spans="1:2">
      <c r="A9778"/>
      <c r="B9778" s="64" t="e">
        <f>VLOOKUP($A9778,Pivot!$D:$E,2,FALSE)</f>
        <v>#N/A</v>
      </c>
    </row>
    <row r="9779" spans="1:2">
      <c r="A9779"/>
      <c r="B9779" s="64" t="e">
        <f>VLOOKUP($A9779,Pivot!$D:$E,2,FALSE)</f>
        <v>#N/A</v>
      </c>
    </row>
    <row r="9780" spans="1:2">
      <c r="A9780"/>
      <c r="B9780" s="64" t="e">
        <f>VLOOKUP($A9780,Pivot!$D:$E,2,FALSE)</f>
        <v>#N/A</v>
      </c>
    </row>
    <row r="9781" spans="1:2">
      <c r="A9781"/>
      <c r="B9781" s="64" t="e">
        <f>VLOOKUP($A9781,Pivot!$D:$E,2,FALSE)</f>
        <v>#N/A</v>
      </c>
    </row>
    <row r="9782" spans="1:2">
      <c r="A9782"/>
      <c r="B9782" s="64" t="e">
        <f>VLOOKUP($A9782,Pivot!$D:$E,2,FALSE)</f>
        <v>#N/A</v>
      </c>
    </row>
    <row r="9783" spans="1:2">
      <c r="A9783"/>
      <c r="B9783" s="64" t="e">
        <f>VLOOKUP($A9783,Pivot!$D:$E,2,FALSE)</f>
        <v>#N/A</v>
      </c>
    </row>
    <row r="9784" spans="1:2">
      <c r="A9784"/>
      <c r="B9784" s="64" t="e">
        <f>VLOOKUP($A9784,Pivot!$D:$E,2,FALSE)</f>
        <v>#N/A</v>
      </c>
    </row>
    <row r="9785" spans="1:2">
      <c r="A9785"/>
      <c r="B9785" s="64" t="e">
        <f>VLOOKUP($A9785,Pivot!$D:$E,2,FALSE)</f>
        <v>#N/A</v>
      </c>
    </row>
    <row r="9786" spans="1:2">
      <c r="A9786"/>
      <c r="B9786" s="64" t="e">
        <f>VLOOKUP($A9786,Pivot!$D:$E,2,FALSE)</f>
        <v>#N/A</v>
      </c>
    </row>
    <row r="9787" spans="1:2">
      <c r="A9787"/>
      <c r="B9787" s="64" t="e">
        <f>VLOOKUP($A9787,Pivot!$D:$E,2,FALSE)</f>
        <v>#N/A</v>
      </c>
    </row>
    <row r="9788" spans="1:2">
      <c r="A9788"/>
      <c r="B9788" s="64" t="e">
        <f>VLOOKUP($A9788,Pivot!$D:$E,2,FALSE)</f>
        <v>#N/A</v>
      </c>
    </row>
    <row r="9789" spans="1:2">
      <c r="A9789"/>
      <c r="B9789" s="64" t="e">
        <f>VLOOKUP($A9789,Pivot!$D:$E,2,FALSE)</f>
        <v>#N/A</v>
      </c>
    </row>
    <row r="9790" spans="1:2">
      <c r="A9790"/>
      <c r="B9790" s="64" t="e">
        <f>VLOOKUP($A9790,Pivot!$D:$E,2,FALSE)</f>
        <v>#N/A</v>
      </c>
    </row>
    <row r="9791" spans="1:2">
      <c r="A9791"/>
      <c r="B9791" s="64" t="e">
        <f>VLOOKUP($A9791,Pivot!$D:$E,2,FALSE)</f>
        <v>#N/A</v>
      </c>
    </row>
    <row r="9792" spans="1:2">
      <c r="A9792"/>
      <c r="B9792" s="64" t="e">
        <f>VLOOKUP($A9792,Pivot!$D:$E,2,FALSE)</f>
        <v>#N/A</v>
      </c>
    </row>
    <row r="9793" spans="1:2">
      <c r="A9793"/>
      <c r="B9793" s="64" t="e">
        <f>VLOOKUP($A9793,Pivot!$D:$E,2,FALSE)</f>
        <v>#N/A</v>
      </c>
    </row>
    <row r="9794" spans="1:2">
      <c r="A9794"/>
      <c r="B9794" s="64" t="e">
        <f>VLOOKUP($A9794,Pivot!$D:$E,2,FALSE)</f>
        <v>#N/A</v>
      </c>
    </row>
    <row r="9795" spans="1:2">
      <c r="A9795"/>
      <c r="B9795" s="64" t="e">
        <f>VLOOKUP($A9795,Pivot!$D:$E,2,FALSE)</f>
        <v>#N/A</v>
      </c>
    </row>
    <row r="9796" spans="1:2">
      <c r="A9796"/>
      <c r="B9796" s="64" t="e">
        <f>VLOOKUP($A9796,Pivot!$D:$E,2,FALSE)</f>
        <v>#N/A</v>
      </c>
    </row>
    <row r="9797" spans="1:2">
      <c r="A9797"/>
      <c r="B9797" s="64" t="e">
        <f>VLOOKUP($A9797,Pivot!$D:$E,2,FALSE)</f>
        <v>#N/A</v>
      </c>
    </row>
    <row r="9798" spans="1:2">
      <c r="A9798"/>
      <c r="B9798" s="64" t="e">
        <f>VLOOKUP($A9798,Pivot!$D:$E,2,FALSE)</f>
        <v>#N/A</v>
      </c>
    </row>
    <row r="9799" spans="1:2">
      <c r="A9799"/>
      <c r="B9799" s="64" t="e">
        <f>VLOOKUP($A9799,Pivot!$D:$E,2,FALSE)</f>
        <v>#N/A</v>
      </c>
    </row>
    <row r="9800" spans="1:2">
      <c r="A9800"/>
      <c r="B9800" s="64" t="e">
        <f>VLOOKUP($A9800,Pivot!$D:$E,2,FALSE)</f>
        <v>#N/A</v>
      </c>
    </row>
    <row r="9801" spans="1:2">
      <c r="A9801"/>
      <c r="B9801" s="64" t="e">
        <f>VLOOKUP($A9801,Pivot!$D:$E,2,FALSE)</f>
        <v>#N/A</v>
      </c>
    </row>
    <row r="9802" spans="1:2">
      <c r="A9802"/>
      <c r="B9802" s="64" t="e">
        <f>VLOOKUP($A9802,Pivot!$D:$E,2,FALSE)</f>
        <v>#N/A</v>
      </c>
    </row>
    <row r="9803" spans="1:2">
      <c r="A9803"/>
      <c r="B9803" s="64" t="e">
        <f>VLOOKUP($A9803,Pivot!$D:$E,2,FALSE)</f>
        <v>#N/A</v>
      </c>
    </row>
    <row r="9804" spans="1:2">
      <c r="A9804"/>
      <c r="B9804" s="64" t="e">
        <f>VLOOKUP($A9804,Pivot!$D:$E,2,FALSE)</f>
        <v>#N/A</v>
      </c>
    </row>
    <row r="9805" spans="1:2">
      <c r="A9805"/>
      <c r="B9805" s="64" t="e">
        <f>VLOOKUP($A9805,Pivot!$D:$E,2,FALSE)</f>
        <v>#N/A</v>
      </c>
    </row>
    <row r="9806" spans="1:2">
      <c r="A9806"/>
      <c r="B9806" s="64" t="e">
        <f>VLOOKUP($A9806,Pivot!$D:$E,2,FALSE)</f>
        <v>#N/A</v>
      </c>
    </row>
    <row r="9807" spans="1:2">
      <c r="A9807"/>
      <c r="B9807" s="64" t="e">
        <f>VLOOKUP($A9807,Pivot!$D:$E,2,FALSE)</f>
        <v>#N/A</v>
      </c>
    </row>
    <row r="9808" spans="1:2">
      <c r="A9808"/>
      <c r="B9808" s="64" t="e">
        <f>VLOOKUP($A9808,Pivot!$D:$E,2,FALSE)</f>
        <v>#N/A</v>
      </c>
    </row>
    <row r="9809" spans="1:2">
      <c r="A9809"/>
      <c r="B9809" s="64" t="e">
        <f>VLOOKUP($A9809,Pivot!$D:$E,2,FALSE)</f>
        <v>#N/A</v>
      </c>
    </row>
    <row r="9810" spans="1:2">
      <c r="A9810"/>
      <c r="B9810" s="64" t="e">
        <f>VLOOKUP($A9810,Pivot!$D:$E,2,FALSE)</f>
        <v>#N/A</v>
      </c>
    </row>
    <row r="9811" spans="1:2">
      <c r="A9811"/>
      <c r="B9811" s="64" t="e">
        <f>VLOOKUP($A9811,Pivot!$D:$E,2,FALSE)</f>
        <v>#N/A</v>
      </c>
    </row>
    <row r="9812" spans="1:2">
      <c r="A9812"/>
      <c r="B9812" s="64" t="e">
        <f>VLOOKUP($A9812,Pivot!$D:$E,2,FALSE)</f>
        <v>#N/A</v>
      </c>
    </row>
    <row r="9813" spans="1:2">
      <c r="A9813"/>
      <c r="B9813" s="64" t="e">
        <f>VLOOKUP($A9813,Pivot!$D:$E,2,FALSE)</f>
        <v>#N/A</v>
      </c>
    </row>
    <row r="9814" spans="1:2">
      <c r="A9814"/>
      <c r="B9814" s="64" t="e">
        <f>VLOOKUP($A9814,Pivot!$D:$E,2,FALSE)</f>
        <v>#N/A</v>
      </c>
    </row>
    <row r="9815" spans="1:2">
      <c r="A9815"/>
      <c r="B9815" s="64" t="e">
        <f>VLOOKUP($A9815,Pivot!$D:$E,2,FALSE)</f>
        <v>#N/A</v>
      </c>
    </row>
    <row r="9816" spans="1:2">
      <c r="A9816"/>
      <c r="B9816" s="64" t="e">
        <f>VLOOKUP($A9816,Pivot!$D:$E,2,FALSE)</f>
        <v>#N/A</v>
      </c>
    </row>
    <row r="9817" spans="1:2">
      <c r="A9817"/>
      <c r="B9817" s="64" t="e">
        <f>VLOOKUP($A9817,Pivot!$D:$E,2,FALSE)</f>
        <v>#N/A</v>
      </c>
    </row>
    <row r="9818" spans="1:2">
      <c r="A9818"/>
      <c r="B9818" s="64" t="e">
        <f>VLOOKUP($A9818,Pivot!$D:$E,2,FALSE)</f>
        <v>#N/A</v>
      </c>
    </row>
    <row r="9819" spans="1:2">
      <c r="A9819"/>
      <c r="B9819" s="64" t="e">
        <f>VLOOKUP($A9819,Pivot!$D:$E,2,FALSE)</f>
        <v>#N/A</v>
      </c>
    </row>
    <row r="9820" spans="1:2">
      <c r="A9820"/>
      <c r="B9820" s="64" t="e">
        <f>VLOOKUP($A9820,Pivot!$D:$E,2,FALSE)</f>
        <v>#N/A</v>
      </c>
    </row>
    <row r="9821" spans="1:2">
      <c r="A9821"/>
      <c r="B9821" s="64" t="e">
        <f>VLOOKUP($A9821,Pivot!$D:$E,2,FALSE)</f>
        <v>#N/A</v>
      </c>
    </row>
    <row r="9822" spans="1:2">
      <c r="A9822"/>
      <c r="B9822" s="64" t="e">
        <f>VLOOKUP($A9822,Pivot!$D:$E,2,FALSE)</f>
        <v>#N/A</v>
      </c>
    </row>
    <row r="9823" spans="1:2">
      <c r="A9823"/>
      <c r="B9823" s="64" t="e">
        <f>VLOOKUP($A9823,Pivot!$D:$E,2,FALSE)</f>
        <v>#N/A</v>
      </c>
    </row>
    <row r="9824" spans="1:2">
      <c r="A9824"/>
      <c r="B9824" s="64" t="e">
        <f>VLOOKUP($A9824,Pivot!$D:$E,2,FALSE)</f>
        <v>#N/A</v>
      </c>
    </row>
    <row r="9825" spans="1:2">
      <c r="A9825"/>
      <c r="B9825" s="64" t="e">
        <f>VLOOKUP($A9825,Pivot!$D:$E,2,FALSE)</f>
        <v>#N/A</v>
      </c>
    </row>
    <row r="9826" spans="1:2">
      <c r="A9826"/>
      <c r="B9826" s="64" t="e">
        <f>VLOOKUP($A9826,Pivot!$D:$E,2,FALSE)</f>
        <v>#N/A</v>
      </c>
    </row>
    <row r="9827" spans="1:2">
      <c r="A9827"/>
      <c r="B9827" s="64" t="e">
        <f>VLOOKUP($A9827,Pivot!$D:$E,2,FALSE)</f>
        <v>#N/A</v>
      </c>
    </row>
    <row r="9828" spans="1:2">
      <c r="A9828"/>
      <c r="B9828" s="64" t="e">
        <f>VLOOKUP($A9828,Pivot!$D:$E,2,FALSE)</f>
        <v>#N/A</v>
      </c>
    </row>
    <row r="9829" spans="1:2">
      <c r="A9829"/>
      <c r="B9829" s="64" t="e">
        <f>VLOOKUP($A9829,Pivot!$D:$E,2,FALSE)</f>
        <v>#N/A</v>
      </c>
    </row>
    <row r="9830" spans="1:2">
      <c r="A9830"/>
      <c r="B9830" s="64" t="e">
        <f>VLOOKUP($A9830,Pivot!$D:$E,2,FALSE)</f>
        <v>#N/A</v>
      </c>
    </row>
    <row r="9831" spans="1:2">
      <c r="A9831"/>
      <c r="B9831" s="64" t="e">
        <f>VLOOKUP($A9831,Pivot!$D:$E,2,FALSE)</f>
        <v>#N/A</v>
      </c>
    </row>
    <row r="9832" spans="1:2">
      <c r="A9832"/>
      <c r="B9832" s="64" t="e">
        <f>VLOOKUP($A9832,Pivot!$D:$E,2,FALSE)</f>
        <v>#N/A</v>
      </c>
    </row>
    <row r="9833" spans="1:2">
      <c r="A9833"/>
      <c r="B9833" s="64" t="e">
        <f>VLOOKUP($A9833,Pivot!$D:$E,2,FALSE)</f>
        <v>#N/A</v>
      </c>
    </row>
    <row r="9834" spans="1:2">
      <c r="A9834"/>
      <c r="B9834" s="64" t="e">
        <f>VLOOKUP($A9834,Pivot!$D:$E,2,FALSE)</f>
        <v>#N/A</v>
      </c>
    </row>
    <row r="9835" spans="1:2">
      <c r="A9835"/>
      <c r="B9835" s="64" t="e">
        <f>VLOOKUP($A9835,Pivot!$D:$E,2,FALSE)</f>
        <v>#N/A</v>
      </c>
    </row>
    <row r="9836" spans="1:2">
      <c r="A9836"/>
      <c r="B9836" s="64" t="e">
        <f>VLOOKUP($A9836,Pivot!$D:$E,2,FALSE)</f>
        <v>#N/A</v>
      </c>
    </row>
    <row r="9837" spans="1:2">
      <c r="A9837"/>
      <c r="B9837" s="64" t="e">
        <f>VLOOKUP($A9837,Pivot!$D:$E,2,FALSE)</f>
        <v>#N/A</v>
      </c>
    </row>
    <row r="9838" spans="1:2">
      <c r="A9838"/>
      <c r="B9838" s="64" t="e">
        <f>VLOOKUP($A9838,Pivot!$D:$E,2,FALSE)</f>
        <v>#N/A</v>
      </c>
    </row>
    <row r="9839" spans="1:2">
      <c r="A9839"/>
      <c r="B9839" s="64" t="e">
        <f>VLOOKUP($A9839,Pivot!$D:$E,2,FALSE)</f>
        <v>#N/A</v>
      </c>
    </row>
    <row r="9840" spans="1:2">
      <c r="A9840"/>
      <c r="B9840" s="64" t="e">
        <f>VLOOKUP($A9840,Pivot!$D:$E,2,FALSE)</f>
        <v>#N/A</v>
      </c>
    </row>
    <row r="9841" spans="1:2">
      <c r="A9841"/>
      <c r="B9841" s="64" t="e">
        <f>VLOOKUP($A9841,Pivot!$D:$E,2,FALSE)</f>
        <v>#N/A</v>
      </c>
    </row>
    <row r="9842" spans="1:2">
      <c r="A9842"/>
      <c r="B9842" s="64" t="e">
        <f>VLOOKUP($A9842,Pivot!$D:$E,2,FALSE)</f>
        <v>#N/A</v>
      </c>
    </row>
    <row r="9843" spans="1:2">
      <c r="A9843"/>
      <c r="B9843" s="64" t="e">
        <f>VLOOKUP($A9843,Pivot!$D:$E,2,FALSE)</f>
        <v>#N/A</v>
      </c>
    </row>
    <row r="9844" spans="1:2">
      <c r="A9844"/>
      <c r="B9844" s="64" t="e">
        <f>VLOOKUP($A9844,Pivot!$D:$E,2,FALSE)</f>
        <v>#N/A</v>
      </c>
    </row>
    <row r="9845" spans="1:2">
      <c r="A9845"/>
      <c r="B9845" s="64" t="e">
        <f>VLOOKUP($A9845,Pivot!$D:$E,2,FALSE)</f>
        <v>#N/A</v>
      </c>
    </row>
    <row r="9846" spans="1:2">
      <c r="A9846"/>
      <c r="B9846" s="64" t="e">
        <f>VLOOKUP($A9846,Pivot!$D:$E,2,FALSE)</f>
        <v>#N/A</v>
      </c>
    </row>
    <row r="9847" spans="1:2">
      <c r="A9847"/>
      <c r="B9847" s="64" t="e">
        <f>VLOOKUP($A9847,Pivot!$D:$E,2,FALSE)</f>
        <v>#N/A</v>
      </c>
    </row>
    <row r="9848" spans="1:2">
      <c r="A9848"/>
      <c r="B9848" s="64" t="e">
        <f>VLOOKUP($A9848,Pivot!$D:$E,2,FALSE)</f>
        <v>#N/A</v>
      </c>
    </row>
    <row r="9849" spans="1:2">
      <c r="A9849"/>
      <c r="B9849" s="64" t="e">
        <f>VLOOKUP($A9849,Pivot!$D:$E,2,FALSE)</f>
        <v>#N/A</v>
      </c>
    </row>
    <row r="9850" spans="1:2">
      <c r="A9850"/>
      <c r="B9850" s="64" t="e">
        <f>VLOOKUP($A9850,Pivot!$D:$E,2,FALSE)</f>
        <v>#N/A</v>
      </c>
    </row>
    <row r="9851" spans="1:2">
      <c r="A9851"/>
      <c r="B9851" s="64" t="e">
        <f>VLOOKUP($A9851,Pivot!$D:$E,2,FALSE)</f>
        <v>#N/A</v>
      </c>
    </row>
    <row r="9852" spans="1:2">
      <c r="A9852"/>
      <c r="B9852" s="64" t="e">
        <f>VLOOKUP($A9852,Pivot!$D:$E,2,FALSE)</f>
        <v>#N/A</v>
      </c>
    </row>
    <row r="9853" spans="1:2">
      <c r="A9853"/>
      <c r="B9853" s="64" t="e">
        <f>VLOOKUP($A9853,Pivot!$D:$E,2,FALSE)</f>
        <v>#N/A</v>
      </c>
    </row>
    <row r="9854" spans="1:2">
      <c r="A9854"/>
      <c r="B9854" s="64" t="e">
        <f>VLOOKUP($A9854,Pivot!$D:$E,2,FALSE)</f>
        <v>#N/A</v>
      </c>
    </row>
    <row r="9855" spans="1:2">
      <c r="A9855"/>
      <c r="B9855" s="64" t="e">
        <f>VLOOKUP($A9855,Pivot!$D:$E,2,FALSE)</f>
        <v>#N/A</v>
      </c>
    </row>
    <row r="9856" spans="1:2">
      <c r="A9856"/>
      <c r="B9856" s="64" t="e">
        <f>VLOOKUP($A9856,Pivot!$D:$E,2,FALSE)</f>
        <v>#N/A</v>
      </c>
    </row>
    <row r="9857" spans="1:2">
      <c r="A9857"/>
      <c r="B9857" s="64" t="e">
        <f>VLOOKUP($A9857,Pivot!$D:$E,2,FALSE)</f>
        <v>#N/A</v>
      </c>
    </row>
    <row r="9858" spans="1:2">
      <c r="A9858"/>
      <c r="B9858" s="64" t="e">
        <f>VLOOKUP($A9858,Pivot!$D:$E,2,FALSE)</f>
        <v>#N/A</v>
      </c>
    </row>
    <row r="9859" spans="1:2">
      <c r="A9859"/>
      <c r="B9859" s="64" t="e">
        <f>VLOOKUP($A9859,Pivot!$D:$E,2,FALSE)</f>
        <v>#N/A</v>
      </c>
    </row>
    <row r="9860" spans="1:2">
      <c r="A9860"/>
      <c r="B9860" s="64" t="e">
        <f>VLOOKUP($A9860,Pivot!$D:$E,2,FALSE)</f>
        <v>#N/A</v>
      </c>
    </row>
    <row r="9861" spans="1:2">
      <c r="A9861"/>
      <c r="B9861" s="64" t="e">
        <f>VLOOKUP($A9861,Pivot!$D:$E,2,FALSE)</f>
        <v>#N/A</v>
      </c>
    </row>
    <row r="9862" spans="1:2">
      <c r="A9862"/>
      <c r="B9862" s="64" t="e">
        <f>VLOOKUP($A9862,Pivot!$D:$E,2,FALSE)</f>
        <v>#N/A</v>
      </c>
    </row>
    <row r="9863" spans="1:2">
      <c r="A9863"/>
      <c r="B9863" s="64" t="e">
        <f>VLOOKUP($A9863,Pivot!$D:$E,2,FALSE)</f>
        <v>#N/A</v>
      </c>
    </row>
    <row r="9864" spans="1:2">
      <c r="A9864"/>
      <c r="B9864" s="64" t="e">
        <f>VLOOKUP($A9864,Pivot!$D:$E,2,FALSE)</f>
        <v>#N/A</v>
      </c>
    </row>
    <row r="9865" spans="1:2">
      <c r="A9865"/>
      <c r="B9865" s="64" t="e">
        <f>VLOOKUP($A9865,Pivot!$D:$E,2,FALSE)</f>
        <v>#N/A</v>
      </c>
    </row>
    <row r="9866" spans="1:2">
      <c r="A9866"/>
      <c r="B9866" s="64" t="e">
        <f>VLOOKUP($A9866,Pivot!$D:$E,2,FALSE)</f>
        <v>#N/A</v>
      </c>
    </row>
    <row r="9867" spans="1:2">
      <c r="A9867"/>
      <c r="B9867" s="64" t="e">
        <f>VLOOKUP($A9867,Pivot!$D:$E,2,FALSE)</f>
        <v>#N/A</v>
      </c>
    </row>
    <row r="9868" spans="1:2">
      <c r="A9868"/>
      <c r="B9868" s="64" t="e">
        <f>VLOOKUP($A9868,Pivot!$D:$E,2,FALSE)</f>
        <v>#N/A</v>
      </c>
    </row>
    <row r="9869" spans="1:2">
      <c r="A9869"/>
      <c r="B9869" s="64" t="e">
        <f>VLOOKUP($A9869,Pivot!$D:$E,2,FALSE)</f>
        <v>#N/A</v>
      </c>
    </row>
    <row r="9870" spans="1:2">
      <c r="A9870"/>
      <c r="B9870" s="64" t="e">
        <f>VLOOKUP($A9870,Pivot!$D:$E,2,FALSE)</f>
        <v>#N/A</v>
      </c>
    </row>
    <row r="9871" spans="1:2">
      <c r="A9871"/>
      <c r="B9871" s="64" t="e">
        <f>VLOOKUP($A9871,Pivot!$D:$E,2,FALSE)</f>
        <v>#N/A</v>
      </c>
    </row>
    <row r="9872" spans="1:2">
      <c r="A9872"/>
      <c r="B9872" s="64" t="e">
        <f>VLOOKUP($A9872,Pivot!$D:$E,2,FALSE)</f>
        <v>#N/A</v>
      </c>
    </row>
    <row r="9873" spans="1:2">
      <c r="A9873"/>
      <c r="B9873" s="64" t="e">
        <f>VLOOKUP($A9873,Pivot!$D:$E,2,FALSE)</f>
        <v>#N/A</v>
      </c>
    </row>
    <row r="9874" spans="1:2">
      <c r="A9874"/>
      <c r="B9874" s="64" t="e">
        <f>VLOOKUP($A9874,Pivot!$D:$E,2,FALSE)</f>
        <v>#N/A</v>
      </c>
    </row>
    <row r="9875" spans="1:2">
      <c r="A9875"/>
      <c r="B9875" s="64" t="e">
        <f>VLOOKUP($A9875,Pivot!$D:$E,2,FALSE)</f>
        <v>#N/A</v>
      </c>
    </row>
    <row r="9876" spans="1:2">
      <c r="A9876"/>
      <c r="B9876" s="64" t="e">
        <f>VLOOKUP($A9876,Pivot!$D:$E,2,FALSE)</f>
        <v>#N/A</v>
      </c>
    </row>
    <row r="9877" spans="1:2">
      <c r="A9877"/>
      <c r="B9877" s="64" t="e">
        <f>VLOOKUP($A9877,Pivot!$D:$E,2,FALSE)</f>
        <v>#N/A</v>
      </c>
    </row>
    <row r="9878" spans="1:2">
      <c r="A9878"/>
      <c r="B9878" s="64" t="e">
        <f>VLOOKUP($A9878,Pivot!$D:$E,2,FALSE)</f>
        <v>#N/A</v>
      </c>
    </row>
    <row r="9879" spans="1:2">
      <c r="A9879"/>
      <c r="B9879" s="64" t="e">
        <f>VLOOKUP($A9879,Pivot!$D:$E,2,FALSE)</f>
        <v>#N/A</v>
      </c>
    </row>
    <row r="9880" spans="1:2">
      <c r="A9880"/>
      <c r="B9880" s="64" t="e">
        <f>VLOOKUP($A9880,Pivot!$D:$E,2,FALSE)</f>
        <v>#N/A</v>
      </c>
    </row>
    <row r="9881" spans="1:2">
      <c r="A9881"/>
      <c r="B9881" s="64" t="e">
        <f>VLOOKUP($A9881,Pivot!$D:$E,2,FALSE)</f>
        <v>#N/A</v>
      </c>
    </row>
    <row r="9882" spans="1:2">
      <c r="A9882"/>
      <c r="B9882" s="64" t="e">
        <f>VLOOKUP($A9882,Pivot!$D:$E,2,FALSE)</f>
        <v>#N/A</v>
      </c>
    </row>
    <row r="9883" spans="1:2">
      <c r="A9883"/>
      <c r="B9883" s="64" t="e">
        <f>VLOOKUP($A9883,Pivot!$D:$E,2,FALSE)</f>
        <v>#N/A</v>
      </c>
    </row>
    <row r="9884" spans="1:2">
      <c r="A9884"/>
      <c r="B9884" s="64" t="e">
        <f>VLOOKUP($A9884,Pivot!$D:$E,2,FALSE)</f>
        <v>#N/A</v>
      </c>
    </row>
    <row r="9885" spans="1:2">
      <c r="A9885"/>
      <c r="B9885" s="64" t="e">
        <f>VLOOKUP($A9885,Pivot!$D:$E,2,FALSE)</f>
        <v>#N/A</v>
      </c>
    </row>
    <row r="9886" spans="1:2">
      <c r="A9886"/>
      <c r="B9886" s="64" t="e">
        <f>VLOOKUP($A9886,Pivot!$D:$E,2,FALSE)</f>
        <v>#N/A</v>
      </c>
    </row>
    <row r="9887" spans="1:2">
      <c r="A9887"/>
      <c r="B9887" s="64" t="e">
        <f>VLOOKUP($A9887,Pivot!$D:$E,2,FALSE)</f>
        <v>#N/A</v>
      </c>
    </row>
    <row r="9888" spans="1:2">
      <c r="A9888"/>
      <c r="B9888" s="64" t="e">
        <f>VLOOKUP($A9888,Pivot!$D:$E,2,FALSE)</f>
        <v>#N/A</v>
      </c>
    </row>
    <row r="9889" spans="1:2">
      <c r="A9889"/>
      <c r="B9889" s="64" t="e">
        <f>VLOOKUP($A9889,Pivot!$D:$E,2,FALSE)</f>
        <v>#N/A</v>
      </c>
    </row>
    <row r="9890" spans="1:2">
      <c r="A9890"/>
      <c r="B9890" s="64" t="e">
        <f>VLOOKUP($A9890,Pivot!$D:$E,2,FALSE)</f>
        <v>#N/A</v>
      </c>
    </row>
    <row r="9891" spans="1:2">
      <c r="A9891"/>
      <c r="B9891" s="64" t="e">
        <f>VLOOKUP($A9891,Pivot!$D:$E,2,FALSE)</f>
        <v>#N/A</v>
      </c>
    </row>
    <row r="9892" spans="1:2">
      <c r="A9892"/>
      <c r="B9892" s="64" t="e">
        <f>VLOOKUP($A9892,Pivot!$D:$E,2,FALSE)</f>
        <v>#N/A</v>
      </c>
    </row>
    <row r="9893" spans="1:2">
      <c r="A9893"/>
      <c r="B9893" s="64" t="e">
        <f>VLOOKUP($A9893,Pivot!$D:$E,2,FALSE)</f>
        <v>#N/A</v>
      </c>
    </row>
    <row r="9894" spans="1:2">
      <c r="A9894"/>
      <c r="B9894" s="64" t="e">
        <f>VLOOKUP($A9894,Pivot!$D:$E,2,FALSE)</f>
        <v>#N/A</v>
      </c>
    </row>
    <row r="9895" spans="1:2">
      <c r="A9895"/>
      <c r="B9895" s="64" t="e">
        <f>VLOOKUP($A9895,Pivot!$D:$E,2,FALSE)</f>
        <v>#N/A</v>
      </c>
    </row>
    <row r="9896" spans="1:2">
      <c r="A9896"/>
      <c r="B9896" s="64" t="e">
        <f>VLOOKUP($A9896,Pivot!$D:$E,2,FALSE)</f>
        <v>#N/A</v>
      </c>
    </row>
    <row r="9897" spans="1:2">
      <c r="A9897"/>
      <c r="B9897" s="64" t="e">
        <f>VLOOKUP($A9897,Pivot!$D:$E,2,FALSE)</f>
        <v>#N/A</v>
      </c>
    </row>
    <row r="9898" spans="1:2">
      <c r="A9898"/>
      <c r="B9898" s="64" t="e">
        <f>VLOOKUP($A9898,Pivot!$D:$E,2,FALSE)</f>
        <v>#N/A</v>
      </c>
    </row>
    <row r="9899" spans="1:2">
      <c r="A9899"/>
      <c r="B9899" s="64" t="e">
        <f>VLOOKUP($A9899,Pivot!$D:$E,2,FALSE)</f>
        <v>#N/A</v>
      </c>
    </row>
    <row r="9900" spans="1:2">
      <c r="A9900"/>
      <c r="B9900" s="64" t="e">
        <f>VLOOKUP($A9900,Pivot!$D:$E,2,FALSE)</f>
        <v>#N/A</v>
      </c>
    </row>
    <row r="9901" spans="1:2">
      <c r="A9901"/>
      <c r="B9901" s="64" t="e">
        <f>VLOOKUP($A9901,Pivot!$D:$E,2,FALSE)</f>
        <v>#N/A</v>
      </c>
    </row>
    <row r="9902" spans="1:2">
      <c r="A9902"/>
      <c r="B9902" s="64" t="e">
        <f>VLOOKUP($A9902,Pivot!$D:$E,2,FALSE)</f>
        <v>#N/A</v>
      </c>
    </row>
    <row r="9903" spans="1:2">
      <c r="A9903"/>
      <c r="B9903" s="64" t="e">
        <f>VLOOKUP($A9903,Pivot!$D:$E,2,FALSE)</f>
        <v>#N/A</v>
      </c>
    </row>
    <row r="9904" spans="1:2">
      <c r="A9904"/>
      <c r="B9904" s="64" t="e">
        <f>VLOOKUP($A9904,Pivot!$D:$E,2,FALSE)</f>
        <v>#N/A</v>
      </c>
    </row>
    <row r="9905" spans="1:2">
      <c r="A9905"/>
      <c r="B9905" s="64" t="e">
        <f>VLOOKUP($A9905,Pivot!$D:$E,2,FALSE)</f>
        <v>#N/A</v>
      </c>
    </row>
    <row r="9906" spans="1:2">
      <c r="A9906"/>
      <c r="B9906" s="64" t="e">
        <f>VLOOKUP($A9906,Pivot!$D:$E,2,FALSE)</f>
        <v>#N/A</v>
      </c>
    </row>
    <row r="9907" spans="1:2">
      <c r="A9907"/>
      <c r="B9907" s="64" t="e">
        <f>VLOOKUP($A9907,Pivot!$D:$E,2,FALSE)</f>
        <v>#N/A</v>
      </c>
    </row>
    <row r="9908" spans="1:2">
      <c r="A9908"/>
      <c r="B9908" s="64" t="e">
        <f>VLOOKUP($A9908,Pivot!$D:$E,2,FALSE)</f>
        <v>#N/A</v>
      </c>
    </row>
    <row r="9909" spans="1:2">
      <c r="A9909"/>
      <c r="B9909" s="64" t="e">
        <f>VLOOKUP($A9909,Pivot!$D:$E,2,FALSE)</f>
        <v>#N/A</v>
      </c>
    </row>
    <row r="9910" spans="1:2">
      <c r="A9910"/>
      <c r="B9910" s="64" t="e">
        <f>VLOOKUP($A9910,Pivot!$D:$E,2,FALSE)</f>
        <v>#N/A</v>
      </c>
    </row>
    <row r="9911" spans="1:2">
      <c r="A9911"/>
      <c r="B9911" s="64" t="e">
        <f>VLOOKUP($A9911,Pivot!$D:$E,2,FALSE)</f>
        <v>#N/A</v>
      </c>
    </row>
    <row r="9912" spans="1:2">
      <c r="A9912"/>
      <c r="B9912" s="64" t="e">
        <f>VLOOKUP($A9912,Pivot!$D:$E,2,FALSE)</f>
        <v>#N/A</v>
      </c>
    </row>
    <row r="9913" spans="1:2">
      <c r="A9913"/>
      <c r="B9913" s="64" t="e">
        <f>VLOOKUP($A9913,Pivot!$D:$E,2,FALSE)</f>
        <v>#N/A</v>
      </c>
    </row>
    <row r="9914" spans="1:2">
      <c r="A9914"/>
      <c r="B9914" s="64" t="e">
        <f>VLOOKUP($A9914,Pivot!$D:$E,2,FALSE)</f>
        <v>#N/A</v>
      </c>
    </row>
    <row r="9915" spans="1:2">
      <c r="A9915"/>
      <c r="B9915" s="64" t="e">
        <f>VLOOKUP($A9915,Pivot!$D:$E,2,FALSE)</f>
        <v>#N/A</v>
      </c>
    </row>
    <row r="9916" spans="1:2">
      <c r="A9916"/>
      <c r="B9916" s="64" t="e">
        <f>VLOOKUP($A9916,Pivot!$D:$E,2,FALSE)</f>
        <v>#N/A</v>
      </c>
    </row>
    <row r="9917" spans="1:2">
      <c r="A9917"/>
      <c r="B9917" s="64" t="e">
        <f>VLOOKUP($A9917,Pivot!$D:$E,2,FALSE)</f>
        <v>#N/A</v>
      </c>
    </row>
    <row r="9918" spans="1:2">
      <c r="A9918"/>
      <c r="B9918" s="64" t="e">
        <f>VLOOKUP($A9918,Pivot!$D:$E,2,FALSE)</f>
        <v>#N/A</v>
      </c>
    </row>
    <row r="9919" spans="1:2">
      <c r="A9919"/>
      <c r="B9919" s="64" t="e">
        <f>VLOOKUP($A9919,Pivot!$D:$E,2,FALSE)</f>
        <v>#N/A</v>
      </c>
    </row>
    <row r="9920" spans="1:2">
      <c r="A9920"/>
      <c r="B9920" s="64" t="e">
        <f>VLOOKUP($A9920,Pivot!$D:$E,2,FALSE)</f>
        <v>#N/A</v>
      </c>
    </row>
    <row r="9921" spans="1:2">
      <c r="A9921"/>
      <c r="B9921" s="64" t="e">
        <f>VLOOKUP($A9921,Pivot!$D:$E,2,FALSE)</f>
        <v>#N/A</v>
      </c>
    </row>
    <row r="9922" spans="1:2">
      <c r="A9922"/>
      <c r="B9922" s="64" t="e">
        <f>VLOOKUP($A9922,Pivot!$D:$E,2,FALSE)</f>
        <v>#N/A</v>
      </c>
    </row>
    <row r="9923" spans="1:2">
      <c r="A9923"/>
      <c r="B9923" s="64" t="e">
        <f>VLOOKUP($A9923,Pivot!$D:$E,2,FALSE)</f>
        <v>#N/A</v>
      </c>
    </row>
    <row r="9924" spans="1:2">
      <c r="A9924"/>
      <c r="B9924" s="64" t="e">
        <f>VLOOKUP($A9924,Pivot!$D:$E,2,FALSE)</f>
        <v>#N/A</v>
      </c>
    </row>
    <row r="9925" spans="1:2">
      <c r="A9925"/>
      <c r="B9925" s="64" t="e">
        <f>VLOOKUP($A9925,Pivot!$D:$E,2,FALSE)</f>
        <v>#N/A</v>
      </c>
    </row>
    <row r="9926" spans="1:2">
      <c r="A9926"/>
      <c r="B9926" s="64" t="e">
        <f>VLOOKUP($A9926,Pivot!$D:$E,2,FALSE)</f>
        <v>#N/A</v>
      </c>
    </row>
    <row r="9927" spans="1:2">
      <c r="A9927"/>
      <c r="B9927" s="64" t="e">
        <f>VLOOKUP($A9927,Pivot!$D:$E,2,FALSE)</f>
        <v>#N/A</v>
      </c>
    </row>
    <row r="9928" spans="1:2">
      <c r="A9928"/>
      <c r="B9928" s="64" t="e">
        <f>VLOOKUP($A9928,Pivot!$D:$E,2,FALSE)</f>
        <v>#N/A</v>
      </c>
    </row>
    <row r="9929" spans="1:2">
      <c r="A9929"/>
      <c r="B9929" s="64" t="e">
        <f>VLOOKUP($A9929,Pivot!$D:$E,2,FALSE)</f>
        <v>#N/A</v>
      </c>
    </row>
    <row r="9930" spans="1:2">
      <c r="A9930"/>
      <c r="B9930" s="64" t="e">
        <f>VLOOKUP($A9930,Pivot!$D:$E,2,FALSE)</f>
        <v>#N/A</v>
      </c>
    </row>
    <row r="9931" spans="1:2">
      <c r="A9931"/>
      <c r="B9931" s="64" t="e">
        <f>VLOOKUP($A9931,Pivot!$D:$E,2,FALSE)</f>
        <v>#N/A</v>
      </c>
    </row>
    <row r="9932" spans="1:2">
      <c r="A9932"/>
      <c r="B9932" s="64" t="e">
        <f>VLOOKUP($A9932,Pivot!$D:$E,2,FALSE)</f>
        <v>#N/A</v>
      </c>
    </row>
    <row r="9933" spans="1:2">
      <c r="A9933"/>
      <c r="B9933" s="64" t="e">
        <f>VLOOKUP($A9933,Pivot!$D:$E,2,FALSE)</f>
        <v>#N/A</v>
      </c>
    </row>
    <row r="9934" spans="1:2">
      <c r="A9934"/>
      <c r="B9934" s="64" t="e">
        <f>VLOOKUP($A9934,Pivot!$D:$E,2,FALSE)</f>
        <v>#N/A</v>
      </c>
    </row>
    <row r="9935" spans="1:2">
      <c r="A9935"/>
      <c r="B9935" s="64" t="e">
        <f>VLOOKUP($A9935,Pivot!$D:$E,2,FALSE)</f>
        <v>#N/A</v>
      </c>
    </row>
    <row r="9936" spans="1:2">
      <c r="A9936"/>
      <c r="B9936" s="64" t="e">
        <f>VLOOKUP($A9936,Pivot!$D:$E,2,FALSE)</f>
        <v>#N/A</v>
      </c>
    </row>
    <row r="9937" spans="1:2">
      <c r="A9937"/>
      <c r="B9937" s="64" t="e">
        <f>VLOOKUP($A9937,Pivot!$D:$E,2,FALSE)</f>
        <v>#N/A</v>
      </c>
    </row>
    <row r="9938" spans="1:2">
      <c r="A9938"/>
      <c r="B9938" s="64" t="e">
        <f>VLOOKUP($A9938,Pivot!$D:$E,2,FALSE)</f>
        <v>#N/A</v>
      </c>
    </row>
    <row r="9939" spans="1:2">
      <c r="A9939"/>
      <c r="B9939" s="64" t="e">
        <f>VLOOKUP($A9939,Pivot!$D:$E,2,FALSE)</f>
        <v>#N/A</v>
      </c>
    </row>
    <row r="9940" spans="1:2">
      <c r="A9940"/>
      <c r="B9940" s="64" t="e">
        <f>VLOOKUP($A9940,Pivot!$D:$E,2,FALSE)</f>
        <v>#N/A</v>
      </c>
    </row>
    <row r="9941" spans="1:2">
      <c r="A9941"/>
      <c r="B9941" s="64" t="e">
        <f>VLOOKUP($A9941,Pivot!$D:$E,2,FALSE)</f>
        <v>#N/A</v>
      </c>
    </row>
    <row r="9942" spans="1:2">
      <c r="A9942"/>
      <c r="B9942" s="64" t="e">
        <f>VLOOKUP($A9942,Pivot!$D:$E,2,FALSE)</f>
        <v>#N/A</v>
      </c>
    </row>
    <row r="9943" spans="1:2">
      <c r="A9943"/>
      <c r="B9943" s="64" t="e">
        <f>VLOOKUP($A9943,Pivot!$D:$E,2,FALSE)</f>
        <v>#N/A</v>
      </c>
    </row>
    <row r="9944" spans="1:2">
      <c r="A9944"/>
      <c r="B9944" s="64" t="e">
        <f>VLOOKUP($A9944,Pivot!$D:$E,2,FALSE)</f>
        <v>#N/A</v>
      </c>
    </row>
    <row r="9945" spans="1:2">
      <c r="A9945"/>
      <c r="B9945" s="64" t="e">
        <f>VLOOKUP($A9945,Pivot!$D:$E,2,FALSE)</f>
        <v>#N/A</v>
      </c>
    </row>
    <row r="9946" spans="1:2">
      <c r="A9946"/>
      <c r="B9946" s="64" t="e">
        <f>VLOOKUP($A9946,Pivot!$D:$E,2,FALSE)</f>
        <v>#N/A</v>
      </c>
    </row>
    <row r="9947" spans="1:2">
      <c r="A9947"/>
      <c r="B9947" s="64" t="e">
        <f>VLOOKUP($A9947,Pivot!$D:$E,2,FALSE)</f>
        <v>#N/A</v>
      </c>
    </row>
    <row r="9948" spans="1:2">
      <c r="A9948"/>
      <c r="B9948" s="64" t="e">
        <f>VLOOKUP($A9948,Pivot!$D:$E,2,FALSE)</f>
        <v>#N/A</v>
      </c>
    </row>
    <row r="9949" spans="1:2">
      <c r="A9949"/>
      <c r="B9949" s="64" t="e">
        <f>VLOOKUP($A9949,Pivot!$D:$E,2,FALSE)</f>
        <v>#N/A</v>
      </c>
    </row>
    <row r="9950" spans="1:2">
      <c r="A9950"/>
      <c r="B9950" s="64" t="e">
        <f>VLOOKUP($A9950,Pivot!$D:$E,2,FALSE)</f>
        <v>#N/A</v>
      </c>
    </row>
    <row r="9951" spans="1:2">
      <c r="A9951"/>
      <c r="B9951" s="64" t="e">
        <f>VLOOKUP($A9951,Pivot!$D:$E,2,FALSE)</f>
        <v>#N/A</v>
      </c>
    </row>
    <row r="9952" spans="1:2">
      <c r="A9952"/>
      <c r="B9952" s="64" t="e">
        <f>VLOOKUP($A9952,Pivot!$D:$E,2,FALSE)</f>
        <v>#N/A</v>
      </c>
    </row>
    <row r="9953" spans="1:2">
      <c r="A9953"/>
      <c r="B9953" s="64" t="e">
        <f>VLOOKUP($A9953,Pivot!$D:$E,2,FALSE)</f>
        <v>#N/A</v>
      </c>
    </row>
    <row r="9954" spans="1:2">
      <c r="A9954"/>
      <c r="B9954" s="64" t="e">
        <f>VLOOKUP($A9954,Pivot!$D:$E,2,FALSE)</f>
        <v>#N/A</v>
      </c>
    </row>
    <row r="9955" spans="1:2">
      <c r="A9955"/>
      <c r="B9955" s="64" t="e">
        <f>VLOOKUP($A9955,Pivot!$D:$E,2,FALSE)</f>
        <v>#N/A</v>
      </c>
    </row>
    <row r="9956" spans="1:2">
      <c r="A9956"/>
      <c r="B9956" s="64" t="e">
        <f>VLOOKUP($A9956,Pivot!$D:$E,2,FALSE)</f>
        <v>#N/A</v>
      </c>
    </row>
    <row r="9957" spans="1:2">
      <c r="A9957"/>
      <c r="B9957" s="64" t="e">
        <f>VLOOKUP($A9957,Pivot!$D:$E,2,FALSE)</f>
        <v>#N/A</v>
      </c>
    </row>
    <row r="9958" spans="1:2">
      <c r="A9958"/>
      <c r="B9958" s="64" t="e">
        <f>VLOOKUP($A9958,Pivot!$D:$E,2,FALSE)</f>
        <v>#N/A</v>
      </c>
    </row>
    <row r="9959" spans="1:2">
      <c r="A9959"/>
      <c r="B9959" s="64" t="e">
        <f>VLOOKUP($A9959,Pivot!$D:$E,2,FALSE)</f>
        <v>#N/A</v>
      </c>
    </row>
    <row r="9960" spans="1:2">
      <c r="A9960"/>
      <c r="B9960" s="64" t="e">
        <f>VLOOKUP($A9960,Pivot!$D:$E,2,FALSE)</f>
        <v>#N/A</v>
      </c>
    </row>
    <row r="9961" spans="1:2">
      <c r="A9961"/>
      <c r="B9961" s="64" t="e">
        <f>VLOOKUP($A9961,Pivot!$D:$E,2,FALSE)</f>
        <v>#N/A</v>
      </c>
    </row>
    <row r="9962" spans="1:2">
      <c r="A9962"/>
      <c r="B9962" s="64" t="e">
        <f>VLOOKUP($A9962,Pivot!$D:$E,2,FALSE)</f>
        <v>#N/A</v>
      </c>
    </row>
    <row r="9963" spans="1:2">
      <c r="A9963"/>
      <c r="B9963" s="64" t="e">
        <f>VLOOKUP($A9963,Pivot!$D:$E,2,FALSE)</f>
        <v>#N/A</v>
      </c>
    </row>
    <row r="9964" spans="1:2">
      <c r="A9964"/>
      <c r="B9964" s="64" t="e">
        <f>VLOOKUP($A9964,Pivot!$D:$E,2,FALSE)</f>
        <v>#N/A</v>
      </c>
    </row>
    <row r="9965" spans="1:2">
      <c r="A9965"/>
      <c r="B9965" s="64" t="e">
        <f>VLOOKUP($A9965,Pivot!$D:$E,2,FALSE)</f>
        <v>#N/A</v>
      </c>
    </row>
    <row r="9966" spans="1:2">
      <c r="A9966"/>
      <c r="B9966" s="64" t="e">
        <f>VLOOKUP($A9966,Pivot!$D:$E,2,FALSE)</f>
        <v>#N/A</v>
      </c>
    </row>
    <row r="9967" spans="1:2">
      <c r="A9967"/>
      <c r="B9967" s="64" t="e">
        <f>VLOOKUP($A9967,Pivot!$D:$E,2,FALSE)</f>
        <v>#N/A</v>
      </c>
    </row>
    <row r="9968" spans="1:2">
      <c r="A9968"/>
      <c r="B9968" s="64" t="e">
        <f>VLOOKUP($A9968,Pivot!$D:$E,2,FALSE)</f>
        <v>#N/A</v>
      </c>
    </row>
    <row r="9969" spans="1:2">
      <c r="A9969"/>
      <c r="B9969" s="64" t="e">
        <f>VLOOKUP($A9969,Pivot!$D:$E,2,FALSE)</f>
        <v>#N/A</v>
      </c>
    </row>
    <row r="9970" spans="1:2">
      <c r="A9970"/>
      <c r="B9970" s="64" t="e">
        <f>VLOOKUP($A9970,Pivot!$D:$E,2,FALSE)</f>
        <v>#N/A</v>
      </c>
    </row>
    <row r="9971" spans="1:2">
      <c r="A9971"/>
      <c r="B9971" s="64" t="e">
        <f>VLOOKUP($A9971,Pivot!$D:$E,2,FALSE)</f>
        <v>#N/A</v>
      </c>
    </row>
    <row r="9972" spans="1:2">
      <c r="A9972"/>
      <c r="B9972" s="64" t="e">
        <f>VLOOKUP($A9972,Pivot!$D:$E,2,FALSE)</f>
        <v>#N/A</v>
      </c>
    </row>
    <row r="9973" spans="1:2">
      <c r="A9973"/>
      <c r="B9973" s="64" t="e">
        <f>VLOOKUP($A9973,Pivot!$D:$E,2,FALSE)</f>
        <v>#N/A</v>
      </c>
    </row>
    <row r="9974" spans="1:2">
      <c r="A9974"/>
      <c r="B9974" s="64" t="e">
        <f>VLOOKUP($A9974,Pivot!$D:$E,2,FALSE)</f>
        <v>#N/A</v>
      </c>
    </row>
    <row r="9975" spans="1:2">
      <c r="A9975"/>
      <c r="B9975" s="64" t="e">
        <f>VLOOKUP($A9975,Pivot!$D:$E,2,FALSE)</f>
        <v>#N/A</v>
      </c>
    </row>
    <row r="9976" spans="1:2">
      <c r="A9976"/>
      <c r="B9976" s="64" t="e">
        <f>VLOOKUP($A9976,Pivot!$D:$E,2,FALSE)</f>
        <v>#N/A</v>
      </c>
    </row>
    <row r="9977" spans="1:2">
      <c r="A9977"/>
      <c r="B9977" s="64" t="e">
        <f>VLOOKUP($A9977,Pivot!$D:$E,2,FALSE)</f>
        <v>#N/A</v>
      </c>
    </row>
    <row r="9978" spans="1:2">
      <c r="A9978"/>
      <c r="B9978" s="64" t="e">
        <f>VLOOKUP($A9978,Pivot!$D:$E,2,FALSE)</f>
        <v>#N/A</v>
      </c>
    </row>
    <row r="9979" spans="1:2">
      <c r="A9979"/>
      <c r="B9979" s="64" t="e">
        <f>VLOOKUP($A9979,Pivot!$D:$E,2,FALSE)</f>
        <v>#N/A</v>
      </c>
    </row>
    <row r="9980" spans="1:2">
      <c r="A9980"/>
      <c r="B9980" s="64" t="e">
        <f>VLOOKUP($A9980,Pivot!$D:$E,2,FALSE)</f>
        <v>#N/A</v>
      </c>
    </row>
    <row r="9981" spans="1:2">
      <c r="A9981"/>
      <c r="B9981" s="64" t="e">
        <f>VLOOKUP($A9981,Pivot!$D:$E,2,FALSE)</f>
        <v>#N/A</v>
      </c>
    </row>
    <row r="9982" spans="1:2">
      <c r="A9982"/>
      <c r="B9982" s="64" t="e">
        <f>VLOOKUP($A9982,Pivot!$D:$E,2,FALSE)</f>
        <v>#N/A</v>
      </c>
    </row>
    <row r="9983" spans="1:2">
      <c r="A9983"/>
      <c r="B9983" s="64" t="e">
        <f>VLOOKUP($A9983,Pivot!$D:$E,2,FALSE)</f>
        <v>#N/A</v>
      </c>
    </row>
    <row r="9984" spans="1:2">
      <c r="A9984"/>
      <c r="B9984" s="64" t="e">
        <f>VLOOKUP($A9984,Pivot!$D:$E,2,FALSE)</f>
        <v>#N/A</v>
      </c>
    </row>
    <row r="9985" spans="1:2">
      <c r="A9985"/>
      <c r="B9985" s="64" t="e">
        <f>VLOOKUP($A9985,Pivot!$D:$E,2,FALSE)</f>
        <v>#N/A</v>
      </c>
    </row>
    <row r="9986" spans="1:2">
      <c r="A9986"/>
      <c r="B9986" s="64" t="e">
        <f>VLOOKUP($A9986,Pivot!$D:$E,2,FALSE)</f>
        <v>#N/A</v>
      </c>
    </row>
    <row r="9987" spans="1:2">
      <c r="A9987"/>
      <c r="B9987" s="64" t="e">
        <f>VLOOKUP($A9987,Pivot!$D:$E,2,FALSE)</f>
        <v>#N/A</v>
      </c>
    </row>
    <row r="9988" spans="1:2">
      <c r="A9988"/>
      <c r="B9988" s="64" t="e">
        <f>VLOOKUP($A9988,Pivot!$D:$E,2,FALSE)</f>
        <v>#N/A</v>
      </c>
    </row>
    <row r="9989" spans="1:2">
      <c r="A9989"/>
      <c r="B9989" s="64" t="e">
        <f>VLOOKUP($A9989,Pivot!$D:$E,2,FALSE)</f>
        <v>#N/A</v>
      </c>
    </row>
    <row r="9990" spans="1:2">
      <c r="A9990"/>
      <c r="B9990" s="64" t="e">
        <f>VLOOKUP($A9990,Pivot!$D:$E,2,FALSE)</f>
        <v>#N/A</v>
      </c>
    </row>
    <row r="9991" spans="1:2">
      <c r="A9991"/>
      <c r="B9991" s="64" t="e">
        <f>VLOOKUP($A9991,Pivot!$D:$E,2,FALSE)</f>
        <v>#N/A</v>
      </c>
    </row>
    <row r="9992" spans="1:2">
      <c r="A9992"/>
      <c r="B9992" s="64" t="e">
        <f>VLOOKUP($A9992,Pivot!$D:$E,2,FALSE)</f>
        <v>#N/A</v>
      </c>
    </row>
    <row r="9993" spans="1:2">
      <c r="A9993"/>
      <c r="B9993" s="64" t="e">
        <f>VLOOKUP($A9993,Pivot!$D:$E,2,FALSE)</f>
        <v>#N/A</v>
      </c>
    </row>
    <row r="9994" spans="1:2">
      <c r="A9994"/>
      <c r="B9994" s="64" t="e">
        <f>VLOOKUP($A9994,Pivot!$D:$E,2,FALSE)</f>
        <v>#N/A</v>
      </c>
    </row>
    <row r="9995" spans="1:2">
      <c r="A9995"/>
      <c r="B9995" s="64" t="e">
        <f>VLOOKUP($A9995,Pivot!$D:$E,2,FALSE)</f>
        <v>#N/A</v>
      </c>
    </row>
    <row r="9996" spans="1:2">
      <c r="A9996"/>
      <c r="B9996" s="64" t="e">
        <f>VLOOKUP($A9996,Pivot!$D:$E,2,FALSE)</f>
        <v>#N/A</v>
      </c>
    </row>
    <row r="9997" spans="1:2">
      <c r="A9997"/>
      <c r="B9997" s="64" t="e">
        <f>VLOOKUP($A9997,Pivot!$D:$E,2,FALSE)</f>
        <v>#N/A</v>
      </c>
    </row>
    <row r="9998" spans="1:2">
      <c r="A9998"/>
    </row>
    <row r="9999" spans="1:2">
      <c r="A9999"/>
    </row>
    <row r="10000" spans="1:2">
      <c r="A10000"/>
    </row>
    <row r="10001" spans="1:1">
      <c r="A10001"/>
    </row>
    <row r="10002" spans="1:1">
      <c r="A10002"/>
    </row>
    <row r="10003" spans="1:1">
      <c r="A10003"/>
    </row>
    <row r="10004" spans="1:1">
      <c r="A10004"/>
    </row>
    <row r="10005" spans="1:1">
      <c r="A10005"/>
    </row>
    <row r="10006" spans="1:1">
      <c r="A10006"/>
    </row>
    <row r="10007" spans="1:1">
      <c r="A10007"/>
    </row>
    <row r="10008" spans="1:1">
      <c r="A10008"/>
    </row>
    <row r="10009" spans="1:1">
      <c r="A10009"/>
    </row>
    <row r="10010" spans="1:1">
      <c r="A10010"/>
    </row>
    <row r="10011" spans="1:1">
      <c r="A10011"/>
    </row>
    <row r="10012" spans="1:1">
      <c r="A10012"/>
    </row>
    <row r="10013" spans="1:1">
      <c r="A10013"/>
    </row>
    <row r="10014" spans="1:1">
      <c r="A10014"/>
    </row>
    <row r="10015" spans="1:1">
      <c r="A10015"/>
    </row>
    <row r="10016" spans="1:1">
      <c r="A10016"/>
    </row>
    <row r="10017" spans="1:1">
      <c r="A10017"/>
    </row>
    <row r="10018" spans="1:1">
      <c r="A10018"/>
    </row>
    <row r="10019" spans="1:1">
      <c r="A10019"/>
    </row>
    <row r="10020" spans="1:1">
      <c r="A10020"/>
    </row>
    <row r="10021" spans="1:1">
      <c r="A10021"/>
    </row>
    <row r="10022" spans="1:1">
      <c r="A10022"/>
    </row>
    <row r="10023" spans="1:1">
      <c r="A10023"/>
    </row>
    <row r="10024" spans="1:1">
      <c r="A10024"/>
    </row>
    <row r="10025" spans="1:1">
      <c r="A10025"/>
    </row>
    <row r="10026" spans="1:1">
      <c r="A10026"/>
    </row>
    <row r="10027" spans="1:1">
      <c r="A10027"/>
    </row>
    <row r="10028" spans="1:1">
      <c r="A10028"/>
    </row>
    <row r="10029" spans="1:1">
      <c r="A10029"/>
    </row>
    <row r="10030" spans="1:1">
      <c r="A10030"/>
    </row>
    <row r="10031" spans="1:1">
      <c r="A10031"/>
    </row>
    <row r="10032" spans="1:1">
      <c r="A10032"/>
    </row>
    <row r="10033" spans="1:1">
      <c r="A10033"/>
    </row>
    <row r="10034" spans="1:1">
      <c r="A10034"/>
    </row>
    <row r="10035" spans="1:1">
      <c r="A10035"/>
    </row>
    <row r="10036" spans="1:1">
      <c r="A10036"/>
    </row>
    <row r="10037" spans="1:1">
      <c r="A10037"/>
    </row>
    <row r="10038" spans="1:1">
      <c r="A10038"/>
    </row>
    <row r="10039" spans="1:1">
      <c r="A10039"/>
    </row>
    <row r="10040" spans="1:1">
      <c r="A10040"/>
    </row>
    <row r="10041" spans="1:1">
      <c r="A10041"/>
    </row>
    <row r="10042" spans="1:1">
      <c r="A10042"/>
    </row>
    <row r="10043" spans="1:1">
      <c r="A10043"/>
    </row>
    <row r="10044" spans="1:1">
      <c r="A10044"/>
    </row>
    <row r="10045" spans="1:1">
      <c r="A10045"/>
    </row>
    <row r="10046" spans="1:1">
      <c r="A10046"/>
    </row>
    <row r="10047" spans="1:1">
      <c r="A10047"/>
    </row>
    <row r="10048" spans="1:1">
      <c r="A10048"/>
    </row>
    <row r="10049" spans="1:1">
      <c r="A10049"/>
    </row>
    <row r="10050" spans="1:1">
      <c r="A10050"/>
    </row>
    <row r="10051" spans="1:1">
      <c r="A10051"/>
    </row>
    <row r="10052" spans="1:1">
      <c r="A10052"/>
    </row>
    <row r="10053" spans="1:1">
      <c r="A10053"/>
    </row>
    <row r="10054" spans="1:1">
      <c r="A10054"/>
    </row>
    <row r="10055" spans="1:1">
      <c r="A10055"/>
    </row>
    <row r="10056" spans="1:1">
      <c r="A10056"/>
    </row>
    <row r="10057" spans="1:1">
      <c r="A10057"/>
    </row>
    <row r="10058" spans="1:1">
      <c r="A10058"/>
    </row>
    <row r="10059" spans="1:1">
      <c r="A10059"/>
    </row>
    <row r="10060" spans="1:1">
      <c r="A10060"/>
    </row>
    <row r="10061" spans="1:1">
      <c r="A10061"/>
    </row>
    <row r="10062" spans="1:1">
      <c r="A10062"/>
    </row>
    <row r="10063" spans="1:1">
      <c r="A10063"/>
    </row>
    <row r="10064" spans="1:1">
      <c r="A10064"/>
    </row>
    <row r="10065" spans="1:1">
      <c r="A10065"/>
    </row>
    <row r="10066" spans="1:1">
      <c r="A10066"/>
    </row>
    <row r="10067" spans="1:1">
      <c r="A10067"/>
    </row>
    <row r="10068" spans="1:1">
      <c r="A10068"/>
    </row>
    <row r="10069" spans="1:1">
      <c r="A10069"/>
    </row>
    <row r="10070" spans="1:1">
      <c r="A10070"/>
    </row>
    <row r="10071" spans="1:1">
      <c r="A10071"/>
    </row>
    <row r="10072" spans="1:1">
      <c r="A10072"/>
    </row>
    <row r="10073" spans="1:1">
      <c r="A10073"/>
    </row>
    <row r="10074" spans="1:1">
      <c r="A10074"/>
    </row>
    <row r="10075" spans="1:1">
      <c r="A10075"/>
    </row>
    <row r="10076" spans="1:1">
      <c r="A10076"/>
    </row>
    <row r="10077" spans="1:1">
      <c r="A10077"/>
    </row>
    <row r="10078" spans="1:1">
      <c r="A10078"/>
    </row>
    <row r="10079" spans="1:1">
      <c r="A10079"/>
    </row>
    <row r="10080" spans="1:1">
      <c r="A10080"/>
    </row>
    <row r="10081" spans="1:1">
      <c r="A10081"/>
    </row>
    <row r="10082" spans="1:1">
      <c r="A10082"/>
    </row>
    <row r="10083" spans="1:1">
      <c r="A10083"/>
    </row>
    <row r="10084" spans="1:1">
      <c r="A10084"/>
    </row>
    <row r="10085" spans="1:1">
      <c r="A10085"/>
    </row>
    <row r="10086" spans="1:1">
      <c r="A10086"/>
    </row>
    <row r="10087" spans="1:1">
      <c r="A10087"/>
    </row>
    <row r="10088" spans="1:1">
      <c r="A10088"/>
    </row>
    <row r="10089" spans="1:1">
      <c r="A10089"/>
    </row>
    <row r="10090" spans="1:1">
      <c r="A10090"/>
    </row>
    <row r="10091" spans="1:1">
      <c r="A10091"/>
    </row>
    <row r="10092" spans="1:1">
      <c r="A10092"/>
    </row>
    <row r="10093" spans="1:1">
      <c r="A10093"/>
    </row>
    <row r="10094" spans="1:1">
      <c r="A10094"/>
    </row>
    <row r="10095" spans="1:1">
      <c r="A10095"/>
    </row>
    <row r="10096" spans="1:1">
      <c r="A10096"/>
    </row>
    <row r="10097" spans="1:1">
      <c r="A10097"/>
    </row>
    <row r="10098" spans="1:1">
      <c r="A10098"/>
    </row>
    <row r="10099" spans="1:1">
      <c r="A10099"/>
    </row>
    <row r="10100" spans="1:1">
      <c r="A10100"/>
    </row>
    <row r="10101" spans="1:1">
      <c r="A10101"/>
    </row>
    <row r="10102" spans="1:1">
      <c r="A10102"/>
    </row>
    <row r="10103" spans="1:1">
      <c r="A10103"/>
    </row>
    <row r="10104" spans="1:1">
      <c r="A10104"/>
    </row>
    <row r="10105" spans="1:1">
      <c r="A10105"/>
    </row>
    <row r="10106" spans="1:1">
      <c r="A10106"/>
    </row>
    <row r="10107" spans="1:1">
      <c r="A10107"/>
    </row>
    <row r="10108" spans="1:1">
      <c r="A10108"/>
    </row>
    <row r="10109" spans="1:1">
      <c r="A10109"/>
    </row>
    <row r="10110" spans="1:1">
      <c r="A10110"/>
    </row>
    <row r="10111" spans="1:1">
      <c r="A10111"/>
    </row>
    <row r="10112" spans="1:1">
      <c r="A10112"/>
    </row>
    <row r="10113" spans="1:1">
      <c r="A10113"/>
    </row>
    <row r="10114" spans="1:1">
      <c r="A10114"/>
    </row>
    <row r="10115" spans="1:1">
      <c r="A10115"/>
    </row>
    <row r="10116" spans="1:1">
      <c r="A10116"/>
    </row>
    <row r="10117" spans="1:1">
      <c r="A10117"/>
    </row>
    <row r="10118" spans="1:1">
      <c r="A10118"/>
    </row>
    <row r="10119" spans="1:1">
      <c r="A10119"/>
    </row>
    <row r="10120" spans="1:1">
      <c r="A10120"/>
    </row>
    <row r="10121" spans="1:1">
      <c r="A10121"/>
    </row>
    <row r="10122" spans="1:1">
      <c r="A10122"/>
    </row>
    <row r="10123" spans="1:1">
      <c r="A10123"/>
    </row>
    <row r="10124" spans="1:1">
      <c r="A10124"/>
    </row>
    <row r="10125" spans="1:1">
      <c r="A10125"/>
    </row>
    <row r="10126" spans="1:1">
      <c r="A10126"/>
    </row>
    <row r="10127" spans="1:1">
      <c r="A10127"/>
    </row>
    <row r="10128" spans="1:1">
      <c r="A10128"/>
    </row>
    <row r="10129" spans="1:1">
      <c r="A10129"/>
    </row>
    <row r="10130" spans="1:1">
      <c r="A10130"/>
    </row>
    <row r="10131" spans="1:1">
      <c r="A10131"/>
    </row>
    <row r="10132" spans="1:1">
      <c r="A10132"/>
    </row>
    <row r="10133" spans="1:1">
      <c r="A10133"/>
    </row>
    <row r="10134" spans="1:1">
      <c r="A10134"/>
    </row>
    <row r="10135" spans="1:1">
      <c r="A10135"/>
    </row>
    <row r="10136" spans="1:1">
      <c r="A10136"/>
    </row>
    <row r="10137" spans="1:1">
      <c r="A10137"/>
    </row>
    <row r="10138" spans="1:1">
      <c r="A10138"/>
    </row>
    <row r="10139" spans="1:1">
      <c r="A10139"/>
    </row>
    <row r="10140" spans="1:1">
      <c r="A10140"/>
    </row>
    <row r="10141" spans="1:1">
      <c r="A10141"/>
    </row>
    <row r="10142" spans="1:1">
      <c r="A10142"/>
    </row>
    <row r="10143" spans="1:1">
      <c r="A10143"/>
    </row>
    <row r="10144" spans="1:1">
      <c r="A10144"/>
    </row>
    <row r="10145" spans="1:1">
      <c r="A10145"/>
    </row>
    <row r="10146" spans="1:1">
      <c r="A10146"/>
    </row>
    <row r="10147" spans="1:1">
      <c r="A10147"/>
    </row>
    <row r="10148" spans="1:1">
      <c r="A10148"/>
    </row>
    <row r="10149" spans="1:1">
      <c r="A10149"/>
    </row>
    <row r="10150" spans="1:1">
      <c r="A10150"/>
    </row>
    <row r="10151" spans="1:1">
      <c r="A10151"/>
    </row>
    <row r="10152" spans="1:1">
      <c r="A10152"/>
    </row>
    <row r="10153" spans="1:1">
      <c r="A10153"/>
    </row>
    <row r="10154" spans="1:1">
      <c r="A10154"/>
    </row>
    <row r="10155" spans="1:1">
      <c r="A10155"/>
    </row>
    <row r="10156" spans="1:1">
      <c r="A10156"/>
    </row>
    <row r="10157" spans="1:1">
      <c r="A10157"/>
    </row>
    <row r="10158" spans="1:1">
      <c r="A10158"/>
    </row>
    <row r="10159" spans="1:1">
      <c r="A10159"/>
    </row>
    <row r="10160" spans="1:1">
      <c r="A10160"/>
    </row>
    <row r="10161" spans="1:1">
      <c r="A10161"/>
    </row>
    <row r="10162" spans="1:1">
      <c r="A10162"/>
    </row>
    <row r="10163" spans="1:1">
      <c r="A10163"/>
    </row>
    <row r="10164" spans="1:1">
      <c r="A10164"/>
    </row>
    <row r="10165" spans="1:1">
      <c r="A10165"/>
    </row>
    <row r="10166" spans="1:1">
      <c r="A10166"/>
    </row>
    <row r="10167" spans="1:1">
      <c r="A10167"/>
    </row>
    <row r="10168" spans="1:1">
      <c r="A10168"/>
    </row>
    <row r="10169" spans="1:1">
      <c r="A10169"/>
    </row>
    <row r="10170" spans="1:1">
      <c r="A10170"/>
    </row>
    <row r="10171" spans="1:1">
      <c r="A10171"/>
    </row>
    <row r="10172" spans="1:1">
      <c r="A10172"/>
    </row>
    <row r="10173" spans="1:1">
      <c r="A10173"/>
    </row>
    <row r="10174" spans="1:1">
      <c r="A10174"/>
    </row>
    <row r="10175" spans="1:1">
      <c r="A10175"/>
    </row>
    <row r="10176" spans="1:1">
      <c r="A10176"/>
    </row>
    <row r="10177" spans="1:1">
      <c r="A10177"/>
    </row>
    <row r="10178" spans="1:1">
      <c r="A10178"/>
    </row>
    <row r="10179" spans="1:1">
      <c r="A10179"/>
    </row>
    <row r="10180" spans="1:1">
      <c r="A10180"/>
    </row>
    <row r="10181" spans="1:1">
      <c r="A10181"/>
    </row>
    <row r="10182" spans="1:1">
      <c r="A10182"/>
    </row>
    <row r="10183" spans="1:1">
      <c r="A10183"/>
    </row>
    <row r="10184" spans="1:1">
      <c r="A10184"/>
    </row>
    <row r="10185" spans="1:1">
      <c r="A10185"/>
    </row>
    <row r="10186" spans="1:1">
      <c r="A10186"/>
    </row>
    <row r="10187" spans="1:1">
      <c r="A10187"/>
    </row>
    <row r="10188" spans="1:1">
      <c r="A10188"/>
    </row>
    <row r="10189" spans="1:1">
      <c r="A10189"/>
    </row>
    <row r="10190" spans="1:1">
      <c r="A10190"/>
    </row>
    <row r="10191" spans="1:1">
      <c r="A10191"/>
    </row>
    <row r="10192" spans="1:1">
      <c r="A10192"/>
    </row>
    <row r="10193" spans="1:1">
      <c r="A10193"/>
    </row>
    <row r="10194" spans="1:1">
      <c r="A10194"/>
    </row>
    <row r="10195" spans="1:1">
      <c r="A10195"/>
    </row>
    <row r="10196" spans="1:1">
      <c r="A10196"/>
    </row>
    <row r="10197" spans="1:1">
      <c r="A10197"/>
    </row>
    <row r="10198" spans="1:1">
      <c r="A10198"/>
    </row>
    <row r="10199" spans="1:1">
      <c r="A10199"/>
    </row>
    <row r="10200" spans="1:1">
      <c r="A10200"/>
    </row>
    <row r="10201" spans="1:1">
      <c r="A10201"/>
    </row>
    <row r="10202" spans="1:1">
      <c r="A10202"/>
    </row>
    <row r="10203" spans="1:1">
      <c r="A10203"/>
    </row>
    <row r="10204" spans="1:1">
      <c r="A10204"/>
    </row>
    <row r="10205" spans="1:1">
      <c r="A10205"/>
    </row>
    <row r="10206" spans="1:1">
      <c r="A10206"/>
    </row>
    <row r="10207" spans="1:1">
      <c r="A10207"/>
    </row>
    <row r="10208" spans="1:1">
      <c r="A10208"/>
    </row>
    <row r="10209" spans="1:1">
      <c r="A10209"/>
    </row>
    <row r="10210" spans="1:1">
      <c r="A10210"/>
    </row>
    <row r="10211" spans="1:1">
      <c r="A10211"/>
    </row>
    <row r="10212" spans="1:1">
      <c r="A10212"/>
    </row>
    <row r="10213" spans="1:1">
      <c r="A10213"/>
    </row>
    <row r="10214" spans="1:1">
      <c r="A10214"/>
    </row>
    <row r="10215" spans="1:1">
      <c r="A10215"/>
    </row>
    <row r="10216" spans="1:1">
      <c r="A10216"/>
    </row>
    <row r="10217" spans="1:1">
      <c r="A10217"/>
    </row>
    <row r="10218" spans="1:1">
      <c r="A10218"/>
    </row>
    <row r="10219" spans="1:1">
      <c r="A10219"/>
    </row>
    <row r="10220" spans="1:1">
      <c r="A10220"/>
    </row>
    <row r="10221" spans="1:1">
      <c r="A10221"/>
    </row>
    <row r="10222" spans="1:1">
      <c r="A10222"/>
    </row>
    <row r="10223" spans="1:1">
      <c r="A10223"/>
    </row>
    <row r="10224" spans="1:1">
      <c r="A10224"/>
    </row>
    <row r="10225" spans="1:1">
      <c r="A10225"/>
    </row>
    <row r="10226" spans="1:1">
      <c r="A10226"/>
    </row>
    <row r="10227" spans="1:1">
      <c r="A10227"/>
    </row>
    <row r="10228" spans="1:1">
      <c r="A10228"/>
    </row>
    <row r="10229" spans="1:1">
      <c r="A10229"/>
    </row>
    <row r="10230" spans="1:1">
      <c r="A10230"/>
    </row>
    <row r="10231" spans="1:1">
      <c r="A10231"/>
    </row>
    <row r="10232" spans="1:1">
      <c r="A10232"/>
    </row>
    <row r="10233" spans="1:1">
      <c r="A10233"/>
    </row>
    <row r="10234" spans="1:1">
      <c r="A10234"/>
    </row>
    <row r="10235" spans="1:1">
      <c r="A10235"/>
    </row>
    <row r="10236" spans="1:1">
      <c r="A10236"/>
    </row>
    <row r="10237" spans="1:1">
      <c r="A10237"/>
    </row>
    <row r="10238" spans="1:1">
      <c r="A10238"/>
    </row>
    <row r="10239" spans="1:1">
      <c r="A10239"/>
    </row>
    <row r="10240" spans="1:1">
      <c r="A10240"/>
    </row>
    <row r="10241" spans="1:1">
      <c r="A10241"/>
    </row>
    <row r="10242" spans="1:1">
      <c r="A10242"/>
    </row>
    <row r="10243" spans="1:1">
      <c r="A10243"/>
    </row>
    <row r="10244" spans="1:1">
      <c r="A10244"/>
    </row>
    <row r="10245" spans="1:1">
      <c r="A10245"/>
    </row>
    <row r="10246" spans="1:1">
      <c r="A10246"/>
    </row>
    <row r="10247" spans="1:1">
      <c r="A10247"/>
    </row>
    <row r="10248" spans="1:1">
      <c r="A10248"/>
    </row>
    <row r="10249" spans="1:1">
      <c r="A10249"/>
    </row>
    <row r="10250" spans="1:1">
      <c r="A10250"/>
    </row>
    <row r="10251" spans="1:1">
      <c r="A10251"/>
    </row>
    <row r="10252" spans="1:1">
      <c r="A10252"/>
    </row>
    <row r="10253" spans="1:1">
      <c r="A10253"/>
    </row>
    <row r="10254" spans="1:1">
      <c r="A10254"/>
    </row>
    <row r="10255" spans="1:1">
      <c r="A10255"/>
    </row>
    <row r="10256" spans="1:1">
      <c r="A10256"/>
    </row>
    <row r="10257" spans="1:1">
      <c r="A10257"/>
    </row>
    <row r="10258" spans="1:1">
      <c r="A10258"/>
    </row>
    <row r="10259" spans="1:1">
      <c r="A10259"/>
    </row>
    <row r="10260" spans="1:1">
      <c r="A10260"/>
    </row>
    <row r="10261" spans="1:1">
      <c r="A10261"/>
    </row>
    <row r="10262" spans="1:1">
      <c r="A10262"/>
    </row>
    <row r="10263" spans="1:1">
      <c r="A10263"/>
    </row>
    <row r="10264" spans="1:1">
      <c r="A10264"/>
    </row>
    <row r="10265" spans="1:1">
      <c r="A10265"/>
    </row>
    <row r="10266" spans="1:1">
      <c r="A10266"/>
    </row>
    <row r="10267" spans="1:1">
      <c r="A10267"/>
    </row>
    <row r="10268" spans="1:1">
      <c r="A10268"/>
    </row>
    <row r="10269" spans="1:1">
      <c r="A10269"/>
    </row>
    <row r="10270" spans="1:1">
      <c r="A10270"/>
    </row>
    <row r="10271" spans="1:1">
      <c r="A10271"/>
    </row>
    <row r="10272" spans="1:1">
      <c r="A10272"/>
    </row>
    <row r="10273" spans="1:1">
      <c r="A10273"/>
    </row>
    <row r="10274" spans="1:1">
      <c r="A10274"/>
    </row>
    <row r="10275" spans="1:1">
      <c r="A10275"/>
    </row>
    <row r="10276" spans="1:1">
      <c r="A10276"/>
    </row>
    <row r="10277" spans="1:1">
      <c r="A10277"/>
    </row>
    <row r="10278" spans="1:1">
      <c r="A10278"/>
    </row>
    <row r="10279" spans="1:1">
      <c r="A10279"/>
    </row>
    <row r="10280" spans="1:1">
      <c r="A10280"/>
    </row>
    <row r="10281" spans="1:1">
      <c r="A10281"/>
    </row>
    <row r="10282" spans="1:1">
      <c r="A10282"/>
    </row>
    <row r="10283" spans="1:1">
      <c r="A10283"/>
    </row>
    <row r="10284" spans="1:1">
      <c r="A10284"/>
    </row>
    <row r="10285" spans="1:1">
      <c r="A10285"/>
    </row>
    <row r="10286" spans="1:1">
      <c r="A10286"/>
    </row>
    <row r="10287" spans="1:1">
      <c r="A10287"/>
    </row>
    <row r="10288" spans="1:1">
      <c r="A10288"/>
    </row>
    <row r="10289" spans="1:1">
      <c r="A10289"/>
    </row>
    <row r="10290" spans="1:1">
      <c r="A10290"/>
    </row>
    <row r="10291" spans="1:1">
      <c r="A10291"/>
    </row>
    <row r="10292" spans="1:1">
      <c r="A10292"/>
    </row>
    <row r="10293" spans="1:1">
      <c r="A10293"/>
    </row>
    <row r="10294" spans="1:1">
      <c r="A10294"/>
    </row>
    <row r="10295" spans="1:1">
      <c r="A10295"/>
    </row>
    <row r="10296" spans="1:1">
      <c r="A10296"/>
    </row>
    <row r="10297" spans="1:1">
      <c r="A10297"/>
    </row>
    <row r="10298" spans="1:1">
      <c r="A10298"/>
    </row>
    <row r="10299" spans="1:1">
      <c r="A10299"/>
    </row>
    <row r="10300" spans="1:1">
      <c r="A10300"/>
    </row>
    <row r="10301" spans="1:1">
      <c r="A10301"/>
    </row>
    <row r="10302" spans="1:1">
      <c r="A10302"/>
    </row>
    <row r="10303" spans="1:1">
      <c r="A10303"/>
    </row>
    <row r="10304" spans="1:1">
      <c r="A10304"/>
    </row>
    <row r="10305" spans="1:1">
      <c r="A10305"/>
    </row>
    <row r="10306" spans="1:1">
      <c r="A10306"/>
    </row>
    <row r="10307" spans="1:1">
      <c r="A10307"/>
    </row>
    <row r="10308" spans="1:1">
      <c r="A10308"/>
    </row>
    <row r="10309" spans="1:1">
      <c r="A10309"/>
    </row>
    <row r="10310" spans="1:1">
      <c r="A10310"/>
    </row>
    <row r="10311" spans="1:1">
      <c r="A10311"/>
    </row>
    <row r="10312" spans="1:1">
      <c r="A10312"/>
    </row>
    <row r="10313" spans="1:1">
      <c r="A10313"/>
    </row>
    <row r="10314" spans="1:1">
      <c r="A10314"/>
    </row>
    <row r="10315" spans="1:1">
      <c r="A10315"/>
    </row>
    <row r="10316" spans="1:1">
      <c r="A10316"/>
    </row>
    <row r="10317" spans="1:1">
      <c r="A10317"/>
    </row>
    <row r="10318" spans="1:1">
      <c r="A10318"/>
    </row>
    <row r="10319" spans="1:1">
      <c r="A10319"/>
    </row>
    <row r="10320" spans="1:1">
      <c r="A10320"/>
    </row>
    <row r="10321" spans="1:1">
      <c r="A10321"/>
    </row>
    <row r="10322" spans="1:1">
      <c r="A10322"/>
    </row>
    <row r="10323" spans="1:1">
      <c r="A10323"/>
    </row>
    <row r="10324" spans="1:1">
      <c r="A10324"/>
    </row>
    <row r="10325" spans="1:1">
      <c r="A10325"/>
    </row>
    <row r="10326" spans="1:1">
      <c r="A10326"/>
    </row>
    <row r="10327" spans="1:1">
      <c r="A10327"/>
    </row>
    <row r="10328" spans="1:1">
      <c r="A10328"/>
    </row>
    <row r="10329" spans="1:1">
      <c r="A10329"/>
    </row>
    <row r="10330" spans="1:1">
      <c r="A10330"/>
    </row>
    <row r="10331" spans="1:1">
      <c r="A10331"/>
    </row>
    <row r="10332" spans="1:1">
      <c r="A10332"/>
    </row>
    <row r="10333" spans="1:1">
      <c r="A10333"/>
    </row>
    <row r="10334" spans="1:1">
      <c r="A10334"/>
    </row>
    <row r="10335" spans="1:1">
      <c r="A10335"/>
    </row>
    <row r="10336" spans="1:1">
      <c r="A10336"/>
    </row>
    <row r="10337" spans="1:1">
      <c r="A10337"/>
    </row>
    <row r="10338" spans="1:1">
      <c r="A10338"/>
    </row>
    <row r="10339" spans="1:1">
      <c r="A10339"/>
    </row>
    <row r="10340" spans="1:1">
      <c r="A10340"/>
    </row>
    <row r="10341" spans="1:1">
      <c r="A10341"/>
    </row>
    <row r="10342" spans="1:1">
      <c r="A10342"/>
    </row>
    <row r="10343" spans="1:1">
      <c r="A10343"/>
    </row>
    <row r="10344" spans="1:1">
      <c r="A10344"/>
    </row>
    <row r="10345" spans="1:1">
      <c r="A10345"/>
    </row>
    <row r="10346" spans="1:1">
      <c r="A10346"/>
    </row>
    <row r="10347" spans="1:1">
      <c r="A10347"/>
    </row>
    <row r="10348" spans="1:1">
      <c r="A10348"/>
    </row>
    <row r="10349" spans="1:1">
      <c r="A10349"/>
    </row>
    <row r="10350" spans="1:1">
      <c r="A10350"/>
    </row>
    <row r="10351" spans="1:1">
      <c r="A10351"/>
    </row>
    <row r="10352" spans="1:1">
      <c r="A10352"/>
    </row>
    <row r="10353" spans="1:1">
      <c r="A10353"/>
    </row>
    <row r="10354" spans="1:1">
      <c r="A10354"/>
    </row>
    <row r="10355" spans="1:1">
      <c r="A10355"/>
    </row>
    <row r="10356" spans="1:1">
      <c r="A10356"/>
    </row>
    <row r="10357" spans="1:1">
      <c r="A10357"/>
    </row>
    <row r="10358" spans="1:1">
      <c r="A10358"/>
    </row>
    <row r="10359" spans="1:1">
      <c r="A10359"/>
    </row>
    <row r="10360" spans="1:1">
      <c r="A10360"/>
    </row>
    <row r="10361" spans="1:1">
      <c r="A10361"/>
    </row>
    <row r="10362" spans="1:1">
      <c r="A10362"/>
    </row>
    <row r="10363" spans="1:1">
      <c r="A10363"/>
    </row>
    <row r="10364" spans="1:1">
      <c r="A10364"/>
    </row>
    <row r="10365" spans="1:1">
      <c r="A10365"/>
    </row>
    <row r="10366" spans="1:1">
      <c r="A10366"/>
    </row>
    <row r="10367" spans="1:1">
      <c r="A10367"/>
    </row>
    <row r="10368" spans="1:1">
      <c r="A10368"/>
    </row>
    <row r="10369" spans="1:1">
      <c r="A10369"/>
    </row>
    <row r="10370" spans="1:1">
      <c r="A10370"/>
    </row>
    <row r="10371" spans="1:1">
      <c r="A10371"/>
    </row>
    <row r="10372" spans="1:1">
      <c r="A10372"/>
    </row>
    <row r="10373" spans="1:1">
      <c r="A10373"/>
    </row>
    <row r="10374" spans="1:1">
      <c r="A10374"/>
    </row>
    <row r="10375" spans="1:1">
      <c r="A10375"/>
    </row>
    <row r="10376" spans="1:1">
      <c r="A10376"/>
    </row>
    <row r="10377" spans="1:1">
      <c r="A10377"/>
    </row>
    <row r="10378" spans="1:1">
      <c r="A10378"/>
    </row>
    <row r="10379" spans="1:1">
      <c r="A10379"/>
    </row>
    <row r="10380" spans="1:1">
      <c r="A10380"/>
    </row>
    <row r="10381" spans="1:1">
      <c r="A10381"/>
    </row>
    <row r="10382" spans="1:1">
      <c r="A10382"/>
    </row>
    <row r="10383" spans="1:1">
      <c r="A10383"/>
    </row>
    <row r="10384" spans="1:1">
      <c r="A10384"/>
    </row>
    <row r="10385" spans="1:1">
      <c r="A10385"/>
    </row>
    <row r="10386" spans="1:1">
      <c r="A10386"/>
    </row>
    <row r="10387" spans="1:1">
      <c r="A10387"/>
    </row>
    <row r="10388" spans="1:1">
      <c r="A10388"/>
    </row>
    <row r="10389" spans="1:1">
      <c r="A10389"/>
    </row>
    <row r="10390" spans="1:1">
      <c r="A10390"/>
    </row>
    <row r="10391" spans="1:1">
      <c r="A10391"/>
    </row>
    <row r="10392" spans="1:1">
      <c r="A10392"/>
    </row>
    <row r="10393" spans="1:1">
      <c r="A10393"/>
    </row>
    <row r="10394" spans="1:1">
      <c r="A10394"/>
    </row>
    <row r="10395" spans="1:1">
      <c r="A10395"/>
    </row>
    <row r="10396" spans="1:1">
      <c r="A10396"/>
    </row>
    <row r="10397" spans="1:1">
      <c r="A10397"/>
    </row>
    <row r="10398" spans="1:1">
      <c r="A10398"/>
    </row>
    <row r="10399" spans="1:1">
      <c r="A10399"/>
    </row>
    <row r="10400" spans="1:1">
      <c r="A10400"/>
    </row>
    <row r="10401" spans="1:1">
      <c r="A10401"/>
    </row>
    <row r="10402" spans="1:1">
      <c r="A10402"/>
    </row>
    <row r="10403" spans="1:1">
      <c r="A10403"/>
    </row>
    <row r="10404" spans="1:1">
      <c r="A10404"/>
    </row>
    <row r="10405" spans="1:1">
      <c r="A10405"/>
    </row>
    <row r="10406" spans="1:1">
      <c r="A10406"/>
    </row>
    <row r="10407" spans="1:1">
      <c r="A10407"/>
    </row>
    <row r="10408" spans="1:1">
      <c r="A10408"/>
    </row>
    <row r="10409" spans="1:1">
      <c r="A10409"/>
    </row>
    <row r="10410" spans="1:1">
      <c r="A10410"/>
    </row>
    <row r="10411" spans="1:1">
      <c r="A10411"/>
    </row>
    <row r="10412" spans="1:1">
      <c r="A10412"/>
    </row>
    <row r="10413" spans="1:1">
      <c r="A10413"/>
    </row>
    <row r="10414" spans="1:1">
      <c r="A10414"/>
    </row>
    <row r="10415" spans="1:1">
      <c r="A10415"/>
    </row>
    <row r="10416" spans="1:1">
      <c r="A10416"/>
    </row>
    <row r="10417" spans="1:1">
      <c r="A10417"/>
    </row>
    <row r="10418" spans="1:1">
      <c r="A10418"/>
    </row>
    <row r="10419" spans="1:1">
      <c r="A10419"/>
    </row>
    <row r="10420" spans="1:1">
      <c r="A10420"/>
    </row>
    <row r="10421" spans="1:1">
      <c r="A10421"/>
    </row>
    <row r="10422" spans="1:1">
      <c r="A10422"/>
    </row>
    <row r="10423" spans="1:1">
      <c r="A10423"/>
    </row>
    <row r="10424" spans="1:1">
      <c r="A10424"/>
    </row>
    <row r="10425" spans="1:1">
      <c r="A10425"/>
    </row>
    <row r="10426" spans="1:1">
      <c r="A10426"/>
    </row>
    <row r="10427" spans="1:1">
      <c r="A10427"/>
    </row>
    <row r="10428" spans="1:1">
      <c r="A10428"/>
    </row>
    <row r="10429" spans="1:1">
      <c r="A10429"/>
    </row>
    <row r="10430" spans="1:1">
      <c r="A10430"/>
    </row>
    <row r="10431" spans="1:1">
      <c r="A10431"/>
    </row>
    <row r="10432" spans="1:1">
      <c r="A10432"/>
    </row>
    <row r="10433" spans="1:1">
      <c r="A10433"/>
    </row>
    <row r="10434" spans="1:1">
      <c r="A10434"/>
    </row>
    <row r="10435" spans="1:1">
      <c r="A10435"/>
    </row>
    <row r="10436" spans="1:1">
      <c r="A10436"/>
    </row>
    <row r="10437" spans="1:1">
      <c r="A10437"/>
    </row>
    <row r="10438" spans="1:1">
      <c r="A10438"/>
    </row>
    <row r="10439" spans="1:1">
      <c r="A10439"/>
    </row>
    <row r="10440" spans="1:1">
      <c r="A10440"/>
    </row>
    <row r="10441" spans="1:1">
      <c r="A10441"/>
    </row>
    <row r="10442" spans="1:1">
      <c r="A10442"/>
    </row>
    <row r="10443" spans="1:1">
      <c r="A10443"/>
    </row>
    <row r="10444" spans="1:1">
      <c r="A10444"/>
    </row>
    <row r="10445" spans="1:1">
      <c r="A10445"/>
    </row>
    <row r="10446" spans="1:1">
      <c r="A10446"/>
    </row>
    <row r="10447" spans="1:1">
      <c r="A10447"/>
    </row>
    <row r="10448" spans="1:1">
      <c r="A10448"/>
    </row>
    <row r="10449" spans="1:1">
      <c r="A10449"/>
    </row>
    <row r="10450" spans="1:1">
      <c r="A10450"/>
    </row>
    <row r="10451" spans="1:1">
      <c r="A10451"/>
    </row>
    <row r="10452" spans="1:1">
      <c r="A10452"/>
    </row>
    <row r="10453" spans="1:1">
      <c r="A10453"/>
    </row>
    <row r="10454" spans="1:1">
      <c r="A10454"/>
    </row>
    <row r="10455" spans="1:1">
      <c r="A10455"/>
    </row>
    <row r="10456" spans="1:1">
      <c r="A10456"/>
    </row>
    <row r="10457" spans="1:1">
      <c r="A10457"/>
    </row>
    <row r="10458" spans="1:1">
      <c r="A10458"/>
    </row>
    <row r="10459" spans="1:1">
      <c r="A10459"/>
    </row>
    <row r="10460" spans="1:1">
      <c r="A10460"/>
    </row>
    <row r="10461" spans="1:1">
      <c r="A10461"/>
    </row>
    <row r="10462" spans="1:1">
      <c r="A10462"/>
    </row>
    <row r="10463" spans="1:1">
      <c r="A10463"/>
    </row>
    <row r="10464" spans="1:1">
      <c r="A10464"/>
    </row>
    <row r="10465" spans="1:1">
      <c r="A10465"/>
    </row>
    <row r="10466" spans="1:1">
      <c r="A10466"/>
    </row>
    <row r="10467" spans="1:1">
      <c r="A10467"/>
    </row>
    <row r="10468" spans="1:1">
      <c r="A10468"/>
    </row>
    <row r="10469" spans="1:1">
      <c r="A10469"/>
    </row>
    <row r="10470" spans="1:1">
      <c r="A10470"/>
    </row>
    <row r="10471" spans="1:1">
      <c r="A10471"/>
    </row>
    <row r="10472" spans="1:1">
      <c r="A10472"/>
    </row>
    <row r="10473" spans="1:1">
      <c r="A10473"/>
    </row>
    <row r="10474" spans="1:1">
      <c r="A10474"/>
    </row>
    <row r="10475" spans="1:1">
      <c r="A10475"/>
    </row>
    <row r="10476" spans="1:1">
      <c r="A10476"/>
    </row>
    <row r="10477" spans="1:1">
      <c r="A10477"/>
    </row>
    <row r="10478" spans="1:1">
      <c r="A10478"/>
    </row>
    <row r="10479" spans="1:1">
      <c r="A10479"/>
    </row>
    <row r="10480" spans="1:1">
      <c r="A10480"/>
    </row>
    <row r="10481" spans="1:1">
      <c r="A10481"/>
    </row>
    <row r="10482" spans="1:1">
      <c r="A10482"/>
    </row>
    <row r="10483" spans="1:1">
      <c r="A10483"/>
    </row>
    <row r="10484" spans="1:1">
      <c r="A10484"/>
    </row>
    <row r="10485" spans="1:1">
      <c r="A10485"/>
    </row>
    <row r="10486" spans="1:1">
      <c r="A10486"/>
    </row>
    <row r="10487" spans="1:1">
      <c r="A10487"/>
    </row>
    <row r="10488" spans="1:1">
      <c r="A10488"/>
    </row>
    <row r="10489" spans="1:1">
      <c r="A10489"/>
    </row>
    <row r="10490" spans="1:1">
      <c r="A10490"/>
    </row>
    <row r="10491" spans="1:1">
      <c r="A10491"/>
    </row>
    <row r="10492" spans="1:1">
      <c r="A10492"/>
    </row>
    <row r="10493" spans="1:1">
      <c r="A10493"/>
    </row>
    <row r="10494" spans="1:1">
      <c r="A10494"/>
    </row>
    <row r="10495" spans="1:1">
      <c r="A10495"/>
    </row>
    <row r="10496" spans="1:1">
      <c r="A10496"/>
    </row>
    <row r="10497" spans="1:1">
      <c r="A10497"/>
    </row>
    <row r="10498" spans="1:1">
      <c r="A10498"/>
    </row>
    <row r="10499" spans="1:1">
      <c r="A10499"/>
    </row>
    <row r="10500" spans="1:1">
      <c r="A10500"/>
    </row>
    <row r="10501" spans="1:1">
      <c r="A10501"/>
    </row>
    <row r="10502" spans="1:1">
      <c r="A10502"/>
    </row>
    <row r="10503" spans="1:1">
      <c r="A10503"/>
    </row>
    <row r="10504" spans="1:1">
      <c r="A10504"/>
    </row>
    <row r="10505" spans="1:1">
      <c r="A10505"/>
    </row>
    <row r="10506" spans="1:1">
      <c r="A10506"/>
    </row>
    <row r="10507" spans="1:1">
      <c r="A10507"/>
    </row>
    <row r="10508" spans="1:1">
      <c r="A10508"/>
    </row>
    <row r="10509" spans="1:1">
      <c r="A10509"/>
    </row>
    <row r="10510" spans="1:1">
      <c r="A10510"/>
    </row>
    <row r="10511" spans="1:1">
      <c r="A10511"/>
    </row>
    <row r="10512" spans="1:1">
      <c r="A10512"/>
    </row>
    <row r="10513" spans="1:1">
      <c r="A10513"/>
    </row>
    <row r="10514" spans="1:1">
      <c r="A10514"/>
    </row>
    <row r="10515" spans="1:1">
      <c r="A10515"/>
    </row>
    <row r="10516" spans="1:1">
      <c r="A10516"/>
    </row>
    <row r="10517" spans="1:1">
      <c r="A10517"/>
    </row>
    <row r="10518" spans="1:1">
      <c r="A10518"/>
    </row>
    <row r="10519" spans="1:1">
      <c r="A10519"/>
    </row>
    <row r="10520" spans="1:1">
      <c r="A10520"/>
    </row>
    <row r="10521" spans="1:1">
      <c r="A10521"/>
    </row>
    <row r="10522" spans="1:1">
      <c r="A10522"/>
    </row>
    <row r="10523" spans="1:1">
      <c r="A10523"/>
    </row>
    <row r="10524" spans="1:1">
      <c r="A10524"/>
    </row>
    <row r="10525" spans="1:1">
      <c r="A10525"/>
    </row>
    <row r="10526" spans="1:1">
      <c r="A10526"/>
    </row>
    <row r="10527" spans="1:1">
      <c r="A10527"/>
    </row>
    <row r="10528" spans="1:1">
      <c r="A10528"/>
    </row>
    <row r="10529" spans="1:1">
      <c r="A10529"/>
    </row>
    <row r="10530" spans="1:1">
      <c r="A10530"/>
    </row>
    <row r="10531" spans="1:1">
      <c r="A10531"/>
    </row>
    <row r="10532" spans="1:1">
      <c r="A10532"/>
    </row>
    <row r="10533" spans="1:1">
      <c r="A10533"/>
    </row>
    <row r="10534" spans="1:1">
      <c r="A10534"/>
    </row>
    <row r="10535" spans="1:1">
      <c r="A10535"/>
    </row>
    <row r="10536" spans="1:1">
      <c r="A10536"/>
    </row>
    <row r="10537" spans="1:1">
      <c r="A10537"/>
    </row>
    <row r="10538" spans="1:1">
      <c r="A10538"/>
    </row>
    <row r="10539" spans="1:1">
      <c r="A10539"/>
    </row>
    <row r="10540" spans="1:1">
      <c r="A10540"/>
    </row>
    <row r="10541" spans="1:1">
      <c r="A10541"/>
    </row>
    <row r="10542" spans="1:1">
      <c r="A10542"/>
    </row>
    <row r="10543" spans="1:1">
      <c r="A10543"/>
    </row>
    <row r="10544" spans="1:1">
      <c r="A10544"/>
    </row>
    <row r="10545" spans="1:1">
      <c r="A10545"/>
    </row>
    <row r="10546" spans="1:1">
      <c r="A10546"/>
    </row>
    <row r="10547" spans="1:1">
      <c r="A10547"/>
    </row>
    <row r="10548" spans="1:1">
      <c r="A10548"/>
    </row>
    <row r="10549" spans="1:1">
      <c r="A10549"/>
    </row>
    <row r="10550" spans="1:1">
      <c r="A10550"/>
    </row>
    <row r="10551" spans="1:1">
      <c r="A10551"/>
    </row>
    <row r="10552" spans="1:1">
      <c r="A10552"/>
    </row>
    <row r="10553" spans="1:1">
      <c r="A10553"/>
    </row>
    <row r="10554" spans="1:1">
      <c r="A10554"/>
    </row>
    <row r="10555" spans="1:1">
      <c r="A10555"/>
    </row>
    <row r="10556" spans="1:1">
      <c r="A10556"/>
    </row>
    <row r="10557" spans="1:1">
      <c r="A10557"/>
    </row>
    <row r="10558" spans="1:1">
      <c r="A10558"/>
    </row>
    <row r="10559" spans="1:1">
      <c r="A10559"/>
    </row>
    <row r="10560" spans="1:1">
      <c r="A10560"/>
    </row>
    <row r="10561" spans="1:1">
      <c r="A10561"/>
    </row>
    <row r="10562" spans="1:1">
      <c r="A10562"/>
    </row>
    <row r="10563" spans="1:1">
      <c r="A10563"/>
    </row>
    <row r="10564" spans="1:1">
      <c r="A10564"/>
    </row>
    <row r="10565" spans="1:1">
      <c r="A10565"/>
    </row>
    <row r="10566" spans="1:1">
      <c r="A10566"/>
    </row>
    <row r="10567" spans="1:1">
      <c r="A10567"/>
    </row>
    <row r="10568" spans="1:1">
      <c r="A10568"/>
    </row>
    <row r="10569" spans="1:1">
      <c r="A10569"/>
    </row>
    <row r="10570" spans="1:1">
      <c r="A10570"/>
    </row>
    <row r="10571" spans="1:1">
      <c r="A10571"/>
    </row>
    <row r="10572" spans="1:1">
      <c r="A10572"/>
    </row>
    <row r="10573" spans="1:1">
      <c r="A10573"/>
    </row>
    <row r="10574" spans="1:1">
      <c r="A10574"/>
    </row>
    <row r="10575" spans="1:1">
      <c r="A10575"/>
    </row>
    <row r="10576" spans="1:1">
      <c r="A10576"/>
    </row>
    <row r="10577" spans="1:1">
      <c r="A10577"/>
    </row>
    <row r="10578" spans="1:1">
      <c r="A10578"/>
    </row>
    <row r="10579" spans="1:1">
      <c r="A10579"/>
    </row>
    <row r="10580" spans="1:1">
      <c r="A10580"/>
    </row>
    <row r="10581" spans="1:1">
      <c r="A10581"/>
    </row>
    <row r="10582" spans="1:1">
      <c r="A10582"/>
    </row>
    <row r="10583" spans="1:1">
      <c r="A10583"/>
    </row>
    <row r="10584" spans="1:1">
      <c r="A10584"/>
    </row>
    <row r="10585" spans="1:1">
      <c r="A10585"/>
    </row>
    <row r="10586" spans="1:1">
      <c r="A10586"/>
    </row>
    <row r="10587" spans="1:1">
      <c r="A10587"/>
    </row>
    <row r="10588" spans="1:1">
      <c r="A10588"/>
    </row>
    <row r="10589" spans="1:1">
      <c r="A10589"/>
    </row>
    <row r="10590" spans="1:1">
      <c r="A10590"/>
    </row>
    <row r="10591" spans="1:1">
      <c r="A10591"/>
    </row>
    <row r="10592" spans="1:1">
      <c r="A10592"/>
    </row>
    <row r="10593" spans="1:1">
      <c r="A10593"/>
    </row>
    <row r="10594" spans="1:1">
      <c r="A10594"/>
    </row>
    <row r="10595" spans="1:1">
      <c r="A10595"/>
    </row>
    <row r="10596" spans="1:1">
      <c r="A10596"/>
    </row>
    <row r="10597" spans="1:1">
      <c r="A10597"/>
    </row>
    <row r="10598" spans="1:1">
      <c r="A10598"/>
    </row>
    <row r="10599" spans="1:1">
      <c r="A10599"/>
    </row>
    <row r="10600" spans="1:1">
      <c r="A10600"/>
    </row>
    <row r="10601" spans="1:1">
      <c r="A10601"/>
    </row>
    <row r="10602" spans="1:1">
      <c r="A10602"/>
    </row>
    <row r="10603" spans="1:1">
      <c r="A10603"/>
    </row>
    <row r="10604" spans="1:1">
      <c r="A10604"/>
    </row>
    <row r="10605" spans="1:1">
      <c r="A10605"/>
    </row>
    <row r="10606" spans="1:1">
      <c r="A10606"/>
    </row>
    <row r="10607" spans="1:1">
      <c r="A10607"/>
    </row>
    <row r="10608" spans="1:1">
      <c r="A10608"/>
    </row>
    <row r="10609" spans="1:1">
      <c r="A10609"/>
    </row>
    <row r="10610" spans="1:1">
      <c r="A10610"/>
    </row>
    <row r="10611" spans="1:1">
      <c r="A10611"/>
    </row>
    <row r="10612" spans="1:1">
      <c r="A10612"/>
    </row>
    <row r="10613" spans="1:1">
      <c r="A10613"/>
    </row>
    <row r="10614" spans="1:1">
      <c r="A10614"/>
    </row>
    <row r="10615" spans="1:1">
      <c r="A10615"/>
    </row>
    <row r="10616" spans="1:1">
      <c r="A10616"/>
    </row>
    <row r="10617" spans="1:1">
      <c r="A10617"/>
    </row>
    <row r="10618" spans="1:1">
      <c r="A10618"/>
    </row>
    <row r="10619" spans="1:1">
      <c r="A10619"/>
    </row>
    <row r="10620" spans="1:1">
      <c r="A10620"/>
    </row>
    <row r="10621" spans="1:1">
      <c r="A10621"/>
    </row>
    <row r="10622" spans="1:1">
      <c r="A10622"/>
    </row>
    <row r="10623" spans="1:1">
      <c r="A10623"/>
    </row>
    <row r="10624" spans="1:1">
      <c r="A10624"/>
    </row>
    <row r="10625" spans="1:1">
      <c r="A10625"/>
    </row>
    <row r="10626" spans="1:1">
      <c r="A10626"/>
    </row>
  </sheetData>
  <sortState ref="A5:M5191">
    <sortCondition ref="A4:A519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heckscript">
                <anchor moveWithCells="1" sizeWithCells="1">
                  <from>
                    <xdr:col>9</xdr:col>
                    <xdr:colOff>533400</xdr:colOff>
                    <xdr:row>0</xdr:row>
                    <xdr:rowOff>85725</xdr:rowOff>
                  </from>
                  <to>
                    <xdr:col>11</xdr:col>
                    <xdr:colOff>409575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PreAndAllocate">
                <anchor moveWithCells="1" sizeWithCells="1">
                  <from>
                    <xdr:col>11</xdr:col>
                    <xdr:colOff>600075</xdr:colOff>
                    <xdr:row>0</xdr:row>
                    <xdr:rowOff>76200</xdr:rowOff>
                  </from>
                  <to>
                    <xdr:col>13</xdr:col>
                    <xdr:colOff>466725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AllocateCSVFanAndHib">
                <anchor moveWithCells="1" sizeWithCells="1">
                  <from>
                    <xdr:col>13</xdr:col>
                    <xdr:colOff>638175</xdr:colOff>
                    <xdr:row>0</xdr:row>
                    <xdr:rowOff>66675</xdr:rowOff>
                  </from>
                  <to>
                    <xdr:col>15</xdr:col>
                    <xdr:colOff>504825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4372"/>
  <sheetViews>
    <sheetView topLeftCell="A4186" workbookViewId="0">
      <selection activeCell="P4373" sqref="P4373"/>
    </sheetView>
  </sheetViews>
  <sheetFormatPr defaultColWidth="11" defaultRowHeight="15.75"/>
  <cols>
    <col min="1" max="1" width="24.125" style="130" bestFit="1" customWidth="1"/>
    <col min="2" max="2" width="27.375" style="130" customWidth="1"/>
  </cols>
  <sheetData>
    <row r="1" spans="1:2">
      <c r="A1" s="125" t="s">
        <v>4214</v>
      </c>
      <c r="B1" s="127">
        <v>0</v>
      </c>
    </row>
    <row r="2" spans="1:2">
      <c r="A2" s="125" t="s">
        <v>4215</v>
      </c>
      <c r="B2" s="127">
        <v>50</v>
      </c>
    </row>
    <row r="3" spans="1:2">
      <c r="A3" s="125" t="s">
        <v>4216</v>
      </c>
      <c r="B3" s="127">
        <v>0</v>
      </c>
    </row>
    <row r="4" spans="1:2">
      <c r="A4" s="125" t="s">
        <v>4217</v>
      </c>
      <c r="B4" s="127">
        <v>50</v>
      </c>
    </row>
    <row r="5" spans="1:2">
      <c r="A5" s="125" t="s">
        <v>4218</v>
      </c>
      <c r="B5" s="127">
        <v>50</v>
      </c>
    </row>
    <row r="6" spans="1:2">
      <c r="A6" s="125" t="s">
        <v>4219</v>
      </c>
      <c r="B6" s="127">
        <v>50</v>
      </c>
    </row>
    <row r="7" spans="1:2">
      <c r="A7" s="125" t="s">
        <v>4220</v>
      </c>
      <c r="B7" s="127">
        <v>50</v>
      </c>
    </row>
    <row r="8" spans="1:2">
      <c r="A8" s="125" t="s">
        <v>4221</v>
      </c>
      <c r="B8" s="127">
        <v>50</v>
      </c>
    </row>
    <row r="9" spans="1:2">
      <c r="A9" s="125" t="s">
        <v>4222</v>
      </c>
      <c r="B9" s="127">
        <v>50</v>
      </c>
    </row>
    <row r="10" spans="1:2">
      <c r="A10" s="125" t="s">
        <v>4223</v>
      </c>
      <c r="B10" s="127">
        <v>50</v>
      </c>
    </row>
    <row r="11" spans="1:2">
      <c r="A11" s="125" t="s">
        <v>4224</v>
      </c>
      <c r="B11" s="127">
        <v>50</v>
      </c>
    </row>
    <row r="12" spans="1:2">
      <c r="A12" s="125" t="s">
        <v>4225</v>
      </c>
      <c r="B12" s="127">
        <v>50</v>
      </c>
    </row>
    <row r="13" spans="1:2">
      <c r="A13" s="125" t="s">
        <v>4226</v>
      </c>
      <c r="B13" s="127">
        <v>50</v>
      </c>
    </row>
    <row r="14" spans="1:2">
      <c r="A14" s="125" t="s">
        <v>4227</v>
      </c>
      <c r="B14" s="127">
        <v>50</v>
      </c>
    </row>
    <row r="15" spans="1:2">
      <c r="A15" s="125" t="s">
        <v>4228</v>
      </c>
      <c r="B15" s="127">
        <v>50</v>
      </c>
    </row>
    <row r="16" spans="1:2">
      <c r="A16" s="125" t="s">
        <v>4229</v>
      </c>
      <c r="B16" s="127">
        <v>50</v>
      </c>
    </row>
    <row r="17" spans="1:2">
      <c r="A17" s="125" t="s">
        <v>4230</v>
      </c>
      <c r="B17" s="127">
        <v>50</v>
      </c>
    </row>
    <row r="18" spans="1:2">
      <c r="A18" s="125" t="s">
        <v>4231</v>
      </c>
      <c r="B18" s="127">
        <v>0</v>
      </c>
    </row>
    <row r="19" spans="1:2">
      <c r="A19" s="125" t="s">
        <v>4232</v>
      </c>
      <c r="B19" s="127">
        <v>50</v>
      </c>
    </row>
    <row r="20" spans="1:2">
      <c r="A20" s="125" t="s">
        <v>4233</v>
      </c>
      <c r="B20" s="127">
        <v>50</v>
      </c>
    </row>
    <row r="21" spans="1:2">
      <c r="A21" s="125" t="s">
        <v>4234</v>
      </c>
      <c r="B21" s="127">
        <v>50</v>
      </c>
    </row>
    <row r="22" spans="1:2">
      <c r="A22" s="125" t="s">
        <v>4235</v>
      </c>
      <c r="B22" s="127">
        <v>50</v>
      </c>
    </row>
    <row r="23" spans="1:2">
      <c r="A23" s="125" t="s">
        <v>4236</v>
      </c>
      <c r="B23" s="127">
        <v>50</v>
      </c>
    </row>
    <row r="24" spans="1:2">
      <c r="A24" s="125" t="s">
        <v>4237</v>
      </c>
      <c r="B24" s="127">
        <v>50</v>
      </c>
    </row>
    <row r="25" spans="1:2">
      <c r="A25" s="125" t="s">
        <v>4238</v>
      </c>
      <c r="B25" s="127">
        <v>50</v>
      </c>
    </row>
    <row r="26" spans="1:2">
      <c r="A26" s="125" t="s">
        <v>4239</v>
      </c>
      <c r="B26" s="127">
        <v>50</v>
      </c>
    </row>
    <row r="27" spans="1:2">
      <c r="A27" s="125" t="s">
        <v>4240</v>
      </c>
      <c r="B27" s="127">
        <v>50</v>
      </c>
    </row>
    <row r="28" spans="1:2">
      <c r="A28" s="125" t="s">
        <v>4241</v>
      </c>
      <c r="B28" s="127">
        <v>50</v>
      </c>
    </row>
    <row r="29" spans="1:2">
      <c r="A29" s="125" t="s">
        <v>4242</v>
      </c>
      <c r="B29" s="127">
        <v>50</v>
      </c>
    </row>
    <row r="30" spans="1:2">
      <c r="A30" s="125" t="s">
        <v>4243</v>
      </c>
      <c r="B30" s="127">
        <v>50</v>
      </c>
    </row>
    <row r="31" spans="1:2">
      <c r="A31" s="125" t="s">
        <v>4244</v>
      </c>
      <c r="B31" s="127">
        <v>50</v>
      </c>
    </row>
    <row r="32" spans="1:2">
      <c r="A32" s="125" t="s">
        <v>4245</v>
      </c>
      <c r="B32" s="127">
        <v>50</v>
      </c>
    </row>
    <row r="33" spans="1:2">
      <c r="A33" s="125" t="s">
        <v>4246</v>
      </c>
      <c r="B33" s="127">
        <v>50</v>
      </c>
    </row>
    <row r="34" spans="1:2">
      <c r="A34" s="125" t="s">
        <v>4247</v>
      </c>
      <c r="B34" s="127">
        <v>50</v>
      </c>
    </row>
    <row r="35" spans="1:2">
      <c r="A35" s="125" t="s">
        <v>4248</v>
      </c>
      <c r="B35" s="127">
        <v>0</v>
      </c>
    </row>
    <row r="36" spans="1:2">
      <c r="A36" s="125" t="s">
        <v>4249</v>
      </c>
      <c r="B36" s="127">
        <v>50</v>
      </c>
    </row>
    <row r="37" spans="1:2">
      <c r="A37" s="125" t="s">
        <v>27</v>
      </c>
      <c r="B37" s="127">
        <v>50</v>
      </c>
    </row>
    <row r="38" spans="1:2">
      <c r="A38" s="125" t="s">
        <v>4250</v>
      </c>
      <c r="B38" s="127">
        <v>50</v>
      </c>
    </row>
    <row r="39" spans="1:2">
      <c r="A39" s="125" t="s">
        <v>4251</v>
      </c>
      <c r="B39" s="127">
        <v>50</v>
      </c>
    </row>
    <row r="40" spans="1:2">
      <c r="A40" s="125" t="s">
        <v>4252</v>
      </c>
      <c r="B40" s="127">
        <v>50</v>
      </c>
    </row>
    <row r="41" spans="1:2">
      <c r="A41" s="125" t="s">
        <v>4253</v>
      </c>
      <c r="B41" s="127">
        <v>50</v>
      </c>
    </row>
    <row r="42" spans="1:2">
      <c r="A42" s="125" t="s">
        <v>4254</v>
      </c>
      <c r="B42" s="127">
        <v>50</v>
      </c>
    </row>
    <row r="43" spans="1:2">
      <c r="A43" s="125" t="s">
        <v>4255</v>
      </c>
      <c r="B43" s="127">
        <v>50</v>
      </c>
    </row>
    <row r="44" spans="1:2">
      <c r="A44" s="125" t="s">
        <v>4256</v>
      </c>
      <c r="B44" s="127">
        <v>50</v>
      </c>
    </row>
    <row r="45" spans="1:2">
      <c r="A45" s="125" t="s">
        <v>4257</v>
      </c>
      <c r="B45" s="127">
        <v>50</v>
      </c>
    </row>
    <row r="46" spans="1:2">
      <c r="A46" s="125" t="s">
        <v>4258</v>
      </c>
      <c r="B46" s="127">
        <v>50</v>
      </c>
    </row>
    <row r="47" spans="1:2">
      <c r="A47" s="125" t="s">
        <v>4259</v>
      </c>
      <c r="B47" s="127">
        <v>50</v>
      </c>
    </row>
    <row r="48" spans="1:2">
      <c r="A48" s="125" t="s">
        <v>4260</v>
      </c>
      <c r="B48" s="127">
        <v>50</v>
      </c>
    </row>
    <row r="49" spans="1:2">
      <c r="A49" s="125" t="s">
        <v>4261</v>
      </c>
      <c r="B49" s="127">
        <v>50</v>
      </c>
    </row>
    <row r="50" spans="1:2">
      <c r="A50" s="125" t="s">
        <v>4262</v>
      </c>
      <c r="B50" s="127">
        <v>50</v>
      </c>
    </row>
    <row r="51" spans="1:2">
      <c r="A51" s="125" t="s">
        <v>4263</v>
      </c>
      <c r="B51" s="127">
        <v>50</v>
      </c>
    </row>
    <row r="52" spans="1:2">
      <c r="A52" s="125" t="s">
        <v>4264</v>
      </c>
      <c r="B52" s="127">
        <v>0</v>
      </c>
    </row>
    <row r="53" spans="1:2">
      <c r="A53" s="125" t="s">
        <v>4265</v>
      </c>
      <c r="B53" s="127">
        <v>50</v>
      </c>
    </row>
    <row r="54" spans="1:2">
      <c r="A54" s="125" t="s">
        <v>4266</v>
      </c>
      <c r="B54" s="127">
        <v>0</v>
      </c>
    </row>
    <row r="55" spans="1:2">
      <c r="A55" s="125" t="s">
        <v>4267</v>
      </c>
      <c r="B55" s="127">
        <v>50</v>
      </c>
    </row>
    <row r="56" spans="1:2">
      <c r="A56" s="125" t="s">
        <v>4268</v>
      </c>
      <c r="B56" s="127">
        <v>50</v>
      </c>
    </row>
    <row r="57" spans="1:2">
      <c r="A57" s="125" t="s">
        <v>4269</v>
      </c>
      <c r="B57" s="127">
        <v>50</v>
      </c>
    </row>
    <row r="58" spans="1:2">
      <c r="A58" s="125" t="s">
        <v>4270</v>
      </c>
      <c r="B58" s="127">
        <v>50</v>
      </c>
    </row>
    <row r="59" spans="1:2">
      <c r="A59" s="125" t="s">
        <v>4271</v>
      </c>
      <c r="B59" s="127">
        <v>50</v>
      </c>
    </row>
    <row r="60" spans="1:2">
      <c r="A60" s="125" t="s">
        <v>4272</v>
      </c>
      <c r="B60" s="127">
        <v>50</v>
      </c>
    </row>
    <row r="61" spans="1:2">
      <c r="A61" s="125" t="s">
        <v>4273</v>
      </c>
      <c r="B61" s="127">
        <v>50</v>
      </c>
    </row>
    <row r="62" spans="1:2">
      <c r="A62" s="125" t="s">
        <v>4274</v>
      </c>
      <c r="B62" s="127">
        <v>50</v>
      </c>
    </row>
    <row r="63" spans="1:2">
      <c r="A63" s="125" t="s">
        <v>4275</v>
      </c>
      <c r="B63" s="127">
        <v>50</v>
      </c>
    </row>
    <row r="64" spans="1:2">
      <c r="A64" s="125" t="s">
        <v>4276</v>
      </c>
      <c r="B64" s="127">
        <v>50</v>
      </c>
    </row>
    <row r="65" spans="1:2">
      <c r="A65" s="125" t="s">
        <v>4277</v>
      </c>
      <c r="B65" s="127">
        <v>50</v>
      </c>
    </row>
    <row r="66" spans="1:2">
      <c r="A66" s="125" t="s">
        <v>4278</v>
      </c>
      <c r="B66" s="127">
        <v>50</v>
      </c>
    </row>
    <row r="67" spans="1:2">
      <c r="A67" s="125" t="s">
        <v>4279</v>
      </c>
      <c r="B67" s="127">
        <v>50</v>
      </c>
    </row>
    <row r="68" spans="1:2">
      <c r="A68" s="125" t="s">
        <v>4280</v>
      </c>
      <c r="B68" s="127">
        <v>50</v>
      </c>
    </row>
    <row r="69" spans="1:2">
      <c r="A69" s="125" t="s">
        <v>4281</v>
      </c>
      <c r="B69" s="127">
        <v>50</v>
      </c>
    </row>
    <row r="70" spans="1:2">
      <c r="A70" s="125" t="s">
        <v>4282</v>
      </c>
      <c r="B70" s="127">
        <v>50</v>
      </c>
    </row>
    <row r="71" spans="1:2">
      <c r="A71" s="125" t="s">
        <v>4283</v>
      </c>
      <c r="B71" s="127">
        <v>50</v>
      </c>
    </row>
    <row r="72" spans="1:2">
      <c r="A72" s="125" t="s">
        <v>4284</v>
      </c>
      <c r="B72" s="127">
        <v>50</v>
      </c>
    </row>
    <row r="73" spans="1:2">
      <c r="A73" s="125" t="s">
        <v>4285</v>
      </c>
      <c r="B73" s="127">
        <v>50</v>
      </c>
    </row>
    <row r="74" spans="1:2">
      <c r="A74" s="125" t="s">
        <v>4286</v>
      </c>
      <c r="B74" s="127">
        <v>50</v>
      </c>
    </row>
    <row r="75" spans="1:2">
      <c r="A75" s="125" t="s">
        <v>4287</v>
      </c>
      <c r="B75" s="127">
        <v>50</v>
      </c>
    </row>
    <row r="76" spans="1:2">
      <c r="A76" s="125" t="s">
        <v>4288</v>
      </c>
      <c r="B76" s="127">
        <v>50</v>
      </c>
    </row>
    <row r="77" spans="1:2">
      <c r="A77" s="125" t="s">
        <v>4289</v>
      </c>
      <c r="B77" s="127">
        <v>50</v>
      </c>
    </row>
    <row r="78" spans="1:2">
      <c r="A78" s="125" t="s">
        <v>4290</v>
      </c>
      <c r="B78" s="127">
        <v>50</v>
      </c>
    </row>
    <row r="79" spans="1:2">
      <c r="A79" s="125" t="s">
        <v>4291</v>
      </c>
      <c r="B79" s="127">
        <v>50</v>
      </c>
    </row>
    <row r="80" spans="1:2">
      <c r="A80" s="125" t="s">
        <v>4292</v>
      </c>
      <c r="B80" s="127">
        <v>50</v>
      </c>
    </row>
    <row r="81" spans="1:2">
      <c r="A81" s="125" t="s">
        <v>4293</v>
      </c>
      <c r="B81" s="127">
        <v>50</v>
      </c>
    </row>
    <row r="82" spans="1:2">
      <c r="A82" s="125" t="s">
        <v>4294</v>
      </c>
      <c r="B82" s="127">
        <v>50</v>
      </c>
    </row>
    <row r="83" spans="1:2">
      <c r="A83" s="125" t="s">
        <v>4295</v>
      </c>
      <c r="B83" s="127">
        <v>50</v>
      </c>
    </row>
    <row r="84" spans="1:2">
      <c r="A84" s="125" t="s">
        <v>4296</v>
      </c>
      <c r="B84" s="127">
        <v>50</v>
      </c>
    </row>
    <row r="85" spans="1:2">
      <c r="A85" s="125" t="s">
        <v>4297</v>
      </c>
      <c r="B85" s="127">
        <v>50</v>
      </c>
    </row>
    <row r="86" spans="1:2">
      <c r="A86" s="125" t="s">
        <v>4298</v>
      </c>
      <c r="B86" s="127">
        <v>50</v>
      </c>
    </row>
    <row r="87" spans="1:2">
      <c r="A87" s="125" t="s">
        <v>4299</v>
      </c>
      <c r="B87" s="127">
        <v>50</v>
      </c>
    </row>
    <row r="88" spans="1:2">
      <c r="A88" s="125" t="s">
        <v>4300</v>
      </c>
      <c r="B88" s="127">
        <v>50</v>
      </c>
    </row>
    <row r="89" spans="1:2">
      <c r="A89" s="125" t="s">
        <v>4301</v>
      </c>
      <c r="B89" s="127">
        <v>50</v>
      </c>
    </row>
    <row r="90" spans="1:2">
      <c r="A90" s="125" t="s">
        <v>4302</v>
      </c>
      <c r="B90" s="127">
        <v>50</v>
      </c>
    </row>
    <row r="91" spans="1:2">
      <c r="A91" s="125" t="s">
        <v>4303</v>
      </c>
      <c r="B91" s="127">
        <v>50</v>
      </c>
    </row>
    <row r="92" spans="1:2">
      <c r="A92" s="125" t="s">
        <v>4304</v>
      </c>
      <c r="B92" s="127">
        <v>50</v>
      </c>
    </row>
    <row r="93" spans="1:2">
      <c r="A93" s="125" t="s">
        <v>4305</v>
      </c>
      <c r="B93" s="127">
        <v>50</v>
      </c>
    </row>
    <row r="94" spans="1:2">
      <c r="A94" s="125" t="s">
        <v>4306</v>
      </c>
      <c r="B94" s="127">
        <v>50</v>
      </c>
    </row>
    <row r="95" spans="1:2">
      <c r="A95" s="125" t="s">
        <v>4307</v>
      </c>
      <c r="B95" s="127">
        <v>50</v>
      </c>
    </row>
    <row r="96" spans="1:2">
      <c r="A96" s="125" t="s">
        <v>4308</v>
      </c>
      <c r="B96" s="127">
        <v>50</v>
      </c>
    </row>
    <row r="97" spans="1:2">
      <c r="A97" s="125" t="s">
        <v>4309</v>
      </c>
      <c r="B97" s="127">
        <v>50</v>
      </c>
    </row>
    <row r="98" spans="1:2">
      <c r="A98" s="125" t="s">
        <v>4310</v>
      </c>
      <c r="B98" s="127">
        <v>50</v>
      </c>
    </row>
    <row r="99" spans="1:2">
      <c r="A99" s="125" t="s">
        <v>4311</v>
      </c>
      <c r="B99" s="127">
        <v>50</v>
      </c>
    </row>
    <row r="100" spans="1:2">
      <c r="A100" s="125" t="s">
        <v>4312</v>
      </c>
      <c r="B100" s="127">
        <v>50</v>
      </c>
    </row>
    <row r="101" spans="1:2">
      <c r="A101" s="125" t="s">
        <v>4313</v>
      </c>
      <c r="B101" s="127">
        <v>50</v>
      </c>
    </row>
    <row r="102" spans="1:2">
      <c r="A102" s="125" t="s">
        <v>4314</v>
      </c>
      <c r="B102" s="127">
        <v>50</v>
      </c>
    </row>
    <row r="103" spans="1:2">
      <c r="A103" s="125" t="s">
        <v>4315</v>
      </c>
      <c r="B103" s="127">
        <v>0</v>
      </c>
    </row>
    <row r="104" spans="1:2">
      <c r="A104" s="125" t="s">
        <v>4316</v>
      </c>
      <c r="B104" s="127">
        <v>50</v>
      </c>
    </row>
    <row r="105" spans="1:2">
      <c r="A105" s="125" t="s">
        <v>4317</v>
      </c>
      <c r="B105" s="127">
        <v>50</v>
      </c>
    </row>
    <row r="106" spans="1:2">
      <c r="A106" s="125" t="s">
        <v>4318</v>
      </c>
      <c r="B106" s="127">
        <v>50</v>
      </c>
    </row>
    <row r="107" spans="1:2">
      <c r="A107" s="125" t="s">
        <v>4319</v>
      </c>
      <c r="B107" s="127">
        <v>50</v>
      </c>
    </row>
    <row r="108" spans="1:2">
      <c r="A108" s="125" t="s">
        <v>4320</v>
      </c>
      <c r="B108" s="127">
        <v>50</v>
      </c>
    </row>
    <row r="109" spans="1:2">
      <c r="A109" s="125" t="s">
        <v>4321</v>
      </c>
      <c r="B109" s="127">
        <v>50</v>
      </c>
    </row>
    <row r="110" spans="1:2">
      <c r="A110" s="125" t="s">
        <v>4322</v>
      </c>
      <c r="B110" s="127">
        <v>50</v>
      </c>
    </row>
    <row r="111" spans="1:2">
      <c r="A111" s="125" t="s">
        <v>4323</v>
      </c>
      <c r="B111" s="127">
        <v>50</v>
      </c>
    </row>
    <row r="112" spans="1:2">
      <c r="A112" s="125" t="s">
        <v>4324</v>
      </c>
      <c r="B112" s="127">
        <v>50</v>
      </c>
    </row>
    <row r="113" spans="1:2">
      <c r="A113" s="125" t="s">
        <v>4325</v>
      </c>
      <c r="B113" s="127">
        <v>50</v>
      </c>
    </row>
    <row r="114" spans="1:2">
      <c r="A114" s="125" t="s">
        <v>4326</v>
      </c>
      <c r="B114" s="127">
        <v>50</v>
      </c>
    </row>
    <row r="115" spans="1:2">
      <c r="A115" s="125" t="s">
        <v>4327</v>
      </c>
      <c r="B115" s="127">
        <v>50</v>
      </c>
    </row>
    <row r="116" spans="1:2">
      <c r="A116" s="125" t="s">
        <v>4328</v>
      </c>
      <c r="B116" s="127">
        <v>50</v>
      </c>
    </row>
    <row r="117" spans="1:2">
      <c r="A117" s="125" t="s">
        <v>4329</v>
      </c>
      <c r="B117" s="127">
        <v>50</v>
      </c>
    </row>
    <row r="118" spans="1:2">
      <c r="A118" s="125" t="s">
        <v>4330</v>
      </c>
      <c r="B118" s="127">
        <v>50</v>
      </c>
    </row>
    <row r="119" spans="1:2">
      <c r="A119" s="125" t="s">
        <v>4331</v>
      </c>
      <c r="B119" s="127">
        <v>50</v>
      </c>
    </row>
    <row r="120" spans="1:2">
      <c r="A120" s="125" t="s">
        <v>4332</v>
      </c>
      <c r="B120" s="127">
        <v>0</v>
      </c>
    </row>
    <row r="121" spans="1:2">
      <c r="A121" s="125" t="s">
        <v>28</v>
      </c>
      <c r="B121" s="127">
        <v>50</v>
      </c>
    </row>
    <row r="122" spans="1:2">
      <c r="A122" s="125" t="s">
        <v>4333</v>
      </c>
      <c r="B122" s="127">
        <v>50</v>
      </c>
    </row>
    <row r="123" spans="1:2">
      <c r="A123" s="125" t="s">
        <v>4334</v>
      </c>
      <c r="B123" s="127">
        <v>50</v>
      </c>
    </row>
    <row r="124" spans="1:2">
      <c r="A124" s="125" t="s">
        <v>4335</v>
      </c>
      <c r="B124" s="127">
        <v>50</v>
      </c>
    </row>
    <row r="125" spans="1:2">
      <c r="A125" s="125" t="s">
        <v>4336</v>
      </c>
      <c r="B125" s="127">
        <v>50</v>
      </c>
    </row>
    <row r="126" spans="1:2">
      <c r="A126" s="125" t="s">
        <v>4337</v>
      </c>
      <c r="B126" s="127">
        <v>50</v>
      </c>
    </row>
    <row r="127" spans="1:2">
      <c r="A127" s="125" t="s">
        <v>4338</v>
      </c>
      <c r="B127" s="127">
        <v>50</v>
      </c>
    </row>
    <row r="128" spans="1:2">
      <c r="A128" s="125" t="s">
        <v>4339</v>
      </c>
      <c r="B128" s="127">
        <v>50</v>
      </c>
    </row>
    <row r="129" spans="1:2">
      <c r="A129" s="125" t="s">
        <v>4340</v>
      </c>
      <c r="B129" s="127">
        <v>50</v>
      </c>
    </row>
    <row r="130" spans="1:2">
      <c r="A130" s="125" t="s">
        <v>4341</v>
      </c>
      <c r="B130" s="127">
        <v>50</v>
      </c>
    </row>
    <row r="131" spans="1:2">
      <c r="A131" s="125" t="s">
        <v>4342</v>
      </c>
      <c r="B131" s="127">
        <v>50</v>
      </c>
    </row>
    <row r="132" spans="1:2">
      <c r="A132" s="125" t="s">
        <v>4343</v>
      </c>
      <c r="B132" s="127">
        <v>50</v>
      </c>
    </row>
    <row r="133" spans="1:2">
      <c r="A133" s="125" t="s">
        <v>4344</v>
      </c>
      <c r="B133" s="127">
        <v>50</v>
      </c>
    </row>
    <row r="134" spans="1:2">
      <c r="A134" s="125" t="s">
        <v>4345</v>
      </c>
      <c r="B134" s="127">
        <v>50</v>
      </c>
    </row>
    <row r="135" spans="1:2">
      <c r="A135" s="125" t="s">
        <v>4346</v>
      </c>
      <c r="B135" s="127">
        <v>50</v>
      </c>
    </row>
    <row r="136" spans="1:2">
      <c r="A136" s="125" t="s">
        <v>4347</v>
      </c>
      <c r="B136" s="127">
        <v>50</v>
      </c>
    </row>
    <row r="137" spans="1:2">
      <c r="A137" s="125" t="s">
        <v>4348</v>
      </c>
      <c r="B137" s="127">
        <v>50</v>
      </c>
    </row>
    <row r="138" spans="1:2">
      <c r="A138" s="125" t="s">
        <v>4349</v>
      </c>
      <c r="B138" s="127">
        <v>50</v>
      </c>
    </row>
    <row r="139" spans="1:2">
      <c r="A139" s="125" t="s">
        <v>4350</v>
      </c>
      <c r="B139" s="127">
        <v>50</v>
      </c>
    </row>
    <row r="140" spans="1:2">
      <c r="A140" s="125" t="s">
        <v>4351</v>
      </c>
      <c r="B140" s="127">
        <v>50</v>
      </c>
    </row>
    <row r="141" spans="1:2">
      <c r="A141" s="125" t="s">
        <v>4352</v>
      </c>
      <c r="B141" s="127">
        <v>50</v>
      </c>
    </row>
    <row r="142" spans="1:2">
      <c r="A142" s="125" t="s">
        <v>4353</v>
      </c>
      <c r="B142" s="127">
        <v>50</v>
      </c>
    </row>
    <row r="143" spans="1:2">
      <c r="A143" s="125" t="s">
        <v>4354</v>
      </c>
      <c r="B143" s="127">
        <v>0</v>
      </c>
    </row>
    <row r="144" spans="1:2">
      <c r="A144" s="125" t="s">
        <v>4355</v>
      </c>
      <c r="B144" s="127">
        <v>50</v>
      </c>
    </row>
    <row r="145" spans="1:2">
      <c r="A145" s="125" t="s">
        <v>4356</v>
      </c>
      <c r="B145" s="127">
        <v>50</v>
      </c>
    </row>
    <row r="146" spans="1:2">
      <c r="A146" s="125" t="s">
        <v>4357</v>
      </c>
      <c r="B146" s="127">
        <v>50</v>
      </c>
    </row>
    <row r="147" spans="1:2">
      <c r="A147" s="125" t="s">
        <v>4358</v>
      </c>
      <c r="B147" s="127">
        <v>50</v>
      </c>
    </row>
    <row r="148" spans="1:2">
      <c r="A148" s="125" t="s">
        <v>4359</v>
      </c>
      <c r="B148" s="127">
        <v>50</v>
      </c>
    </row>
    <row r="149" spans="1:2">
      <c r="A149" s="125" t="s">
        <v>4360</v>
      </c>
      <c r="B149" s="127">
        <v>50</v>
      </c>
    </row>
    <row r="150" spans="1:2">
      <c r="A150" s="125" t="s">
        <v>4361</v>
      </c>
      <c r="B150" s="127">
        <v>50</v>
      </c>
    </row>
    <row r="151" spans="1:2">
      <c r="A151" s="125" t="s">
        <v>4362</v>
      </c>
      <c r="B151" s="127">
        <v>50</v>
      </c>
    </row>
    <row r="152" spans="1:2">
      <c r="A152" s="125" t="s">
        <v>4363</v>
      </c>
      <c r="B152" s="127">
        <v>50</v>
      </c>
    </row>
    <row r="153" spans="1:2">
      <c r="A153" s="125" t="s">
        <v>4364</v>
      </c>
      <c r="B153" s="127">
        <v>50</v>
      </c>
    </row>
    <row r="154" spans="1:2">
      <c r="A154" s="125" t="s">
        <v>4365</v>
      </c>
      <c r="B154" s="127">
        <v>50</v>
      </c>
    </row>
    <row r="155" spans="1:2">
      <c r="A155" s="125" t="s">
        <v>4366</v>
      </c>
      <c r="B155" s="127">
        <v>0</v>
      </c>
    </row>
    <row r="156" spans="1:2">
      <c r="A156" s="125" t="s">
        <v>4367</v>
      </c>
      <c r="B156" s="127">
        <v>50</v>
      </c>
    </row>
    <row r="157" spans="1:2">
      <c r="A157" s="125" t="s">
        <v>4368</v>
      </c>
      <c r="B157" s="127">
        <v>50</v>
      </c>
    </row>
    <row r="158" spans="1:2">
      <c r="A158" s="125" t="s">
        <v>4369</v>
      </c>
      <c r="B158" s="127">
        <v>0</v>
      </c>
    </row>
    <row r="159" spans="1:2">
      <c r="A159" s="125" t="s">
        <v>4370</v>
      </c>
      <c r="B159" s="127">
        <v>0</v>
      </c>
    </row>
    <row r="160" spans="1:2">
      <c r="A160" s="125" t="s">
        <v>4371</v>
      </c>
      <c r="B160" s="127">
        <v>50</v>
      </c>
    </row>
    <row r="161" spans="1:2">
      <c r="A161" s="125" t="s">
        <v>281</v>
      </c>
      <c r="B161" s="127">
        <v>0</v>
      </c>
    </row>
    <row r="162" spans="1:2">
      <c r="A162" s="125" t="s">
        <v>282</v>
      </c>
      <c r="B162" s="127">
        <v>50</v>
      </c>
    </row>
    <row r="163" spans="1:2">
      <c r="A163" s="125" t="s">
        <v>283</v>
      </c>
      <c r="B163" s="127">
        <v>50</v>
      </c>
    </row>
    <row r="164" spans="1:2">
      <c r="A164" s="125" t="s">
        <v>284</v>
      </c>
      <c r="B164" s="127">
        <v>50</v>
      </c>
    </row>
    <row r="165" spans="1:2">
      <c r="A165" s="125" t="s">
        <v>285</v>
      </c>
      <c r="B165" s="127">
        <v>50</v>
      </c>
    </row>
    <row r="166" spans="1:2">
      <c r="A166" s="125" t="s">
        <v>286</v>
      </c>
      <c r="B166" s="127">
        <v>50</v>
      </c>
    </row>
    <row r="167" spans="1:2">
      <c r="A167" s="125" t="s">
        <v>287</v>
      </c>
      <c r="B167" s="127">
        <v>50</v>
      </c>
    </row>
    <row r="168" spans="1:2">
      <c r="A168" s="125" t="s">
        <v>288</v>
      </c>
      <c r="B168" s="127">
        <v>50</v>
      </c>
    </row>
    <row r="169" spans="1:2">
      <c r="A169" s="125" t="s">
        <v>289</v>
      </c>
      <c r="B169" s="127">
        <v>50</v>
      </c>
    </row>
    <row r="170" spans="1:2">
      <c r="A170" s="125" t="s">
        <v>290</v>
      </c>
      <c r="B170" s="127">
        <v>50</v>
      </c>
    </row>
    <row r="171" spans="1:2">
      <c r="A171" s="125" t="s">
        <v>291</v>
      </c>
      <c r="B171" s="127">
        <v>50</v>
      </c>
    </row>
    <row r="172" spans="1:2">
      <c r="A172" s="125" t="s">
        <v>292</v>
      </c>
      <c r="B172" s="127">
        <v>50</v>
      </c>
    </row>
    <row r="173" spans="1:2">
      <c r="A173" s="125" t="s">
        <v>293</v>
      </c>
      <c r="B173" s="127">
        <v>50</v>
      </c>
    </row>
    <row r="174" spans="1:2">
      <c r="A174" s="125" t="s">
        <v>294</v>
      </c>
      <c r="B174" s="127">
        <v>0</v>
      </c>
    </row>
    <row r="175" spans="1:2">
      <c r="A175" s="125" t="s">
        <v>295</v>
      </c>
      <c r="B175" s="127">
        <v>0</v>
      </c>
    </row>
    <row r="176" spans="1:2">
      <c r="A176" s="125" t="s">
        <v>296</v>
      </c>
      <c r="B176" s="127">
        <v>50</v>
      </c>
    </row>
    <row r="177" spans="1:2">
      <c r="A177" s="125" t="s">
        <v>297</v>
      </c>
      <c r="B177" s="127">
        <v>0</v>
      </c>
    </row>
    <row r="178" spans="1:2">
      <c r="A178" s="125" t="s">
        <v>298</v>
      </c>
      <c r="B178" s="127">
        <v>50</v>
      </c>
    </row>
    <row r="179" spans="1:2">
      <c r="A179" s="125" t="s">
        <v>299</v>
      </c>
      <c r="B179" s="127">
        <v>50</v>
      </c>
    </row>
    <row r="180" spans="1:2">
      <c r="A180" s="125" t="s">
        <v>300</v>
      </c>
      <c r="B180" s="127">
        <v>50</v>
      </c>
    </row>
    <row r="181" spans="1:2">
      <c r="A181" s="125" t="s">
        <v>301</v>
      </c>
      <c r="B181" s="127">
        <v>0</v>
      </c>
    </row>
    <row r="182" spans="1:2">
      <c r="A182" s="125" t="s">
        <v>302</v>
      </c>
      <c r="B182" s="127">
        <v>50</v>
      </c>
    </row>
    <row r="183" spans="1:2">
      <c r="A183" s="125" t="s">
        <v>303</v>
      </c>
      <c r="B183" s="127">
        <v>50</v>
      </c>
    </row>
    <row r="184" spans="1:2">
      <c r="A184" s="125" t="s">
        <v>304</v>
      </c>
      <c r="B184" s="127">
        <v>50</v>
      </c>
    </row>
    <row r="185" spans="1:2">
      <c r="A185" s="125" t="s">
        <v>305</v>
      </c>
      <c r="B185" s="127">
        <v>0</v>
      </c>
    </row>
    <row r="186" spans="1:2">
      <c r="A186" s="125" t="s">
        <v>306</v>
      </c>
      <c r="B186" s="127">
        <v>0</v>
      </c>
    </row>
    <row r="187" spans="1:2">
      <c r="A187" s="125" t="s">
        <v>307</v>
      </c>
      <c r="B187" s="127">
        <v>50</v>
      </c>
    </row>
    <row r="188" spans="1:2">
      <c r="A188" s="125" t="s">
        <v>308</v>
      </c>
      <c r="B188" s="127">
        <v>50</v>
      </c>
    </row>
    <row r="189" spans="1:2">
      <c r="A189" s="125" t="s">
        <v>309</v>
      </c>
      <c r="B189" s="127">
        <v>50</v>
      </c>
    </row>
    <row r="190" spans="1:2">
      <c r="A190" s="125" t="s">
        <v>310</v>
      </c>
      <c r="B190" s="127">
        <v>0</v>
      </c>
    </row>
    <row r="191" spans="1:2">
      <c r="A191" s="125" t="s">
        <v>311</v>
      </c>
      <c r="B191" s="127">
        <v>50</v>
      </c>
    </row>
    <row r="192" spans="1:2">
      <c r="A192" s="125" t="s">
        <v>312</v>
      </c>
      <c r="B192" s="127">
        <v>0</v>
      </c>
    </row>
    <row r="193" spans="1:2">
      <c r="A193" s="125" t="s">
        <v>313</v>
      </c>
      <c r="B193" s="127">
        <v>0</v>
      </c>
    </row>
    <row r="194" spans="1:2">
      <c r="A194" s="125" t="s">
        <v>314</v>
      </c>
      <c r="B194" s="127">
        <v>50</v>
      </c>
    </row>
    <row r="195" spans="1:2">
      <c r="A195" s="125" t="s">
        <v>315</v>
      </c>
      <c r="B195" s="127">
        <v>50</v>
      </c>
    </row>
    <row r="196" spans="1:2">
      <c r="A196" s="125" t="s">
        <v>316</v>
      </c>
      <c r="B196" s="127">
        <v>0</v>
      </c>
    </row>
    <row r="197" spans="1:2">
      <c r="A197" s="125" t="s">
        <v>317</v>
      </c>
      <c r="B197" s="127">
        <v>0</v>
      </c>
    </row>
    <row r="198" spans="1:2">
      <c r="A198" s="125" t="s">
        <v>318</v>
      </c>
      <c r="B198" s="127">
        <v>50</v>
      </c>
    </row>
    <row r="199" spans="1:2">
      <c r="A199" s="125" t="s">
        <v>319</v>
      </c>
      <c r="B199" s="127">
        <v>50</v>
      </c>
    </row>
    <row r="200" spans="1:2">
      <c r="A200" s="125" t="s">
        <v>320</v>
      </c>
      <c r="B200" s="127">
        <v>0</v>
      </c>
    </row>
    <row r="201" spans="1:2">
      <c r="A201" s="125" t="s">
        <v>321</v>
      </c>
      <c r="B201" s="127">
        <v>50</v>
      </c>
    </row>
    <row r="202" spans="1:2">
      <c r="A202" s="125" t="s">
        <v>322</v>
      </c>
      <c r="B202" s="127">
        <v>50</v>
      </c>
    </row>
    <row r="203" spans="1:2">
      <c r="A203" s="125" t="s">
        <v>323</v>
      </c>
      <c r="B203" s="127">
        <v>0</v>
      </c>
    </row>
    <row r="204" spans="1:2">
      <c r="A204" s="125" t="s">
        <v>4372</v>
      </c>
      <c r="B204" s="127">
        <v>0</v>
      </c>
    </row>
    <row r="205" spans="1:2">
      <c r="A205" s="125" t="s">
        <v>324</v>
      </c>
      <c r="B205" s="127">
        <v>50</v>
      </c>
    </row>
    <row r="206" spans="1:2">
      <c r="A206" s="125" t="s">
        <v>325</v>
      </c>
      <c r="B206" s="127">
        <v>0</v>
      </c>
    </row>
    <row r="207" spans="1:2">
      <c r="A207" s="125" t="s">
        <v>326</v>
      </c>
      <c r="B207" s="127">
        <v>50</v>
      </c>
    </row>
    <row r="208" spans="1:2">
      <c r="A208" s="125" t="s">
        <v>327</v>
      </c>
      <c r="B208" s="127">
        <v>50</v>
      </c>
    </row>
    <row r="209" spans="1:2">
      <c r="A209" s="125" t="s">
        <v>328</v>
      </c>
      <c r="B209" s="127">
        <v>0</v>
      </c>
    </row>
    <row r="210" spans="1:2">
      <c r="A210" s="125" t="s">
        <v>329</v>
      </c>
      <c r="B210" s="127">
        <v>0</v>
      </c>
    </row>
    <row r="211" spans="1:2">
      <c r="A211" s="125" t="s">
        <v>330</v>
      </c>
      <c r="B211" s="127">
        <v>50</v>
      </c>
    </row>
    <row r="212" spans="1:2">
      <c r="A212" s="125" t="s">
        <v>331</v>
      </c>
      <c r="B212" s="127">
        <v>0</v>
      </c>
    </row>
    <row r="213" spans="1:2">
      <c r="A213" s="125" t="s">
        <v>332</v>
      </c>
      <c r="B213" s="127">
        <v>50</v>
      </c>
    </row>
    <row r="214" spans="1:2">
      <c r="A214" s="125" t="s">
        <v>333</v>
      </c>
      <c r="B214" s="127">
        <v>50</v>
      </c>
    </row>
    <row r="215" spans="1:2">
      <c r="A215" s="125" t="s">
        <v>334</v>
      </c>
      <c r="B215" s="127">
        <v>50</v>
      </c>
    </row>
    <row r="216" spans="1:2">
      <c r="A216" s="125" t="s">
        <v>335</v>
      </c>
      <c r="B216" s="127">
        <v>0</v>
      </c>
    </row>
    <row r="217" spans="1:2">
      <c r="A217" s="125" t="s">
        <v>336</v>
      </c>
      <c r="B217" s="127">
        <v>50</v>
      </c>
    </row>
    <row r="218" spans="1:2">
      <c r="A218" s="125" t="s">
        <v>337</v>
      </c>
      <c r="B218" s="127">
        <v>50</v>
      </c>
    </row>
    <row r="219" spans="1:2">
      <c r="A219" s="125" t="s">
        <v>338</v>
      </c>
      <c r="B219" s="127">
        <v>50</v>
      </c>
    </row>
    <row r="220" spans="1:2">
      <c r="A220" s="125" t="s">
        <v>339</v>
      </c>
      <c r="B220" s="127">
        <v>0</v>
      </c>
    </row>
    <row r="221" spans="1:2">
      <c r="A221" s="125" t="s">
        <v>340</v>
      </c>
      <c r="B221" s="127">
        <v>50</v>
      </c>
    </row>
    <row r="222" spans="1:2">
      <c r="A222" s="125" t="s">
        <v>341</v>
      </c>
      <c r="B222" s="127">
        <v>0</v>
      </c>
    </row>
    <row r="223" spans="1:2">
      <c r="A223" s="125" t="s">
        <v>342</v>
      </c>
      <c r="B223" s="127">
        <v>0</v>
      </c>
    </row>
    <row r="224" spans="1:2">
      <c r="A224" s="125" t="s">
        <v>343</v>
      </c>
      <c r="B224" s="127">
        <v>50</v>
      </c>
    </row>
    <row r="225" spans="1:2">
      <c r="A225" s="125" t="s">
        <v>344</v>
      </c>
      <c r="B225" s="127">
        <v>0</v>
      </c>
    </row>
    <row r="226" spans="1:2">
      <c r="A226" s="125" t="s">
        <v>345</v>
      </c>
      <c r="B226" s="127">
        <v>50</v>
      </c>
    </row>
    <row r="227" spans="1:2">
      <c r="A227" s="125" t="s">
        <v>346</v>
      </c>
      <c r="B227" s="127">
        <v>50</v>
      </c>
    </row>
    <row r="228" spans="1:2">
      <c r="A228" s="125" t="s">
        <v>347</v>
      </c>
      <c r="B228" s="127">
        <v>50</v>
      </c>
    </row>
    <row r="229" spans="1:2">
      <c r="A229" s="125" t="s">
        <v>348</v>
      </c>
      <c r="B229" s="127">
        <v>50</v>
      </c>
    </row>
    <row r="230" spans="1:2">
      <c r="A230" s="125" t="s">
        <v>349</v>
      </c>
      <c r="B230" s="127">
        <v>50</v>
      </c>
    </row>
    <row r="231" spans="1:2">
      <c r="A231" s="125" t="s">
        <v>350</v>
      </c>
      <c r="B231" s="127">
        <v>0</v>
      </c>
    </row>
    <row r="232" spans="1:2">
      <c r="A232" s="125" t="s">
        <v>351</v>
      </c>
      <c r="B232" s="127">
        <v>50</v>
      </c>
    </row>
    <row r="233" spans="1:2">
      <c r="A233" s="125" t="s">
        <v>352</v>
      </c>
      <c r="B233" s="127">
        <v>50</v>
      </c>
    </row>
    <row r="234" spans="1:2">
      <c r="A234" s="125" t="s">
        <v>353</v>
      </c>
      <c r="B234" s="127">
        <v>50</v>
      </c>
    </row>
    <row r="235" spans="1:2">
      <c r="A235" s="125" t="s">
        <v>354</v>
      </c>
      <c r="B235" s="127">
        <v>50</v>
      </c>
    </row>
    <row r="236" spans="1:2">
      <c r="A236" s="125" t="s">
        <v>355</v>
      </c>
      <c r="B236" s="127">
        <v>50</v>
      </c>
    </row>
    <row r="237" spans="1:2">
      <c r="A237" s="125" t="s">
        <v>356</v>
      </c>
      <c r="B237" s="127">
        <v>0</v>
      </c>
    </row>
    <row r="238" spans="1:2">
      <c r="A238" s="125" t="s">
        <v>357</v>
      </c>
      <c r="B238" s="127">
        <v>50</v>
      </c>
    </row>
    <row r="239" spans="1:2">
      <c r="A239" s="125" t="s">
        <v>358</v>
      </c>
      <c r="B239" s="127">
        <v>0</v>
      </c>
    </row>
    <row r="240" spans="1:2">
      <c r="A240" s="125" t="s">
        <v>359</v>
      </c>
      <c r="B240" s="127">
        <v>50</v>
      </c>
    </row>
    <row r="241" spans="1:2">
      <c r="A241" s="125" t="s">
        <v>360</v>
      </c>
      <c r="B241" s="127">
        <v>50</v>
      </c>
    </row>
    <row r="242" spans="1:2">
      <c r="A242" s="125" t="s">
        <v>361</v>
      </c>
      <c r="B242" s="127">
        <v>50</v>
      </c>
    </row>
    <row r="243" spans="1:2">
      <c r="A243" s="125" t="s">
        <v>362</v>
      </c>
      <c r="B243" s="127">
        <v>0</v>
      </c>
    </row>
    <row r="244" spans="1:2">
      <c r="A244" s="125" t="s">
        <v>363</v>
      </c>
      <c r="B244" s="127">
        <v>50</v>
      </c>
    </row>
    <row r="245" spans="1:2">
      <c r="A245" s="125" t="s">
        <v>364</v>
      </c>
      <c r="B245" s="127">
        <v>50</v>
      </c>
    </row>
    <row r="246" spans="1:2">
      <c r="A246" s="125" t="s">
        <v>365</v>
      </c>
      <c r="B246" s="127">
        <v>0</v>
      </c>
    </row>
    <row r="247" spans="1:2">
      <c r="A247" s="125" t="s">
        <v>366</v>
      </c>
      <c r="B247" s="127">
        <v>50</v>
      </c>
    </row>
    <row r="248" spans="1:2">
      <c r="A248" s="125" t="s">
        <v>367</v>
      </c>
      <c r="B248" s="127">
        <v>50</v>
      </c>
    </row>
    <row r="249" spans="1:2">
      <c r="A249" s="125" t="s">
        <v>368</v>
      </c>
      <c r="B249" s="127">
        <v>50</v>
      </c>
    </row>
    <row r="250" spans="1:2">
      <c r="A250" s="125" t="s">
        <v>369</v>
      </c>
      <c r="B250" s="127">
        <v>50</v>
      </c>
    </row>
    <row r="251" spans="1:2">
      <c r="A251" s="125" t="s">
        <v>370</v>
      </c>
      <c r="B251" s="127">
        <v>50</v>
      </c>
    </row>
    <row r="252" spans="1:2">
      <c r="A252" s="125" t="s">
        <v>371</v>
      </c>
      <c r="B252" s="127">
        <v>50</v>
      </c>
    </row>
    <row r="253" spans="1:2">
      <c r="A253" s="125" t="s">
        <v>372</v>
      </c>
      <c r="B253" s="127">
        <v>50</v>
      </c>
    </row>
    <row r="254" spans="1:2">
      <c r="A254" s="125" t="s">
        <v>373</v>
      </c>
      <c r="B254" s="127">
        <v>50</v>
      </c>
    </row>
    <row r="255" spans="1:2">
      <c r="A255" s="125" t="s">
        <v>374</v>
      </c>
      <c r="B255" s="127">
        <v>50</v>
      </c>
    </row>
    <row r="256" spans="1:2">
      <c r="A256" s="125" t="s">
        <v>375</v>
      </c>
      <c r="B256" s="127">
        <v>50</v>
      </c>
    </row>
    <row r="257" spans="1:2">
      <c r="A257" s="125" t="s">
        <v>376</v>
      </c>
      <c r="B257" s="127">
        <v>50</v>
      </c>
    </row>
    <row r="258" spans="1:2">
      <c r="A258" s="125" t="s">
        <v>377</v>
      </c>
      <c r="B258" s="127">
        <v>50</v>
      </c>
    </row>
    <row r="259" spans="1:2">
      <c r="A259" s="125" t="s">
        <v>378</v>
      </c>
      <c r="B259" s="127">
        <v>50</v>
      </c>
    </row>
    <row r="260" spans="1:2">
      <c r="A260" s="125" t="s">
        <v>379</v>
      </c>
      <c r="B260" s="127">
        <v>50</v>
      </c>
    </row>
    <row r="261" spans="1:2">
      <c r="A261" s="125" t="s">
        <v>380</v>
      </c>
      <c r="B261" s="127">
        <v>50</v>
      </c>
    </row>
    <row r="262" spans="1:2">
      <c r="A262" s="125" t="s">
        <v>381</v>
      </c>
      <c r="B262" s="127">
        <v>50</v>
      </c>
    </row>
    <row r="263" spans="1:2">
      <c r="A263" s="125" t="s">
        <v>382</v>
      </c>
      <c r="B263" s="127">
        <v>50</v>
      </c>
    </row>
    <row r="264" spans="1:2">
      <c r="A264" s="125" t="s">
        <v>383</v>
      </c>
      <c r="B264" s="127">
        <v>50</v>
      </c>
    </row>
    <row r="265" spans="1:2">
      <c r="A265" s="125" t="s">
        <v>384</v>
      </c>
      <c r="B265" s="127">
        <v>50</v>
      </c>
    </row>
    <row r="266" spans="1:2">
      <c r="A266" s="125" t="s">
        <v>385</v>
      </c>
      <c r="B266" s="127">
        <v>50</v>
      </c>
    </row>
    <row r="267" spans="1:2">
      <c r="A267" s="125" t="s">
        <v>386</v>
      </c>
      <c r="B267" s="127">
        <v>50</v>
      </c>
    </row>
    <row r="268" spans="1:2">
      <c r="A268" s="125" t="s">
        <v>387</v>
      </c>
      <c r="B268" s="127">
        <v>50</v>
      </c>
    </row>
    <row r="269" spans="1:2">
      <c r="A269" s="125" t="s">
        <v>388</v>
      </c>
      <c r="B269" s="127">
        <v>50</v>
      </c>
    </row>
    <row r="270" spans="1:2">
      <c r="A270" s="125" t="s">
        <v>389</v>
      </c>
      <c r="B270" s="127">
        <v>50</v>
      </c>
    </row>
    <row r="271" spans="1:2">
      <c r="A271" s="125" t="s">
        <v>390</v>
      </c>
      <c r="B271" s="127">
        <v>50</v>
      </c>
    </row>
    <row r="272" spans="1:2">
      <c r="A272" s="125" t="s">
        <v>391</v>
      </c>
      <c r="B272" s="127">
        <v>50</v>
      </c>
    </row>
    <row r="273" spans="1:2">
      <c r="A273" s="125" t="s">
        <v>392</v>
      </c>
      <c r="B273" s="127">
        <v>50</v>
      </c>
    </row>
    <row r="274" spans="1:2">
      <c r="A274" s="125" t="s">
        <v>393</v>
      </c>
      <c r="B274" s="127">
        <v>50</v>
      </c>
    </row>
    <row r="275" spans="1:2">
      <c r="A275" s="125" t="s">
        <v>394</v>
      </c>
      <c r="B275" s="127">
        <v>50</v>
      </c>
    </row>
    <row r="276" spans="1:2">
      <c r="A276" s="125" t="s">
        <v>395</v>
      </c>
      <c r="B276" s="127">
        <v>50</v>
      </c>
    </row>
    <row r="277" spans="1:2">
      <c r="A277" s="125" t="s">
        <v>396</v>
      </c>
      <c r="B277" s="127">
        <v>50</v>
      </c>
    </row>
    <row r="278" spans="1:2">
      <c r="A278" s="125" t="s">
        <v>397</v>
      </c>
      <c r="B278" s="127">
        <v>50</v>
      </c>
    </row>
    <row r="279" spans="1:2">
      <c r="A279" s="125" t="s">
        <v>398</v>
      </c>
      <c r="B279" s="127">
        <v>50</v>
      </c>
    </row>
    <row r="280" spans="1:2">
      <c r="A280" s="125" t="s">
        <v>399</v>
      </c>
      <c r="B280" s="127">
        <v>50</v>
      </c>
    </row>
    <row r="281" spans="1:2">
      <c r="A281" s="125" t="s">
        <v>400</v>
      </c>
      <c r="B281" s="127">
        <v>50</v>
      </c>
    </row>
    <row r="282" spans="1:2">
      <c r="A282" s="125" t="s">
        <v>401</v>
      </c>
      <c r="B282" s="127">
        <v>50</v>
      </c>
    </row>
    <row r="283" spans="1:2">
      <c r="A283" s="125" t="s">
        <v>402</v>
      </c>
      <c r="B283" s="127">
        <v>50</v>
      </c>
    </row>
    <row r="284" spans="1:2">
      <c r="A284" s="125" t="s">
        <v>403</v>
      </c>
      <c r="B284" s="127">
        <v>50</v>
      </c>
    </row>
    <row r="285" spans="1:2">
      <c r="A285" s="125" t="s">
        <v>404</v>
      </c>
      <c r="B285" s="127">
        <v>50</v>
      </c>
    </row>
    <row r="286" spans="1:2">
      <c r="A286" s="125" t="s">
        <v>405</v>
      </c>
      <c r="B286" s="127">
        <v>50</v>
      </c>
    </row>
    <row r="287" spans="1:2">
      <c r="A287" s="125" t="s">
        <v>406</v>
      </c>
      <c r="B287" s="127">
        <v>50</v>
      </c>
    </row>
    <row r="288" spans="1:2">
      <c r="A288" s="125" t="s">
        <v>407</v>
      </c>
      <c r="B288" s="127">
        <v>50</v>
      </c>
    </row>
    <row r="289" spans="1:2">
      <c r="A289" s="125" t="s">
        <v>408</v>
      </c>
      <c r="B289" s="127">
        <v>50</v>
      </c>
    </row>
    <row r="290" spans="1:2">
      <c r="A290" s="125" t="s">
        <v>409</v>
      </c>
      <c r="B290" s="127">
        <v>50</v>
      </c>
    </row>
    <row r="291" spans="1:2">
      <c r="A291" s="125" t="s">
        <v>410</v>
      </c>
      <c r="B291" s="127">
        <v>50</v>
      </c>
    </row>
    <row r="292" spans="1:2">
      <c r="A292" s="125" t="s">
        <v>411</v>
      </c>
      <c r="B292" s="127">
        <v>50</v>
      </c>
    </row>
    <row r="293" spans="1:2">
      <c r="A293" s="125" t="s">
        <v>412</v>
      </c>
      <c r="B293" s="127">
        <v>50</v>
      </c>
    </row>
    <row r="294" spans="1:2">
      <c r="A294" s="125" t="s">
        <v>413</v>
      </c>
      <c r="B294" s="127">
        <v>50</v>
      </c>
    </row>
    <row r="295" spans="1:2">
      <c r="A295" s="125" t="s">
        <v>414</v>
      </c>
      <c r="B295" s="127">
        <v>50</v>
      </c>
    </row>
    <row r="296" spans="1:2">
      <c r="A296" s="125" t="s">
        <v>415</v>
      </c>
      <c r="B296" s="127">
        <v>50</v>
      </c>
    </row>
    <row r="297" spans="1:2">
      <c r="A297" s="125" t="s">
        <v>416</v>
      </c>
      <c r="B297" s="127">
        <v>50</v>
      </c>
    </row>
    <row r="298" spans="1:2">
      <c r="A298" s="125" t="s">
        <v>417</v>
      </c>
      <c r="B298" s="127">
        <v>50</v>
      </c>
    </row>
    <row r="299" spans="1:2">
      <c r="A299" s="125" t="s">
        <v>418</v>
      </c>
      <c r="B299" s="127">
        <v>50</v>
      </c>
    </row>
    <row r="300" spans="1:2">
      <c r="A300" s="125" t="s">
        <v>419</v>
      </c>
      <c r="B300" s="127">
        <v>50</v>
      </c>
    </row>
    <row r="301" spans="1:2">
      <c r="A301" s="125" t="s">
        <v>420</v>
      </c>
      <c r="B301" s="127">
        <v>50</v>
      </c>
    </row>
    <row r="302" spans="1:2">
      <c r="A302" s="125" t="s">
        <v>421</v>
      </c>
      <c r="B302" s="127">
        <v>50</v>
      </c>
    </row>
    <row r="303" spans="1:2">
      <c r="A303" s="125" t="s">
        <v>422</v>
      </c>
      <c r="B303" s="127">
        <v>50</v>
      </c>
    </row>
    <row r="304" spans="1:2">
      <c r="A304" s="125" t="s">
        <v>423</v>
      </c>
      <c r="B304" s="127">
        <v>50</v>
      </c>
    </row>
    <row r="305" spans="1:2">
      <c r="A305" s="125" t="s">
        <v>424</v>
      </c>
      <c r="B305" s="127">
        <v>50</v>
      </c>
    </row>
    <row r="306" spans="1:2">
      <c r="A306" s="125" t="s">
        <v>425</v>
      </c>
      <c r="B306" s="127">
        <v>50</v>
      </c>
    </row>
    <row r="307" spans="1:2">
      <c r="A307" s="125" t="s">
        <v>426</v>
      </c>
      <c r="B307" s="127">
        <v>50</v>
      </c>
    </row>
    <row r="308" spans="1:2">
      <c r="A308" s="125" t="s">
        <v>427</v>
      </c>
      <c r="B308" s="127">
        <v>50</v>
      </c>
    </row>
    <row r="309" spans="1:2">
      <c r="A309" s="125" t="s">
        <v>428</v>
      </c>
      <c r="B309" s="127">
        <v>50</v>
      </c>
    </row>
    <row r="310" spans="1:2">
      <c r="A310" s="125" t="s">
        <v>429</v>
      </c>
      <c r="B310" s="127">
        <v>50</v>
      </c>
    </row>
    <row r="311" spans="1:2">
      <c r="A311" s="125" t="s">
        <v>430</v>
      </c>
      <c r="B311" s="127">
        <v>50</v>
      </c>
    </row>
    <row r="312" spans="1:2">
      <c r="A312" s="125" t="s">
        <v>431</v>
      </c>
      <c r="B312" s="127">
        <v>50</v>
      </c>
    </row>
    <row r="313" spans="1:2">
      <c r="A313" s="125" t="s">
        <v>432</v>
      </c>
      <c r="B313" s="127">
        <v>50</v>
      </c>
    </row>
    <row r="314" spans="1:2">
      <c r="A314" s="125" t="s">
        <v>433</v>
      </c>
      <c r="B314" s="127">
        <v>50</v>
      </c>
    </row>
    <row r="315" spans="1:2">
      <c r="A315" s="125" t="s">
        <v>434</v>
      </c>
      <c r="B315" s="127">
        <v>50</v>
      </c>
    </row>
    <row r="316" spans="1:2">
      <c r="A316" s="125" t="s">
        <v>435</v>
      </c>
      <c r="B316" s="127">
        <v>50</v>
      </c>
    </row>
    <row r="317" spans="1:2">
      <c r="A317" s="125" t="s">
        <v>436</v>
      </c>
      <c r="B317" s="127">
        <v>50</v>
      </c>
    </row>
    <row r="318" spans="1:2">
      <c r="A318" s="125" t="s">
        <v>437</v>
      </c>
      <c r="B318" s="127">
        <v>50</v>
      </c>
    </row>
    <row r="319" spans="1:2">
      <c r="A319" s="125" t="s">
        <v>438</v>
      </c>
      <c r="B319" s="127">
        <v>50</v>
      </c>
    </row>
    <row r="320" spans="1:2">
      <c r="A320" s="125" t="s">
        <v>439</v>
      </c>
      <c r="B320" s="127">
        <v>50</v>
      </c>
    </row>
    <row r="321" spans="1:2">
      <c r="A321" s="125" t="s">
        <v>440</v>
      </c>
      <c r="B321" s="127">
        <v>50</v>
      </c>
    </row>
    <row r="322" spans="1:2">
      <c r="A322" s="125" t="s">
        <v>441</v>
      </c>
      <c r="B322" s="127">
        <v>50</v>
      </c>
    </row>
    <row r="323" spans="1:2">
      <c r="A323" s="125" t="s">
        <v>442</v>
      </c>
      <c r="B323" s="127">
        <v>50</v>
      </c>
    </row>
    <row r="324" spans="1:2">
      <c r="A324" s="125" t="s">
        <v>443</v>
      </c>
      <c r="B324" s="127">
        <v>50</v>
      </c>
    </row>
    <row r="325" spans="1:2">
      <c r="A325" s="125" t="s">
        <v>444</v>
      </c>
      <c r="B325" s="127">
        <v>50</v>
      </c>
    </row>
    <row r="326" spans="1:2">
      <c r="A326" s="125" t="s">
        <v>445</v>
      </c>
      <c r="B326" s="127">
        <v>50</v>
      </c>
    </row>
    <row r="327" spans="1:2">
      <c r="A327" s="125" t="s">
        <v>446</v>
      </c>
      <c r="B327" s="127">
        <v>50</v>
      </c>
    </row>
    <row r="328" spans="1:2">
      <c r="A328" s="125" t="s">
        <v>447</v>
      </c>
      <c r="B328" s="127">
        <v>50</v>
      </c>
    </row>
    <row r="329" spans="1:2">
      <c r="A329" s="125" t="s">
        <v>448</v>
      </c>
      <c r="B329" s="127">
        <v>50</v>
      </c>
    </row>
    <row r="330" spans="1:2">
      <c r="A330" s="125" t="s">
        <v>449</v>
      </c>
      <c r="B330" s="127">
        <v>50</v>
      </c>
    </row>
    <row r="331" spans="1:2">
      <c r="A331" s="125" t="s">
        <v>450</v>
      </c>
      <c r="B331" s="127">
        <v>50</v>
      </c>
    </row>
    <row r="332" spans="1:2">
      <c r="A332" s="125" t="s">
        <v>451</v>
      </c>
      <c r="B332" s="127">
        <v>50</v>
      </c>
    </row>
    <row r="333" spans="1:2">
      <c r="A333" s="125" t="s">
        <v>452</v>
      </c>
      <c r="B333" s="127">
        <v>50</v>
      </c>
    </row>
    <row r="334" spans="1:2">
      <c r="A334" s="125" t="s">
        <v>453</v>
      </c>
      <c r="B334" s="127">
        <v>50</v>
      </c>
    </row>
    <row r="335" spans="1:2">
      <c r="A335" s="125" t="s">
        <v>454</v>
      </c>
      <c r="B335" s="127">
        <v>50</v>
      </c>
    </row>
    <row r="336" spans="1:2">
      <c r="A336" s="125" t="s">
        <v>455</v>
      </c>
      <c r="B336" s="127">
        <v>50</v>
      </c>
    </row>
    <row r="337" spans="1:2">
      <c r="A337" s="125" t="s">
        <v>456</v>
      </c>
      <c r="B337" s="127">
        <v>50</v>
      </c>
    </row>
    <row r="338" spans="1:2">
      <c r="A338" s="125" t="s">
        <v>457</v>
      </c>
      <c r="B338" s="127">
        <v>50</v>
      </c>
    </row>
    <row r="339" spans="1:2">
      <c r="A339" s="125" t="s">
        <v>458</v>
      </c>
      <c r="B339" s="127">
        <v>50</v>
      </c>
    </row>
    <row r="340" spans="1:2">
      <c r="A340" s="125" t="s">
        <v>459</v>
      </c>
      <c r="B340" s="127">
        <v>50</v>
      </c>
    </row>
    <row r="341" spans="1:2">
      <c r="A341" s="125" t="s">
        <v>460</v>
      </c>
      <c r="B341" s="127">
        <v>50</v>
      </c>
    </row>
    <row r="342" spans="1:2">
      <c r="A342" s="125" t="s">
        <v>461</v>
      </c>
      <c r="B342" s="127">
        <v>50</v>
      </c>
    </row>
    <row r="343" spans="1:2">
      <c r="A343" s="125" t="s">
        <v>462</v>
      </c>
      <c r="B343" s="127">
        <v>50</v>
      </c>
    </row>
    <row r="344" spans="1:2">
      <c r="A344" s="125" t="s">
        <v>463</v>
      </c>
      <c r="B344" s="127">
        <v>50</v>
      </c>
    </row>
    <row r="345" spans="1:2">
      <c r="A345" s="125" t="s">
        <v>464</v>
      </c>
      <c r="B345" s="127">
        <v>50</v>
      </c>
    </row>
    <row r="346" spans="1:2">
      <c r="A346" s="125" t="s">
        <v>465</v>
      </c>
      <c r="B346" s="127">
        <v>50</v>
      </c>
    </row>
    <row r="347" spans="1:2">
      <c r="A347" s="125" t="s">
        <v>466</v>
      </c>
      <c r="B347" s="127">
        <v>50</v>
      </c>
    </row>
    <row r="348" spans="1:2">
      <c r="A348" s="125" t="s">
        <v>467</v>
      </c>
      <c r="B348" s="127">
        <v>50</v>
      </c>
    </row>
    <row r="349" spans="1:2">
      <c r="A349" s="125" t="s">
        <v>468</v>
      </c>
      <c r="B349" s="127">
        <v>50</v>
      </c>
    </row>
    <row r="350" spans="1:2">
      <c r="A350" s="125" t="s">
        <v>469</v>
      </c>
      <c r="B350" s="127">
        <v>50</v>
      </c>
    </row>
    <row r="351" spans="1:2">
      <c r="A351" s="125" t="s">
        <v>470</v>
      </c>
      <c r="B351" s="127">
        <v>50</v>
      </c>
    </row>
    <row r="352" spans="1:2">
      <c r="A352" s="125" t="s">
        <v>471</v>
      </c>
      <c r="B352" s="127">
        <v>50</v>
      </c>
    </row>
    <row r="353" spans="1:2">
      <c r="A353" s="125" t="s">
        <v>472</v>
      </c>
      <c r="B353" s="127">
        <v>50</v>
      </c>
    </row>
    <row r="354" spans="1:2">
      <c r="A354" s="125" t="s">
        <v>473</v>
      </c>
      <c r="B354" s="127">
        <v>50</v>
      </c>
    </row>
    <row r="355" spans="1:2">
      <c r="A355" s="125" t="s">
        <v>4373</v>
      </c>
      <c r="B355" s="127">
        <v>50</v>
      </c>
    </row>
    <row r="356" spans="1:2">
      <c r="A356" s="125" t="s">
        <v>4374</v>
      </c>
      <c r="B356" s="127">
        <v>0</v>
      </c>
    </row>
    <row r="357" spans="1:2">
      <c r="A357" s="125" t="s">
        <v>4375</v>
      </c>
      <c r="B357" s="127">
        <v>50</v>
      </c>
    </row>
    <row r="358" spans="1:2">
      <c r="A358" s="125" t="s">
        <v>4376</v>
      </c>
      <c r="B358" s="127">
        <v>50</v>
      </c>
    </row>
    <row r="359" spans="1:2">
      <c r="A359" s="125" t="s">
        <v>4377</v>
      </c>
      <c r="B359" s="127">
        <v>0</v>
      </c>
    </row>
    <row r="360" spans="1:2">
      <c r="A360" s="125" t="s">
        <v>4378</v>
      </c>
      <c r="B360" s="127">
        <v>0</v>
      </c>
    </row>
    <row r="361" spans="1:2">
      <c r="A361" s="125" t="s">
        <v>4379</v>
      </c>
      <c r="B361" s="127">
        <v>0</v>
      </c>
    </row>
    <row r="362" spans="1:2">
      <c r="A362" s="125" t="s">
        <v>4380</v>
      </c>
      <c r="B362" s="127">
        <v>50</v>
      </c>
    </row>
    <row r="363" spans="1:2">
      <c r="A363" s="125" t="s">
        <v>4381</v>
      </c>
      <c r="B363" s="127">
        <v>50</v>
      </c>
    </row>
    <row r="364" spans="1:2">
      <c r="A364" s="125" t="s">
        <v>4382</v>
      </c>
      <c r="B364" s="127">
        <v>50</v>
      </c>
    </row>
    <row r="365" spans="1:2">
      <c r="A365" s="125" t="s">
        <v>4383</v>
      </c>
      <c r="B365" s="127">
        <v>50</v>
      </c>
    </row>
    <row r="366" spans="1:2">
      <c r="A366" s="125" t="s">
        <v>475</v>
      </c>
      <c r="B366" s="127">
        <v>50</v>
      </c>
    </row>
    <row r="367" spans="1:2">
      <c r="A367" s="125" t="s">
        <v>476</v>
      </c>
      <c r="B367" s="127">
        <v>50</v>
      </c>
    </row>
    <row r="368" spans="1:2">
      <c r="A368" s="125" t="s">
        <v>477</v>
      </c>
      <c r="B368" s="127">
        <v>50</v>
      </c>
    </row>
    <row r="369" spans="1:2">
      <c r="A369" s="125" t="s">
        <v>4384</v>
      </c>
      <c r="B369" s="127">
        <v>0</v>
      </c>
    </row>
    <row r="370" spans="1:2">
      <c r="A370" s="125" t="s">
        <v>4385</v>
      </c>
      <c r="B370" s="127">
        <v>50</v>
      </c>
    </row>
    <row r="371" spans="1:2">
      <c r="A371" s="125" t="s">
        <v>4386</v>
      </c>
      <c r="B371" s="127">
        <v>50</v>
      </c>
    </row>
    <row r="372" spans="1:2">
      <c r="A372" s="125" t="s">
        <v>478</v>
      </c>
      <c r="B372" s="127">
        <v>50</v>
      </c>
    </row>
    <row r="373" spans="1:2">
      <c r="A373" s="125" t="s">
        <v>4387</v>
      </c>
      <c r="B373" s="127">
        <v>50</v>
      </c>
    </row>
    <row r="374" spans="1:2">
      <c r="A374" s="125" t="s">
        <v>4388</v>
      </c>
      <c r="B374" s="127">
        <v>50</v>
      </c>
    </row>
    <row r="375" spans="1:2">
      <c r="A375" s="125" t="s">
        <v>4389</v>
      </c>
      <c r="B375" s="127">
        <v>50</v>
      </c>
    </row>
    <row r="376" spans="1:2">
      <c r="A376" s="125" t="s">
        <v>4390</v>
      </c>
      <c r="B376" s="127">
        <v>0</v>
      </c>
    </row>
    <row r="377" spans="1:2">
      <c r="A377" s="125" t="s">
        <v>4391</v>
      </c>
      <c r="B377" s="127">
        <v>50</v>
      </c>
    </row>
    <row r="378" spans="1:2">
      <c r="A378" s="125" t="s">
        <v>4392</v>
      </c>
      <c r="B378" s="127">
        <v>50</v>
      </c>
    </row>
    <row r="379" spans="1:2">
      <c r="A379" s="125" t="s">
        <v>479</v>
      </c>
      <c r="B379" s="127">
        <v>50</v>
      </c>
    </row>
    <row r="380" spans="1:2">
      <c r="A380" s="125" t="s">
        <v>4393</v>
      </c>
      <c r="B380" s="127">
        <v>50</v>
      </c>
    </row>
    <row r="381" spans="1:2">
      <c r="A381" s="125" t="s">
        <v>4394</v>
      </c>
      <c r="B381" s="127">
        <v>50</v>
      </c>
    </row>
    <row r="382" spans="1:2">
      <c r="A382" s="125" t="s">
        <v>4395</v>
      </c>
      <c r="B382" s="127">
        <v>0</v>
      </c>
    </row>
    <row r="383" spans="1:2">
      <c r="A383" s="125" t="s">
        <v>4396</v>
      </c>
      <c r="B383" s="127">
        <v>50</v>
      </c>
    </row>
    <row r="384" spans="1:2">
      <c r="A384" s="125" t="s">
        <v>4397</v>
      </c>
      <c r="B384" s="127">
        <v>0</v>
      </c>
    </row>
    <row r="385" spans="1:2">
      <c r="A385" s="125" t="s">
        <v>4398</v>
      </c>
      <c r="B385" s="127">
        <v>50</v>
      </c>
    </row>
    <row r="386" spans="1:2">
      <c r="A386" s="125" t="s">
        <v>480</v>
      </c>
      <c r="B386" s="127">
        <v>50</v>
      </c>
    </row>
    <row r="387" spans="1:2">
      <c r="A387" s="125" t="s">
        <v>4399</v>
      </c>
      <c r="B387" s="127">
        <v>50</v>
      </c>
    </row>
    <row r="388" spans="1:2">
      <c r="A388" s="125" t="s">
        <v>481</v>
      </c>
      <c r="B388" s="127">
        <v>50</v>
      </c>
    </row>
    <row r="389" spans="1:2">
      <c r="A389" s="125" t="s">
        <v>4400</v>
      </c>
      <c r="B389" s="127">
        <v>50</v>
      </c>
    </row>
    <row r="390" spans="1:2">
      <c r="A390" s="125" t="s">
        <v>4401</v>
      </c>
      <c r="B390" s="127">
        <v>50</v>
      </c>
    </row>
    <row r="391" spans="1:2">
      <c r="A391" s="125" t="s">
        <v>4402</v>
      </c>
      <c r="B391" s="127">
        <v>50</v>
      </c>
    </row>
    <row r="392" spans="1:2">
      <c r="A392" s="125" t="s">
        <v>4403</v>
      </c>
      <c r="B392" s="127">
        <v>0</v>
      </c>
    </row>
    <row r="393" spans="1:2">
      <c r="A393" s="125" t="s">
        <v>482</v>
      </c>
      <c r="B393" s="127">
        <v>50</v>
      </c>
    </row>
    <row r="394" spans="1:2">
      <c r="A394" s="125" t="s">
        <v>4404</v>
      </c>
      <c r="B394" s="127">
        <v>50</v>
      </c>
    </row>
    <row r="395" spans="1:2">
      <c r="A395" s="125" t="s">
        <v>4405</v>
      </c>
      <c r="B395" s="127">
        <v>50</v>
      </c>
    </row>
    <row r="396" spans="1:2">
      <c r="A396" s="125" t="s">
        <v>483</v>
      </c>
      <c r="B396" s="127">
        <v>50</v>
      </c>
    </row>
    <row r="397" spans="1:2">
      <c r="A397" s="125" t="s">
        <v>4406</v>
      </c>
      <c r="B397" s="127">
        <v>50</v>
      </c>
    </row>
    <row r="398" spans="1:2">
      <c r="A398" s="125" t="s">
        <v>484</v>
      </c>
      <c r="B398" s="127">
        <v>50</v>
      </c>
    </row>
    <row r="399" spans="1:2">
      <c r="A399" s="125" t="s">
        <v>485</v>
      </c>
      <c r="B399" s="127">
        <v>50</v>
      </c>
    </row>
    <row r="400" spans="1:2">
      <c r="A400" s="125" t="s">
        <v>4407</v>
      </c>
      <c r="B400" s="127">
        <v>50</v>
      </c>
    </row>
    <row r="401" spans="1:2">
      <c r="A401" s="125" t="s">
        <v>4408</v>
      </c>
      <c r="B401" s="127">
        <v>0</v>
      </c>
    </row>
    <row r="402" spans="1:2">
      <c r="A402" s="125" t="s">
        <v>4409</v>
      </c>
      <c r="B402" s="127">
        <v>50</v>
      </c>
    </row>
    <row r="403" spans="1:2">
      <c r="A403" s="125" t="s">
        <v>4410</v>
      </c>
      <c r="B403" s="127">
        <v>50</v>
      </c>
    </row>
    <row r="404" spans="1:2">
      <c r="A404" s="125" t="s">
        <v>486</v>
      </c>
      <c r="B404" s="127">
        <v>50</v>
      </c>
    </row>
    <row r="405" spans="1:2">
      <c r="A405" s="125" t="s">
        <v>487</v>
      </c>
      <c r="B405" s="127">
        <v>0</v>
      </c>
    </row>
    <row r="406" spans="1:2">
      <c r="A406" s="125" t="s">
        <v>488</v>
      </c>
      <c r="B406" s="127">
        <v>50</v>
      </c>
    </row>
    <row r="407" spans="1:2">
      <c r="A407" s="125" t="s">
        <v>489</v>
      </c>
      <c r="B407" s="127">
        <v>50</v>
      </c>
    </row>
    <row r="408" spans="1:2">
      <c r="A408" s="125" t="s">
        <v>490</v>
      </c>
      <c r="B408" s="127">
        <v>0</v>
      </c>
    </row>
    <row r="409" spans="1:2">
      <c r="A409" s="125" t="s">
        <v>491</v>
      </c>
      <c r="B409" s="127">
        <v>0</v>
      </c>
    </row>
    <row r="410" spans="1:2">
      <c r="A410" s="125" t="s">
        <v>492</v>
      </c>
      <c r="B410" s="127">
        <v>50</v>
      </c>
    </row>
    <row r="411" spans="1:2">
      <c r="A411" s="125" t="s">
        <v>493</v>
      </c>
      <c r="B411" s="127">
        <v>50</v>
      </c>
    </row>
    <row r="412" spans="1:2">
      <c r="A412" s="125" t="s">
        <v>494</v>
      </c>
      <c r="B412" s="127">
        <v>50</v>
      </c>
    </row>
    <row r="413" spans="1:2">
      <c r="A413" s="125" t="s">
        <v>495</v>
      </c>
      <c r="B413" s="127">
        <v>50</v>
      </c>
    </row>
    <row r="414" spans="1:2">
      <c r="A414" s="125" t="s">
        <v>496</v>
      </c>
      <c r="B414" s="127">
        <v>50</v>
      </c>
    </row>
    <row r="415" spans="1:2">
      <c r="A415" s="125" t="s">
        <v>497</v>
      </c>
      <c r="B415" s="127">
        <v>50</v>
      </c>
    </row>
    <row r="416" spans="1:2">
      <c r="A416" s="125" t="s">
        <v>498</v>
      </c>
      <c r="B416" s="127">
        <v>0</v>
      </c>
    </row>
    <row r="417" spans="1:2">
      <c r="A417" s="125" t="s">
        <v>499</v>
      </c>
      <c r="B417" s="127">
        <v>0</v>
      </c>
    </row>
    <row r="418" spans="1:2">
      <c r="A418" s="125" t="s">
        <v>500</v>
      </c>
      <c r="B418" s="127">
        <v>50</v>
      </c>
    </row>
    <row r="419" spans="1:2">
      <c r="A419" s="125" t="s">
        <v>501</v>
      </c>
      <c r="B419" s="127">
        <v>50</v>
      </c>
    </row>
    <row r="420" spans="1:2">
      <c r="A420" s="125" t="s">
        <v>502</v>
      </c>
      <c r="B420" s="127">
        <v>0</v>
      </c>
    </row>
    <row r="421" spans="1:2">
      <c r="A421" s="125" t="s">
        <v>503</v>
      </c>
      <c r="B421" s="127">
        <v>0</v>
      </c>
    </row>
    <row r="422" spans="1:2">
      <c r="A422" s="125" t="s">
        <v>504</v>
      </c>
      <c r="B422" s="127">
        <v>50</v>
      </c>
    </row>
    <row r="423" spans="1:2">
      <c r="A423" s="125" t="s">
        <v>505</v>
      </c>
      <c r="B423" s="127">
        <v>50</v>
      </c>
    </row>
    <row r="424" spans="1:2">
      <c r="A424" s="125" t="s">
        <v>506</v>
      </c>
      <c r="B424" s="127">
        <v>0</v>
      </c>
    </row>
    <row r="425" spans="1:2">
      <c r="A425" s="125" t="s">
        <v>507</v>
      </c>
      <c r="B425" s="127">
        <v>0</v>
      </c>
    </row>
    <row r="426" spans="1:2">
      <c r="A426" s="125" t="s">
        <v>508</v>
      </c>
      <c r="B426" s="127">
        <v>50</v>
      </c>
    </row>
    <row r="427" spans="1:2">
      <c r="A427" s="125" t="s">
        <v>4411</v>
      </c>
      <c r="B427" s="127">
        <v>50</v>
      </c>
    </row>
    <row r="428" spans="1:2">
      <c r="A428" s="125" t="s">
        <v>509</v>
      </c>
      <c r="B428" s="127">
        <v>50</v>
      </c>
    </row>
    <row r="429" spans="1:2">
      <c r="A429" s="125" t="s">
        <v>510</v>
      </c>
      <c r="B429" s="127">
        <v>50</v>
      </c>
    </row>
    <row r="430" spans="1:2">
      <c r="A430" s="125" t="s">
        <v>511</v>
      </c>
      <c r="B430" s="127">
        <v>50</v>
      </c>
    </row>
    <row r="431" spans="1:2">
      <c r="A431" s="125" t="s">
        <v>512</v>
      </c>
      <c r="B431" s="127">
        <v>50</v>
      </c>
    </row>
    <row r="432" spans="1:2">
      <c r="A432" s="125" t="s">
        <v>513</v>
      </c>
      <c r="B432" s="127">
        <v>0</v>
      </c>
    </row>
    <row r="433" spans="1:2">
      <c r="A433" s="125" t="s">
        <v>514</v>
      </c>
      <c r="B433" s="127">
        <v>50</v>
      </c>
    </row>
    <row r="434" spans="1:2">
      <c r="A434" s="125" t="s">
        <v>515</v>
      </c>
      <c r="B434" s="127">
        <v>0</v>
      </c>
    </row>
    <row r="435" spans="1:2">
      <c r="A435" s="125" t="s">
        <v>516</v>
      </c>
      <c r="B435" s="127">
        <v>50</v>
      </c>
    </row>
    <row r="436" spans="1:2">
      <c r="A436" s="125" t="s">
        <v>517</v>
      </c>
      <c r="B436" s="127">
        <v>50</v>
      </c>
    </row>
    <row r="437" spans="1:2">
      <c r="A437" s="125" t="s">
        <v>518</v>
      </c>
      <c r="B437" s="127">
        <v>50</v>
      </c>
    </row>
    <row r="438" spans="1:2">
      <c r="A438" s="125" t="s">
        <v>519</v>
      </c>
      <c r="B438" s="127">
        <v>50</v>
      </c>
    </row>
    <row r="439" spans="1:2">
      <c r="A439" s="125" t="s">
        <v>520</v>
      </c>
      <c r="B439" s="127">
        <v>50</v>
      </c>
    </row>
    <row r="440" spans="1:2">
      <c r="A440" s="125" t="s">
        <v>521</v>
      </c>
      <c r="B440" s="127">
        <v>50</v>
      </c>
    </row>
    <row r="441" spans="1:2">
      <c r="A441" s="125" t="s">
        <v>522</v>
      </c>
      <c r="B441" s="127">
        <v>50</v>
      </c>
    </row>
    <row r="442" spans="1:2">
      <c r="A442" s="125" t="s">
        <v>523</v>
      </c>
      <c r="B442" s="127">
        <v>50</v>
      </c>
    </row>
    <row r="443" spans="1:2">
      <c r="A443" s="125" t="s">
        <v>524</v>
      </c>
      <c r="B443" s="127">
        <v>50</v>
      </c>
    </row>
    <row r="444" spans="1:2">
      <c r="A444" s="125" t="s">
        <v>525</v>
      </c>
      <c r="B444" s="127">
        <v>50</v>
      </c>
    </row>
    <row r="445" spans="1:2">
      <c r="A445" s="125" t="s">
        <v>526</v>
      </c>
      <c r="B445" s="127">
        <v>50</v>
      </c>
    </row>
    <row r="446" spans="1:2">
      <c r="A446" s="125" t="s">
        <v>527</v>
      </c>
      <c r="B446" s="127">
        <v>50</v>
      </c>
    </row>
    <row r="447" spans="1:2">
      <c r="A447" s="125" t="s">
        <v>528</v>
      </c>
      <c r="B447" s="127">
        <v>50</v>
      </c>
    </row>
    <row r="448" spans="1:2">
      <c r="A448" s="125" t="s">
        <v>529</v>
      </c>
      <c r="B448" s="127">
        <v>0</v>
      </c>
    </row>
    <row r="449" spans="1:2">
      <c r="A449" s="125" t="s">
        <v>530</v>
      </c>
      <c r="B449" s="127">
        <v>50</v>
      </c>
    </row>
    <row r="450" spans="1:2">
      <c r="A450" s="125" t="s">
        <v>531</v>
      </c>
      <c r="B450" s="127">
        <v>50</v>
      </c>
    </row>
    <row r="451" spans="1:2">
      <c r="A451" s="125" t="s">
        <v>532</v>
      </c>
      <c r="B451" s="127">
        <v>50</v>
      </c>
    </row>
    <row r="452" spans="1:2">
      <c r="A452" s="125" t="s">
        <v>533</v>
      </c>
      <c r="B452" s="127">
        <v>50</v>
      </c>
    </row>
    <row r="453" spans="1:2">
      <c r="A453" s="125" t="s">
        <v>534</v>
      </c>
      <c r="B453" s="127">
        <v>50</v>
      </c>
    </row>
    <row r="454" spans="1:2">
      <c r="A454" s="125" t="s">
        <v>535</v>
      </c>
      <c r="B454" s="127">
        <v>50</v>
      </c>
    </row>
    <row r="455" spans="1:2">
      <c r="A455" s="125" t="s">
        <v>536</v>
      </c>
      <c r="B455" s="127">
        <v>50</v>
      </c>
    </row>
    <row r="456" spans="1:2">
      <c r="A456" s="125" t="s">
        <v>537</v>
      </c>
      <c r="B456" s="127">
        <v>50</v>
      </c>
    </row>
    <row r="457" spans="1:2">
      <c r="A457" s="125" t="s">
        <v>538</v>
      </c>
      <c r="B457" s="127">
        <v>50</v>
      </c>
    </row>
    <row r="458" spans="1:2">
      <c r="A458" s="125" t="s">
        <v>539</v>
      </c>
      <c r="B458" s="127">
        <v>50</v>
      </c>
    </row>
    <row r="459" spans="1:2">
      <c r="A459" s="125" t="s">
        <v>540</v>
      </c>
      <c r="B459" s="127">
        <v>50</v>
      </c>
    </row>
    <row r="460" spans="1:2">
      <c r="A460" s="125" t="s">
        <v>541</v>
      </c>
      <c r="B460" s="127">
        <v>50</v>
      </c>
    </row>
    <row r="461" spans="1:2">
      <c r="A461" s="125" t="s">
        <v>542</v>
      </c>
      <c r="B461" s="127">
        <v>50</v>
      </c>
    </row>
    <row r="462" spans="1:2">
      <c r="A462" s="125" t="s">
        <v>543</v>
      </c>
      <c r="B462" s="127">
        <v>50</v>
      </c>
    </row>
    <row r="463" spans="1:2">
      <c r="A463" s="125" t="s">
        <v>544</v>
      </c>
      <c r="B463" s="127">
        <v>50</v>
      </c>
    </row>
    <row r="464" spans="1:2">
      <c r="A464" s="125" t="s">
        <v>545</v>
      </c>
      <c r="B464" s="127">
        <v>50</v>
      </c>
    </row>
    <row r="465" spans="1:2">
      <c r="A465" s="125" t="s">
        <v>546</v>
      </c>
      <c r="B465" s="127">
        <v>50</v>
      </c>
    </row>
    <row r="466" spans="1:2">
      <c r="A466" s="125" t="s">
        <v>547</v>
      </c>
      <c r="B466" s="127">
        <v>50</v>
      </c>
    </row>
    <row r="467" spans="1:2">
      <c r="A467" s="125" t="s">
        <v>4412</v>
      </c>
      <c r="B467" s="127">
        <v>50</v>
      </c>
    </row>
    <row r="468" spans="1:2">
      <c r="A468" s="125" t="s">
        <v>548</v>
      </c>
      <c r="B468" s="127">
        <v>0</v>
      </c>
    </row>
    <row r="469" spans="1:2">
      <c r="A469" s="125" t="s">
        <v>549</v>
      </c>
      <c r="B469" s="127">
        <v>50</v>
      </c>
    </row>
    <row r="470" spans="1:2">
      <c r="A470" s="125" t="s">
        <v>550</v>
      </c>
      <c r="B470" s="127">
        <v>0</v>
      </c>
    </row>
    <row r="471" spans="1:2">
      <c r="A471" s="125" t="s">
        <v>551</v>
      </c>
      <c r="B471" s="127">
        <v>50</v>
      </c>
    </row>
    <row r="472" spans="1:2">
      <c r="A472" s="125" t="s">
        <v>552</v>
      </c>
      <c r="B472" s="127">
        <v>50</v>
      </c>
    </row>
    <row r="473" spans="1:2">
      <c r="A473" s="125" t="s">
        <v>553</v>
      </c>
      <c r="B473" s="127">
        <v>50</v>
      </c>
    </row>
    <row r="474" spans="1:2">
      <c r="A474" s="125" t="s">
        <v>554</v>
      </c>
      <c r="B474" s="127">
        <v>50</v>
      </c>
    </row>
    <row r="475" spans="1:2">
      <c r="A475" s="125" t="s">
        <v>555</v>
      </c>
      <c r="B475" s="127">
        <v>50</v>
      </c>
    </row>
    <row r="476" spans="1:2">
      <c r="A476" s="125" t="s">
        <v>556</v>
      </c>
      <c r="B476" s="127">
        <v>0</v>
      </c>
    </row>
    <row r="477" spans="1:2">
      <c r="A477" s="125" t="s">
        <v>557</v>
      </c>
      <c r="B477" s="127">
        <v>50</v>
      </c>
    </row>
    <row r="478" spans="1:2">
      <c r="A478" s="125" t="s">
        <v>558</v>
      </c>
      <c r="B478" s="127">
        <v>0</v>
      </c>
    </row>
    <row r="479" spans="1:2">
      <c r="A479" s="125" t="s">
        <v>559</v>
      </c>
      <c r="B479" s="127">
        <v>50</v>
      </c>
    </row>
    <row r="480" spans="1:2">
      <c r="A480" s="125" t="s">
        <v>4413</v>
      </c>
      <c r="B480" s="127">
        <v>50</v>
      </c>
    </row>
    <row r="481" spans="1:2">
      <c r="A481" s="125" t="s">
        <v>560</v>
      </c>
      <c r="B481" s="127">
        <v>50</v>
      </c>
    </row>
    <row r="482" spans="1:2">
      <c r="A482" s="125" t="s">
        <v>561</v>
      </c>
      <c r="B482" s="127">
        <v>50</v>
      </c>
    </row>
    <row r="483" spans="1:2">
      <c r="A483" s="125" t="s">
        <v>562</v>
      </c>
      <c r="B483" s="127">
        <v>50</v>
      </c>
    </row>
    <row r="484" spans="1:2">
      <c r="A484" s="125" t="s">
        <v>563</v>
      </c>
      <c r="B484" s="127">
        <v>0</v>
      </c>
    </row>
    <row r="485" spans="1:2">
      <c r="A485" s="125" t="s">
        <v>564</v>
      </c>
      <c r="B485" s="127">
        <v>0</v>
      </c>
    </row>
    <row r="486" spans="1:2">
      <c r="A486" s="125" t="s">
        <v>565</v>
      </c>
      <c r="B486" s="127">
        <v>50</v>
      </c>
    </row>
    <row r="487" spans="1:2">
      <c r="A487" s="125" t="s">
        <v>566</v>
      </c>
      <c r="B487" s="127">
        <v>50</v>
      </c>
    </row>
    <row r="488" spans="1:2">
      <c r="A488" s="125" t="s">
        <v>567</v>
      </c>
      <c r="B488" s="127">
        <v>0</v>
      </c>
    </row>
    <row r="489" spans="1:2">
      <c r="A489" s="125" t="s">
        <v>568</v>
      </c>
      <c r="B489" s="127">
        <v>50</v>
      </c>
    </row>
    <row r="490" spans="1:2">
      <c r="A490" s="125" t="s">
        <v>569</v>
      </c>
      <c r="B490" s="127">
        <v>50</v>
      </c>
    </row>
    <row r="491" spans="1:2">
      <c r="A491" s="125" t="s">
        <v>570</v>
      </c>
      <c r="B491" s="127">
        <v>50</v>
      </c>
    </row>
    <row r="492" spans="1:2">
      <c r="A492" s="125" t="s">
        <v>571</v>
      </c>
      <c r="B492" s="127">
        <v>50</v>
      </c>
    </row>
    <row r="493" spans="1:2">
      <c r="A493" s="125" t="s">
        <v>572</v>
      </c>
      <c r="B493" s="127">
        <v>50</v>
      </c>
    </row>
    <row r="494" spans="1:2">
      <c r="A494" s="125" t="s">
        <v>573</v>
      </c>
      <c r="B494" s="127">
        <v>50</v>
      </c>
    </row>
    <row r="495" spans="1:2">
      <c r="A495" s="125" t="s">
        <v>574</v>
      </c>
      <c r="B495" s="127">
        <v>50</v>
      </c>
    </row>
    <row r="496" spans="1:2">
      <c r="A496" s="125" t="s">
        <v>575</v>
      </c>
      <c r="B496" s="127">
        <v>50</v>
      </c>
    </row>
    <row r="497" spans="1:2">
      <c r="A497" s="125" t="s">
        <v>576</v>
      </c>
      <c r="B497" s="127">
        <v>50</v>
      </c>
    </row>
    <row r="498" spans="1:2">
      <c r="A498" s="125" t="s">
        <v>577</v>
      </c>
      <c r="B498" s="127">
        <v>50</v>
      </c>
    </row>
    <row r="499" spans="1:2">
      <c r="A499" s="125" t="s">
        <v>578</v>
      </c>
      <c r="B499" s="127">
        <v>50</v>
      </c>
    </row>
    <row r="500" spans="1:2">
      <c r="A500" s="125" t="s">
        <v>579</v>
      </c>
      <c r="B500" s="127">
        <v>50</v>
      </c>
    </row>
    <row r="501" spans="1:2">
      <c r="A501" s="125" t="s">
        <v>580</v>
      </c>
      <c r="B501" s="127">
        <v>50</v>
      </c>
    </row>
    <row r="502" spans="1:2">
      <c r="A502" s="125" t="s">
        <v>581</v>
      </c>
      <c r="B502" s="127">
        <v>50</v>
      </c>
    </row>
    <row r="503" spans="1:2">
      <c r="A503" s="125" t="s">
        <v>582</v>
      </c>
      <c r="B503" s="127">
        <v>50</v>
      </c>
    </row>
    <row r="504" spans="1:2">
      <c r="A504" s="125" t="s">
        <v>583</v>
      </c>
      <c r="B504" s="127">
        <v>50</v>
      </c>
    </row>
    <row r="505" spans="1:2">
      <c r="A505" s="125" t="s">
        <v>584</v>
      </c>
      <c r="B505" s="127">
        <v>50</v>
      </c>
    </row>
    <row r="506" spans="1:2">
      <c r="A506" s="125" t="s">
        <v>585</v>
      </c>
      <c r="B506" s="127">
        <v>50</v>
      </c>
    </row>
    <row r="507" spans="1:2">
      <c r="A507" s="125" t="s">
        <v>586</v>
      </c>
      <c r="B507" s="127">
        <v>50</v>
      </c>
    </row>
    <row r="508" spans="1:2">
      <c r="A508" s="125" t="s">
        <v>587</v>
      </c>
      <c r="B508" s="127">
        <v>0</v>
      </c>
    </row>
    <row r="509" spans="1:2">
      <c r="A509" s="125" t="s">
        <v>588</v>
      </c>
      <c r="B509" s="127">
        <v>0</v>
      </c>
    </row>
    <row r="510" spans="1:2">
      <c r="A510" s="125" t="s">
        <v>589</v>
      </c>
      <c r="B510" s="127">
        <v>50</v>
      </c>
    </row>
    <row r="511" spans="1:2">
      <c r="A511" s="125" t="s">
        <v>590</v>
      </c>
      <c r="B511" s="127">
        <v>50</v>
      </c>
    </row>
    <row r="512" spans="1:2">
      <c r="A512" s="125" t="s">
        <v>591</v>
      </c>
      <c r="B512" s="127">
        <v>50</v>
      </c>
    </row>
    <row r="513" spans="1:2">
      <c r="A513" s="125" t="s">
        <v>592</v>
      </c>
      <c r="B513" s="127">
        <v>50</v>
      </c>
    </row>
    <row r="514" spans="1:2">
      <c r="A514" s="125" t="s">
        <v>593</v>
      </c>
      <c r="B514" s="127">
        <v>50</v>
      </c>
    </row>
    <row r="515" spans="1:2">
      <c r="A515" s="125" t="s">
        <v>594</v>
      </c>
      <c r="B515" s="127">
        <v>50</v>
      </c>
    </row>
    <row r="516" spans="1:2">
      <c r="A516" s="125" t="s">
        <v>595</v>
      </c>
      <c r="B516" s="127">
        <v>0</v>
      </c>
    </row>
    <row r="517" spans="1:2">
      <c r="A517" s="125" t="s">
        <v>596</v>
      </c>
      <c r="B517" s="127">
        <v>0</v>
      </c>
    </row>
    <row r="518" spans="1:2">
      <c r="A518" s="125" t="s">
        <v>597</v>
      </c>
      <c r="B518" s="127">
        <v>50</v>
      </c>
    </row>
    <row r="519" spans="1:2">
      <c r="A519" s="125" t="s">
        <v>598</v>
      </c>
      <c r="B519" s="127">
        <v>50</v>
      </c>
    </row>
    <row r="520" spans="1:2">
      <c r="A520" s="125" t="s">
        <v>4414</v>
      </c>
      <c r="B520" s="127">
        <v>50</v>
      </c>
    </row>
    <row r="521" spans="1:2">
      <c r="A521" s="125" t="s">
        <v>4415</v>
      </c>
      <c r="B521" s="127">
        <v>50</v>
      </c>
    </row>
    <row r="522" spans="1:2">
      <c r="A522" s="125" t="s">
        <v>599</v>
      </c>
      <c r="B522" s="127">
        <v>50</v>
      </c>
    </row>
    <row r="523" spans="1:2">
      <c r="A523" s="125" t="s">
        <v>4416</v>
      </c>
      <c r="B523" s="127">
        <v>50</v>
      </c>
    </row>
    <row r="524" spans="1:2">
      <c r="A524" s="125" t="s">
        <v>600</v>
      </c>
      <c r="B524" s="127">
        <v>50</v>
      </c>
    </row>
    <row r="525" spans="1:2">
      <c r="A525" s="125" t="s">
        <v>601</v>
      </c>
      <c r="B525" s="127">
        <v>50</v>
      </c>
    </row>
    <row r="526" spans="1:2">
      <c r="A526" s="125" t="s">
        <v>602</v>
      </c>
      <c r="B526" s="127">
        <v>50</v>
      </c>
    </row>
    <row r="527" spans="1:2">
      <c r="A527" s="125" t="s">
        <v>603</v>
      </c>
      <c r="B527" s="127">
        <v>50</v>
      </c>
    </row>
    <row r="528" spans="1:2">
      <c r="A528" s="125" t="s">
        <v>604</v>
      </c>
      <c r="B528" s="127">
        <v>0</v>
      </c>
    </row>
    <row r="529" spans="1:2">
      <c r="A529" s="125" t="s">
        <v>605</v>
      </c>
      <c r="B529" s="127">
        <v>50</v>
      </c>
    </row>
    <row r="530" spans="1:2">
      <c r="A530" s="125" t="s">
        <v>4417</v>
      </c>
      <c r="B530" s="127">
        <v>0</v>
      </c>
    </row>
    <row r="531" spans="1:2">
      <c r="A531" s="125" t="s">
        <v>4418</v>
      </c>
      <c r="B531" s="127">
        <v>50</v>
      </c>
    </row>
    <row r="532" spans="1:2">
      <c r="A532" s="125" t="s">
        <v>606</v>
      </c>
      <c r="B532" s="127">
        <v>50</v>
      </c>
    </row>
    <row r="533" spans="1:2">
      <c r="A533" s="125" t="s">
        <v>607</v>
      </c>
      <c r="B533" s="127">
        <v>50</v>
      </c>
    </row>
    <row r="534" spans="1:2">
      <c r="A534" s="125" t="s">
        <v>608</v>
      </c>
      <c r="B534" s="127">
        <v>50</v>
      </c>
    </row>
    <row r="535" spans="1:2">
      <c r="A535" s="125" t="s">
        <v>609</v>
      </c>
      <c r="B535" s="127">
        <v>50</v>
      </c>
    </row>
    <row r="536" spans="1:2">
      <c r="A536" s="125" t="s">
        <v>610</v>
      </c>
      <c r="B536" s="127">
        <v>50</v>
      </c>
    </row>
    <row r="537" spans="1:2">
      <c r="A537" s="125" t="s">
        <v>611</v>
      </c>
      <c r="B537" s="127">
        <v>50</v>
      </c>
    </row>
    <row r="538" spans="1:2">
      <c r="A538" s="125" t="s">
        <v>612</v>
      </c>
      <c r="B538" s="127">
        <v>50</v>
      </c>
    </row>
    <row r="539" spans="1:2">
      <c r="A539" s="125" t="s">
        <v>4419</v>
      </c>
      <c r="B539" s="127">
        <v>50</v>
      </c>
    </row>
    <row r="540" spans="1:2">
      <c r="A540" s="125" t="s">
        <v>613</v>
      </c>
      <c r="B540" s="127">
        <v>0</v>
      </c>
    </row>
    <row r="541" spans="1:2">
      <c r="A541" s="125" t="s">
        <v>614</v>
      </c>
      <c r="B541" s="127">
        <v>50</v>
      </c>
    </row>
    <row r="542" spans="1:2">
      <c r="A542" s="125" t="s">
        <v>615</v>
      </c>
      <c r="B542" s="127">
        <v>50</v>
      </c>
    </row>
    <row r="543" spans="1:2">
      <c r="A543" s="125" t="s">
        <v>616</v>
      </c>
      <c r="B543" s="127">
        <v>50</v>
      </c>
    </row>
    <row r="544" spans="1:2">
      <c r="A544" s="125" t="s">
        <v>617</v>
      </c>
      <c r="B544" s="127">
        <v>0</v>
      </c>
    </row>
    <row r="545" spans="1:2">
      <c r="A545" s="125" t="s">
        <v>618</v>
      </c>
      <c r="B545" s="127">
        <v>50</v>
      </c>
    </row>
    <row r="546" spans="1:2">
      <c r="A546" s="125" t="s">
        <v>619</v>
      </c>
      <c r="B546" s="127">
        <v>0</v>
      </c>
    </row>
    <row r="547" spans="1:2">
      <c r="A547" s="125" t="s">
        <v>620</v>
      </c>
      <c r="B547" s="127">
        <v>50</v>
      </c>
    </row>
    <row r="548" spans="1:2">
      <c r="A548" s="125" t="s">
        <v>621</v>
      </c>
      <c r="B548" s="127">
        <v>50</v>
      </c>
    </row>
    <row r="549" spans="1:2">
      <c r="A549" s="125" t="s">
        <v>622</v>
      </c>
      <c r="B549" s="127">
        <v>50</v>
      </c>
    </row>
    <row r="550" spans="1:2">
      <c r="A550" s="125" t="s">
        <v>623</v>
      </c>
      <c r="B550" s="127">
        <v>50</v>
      </c>
    </row>
    <row r="551" spans="1:2">
      <c r="A551" s="125" t="s">
        <v>624</v>
      </c>
      <c r="B551" s="127">
        <v>50</v>
      </c>
    </row>
    <row r="552" spans="1:2">
      <c r="A552" s="125" t="s">
        <v>625</v>
      </c>
      <c r="B552" s="127">
        <v>0</v>
      </c>
    </row>
    <row r="553" spans="1:2">
      <c r="A553" s="125" t="s">
        <v>626</v>
      </c>
      <c r="B553" s="127">
        <v>50</v>
      </c>
    </row>
    <row r="554" spans="1:2">
      <c r="A554" s="125" t="s">
        <v>627</v>
      </c>
      <c r="B554" s="127">
        <v>0</v>
      </c>
    </row>
    <row r="555" spans="1:2">
      <c r="A555" s="125" t="s">
        <v>628</v>
      </c>
      <c r="B555" s="127">
        <v>50</v>
      </c>
    </row>
    <row r="556" spans="1:2">
      <c r="A556" s="125" t="s">
        <v>629</v>
      </c>
      <c r="B556" s="127">
        <v>50</v>
      </c>
    </row>
    <row r="557" spans="1:2">
      <c r="A557" s="125" t="s">
        <v>630</v>
      </c>
      <c r="B557" s="127">
        <v>50</v>
      </c>
    </row>
    <row r="558" spans="1:2">
      <c r="A558" s="125" t="s">
        <v>631</v>
      </c>
      <c r="B558" s="127">
        <v>50</v>
      </c>
    </row>
    <row r="559" spans="1:2">
      <c r="A559" s="125" t="s">
        <v>632</v>
      </c>
      <c r="B559" s="127">
        <v>50</v>
      </c>
    </row>
    <row r="560" spans="1:2">
      <c r="A560" s="125" t="s">
        <v>633</v>
      </c>
      <c r="B560" s="127">
        <v>0</v>
      </c>
    </row>
    <row r="561" spans="1:2">
      <c r="A561" s="125" t="s">
        <v>4420</v>
      </c>
      <c r="B561" s="127">
        <v>50</v>
      </c>
    </row>
    <row r="562" spans="1:2">
      <c r="A562" s="125" t="s">
        <v>634</v>
      </c>
      <c r="B562" s="127">
        <v>0</v>
      </c>
    </row>
    <row r="563" spans="1:2">
      <c r="A563" s="125" t="s">
        <v>635</v>
      </c>
      <c r="B563" s="127">
        <v>50</v>
      </c>
    </row>
    <row r="564" spans="1:2">
      <c r="A564" s="125" t="s">
        <v>636</v>
      </c>
      <c r="B564" s="127">
        <v>0</v>
      </c>
    </row>
    <row r="565" spans="1:2">
      <c r="A565" s="125" t="s">
        <v>637</v>
      </c>
      <c r="B565" s="127">
        <v>0</v>
      </c>
    </row>
    <row r="566" spans="1:2">
      <c r="A566" s="125" t="s">
        <v>638</v>
      </c>
      <c r="B566" s="127">
        <v>50</v>
      </c>
    </row>
    <row r="567" spans="1:2">
      <c r="A567" s="125" t="s">
        <v>639</v>
      </c>
      <c r="B567" s="127">
        <v>50</v>
      </c>
    </row>
    <row r="568" spans="1:2">
      <c r="A568" s="125" t="s">
        <v>640</v>
      </c>
      <c r="B568" s="127">
        <v>50</v>
      </c>
    </row>
    <row r="569" spans="1:2">
      <c r="A569" s="125" t="s">
        <v>641</v>
      </c>
      <c r="B569" s="127">
        <v>0</v>
      </c>
    </row>
    <row r="570" spans="1:2">
      <c r="A570" s="125" t="s">
        <v>642</v>
      </c>
      <c r="B570" s="127">
        <v>50</v>
      </c>
    </row>
    <row r="571" spans="1:2">
      <c r="A571" s="125" t="s">
        <v>643</v>
      </c>
      <c r="B571" s="127">
        <v>50</v>
      </c>
    </row>
    <row r="572" spans="1:2">
      <c r="A572" s="125" t="s">
        <v>644</v>
      </c>
      <c r="B572" s="127">
        <v>50</v>
      </c>
    </row>
    <row r="573" spans="1:2">
      <c r="A573" s="125" t="s">
        <v>645</v>
      </c>
      <c r="B573" s="127">
        <v>50</v>
      </c>
    </row>
    <row r="574" spans="1:2">
      <c r="A574" s="125" t="s">
        <v>646</v>
      </c>
      <c r="B574" s="127">
        <v>50</v>
      </c>
    </row>
    <row r="575" spans="1:2">
      <c r="A575" s="125" t="s">
        <v>647</v>
      </c>
      <c r="B575" s="127">
        <v>50</v>
      </c>
    </row>
    <row r="576" spans="1:2">
      <c r="A576" s="125" t="s">
        <v>648</v>
      </c>
      <c r="B576" s="127">
        <v>50</v>
      </c>
    </row>
    <row r="577" spans="1:2">
      <c r="A577" s="125" t="s">
        <v>649</v>
      </c>
      <c r="B577" s="127">
        <v>50</v>
      </c>
    </row>
    <row r="578" spans="1:2">
      <c r="A578" s="125" t="s">
        <v>650</v>
      </c>
      <c r="B578" s="127">
        <v>50</v>
      </c>
    </row>
    <row r="579" spans="1:2">
      <c r="A579" s="125" t="s">
        <v>651</v>
      </c>
      <c r="B579" s="127">
        <v>50</v>
      </c>
    </row>
    <row r="580" spans="1:2">
      <c r="A580" s="125" t="s">
        <v>652</v>
      </c>
      <c r="B580" s="127">
        <v>50</v>
      </c>
    </row>
    <row r="581" spans="1:2">
      <c r="A581" s="125" t="s">
        <v>653</v>
      </c>
      <c r="B581" s="127">
        <v>50</v>
      </c>
    </row>
    <row r="582" spans="1:2">
      <c r="A582" s="125" t="s">
        <v>654</v>
      </c>
      <c r="B582" s="127">
        <v>50</v>
      </c>
    </row>
    <row r="583" spans="1:2">
      <c r="A583" s="125" t="s">
        <v>655</v>
      </c>
      <c r="B583" s="127">
        <v>50</v>
      </c>
    </row>
    <row r="584" spans="1:2">
      <c r="A584" s="125" t="s">
        <v>656</v>
      </c>
      <c r="B584" s="127">
        <v>0</v>
      </c>
    </row>
    <row r="585" spans="1:2">
      <c r="A585" s="125" t="s">
        <v>657</v>
      </c>
      <c r="B585" s="127">
        <v>0</v>
      </c>
    </row>
    <row r="586" spans="1:2">
      <c r="A586" s="125" t="s">
        <v>658</v>
      </c>
      <c r="B586" s="127">
        <v>50</v>
      </c>
    </row>
    <row r="587" spans="1:2">
      <c r="A587" s="125" t="s">
        <v>659</v>
      </c>
      <c r="B587" s="127">
        <v>50</v>
      </c>
    </row>
    <row r="588" spans="1:2">
      <c r="A588" s="125" t="s">
        <v>660</v>
      </c>
      <c r="B588" s="127">
        <v>0</v>
      </c>
    </row>
    <row r="589" spans="1:2">
      <c r="A589" s="125" t="s">
        <v>661</v>
      </c>
      <c r="B589" s="127">
        <v>50</v>
      </c>
    </row>
    <row r="590" spans="1:2">
      <c r="A590" s="125" t="s">
        <v>662</v>
      </c>
      <c r="B590" s="127">
        <v>50</v>
      </c>
    </row>
    <row r="591" spans="1:2">
      <c r="A591" s="125" t="s">
        <v>663</v>
      </c>
      <c r="B591" s="127">
        <v>50</v>
      </c>
    </row>
    <row r="592" spans="1:2">
      <c r="A592" s="125" t="s">
        <v>664</v>
      </c>
      <c r="B592" s="127">
        <v>0</v>
      </c>
    </row>
    <row r="593" spans="1:2">
      <c r="A593" s="125" t="s">
        <v>665</v>
      </c>
      <c r="B593" s="127">
        <v>50</v>
      </c>
    </row>
    <row r="594" spans="1:2">
      <c r="A594" s="125" t="s">
        <v>666</v>
      </c>
      <c r="B594" s="127">
        <v>50</v>
      </c>
    </row>
    <row r="595" spans="1:2">
      <c r="A595" s="125" t="s">
        <v>667</v>
      </c>
      <c r="B595" s="127">
        <v>50</v>
      </c>
    </row>
    <row r="596" spans="1:2">
      <c r="A596" s="126" t="s">
        <v>681</v>
      </c>
      <c r="B596" s="127">
        <v>50</v>
      </c>
    </row>
    <row r="597" spans="1:2">
      <c r="A597" s="126" t="s">
        <v>682</v>
      </c>
      <c r="B597" s="127">
        <v>50</v>
      </c>
    </row>
    <row r="598" spans="1:2">
      <c r="A598" s="126" t="s">
        <v>683</v>
      </c>
      <c r="B598" s="127">
        <v>50</v>
      </c>
    </row>
    <row r="599" spans="1:2">
      <c r="A599" s="126" t="s">
        <v>684</v>
      </c>
      <c r="B599" s="127">
        <v>50</v>
      </c>
    </row>
    <row r="600" spans="1:2">
      <c r="A600" s="126" t="s">
        <v>685</v>
      </c>
      <c r="B600" s="127">
        <v>50</v>
      </c>
    </row>
    <row r="601" spans="1:2">
      <c r="A601" s="126" t="s">
        <v>686</v>
      </c>
      <c r="B601" s="127">
        <v>50</v>
      </c>
    </row>
    <row r="602" spans="1:2">
      <c r="A602" s="126" t="s">
        <v>687</v>
      </c>
      <c r="B602" s="127">
        <v>50</v>
      </c>
    </row>
    <row r="603" spans="1:2">
      <c r="A603" s="126" t="s">
        <v>688</v>
      </c>
      <c r="B603" s="127">
        <v>50</v>
      </c>
    </row>
    <row r="604" spans="1:2">
      <c r="A604" s="126" t="s">
        <v>689</v>
      </c>
      <c r="B604" s="127">
        <v>50</v>
      </c>
    </row>
    <row r="605" spans="1:2">
      <c r="A605" s="126" t="s">
        <v>690</v>
      </c>
      <c r="B605" s="127">
        <v>50</v>
      </c>
    </row>
    <row r="606" spans="1:2">
      <c r="A606" s="126" t="s">
        <v>691</v>
      </c>
      <c r="B606" s="127">
        <v>50</v>
      </c>
    </row>
    <row r="607" spans="1:2">
      <c r="A607" s="126" t="s">
        <v>692</v>
      </c>
      <c r="B607" s="127">
        <v>50</v>
      </c>
    </row>
    <row r="608" spans="1:2">
      <c r="A608" s="126" t="s">
        <v>693</v>
      </c>
      <c r="B608" s="127">
        <v>50</v>
      </c>
    </row>
    <row r="609" spans="1:2">
      <c r="A609" s="126" t="s">
        <v>694</v>
      </c>
      <c r="B609" s="127">
        <v>50</v>
      </c>
    </row>
    <row r="610" spans="1:2">
      <c r="A610" s="126" t="s">
        <v>695</v>
      </c>
      <c r="B610" s="127">
        <v>50</v>
      </c>
    </row>
    <row r="611" spans="1:2">
      <c r="A611" s="126" t="s">
        <v>696</v>
      </c>
      <c r="B611" s="127">
        <v>50</v>
      </c>
    </row>
    <row r="612" spans="1:2">
      <c r="A612" s="126" t="s">
        <v>697</v>
      </c>
      <c r="B612" s="127">
        <v>50</v>
      </c>
    </row>
    <row r="613" spans="1:2">
      <c r="A613" s="126" t="s">
        <v>698</v>
      </c>
      <c r="B613" s="127">
        <v>50</v>
      </c>
    </row>
    <row r="614" spans="1:2">
      <c r="A614" s="126" t="s">
        <v>699</v>
      </c>
      <c r="B614" s="127">
        <v>50</v>
      </c>
    </row>
    <row r="615" spans="1:2">
      <c r="A615" s="126" t="s">
        <v>700</v>
      </c>
      <c r="B615" s="127">
        <v>50</v>
      </c>
    </row>
    <row r="616" spans="1:2">
      <c r="A616" s="126" t="s">
        <v>701</v>
      </c>
      <c r="B616" s="127">
        <v>50</v>
      </c>
    </row>
    <row r="617" spans="1:2">
      <c r="A617" s="126" t="s">
        <v>702</v>
      </c>
      <c r="B617" s="127">
        <v>50</v>
      </c>
    </row>
    <row r="618" spans="1:2">
      <c r="A618" s="126" t="s">
        <v>703</v>
      </c>
      <c r="B618" s="127">
        <v>50</v>
      </c>
    </row>
    <row r="619" spans="1:2">
      <c r="A619" s="126" t="s">
        <v>704</v>
      </c>
      <c r="B619" s="127">
        <v>50</v>
      </c>
    </row>
    <row r="620" spans="1:2">
      <c r="A620" s="126" t="s">
        <v>705</v>
      </c>
      <c r="B620" s="127">
        <v>50</v>
      </c>
    </row>
    <row r="621" spans="1:2">
      <c r="A621" s="126" t="s">
        <v>706</v>
      </c>
      <c r="B621" s="127">
        <v>50</v>
      </c>
    </row>
    <row r="622" spans="1:2">
      <c r="A622" s="126" t="s">
        <v>707</v>
      </c>
      <c r="B622" s="127">
        <v>50</v>
      </c>
    </row>
    <row r="623" spans="1:2">
      <c r="A623" s="126" t="s">
        <v>708</v>
      </c>
      <c r="B623" s="127">
        <v>50</v>
      </c>
    </row>
    <row r="624" spans="1:2">
      <c r="A624" s="126" t="s">
        <v>709</v>
      </c>
      <c r="B624" s="127">
        <v>50</v>
      </c>
    </row>
    <row r="625" spans="1:2">
      <c r="A625" s="126" t="s">
        <v>710</v>
      </c>
      <c r="B625" s="127">
        <v>50</v>
      </c>
    </row>
    <row r="626" spans="1:2">
      <c r="A626" s="126" t="s">
        <v>711</v>
      </c>
      <c r="B626" s="127">
        <v>50</v>
      </c>
    </row>
    <row r="627" spans="1:2">
      <c r="A627" s="126" t="s">
        <v>712</v>
      </c>
      <c r="B627" s="127">
        <v>50</v>
      </c>
    </row>
    <row r="628" spans="1:2">
      <c r="A628" s="126" t="s">
        <v>713</v>
      </c>
      <c r="B628" s="127">
        <v>50</v>
      </c>
    </row>
    <row r="629" spans="1:2">
      <c r="A629" s="126" t="s">
        <v>714</v>
      </c>
      <c r="B629" s="127">
        <v>50</v>
      </c>
    </row>
    <row r="630" spans="1:2">
      <c r="A630" s="126" t="s">
        <v>715</v>
      </c>
      <c r="B630" s="127">
        <v>50</v>
      </c>
    </row>
    <row r="631" spans="1:2">
      <c r="A631" s="126" t="s">
        <v>716</v>
      </c>
      <c r="B631" s="127">
        <v>50</v>
      </c>
    </row>
    <row r="632" spans="1:2">
      <c r="A632" s="126" t="s">
        <v>717</v>
      </c>
      <c r="B632" s="127">
        <v>50</v>
      </c>
    </row>
    <row r="633" spans="1:2">
      <c r="A633" s="126" t="s">
        <v>718</v>
      </c>
      <c r="B633" s="127">
        <v>50</v>
      </c>
    </row>
    <row r="634" spans="1:2">
      <c r="A634" s="126" t="s">
        <v>719</v>
      </c>
      <c r="B634" s="127">
        <v>50</v>
      </c>
    </row>
    <row r="635" spans="1:2">
      <c r="A635" s="126" t="s">
        <v>720</v>
      </c>
      <c r="B635" s="127">
        <v>50</v>
      </c>
    </row>
    <row r="636" spans="1:2">
      <c r="A636" s="126" t="s">
        <v>721</v>
      </c>
      <c r="B636" s="127">
        <v>50</v>
      </c>
    </row>
    <row r="637" spans="1:2">
      <c r="A637" s="126" t="s">
        <v>722</v>
      </c>
      <c r="B637" s="127">
        <v>50</v>
      </c>
    </row>
    <row r="638" spans="1:2">
      <c r="A638" s="126" t="s">
        <v>723</v>
      </c>
      <c r="B638" s="127">
        <v>50</v>
      </c>
    </row>
    <row r="639" spans="1:2">
      <c r="A639" s="126" t="s">
        <v>724</v>
      </c>
      <c r="B639" s="127">
        <v>50</v>
      </c>
    </row>
    <row r="640" spans="1:2">
      <c r="A640" s="126" t="s">
        <v>725</v>
      </c>
      <c r="B640" s="127">
        <v>50</v>
      </c>
    </row>
    <row r="641" spans="1:2">
      <c r="A641" s="126" t="s">
        <v>726</v>
      </c>
      <c r="B641" s="127">
        <v>50</v>
      </c>
    </row>
    <row r="642" spans="1:2">
      <c r="A642" s="126" t="s">
        <v>727</v>
      </c>
      <c r="B642" s="127">
        <v>50</v>
      </c>
    </row>
    <row r="643" spans="1:2">
      <c r="A643" s="126" t="s">
        <v>728</v>
      </c>
      <c r="B643" s="127">
        <v>50</v>
      </c>
    </row>
    <row r="644" spans="1:2">
      <c r="A644" s="126" t="s">
        <v>729</v>
      </c>
      <c r="B644" s="127">
        <v>50</v>
      </c>
    </row>
    <row r="645" spans="1:2">
      <c r="A645" s="126" t="s">
        <v>730</v>
      </c>
      <c r="B645" s="127">
        <v>50</v>
      </c>
    </row>
    <row r="646" spans="1:2">
      <c r="A646" s="126" t="s">
        <v>731</v>
      </c>
      <c r="B646" s="127">
        <v>50</v>
      </c>
    </row>
    <row r="647" spans="1:2">
      <c r="A647" s="126" t="s">
        <v>732</v>
      </c>
      <c r="B647" s="127">
        <v>50</v>
      </c>
    </row>
    <row r="648" spans="1:2">
      <c r="A648" s="126" t="s">
        <v>733</v>
      </c>
      <c r="B648" s="127">
        <v>50</v>
      </c>
    </row>
    <row r="649" spans="1:2">
      <c r="A649" s="126" t="s">
        <v>734</v>
      </c>
      <c r="B649" s="127">
        <v>50</v>
      </c>
    </row>
    <row r="650" spans="1:2">
      <c r="A650" s="126" t="s">
        <v>735</v>
      </c>
      <c r="B650" s="127">
        <v>50</v>
      </c>
    </row>
    <row r="651" spans="1:2">
      <c r="A651" s="126" t="s">
        <v>736</v>
      </c>
      <c r="B651" s="127">
        <v>50</v>
      </c>
    </row>
    <row r="652" spans="1:2">
      <c r="A652" s="126" t="s">
        <v>737</v>
      </c>
      <c r="B652" s="127">
        <v>50</v>
      </c>
    </row>
    <row r="653" spans="1:2">
      <c r="A653" s="126" t="s">
        <v>738</v>
      </c>
      <c r="B653" s="127">
        <v>50</v>
      </c>
    </row>
    <row r="654" spans="1:2">
      <c r="A654" s="126" t="s">
        <v>739</v>
      </c>
      <c r="B654" s="127">
        <v>50</v>
      </c>
    </row>
    <row r="655" spans="1:2">
      <c r="A655" s="126" t="s">
        <v>740</v>
      </c>
      <c r="B655" s="127">
        <v>50</v>
      </c>
    </row>
    <row r="656" spans="1:2">
      <c r="A656" s="126" t="s">
        <v>741</v>
      </c>
      <c r="B656" s="127">
        <v>50</v>
      </c>
    </row>
    <row r="657" spans="1:2">
      <c r="A657" s="126" t="s">
        <v>742</v>
      </c>
      <c r="B657" s="127">
        <v>50</v>
      </c>
    </row>
    <row r="658" spans="1:2">
      <c r="A658" s="126" t="s">
        <v>743</v>
      </c>
      <c r="B658" s="127">
        <v>50</v>
      </c>
    </row>
    <row r="659" spans="1:2">
      <c r="A659" s="126" t="s">
        <v>744</v>
      </c>
      <c r="B659" s="127">
        <v>50</v>
      </c>
    </row>
    <row r="660" spans="1:2">
      <c r="A660" s="126" t="s">
        <v>746</v>
      </c>
      <c r="B660" s="127">
        <v>50</v>
      </c>
    </row>
    <row r="661" spans="1:2">
      <c r="A661" s="126" t="s">
        <v>747</v>
      </c>
      <c r="B661" s="127">
        <v>50</v>
      </c>
    </row>
    <row r="662" spans="1:2">
      <c r="A662" s="126" t="s">
        <v>748</v>
      </c>
      <c r="B662" s="127">
        <v>50</v>
      </c>
    </row>
    <row r="663" spans="1:2">
      <c r="A663" s="126" t="s">
        <v>749</v>
      </c>
      <c r="B663" s="127">
        <v>50</v>
      </c>
    </row>
    <row r="664" spans="1:2">
      <c r="A664" s="126" t="s">
        <v>750</v>
      </c>
      <c r="B664" s="127">
        <v>50</v>
      </c>
    </row>
    <row r="665" spans="1:2">
      <c r="A665" s="126" t="s">
        <v>751</v>
      </c>
      <c r="B665" s="127">
        <v>50</v>
      </c>
    </row>
    <row r="666" spans="1:2">
      <c r="A666" s="126" t="s">
        <v>752</v>
      </c>
      <c r="B666" s="127">
        <v>50</v>
      </c>
    </row>
    <row r="667" spans="1:2">
      <c r="A667" s="126" t="s">
        <v>753</v>
      </c>
      <c r="B667" s="127">
        <v>50</v>
      </c>
    </row>
    <row r="668" spans="1:2">
      <c r="A668" s="126" t="s">
        <v>4421</v>
      </c>
      <c r="B668" s="127">
        <v>50</v>
      </c>
    </row>
    <row r="669" spans="1:2">
      <c r="A669" s="126" t="s">
        <v>754</v>
      </c>
      <c r="B669" s="127">
        <v>50</v>
      </c>
    </row>
    <row r="670" spans="1:2">
      <c r="A670" s="126" t="s">
        <v>755</v>
      </c>
      <c r="B670" s="127">
        <v>50</v>
      </c>
    </row>
    <row r="671" spans="1:2">
      <c r="A671" s="126" t="s">
        <v>756</v>
      </c>
      <c r="B671" s="127">
        <v>50</v>
      </c>
    </row>
    <row r="672" spans="1:2">
      <c r="A672" s="126" t="s">
        <v>757</v>
      </c>
      <c r="B672" s="127">
        <v>50</v>
      </c>
    </row>
    <row r="673" spans="1:2">
      <c r="A673" s="126" t="s">
        <v>758</v>
      </c>
      <c r="B673" s="127">
        <v>50</v>
      </c>
    </row>
    <row r="674" spans="1:2">
      <c r="A674" s="126" t="s">
        <v>759</v>
      </c>
      <c r="B674" s="127">
        <v>50</v>
      </c>
    </row>
    <row r="675" spans="1:2">
      <c r="A675" s="126" t="s">
        <v>760</v>
      </c>
      <c r="B675" s="127">
        <v>50</v>
      </c>
    </row>
    <row r="676" spans="1:2">
      <c r="A676" s="126" t="s">
        <v>761</v>
      </c>
      <c r="B676" s="127">
        <v>50</v>
      </c>
    </row>
    <row r="677" spans="1:2">
      <c r="A677" s="126" t="s">
        <v>762</v>
      </c>
      <c r="B677" s="127">
        <v>50</v>
      </c>
    </row>
    <row r="678" spans="1:2">
      <c r="A678" s="126" t="s">
        <v>763</v>
      </c>
      <c r="B678" s="127">
        <v>50</v>
      </c>
    </row>
    <row r="679" spans="1:2">
      <c r="A679" s="126" t="s">
        <v>764</v>
      </c>
      <c r="B679" s="127">
        <v>50</v>
      </c>
    </row>
    <row r="680" spans="1:2">
      <c r="A680" s="126" t="s">
        <v>765</v>
      </c>
      <c r="B680" s="127">
        <v>50</v>
      </c>
    </row>
    <row r="681" spans="1:2">
      <c r="A681" s="126" t="s">
        <v>766</v>
      </c>
      <c r="B681" s="127">
        <v>50</v>
      </c>
    </row>
    <row r="682" spans="1:2">
      <c r="A682" s="126" t="s">
        <v>767</v>
      </c>
      <c r="B682" s="127">
        <v>50</v>
      </c>
    </row>
    <row r="683" spans="1:2">
      <c r="A683" s="126" t="s">
        <v>768</v>
      </c>
      <c r="B683" s="127">
        <v>50</v>
      </c>
    </row>
    <row r="684" spans="1:2">
      <c r="A684" s="126" t="s">
        <v>769</v>
      </c>
      <c r="B684" s="127">
        <v>50</v>
      </c>
    </row>
    <row r="685" spans="1:2">
      <c r="A685" s="126" t="s">
        <v>770</v>
      </c>
      <c r="B685" s="127">
        <v>50</v>
      </c>
    </row>
    <row r="686" spans="1:2">
      <c r="A686" s="126" t="s">
        <v>771</v>
      </c>
      <c r="B686" s="127">
        <v>50</v>
      </c>
    </row>
    <row r="687" spans="1:2">
      <c r="A687" s="126" t="s">
        <v>772</v>
      </c>
      <c r="B687" s="127">
        <v>50</v>
      </c>
    </row>
    <row r="688" spans="1:2">
      <c r="A688" s="126" t="s">
        <v>773</v>
      </c>
      <c r="B688" s="127">
        <v>50</v>
      </c>
    </row>
    <row r="689" spans="1:2">
      <c r="A689" s="126" t="s">
        <v>774</v>
      </c>
      <c r="B689" s="127">
        <v>50</v>
      </c>
    </row>
    <row r="690" spans="1:2">
      <c r="A690" s="126" t="s">
        <v>775</v>
      </c>
      <c r="B690" s="127">
        <v>50</v>
      </c>
    </row>
    <row r="691" spans="1:2">
      <c r="A691" s="126" t="s">
        <v>776</v>
      </c>
      <c r="B691" s="127">
        <v>50</v>
      </c>
    </row>
    <row r="692" spans="1:2">
      <c r="A692" s="126" t="s">
        <v>777</v>
      </c>
      <c r="B692" s="127">
        <v>50</v>
      </c>
    </row>
    <row r="693" spans="1:2">
      <c r="A693" s="126" t="s">
        <v>778</v>
      </c>
      <c r="B693" s="127">
        <v>50</v>
      </c>
    </row>
    <row r="694" spans="1:2">
      <c r="A694" s="126" t="s">
        <v>779</v>
      </c>
      <c r="B694" s="127">
        <v>50</v>
      </c>
    </row>
    <row r="695" spans="1:2">
      <c r="A695" s="126" t="s">
        <v>780</v>
      </c>
      <c r="B695" s="127">
        <v>50</v>
      </c>
    </row>
    <row r="696" spans="1:2">
      <c r="A696" s="126" t="s">
        <v>781</v>
      </c>
      <c r="B696" s="127">
        <v>50</v>
      </c>
    </row>
    <row r="697" spans="1:2">
      <c r="A697" s="126" t="s">
        <v>782</v>
      </c>
      <c r="B697" s="127">
        <v>50</v>
      </c>
    </row>
    <row r="698" spans="1:2">
      <c r="A698" s="126" t="s">
        <v>783</v>
      </c>
      <c r="B698" s="127">
        <v>50</v>
      </c>
    </row>
    <row r="699" spans="1:2">
      <c r="A699" s="126" t="s">
        <v>784</v>
      </c>
      <c r="B699" s="127">
        <v>50</v>
      </c>
    </row>
    <row r="700" spans="1:2">
      <c r="A700" s="126" t="s">
        <v>785</v>
      </c>
      <c r="B700" s="127">
        <v>50</v>
      </c>
    </row>
    <row r="701" spans="1:2">
      <c r="A701" s="126" t="s">
        <v>786</v>
      </c>
      <c r="B701" s="127">
        <v>50</v>
      </c>
    </row>
    <row r="702" spans="1:2">
      <c r="A702" s="126" t="s">
        <v>787</v>
      </c>
      <c r="B702" s="127">
        <v>50</v>
      </c>
    </row>
    <row r="703" spans="1:2">
      <c r="A703" s="126" t="s">
        <v>788</v>
      </c>
      <c r="B703" s="127">
        <v>50</v>
      </c>
    </row>
    <row r="704" spans="1:2">
      <c r="A704" s="126" t="s">
        <v>789</v>
      </c>
      <c r="B704" s="127">
        <v>50</v>
      </c>
    </row>
    <row r="705" spans="1:2">
      <c r="A705" s="126" t="s">
        <v>790</v>
      </c>
      <c r="B705" s="127">
        <v>50</v>
      </c>
    </row>
    <row r="706" spans="1:2">
      <c r="A706" s="126" t="s">
        <v>791</v>
      </c>
      <c r="B706" s="127">
        <v>50</v>
      </c>
    </row>
    <row r="707" spans="1:2">
      <c r="A707" s="126" t="s">
        <v>792</v>
      </c>
      <c r="B707" s="127">
        <v>50</v>
      </c>
    </row>
    <row r="708" spans="1:2">
      <c r="A708" s="126" t="s">
        <v>793</v>
      </c>
      <c r="B708" s="127">
        <v>50</v>
      </c>
    </row>
    <row r="709" spans="1:2">
      <c r="A709" s="126" t="s">
        <v>794</v>
      </c>
      <c r="B709" s="127">
        <v>50</v>
      </c>
    </row>
    <row r="710" spans="1:2">
      <c r="A710" s="126" t="s">
        <v>795</v>
      </c>
      <c r="B710" s="127">
        <v>50</v>
      </c>
    </row>
    <row r="711" spans="1:2">
      <c r="A711" s="126" t="s">
        <v>796</v>
      </c>
      <c r="B711" s="127">
        <v>50</v>
      </c>
    </row>
    <row r="712" spans="1:2">
      <c r="A712" s="126" t="s">
        <v>797</v>
      </c>
      <c r="B712" s="127">
        <v>50</v>
      </c>
    </row>
    <row r="713" spans="1:2">
      <c r="A713" s="126" t="s">
        <v>798</v>
      </c>
      <c r="B713" s="127">
        <v>50</v>
      </c>
    </row>
    <row r="714" spans="1:2">
      <c r="A714" s="126" t="s">
        <v>799</v>
      </c>
      <c r="B714" s="127">
        <v>50</v>
      </c>
    </row>
    <row r="715" spans="1:2">
      <c r="A715" s="126" t="s">
        <v>800</v>
      </c>
      <c r="B715" s="127">
        <v>50</v>
      </c>
    </row>
    <row r="716" spans="1:2">
      <c r="A716" s="126" t="s">
        <v>801</v>
      </c>
      <c r="B716" s="127">
        <v>50</v>
      </c>
    </row>
    <row r="717" spans="1:2">
      <c r="A717" s="126" t="s">
        <v>802</v>
      </c>
      <c r="B717" s="127">
        <v>50</v>
      </c>
    </row>
    <row r="718" spans="1:2">
      <c r="A718" s="126" t="s">
        <v>803</v>
      </c>
      <c r="B718" s="127">
        <v>50</v>
      </c>
    </row>
    <row r="719" spans="1:2">
      <c r="A719" s="126" t="s">
        <v>804</v>
      </c>
      <c r="B719" s="127">
        <v>50</v>
      </c>
    </row>
    <row r="720" spans="1:2">
      <c r="A720" s="126" t="s">
        <v>805</v>
      </c>
      <c r="B720" s="127">
        <v>50</v>
      </c>
    </row>
    <row r="721" spans="1:2">
      <c r="A721" s="126" t="s">
        <v>806</v>
      </c>
      <c r="B721" s="127">
        <v>50</v>
      </c>
    </row>
    <row r="722" spans="1:2">
      <c r="A722" s="126" t="s">
        <v>807</v>
      </c>
      <c r="B722" s="127">
        <v>50</v>
      </c>
    </row>
    <row r="723" spans="1:2">
      <c r="A723" s="126" t="s">
        <v>808</v>
      </c>
      <c r="B723" s="127">
        <v>50</v>
      </c>
    </row>
    <row r="724" spans="1:2">
      <c r="A724" s="126" t="s">
        <v>809</v>
      </c>
      <c r="B724" s="127">
        <v>50</v>
      </c>
    </row>
    <row r="725" spans="1:2">
      <c r="A725" s="126" t="s">
        <v>810</v>
      </c>
      <c r="B725" s="127">
        <v>50</v>
      </c>
    </row>
    <row r="726" spans="1:2">
      <c r="A726" s="126" t="s">
        <v>811</v>
      </c>
      <c r="B726" s="127">
        <v>50</v>
      </c>
    </row>
    <row r="727" spans="1:2">
      <c r="A727" s="126" t="s">
        <v>812</v>
      </c>
      <c r="B727" s="127">
        <v>50</v>
      </c>
    </row>
    <row r="728" spans="1:2">
      <c r="A728" s="126" t="s">
        <v>813</v>
      </c>
      <c r="B728" s="127">
        <v>50</v>
      </c>
    </row>
    <row r="729" spans="1:2">
      <c r="A729" s="126" t="s">
        <v>814</v>
      </c>
      <c r="B729" s="127">
        <v>50</v>
      </c>
    </row>
    <row r="730" spans="1:2">
      <c r="A730" s="126" t="s">
        <v>815</v>
      </c>
      <c r="B730" s="127">
        <v>50</v>
      </c>
    </row>
    <row r="731" spans="1:2">
      <c r="A731" s="126" t="s">
        <v>816</v>
      </c>
      <c r="B731" s="127">
        <v>50</v>
      </c>
    </row>
    <row r="732" spans="1:2">
      <c r="A732" s="126" t="s">
        <v>817</v>
      </c>
      <c r="B732" s="127">
        <v>50</v>
      </c>
    </row>
    <row r="733" spans="1:2">
      <c r="A733" s="126" t="s">
        <v>818</v>
      </c>
      <c r="B733" s="127">
        <v>50</v>
      </c>
    </row>
    <row r="734" spans="1:2">
      <c r="A734" s="126" t="s">
        <v>819</v>
      </c>
      <c r="B734" s="127">
        <v>50</v>
      </c>
    </row>
    <row r="735" spans="1:2">
      <c r="A735" s="126" t="s">
        <v>820</v>
      </c>
      <c r="B735" s="127">
        <v>50</v>
      </c>
    </row>
    <row r="736" spans="1:2">
      <c r="A736" s="126" t="s">
        <v>821</v>
      </c>
      <c r="B736" s="127">
        <v>50</v>
      </c>
    </row>
    <row r="737" spans="1:2">
      <c r="A737" s="126" t="s">
        <v>822</v>
      </c>
      <c r="B737" s="127">
        <v>50</v>
      </c>
    </row>
    <row r="738" spans="1:2">
      <c r="A738" s="126" t="s">
        <v>823</v>
      </c>
      <c r="B738" s="127">
        <v>50</v>
      </c>
    </row>
    <row r="739" spans="1:2">
      <c r="A739" s="126" t="s">
        <v>824</v>
      </c>
      <c r="B739" s="127">
        <v>50</v>
      </c>
    </row>
    <row r="740" spans="1:2">
      <c r="A740" s="126" t="s">
        <v>825</v>
      </c>
      <c r="B740" s="127">
        <v>50</v>
      </c>
    </row>
    <row r="741" spans="1:2">
      <c r="A741" s="126" t="s">
        <v>826</v>
      </c>
      <c r="B741" s="127">
        <v>50</v>
      </c>
    </row>
    <row r="742" spans="1:2">
      <c r="A742" s="126" t="s">
        <v>827</v>
      </c>
      <c r="B742" s="127">
        <v>50</v>
      </c>
    </row>
    <row r="743" spans="1:2">
      <c r="A743" s="126" t="s">
        <v>828</v>
      </c>
      <c r="B743" s="127">
        <v>50</v>
      </c>
    </row>
    <row r="744" spans="1:2">
      <c r="A744" s="126" t="s">
        <v>829</v>
      </c>
      <c r="B744" s="127">
        <v>50</v>
      </c>
    </row>
    <row r="745" spans="1:2">
      <c r="A745" s="126" t="s">
        <v>830</v>
      </c>
      <c r="B745" s="127">
        <v>50</v>
      </c>
    </row>
    <row r="746" spans="1:2">
      <c r="A746" s="126" t="s">
        <v>831</v>
      </c>
      <c r="B746" s="127">
        <v>50</v>
      </c>
    </row>
    <row r="747" spans="1:2">
      <c r="A747" s="126" t="s">
        <v>832</v>
      </c>
      <c r="B747" s="127">
        <v>50</v>
      </c>
    </row>
    <row r="748" spans="1:2">
      <c r="A748" s="126" t="s">
        <v>833</v>
      </c>
      <c r="B748" s="127">
        <v>50</v>
      </c>
    </row>
    <row r="749" spans="1:2">
      <c r="A749" s="126" t="s">
        <v>834</v>
      </c>
      <c r="B749" s="127">
        <v>50</v>
      </c>
    </row>
    <row r="750" spans="1:2">
      <c r="A750" s="126" t="s">
        <v>836</v>
      </c>
      <c r="B750" s="127">
        <v>50</v>
      </c>
    </row>
    <row r="751" spans="1:2">
      <c r="A751" s="126" t="s">
        <v>837</v>
      </c>
      <c r="B751" s="127">
        <v>50</v>
      </c>
    </row>
    <row r="752" spans="1:2">
      <c r="A752" s="126" t="s">
        <v>838</v>
      </c>
      <c r="B752" s="127">
        <v>50</v>
      </c>
    </row>
    <row r="753" spans="1:2">
      <c r="A753" s="126" t="s">
        <v>839</v>
      </c>
      <c r="B753" s="127">
        <v>50</v>
      </c>
    </row>
    <row r="754" spans="1:2">
      <c r="A754" s="126" t="s">
        <v>840</v>
      </c>
      <c r="B754" s="127">
        <v>50</v>
      </c>
    </row>
    <row r="755" spans="1:2">
      <c r="A755" s="126" t="s">
        <v>841</v>
      </c>
      <c r="B755" s="127">
        <v>50</v>
      </c>
    </row>
    <row r="756" spans="1:2">
      <c r="A756" s="126" t="s">
        <v>842</v>
      </c>
      <c r="B756" s="127">
        <v>50</v>
      </c>
    </row>
    <row r="757" spans="1:2">
      <c r="A757" s="126" t="s">
        <v>843</v>
      </c>
      <c r="B757" s="127">
        <v>50</v>
      </c>
    </row>
    <row r="758" spans="1:2">
      <c r="A758" s="126" t="s">
        <v>844</v>
      </c>
      <c r="B758" s="127">
        <v>50</v>
      </c>
    </row>
    <row r="759" spans="1:2">
      <c r="A759" s="126" t="s">
        <v>845</v>
      </c>
      <c r="B759" s="127">
        <v>50</v>
      </c>
    </row>
    <row r="760" spans="1:2">
      <c r="A760" s="126" t="s">
        <v>846</v>
      </c>
      <c r="B760" s="127">
        <v>50</v>
      </c>
    </row>
    <row r="761" spans="1:2">
      <c r="A761" s="126" t="s">
        <v>847</v>
      </c>
      <c r="B761" s="127">
        <v>50</v>
      </c>
    </row>
    <row r="762" spans="1:2">
      <c r="A762" s="126" t="s">
        <v>848</v>
      </c>
      <c r="B762" s="127">
        <v>50</v>
      </c>
    </row>
    <row r="763" spans="1:2">
      <c r="A763" s="126" t="s">
        <v>849</v>
      </c>
      <c r="B763" s="127">
        <v>50</v>
      </c>
    </row>
    <row r="764" spans="1:2">
      <c r="A764" s="126" t="s">
        <v>850</v>
      </c>
      <c r="B764" s="127">
        <v>50</v>
      </c>
    </row>
    <row r="765" spans="1:2">
      <c r="A765" s="126" t="s">
        <v>851</v>
      </c>
      <c r="B765" s="127">
        <v>50</v>
      </c>
    </row>
    <row r="766" spans="1:2">
      <c r="A766" s="126" t="s">
        <v>852</v>
      </c>
      <c r="B766" s="127">
        <v>50</v>
      </c>
    </row>
    <row r="767" spans="1:2">
      <c r="A767" s="126" t="s">
        <v>853</v>
      </c>
      <c r="B767" s="127">
        <v>50</v>
      </c>
    </row>
    <row r="768" spans="1:2">
      <c r="A768" s="126" t="s">
        <v>854</v>
      </c>
      <c r="B768" s="127">
        <v>50</v>
      </c>
    </row>
    <row r="769" spans="1:2">
      <c r="A769" s="126" t="s">
        <v>855</v>
      </c>
      <c r="B769" s="127">
        <v>50</v>
      </c>
    </row>
    <row r="770" spans="1:2">
      <c r="A770" s="126" t="s">
        <v>856</v>
      </c>
      <c r="B770" s="127">
        <v>50</v>
      </c>
    </row>
    <row r="771" spans="1:2">
      <c r="A771" s="126" t="s">
        <v>857</v>
      </c>
      <c r="B771" s="127">
        <v>50</v>
      </c>
    </row>
    <row r="772" spans="1:2">
      <c r="A772" s="126" t="s">
        <v>858</v>
      </c>
      <c r="B772" s="127">
        <v>50</v>
      </c>
    </row>
    <row r="773" spans="1:2">
      <c r="A773" s="126" t="s">
        <v>859</v>
      </c>
      <c r="B773" s="127">
        <v>50</v>
      </c>
    </row>
    <row r="774" spans="1:2">
      <c r="A774" s="126" t="s">
        <v>860</v>
      </c>
      <c r="B774" s="127">
        <v>50</v>
      </c>
    </row>
    <row r="775" spans="1:2">
      <c r="A775" s="126" t="s">
        <v>861</v>
      </c>
      <c r="B775" s="127">
        <v>50</v>
      </c>
    </row>
    <row r="776" spans="1:2">
      <c r="A776" s="126" t="s">
        <v>862</v>
      </c>
      <c r="B776" s="127">
        <v>50</v>
      </c>
    </row>
    <row r="777" spans="1:2">
      <c r="A777" s="126" t="s">
        <v>863</v>
      </c>
      <c r="B777" s="127">
        <v>0</v>
      </c>
    </row>
    <row r="778" spans="1:2">
      <c r="A778" s="126" t="s">
        <v>864</v>
      </c>
      <c r="B778" s="127">
        <v>50</v>
      </c>
    </row>
    <row r="779" spans="1:2">
      <c r="A779" s="126" t="s">
        <v>865</v>
      </c>
      <c r="B779" s="127">
        <v>50</v>
      </c>
    </row>
    <row r="780" spans="1:2">
      <c r="A780" s="126" t="s">
        <v>866</v>
      </c>
      <c r="B780" s="127">
        <v>0</v>
      </c>
    </row>
    <row r="781" spans="1:2">
      <c r="A781" s="126" t="s">
        <v>867</v>
      </c>
      <c r="B781" s="127">
        <v>0</v>
      </c>
    </row>
    <row r="782" spans="1:2">
      <c r="A782" s="126" t="s">
        <v>868</v>
      </c>
      <c r="B782" s="127">
        <v>50</v>
      </c>
    </row>
    <row r="783" spans="1:2">
      <c r="A783" s="126" t="s">
        <v>869</v>
      </c>
      <c r="B783" s="127">
        <v>50</v>
      </c>
    </row>
    <row r="784" spans="1:2">
      <c r="A784" s="126" t="s">
        <v>870</v>
      </c>
      <c r="B784" s="127">
        <v>50</v>
      </c>
    </row>
    <row r="785" spans="1:2">
      <c r="A785" s="126" t="s">
        <v>871</v>
      </c>
      <c r="B785" s="127">
        <v>50</v>
      </c>
    </row>
    <row r="786" spans="1:2">
      <c r="A786" s="126" t="s">
        <v>872</v>
      </c>
      <c r="B786" s="127">
        <v>50</v>
      </c>
    </row>
    <row r="787" spans="1:2">
      <c r="A787" s="127" t="s">
        <v>873</v>
      </c>
      <c r="B787" s="127">
        <v>50</v>
      </c>
    </row>
    <row r="788" spans="1:2">
      <c r="A788" s="126" t="s">
        <v>874</v>
      </c>
      <c r="B788" s="127">
        <v>50</v>
      </c>
    </row>
    <row r="789" spans="1:2">
      <c r="A789" s="126" t="s">
        <v>875</v>
      </c>
      <c r="B789" s="127">
        <v>50</v>
      </c>
    </row>
    <row r="790" spans="1:2">
      <c r="A790" s="126" t="s">
        <v>876</v>
      </c>
      <c r="B790" s="127">
        <v>0</v>
      </c>
    </row>
    <row r="791" spans="1:2">
      <c r="A791" s="126" t="s">
        <v>877</v>
      </c>
      <c r="B791" s="127">
        <v>50</v>
      </c>
    </row>
    <row r="792" spans="1:2">
      <c r="A792" s="126" t="s">
        <v>878</v>
      </c>
      <c r="B792" s="127">
        <v>50</v>
      </c>
    </row>
    <row r="793" spans="1:2">
      <c r="A793" s="126" t="s">
        <v>879</v>
      </c>
      <c r="B793" s="127">
        <v>50</v>
      </c>
    </row>
    <row r="794" spans="1:2">
      <c r="A794" s="126" t="s">
        <v>880</v>
      </c>
      <c r="B794" s="127">
        <v>50</v>
      </c>
    </row>
    <row r="795" spans="1:2">
      <c r="A795" s="126" t="s">
        <v>881</v>
      </c>
      <c r="B795" s="127">
        <v>50</v>
      </c>
    </row>
    <row r="796" spans="1:2">
      <c r="A796" s="126" t="s">
        <v>882</v>
      </c>
      <c r="B796" s="127">
        <v>0</v>
      </c>
    </row>
    <row r="797" spans="1:2">
      <c r="A797" s="126" t="s">
        <v>883</v>
      </c>
      <c r="B797" s="127">
        <v>50</v>
      </c>
    </row>
    <row r="798" spans="1:2">
      <c r="A798" s="126" t="s">
        <v>884</v>
      </c>
      <c r="B798" s="127">
        <v>50</v>
      </c>
    </row>
    <row r="799" spans="1:2">
      <c r="A799" s="126" t="s">
        <v>885</v>
      </c>
      <c r="B799" s="127">
        <v>50</v>
      </c>
    </row>
    <row r="800" spans="1:2">
      <c r="A800" s="126" t="s">
        <v>886</v>
      </c>
      <c r="B800" s="127">
        <v>50</v>
      </c>
    </row>
    <row r="801" spans="1:2">
      <c r="A801" s="126" t="s">
        <v>887</v>
      </c>
      <c r="B801" s="127">
        <v>50</v>
      </c>
    </row>
    <row r="802" spans="1:2">
      <c r="A802" s="126" t="s">
        <v>888</v>
      </c>
      <c r="B802" s="127">
        <v>0</v>
      </c>
    </row>
    <row r="803" spans="1:2">
      <c r="A803" s="126" t="s">
        <v>889</v>
      </c>
      <c r="B803" s="127">
        <v>50</v>
      </c>
    </row>
    <row r="804" spans="1:2">
      <c r="A804" s="126" t="s">
        <v>890</v>
      </c>
      <c r="B804" s="127">
        <v>0</v>
      </c>
    </row>
    <row r="805" spans="1:2">
      <c r="A805" s="126" t="s">
        <v>891</v>
      </c>
      <c r="B805" s="127">
        <v>50</v>
      </c>
    </row>
    <row r="806" spans="1:2">
      <c r="A806" s="126" t="s">
        <v>892</v>
      </c>
      <c r="B806" s="127">
        <v>50</v>
      </c>
    </row>
    <row r="807" spans="1:2">
      <c r="A807" s="126" t="s">
        <v>893</v>
      </c>
      <c r="B807" s="127">
        <v>50</v>
      </c>
    </row>
    <row r="808" spans="1:2">
      <c r="A808" s="126" t="s">
        <v>894</v>
      </c>
      <c r="B808" s="127">
        <v>50</v>
      </c>
    </row>
    <row r="809" spans="1:2">
      <c r="A809" s="126" t="s">
        <v>895</v>
      </c>
      <c r="B809" s="127">
        <v>50</v>
      </c>
    </row>
    <row r="810" spans="1:2">
      <c r="A810" s="126" t="s">
        <v>896</v>
      </c>
      <c r="B810" s="127">
        <v>50</v>
      </c>
    </row>
    <row r="811" spans="1:2">
      <c r="A811" s="126" t="s">
        <v>897</v>
      </c>
      <c r="B811" s="127">
        <v>50</v>
      </c>
    </row>
    <row r="812" spans="1:2">
      <c r="A812" s="126" t="s">
        <v>898</v>
      </c>
      <c r="B812" s="127">
        <v>0</v>
      </c>
    </row>
    <row r="813" spans="1:2">
      <c r="A813" s="126" t="s">
        <v>899</v>
      </c>
      <c r="B813" s="127">
        <v>50</v>
      </c>
    </row>
    <row r="814" spans="1:2">
      <c r="A814" s="126" t="s">
        <v>900</v>
      </c>
      <c r="B814" s="127">
        <v>50</v>
      </c>
    </row>
    <row r="815" spans="1:2">
      <c r="A815" s="126" t="s">
        <v>901</v>
      </c>
      <c r="B815" s="127">
        <v>50</v>
      </c>
    </row>
    <row r="816" spans="1:2">
      <c r="A816" s="126" t="s">
        <v>902</v>
      </c>
      <c r="B816" s="127">
        <v>0</v>
      </c>
    </row>
    <row r="817" spans="1:2">
      <c r="A817" s="126" t="s">
        <v>903</v>
      </c>
      <c r="B817" s="127">
        <v>50</v>
      </c>
    </row>
    <row r="818" spans="1:2">
      <c r="A818" s="126" t="s">
        <v>904</v>
      </c>
      <c r="B818" s="127">
        <v>50</v>
      </c>
    </row>
    <row r="819" spans="1:2">
      <c r="A819" s="126" t="s">
        <v>905</v>
      </c>
      <c r="B819" s="127">
        <v>50</v>
      </c>
    </row>
    <row r="820" spans="1:2">
      <c r="A820" s="126" t="s">
        <v>906</v>
      </c>
      <c r="B820" s="127">
        <v>50</v>
      </c>
    </row>
    <row r="821" spans="1:2">
      <c r="A821" s="126" t="s">
        <v>907</v>
      </c>
      <c r="B821" s="127">
        <v>0</v>
      </c>
    </row>
    <row r="822" spans="1:2">
      <c r="A822" s="126" t="s">
        <v>908</v>
      </c>
      <c r="B822" s="127">
        <v>50</v>
      </c>
    </row>
    <row r="823" spans="1:2">
      <c r="A823" s="126" t="s">
        <v>909</v>
      </c>
      <c r="B823" s="127">
        <v>50</v>
      </c>
    </row>
    <row r="824" spans="1:2">
      <c r="A824" s="126" t="s">
        <v>910</v>
      </c>
      <c r="B824" s="127">
        <v>50</v>
      </c>
    </row>
    <row r="825" spans="1:2">
      <c r="A825" s="126" t="s">
        <v>911</v>
      </c>
      <c r="B825" s="127">
        <v>50</v>
      </c>
    </row>
    <row r="826" spans="1:2">
      <c r="A826" s="126" t="s">
        <v>912</v>
      </c>
      <c r="B826" s="127">
        <v>50</v>
      </c>
    </row>
    <row r="827" spans="1:2">
      <c r="A827" s="126" t="s">
        <v>913</v>
      </c>
      <c r="B827" s="127">
        <v>50</v>
      </c>
    </row>
    <row r="828" spans="1:2">
      <c r="A828" s="126" t="s">
        <v>914</v>
      </c>
      <c r="B828" s="127">
        <v>50</v>
      </c>
    </row>
    <row r="829" spans="1:2">
      <c r="A829" s="126" t="s">
        <v>915</v>
      </c>
      <c r="B829" s="127">
        <v>50</v>
      </c>
    </row>
    <row r="830" spans="1:2">
      <c r="A830" s="126" t="s">
        <v>916</v>
      </c>
      <c r="B830" s="127">
        <v>50</v>
      </c>
    </row>
    <row r="831" spans="1:2">
      <c r="A831" s="126" t="s">
        <v>917</v>
      </c>
      <c r="B831" s="127">
        <v>50</v>
      </c>
    </row>
    <row r="832" spans="1:2">
      <c r="A832" s="126" t="s">
        <v>918</v>
      </c>
      <c r="B832" s="127">
        <v>50</v>
      </c>
    </row>
    <row r="833" spans="1:2">
      <c r="A833" s="126" t="s">
        <v>919</v>
      </c>
      <c r="B833" s="127">
        <v>50</v>
      </c>
    </row>
    <row r="834" spans="1:2">
      <c r="A834" s="126" t="s">
        <v>920</v>
      </c>
      <c r="B834" s="127">
        <v>0</v>
      </c>
    </row>
    <row r="835" spans="1:2">
      <c r="A835" s="125" t="s">
        <v>921</v>
      </c>
      <c r="B835" s="127">
        <v>0</v>
      </c>
    </row>
    <row r="836" spans="1:2">
      <c r="A836" s="126" t="s">
        <v>922</v>
      </c>
      <c r="B836" s="127">
        <v>50</v>
      </c>
    </row>
    <row r="837" spans="1:2">
      <c r="A837" s="125" t="s">
        <v>923</v>
      </c>
      <c r="B837" s="127">
        <v>50</v>
      </c>
    </row>
    <row r="838" spans="1:2">
      <c r="A838" s="126" t="s">
        <v>924</v>
      </c>
      <c r="B838" s="127">
        <v>50</v>
      </c>
    </row>
    <row r="839" spans="1:2">
      <c r="A839" s="125" t="s">
        <v>925</v>
      </c>
      <c r="B839" s="127">
        <v>50</v>
      </c>
    </row>
    <row r="840" spans="1:2">
      <c r="A840" s="126" t="s">
        <v>926</v>
      </c>
      <c r="B840" s="127">
        <v>50</v>
      </c>
    </row>
    <row r="841" spans="1:2">
      <c r="A841" s="125" t="s">
        <v>927</v>
      </c>
      <c r="B841" s="127">
        <v>50</v>
      </c>
    </row>
    <row r="842" spans="1:2">
      <c r="A842" s="126" t="s">
        <v>928</v>
      </c>
      <c r="B842" s="127">
        <v>0</v>
      </c>
    </row>
    <row r="843" spans="1:2">
      <c r="A843" s="125" t="s">
        <v>929</v>
      </c>
      <c r="B843" s="127">
        <v>50</v>
      </c>
    </row>
    <row r="844" spans="1:2">
      <c r="A844" s="126" t="s">
        <v>930</v>
      </c>
      <c r="B844" s="127">
        <v>0</v>
      </c>
    </row>
    <row r="845" spans="1:2">
      <c r="A845" s="125" t="s">
        <v>931</v>
      </c>
      <c r="B845" s="127">
        <v>50</v>
      </c>
    </row>
    <row r="846" spans="1:2">
      <c r="A846" s="127" t="s">
        <v>8268</v>
      </c>
      <c r="B846" s="127">
        <v>0</v>
      </c>
    </row>
    <row r="847" spans="1:2">
      <c r="A847" s="127" t="s">
        <v>8269</v>
      </c>
      <c r="B847" s="127">
        <v>0</v>
      </c>
    </row>
    <row r="848" spans="1:2">
      <c r="A848" s="127" t="s">
        <v>8270</v>
      </c>
      <c r="B848" s="127">
        <v>50</v>
      </c>
    </row>
    <row r="849" spans="1:2">
      <c r="A849" s="127" t="s">
        <v>8271</v>
      </c>
      <c r="B849" s="127">
        <v>50</v>
      </c>
    </row>
    <row r="850" spans="1:2">
      <c r="A850" s="126" t="s">
        <v>932</v>
      </c>
      <c r="B850" s="127">
        <v>0</v>
      </c>
    </row>
    <row r="851" spans="1:2">
      <c r="A851" s="125" t="s">
        <v>933</v>
      </c>
      <c r="B851" s="127">
        <v>0</v>
      </c>
    </row>
    <row r="852" spans="1:2">
      <c r="A852" s="126" t="s">
        <v>934</v>
      </c>
      <c r="B852" s="127">
        <v>50</v>
      </c>
    </row>
    <row r="853" spans="1:2">
      <c r="A853" s="125" t="s">
        <v>935</v>
      </c>
      <c r="B853" s="127">
        <v>50</v>
      </c>
    </row>
    <row r="854" spans="1:2">
      <c r="A854" s="127" t="s">
        <v>8272</v>
      </c>
      <c r="B854" s="127">
        <v>0</v>
      </c>
    </row>
    <row r="855" spans="1:2">
      <c r="A855" s="127" t="s">
        <v>8273</v>
      </c>
      <c r="B855" s="127">
        <v>50</v>
      </c>
    </row>
    <row r="856" spans="1:2">
      <c r="A856" s="127" t="s">
        <v>8274</v>
      </c>
      <c r="B856" s="127">
        <v>50</v>
      </c>
    </row>
    <row r="857" spans="1:2">
      <c r="A857" s="127" t="s">
        <v>8275</v>
      </c>
      <c r="B857" s="127">
        <v>50</v>
      </c>
    </row>
    <row r="858" spans="1:2">
      <c r="A858" s="126" t="s">
        <v>936</v>
      </c>
      <c r="B858" s="127">
        <v>0</v>
      </c>
    </row>
    <row r="859" spans="1:2">
      <c r="A859" s="125" t="s">
        <v>937</v>
      </c>
      <c r="B859" s="127">
        <v>50</v>
      </c>
    </row>
    <row r="860" spans="1:2">
      <c r="A860" s="126" t="s">
        <v>938</v>
      </c>
      <c r="B860" s="127">
        <v>0</v>
      </c>
    </row>
    <row r="861" spans="1:2">
      <c r="A861" s="125" t="s">
        <v>939</v>
      </c>
      <c r="B861" s="127">
        <v>50</v>
      </c>
    </row>
    <row r="862" spans="1:2">
      <c r="A862" s="126" t="s">
        <v>940</v>
      </c>
      <c r="B862" s="127">
        <v>50</v>
      </c>
    </row>
    <row r="863" spans="1:2">
      <c r="A863" s="125" t="s">
        <v>941</v>
      </c>
      <c r="B863" s="127">
        <v>0</v>
      </c>
    </row>
    <row r="864" spans="1:2">
      <c r="A864" s="126" t="s">
        <v>942</v>
      </c>
      <c r="B864" s="127">
        <v>50</v>
      </c>
    </row>
    <row r="865" spans="1:2">
      <c r="A865" s="125" t="s">
        <v>943</v>
      </c>
      <c r="B865" s="127">
        <v>50</v>
      </c>
    </row>
    <row r="866" spans="1:2">
      <c r="A866" s="127" t="s">
        <v>944</v>
      </c>
      <c r="B866" s="127">
        <v>0</v>
      </c>
    </row>
    <row r="867" spans="1:2">
      <c r="A867" s="127" t="s">
        <v>945</v>
      </c>
      <c r="B867" s="127">
        <v>50</v>
      </c>
    </row>
    <row r="868" spans="1:2">
      <c r="A868" s="127" t="s">
        <v>946</v>
      </c>
      <c r="B868" s="127">
        <v>50</v>
      </c>
    </row>
    <row r="869" spans="1:2">
      <c r="A869" s="127" t="s">
        <v>947</v>
      </c>
      <c r="B869" s="127">
        <v>50</v>
      </c>
    </row>
    <row r="870" spans="1:2">
      <c r="A870" s="126" t="s">
        <v>948</v>
      </c>
      <c r="B870" s="127">
        <v>50</v>
      </c>
    </row>
    <row r="871" spans="1:2">
      <c r="A871" s="125" t="s">
        <v>949</v>
      </c>
      <c r="B871" s="127">
        <v>50</v>
      </c>
    </row>
    <row r="872" spans="1:2">
      <c r="A872" s="126" t="s">
        <v>950</v>
      </c>
      <c r="B872" s="127">
        <v>50</v>
      </c>
    </row>
    <row r="873" spans="1:2">
      <c r="A873" s="125" t="s">
        <v>4422</v>
      </c>
      <c r="B873" s="127">
        <v>50</v>
      </c>
    </row>
    <row r="874" spans="1:2">
      <c r="A874" s="127" t="s">
        <v>8277</v>
      </c>
      <c r="B874" s="127">
        <v>50</v>
      </c>
    </row>
    <row r="875" spans="1:2">
      <c r="A875" s="127" t="s">
        <v>8278</v>
      </c>
      <c r="B875" s="127">
        <v>50</v>
      </c>
    </row>
    <row r="876" spans="1:2">
      <c r="A876" s="127" t="s">
        <v>8279</v>
      </c>
      <c r="B876" s="127">
        <v>50</v>
      </c>
    </row>
    <row r="877" spans="1:2">
      <c r="A877" s="127" t="s">
        <v>8280</v>
      </c>
      <c r="B877" s="127">
        <v>50</v>
      </c>
    </row>
    <row r="878" spans="1:2">
      <c r="A878" s="126" t="s">
        <v>951</v>
      </c>
      <c r="B878" s="127">
        <v>0</v>
      </c>
    </row>
    <row r="879" spans="1:2">
      <c r="A879" s="125" t="s">
        <v>952</v>
      </c>
      <c r="B879" s="127">
        <v>0</v>
      </c>
    </row>
    <row r="880" spans="1:2">
      <c r="A880" s="126" t="s">
        <v>953</v>
      </c>
      <c r="B880" s="127">
        <v>50</v>
      </c>
    </row>
    <row r="881" spans="1:2">
      <c r="A881" s="125" t="s">
        <v>954</v>
      </c>
      <c r="B881" s="127">
        <v>50</v>
      </c>
    </row>
    <row r="882" spans="1:2">
      <c r="A882" s="126" t="s">
        <v>955</v>
      </c>
      <c r="B882" s="127">
        <v>50</v>
      </c>
    </row>
    <row r="883" spans="1:2">
      <c r="A883" s="125" t="s">
        <v>956</v>
      </c>
      <c r="B883" s="127">
        <v>50</v>
      </c>
    </row>
    <row r="884" spans="1:2">
      <c r="A884" s="126" t="s">
        <v>957</v>
      </c>
      <c r="B884" s="127">
        <v>50</v>
      </c>
    </row>
    <row r="885" spans="1:2">
      <c r="A885" s="125" t="s">
        <v>958</v>
      </c>
      <c r="B885" s="127">
        <v>50</v>
      </c>
    </row>
    <row r="886" spans="1:2">
      <c r="A886" s="126" t="s">
        <v>959</v>
      </c>
      <c r="B886" s="127">
        <v>0</v>
      </c>
    </row>
    <row r="887" spans="1:2">
      <c r="A887" s="125" t="s">
        <v>960</v>
      </c>
      <c r="B887" s="127">
        <v>50</v>
      </c>
    </row>
    <row r="888" spans="1:2">
      <c r="A888" s="126" t="s">
        <v>961</v>
      </c>
      <c r="B888" s="127">
        <v>0</v>
      </c>
    </row>
    <row r="889" spans="1:2">
      <c r="A889" s="125" t="s">
        <v>962</v>
      </c>
      <c r="B889" s="127">
        <v>50</v>
      </c>
    </row>
    <row r="890" spans="1:2">
      <c r="A890" s="126" t="s">
        <v>963</v>
      </c>
      <c r="B890" s="127">
        <v>0</v>
      </c>
    </row>
    <row r="891" spans="1:2">
      <c r="A891" s="125" t="s">
        <v>964</v>
      </c>
      <c r="B891" s="127">
        <v>50</v>
      </c>
    </row>
    <row r="892" spans="1:2">
      <c r="A892" s="126" t="s">
        <v>965</v>
      </c>
      <c r="B892" s="127">
        <v>50</v>
      </c>
    </row>
    <row r="893" spans="1:2">
      <c r="A893" s="125" t="s">
        <v>966</v>
      </c>
      <c r="B893" s="127">
        <v>50</v>
      </c>
    </row>
    <row r="894" spans="1:2">
      <c r="A894" s="127" t="s">
        <v>8281</v>
      </c>
      <c r="B894" s="127">
        <v>0</v>
      </c>
    </row>
    <row r="895" spans="1:2">
      <c r="A895" s="127" t="s">
        <v>8282</v>
      </c>
      <c r="B895" s="127">
        <v>0</v>
      </c>
    </row>
    <row r="896" spans="1:2">
      <c r="A896" s="127" t="s">
        <v>8283</v>
      </c>
      <c r="B896" s="127">
        <v>50</v>
      </c>
    </row>
    <row r="897" spans="1:2">
      <c r="A897" s="127" t="s">
        <v>8284</v>
      </c>
      <c r="B897" s="127">
        <v>50</v>
      </c>
    </row>
    <row r="898" spans="1:2">
      <c r="A898" s="126" t="s">
        <v>967</v>
      </c>
      <c r="B898" s="127">
        <v>50</v>
      </c>
    </row>
    <row r="899" spans="1:2">
      <c r="A899" s="125" t="s">
        <v>968</v>
      </c>
      <c r="B899" s="127">
        <v>50</v>
      </c>
    </row>
    <row r="900" spans="1:2">
      <c r="A900" s="126" t="s">
        <v>969</v>
      </c>
      <c r="B900" s="127">
        <v>50</v>
      </c>
    </row>
    <row r="901" spans="1:2">
      <c r="A901" s="125" t="s">
        <v>970</v>
      </c>
      <c r="B901" s="127">
        <v>50</v>
      </c>
    </row>
    <row r="902" spans="1:2">
      <c r="A902" s="126" t="s">
        <v>971</v>
      </c>
      <c r="B902" s="127">
        <v>50</v>
      </c>
    </row>
    <row r="903" spans="1:2">
      <c r="A903" s="125" t="s">
        <v>972</v>
      </c>
      <c r="B903" s="127">
        <v>50</v>
      </c>
    </row>
    <row r="904" spans="1:2">
      <c r="A904" s="126" t="s">
        <v>973</v>
      </c>
      <c r="B904" s="127">
        <v>50</v>
      </c>
    </row>
    <row r="905" spans="1:2">
      <c r="A905" s="125" t="s">
        <v>974</v>
      </c>
      <c r="B905" s="127">
        <v>50</v>
      </c>
    </row>
    <row r="906" spans="1:2">
      <c r="A906" s="126" t="s">
        <v>975</v>
      </c>
      <c r="B906" s="127">
        <v>0</v>
      </c>
    </row>
    <row r="907" spans="1:2">
      <c r="A907" s="125" t="s">
        <v>976</v>
      </c>
      <c r="B907" s="127">
        <v>0</v>
      </c>
    </row>
    <row r="908" spans="1:2">
      <c r="A908" s="126" t="s">
        <v>977</v>
      </c>
      <c r="B908" s="127">
        <v>50</v>
      </c>
    </row>
    <row r="909" spans="1:2">
      <c r="A909" s="125" t="s">
        <v>978</v>
      </c>
      <c r="B909" s="127">
        <v>50</v>
      </c>
    </row>
    <row r="910" spans="1:2">
      <c r="A910" s="126" t="s">
        <v>979</v>
      </c>
      <c r="B910" s="127">
        <v>50</v>
      </c>
    </row>
    <row r="911" spans="1:2">
      <c r="A911" s="125" t="s">
        <v>980</v>
      </c>
      <c r="B911" s="127">
        <v>50</v>
      </c>
    </row>
    <row r="912" spans="1:2">
      <c r="A912" s="126" t="s">
        <v>981</v>
      </c>
      <c r="B912" s="127">
        <v>50</v>
      </c>
    </row>
    <row r="913" spans="1:2">
      <c r="A913" s="125" t="s">
        <v>982</v>
      </c>
      <c r="B913" s="127">
        <v>50</v>
      </c>
    </row>
    <row r="914" spans="1:2">
      <c r="A914" s="127" t="s">
        <v>8285</v>
      </c>
      <c r="B914" s="127">
        <v>0</v>
      </c>
    </row>
    <row r="915" spans="1:2">
      <c r="A915" s="127" t="s">
        <v>8286</v>
      </c>
      <c r="B915" s="127">
        <v>0</v>
      </c>
    </row>
    <row r="916" spans="1:2">
      <c r="A916" s="127" t="s">
        <v>8287</v>
      </c>
      <c r="B916" s="127">
        <v>50</v>
      </c>
    </row>
    <row r="917" spans="1:2">
      <c r="A917" s="127" t="s">
        <v>8288</v>
      </c>
      <c r="B917" s="127">
        <v>50</v>
      </c>
    </row>
    <row r="918" spans="1:2">
      <c r="A918" s="126" t="s">
        <v>983</v>
      </c>
      <c r="B918" s="127">
        <v>50</v>
      </c>
    </row>
    <row r="919" spans="1:2">
      <c r="A919" s="125" t="s">
        <v>984</v>
      </c>
      <c r="B919" s="127">
        <v>50</v>
      </c>
    </row>
    <row r="920" spans="1:2">
      <c r="A920" s="126" t="s">
        <v>985</v>
      </c>
      <c r="B920" s="127">
        <v>50</v>
      </c>
    </row>
    <row r="921" spans="1:2">
      <c r="A921" s="125" t="s">
        <v>986</v>
      </c>
      <c r="B921" s="127">
        <v>50</v>
      </c>
    </row>
    <row r="922" spans="1:2">
      <c r="A922" s="126" t="s">
        <v>987</v>
      </c>
      <c r="B922" s="127">
        <v>50</v>
      </c>
    </row>
    <row r="923" spans="1:2">
      <c r="A923" s="125" t="s">
        <v>988</v>
      </c>
      <c r="B923" s="127">
        <v>50</v>
      </c>
    </row>
    <row r="924" spans="1:2">
      <c r="A924" s="126" t="s">
        <v>989</v>
      </c>
      <c r="B924" s="127">
        <v>50</v>
      </c>
    </row>
    <row r="925" spans="1:2">
      <c r="A925" s="125" t="s">
        <v>990</v>
      </c>
      <c r="B925" s="127">
        <v>50</v>
      </c>
    </row>
    <row r="926" spans="1:2">
      <c r="A926" s="126" t="s">
        <v>991</v>
      </c>
      <c r="B926" s="127">
        <v>0</v>
      </c>
    </row>
    <row r="927" spans="1:2">
      <c r="A927" s="125" t="s">
        <v>992</v>
      </c>
      <c r="B927" s="127">
        <v>50</v>
      </c>
    </row>
    <row r="928" spans="1:2">
      <c r="A928" s="126" t="s">
        <v>993</v>
      </c>
      <c r="B928" s="127">
        <v>0</v>
      </c>
    </row>
    <row r="929" spans="1:2">
      <c r="A929" s="125" t="s">
        <v>994</v>
      </c>
      <c r="B929" s="127">
        <v>50</v>
      </c>
    </row>
    <row r="930" spans="1:2">
      <c r="A930" s="127" t="s">
        <v>8289</v>
      </c>
      <c r="B930" s="127">
        <v>0</v>
      </c>
    </row>
    <row r="931" spans="1:2">
      <c r="A931" s="127" t="s">
        <v>8290</v>
      </c>
      <c r="B931" s="127">
        <v>50</v>
      </c>
    </row>
    <row r="932" spans="1:2">
      <c r="A932" s="127" t="s">
        <v>8291</v>
      </c>
      <c r="B932" s="127">
        <v>50</v>
      </c>
    </row>
    <row r="933" spans="1:2">
      <c r="A933" s="127" t="s">
        <v>8292</v>
      </c>
      <c r="B933" s="127">
        <v>50</v>
      </c>
    </row>
    <row r="934" spans="1:2">
      <c r="A934" s="126" t="s">
        <v>995</v>
      </c>
      <c r="B934" s="127">
        <v>50</v>
      </c>
    </row>
    <row r="935" spans="1:2">
      <c r="A935" s="125" t="s">
        <v>996</v>
      </c>
      <c r="B935" s="127">
        <v>50</v>
      </c>
    </row>
    <row r="936" spans="1:2">
      <c r="A936" s="126" t="s">
        <v>997</v>
      </c>
      <c r="B936" s="127">
        <v>50</v>
      </c>
    </row>
    <row r="937" spans="1:2">
      <c r="A937" s="125" t="s">
        <v>998</v>
      </c>
      <c r="B937" s="127">
        <v>50</v>
      </c>
    </row>
    <row r="938" spans="1:2">
      <c r="A938" s="126" t="s">
        <v>999</v>
      </c>
      <c r="B938" s="127">
        <v>0</v>
      </c>
    </row>
    <row r="939" spans="1:2">
      <c r="A939" s="125" t="s">
        <v>1000</v>
      </c>
      <c r="B939" s="127">
        <v>50</v>
      </c>
    </row>
    <row r="940" spans="1:2">
      <c r="A940" s="126" t="s">
        <v>1001</v>
      </c>
      <c r="B940" s="127">
        <v>0</v>
      </c>
    </row>
    <row r="941" spans="1:2">
      <c r="A941" s="125" t="s">
        <v>1002</v>
      </c>
      <c r="B941" s="127">
        <v>50</v>
      </c>
    </row>
    <row r="942" spans="1:2">
      <c r="A942" s="126" t="s">
        <v>1003</v>
      </c>
      <c r="B942" s="127">
        <v>0</v>
      </c>
    </row>
    <row r="943" spans="1:2">
      <c r="A943" s="125" t="s">
        <v>1004</v>
      </c>
      <c r="B943" s="127">
        <v>0</v>
      </c>
    </row>
    <row r="944" spans="1:2">
      <c r="A944" s="126" t="s">
        <v>1005</v>
      </c>
      <c r="B944" s="127">
        <v>50</v>
      </c>
    </row>
    <row r="945" spans="1:2">
      <c r="A945" s="125" t="s">
        <v>1006</v>
      </c>
      <c r="B945" s="127">
        <v>50</v>
      </c>
    </row>
    <row r="946" spans="1:2">
      <c r="A946" s="127" t="s">
        <v>8293</v>
      </c>
      <c r="B946" s="127">
        <v>50</v>
      </c>
    </row>
    <row r="947" spans="1:2">
      <c r="A947" s="127" t="s">
        <v>8294</v>
      </c>
      <c r="B947" s="127">
        <v>50</v>
      </c>
    </row>
    <row r="948" spans="1:2">
      <c r="A948" s="127" t="s">
        <v>8295</v>
      </c>
      <c r="B948" s="127">
        <v>50</v>
      </c>
    </row>
    <row r="949" spans="1:2">
      <c r="A949" s="127" t="s">
        <v>8296</v>
      </c>
      <c r="B949" s="127">
        <v>50</v>
      </c>
    </row>
    <row r="950" spans="1:2">
      <c r="A950" s="126" t="s">
        <v>1007</v>
      </c>
      <c r="B950" s="127">
        <v>0</v>
      </c>
    </row>
    <row r="951" spans="1:2">
      <c r="A951" s="125" t="s">
        <v>1008</v>
      </c>
      <c r="B951" s="127">
        <v>50</v>
      </c>
    </row>
    <row r="952" spans="1:2">
      <c r="A952" s="126" t="s">
        <v>1009</v>
      </c>
      <c r="B952" s="127">
        <v>0</v>
      </c>
    </row>
    <row r="953" spans="1:2">
      <c r="A953" s="125" t="s">
        <v>1010</v>
      </c>
      <c r="B953" s="127">
        <v>50</v>
      </c>
    </row>
    <row r="954" spans="1:2">
      <c r="A954" s="126" t="s">
        <v>1011</v>
      </c>
      <c r="B954" s="127">
        <v>0</v>
      </c>
    </row>
    <row r="955" spans="1:2">
      <c r="A955" s="125" t="s">
        <v>1012</v>
      </c>
      <c r="B955" s="127">
        <v>0</v>
      </c>
    </row>
    <row r="956" spans="1:2">
      <c r="A956" s="126" t="s">
        <v>1013</v>
      </c>
      <c r="B956" s="127">
        <v>50</v>
      </c>
    </row>
    <row r="957" spans="1:2">
      <c r="A957" s="125" t="s">
        <v>1014</v>
      </c>
      <c r="B957" s="127">
        <v>50</v>
      </c>
    </row>
    <row r="958" spans="1:2">
      <c r="A958" s="127" t="s">
        <v>8297</v>
      </c>
      <c r="B958" s="127">
        <v>50</v>
      </c>
    </row>
    <row r="959" spans="1:2">
      <c r="A959" s="127" t="s">
        <v>8298</v>
      </c>
      <c r="B959" s="127">
        <v>0</v>
      </c>
    </row>
    <row r="960" spans="1:2">
      <c r="A960" s="127" t="s">
        <v>8299</v>
      </c>
      <c r="B960" s="127">
        <v>50</v>
      </c>
    </row>
    <row r="961" spans="1:2">
      <c r="A961" s="127" t="s">
        <v>8300</v>
      </c>
      <c r="B961" s="127">
        <v>50</v>
      </c>
    </row>
    <row r="962" spans="1:2">
      <c r="A962" s="127" t="s">
        <v>8301</v>
      </c>
      <c r="B962" s="127">
        <v>0</v>
      </c>
    </row>
    <row r="963" spans="1:2">
      <c r="A963" s="127" t="s">
        <v>8302</v>
      </c>
      <c r="B963" s="127">
        <v>50</v>
      </c>
    </row>
    <row r="964" spans="1:2">
      <c r="A964" s="127" t="s">
        <v>8303</v>
      </c>
      <c r="B964" s="127">
        <v>50</v>
      </c>
    </row>
    <row r="965" spans="1:2">
      <c r="A965" s="127" t="s">
        <v>8304</v>
      </c>
      <c r="B965" s="127">
        <v>50</v>
      </c>
    </row>
    <row r="966" spans="1:2">
      <c r="A966" s="126" t="s">
        <v>1015</v>
      </c>
      <c r="B966" s="127">
        <v>50</v>
      </c>
    </row>
    <row r="967" spans="1:2">
      <c r="A967" s="126" t="s">
        <v>1016</v>
      </c>
      <c r="B967" s="127">
        <v>50</v>
      </c>
    </row>
    <row r="968" spans="1:2">
      <c r="A968" s="127" t="s">
        <v>8305</v>
      </c>
      <c r="B968" s="127">
        <v>0</v>
      </c>
    </row>
    <row r="969" spans="1:2">
      <c r="A969" s="127" t="s">
        <v>8306</v>
      </c>
      <c r="B969" s="127">
        <v>0</v>
      </c>
    </row>
    <row r="970" spans="1:2">
      <c r="A970" s="127" t="s">
        <v>8307</v>
      </c>
      <c r="B970" s="127">
        <v>50</v>
      </c>
    </row>
    <row r="971" spans="1:2">
      <c r="A971" s="127" t="s">
        <v>8308</v>
      </c>
      <c r="B971" s="127">
        <v>50</v>
      </c>
    </row>
    <row r="972" spans="1:2">
      <c r="A972" s="126" t="s">
        <v>1017</v>
      </c>
      <c r="B972" s="127">
        <v>0</v>
      </c>
    </row>
    <row r="973" spans="1:2">
      <c r="A973" s="125" t="s">
        <v>1018</v>
      </c>
      <c r="B973" s="127">
        <v>50</v>
      </c>
    </row>
    <row r="974" spans="1:2">
      <c r="A974" s="126" t="s">
        <v>1019</v>
      </c>
      <c r="B974" s="127">
        <v>50</v>
      </c>
    </row>
    <row r="975" spans="1:2">
      <c r="A975" s="125" t="s">
        <v>1020</v>
      </c>
      <c r="B975" s="127">
        <v>50</v>
      </c>
    </row>
    <row r="976" spans="1:2">
      <c r="A976" s="126" t="s">
        <v>1021</v>
      </c>
      <c r="B976" s="127">
        <v>50</v>
      </c>
    </row>
    <row r="977" spans="1:2">
      <c r="A977" s="125" t="s">
        <v>1022</v>
      </c>
      <c r="B977" s="127">
        <v>0</v>
      </c>
    </row>
    <row r="978" spans="1:2">
      <c r="A978" s="126" t="s">
        <v>1023</v>
      </c>
      <c r="B978" s="127">
        <v>50</v>
      </c>
    </row>
    <row r="979" spans="1:2">
      <c r="A979" s="125" t="s">
        <v>1024</v>
      </c>
      <c r="B979" s="127">
        <v>50</v>
      </c>
    </row>
    <row r="980" spans="1:2">
      <c r="A980" s="126" t="s">
        <v>1025</v>
      </c>
      <c r="B980" s="127">
        <v>50</v>
      </c>
    </row>
    <row r="981" spans="1:2">
      <c r="A981" s="125" t="s">
        <v>1026</v>
      </c>
      <c r="B981" s="127">
        <v>50</v>
      </c>
    </row>
    <row r="982" spans="1:2">
      <c r="A982" s="126" t="s">
        <v>1027</v>
      </c>
      <c r="B982" s="127">
        <v>50</v>
      </c>
    </row>
    <row r="983" spans="1:2">
      <c r="A983" s="125" t="s">
        <v>4423</v>
      </c>
      <c r="B983" s="127">
        <v>50</v>
      </c>
    </row>
    <row r="984" spans="1:2">
      <c r="A984" s="126" t="s">
        <v>1028</v>
      </c>
      <c r="B984" s="127">
        <v>50</v>
      </c>
    </row>
    <row r="985" spans="1:2">
      <c r="A985" s="125" t="s">
        <v>1029</v>
      </c>
      <c r="B985" s="127">
        <v>50</v>
      </c>
    </row>
    <row r="986" spans="1:2">
      <c r="A986" s="126" t="s">
        <v>1030</v>
      </c>
      <c r="B986" s="127">
        <v>50</v>
      </c>
    </row>
    <row r="987" spans="1:2">
      <c r="A987" s="125" t="s">
        <v>1031</v>
      </c>
      <c r="B987" s="127">
        <v>50</v>
      </c>
    </row>
    <row r="988" spans="1:2">
      <c r="A988" s="126" t="s">
        <v>1032</v>
      </c>
      <c r="B988" s="127">
        <v>50</v>
      </c>
    </row>
    <row r="989" spans="1:2">
      <c r="A989" s="125" t="s">
        <v>1033</v>
      </c>
      <c r="B989" s="127">
        <v>50</v>
      </c>
    </row>
    <row r="990" spans="1:2">
      <c r="A990" s="126" t="s">
        <v>1034</v>
      </c>
      <c r="B990" s="127">
        <v>50</v>
      </c>
    </row>
    <row r="991" spans="1:2">
      <c r="A991" s="125" t="s">
        <v>1035</v>
      </c>
      <c r="B991" s="127">
        <v>50</v>
      </c>
    </row>
    <row r="992" spans="1:2">
      <c r="A992" s="126" t="s">
        <v>1036</v>
      </c>
      <c r="B992" s="127">
        <v>0</v>
      </c>
    </row>
    <row r="993" spans="1:2">
      <c r="A993" s="125" t="s">
        <v>1037</v>
      </c>
      <c r="B993" s="127">
        <v>50</v>
      </c>
    </row>
    <row r="994" spans="1:2">
      <c r="A994" s="126" t="s">
        <v>1038</v>
      </c>
      <c r="B994" s="127">
        <v>0</v>
      </c>
    </row>
    <row r="995" spans="1:2">
      <c r="A995" s="125" t="s">
        <v>1039</v>
      </c>
      <c r="B995" s="127">
        <v>50</v>
      </c>
    </row>
    <row r="996" spans="1:2">
      <c r="A996" s="126" t="s">
        <v>1040</v>
      </c>
      <c r="B996" s="127">
        <v>0</v>
      </c>
    </row>
    <row r="997" spans="1:2">
      <c r="A997" s="125" t="s">
        <v>1041</v>
      </c>
      <c r="B997" s="127">
        <v>50</v>
      </c>
    </row>
    <row r="998" spans="1:2">
      <c r="A998" s="126" t="s">
        <v>1042</v>
      </c>
      <c r="B998" s="127">
        <v>0</v>
      </c>
    </row>
    <row r="999" spans="1:2">
      <c r="A999" s="125" t="s">
        <v>1043</v>
      </c>
      <c r="B999" s="127">
        <v>50</v>
      </c>
    </row>
    <row r="1000" spans="1:2">
      <c r="A1000" s="126" t="s">
        <v>1044</v>
      </c>
      <c r="B1000" s="127">
        <v>0</v>
      </c>
    </row>
    <row r="1001" spans="1:2">
      <c r="A1001" s="125" t="s">
        <v>1045</v>
      </c>
      <c r="B1001" s="127">
        <v>50</v>
      </c>
    </row>
    <row r="1002" spans="1:2">
      <c r="A1002" s="126" t="s">
        <v>1046</v>
      </c>
      <c r="B1002" s="127">
        <v>50</v>
      </c>
    </row>
    <row r="1003" spans="1:2">
      <c r="A1003" s="125" t="s">
        <v>1047</v>
      </c>
      <c r="B1003" s="127">
        <v>50</v>
      </c>
    </row>
    <row r="1004" spans="1:2">
      <c r="A1004" s="126" t="s">
        <v>1048</v>
      </c>
      <c r="B1004" s="127">
        <v>0</v>
      </c>
    </row>
    <row r="1005" spans="1:2">
      <c r="A1005" s="125" t="s">
        <v>1049</v>
      </c>
      <c r="B1005" s="127">
        <v>50</v>
      </c>
    </row>
    <row r="1006" spans="1:2">
      <c r="A1006" s="126" t="s">
        <v>1050</v>
      </c>
      <c r="B1006" s="127">
        <v>50</v>
      </c>
    </row>
    <row r="1007" spans="1:2">
      <c r="A1007" s="125" t="s">
        <v>1051</v>
      </c>
      <c r="B1007" s="127">
        <v>50</v>
      </c>
    </row>
    <row r="1008" spans="1:2">
      <c r="A1008" s="126" t="s">
        <v>1052</v>
      </c>
      <c r="B1008" s="127">
        <v>50</v>
      </c>
    </row>
    <row r="1009" spans="1:2">
      <c r="A1009" s="125" t="s">
        <v>1053</v>
      </c>
      <c r="B1009" s="127">
        <v>50</v>
      </c>
    </row>
    <row r="1010" spans="1:2">
      <c r="A1010" s="126" t="s">
        <v>1054</v>
      </c>
      <c r="B1010" s="127">
        <v>50</v>
      </c>
    </row>
    <row r="1011" spans="1:2">
      <c r="A1011" s="125" t="s">
        <v>1055</v>
      </c>
      <c r="B1011" s="127">
        <v>50</v>
      </c>
    </row>
    <row r="1012" spans="1:2">
      <c r="A1012" s="126" t="s">
        <v>1056</v>
      </c>
      <c r="B1012" s="127">
        <v>0</v>
      </c>
    </row>
    <row r="1013" spans="1:2">
      <c r="A1013" s="125" t="s">
        <v>1057</v>
      </c>
      <c r="B1013" s="127">
        <v>50</v>
      </c>
    </row>
    <row r="1014" spans="1:2">
      <c r="A1014" s="126" t="s">
        <v>1058</v>
      </c>
      <c r="B1014" s="127">
        <v>50</v>
      </c>
    </row>
    <row r="1015" spans="1:2">
      <c r="A1015" s="125" t="s">
        <v>1059</v>
      </c>
      <c r="B1015" s="127">
        <v>50</v>
      </c>
    </row>
    <row r="1016" spans="1:2">
      <c r="A1016" s="126" t="s">
        <v>1060</v>
      </c>
      <c r="B1016" s="127">
        <v>0</v>
      </c>
    </row>
    <row r="1017" spans="1:2">
      <c r="A1017" s="125" t="s">
        <v>1061</v>
      </c>
      <c r="B1017" s="127">
        <v>50</v>
      </c>
    </row>
    <row r="1018" spans="1:2">
      <c r="A1018" s="126" t="s">
        <v>1062</v>
      </c>
      <c r="B1018" s="127">
        <v>50</v>
      </c>
    </row>
    <row r="1019" spans="1:2">
      <c r="A1019" s="125" t="s">
        <v>1063</v>
      </c>
      <c r="B1019" s="127">
        <v>50</v>
      </c>
    </row>
    <row r="1020" spans="1:2">
      <c r="A1020" s="126" t="s">
        <v>1064</v>
      </c>
      <c r="B1020" s="127">
        <v>0</v>
      </c>
    </row>
    <row r="1021" spans="1:2">
      <c r="A1021" s="125" t="s">
        <v>1065</v>
      </c>
      <c r="B1021" s="127">
        <v>50</v>
      </c>
    </row>
    <row r="1022" spans="1:2">
      <c r="A1022" s="126" t="s">
        <v>1066</v>
      </c>
      <c r="B1022" s="127">
        <v>50</v>
      </c>
    </row>
    <row r="1023" spans="1:2">
      <c r="A1023" s="125" t="s">
        <v>1067</v>
      </c>
      <c r="B1023" s="127">
        <v>50</v>
      </c>
    </row>
    <row r="1024" spans="1:2">
      <c r="A1024" s="126" t="s">
        <v>1068</v>
      </c>
      <c r="B1024" s="127">
        <v>0</v>
      </c>
    </row>
    <row r="1025" spans="1:2">
      <c r="A1025" s="126" t="s">
        <v>1069</v>
      </c>
      <c r="B1025" s="127">
        <v>50</v>
      </c>
    </row>
    <row r="1026" spans="1:2">
      <c r="A1026" s="126" t="s">
        <v>1070</v>
      </c>
      <c r="B1026" s="127">
        <v>50</v>
      </c>
    </row>
    <row r="1027" spans="1:2">
      <c r="A1027" s="126" t="s">
        <v>1071</v>
      </c>
      <c r="B1027" s="127">
        <v>50</v>
      </c>
    </row>
    <row r="1028" spans="1:2">
      <c r="A1028" s="126" t="s">
        <v>1072</v>
      </c>
      <c r="B1028" s="127">
        <v>0</v>
      </c>
    </row>
    <row r="1029" spans="1:2">
      <c r="A1029" s="125" t="s">
        <v>4424</v>
      </c>
      <c r="B1029" s="127">
        <v>50</v>
      </c>
    </row>
    <row r="1030" spans="1:2">
      <c r="A1030" s="126" t="s">
        <v>1073</v>
      </c>
      <c r="B1030" s="127">
        <v>50</v>
      </c>
    </row>
    <row r="1031" spans="1:2">
      <c r="A1031" s="125" t="s">
        <v>4425</v>
      </c>
      <c r="B1031" s="127">
        <v>50</v>
      </c>
    </row>
    <row r="1032" spans="1:2">
      <c r="A1032" s="126" t="s">
        <v>1074</v>
      </c>
      <c r="B1032" s="127">
        <v>50</v>
      </c>
    </row>
    <row r="1033" spans="1:2">
      <c r="A1033" s="125" t="s">
        <v>1075</v>
      </c>
      <c r="B1033" s="127">
        <v>50</v>
      </c>
    </row>
    <row r="1034" spans="1:2">
      <c r="A1034" s="126" t="s">
        <v>1076</v>
      </c>
      <c r="B1034" s="127">
        <v>50</v>
      </c>
    </row>
    <row r="1035" spans="1:2">
      <c r="A1035" s="125" t="s">
        <v>1077</v>
      </c>
      <c r="B1035" s="127">
        <v>50</v>
      </c>
    </row>
    <row r="1036" spans="1:2">
      <c r="A1036" s="126" t="s">
        <v>1078</v>
      </c>
      <c r="B1036" s="127">
        <v>0</v>
      </c>
    </row>
    <row r="1037" spans="1:2">
      <c r="A1037" s="125" t="s">
        <v>1079</v>
      </c>
      <c r="B1037" s="127">
        <v>50</v>
      </c>
    </row>
    <row r="1038" spans="1:2">
      <c r="A1038" s="126" t="s">
        <v>1080</v>
      </c>
      <c r="B1038" s="127">
        <v>50</v>
      </c>
    </row>
    <row r="1039" spans="1:2">
      <c r="A1039" s="125" t="s">
        <v>1081</v>
      </c>
      <c r="B1039" s="127">
        <v>50</v>
      </c>
    </row>
    <row r="1040" spans="1:2">
      <c r="A1040" s="126" t="s">
        <v>1082</v>
      </c>
      <c r="B1040" s="127">
        <v>0</v>
      </c>
    </row>
    <row r="1041" spans="1:2">
      <c r="A1041" s="125" t="s">
        <v>1083</v>
      </c>
      <c r="B1041" s="127">
        <v>50</v>
      </c>
    </row>
    <row r="1042" spans="1:2">
      <c r="A1042" s="126" t="s">
        <v>1084</v>
      </c>
      <c r="B1042" s="127">
        <v>50</v>
      </c>
    </row>
    <row r="1043" spans="1:2">
      <c r="A1043" s="125" t="s">
        <v>1085</v>
      </c>
      <c r="B1043" s="127">
        <v>50</v>
      </c>
    </row>
    <row r="1044" spans="1:2">
      <c r="A1044" s="126" t="s">
        <v>1086</v>
      </c>
      <c r="B1044" s="127">
        <v>0</v>
      </c>
    </row>
    <row r="1045" spans="1:2">
      <c r="A1045" s="125" t="s">
        <v>1087</v>
      </c>
      <c r="B1045" s="127">
        <v>50</v>
      </c>
    </row>
    <row r="1046" spans="1:2">
      <c r="A1046" s="126" t="s">
        <v>1088</v>
      </c>
      <c r="B1046" s="127">
        <v>50</v>
      </c>
    </row>
    <row r="1047" spans="1:2">
      <c r="A1047" s="125" t="s">
        <v>1089</v>
      </c>
      <c r="B1047" s="127">
        <v>50</v>
      </c>
    </row>
    <row r="1048" spans="1:2">
      <c r="A1048" s="126" t="s">
        <v>1090</v>
      </c>
      <c r="B1048" s="127">
        <v>50</v>
      </c>
    </row>
    <row r="1049" spans="1:2">
      <c r="A1049" s="125" t="s">
        <v>1091</v>
      </c>
      <c r="B1049" s="127">
        <v>50</v>
      </c>
    </row>
    <row r="1050" spans="1:2">
      <c r="A1050" s="126" t="s">
        <v>1092</v>
      </c>
      <c r="B1050" s="127">
        <v>50</v>
      </c>
    </row>
    <row r="1051" spans="1:2">
      <c r="A1051" s="125" t="s">
        <v>1093</v>
      </c>
      <c r="B1051" s="127">
        <v>50</v>
      </c>
    </row>
    <row r="1052" spans="1:2">
      <c r="A1052" s="126" t="s">
        <v>1094</v>
      </c>
      <c r="B1052" s="127">
        <v>0</v>
      </c>
    </row>
    <row r="1053" spans="1:2">
      <c r="A1053" s="125" t="s">
        <v>1095</v>
      </c>
      <c r="B1053" s="127">
        <v>50</v>
      </c>
    </row>
    <row r="1054" spans="1:2">
      <c r="A1054" s="126" t="s">
        <v>1096</v>
      </c>
      <c r="B1054" s="127">
        <v>50</v>
      </c>
    </row>
    <row r="1055" spans="1:2">
      <c r="A1055" s="125" t="s">
        <v>1097</v>
      </c>
      <c r="B1055" s="127">
        <v>50</v>
      </c>
    </row>
    <row r="1056" spans="1:2">
      <c r="A1056" s="126" t="s">
        <v>1098</v>
      </c>
      <c r="B1056" s="127">
        <v>50</v>
      </c>
    </row>
    <row r="1057" spans="1:2">
      <c r="A1057" s="125" t="s">
        <v>1099</v>
      </c>
      <c r="B1057" s="127">
        <v>50</v>
      </c>
    </row>
    <row r="1058" spans="1:2">
      <c r="A1058" s="126" t="s">
        <v>1100</v>
      </c>
      <c r="B1058" s="127">
        <v>50</v>
      </c>
    </row>
    <row r="1059" spans="1:2">
      <c r="A1059" s="125" t="s">
        <v>1101</v>
      </c>
      <c r="B1059" s="127">
        <v>50</v>
      </c>
    </row>
    <row r="1060" spans="1:2">
      <c r="A1060" s="126" t="s">
        <v>1102</v>
      </c>
      <c r="B1060" s="127">
        <v>50</v>
      </c>
    </row>
    <row r="1061" spans="1:2">
      <c r="A1061" s="125" t="s">
        <v>4426</v>
      </c>
      <c r="B1061" s="127">
        <v>50</v>
      </c>
    </row>
    <row r="1062" spans="1:2">
      <c r="A1062" s="126" t="s">
        <v>1103</v>
      </c>
      <c r="B1062" s="127">
        <v>50</v>
      </c>
    </row>
    <row r="1063" spans="1:2">
      <c r="A1063" s="125" t="s">
        <v>4427</v>
      </c>
      <c r="B1063" s="127">
        <v>0</v>
      </c>
    </row>
    <row r="1064" spans="1:2">
      <c r="A1064" s="126" t="s">
        <v>1104</v>
      </c>
      <c r="B1064" s="127">
        <v>50</v>
      </c>
    </row>
    <row r="1065" spans="1:2">
      <c r="A1065" s="125" t="s">
        <v>1105</v>
      </c>
      <c r="B1065" s="127">
        <v>50</v>
      </c>
    </row>
    <row r="1066" spans="1:2">
      <c r="A1066" s="126" t="s">
        <v>1106</v>
      </c>
      <c r="B1066" s="127">
        <v>50</v>
      </c>
    </row>
    <row r="1067" spans="1:2">
      <c r="A1067" s="125" t="s">
        <v>1107</v>
      </c>
      <c r="B1067" s="127">
        <v>50</v>
      </c>
    </row>
    <row r="1068" spans="1:2">
      <c r="A1068" s="126" t="s">
        <v>1108</v>
      </c>
      <c r="B1068" s="127">
        <v>50</v>
      </c>
    </row>
    <row r="1069" spans="1:2">
      <c r="A1069" s="126" t="s">
        <v>1109</v>
      </c>
      <c r="B1069" s="127">
        <v>50</v>
      </c>
    </row>
    <row r="1070" spans="1:2">
      <c r="A1070" s="126" t="s">
        <v>1110</v>
      </c>
      <c r="B1070" s="127">
        <v>50</v>
      </c>
    </row>
    <row r="1071" spans="1:2">
      <c r="A1071" s="126" t="s">
        <v>1111</v>
      </c>
      <c r="B1071" s="127">
        <v>50</v>
      </c>
    </row>
    <row r="1072" spans="1:2">
      <c r="A1072" s="126" t="s">
        <v>1112</v>
      </c>
      <c r="B1072" s="127">
        <v>50</v>
      </c>
    </row>
    <row r="1073" spans="1:2">
      <c r="A1073" s="126" t="s">
        <v>1113</v>
      </c>
      <c r="B1073" s="127">
        <v>50</v>
      </c>
    </row>
    <row r="1074" spans="1:2">
      <c r="A1074" s="126" t="s">
        <v>1114</v>
      </c>
      <c r="B1074" s="127">
        <v>50</v>
      </c>
    </row>
    <row r="1075" spans="1:2">
      <c r="A1075" s="126" t="s">
        <v>1115</v>
      </c>
      <c r="B1075" s="127">
        <v>50</v>
      </c>
    </row>
    <row r="1076" spans="1:2">
      <c r="A1076" s="126" t="s">
        <v>1116</v>
      </c>
      <c r="B1076" s="127">
        <v>50</v>
      </c>
    </row>
    <row r="1077" spans="1:2">
      <c r="A1077" s="126" t="s">
        <v>1117</v>
      </c>
      <c r="B1077" s="127">
        <v>50</v>
      </c>
    </row>
    <row r="1078" spans="1:2">
      <c r="A1078" s="126" t="s">
        <v>1118</v>
      </c>
      <c r="B1078" s="127">
        <v>50</v>
      </c>
    </row>
    <row r="1079" spans="1:2">
      <c r="A1079" s="127" t="s">
        <v>1119</v>
      </c>
      <c r="B1079" s="127">
        <v>50</v>
      </c>
    </row>
    <row r="1080" spans="1:2">
      <c r="A1080" s="126" t="s">
        <v>1120</v>
      </c>
      <c r="B1080" s="127">
        <v>50</v>
      </c>
    </row>
    <row r="1081" spans="1:2">
      <c r="A1081" s="126" t="s">
        <v>1121</v>
      </c>
      <c r="B1081" s="127">
        <v>50</v>
      </c>
    </row>
    <row r="1082" spans="1:2">
      <c r="A1082" s="126" t="s">
        <v>1122</v>
      </c>
      <c r="B1082" s="127">
        <v>50</v>
      </c>
    </row>
    <row r="1083" spans="1:2">
      <c r="A1083" s="126" t="s">
        <v>1123</v>
      </c>
      <c r="B1083" s="127">
        <v>50</v>
      </c>
    </row>
    <row r="1084" spans="1:2">
      <c r="A1084" s="126" t="s">
        <v>1124</v>
      </c>
      <c r="B1084" s="127">
        <v>50</v>
      </c>
    </row>
    <row r="1085" spans="1:2">
      <c r="A1085" s="126" t="s">
        <v>1125</v>
      </c>
      <c r="B1085" s="127">
        <v>50</v>
      </c>
    </row>
    <row r="1086" spans="1:2">
      <c r="A1086" s="126" t="s">
        <v>1126</v>
      </c>
      <c r="B1086" s="127">
        <v>50</v>
      </c>
    </row>
    <row r="1087" spans="1:2">
      <c r="A1087" s="126" t="s">
        <v>1127</v>
      </c>
      <c r="B1087" s="127">
        <v>50</v>
      </c>
    </row>
    <row r="1088" spans="1:2">
      <c r="A1088" s="126" t="s">
        <v>1128</v>
      </c>
      <c r="B1088" s="127">
        <v>50</v>
      </c>
    </row>
    <row r="1089" spans="1:2">
      <c r="A1089" s="126" t="s">
        <v>1129</v>
      </c>
      <c r="B1089" s="127">
        <v>50</v>
      </c>
    </row>
    <row r="1090" spans="1:2">
      <c r="A1090" s="126" t="s">
        <v>1130</v>
      </c>
      <c r="B1090" s="127">
        <v>50</v>
      </c>
    </row>
    <row r="1091" spans="1:2">
      <c r="A1091" s="126" t="s">
        <v>1131</v>
      </c>
      <c r="B1091" s="127">
        <v>50</v>
      </c>
    </row>
    <row r="1092" spans="1:2">
      <c r="A1092" s="126" t="s">
        <v>1132</v>
      </c>
      <c r="B1092" s="127">
        <v>50</v>
      </c>
    </row>
    <row r="1093" spans="1:2">
      <c r="A1093" s="126" t="s">
        <v>1133</v>
      </c>
      <c r="B1093" s="127">
        <v>50</v>
      </c>
    </row>
    <row r="1094" spans="1:2">
      <c r="A1094" s="126" t="s">
        <v>1134</v>
      </c>
      <c r="B1094" s="127">
        <v>50</v>
      </c>
    </row>
    <row r="1095" spans="1:2">
      <c r="A1095" s="126" t="s">
        <v>1135</v>
      </c>
      <c r="B1095" s="127">
        <v>50</v>
      </c>
    </row>
    <row r="1096" spans="1:2">
      <c r="A1096" s="126" t="s">
        <v>1136</v>
      </c>
      <c r="B1096" s="127">
        <v>50</v>
      </c>
    </row>
    <row r="1097" spans="1:2">
      <c r="A1097" s="126" t="s">
        <v>1137</v>
      </c>
      <c r="B1097" s="127">
        <v>50</v>
      </c>
    </row>
    <row r="1098" spans="1:2">
      <c r="A1098" s="126" t="s">
        <v>1138</v>
      </c>
      <c r="B1098" s="127">
        <v>50</v>
      </c>
    </row>
    <row r="1099" spans="1:2">
      <c r="A1099" s="126" t="s">
        <v>1139</v>
      </c>
      <c r="B1099" s="127">
        <v>50</v>
      </c>
    </row>
    <row r="1100" spans="1:2">
      <c r="A1100" s="126" t="s">
        <v>1140</v>
      </c>
      <c r="B1100" s="127">
        <v>50</v>
      </c>
    </row>
    <row r="1101" spans="1:2">
      <c r="A1101" s="126" t="s">
        <v>1141</v>
      </c>
      <c r="B1101" s="127">
        <v>50</v>
      </c>
    </row>
    <row r="1102" spans="1:2">
      <c r="A1102" s="126" t="s">
        <v>1142</v>
      </c>
      <c r="B1102" s="127">
        <v>50</v>
      </c>
    </row>
    <row r="1103" spans="1:2">
      <c r="A1103" s="126" t="s">
        <v>1143</v>
      </c>
      <c r="B1103" s="127">
        <v>50</v>
      </c>
    </row>
    <row r="1104" spans="1:2">
      <c r="A1104" s="126" t="s">
        <v>1144</v>
      </c>
      <c r="B1104" s="127">
        <v>50</v>
      </c>
    </row>
    <row r="1105" spans="1:2">
      <c r="A1105" s="126" t="s">
        <v>1145</v>
      </c>
      <c r="B1105" s="127">
        <v>50</v>
      </c>
    </row>
    <row r="1106" spans="1:2">
      <c r="A1106" s="126" t="s">
        <v>1146</v>
      </c>
      <c r="B1106" s="127">
        <v>50</v>
      </c>
    </row>
    <row r="1107" spans="1:2">
      <c r="A1107" s="126" t="s">
        <v>1147</v>
      </c>
      <c r="B1107" s="127">
        <v>50</v>
      </c>
    </row>
    <row r="1108" spans="1:2">
      <c r="A1108" s="126" t="s">
        <v>1148</v>
      </c>
      <c r="B1108" s="127">
        <v>50</v>
      </c>
    </row>
    <row r="1109" spans="1:2">
      <c r="A1109" s="126" t="s">
        <v>1149</v>
      </c>
      <c r="B1109" s="127">
        <v>50</v>
      </c>
    </row>
    <row r="1110" spans="1:2">
      <c r="A1110" s="126" t="s">
        <v>1150</v>
      </c>
      <c r="B1110" s="127">
        <v>50</v>
      </c>
    </row>
    <row r="1111" spans="1:2">
      <c r="A1111" s="126" t="s">
        <v>1151</v>
      </c>
      <c r="B1111" s="127">
        <v>50</v>
      </c>
    </row>
    <row r="1112" spans="1:2">
      <c r="A1112" s="126" t="s">
        <v>1152</v>
      </c>
      <c r="B1112" s="127">
        <v>50</v>
      </c>
    </row>
    <row r="1113" spans="1:2">
      <c r="A1113" s="126" t="s">
        <v>1153</v>
      </c>
      <c r="B1113" s="127">
        <v>50</v>
      </c>
    </row>
    <row r="1114" spans="1:2">
      <c r="A1114" s="126" t="s">
        <v>1154</v>
      </c>
      <c r="B1114" s="127">
        <v>50</v>
      </c>
    </row>
    <row r="1115" spans="1:2">
      <c r="A1115" s="126" t="s">
        <v>1155</v>
      </c>
      <c r="B1115" s="127">
        <v>50</v>
      </c>
    </row>
    <row r="1116" spans="1:2">
      <c r="A1116" s="126" t="s">
        <v>1156</v>
      </c>
      <c r="B1116" s="127">
        <v>50</v>
      </c>
    </row>
    <row r="1117" spans="1:2">
      <c r="A1117" s="126" t="s">
        <v>1157</v>
      </c>
      <c r="B1117" s="127">
        <v>50</v>
      </c>
    </row>
    <row r="1118" spans="1:2">
      <c r="A1118" s="126" t="s">
        <v>1158</v>
      </c>
      <c r="B1118" s="127">
        <v>50</v>
      </c>
    </row>
    <row r="1119" spans="1:2">
      <c r="A1119" s="126" t="s">
        <v>1159</v>
      </c>
      <c r="B1119" s="127">
        <v>50</v>
      </c>
    </row>
    <row r="1120" spans="1:2">
      <c r="A1120" s="126" t="s">
        <v>1160</v>
      </c>
      <c r="B1120" s="127">
        <v>50</v>
      </c>
    </row>
    <row r="1121" spans="1:2">
      <c r="A1121" s="126" t="s">
        <v>1161</v>
      </c>
      <c r="B1121" s="127">
        <v>50</v>
      </c>
    </row>
    <row r="1122" spans="1:2">
      <c r="A1122" s="126" t="s">
        <v>1162</v>
      </c>
      <c r="B1122" s="127">
        <v>50</v>
      </c>
    </row>
    <row r="1123" spans="1:2">
      <c r="A1123" s="126" t="s">
        <v>1163</v>
      </c>
      <c r="B1123" s="127">
        <v>50</v>
      </c>
    </row>
    <row r="1124" spans="1:2">
      <c r="A1124" s="126" t="s">
        <v>1164</v>
      </c>
      <c r="B1124" s="127">
        <v>50</v>
      </c>
    </row>
    <row r="1125" spans="1:2">
      <c r="A1125" s="126" t="s">
        <v>1165</v>
      </c>
      <c r="B1125" s="127">
        <v>50</v>
      </c>
    </row>
    <row r="1126" spans="1:2">
      <c r="A1126" s="128" t="s">
        <v>8309</v>
      </c>
      <c r="B1126" s="127">
        <v>50</v>
      </c>
    </row>
    <row r="1127" spans="1:2">
      <c r="A1127" s="128" t="s">
        <v>8311</v>
      </c>
      <c r="B1127" s="127">
        <v>0</v>
      </c>
    </row>
    <row r="1128" spans="1:2">
      <c r="A1128" s="128" t="s">
        <v>8313</v>
      </c>
      <c r="B1128" s="127">
        <v>50</v>
      </c>
    </row>
    <row r="1129" spans="1:2">
      <c r="A1129" s="128" t="s">
        <v>8315</v>
      </c>
      <c r="B1129" s="127">
        <v>50</v>
      </c>
    </row>
    <row r="1130" spans="1:2">
      <c r="A1130" s="128" t="s">
        <v>8317</v>
      </c>
      <c r="B1130" s="127">
        <v>0</v>
      </c>
    </row>
    <row r="1131" spans="1:2">
      <c r="A1131" s="128" t="s">
        <v>8319</v>
      </c>
      <c r="B1131" s="127">
        <v>0</v>
      </c>
    </row>
    <row r="1132" spans="1:2">
      <c r="A1132" s="128" t="s">
        <v>8321</v>
      </c>
      <c r="B1132" s="127">
        <v>0</v>
      </c>
    </row>
    <row r="1133" spans="1:2">
      <c r="A1133" s="128" t="s">
        <v>8323</v>
      </c>
      <c r="B1133" s="127">
        <v>50</v>
      </c>
    </row>
    <row r="1134" spans="1:2">
      <c r="A1134" s="128" t="s">
        <v>8325</v>
      </c>
      <c r="B1134" s="127">
        <v>50</v>
      </c>
    </row>
    <row r="1135" spans="1:2">
      <c r="A1135" s="128" t="s">
        <v>8327</v>
      </c>
      <c r="B1135" s="127">
        <v>50</v>
      </c>
    </row>
    <row r="1136" spans="1:2">
      <c r="A1136" s="128" t="s">
        <v>8329</v>
      </c>
      <c r="B1136" s="127">
        <v>50</v>
      </c>
    </row>
    <row r="1137" spans="1:2">
      <c r="A1137" s="128" t="s">
        <v>8331</v>
      </c>
      <c r="B1137" s="127">
        <v>50</v>
      </c>
    </row>
    <row r="1138" spans="1:2">
      <c r="A1138" s="128" t="s">
        <v>8333</v>
      </c>
      <c r="B1138" s="127">
        <v>50</v>
      </c>
    </row>
    <row r="1139" spans="1:2">
      <c r="A1139" s="128" t="s">
        <v>8335</v>
      </c>
      <c r="B1139" s="127">
        <v>50</v>
      </c>
    </row>
    <row r="1140" spans="1:2">
      <c r="A1140" s="128" t="s">
        <v>8337</v>
      </c>
      <c r="B1140" s="127">
        <v>50</v>
      </c>
    </row>
    <row r="1141" spans="1:2">
      <c r="A1141" s="128" t="s">
        <v>8339</v>
      </c>
      <c r="B1141" s="127">
        <v>50</v>
      </c>
    </row>
    <row r="1142" spans="1:2">
      <c r="A1142" s="128" t="s">
        <v>8341</v>
      </c>
      <c r="B1142" s="127">
        <v>50</v>
      </c>
    </row>
    <row r="1143" spans="1:2">
      <c r="A1143" s="128" t="s">
        <v>8343</v>
      </c>
      <c r="B1143" s="127">
        <v>50</v>
      </c>
    </row>
    <row r="1144" spans="1:2">
      <c r="A1144" s="128" t="s">
        <v>8345</v>
      </c>
      <c r="B1144" s="127">
        <v>50</v>
      </c>
    </row>
    <row r="1145" spans="1:2">
      <c r="A1145" s="128" t="s">
        <v>8347</v>
      </c>
      <c r="B1145" s="127">
        <v>50</v>
      </c>
    </row>
    <row r="1146" spans="1:2">
      <c r="A1146" s="128" t="s">
        <v>8349</v>
      </c>
      <c r="B1146" s="127">
        <v>50</v>
      </c>
    </row>
    <row r="1147" spans="1:2">
      <c r="A1147" s="128" t="s">
        <v>8351</v>
      </c>
      <c r="B1147" s="127">
        <v>0</v>
      </c>
    </row>
    <row r="1148" spans="1:2">
      <c r="A1148" s="128" t="s">
        <v>8353</v>
      </c>
      <c r="B1148" s="127">
        <v>50</v>
      </c>
    </row>
    <row r="1149" spans="1:2">
      <c r="A1149" s="128" t="s">
        <v>8355</v>
      </c>
      <c r="B1149" s="127">
        <v>50</v>
      </c>
    </row>
    <row r="1150" spans="1:2">
      <c r="A1150" s="128" t="s">
        <v>8357</v>
      </c>
      <c r="B1150" s="127">
        <v>50</v>
      </c>
    </row>
    <row r="1151" spans="1:2">
      <c r="A1151" s="128" t="s">
        <v>8359</v>
      </c>
      <c r="B1151" s="127">
        <v>50</v>
      </c>
    </row>
    <row r="1152" spans="1:2">
      <c r="A1152" s="128" t="s">
        <v>8361</v>
      </c>
      <c r="B1152" s="127">
        <v>50</v>
      </c>
    </row>
    <row r="1153" spans="1:2">
      <c r="A1153" s="128" t="s">
        <v>8363</v>
      </c>
      <c r="B1153" s="127">
        <v>0</v>
      </c>
    </row>
    <row r="1154" spans="1:2">
      <c r="A1154" s="128" t="s">
        <v>8365</v>
      </c>
      <c r="B1154" s="127">
        <v>50</v>
      </c>
    </row>
    <row r="1155" spans="1:2">
      <c r="A1155" s="128" t="s">
        <v>8367</v>
      </c>
      <c r="B1155" s="127">
        <v>0</v>
      </c>
    </row>
    <row r="1156" spans="1:2">
      <c r="A1156" s="128" t="s">
        <v>8369</v>
      </c>
      <c r="B1156" s="127">
        <v>50</v>
      </c>
    </row>
    <row r="1157" spans="1:2">
      <c r="A1157" s="128" t="s">
        <v>8371</v>
      </c>
      <c r="B1157" s="127">
        <v>50</v>
      </c>
    </row>
    <row r="1158" spans="1:2">
      <c r="A1158" s="128" t="s">
        <v>8373</v>
      </c>
      <c r="B1158" s="127">
        <v>50</v>
      </c>
    </row>
    <row r="1159" spans="1:2">
      <c r="A1159" s="128" t="s">
        <v>8375</v>
      </c>
      <c r="B1159" s="127">
        <v>50</v>
      </c>
    </row>
    <row r="1160" spans="1:2">
      <c r="A1160" s="128" t="s">
        <v>8377</v>
      </c>
      <c r="B1160" s="127">
        <v>50</v>
      </c>
    </row>
    <row r="1161" spans="1:2">
      <c r="A1161" s="128" t="s">
        <v>8379</v>
      </c>
      <c r="B1161" s="127">
        <v>50</v>
      </c>
    </row>
    <row r="1162" spans="1:2">
      <c r="A1162" s="128" t="s">
        <v>8381</v>
      </c>
      <c r="B1162" s="127">
        <v>50</v>
      </c>
    </row>
    <row r="1163" spans="1:2">
      <c r="A1163" s="128" t="s">
        <v>8383</v>
      </c>
      <c r="B1163" s="127">
        <v>0</v>
      </c>
    </row>
    <row r="1164" spans="1:2">
      <c r="A1164" s="128" t="s">
        <v>8385</v>
      </c>
      <c r="B1164" s="127">
        <v>50</v>
      </c>
    </row>
    <row r="1165" spans="1:2">
      <c r="A1165" s="128" t="s">
        <v>8387</v>
      </c>
      <c r="B1165" s="127">
        <v>50</v>
      </c>
    </row>
    <row r="1166" spans="1:2">
      <c r="A1166" s="128" t="s">
        <v>8389</v>
      </c>
      <c r="B1166" s="127">
        <v>50</v>
      </c>
    </row>
    <row r="1167" spans="1:2">
      <c r="A1167" s="128" t="s">
        <v>8391</v>
      </c>
      <c r="B1167" s="127">
        <v>0</v>
      </c>
    </row>
    <row r="1168" spans="1:2">
      <c r="A1168" s="128" t="s">
        <v>8393</v>
      </c>
      <c r="B1168" s="127">
        <v>50</v>
      </c>
    </row>
    <row r="1169" spans="1:2">
      <c r="A1169" s="128" t="s">
        <v>8395</v>
      </c>
      <c r="B1169" s="127">
        <v>50</v>
      </c>
    </row>
    <row r="1170" spans="1:2">
      <c r="A1170" s="128" t="s">
        <v>8397</v>
      </c>
      <c r="B1170" s="127">
        <v>50</v>
      </c>
    </row>
    <row r="1171" spans="1:2">
      <c r="A1171" s="128" t="s">
        <v>8399</v>
      </c>
      <c r="B1171" s="127">
        <v>50</v>
      </c>
    </row>
    <row r="1172" spans="1:2">
      <c r="A1172" s="128" t="s">
        <v>8401</v>
      </c>
      <c r="B1172" s="127">
        <v>0</v>
      </c>
    </row>
    <row r="1173" spans="1:2">
      <c r="A1173" s="128" t="s">
        <v>8403</v>
      </c>
      <c r="B1173" s="127">
        <v>50</v>
      </c>
    </row>
    <row r="1174" spans="1:2">
      <c r="A1174" s="128" t="s">
        <v>8405</v>
      </c>
      <c r="B1174" s="127">
        <v>50</v>
      </c>
    </row>
    <row r="1175" spans="1:2">
      <c r="A1175" s="128" t="s">
        <v>8407</v>
      </c>
      <c r="B1175" s="127">
        <v>50</v>
      </c>
    </row>
    <row r="1176" spans="1:2">
      <c r="A1176" s="128" t="s">
        <v>8409</v>
      </c>
      <c r="B1176" s="127">
        <v>50</v>
      </c>
    </row>
    <row r="1177" spans="1:2">
      <c r="A1177" s="128" t="s">
        <v>8411</v>
      </c>
      <c r="B1177" s="127">
        <v>50</v>
      </c>
    </row>
    <row r="1178" spans="1:2">
      <c r="A1178" s="128" t="s">
        <v>8413</v>
      </c>
      <c r="B1178" s="127">
        <v>50</v>
      </c>
    </row>
    <row r="1179" spans="1:2">
      <c r="A1179" s="128" t="s">
        <v>8415</v>
      </c>
      <c r="B1179" s="127">
        <v>50</v>
      </c>
    </row>
    <row r="1180" spans="1:2">
      <c r="A1180" s="128" t="s">
        <v>8417</v>
      </c>
      <c r="B1180" s="127">
        <v>50</v>
      </c>
    </row>
    <row r="1181" spans="1:2">
      <c r="A1181" s="128" t="s">
        <v>8419</v>
      </c>
      <c r="B1181" s="127">
        <v>50</v>
      </c>
    </row>
    <row r="1182" spans="1:2">
      <c r="A1182" s="128" t="s">
        <v>8421</v>
      </c>
      <c r="B1182" s="127">
        <v>50</v>
      </c>
    </row>
    <row r="1183" spans="1:2">
      <c r="A1183" s="128" t="s">
        <v>8423</v>
      </c>
      <c r="B1183" s="127">
        <v>50</v>
      </c>
    </row>
    <row r="1184" spans="1:2">
      <c r="A1184" s="128" t="s">
        <v>8425</v>
      </c>
      <c r="B1184" s="127">
        <v>50</v>
      </c>
    </row>
    <row r="1185" spans="1:2">
      <c r="A1185" s="128" t="s">
        <v>8427</v>
      </c>
      <c r="B1185" s="127">
        <v>50</v>
      </c>
    </row>
    <row r="1186" spans="1:2">
      <c r="A1186" s="128" t="s">
        <v>8429</v>
      </c>
      <c r="B1186" s="127">
        <v>50</v>
      </c>
    </row>
    <row r="1187" spans="1:2">
      <c r="A1187" s="128" t="s">
        <v>8431</v>
      </c>
      <c r="B1187" s="127">
        <v>50</v>
      </c>
    </row>
    <row r="1188" spans="1:2">
      <c r="A1188" s="128" t="s">
        <v>8433</v>
      </c>
      <c r="B1188" s="127">
        <v>50</v>
      </c>
    </row>
    <row r="1189" spans="1:2">
      <c r="A1189" s="128" t="s">
        <v>8435</v>
      </c>
      <c r="B1189" s="127">
        <v>50</v>
      </c>
    </row>
    <row r="1190" spans="1:2">
      <c r="A1190" s="128" t="s">
        <v>8437</v>
      </c>
      <c r="B1190" s="127">
        <v>50</v>
      </c>
    </row>
    <row r="1191" spans="1:2">
      <c r="A1191" s="128" t="s">
        <v>8439</v>
      </c>
      <c r="B1191" s="127">
        <v>50</v>
      </c>
    </row>
    <row r="1192" spans="1:2">
      <c r="A1192" s="128" t="s">
        <v>8441</v>
      </c>
      <c r="B1192" s="127">
        <v>50</v>
      </c>
    </row>
    <row r="1193" spans="1:2">
      <c r="A1193" s="128" t="s">
        <v>8443</v>
      </c>
      <c r="B1193" s="127">
        <v>50</v>
      </c>
    </row>
    <row r="1194" spans="1:2">
      <c r="A1194" s="128" t="s">
        <v>8445</v>
      </c>
      <c r="B1194" s="127">
        <v>50</v>
      </c>
    </row>
    <row r="1195" spans="1:2">
      <c r="A1195" s="128" t="s">
        <v>8447</v>
      </c>
      <c r="B1195" s="127">
        <v>50</v>
      </c>
    </row>
    <row r="1196" spans="1:2">
      <c r="A1196" s="128" t="s">
        <v>8449</v>
      </c>
      <c r="B1196" s="127">
        <v>50</v>
      </c>
    </row>
    <row r="1197" spans="1:2">
      <c r="A1197" s="128" t="s">
        <v>8451</v>
      </c>
      <c r="B1197" s="127">
        <v>50</v>
      </c>
    </row>
    <row r="1198" spans="1:2">
      <c r="A1198" s="128" t="s">
        <v>8453</v>
      </c>
      <c r="B1198" s="127">
        <v>50</v>
      </c>
    </row>
    <row r="1199" spans="1:2">
      <c r="A1199" s="128" t="s">
        <v>8455</v>
      </c>
      <c r="B1199" s="127">
        <v>50</v>
      </c>
    </row>
    <row r="1200" spans="1:2">
      <c r="A1200" s="128" t="s">
        <v>8457</v>
      </c>
      <c r="B1200" s="127">
        <v>50</v>
      </c>
    </row>
    <row r="1201" spans="1:2">
      <c r="A1201" s="128" t="s">
        <v>8459</v>
      </c>
      <c r="B1201" s="127">
        <v>50</v>
      </c>
    </row>
    <row r="1202" spans="1:2">
      <c r="A1202" s="128" t="s">
        <v>8461</v>
      </c>
      <c r="B1202" s="127">
        <v>50</v>
      </c>
    </row>
    <row r="1203" spans="1:2">
      <c r="A1203" s="128" t="s">
        <v>8463</v>
      </c>
      <c r="B1203" s="127">
        <v>50</v>
      </c>
    </row>
    <row r="1204" spans="1:2">
      <c r="A1204" s="128" t="s">
        <v>8465</v>
      </c>
      <c r="B1204" s="127">
        <v>50</v>
      </c>
    </row>
    <row r="1205" spans="1:2">
      <c r="A1205" s="128" t="s">
        <v>8467</v>
      </c>
      <c r="B1205" s="127">
        <v>50</v>
      </c>
    </row>
    <row r="1206" spans="1:2">
      <c r="A1206" s="128" t="s">
        <v>8469</v>
      </c>
      <c r="B1206" s="127">
        <v>50</v>
      </c>
    </row>
    <row r="1207" spans="1:2">
      <c r="A1207" s="128" t="s">
        <v>8471</v>
      </c>
      <c r="B1207" s="127">
        <v>50</v>
      </c>
    </row>
    <row r="1208" spans="1:2">
      <c r="A1208" s="128" t="s">
        <v>8473</v>
      </c>
      <c r="B1208" s="127">
        <v>50</v>
      </c>
    </row>
    <row r="1209" spans="1:2">
      <c r="A1209" s="128" t="s">
        <v>8475</v>
      </c>
      <c r="B1209" s="127">
        <v>50</v>
      </c>
    </row>
    <row r="1210" spans="1:2">
      <c r="A1210" s="128" t="s">
        <v>8477</v>
      </c>
      <c r="B1210" s="127">
        <v>50</v>
      </c>
    </row>
    <row r="1211" spans="1:2">
      <c r="A1211" s="128" t="s">
        <v>8479</v>
      </c>
      <c r="B1211" s="127">
        <v>50</v>
      </c>
    </row>
    <row r="1212" spans="1:2">
      <c r="A1212" s="128" t="s">
        <v>8481</v>
      </c>
      <c r="B1212" s="127">
        <v>50</v>
      </c>
    </row>
    <row r="1213" spans="1:2">
      <c r="A1213" s="128" t="s">
        <v>8483</v>
      </c>
      <c r="B1213" s="127">
        <v>50</v>
      </c>
    </row>
    <row r="1214" spans="1:2">
      <c r="A1214" s="128" t="s">
        <v>8485</v>
      </c>
      <c r="B1214" s="127">
        <v>50</v>
      </c>
    </row>
    <row r="1215" spans="1:2">
      <c r="A1215" s="128" t="s">
        <v>8487</v>
      </c>
      <c r="B1215" s="127">
        <v>50</v>
      </c>
    </row>
    <row r="1216" spans="1:2">
      <c r="A1216" s="128" t="s">
        <v>8489</v>
      </c>
      <c r="B1216" s="127">
        <v>50</v>
      </c>
    </row>
    <row r="1217" spans="1:2">
      <c r="A1217" s="128" t="s">
        <v>8491</v>
      </c>
      <c r="B1217" s="127">
        <v>50</v>
      </c>
    </row>
    <row r="1218" spans="1:2">
      <c r="A1218" s="128" t="s">
        <v>8493</v>
      </c>
      <c r="B1218" s="127">
        <v>50</v>
      </c>
    </row>
    <row r="1219" spans="1:2">
      <c r="A1219" s="128" t="s">
        <v>8495</v>
      </c>
      <c r="B1219" s="127">
        <v>50</v>
      </c>
    </row>
    <row r="1220" spans="1:2">
      <c r="A1220" s="128" t="s">
        <v>8497</v>
      </c>
      <c r="B1220" s="127">
        <v>50</v>
      </c>
    </row>
    <row r="1221" spans="1:2">
      <c r="A1221" s="128" t="s">
        <v>8499</v>
      </c>
      <c r="B1221" s="127">
        <v>50</v>
      </c>
    </row>
    <row r="1222" spans="1:2">
      <c r="A1222" s="128" t="s">
        <v>8501</v>
      </c>
      <c r="B1222" s="127">
        <v>50</v>
      </c>
    </row>
    <row r="1223" spans="1:2">
      <c r="A1223" s="128" t="s">
        <v>8503</v>
      </c>
      <c r="B1223" s="127">
        <v>50</v>
      </c>
    </row>
    <row r="1224" spans="1:2">
      <c r="A1224" s="126" t="s">
        <v>1206</v>
      </c>
      <c r="B1224" s="127">
        <v>50</v>
      </c>
    </row>
    <row r="1225" spans="1:2">
      <c r="A1225" s="126" t="s">
        <v>1207</v>
      </c>
      <c r="B1225" s="127">
        <v>50</v>
      </c>
    </row>
    <row r="1226" spans="1:2">
      <c r="A1226" s="126" t="s">
        <v>1208</v>
      </c>
      <c r="B1226" s="127">
        <v>50</v>
      </c>
    </row>
    <row r="1227" spans="1:2">
      <c r="A1227" s="126" t="s">
        <v>1209</v>
      </c>
      <c r="B1227" s="127">
        <v>50</v>
      </c>
    </row>
    <row r="1228" spans="1:2">
      <c r="A1228" s="126" t="s">
        <v>1210</v>
      </c>
      <c r="B1228" s="127">
        <v>50</v>
      </c>
    </row>
    <row r="1229" spans="1:2">
      <c r="A1229" s="126" t="s">
        <v>1211</v>
      </c>
      <c r="B1229" s="127">
        <v>50</v>
      </c>
    </row>
    <row r="1230" spans="1:2">
      <c r="A1230" s="126" t="s">
        <v>1212</v>
      </c>
      <c r="B1230" s="127">
        <v>50</v>
      </c>
    </row>
    <row r="1231" spans="1:2">
      <c r="A1231" s="126" t="s">
        <v>1213</v>
      </c>
      <c r="B1231" s="127">
        <v>50</v>
      </c>
    </row>
    <row r="1232" spans="1:2">
      <c r="A1232" s="126" t="s">
        <v>1214</v>
      </c>
      <c r="B1232" s="127">
        <v>50</v>
      </c>
    </row>
    <row r="1233" spans="1:2">
      <c r="A1233" s="126" t="s">
        <v>1215</v>
      </c>
      <c r="B1233" s="127">
        <v>50</v>
      </c>
    </row>
    <row r="1234" spans="1:2">
      <c r="A1234" s="126" t="s">
        <v>1216</v>
      </c>
      <c r="B1234" s="127">
        <v>50</v>
      </c>
    </row>
    <row r="1235" spans="1:2">
      <c r="A1235" s="126" t="s">
        <v>1217</v>
      </c>
      <c r="B1235" s="127">
        <v>50</v>
      </c>
    </row>
    <row r="1236" spans="1:2">
      <c r="A1236" s="126" t="s">
        <v>1218</v>
      </c>
      <c r="B1236" s="127">
        <v>50</v>
      </c>
    </row>
    <row r="1237" spans="1:2">
      <c r="A1237" s="126" t="s">
        <v>1219</v>
      </c>
      <c r="B1237" s="127">
        <v>50</v>
      </c>
    </row>
    <row r="1238" spans="1:2">
      <c r="A1238" s="126" t="s">
        <v>1220</v>
      </c>
      <c r="B1238" s="127">
        <v>50</v>
      </c>
    </row>
    <row r="1239" spans="1:2">
      <c r="A1239" s="126" t="s">
        <v>1221</v>
      </c>
      <c r="B1239" s="127">
        <v>50</v>
      </c>
    </row>
    <row r="1240" spans="1:2">
      <c r="A1240" s="126" t="s">
        <v>1222</v>
      </c>
      <c r="B1240" s="127">
        <v>50</v>
      </c>
    </row>
    <row r="1241" spans="1:2">
      <c r="A1241" s="126" t="s">
        <v>1223</v>
      </c>
      <c r="B1241" s="127">
        <v>50</v>
      </c>
    </row>
    <row r="1242" spans="1:2">
      <c r="A1242" s="126" t="s">
        <v>1224</v>
      </c>
      <c r="B1242" s="127">
        <v>50</v>
      </c>
    </row>
    <row r="1243" spans="1:2">
      <c r="A1243" s="126" t="s">
        <v>1225</v>
      </c>
      <c r="B1243" s="127">
        <v>50</v>
      </c>
    </row>
    <row r="1244" spans="1:2">
      <c r="A1244" s="126" t="s">
        <v>1226</v>
      </c>
      <c r="B1244" s="127">
        <v>50</v>
      </c>
    </row>
    <row r="1245" spans="1:2">
      <c r="A1245" s="126" t="s">
        <v>1227</v>
      </c>
      <c r="B1245" s="127">
        <v>50</v>
      </c>
    </row>
    <row r="1246" spans="1:2">
      <c r="A1246" s="126" t="s">
        <v>1228</v>
      </c>
      <c r="B1246" s="127">
        <v>50</v>
      </c>
    </row>
    <row r="1247" spans="1:2">
      <c r="A1247" s="126" t="s">
        <v>1229</v>
      </c>
      <c r="B1247" s="127">
        <v>50</v>
      </c>
    </row>
    <row r="1248" spans="1:2">
      <c r="A1248" s="126" t="s">
        <v>1230</v>
      </c>
      <c r="B1248" s="127">
        <v>50</v>
      </c>
    </row>
    <row r="1249" spans="1:2">
      <c r="A1249" s="126" t="s">
        <v>1231</v>
      </c>
      <c r="B1249" s="127">
        <v>50</v>
      </c>
    </row>
    <row r="1250" spans="1:2">
      <c r="A1250" s="126" t="s">
        <v>1232</v>
      </c>
      <c r="B1250" s="127">
        <v>50</v>
      </c>
    </row>
    <row r="1251" spans="1:2">
      <c r="A1251" s="126" t="s">
        <v>1233</v>
      </c>
      <c r="B1251" s="127">
        <v>50</v>
      </c>
    </row>
    <row r="1252" spans="1:2">
      <c r="A1252" s="126" t="s">
        <v>1234</v>
      </c>
      <c r="B1252" s="127">
        <v>50</v>
      </c>
    </row>
    <row r="1253" spans="1:2">
      <c r="A1253" s="126" t="s">
        <v>1235</v>
      </c>
      <c r="B1253" s="127">
        <v>50</v>
      </c>
    </row>
    <row r="1254" spans="1:2">
      <c r="A1254" s="126" t="s">
        <v>1236</v>
      </c>
      <c r="B1254" s="127">
        <v>50</v>
      </c>
    </row>
    <row r="1255" spans="1:2">
      <c r="A1255" s="126" t="s">
        <v>1237</v>
      </c>
      <c r="B1255" s="127">
        <v>50</v>
      </c>
    </row>
    <row r="1256" spans="1:2">
      <c r="A1256" s="126" t="s">
        <v>4428</v>
      </c>
      <c r="B1256" s="127">
        <v>50</v>
      </c>
    </row>
    <row r="1257" spans="1:2">
      <c r="A1257" s="126" t="s">
        <v>1238</v>
      </c>
      <c r="B1257" s="127">
        <v>50</v>
      </c>
    </row>
    <row r="1258" spans="1:2">
      <c r="A1258" s="126" t="s">
        <v>1239</v>
      </c>
      <c r="B1258" s="127">
        <v>50</v>
      </c>
    </row>
    <row r="1259" spans="1:2">
      <c r="A1259" s="126" t="s">
        <v>1240</v>
      </c>
      <c r="B1259" s="127">
        <v>50</v>
      </c>
    </row>
    <row r="1260" spans="1:2">
      <c r="A1260" s="126" t="s">
        <v>1241</v>
      </c>
      <c r="B1260" s="127">
        <v>50</v>
      </c>
    </row>
    <row r="1261" spans="1:2">
      <c r="A1261" s="126" t="s">
        <v>1242</v>
      </c>
      <c r="B1261" s="127">
        <v>50</v>
      </c>
    </row>
    <row r="1262" spans="1:2">
      <c r="A1262" s="126" t="s">
        <v>1243</v>
      </c>
      <c r="B1262" s="127">
        <v>50</v>
      </c>
    </row>
    <row r="1263" spans="1:2">
      <c r="A1263" s="126" t="s">
        <v>1244</v>
      </c>
      <c r="B1263" s="127">
        <v>50</v>
      </c>
    </row>
    <row r="1264" spans="1:2">
      <c r="A1264" s="126" t="s">
        <v>1245</v>
      </c>
      <c r="B1264" s="127">
        <v>50</v>
      </c>
    </row>
    <row r="1265" spans="1:2">
      <c r="A1265" s="126" t="s">
        <v>1246</v>
      </c>
      <c r="B1265" s="127">
        <v>50</v>
      </c>
    </row>
    <row r="1266" spans="1:2">
      <c r="A1266" s="126" t="s">
        <v>1247</v>
      </c>
      <c r="B1266" s="127">
        <v>50</v>
      </c>
    </row>
    <row r="1267" spans="1:2">
      <c r="A1267" s="126" t="s">
        <v>1248</v>
      </c>
      <c r="B1267" s="127">
        <v>50</v>
      </c>
    </row>
    <row r="1268" spans="1:2">
      <c r="A1268" s="126" t="s">
        <v>1249</v>
      </c>
      <c r="B1268" s="127">
        <v>50</v>
      </c>
    </row>
    <row r="1269" spans="1:2">
      <c r="A1269" s="126" t="s">
        <v>1250</v>
      </c>
      <c r="B1269" s="127">
        <v>50</v>
      </c>
    </row>
    <row r="1270" spans="1:2">
      <c r="A1270" s="126" t="s">
        <v>1251</v>
      </c>
      <c r="B1270" s="127">
        <v>50</v>
      </c>
    </row>
    <row r="1271" spans="1:2">
      <c r="A1271" s="126" t="s">
        <v>1252</v>
      </c>
      <c r="B1271" s="127">
        <v>50</v>
      </c>
    </row>
    <row r="1272" spans="1:2">
      <c r="A1272" s="126" t="s">
        <v>1253</v>
      </c>
      <c r="B1272" s="127">
        <v>50</v>
      </c>
    </row>
    <row r="1273" spans="1:2">
      <c r="A1273" s="126" t="s">
        <v>1254</v>
      </c>
      <c r="B1273" s="127">
        <v>50</v>
      </c>
    </row>
    <row r="1274" spans="1:2">
      <c r="A1274" s="126" t="s">
        <v>1255</v>
      </c>
      <c r="B1274" s="127">
        <v>50</v>
      </c>
    </row>
    <row r="1275" spans="1:2">
      <c r="A1275" s="126" t="s">
        <v>1256</v>
      </c>
      <c r="B1275" s="127">
        <v>50</v>
      </c>
    </row>
    <row r="1276" spans="1:2">
      <c r="A1276" s="126" t="s">
        <v>1257</v>
      </c>
      <c r="B1276" s="127">
        <v>50</v>
      </c>
    </row>
    <row r="1277" spans="1:2">
      <c r="A1277" s="126" t="s">
        <v>1258</v>
      </c>
      <c r="B1277" s="127">
        <v>50</v>
      </c>
    </row>
    <row r="1278" spans="1:2">
      <c r="A1278" s="126" t="s">
        <v>1259</v>
      </c>
      <c r="B1278" s="127">
        <v>50</v>
      </c>
    </row>
    <row r="1279" spans="1:2">
      <c r="A1279" s="126" t="s">
        <v>1260</v>
      </c>
      <c r="B1279" s="127">
        <v>50</v>
      </c>
    </row>
    <row r="1280" spans="1:2">
      <c r="A1280" s="126" t="s">
        <v>1261</v>
      </c>
      <c r="B1280" s="127">
        <v>50</v>
      </c>
    </row>
    <row r="1281" spans="1:2">
      <c r="A1281" s="126" t="s">
        <v>1262</v>
      </c>
      <c r="B1281" s="127">
        <v>50</v>
      </c>
    </row>
    <row r="1282" spans="1:2">
      <c r="A1282" s="126" t="s">
        <v>1263</v>
      </c>
      <c r="B1282" s="127">
        <v>50</v>
      </c>
    </row>
    <row r="1283" spans="1:2">
      <c r="A1283" s="126" t="s">
        <v>1264</v>
      </c>
      <c r="B1283" s="127">
        <v>50</v>
      </c>
    </row>
    <row r="1284" spans="1:2">
      <c r="A1284" s="126" t="s">
        <v>1265</v>
      </c>
      <c r="B1284" s="127">
        <v>50</v>
      </c>
    </row>
    <row r="1285" spans="1:2">
      <c r="A1285" s="126" t="s">
        <v>1266</v>
      </c>
      <c r="B1285" s="127">
        <v>50</v>
      </c>
    </row>
    <row r="1286" spans="1:2">
      <c r="A1286" s="126" t="s">
        <v>1267</v>
      </c>
      <c r="B1286" s="127">
        <v>50</v>
      </c>
    </row>
    <row r="1287" spans="1:2">
      <c r="A1287" s="126" t="s">
        <v>1268</v>
      </c>
      <c r="B1287" s="127">
        <v>50</v>
      </c>
    </row>
    <row r="1288" spans="1:2">
      <c r="A1288" s="126" t="s">
        <v>1269</v>
      </c>
      <c r="B1288" s="127">
        <v>50</v>
      </c>
    </row>
    <row r="1289" spans="1:2">
      <c r="A1289" s="126" t="s">
        <v>1270</v>
      </c>
      <c r="B1289" s="127">
        <v>50</v>
      </c>
    </row>
    <row r="1290" spans="1:2">
      <c r="A1290" s="126" t="s">
        <v>1271</v>
      </c>
      <c r="B1290" s="127">
        <v>50</v>
      </c>
    </row>
    <row r="1291" spans="1:2">
      <c r="A1291" s="126" t="s">
        <v>1272</v>
      </c>
      <c r="B1291" s="127">
        <v>50</v>
      </c>
    </row>
    <row r="1292" spans="1:2">
      <c r="A1292" s="126" t="s">
        <v>1273</v>
      </c>
      <c r="B1292" s="127">
        <v>50</v>
      </c>
    </row>
    <row r="1293" spans="1:2">
      <c r="A1293" s="126" t="s">
        <v>1274</v>
      </c>
      <c r="B1293" s="127">
        <v>50</v>
      </c>
    </row>
    <row r="1294" spans="1:2">
      <c r="A1294" s="126" t="s">
        <v>1275</v>
      </c>
      <c r="B1294" s="127">
        <v>50</v>
      </c>
    </row>
    <row r="1295" spans="1:2">
      <c r="A1295" s="126" t="s">
        <v>1276</v>
      </c>
      <c r="B1295" s="127">
        <v>50</v>
      </c>
    </row>
    <row r="1296" spans="1:2">
      <c r="A1296" s="126" t="s">
        <v>4429</v>
      </c>
      <c r="B1296" s="127">
        <v>50</v>
      </c>
    </row>
    <row r="1297" spans="1:2">
      <c r="A1297" s="126" t="s">
        <v>1277</v>
      </c>
      <c r="B1297" s="127">
        <v>50</v>
      </c>
    </row>
    <row r="1298" spans="1:2">
      <c r="A1298" s="126" t="s">
        <v>1278</v>
      </c>
      <c r="B1298" s="127">
        <v>50</v>
      </c>
    </row>
    <row r="1299" spans="1:2">
      <c r="A1299" s="126" t="s">
        <v>1279</v>
      </c>
      <c r="B1299" s="127">
        <v>50</v>
      </c>
    </row>
    <row r="1300" spans="1:2">
      <c r="A1300" s="126" t="s">
        <v>1280</v>
      </c>
      <c r="B1300" s="127">
        <v>50</v>
      </c>
    </row>
    <row r="1301" spans="1:2">
      <c r="A1301" s="126" t="s">
        <v>1281</v>
      </c>
      <c r="B1301" s="127">
        <v>50</v>
      </c>
    </row>
    <row r="1302" spans="1:2">
      <c r="A1302" s="126" t="s">
        <v>1282</v>
      </c>
      <c r="B1302" s="127">
        <v>50</v>
      </c>
    </row>
    <row r="1303" spans="1:2">
      <c r="A1303" s="126" t="s">
        <v>1283</v>
      </c>
      <c r="B1303" s="127">
        <v>50</v>
      </c>
    </row>
    <row r="1304" spans="1:2">
      <c r="A1304" s="126" t="s">
        <v>1284</v>
      </c>
      <c r="B1304" s="127">
        <v>50</v>
      </c>
    </row>
    <row r="1305" spans="1:2">
      <c r="A1305" s="126" t="s">
        <v>1285</v>
      </c>
      <c r="B1305" s="127">
        <v>50</v>
      </c>
    </row>
    <row r="1306" spans="1:2">
      <c r="A1306" s="126" t="s">
        <v>1286</v>
      </c>
      <c r="B1306" s="127">
        <v>50</v>
      </c>
    </row>
    <row r="1307" spans="1:2">
      <c r="A1307" s="126" t="s">
        <v>1287</v>
      </c>
      <c r="B1307" s="127">
        <v>50</v>
      </c>
    </row>
    <row r="1308" spans="1:2">
      <c r="A1308" s="126" t="s">
        <v>1288</v>
      </c>
      <c r="B1308" s="127">
        <v>50</v>
      </c>
    </row>
    <row r="1309" spans="1:2">
      <c r="A1309" s="126" t="s">
        <v>1289</v>
      </c>
      <c r="B1309" s="127">
        <v>50</v>
      </c>
    </row>
    <row r="1310" spans="1:2">
      <c r="A1310" s="126" t="s">
        <v>1290</v>
      </c>
      <c r="B1310" s="127">
        <v>50</v>
      </c>
    </row>
    <row r="1311" spans="1:2">
      <c r="A1311" s="126" t="s">
        <v>1291</v>
      </c>
      <c r="B1311" s="127">
        <v>50</v>
      </c>
    </row>
    <row r="1312" spans="1:2">
      <c r="A1312" s="126" t="s">
        <v>1292</v>
      </c>
      <c r="B1312" s="127">
        <v>50</v>
      </c>
    </row>
    <row r="1313" spans="1:2">
      <c r="A1313" s="126" t="s">
        <v>1293</v>
      </c>
      <c r="B1313" s="127">
        <v>50</v>
      </c>
    </row>
    <row r="1314" spans="1:2">
      <c r="A1314" s="125" t="s">
        <v>4430</v>
      </c>
      <c r="B1314" s="127">
        <v>50</v>
      </c>
    </row>
    <row r="1315" spans="1:2">
      <c r="A1315" s="125" t="s">
        <v>4431</v>
      </c>
      <c r="B1315" s="127">
        <v>50</v>
      </c>
    </row>
    <row r="1316" spans="1:2">
      <c r="A1316" s="125" t="s">
        <v>4432</v>
      </c>
      <c r="B1316" s="127">
        <v>50</v>
      </c>
    </row>
    <row r="1317" spans="1:2">
      <c r="A1317" s="125" t="s">
        <v>4433</v>
      </c>
      <c r="B1317" s="127">
        <v>50</v>
      </c>
    </row>
    <row r="1318" spans="1:2">
      <c r="A1318" s="125" t="s">
        <v>4434</v>
      </c>
      <c r="B1318" s="127">
        <v>50</v>
      </c>
    </row>
    <row r="1319" spans="1:2">
      <c r="A1319" s="125" t="s">
        <v>4435</v>
      </c>
      <c r="B1319" s="127">
        <v>50</v>
      </c>
    </row>
    <row r="1320" spans="1:2">
      <c r="A1320" s="125" t="s">
        <v>4436</v>
      </c>
      <c r="B1320" s="127">
        <v>50</v>
      </c>
    </row>
    <row r="1321" spans="1:2">
      <c r="A1321" s="125" t="s">
        <v>4437</v>
      </c>
      <c r="B1321" s="127">
        <v>50</v>
      </c>
    </row>
    <row r="1322" spans="1:2">
      <c r="A1322" s="125" t="s">
        <v>4438</v>
      </c>
      <c r="B1322" s="127">
        <v>50</v>
      </c>
    </row>
    <row r="1323" spans="1:2">
      <c r="A1323" s="125" t="s">
        <v>4439</v>
      </c>
      <c r="B1323" s="127">
        <v>50</v>
      </c>
    </row>
    <row r="1324" spans="1:2">
      <c r="A1324" s="125" t="s">
        <v>4440</v>
      </c>
      <c r="B1324" s="127">
        <v>50</v>
      </c>
    </row>
    <row r="1325" spans="1:2">
      <c r="A1325" s="125" t="s">
        <v>4441</v>
      </c>
      <c r="B1325" s="127">
        <v>50</v>
      </c>
    </row>
    <row r="1326" spans="1:2">
      <c r="A1326" s="125" t="s">
        <v>4442</v>
      </c>
      <c r="B1326" s="127">
        <v>50</v>
      </c>
    </row>
    <row r="1327" spans="1:2">
      <c r="A1327" s="125" t="s">
        <v>4443</v>
      </c>
      <c r="B1327" s="127">
        <v>50</v>
      </c>
    </row>
    <row r="1328" spans="1:2">
      <c r="A1328" s="125" t="s">
        <v>4444</v>
      </c>
      <c r="B1328" s="127">
        <v>0</v>
      </c>
    </row>
    <row r="1329" spans="1:2">
      <c r="A1329" s="125" t="s">
        <v>4445</v>
      </c>
      <c r="B1329" s="127">
        <v>50</v>
      </c>
    </row>
    <row r="1330" spans="1:2">
      <c r="A1330" s="125" t="s">
        <v>4446</v>
      </c>
      <c r="B1330" s="127">
        <v>50</v>
      </c>
    </row>
    <row r="1331" spans="1:2">
      <c r="A1331" s="125" t="s">
        <v>4447</v>
      </c>
      <c r="B1331" s="127">
        <v>50</v>
      </c>
    </row>
    <row r="1332" spans="1:2">
      <c r="A1332" s="125" t="s">
        <v>4448</v>
      </c>
      <c r="B1332" s="127">
        <v>50</v>
      </c>
    </row>
    <row r="1333" spans="1:2">
      <c r="A1333" s="125" t="s">
        <v>4449</v>
      </c>
      <c r="B1333" s="127">
        <v>50</v>
      </c>
    </row>
    <row r="1334" spans="1:2">
      <c r="A1334" s="125" t="s">
        <v>4450</v>
      </c>
      <c r="B1334" s="127">
        <v>50</v>
      </c>
    </row>
    <row r="1335" spans="1:2">
      <c r="A1335" s="125" t="s">
        <v>4451</v>
      </c>
      <c r="B1335" s="127">
        <v>50</v>
      </c>
    </row>
    <row r="1336" spans="1:2">
      <c r="A1336" s="125" t="s">
        <v>4452</v>
      </c>
      <c r="B1336" s="127">
        <v>0</v>
      </c>
    </row>
    <row r="1337" spans="1:2">
      <c r="A1337" s="125" t="s">
        <v>4453</v>
      </c>
      <c r="B1337" s="127">
        <v>50</v>
      </c>
    </row>
    <row r="1338" spans="1:2">
      <c r="A1338" s="125" t="s">
        <v>4454</v>
      </c>
      <c r="B1338" s="127">
        <v>50</v>
      </c>
    </row>
    <row r="1339" spans="1:2">
      <c r="A1339" s="125" t="s">
        <v>4455</v>
      </c>
      <c r="B1339" s="127">
        <v>50</v>
      </c>
    </row>
    <row r="1340" spans="1:2">
      <c r="A1340" s="125" t="s">
        <v>4456</v>
      </c>
      <c r="B1340" s="127">
        <v>0</v>
      </c>
    </row>
    <row r="1341" spans="1:2">
      <c r="A1341" s="125" t="s">
        <v>4457</v>
      </c>
      <c r="B1341" s="127">
        <v>50</v>
      </c>
    </row>
    <row r="1342" spans="1:2">
      <c r="A1342" s="125" t="s">
        <v>4458</v>
      </c>
      <c r="B1342" s="127">
        <v>50</v>
      </c>
    </row>
    <row r="1343" spans="1:2">
      <c r="A1343" s="125" t="s">
        <v>4459</v>
      </c>
      <c r="B1343" s="127">
        <v>50</v>
      </c>
    </row>
    <row r="1344" spans="1:2">
      <c r="A1344" s="125" t="s">
        <v>4460</v>
      </c>
      <c r="B1344" s="127">
        <v>0</v>
      </c>
    </row>
    <row r="1345" spans="1:2">
      <c r="A1345" s="125" t="s">
        <v>4461</v>
      </c>
      <c r="B1345" s="127">
        <v>0</v>
      </c>
    </row>
    <row r="1346" spans="1:2">
      <c r="A1346" s="125" t="s">
        <v>4462</v>
      </c>
      <c r="B1346" s="127">
        <v>50</v>
      </c>
    </row>
    <row r="1347" spans="1:2">
      <c r="A1347" s="125" t="s">
        <v>4463</v>
      </c>
      <c r="B1347" s="127">
        <v>50</v>
      </c>
    </row>
    <row r="1348" spans="1:2">
      <c r="A1348" s="125" t="s">
        <v>4464</v>
      </c>
      <c r="B1348" s="127">
        <v>0</v>
      </c>
    </row>
    <row r="1349" spans="1:2">
      <c r="A1349" s="125" t="s">
        <v>4465</v>
      </c>
      <c r="B1349" s="127">
        <v>0</v>
      </c>
    </row>
    <row r="1350" spans="1:2">
      <c r="A1350" s="125" t="s">
        <v>4466</v>
      </c>
      <c r="B1350" s="127">
        <v>50</v>
      </c>
    </row>
    <row r="1351" spans="1:2">
      <c r="A1351" s="125" t="s">
        <v>4467</v>
      </c>
      <c r="B1351" s="127">
        <v>50</v>
      </c>
    </row>
    <row r="1352" spans="1:2">
      <c r="A1352" s="125" t="s">
        <v>4468</v>
      </c>
      <c r="B1352" s="127">
        <v>50</v>
      </c>
    </row>
    <row r="1353" spans="1:2">
      <c r="A1353" s="125" t="s">
        <v>4469</v>
      </c>
      <c r="B1353" s="127">
        <v>50</v>
      </c>
    </row>
    <row r="1354" spans="1:2">
      <c r="A1354" s="125" t="s">
        <v>4470</v>
      </c>
      <c r="B1354" s="127">
        <v>50</v>
      </c>
    </row>
    <row r="1355" spans="1:2">
      <c r="A1355" s="125" t="s">
        <v>4471</v>
      </c>
      <c r="B1355" s="127">
        <v>50</v>
      </c>
    </row>
    <row r="1356" spans="1:2">
      <c r="A1356" s="125" t="s">
        <v>4472</v>
      </c>
      <c r="B1356" s="127">
        <v>50</v>
      </c>
    </row>
    <row r="1357" spans="1:2">
      <c r="A1357" s="125" t="s">
        <v>4473</v>
      </c>
      <c r="B1357" s="127">
        <v>50</v>
      </c>
    </row>
    <row r="1358" spans="1:2">
      <c r="A1358" s="125" t="s">
        <v>4474</v>
      </c>
      <c r="B1358" s="127">
        <v>50</v>
      </c>
    </row>
    <row r="1359" spans="1:2">
      <c r="A1359" s="125" t="s">
        <v>4475</v>
      </c>
      <c r="B1359" s="127">
        <v>50</v>
      </c>
    </row>
    <row r="1360" spans="1:2">
      <c r="A1360" s="125" t="s">
        <v>4476</v>
      </c>
      <c r="B1360" s="127">
        <v>50</v>
      </c>
    </row>
    <row r="1361" spans="1:2">
      <c r="A1361" s="125" t="s">
        <v>4477</v>
      </c>
      <c r="B1361" s="127">
        <v>50</v>
      </c>
    </row>
    <row r="1362" spans="1:2">
      <c r="A1362" s="125" t="s">
        <v>4478</v>
      </c>
      <c r="B1362" s="127">
        <v>50</v>
      </c>
    </row>
    <row r="1363" spans="1:2">
      <c r="A1363" s="125" t="s">
        <v>4479</v>
      </c>
      <c r="B1363" s="127">
        <v>50</v>
      </c>
    </row>
    <row r="1364" spans="1:2">
      <c r="A1364" s="125" t="s">
        <v>4480</v>
      </c>
      <c r="B1364" s="127">
        <v>50</v>
      </c>
    </row>
    <row r="1365" spans="1:2">
      <c r="A1365" s="125" t="s">
        <v>4481</v>
      </c>
      <c r="B1365" s="127">
        <v>50</v>
      </c>
    </row>
    <row r="1366" spans="1:2">
      <c r="A1366" s="125" t="s">
        <v>4482</v>
      </c>
      <c r="B1366" s="127">
        <v>50</v>
      </c>
    </row>
    <row r="1367" spans="1:2">
      <c r="A1367" s="125" t="s">
        <v>4483</v>
      </c>
      <c r="B1367" s="127">
        <v>50</v>
      </c>
    </row>
    <row r="1368" spans="1:2">
      <c r="A1368" s="125" t="s">
        <v>4484</v>
      </c>
      <c r="B1368" s="127">
        <v>50</v>
      </c>
    </row>
    <row r="1369" spans="1:2">
      <c r="A1369" s="125" t="s">
        <v>4485</v>
      </c>
      <c r="B1369" s="127">
        <v>50</v>
      </c>
    </row>
    <row r="1370" spans="1:2">
      <c r="A1370" s="125" t="s">
        <v>4486</v>
      </c>
      <c r="B1370" s="127">
        <v>50</v>
      </c>
    </row>
    <row r="1371" spans="1:2">
      <c r="A1371" s="125" t="s">
        <v>4487</v>
      </c>
      <c r="B1371" s="127">
        <v>50</v>
      </c>
    </row>
    <row r="1372" spans="1:2">
      <c r="A1372" s="125" t="s">
        <v>4488</v>
      </c>
      <c r="B1372" s="127">
        <v>0</v>
      </c>
    </row>
    <row r="1373" spans="1:2">
      <c r="A1373" s="125" t="s">
        <v>4489</v>
      </c>
      <c r="B1373" s="127">
        <v>50</v>
      </c>
    </row>
    <row r="1374" spans="1:2">
      <c r="A1374" s="125" t="s">
        <v>4490</v>
      </c>
      <c r="B1374" s="127">
        <v>50</v>
      </c>
    </row>
    <row r="1375" spans="1:2">
      <c r="A1375" s="125" t="s">
        <v>4491</v>
      </c>
      <c r="B1375" s="127">
        <v>50</v>
      </c>
    </row>
    <row r="1376" spans="1:2">
      <c r="A1376" s="125" t="s">
        <v>4492</v>
      </c>
      <c r="B1376" s="127">
        <v>0</v>
      </c>
    </row>
    <row r="1377" spans="1:2">
      <c r="A1377" s="125" t="s">
        <v>4493</v>
      </c>
      <c r="B1377" s="127">
        <v>50</v>
      </c>
    </row>
    <row r="1378" spans="1:2">
      <c r="A1378" s="125" t="s">
        <v>4494</v>
      </c>
      <c r="B1378" s="127">
        <v>50</v>
      </c>
    </row>
    <row r="1379" spans="1:2">
      <c r="A1379" s="125" t="s">
        <v>4495</v>
      </c>
      <c r="B1379" s="127">
        <v>50</v>
      </c>
    </row>
    <row r="1380" spans="1:2">
      <c r="A1380" s="125" t="s">
        <v>4496</v>
      </c>
      <c r="B1380" s="127">
        <v>50</v>
      </c>
    </row>
    <row r="1381" spans="1:2">
      <c r="A1381" s="125" t="s">
        <v>4497</v>
      </c>
      <c r="B1381" s="127">
        <v>0</v>
      </c>
    </row>
    <row r="1382" spans="1:2">
      <c r="A1382" s="125" t="s">
        <v>4498</v>
      </c>
      <c r="B1382" s="127">
        <v>50</v>
      </c>
    </row>
    <row r="1383" spans="1:2">
      <c r="A1383" s="125" t="s">
        <v>4499</v>
      </c>
      <c r="B1383" s="127">
        <v>50</v>
      </c>
    </row>
    <row r="1384" spans="1:2">
      <c r="A1384" s="125" t="s">
        <v>4500</v>
      </c>
      <c r="B1384" s="127">
        <v>50</v>
      </c>
    </row>
    <row r="1385" spans="1:2">
      <c r="A1385" s="125" t="s">
        <v>4501</v>
      </c>
      <c r="B1385" s="127">
        <v>50</v>
      </c>
    </row>
    <row r="1386" spans="1:2">
      <c r="A1386" s="125" t="s">
        <v>4502</v>
      </c>
      <c r="B1386" s="127">
        <v>50</v>
      </c>
    </row>
    <row r="1387" spans="1:2">
      <c r="A1387" s="125" t="s">
        <v>4503</v>
      </c>
      <c r="B1387" s="127">
        <v>50</v>
      </c>
    </row>
    <row r="1388" spans="1:2">
      <c r="A1388" s="125" t="s">
        <v>4504</v>
      </c>
      <c r="B1388" s="127">
        <v>50</v>
      </c>
    </row>
    <row r="1389" spans="1:2">
      <c r="A1389" s="125" t="s">
        <v>4505</v>
      </c>
      <c r="B1389" s="127">
        <v>50</v>
      </c>
    </row>
    <row r="1390" spans="1:2">
      <c r="A1390" s="125" t="s">
        <v>4506</v>
      </c>
      <c r="B1390" s="127">
        <v>50</v>
      </c>
    </row>
    <row r="1391" spans="1:2">
      <c r="A1391" s="125" t="s">
        <v>4507</v>
      </c>
      <c r="B1391" s="127">
        <v>50</v>
      </c>
    </row>
    <row r="1392" spans="1:2">
      <c r="A1392" s="125" t="s">
        <v>4508</v>
      </c>
      <c r="B1392" s="127">
        <v>50</v>
      </c>
    </row>
    <row r="1393" spans="1:2">
      <c r="A1393" s="125" t="s">
        <v>4509</v>
      </c>
      <c r="B1393" s="127">
        <v>50</v>
      </c>
    </row>
    <row r="1394" spans="1:2">
      <c r="A1394" s="125" t="s">
        <v>4510</v>
      </c>
      <c r="B1394" s="127">
        <v>50</v>
      </c>
    </row>
    <row r="1395" spans="1:2">
      <c r="A1395" s="125" t="s">
        <v>4511</v>
      </c>
      <c r="B1395" s="127">
        <v>50</v>
      </c>
    </row>
    <row r="1396" spans="1:2">
      <c r="A1396" s="125" t="s">
        <v>4512</v>
      </c>
      <c r="B1396" s="127">
        <v>50</v>
      </c>
    </row>
    <row r="1397" spans="1:2">
      <c r="A1397" s="125" t="s">
        <v>4513</v>
      </c>
      <c r="B1397" s="127">
        <v>0</v>
      </c>
    </row>
    <row r="1398" spans="1:2">
      <c r="A1398" s="125" t="s">
        <v>4514</v>
      </c>
      <c r="B1398" s="127">
        <v>50</v>
      </c>
    </row>
    <row r="1399" spans="1:2">
      <c r="A1399" s="125" t="s">
        <v>4515</v>
      </c>
      <c r="B1399" s="127">
        <v>50</v>
      </c>
    </row>
    <row r="1400" spans="1:2">
      <c r="A1400" s="125" t="s">
        <v>4516</v>
      </c>
      <c r="B1400" s="127">
        <v>50</v>
      </c>
    </row>
    <row r="1401" spans="1:2">
      <c r="A1401" s="125" t="s">
        <v>4517</v>
      </c>
      <c r="B1401" s="127">
        <v>50</v>
      </c>
    </row>
    <row r="1402" spans="1:2">
      <c r="A1402" s="125" t="s">
        <v>4518</v>
      </c>
      <c r="B1402" s="127">
        <v>50</v>
      </c>
    </row>
    <row r="1403" spans="1:2">
      <c r="A1403" s="125" t="s">
        <v>4519</v>
      </c>
      <c r="B1403" s="127">
        <v>50</v>
      </c>
    </row>
    <row r="1404" spans="1:2">
      <c r="A1404" s="125" t="s">
        <v>4520</v>
      </c>
      <c r="B1404" s="127">
        <v>50</v>
      </c>
    </row>
    <row r="1405" spans="1:2">
      <c r="A1405" s="125" t="s">
        <v>4521</v>
      </c>
      <c r="B1405" s="127">
        <v>50</v>
      </c>
    </row>
    <row r="1406" spans="1:2">
      <c r="A1406" s="125" t="s">
        <v>4522</v>
      </c>
      <c r="B1406" s="127">
        <v>50</v>
      </c>
    </row>
    <row r="1407" spans="1:2">
      <c r="A1407" s="125" t="s">
        <v>4523</v>
      </c>
      <c r="B1407" s="127">
        <v>50</v>
      </c>
    </row>
    <row r="1408" spans="1:2">
      <c r="A1408" s="125" t="s">
        <v>4524</v>
      </c>
      <c r="B1408" s="127">
        <v>50</v>
      </c>
    </row>
    <row r="1409" spans="1:2">
      <c r="A1409" s="125" t="s">
        <v>4525</v>
      </c>
      <c r="B1409" s="127">
        <v>50</v>
      </c>
    </row>
    <row r="1410" spans="1:2">
      <c r="A1410" s="125" t="s">
        <v>4526</v>
      </c>
      <c r="B1410" s="127">
        <v>50</v>
      </c>
    </row>
    <row r="1411" spans="1:2">
      <c r="A1411" s="125" t="s">
        <v>4527</v>
      </c>
      <c r="B1411" s="127">
        <v>50</v>
      </c>
    </row>
    <row r="1412" spans="1:2">
      <c r="A1412" s="125" t="s">
        <v>4528</v>
      </c>
      <c r="B1412" s="127">
        <v>50</v>
      </c>
    </row>
    <row r="1413" spans="1:2">
      <c r="A1413" s="125" t="s">
        <v>4529</v>
      </c>
      <c r="B1413" s="127">
        <v>50</v>
      </c>
    </row>
    <row r="1414" spans="1:2">
      <c r="A1414" s="125" t="s">
        <v>4530</v>
      </c>
      <c r="B1414" s="127">
        <v>0</v>
      </c>
    </row>
    <row r="1415" spans="1:2">
      <c r="A1415" s="125" t="s">
        <v>4531</v>
      </c>
      <c r="B1415" s="127">
        <v>50</v>
      </c>
    </row>
    <row r="1416" spans="1:2">
      <c r="A1416" s="125" t="s">
        <v>4532</v>
      </c>
      <c r="B1416" s="127">
        <v>50</v>
      </c>
    </row>
    <row r="1417" spans="1:2">
      <c r="A1417" s="125" t="s">
        <v>4533</v>
      </c>
      <c r="B1417" s="127">
        <v>50</v>
      </c>
    </row>
    <row r="1418" spans="1:2">
      <c r="A1418" s="125" t="s">
        <v>4534</v>
      </c>
      <c r="B1418" s="127">
        <v>50</v>
      </c>
    </row>
    <row r="1419" spans="1:2">
      <c r="A1419" s="125" t="s">
        <v>4535</v>
      </c>
      <c r="B1419" s="127">
        <v>50</v>
      </c>
    </row>
    <row r="1420" spans="1:2">
      <c r="A1420" s="125" t="s">
        <v>4536</v>
      </c>
      <c r="B1420" s="127">
        <v>50</v>
      </c>
    </row>
    <row r="1421" spans="1:2">
      <c r="A1421" s="125" t="s">
        <v>4537</v>
      </c>
      <c r="B1421" s="127">
        <v>50</v>
      </c>
    </row>
    <row r="1422" spans="1:2">
      <c r="A1422" s="125" t="s">
        <v>4538</v>
      </c>
      <c r="B1422" s="127">
        <v>50</v>
      </c>
    </row>
    <row r="1423" spans="1:2">
      <c r="A1423" s="125" t="s">
        <v>4539</v>
      </c>
      <c r="B1423" s="127">
        <v>50</v>
      </c>
    </row>
    <row r="1424" spans="1:2">
      <c r="A1424" s="125" t="s">
        <v>4540</v>
      </c>
      <c r="B1424" s="127">
        <v>50</v>
      </c>
    </row>
    <row r="1425" spans="1:2">
      <c r="A1425" s="125" t="s">
        <v>4541</v>
      </c>
      <c r="B1425" s="127">
        <v>50</v>
      </c>
    </row>
    <row r="1426" spans="1:2">
      <c r="A1426" s="125" t="s">
        <v>4542</v>
      </c>
      <c r="B1426" s="127">
        <v>50</v>
      </c>
    </row>
    <row r="1427" spans="1:2">
      <c r="A1427" s="125" t="s">
        <v>4543</v>
      </c>
      <c r="B1427" s="127">
        <v>50</v>
      </c>
    </row>
    <row r="1428" spans="1:2">
      <c r="A1428" s="125" t="s">
        <v>4544</v>
      </c>
      <c r="B1428" s="127">
        <v>50</v>
      </c>
    </row>
    <row r="1429" spans="1:2">
      <c r="A1429" s="125" t="s">
        <v>4545</v>
      </c>
      <c r="B1429" s="127">
        <v>50</v>
      </c>
    </row>
    <row r="1430" spans="1:2">
      <c r="A1430" s="125" t="s">
        <v>4546</v>
      </c>
      <c r="B1430" s="127">
        <v>50</v>
      </c>
    </row>
    <row r="1431" spans="1:2">
      <c r="A1431" s="125" t="s">
        <v>4547</v>
      </c>
      <c r="B1431" s="127">
        <v>50</v>
      </c>
    </row>
    <row r="1432" spans="1:2">
      <c r="A1432" s="125" t="s">
        <v>4548</v>
      </c>
      <c r="B1432" s="127">
        <v>0</v>
      </c>
    </row>
    <row r="1433" spans="1:2">
      <c r="A1433" s="125" t="s">
        <v>4549</v>
      </c>
      <c r="B1433" s="127">
        <v>50</v>
      </c>
    </row>
    <row r="1434" spans="1:2">
      <c r="A1434" s="125" t="s">
        <v>4550</v>
      </c>
      <c r="B1434" s="127">
        <v>50</v>
      </c>
    </row>
    <row r="1435" spans="1:2">
      <c r="A1435" s="125" t="s">
        <v>4551</v>
      </c>
      <c r="B1435" s="127">
        <v>50</v>
      </c>
    </row>
    <row r="1436" spans="1:2">
      <c r="A1436" s="125" t="s">
        <v>4552</v>
      </c>
      <c r="B1436" s="127">
        <v>50</v>
      </c>
    </row>
    <row r="1437" spans="1:2">
      <c r="A1437" s="125" t="s">
        <v>4553</v>
      </c>
      <c r="B1437" s="127">
        <v>50</v>
      </c>
    </row>
    <row r="1438" spans="1:2">
      <c r="A1438" s="125" t="s">
        <v>4554</v>
      </c>
      <c r="B1438" s="127">
        <v>50</v>
      </c>
    </row>
    <row r="1439" spans="1:2">
      <c r="A1439" s="125" t="s">
        <v>4555</v>
      </c>
      <c r="B1439" s="127">
        <v>50</v>
      </c>
    </row>
    <row r="1440" spans="1:2">
      <c r="A1440" s="125" t="s">
        <v>4556</v>
      </c>
      <c r="B1440" s="127">
        <v>50</v>
      </c>
    </row>
    <row r="1441" spans="1:2">
      <c r="A1441" s="125" t="s">
        <v>4557</v>
      </c>
      <c r="B1441" s="127">
        <v>50</v>
      </c>
    </row>
    <row r="1442" spans="1:2">
      <c r="A1442" s="125" t="s">
        <v>4558</v>
      </c>
      <c r="B1442" s="127">
        <v>50</v>
      </c>
    </row>
    <row r="1443" spans="1:2">
      <c r="A1443" s="125" t="s">
        <v>4559</v>
      </c>
      <c r="B1443" s="127">
        <v>50</v>
      </c>
    </row>
    <row r="1444" spans="1:2">
      <c r="A1444" s="125" t="s">
        <v>4560</v>
      </c>
      <c r="B1444" s="127">
        <v>50</v>
      </c>
    </row>
    <row r="1445" spans="1:2">
      <c r="A1445" s="125" t="s">
        <v>4561</v>
      </c>
      <c r="B1445" s="127">
        <v>50</v>
      </c>
    </row>
    <row r="1446" spans="1:2">
      <c r="A1446" s="125" t="s">
        <v>4562</v>
      </c>
      <c r="B1446" s="127">
        <v>50</v>
      </c>
    </row>
    <row r="1447" spans="1:2">
      <c r="A1447" s="125" t="s">
        <v>4563</v>
      </c>
      <c r="B1447" s="127">
        <v>50</v>
      </c>
    </row>
    <row r="1448" spans="1:2">
      <c r="A1448" s="125" t="s">
        <v>4564</v>
      </c>
      <c r="B1448" s="127">
        <v>50</v>
      </c>
    </row>
    <row r="1449" spans="1:2">
      <c r="A1449" s="125" t="s">
        <v>4565</v>
      </c>
      <c r="B1449" s="127">
        <v>50</v>
      </c>
    </row>
    <row r="1450" spans="1:2">
      <c r="A1450" s="125" t="s">
        <v>4566</v>
      </c>
      <c r="B1450" s="127">
        <v>50</v>
      </c>
    </row>
    <row r="1451" spans="1:2">
      <c r="A1451" s="125" t="s">
        <v>4567</v>
      </c>
      <c r="B1451" s="127">
        <v>50</v>
      </c>
    </row>
    <row r="1452" spans="1:2">
      <c r="A1452" s="125" t="s">
        <v>4568</v>
      </c>
      <c r="B1452" s="127">
        <v>50</v>
      </c>
    </row>
    <row r="1453" spans="1:2">
      <c r="A1453" s="125" t="s">
        <v>4569</v>
      </c>
      <c r="B1453" s="127">
        <v>50</v>
      </c>
    </row>
    <row r="1454" spans="1:2">
      <c r="A1454" s="125" t="s">
        <v>4570</v>
      </c>
      <c r="B1454" s="127">
        <v>50</v>
      </c>
    </row>
    <row r="1455" spans="1:2">
      <c r="A1455" s="125" t="s">
        <v>4571</v>
      </c>
      <c r="B1455" s="127">
        <v>50</v>
      </c>
    </row>
    <row r="1456" spans="1:2">
      <c r="A1456" s="125" t="s">
        <v>4572</v>
      </c>
      <c r="B1456" s="127">
        <v>50</v>
      </c>
    </row>
    <row r="1457" spans="1:2">
      <c r="A1457" s="125" t="s">
        <v>4573</v>
      </c>
      <c r="B1457" s="127">
        <v>50</v>
      </c>
    </row>
    <row r="1458" spans="1:2">
      <c r="A1458" s="125" t="s">
        <v>4574</v>
      </c>
      <c r="B1458" s="127">
        <v>50</v>
      </c>
    </row>
    <row r="1459" spans="1:2">
      <c r="A1459" s="125" t="s">
        <v>4575</v>
      </c>
      <c r="B1459" s="127">
        <v>50</v>
      </c>
    </row>
    <row r="1460" spans="1:2">
      <c r="A1460" s="125" t="s">
        <v>4576</v>
      </c>
      <c r="B1460" s="127">
        <v>50</v>
      </c>
    </row>
    <row r="1461" spans="1:2">
      <c r="A1461" s="125" t="s">
        <v>4577</v>
      </c>
      <c r="B1461" s="127">
        <v>50</v>
      </c>
    </row>
    <row r="1462" spans="1:2">
      <c r="A1462" s="125" t="s">
        <v>4578</v>
      </c>
      <c r="B1462" s="127">
        <v>50</v>
      </c>
    </row>
    <row r="1463" spans="1:2">
      <c r="A1463" s="125" t="s">
        <v>4579</v>
      </c>
      <c r="B1463" s="127">
        <v>50</v>
      </c>
    </row>
    <row r="1464" spans="1:2">
      <c r="A1464" s="125" t="s">
        <v>4580</v>
      </c>
      <c r="B1464" s="127">
        <v>50</v>
      </c>
    </row>
    <row r="1465" spans="1:2">
      <c r="A1465" s="125" t="s">
        <v>4581</v>
      </c>
      <c r="B1465" s="127">
        <v>50</v>
      </c>
    </row>
    <row r="1466" spans="1:2">
      <c r="A1466" s="125" t="s">
        <v>4582</v>
      </c>
      <c r="B1466" s="127">
        <v>50</v>
      </c>
    </row>
    <row r="1467" spans="1:2">
      <c r="A1467" s="125" t="s">
        <v>4583</v>
      </c>
      <c r="B1467" s="127">
        <v>50</v>
      </c>
    </row>
    <row r="1468" spans="1:2">
      <c r="A1468" s="125" t="s">
        <v>4584</v>
      </c>
      <c r="B1468" s="127">
        <v>50</v>
      </c>
    </row>
    <row r="1469" spans="1:2">
      <c r="A1469" s="125" t="s">
        <v>4585</v>
      </c>
      <c r="B1469" s="127">
        <v>50</v>
      </c>
    </row>
    <row r="1470" spans="1:2">
      <c r="A1470" s="125" t="s">
        <v>4586</v>
      </c>
      <c r="B1470" s="127">
        <v>50</v>
      </c>
    </row>
    <row r="1471" spans="1:2">
      <c r="A1471" s="125" t="s">
        <v>4587</v>
      </c>
      <c r="B1471" s="127">
        <v>50</v>
      </c>
    </row>
    <row r="1472" spans="1:2">
      <c r="A1472" s="125" t="s">
        <v>4588</v>
      </c>
      <c r="B1472" s="127">
        <v>50</v>
      </c>
    </row>
    <row r="1473" spans="1:2">
      <c r="A1473" s="125" t="s">
        <v>4589</v>
      </c>
      <c r="B1473" s="127">
        <v>50</v>
      </c>
    </row>
    <row r="1474" spans="1:2">
      <c r="A1474" s="125" t="s">
        <v>4590</v>
      </c>
      <c r="B1474" s="127">
        <v>50</v>
      </c>
    </row>
    <row r="1475" spans="1:2">
      <c r="A1475" s="125" t="s">
        <v>4591</v>
      </c>
      <c r="B1475" s="127">
        <v>50</v>
      </c>
    </row>
    <row r="1476" spans="1:2">
      <c r="A1476" s="125" t="s">
        <v>4592</v>
      </c>
      <c r="B1476" s="127">
        <v>50</v>
      </c>
    </row>
    <row r="1477" spans="1:2">
      <c r="A1477" s="125" t="s">
        <v>4593</v>
      </c>
      <c r="B1477" s="127">
        <v>50</v>
      </c>
    </row>
    <row r="1478" spans="1:2">
      <c r="A1478" s="125" t="s">
        <v>4594</v>
      </c>
      <c r="B1478" s="127">
        <v>50</v>
      </c>
    </row>
    <row r="1479" spans="1:2">
      <c r="A1479" s="125" t="s">
        <v>4595</v>
      </c>
      <c r="B1479" s="127">
        <v>50</v>
      </c>
    </row>
    <row r="1480" spans="1:2">
      <c r="A1480" s="125" t="s">
        <v>4596</v>
      </c>
      <c r="B1480" s="127">
        <v>50</v>
      </c>
    </row>
    <row r="1481" spans="1:2">
      <c r="A1481" s="125" t="s">
        <v>4597</v>
      </c>
      <c r="B1481" s="127">
        <v>50</v>
      </c>
    </row>
    <row r="1482" spans="1:2">
      <c r="A1482" s="125" t="s">
        <v>4598</v>
      </c>
      <c r="B1482" s="127">
        <v>50</v>
      </c>
    </row>
    <row r="1483" spans="1:2">
      <c r="A1483" s="125" t="s">
        <v>4599</v>
      </c>
      <c r="B1483" s="127">
        <v>50</v>
      </c>
    </row>
    <row r="1484" spans="1:2">
      <c r="A1484" s="125" t="s">
        <v>4600</v>
      </c>
      <c r="B1484" s="127">
        <v>50</v>
      </c>
    </row>
    <row r="1485" spans="1:2">
      <c r="A1485" s="125" t="s">
        <v>4601</v>
      </c>
      <c r="B1485" s="127">
        <v>50</v>
      </c>
    </row>
    <row r="1486" spans="1:2">
      <c r="A1486" s="125" t="s">
        <v>4602</v>
      </c>
      <c r="B1486" s="127">
        <v>50</v>
      </c>
    </row>
    <row r="1487" spans="1:2">
      <c r="A1487" s="125" t="s">
        <v>4603</v>
      </c>
      <c r="B1487" s="127">
        <v>50</v>
      </c>
    </row>
    <row r="1488" spans="1:2">
      <c r="A1488" s="125" t="s">
        <v>4604</v>
      </c>
      <c r="B1488" s="127">
        <v>50</v>
      </c>
    </row>
    <row r="1489" spans="1:2">
      <c r="A1489" s="125" t="s">
        <v>4605</v>
      </c>
      <c r="B1489" s="127">
        <v>0</v>
      </c>
    </row>
    <row r="1490" spans="1:2">
      <c r="A1490" s="125" t="s">
        <v>4606</v>
      </c>
      <c r="B1490" s="127">
        <v>50</v>
      </c>
    </row>
    <row r="1491" spans="1:2">
      <c r="A1491" s="125" t="s">
        <v>4607</v>
      </c>
      <c r="B1491" s="127">
        <v>0</v>
      </c>
    </row>
    <row r="1492" spans="1:2">
      <c r="A1492" s="125" t="s">
        <v>4608</v>
      </c>
      <c r="B1492" s="127">
        <v>50</v>
      </c>
    </row>
    <row r="1493" spans="1:2">
      <c r="A1493" s="125" t="s">
        <v>4609</v>
      </c>
      <c r="B1493" s="127">
        <v>0</v>
      </c>
    </row>
    <row r="1494" spans="1:2">
      <c r="A1494" s="125" t="s">
        <v>4610</v>
      </c>
      <c r="B1494" s="127">
        <v>50</v>
      </c>
    </row>
    <row r="1495" spans="1:2">
      <c r="A1495" s="125" t="s">
        <v>4611</v>
      </c>
      <c r="B1495" s="127">
        <v>50</v>
      </c>
    </row>
    <row r="1496" spans="1:2">
      <c r="A1496" s="125" t="s">
        <v>4612</v>
      </c>
      <c r="B1496" s="127">
        <v>50</v>
      </c>
    </row>
    <row r="1497" spans="1:2">
      <c r="A1497" s="125" t="s">
        <v>4613</v>
      </c>
      <c r="B1497" s="127">
        <v>50</v>
      </c>
    </row>
    <row r="1498" spans="1:2">
      <c r="A1498" s="125" t="s">
        <v>4614</v>
      </c>
      <c r="B1498" s="127">
        <v>50</v>
      </c>
    </row>
    <row r="1499" spans="1:2">
      <c r="A1499" s="125" t="s">
        <v>4615</v>
      </c>
      <c r="B1499" s="127">
        <v>50</v>
      </c>
    </row>
    <row r="1500" spans="1:2">
      <c r="A1500" s="125" t="s">
        <v>4616</v>
      </c>
      <c r="B1500" s="127">
        <v>50</v>
      </c>
    </row>
    <row r="1501" spans="1:2">
      <c r="A1501" s="125" t="s">
        <v>4617</v>
      </c>
      <c r="B1501" s="127">
        <v>50</v>
      </c>
    </row>
    <row r="1502" spans="1:2">
      <c r="A1502" s="125" t="s">
        <v>4618</v>
      </c>
      <c r="B1502" s="127">
        <v>50</v>
      </c>
    </row>
    <row r="1503" spans="1:2">
      <c r="A1503" s="125" t="s">
        <v>4619</v>
      </c>
      <c r="B1503" s="127">
        <v>50</v>
      </c>
    </row>
    <row r="1504" spans="1:2">
      <c r="A1504" s="125" t="s">
        <v>4620</v>
      </c>
      <c r="B1504" s="127">
        <v>50</v>
      </c>
    </row>
    <row r="1505" spans="1:2">
      <c r="A1505" s="125" t="s">
        <v>4621</v>
      </c>
      <c r="B1505" s="127">
        <v>50</v>
      </c>
    </row>
    <row r="1506" spans="1:2">
      <c r="A1506" s="125" t="s">
        <v>4622</v>
      </c>
      <c r="B1506" s="127">
        <v>50</v>
      </c>
    </row>
    <row r="1507" spans="1:2">
      <c r="A1507" s="125" t="s">
        <v>4623</v>
      </c>
      <c r="B1507" s="127">
        <v>50</v>
      </c>
    </row>
    <row r="1508" spans="1:2">
      <c r="A1508" s="125" t="s">
        <v>4624</v>
      </c>
      <c r="B1508" s="127">
        <v>50</v>
      </c>
    </row>
    <row r="1509" spans="1:2">
      <c r="A1509" s="125" t="s">
        <v>4625</v>
      </c>
      <c r="B1509" s="127">
        <v>50</v>
      </c>
    </row>
    <row r="1510" spans="1:2">
      <c r="A1510" s="125" t="s">
        <v>4626</v>
      </c>
      <c r="B1510" s="127">
        <v>50</v>
      </c>
    </row>
    <row r="1511" spans="1:2">
      <c r="A1511" s="125" t="s">
        <v>4627</v>
      </c>
      <c r="B1511" s="127">
        <v>50</v>
      </c>
    </row>
    <row r="1512" spans="1:2">
      <c r="A1512" s="125" t="s">
        <v>4628</v>
      </c>
      <c r="B1512" s="127">
        <v>50</v>
      </c>
    </row>
    <row r="1513" spans="1:2">
      <c r="A1513" s="125" t="s">
        <v>4629</v>
      </c>
      <c r="B1513" s="127">
        <v>50</v>
      </c>
    </row>
    <row r="1514" spans="1:2">
      <c r="A1514" s="125" t="s">
        <v>4630</v>
      </c>
      <c r="B1514" s="127">
        <v>50</v>
      </c>
    </row>
    <row r="1515" spans="1:2">
      <c r="A1515" s="125" t="s">
        <v>4631</v>
      </c>
      <c r="B1515" s="127">
        <v>50</v>
      </c>
    </row>
    <row r="1516" spans="1:2">
      <c r="A1516" s="125" t="s">
        <v>4632</v>
      </c>
      <c r="B1516" s="127">
        <v>50</v>
      </c>
    </row>
    <row r="1517" spans="1:2">
      <c r="A1517" s="125" t="s">
        <v>4633</v>
      </c>
      <c r="B1517" s="127">
        <v>50</v>
      </c>
    </row>
    <row r="1518" spans="1:2">
      <c r="A1518" s="125" t="s">
        <v>4634</v>
      </c>
      <c r="B1518" s="127">
        <v>50</v>
      </c>
    </row>
    <row r="1519" spans="1:2">
      <c r="A1519" s="125" t="s">
        <v>4635</v>
      </c>
      <c r="B1519" s="127">
        <v>50</v>
      </c>
    </row>
    <row r="1520" spans="1:2">
      <c r="A1520" s="125" t="s">
        <v>4636</v>
      </c>
      <c r="B1520" s="127">
        <v>50</v>
      </c>
    </row>
    <row r="1521" spans="1:2">
      <c r="A1521" s="125" t="s">
        <v>4637</v>
      </c>
      <c r="B1521" s="127">
        <v>50</v>
      </c>
    </row>
    <row r="1522" spans="1:2">
      <c r="A1522" s="125" t="s">
        <v>4638</v>
      </c>
      <c r="B1522" s="127">
        <v>50</v>
      </c>
    </row>
    <row r="1523" spans="1:2">
      <c r="A1523" s="125" t="s">
        <v>4639</v>
      </c>
      <c r="B1523" s="127">
        <v>50</v>
      </c>
    </row>
    <row r="1524" spans="1:2">
      <c r="A1524" s="125" t="s">
        <v>4640</v>
      </c>
      <c r="B1524" s="127">
        <v>50</v>
      </c>
    </row>
    <row r="1525" spans="1:2">
      <c r="A1525" s="125" t="s">
        <v>4641</v>
      </c>
      <c r="B1525" s="127">
        <v>50</v>
      </c>
    </row>
    <row r="1526" spans="1:2">
      <c r="A1526" s="125" t="s">
        <v>4642</v>
      </c>
      <c r="B1526" s="127">
        <v>50</v>
      </c>
    </row>
    <row r="1527" spans="1:2">
      <c r="A1527" s="125" t="s">
        <v>4643</v>
      </c>
      <c r="B1527" s="127">
        <v>50</v>
      </c>
    </row>
    <row r="1528" spans="1:2">
      <c r="A1528" s="125" t="s">
        <v>4644</v>
      </c>
      <c r="B1528" s="127">
        <v>50</v>
      </c>
    </row>
    <row r="1529" spans="1:2">
      <c r="A1529" s="125" t="s">
        <v>4645</v>
      </c>
      <c r="B1529" s="127">
        <v>50</v>
      </c>
    </row>
    <row r="1530" spans="1:2">
      <c r="A1530" s="125" t="s">
        <v>4646</v>
      </c>
      <c r="B1530" s="127">
        <v>50</v>
      </c>
    </row>
    <row r="1531" spans="1:2">
      <c r="A1531" s="125" t="s">
        <v>4647</v>
      </c>
      <c r="B1531" s="127">
        <v>50</v>
      </c>
    </row>
    <row r="1532" spans="1:2">
      <c r="A1532" s="125" t="s">
        <v>4648</v>
      </c>
      <c r="B1532" s="127">
        <v>50</v>
      </c>
    </row>
    <row r="1533" spans="1:2">
      <c r="A1533" s="125" t="s">
        <v>4649</v>
      </c>
      <c r="B1533" s="127">
        <v>50</v>
      </c>
    </row>
    <row r="1534" spans="1:2">
      <c r="A1534" s="125" t="s">
        <v>4650</v>
      </c>
      <c r="B1534" s="127">
        <v>0</v>
      </c>
    </row>
    <row r="1535" spans="1:2">
      <c r="A1535" s="125" t="s">
        <v>4651</v>
      </c>
      <c r="B1535" s="127">
        <v>50</v>
      </c>
    </row>
    <row r="1536" spans="1:2">
      <c r="A1536" s="125" t="s">
        <v>4652</v>
      </c>
      <c r="B1536" s="127">
        <v>50</v>
      </c>
    </row>
    <row r="1537" spans="1:2">
      <c r="A1537" s="125" t="s">
        <v>4653</v>
      </c>
      <c r="B1537" s="127">
        <v>50</v>
      </c>
    </row>
    <row r="1538" spans="1:2">
      <c r="A1538" s="125" t="s">
        <v>4654</v>
      </c>
      <c r="B1538" s="127">
        <v>0</v>
      </c>
    </row>
    <row r="1539" spans="1:2">
      <c r="A1539" s="125" t="s">
        <v>4655</v>
      </c>
      <c r="B1539" s="127">
        <v>50</v>
      </c>
    </row>
    <row r="1540" spans="1:2">
      <c r="A1540" s="125" t="s">
        <v>4656</v>
      </c>
      <c r="B1540" s="127">
        <v>50</v>
      </c>
    </row>
    <row r="1541" spans="1:2">
      <c r="A1541" s="125" t="s">
        <v>4657</v>
      </c>
      <c r="B1541" s="127">
        <v>50</v>
      </c>
    </row>
    <row r="1542" spans="1:2">
      <c r="A1542" s="125" t="s">
        <v>4658</v>
      </c>
      <c r="B1542" s="127">
        <v>50</v>
      </c>
    </row>
    <row r="1543" spans="1:2">
      <c r="A1543" s="125" t="s">
        <v>4659</v>
      </c>
      <c r="B1543" s="127">
        <v>50</v>
      </c>
    </row>
    <row r="1544" spans="1:2">
      <c r="A1544" s="125" t="s">
        <v>4660</v>
      </c>
      <c r="B1544" s="127">
        <v>50</v>
      </c>
    </row>
    <row r="1545" spans="1:2">
      <c r="A1545" s="125" t="s">
        <v>4661</v>
      </c>
      <c r="B1545" s="127">
        <v>50</v>
      </c>
    </row>
    <row r="1546" spans="1:2">
      <c r="A1546" s="125" t="s">
        <v>4662</v>
      </c>
      <c r="B1546" s="127">
        <v>50</v>
      </c>
    </row>
    <row r="1547" spans="1:2">
      <c r="A1547" s="125" t="s">
        <v>4663</v>
      </c>
      <c r="B1547" s="127">
        <v>50</v>
      </c>
    </row>
    <row r="1548" spans="1:2">
      <c r="A1548" s="125" t="s">
        <v>4664</v>
      </c>
      <c r="B1548" s="127">
        <v>50</v>
      </c>
    </row>
    <row r="1549" spans="1:2">
      <c r="A1549" s="125" t="s">
        <v>4665</v>
      </c>
      <c r="B1549" s="127">
        <v>50</v>
      </c>
    </row>
    <row r="1550" spans="1:2">
      <c r="A1550" s="125" t="s">
        <v>4666</v>
      </c>
      <c r="B1550" s="127">
        <v>50</v>
      </c>
    </row>
    <row r="1551" spans="1:2">
      <c r="A1551" s="125" t="s">
        <v>4667</v>
      </c>
      <c r="B1551" s="127">
        <v>50</v>
      </c>
    </row>
    <row r="1552" spans="1:2">
      <c r="A1552" s="125" t="s">
        <v>4668</v>
      </c>
      <c r="B1552" s="127">
        <v>50</v>
      </c>
    </row>
    <row r="1553" spans="1:2">
      <c r="A1553" s="125" t="s">
        <v>4669</v>
      </c>
      <c r="B1553" s="127">
        <v>50</v>
      </c>
    </row>
    <row r="1554" spans="1:2">
      <c r="A1554" s="125" t="s">
        <v>4670</v>
      </c>
      <c r="B1554" s="127">
        <v>50</v>
      </c>
    </row>
    <row r="1555" spans="1:2">
      <c r="A1555" s="125" t="s">
        <v>4671</v>
      </c>
      <c r="B1555" s="127">
        <v>50</v>
      </c>
    </row>
    <row r="1556" spans="1:2">
      <c r="A1556" s="125" t="s">
        <v>4672</v>
      </c>
      <c r="B1556" s="127">
        <v>50</v>
      </c>
    </row>
    <row r="1557" spans="1:2">
      <c r="A1557" s="125" t="s">
        <v>4673</v>
      </c>
      <c r="B1557" s="127">
        <v>50</v>
      </c>
    </row>
    <row r="1558" spans="1:2">
      <c r="A1558" s="125" t="s">
        <v>4674</v>
      </c>
      <c r="B1558" s="127">
        <v>50</v>
      </c>
    </row>
    <row r="1559" spans="1:2">
      <c r="A1559" s="125" t="s">
        <v>4675</v>
      </c>
      <c r="B1559" s="127">
        <v>50</v>
      </c>
    </row>
    <row r="1560" spans="1:2">
      <c r="A1560" s="125" t="s">
        <v>4676</v>
      </c>
      <c r="B1560" s="127">
        <v>50</v>
      </c>
    </row>
    <row r="1561" spans="1:2">
      <c r="A1561" s="125" t="s">
        <v>4677</v>
      </c>
      <c r="B1561" s="127">
        <v>50</v>
      </c>
    </row>
    <row r="1562" spans="1:2">
      <c r="A1562" s="125" t="s">
        <v>4678</v>
      </c>
      <c r="B1562" s="127">
        <v>50</v>
      </c>
    </row>
    <row r="1563" spans="1:2">
      <c r="A1563" s="125" t="s">
        <v>4679</v>
      </c>
      <c r="B1563" s="127">
        <v>50</v>
      </c>
    </row>
    <row r="1564" spans="1:2">
      <c r="A1564" s="125" t="s">
        <v>4680</v>
      </c>
      <c r="B1564" s="127">
        <v>50</v>
      </c>
    </row>
    <row r="1565" spans="1:2">
      <c r="A1565" s="125" t="s">
        <v>4681</v>
      </c>
      <c r="B1565" s="127">
        <v>50</v>
      </c>
    </row>
    <row r="1566" spans="1:2">
      <c r="A1566" s="125" t="s">
        <v>4682</v>
      </c>
      <c r="B1566" s="127">
        <v>50</v>
      </c>
    </row>
    <row r="1567" spans="1:2">
      <c r="A1567" s="125" t="s">
        <v>4683</v>
      </c>
      <c r="B1567" s="127">
        <v>50</v>
      </c>
    </row>
    <row r="1568" spans="1:2">
      <c r="A1568" s="125" t="s">
        <v>4684</v>
      </c>
      <c r="B1568" s="127">
        <v>50</v>
      </c>
    </row>
    <row r="1569" spans="1:2">
      <c r="A1569" s="125" t="s">
        <v>4685</v>
      </c>
      <c r="B1569" s="127">
        <v>50</v>
      </c>
    </row>
    <row r="1570" spans="1:2">
      <c r="A1570" s="125" t="s">
        <v>4686</v>
      </c>
      <c r="B1570" s="127">
        <v>50</v>
      </c>
    </row>
    <row r="1571" spans="1:2">
      <c r="A1571" s="125" t="s">
        <v>4687</v>
      </c>
      <c r="B1571" s="127">
        <v>50</v>
      </c>
    </row>
    <row r="1572" spans="1:2">
      <c r="A1572" s="125" t="s">
        <v>4688</v>
      </c>
      <c r="B1572" s="127">
        <v>50</v>
      </c>
    </row>
    <row r="1573" spans="1:2">
      <c r="A1573" s="125" t="s">
        <v>4689</v>
      </c>
      <c r="B1573" s="127">
        <v>50</v>
      </c>
    </row>
    <row r="1574" spans="1:2">
      <c r="A1574" s="125" t="s">
        <v>4690</v>
      </c>
      <c r="B1574" s="127">
        <v>50</v>
      </c>
    </row>
    <row r="1575" spans="1:2">
      <c r="A1575" s="125" t="s">
        <v>4691</v>
      </c>
      <c r="B1575" s="127">
        <v>50</v>
      </c>
    </row>
    <row r="1576" spans="1:2">
      <c r="A1576" s="125" t="s">
        <v>4692</v>
      </c>
      <c r="B1576" s="127">
        <v>50</v>
      </c>
    </row>
    <row r="1577" spans="1:2">
      <c r="A1577" s="125" t="s">
        <v>4693</v>
      </c>
      <c r="B1577" s="127">
        <v>50</v>
      </c>
    </row>
    <row r="1578" spans="1:2">
      <c r="A1578" s="125" t="s">
        <v>4694</v>
      </c>
      <c r="B1578" s="127">
        <v>50</v>
      </c>
    </row>
    <row r="1579" spans="1:2">
      <c r="A1579" s="125" t="s">
        <v>4695</v>
      </c>
      <c r="B1579" s="127">
        <v>50</v>
      </c>
    </row>
    <row r="1580" spans="1:2">
      <c r="A1580" s="125" t="s">
        <v>4696</v>
      </c>
      <c r="B1580" s="127">
        <v>50</v>
      </c>
    </row>
    <row r="1581" spans="1:2">
      <c r="A1581" s="125" t="s">
        <v>4697</v>
      </c>
      <c r="B1581" s="127">
        <v>0</v>
      </c>
    </row>
    <row r="1582" spans="1:2">
      <c r="A1582" s="125" t="s">
        <v>4698</v>
      </c>
      <c r="B1582" s="127">
        <v>50</v>
      </c>
    </row>
    <row r="1583" spans="1:2">
      <c r="A1583" s="125" t="s">
        <v>4699</v>
      </c>
      <c r="B1583" s="127">
        <v>50</v>
      </c>
    </row>
    <row r="1584" spans="1:2">
      <c r="A1584" s="125" t="s">
        <v>4700</v>
      </c>
      <c r="B1584" s="127">
        <v>50</v>
      </c>
    </row>
    <row r="1585" spans="1:2">
      <c r="A1585" s="125" t="s">
        <v>4701</v>
      </c>
      <c r="B1585" s="127">
        <v>0</v>
      </c>
    </row>
    <row r="1586" spans="1:2">
      <c r="A1586" s="125" t="s">
        <v>4702</v>
      </c>
      <c r="B1586" s="127">
        <v>50</v>
      </c>
    </row>
    <row r="1587" spans="1:2">
      <c r="A1587" s="125" t="s">
        <v>4703</v>
      </c>
      <c r="B1587" s="127">
        <v>50</v>
      </c>
    </row>
    <row r="1588" spans="1:2">
      <c r="A1588" s="125" t="s">
        <v>4704</v>
      </c>
      <c r="B1588" s="127">
        <v>50</v>
      </c>
    </row>
    <row r="1589" spans="1:2">
      <c r="A1589" s="125" t="s">
        <v>4705</v>
      </c>
      <c r="B1589" s="127">
        <v>50</v>
      </c>
    </row>
    <row r="1590" spans="1:2">
      <c r="A1590" s="125" t="s">
        <v>4706</v>
      </c>
      <c r="B1590" s="127">
        <v>50</v>
      </c>
    </row>
    <row r="1591" spans="1:2">
      <c r="A1591" s="125" t="s">
        <v>4707</v>
      </c>
      <c r="B1591" s="127">
        <v>50</v>
      </c>
    </row>
    <row r="1592" spans="1:2">
      <c r="A1592" s="125" t="s">
        <v>4708</v>
      </c>
      <c r="B1592" s="127">
        <v>50</v>
      </c>
    </row>
    <row r="1593" spans="1:2">
      <c r="A1593" s="125" t="s">
        <v>4709</v>
      </c>
      <c r="B1593" s="127">
        <v>50</v>
      </c>
    </row>
    <row r="1594" spans="1:2">
      <c r="A1594" s="125" t="s">
        <v>4710</v>
      </c>
      <c r="B1594" s="127">
        <v>50</v>
      </c>
    </row>
    <row r="1595" spans="1:2">
      <c r="A1595" s="125" t="s">
        <v>4711</v>
      </c>
      <c r="B1595" s="127">
        <v>50</v>
      </c>
    </row>
    <row r="1596" spans="1:2">
      <c r="A1596" s="125" t="s">
        <v>4712</v>
      </c>
      <c r="B1596" s="127">
        <v>50</v>
      </c>
    </row>
    <row r="1597" spans="1:2">
      <c r="A1597" s="125" t="s">
        <v>4713</v>
      </c>
      <c r="B1597" s="127">
        <v>50</v>
      </c>
    </row>
    <row r="1598" spans="1:2">
      <c r="A1598" s="125" t="s">
        <v>4714</v>
      </c>
      <c r="B1598" s="127">
        <v>50</v>
      </c>
    </row>
    <row r="1599" spans="1:2">
      <c r="A1599" s="125" t="s">
        <v>4715</v>
      </c>
      <c r="B1599" s="127">
        <v>50</v>
      </c>
    </row>
    <row r="1600" spans="1:2">
      <c r="A1600" s="125" t="s">
        <v>4716</v>
      </c>
      <c r="B1600" s="127">
        <v>50</v>
      </c>
    </row>
    <row r="1601" spans="1:2">
      <c r="A1601" s="125" t="s">
        <v>4717</v>
      </c>
      <c r="B1601" s="127">
        <v>50</v>
      </c>
    </row>
    <row r="1602" spans="1:2">
      <c r="A1602" s="125" t="s">
        <v>4718</v>
      </c>
      <c r="B1602" s="127">
        <v>50</v>
      </c>
    </row>
    <row r="1603" spans="1:2">
      <c r="A1603" s="125" t="s">
        <v>4719</v>
      </c>
      <c r="B1603" s="127">
        <v>50</v>
      </c>
    </row>
    <row r="1604" spans="1:2">
      <c r="A1604" s="125" t="s">
        <v>4720</v>
      </c>
      <c r="B1604" s="127">
        <v>50</v>
      </c>
    </row>
    <row r="1605" spans="1:2">
      <c r="A1605" s="125" t="s">
        <v>4721</v>
      </c>
      <c r="B1605" s="127">
        <v>50</v>
      </c>
    </row>
    <row r="1606" spans="1:2">
      <c r="A1606" s="125" t="s">
        <v>4722</v>
      </c>
      <c r="B1606" s="127">
        <v>50</v>
      </c>
    </row>
    <row r="1607" spans="1:2">
      <c r="A1607" s="125" t="s">
        <v>4723</v>
      </c>
      <c r="B1607" s="127">
        <v>50</v>
      </c>
    </row>
    <row r="1608" spans="1:2">
      <c r="A1608" s="125" t="s">
        <v>4724</v>
      </c>
      <c r="B1608" s="127">
        <v>50</v>
      </c>
    </row>
    <row r="1609" spans="1:2">
      <c r="A1609" s="125" t="s">
        <v>4725</v>
      </c>
      <c r="B1609" s="127">
        <v>50</v>
      </c>
    </row>
    <row r="1610" spans="1:2">
      <c r="A1610" s="125" t="s">
        <v>4726</v>
      </c>
      <c r="B1610" s="127">
        <v>50</v>
      </c>
    </row>
    <row r="1611" spans="1:2">
      <c r="A1611" s="125" t="s">
        <v>4727</v>
      </c>
      <c r="B1611" s="127">
        <v>50</v>
      </c>
    </row>
    <row r="1612" spans="1:2">
      <c r="A1612" s="125" t="s">
        <v>4728</v>
      </c>
      <c r="B1612" s="127">
        <v>50</v>
      </c>
    </row>
    <row r="1613" spans="1:2">
      <c r="A1613" s="125" t="s">
        <v>4729</v>
      </c>
      <c r="B1613" s="127">
        <v>50</v>
      </c>
    </row>
    <row r="1614" spans="1:2">
      <c r="A1614" s="125" t="s">
        <v>4730</v>
      </c>
      <c r="B1614" s="127">
        <v>50</v>
      </c>
    </row>
    <row r="1615" spans="1:2">
      <c r="A1615" s="125" t="s">
        <v>4731</v>
      </c>
      <c r="B1615" s="127">
        <v>50</v>
      </c>
    </row>
    <row r="1616" spans="1:2">
      <c r="A1616" s="125" t="s">
        <v>4732</v>
      </c>
      <c r="B1616" s="127">
        <v>50</v>
      </c>
    </row>
    <row r="1617" spans="1:2">
      <c r="A1617" s="125" t="s">
        <v>4733</v>
      </c>
      <c r="B1617" s="127">
        <v>50</v>
      </c>
    </row>
    <row r="1618" spans="1:2">
      <c r="A1618" s="125" t="s">
        <v>4734</v>
      </c>
      <c r="B1618" s="127">
        <v>50</v>
      </c>
    </row>
    <row r="1619" spans="1:2">
      <c r="A1619" s="125" t="s">
        <v>4735</v>
      </c>
      <c r="B1619" s="127">
        <v>50</v>
      </c>
    </row>
    <row r="1620" spans="1:2">
      <c r="A1620" s="125" t="s">
        <v>4736</v>
      </c>
      <c r="B1620" s="127">
        <v>50</v>
      </c>
    </row>
    <row r="1621" spans="1:2">
      <c r="A1621" s="125" t="s">
        <v>4737</v>
      </c>
      <c r="B1621" s="127">
        <v>50</v>
      </c>
    </row>
    <row r="1622" spans="1:2">
      <c r="A1622" s="125" t="s">
        <v>4738</v>
      </c>
      <c r="B1622" s="127">
        <v>50</v>
      </c>
    </row>
    <row r="1623" spans="1:2">
      <c r="A1623" s="125" t="s">
        <v>4739</v>
      </c>
      <c r="B1623" s="127">
        <v>50</v>
      </c>
    </row>
    <row r="1624" spans="1:2">
      <c r="A1624" s="125" t="s">
        <v>4740</v>
      </c>
      <c r="B1624" s="127">
        <v>50</v>
      </c>
    </row>
    <row r="1625" spans="1:2">
      <c r="A1625" s="125" t="s">
        <v>4741</v>
      </c>
      <c r="B1625" s="127">
        <v>50</v>
      </c>
    </row>
    <row r="1626" spans="1:2">
      <c r="A1626" s="125" t="s">
        <v>4742</v>
      </c>
      <c r="B1626" s="127">
        <v>50</v>
      </c>
    </row>
    <row r="1627" spans="1:2">
      <c r="A1627" s="125" t="s">
        <v>4743</v>
      </c>
      <c r="B1627" s="127">
        <v>50</v>
      </c>
    </row>
    <row r="1628" spans="1:2">
      <c r="A1628" s="125" t="s">
        <v>4744</v>
      </c>
      <c r="B1628" s="127">
        <v>50</v>
      </c>
    </row>
    <row r="1629" spans="1:2">
      <c r="A1629" s="125" t="s">
        <v>4745</v>
      </c>
      <c r="B1629" s="127">
        <v>50</v>
      </c>
    </row>
    <row r="1630" spans="1:2">
      <c r="A1630" s="125" t="s">
        <v>4746</v>
      </c>
      <c r="B1630" s="127">
        <v>50</v>
      </c>
    </row>
    <row r="1631" spans="1:2">
      <c r="A1631" s="125" t="s">
        <v>4747</v>
      </c>
      <c r="B1631" s="127">
        <v>50</v>
      </c>
    </row>
    <row r="1632" spans="1:2">
      <c r="A1632" s="125" t="s">
        <v>4748</v>
      </c>
      <c r="B1632" s="127">
        <v>50</v>
      </c>
    </row>
    <row r="1633" spans="1:2">
      <c r="A1633" s="125" t="s">
        <v>4749</v>
      </c>
      <c r="B1633" s="127">
        <v>50</v>
      </c>
    </row>
    <row r="1634" spans="1:2">
      <c r="A1634" s="125" t="s">
        <v>4750</v>
      </c>
      <c r="B1634" s="127">
        <v>50</v>
      </c>
    </row>
    <row r="1635" spans="1:2">
      <c r="A1635" s="125" t="s">
        <v>4751</v>
      </c>
      <c r="B1635" s="127">
        <v>50</v>
      </c>
    </row>
    <row r="1636" spans="1:2">
      <c r="A1636" s="125" t="s">
        <v>4752</v>
      </c>
      <c r="B1636" s="127">
        <v>50</v>
      </c>
    </row>
    <row r="1637" spans="1:2">
      <c r="A1637" s="125" t="s">
        <v>4753</v>
      </c>
      <c r="B1637" s="127">
        <v>50</v>
      </c>
    </row>
    <row r="1638" spans="1:2">
      <c r="A1638" s="125" t="s">
        <v>4754</v>
      </c>
      <c r="B1638" s="127">
        <v>50</v>
      </c>
    </row>
    <row r="1639" spans="1:2">
      <c r="A1639" s="125" t="s">
        <v>1519</v>
      </c>
      <c r="B1639" s="127">
        <v>50</v>
      </c>
    </row>
    <row r="1640" spans="1:2">
      <c r="A1640" s="125" t="s">
        <v>4755</v>
      </c>
      <c r="B1640" s="127">
        <v>50</v>
      </c>
    </row>
    <row r="1641" spans="1:2">
      <c r="A1641" s="125" t="s">
        <v>4756</v>
      </c>
      <c r="B1641" s="127">
        <v>0</v>
      </c>
    </row>
    <row r="1642" spans="1:2">
      <c r="A1642" s="125" t="s">
        <v>4757</v>
      </c>
      <c r="B1642" s="127">
        <v>50</v>
      </c>
    </row>
    <row r="1643" spans="1:2">
      <c r="A1643" s="125" t="s">
        <v>4758</v>
      </c>
      <c r="B1643" s="127">
        <v>50</v>
      </c>
    </row>
    <row r="1644" spans="1:2">
      <c r="A1644" s="125" t="s">
        <v>4759</v>
      </c>
      <c r="B1644" s="127">
        <v>50</v>
      </c>
    </row>
    <row r="1645" spans="1:2">
      <c r="A1645" s="125" t="s">
        <v>4760</v>
      </c>
      <c r="B1645" s="127">
        <v>0</v>
      </c>
    </row>
    <row r="1646" spans="1:2">
      <c r="A1646" s="125" t="s">
        <v>4761</v>
      </c>
      <c r="B1646" s="127">
        <v>50</v>
      </c>
    </row>
    <row r="1647" spans="1:2">
      <c r="A1647" s="125" t="s">
        <v>4762</v>
      </c>
      <c r="B1647" s="127">
        <v>50</v>
      </c>
    </row>
    <row r="1648" spans="1:2">
      <c r="A1648" s="125" t="s">
        <v>4763</v>
      </c>
      <c r="B1648" s="127">
        <v>50</v>
      </c>
    </row>
    <row r="1649" spans="1:2">
      <c r="A1649" s="125" t="s">
        <v>4764</v>
      </c>
      <c r="B1649" s="127">
        <v>50</v>
      </c>
    </row>
    <row r="1650" spans="1:2">
      <c r="A1650" s="125" t="s">
        <v>4765</v>
      </c>
      <c r="B1650" s="127">
        <v>50</v>
      </c>
    </row>
    <row r="1651" spans="1:2">
      <c r="A1651" s="125" t="s">
        <v>4766</v>
      </c>
      <c r="B1651" s="127">
        <v>50</v>
      </c>
    </row>
    <row r="1652" spans="1:2">
      <c r="A1652" s="125" t="s">
        <v>4767</v>
      </c>
      <c r="B1652" s="127">
        <v>50</v>
      </c>
    </row>
    <row r="1653" spans="1:2">
      <c r="A1653" s="125" t="s">
        <v>4768</v>
      </c>
      <c r="B1653" s="127">
        <v>50</v>
      </c>
    </row>
    <row r="1654" spans="1:2">
      <c r="A1654" s="125" t="s">
        <v>4769</v>
      </c>
      <c r="B1654" s="127">
        <v>50</v>
      </c>
    </row>
    <row r="1655" spans="1:2">
      <c r="A1655" s="125" t="s">
        <v>4770</v>
      </c>
      <c r="B1655" s="127">
        <v>50</v>
      </c>
    </row>
    <row r="1656" spans="1:2">
      <c r="A1656" s="125" t="s">
        <v>4771</v>
      </c>
      <c r="B1656" s="127">
        <v>50</v>
      </c>
    </row>
    <row r="1657" spans="1:2">
      <c r="A1657" s="125" t="s">
        <v>4772</v>
      </c>
      <c r="B1657" s="127">
        <v>50</v>
      </c>
    </row>
    <row r="1658" spans="1:2">
      <c r="A1658" s="125" t="s">
        <v>4773</v>
      </c>
      <c r="B1658" s="127">
        <v>50</v>
      </c>
    </row>
    <row r="1659" spans="1:2">
      <c r="A1659" s="125" t="s">
        <v>4774</v>
      </c>
      <c r="B1659" s="127">
        <v>50</v>
      </c>
    </row>
    <row r="1660" spans="1:2">
      <c r="A1660" s="125" t="s">
        <v>4775</v>
      </c>
      <c r="B1660" s="127">
        <v>50</v>
      </c>
    </row>
    <row r="1661" spans="1:2">
      <c r="A1661" s="125" t="s">
        <v>4776</v>
      </c>
      <c r="B1661" s="127">
        <v>50</v>
      </c>
    </row>
    <row r="1662" spans="1:2">
      <c r="A1662" s="125" t="s">
        <v>4777</v>
      </c>
      <c r="B1662" s="127">
        <v>50</v>
      </c>
    </row>
    <row r="1663" spans="1:2">
      <c r="A1663" s="125" t="s">
        <v>4778</v>
      </c>
      <c r="B1663" s="127">
        <v>50</v>
      </c>
    </row>
    <row r="1664" spans="1:2">
      <c r="A1664" s="125" t="s">
        <v>4779</v>
      </c>
      <c r="B1664" s="127">
        <v>50</v>
      </c>
    </row>
    <row r="1665" spans="1:2">
      <c r="A1665" s="125" t="s">
        <v>4780</v>
      </c>
      <c r="B1665" s="127">
        <v>50</v>
      </c>
    </row>
    <row r="1666" spans="1:2">
      <c r="A1666" s="125" t="s">
        <v>4781</v>
      </c>
      <c r="B1666" s="127">
        <v>50</v>
      </c>
    </row>
    <row r="1667" spans="1:2">
      <c r="A1667" s="125" t="s">
        <v>4782</v>
      </c>
      <c r="B1667" s="127">
        <v>50</v>
      </c>
    </row>
    <row r="1668" spans="1:2">
      <c r="A1668" s="125" t="s">
        <v>4783</v>
      </c>
      <c r="B1668" s="127">
        <v>50</v>
      </c>
    </row>
    <row r="1669" spans="1:2">
      <c r="A1669" s="125" t="s">
        <v>4784</v>
      </c>
      <c r="B1669" s="127">
        <v>50</v>
      </c>
    </row>
    <row r="1670" spans="1:2">
      <c r="A1670" s="125" t="s">
        <v>4785</v>
      </c>
      <c r="B1670" s="127">
        <v>50</v>
      </c>
    </row>
    <row r="1671" spans="1:2">
      <c r="A1671" s="125" t="s">
        <v>4786</v>
      </c>
      <c r="B1671" s="127">
        <v>50</v>
      </c>
    </row>
    <row r="1672" spans="1:2">
      <c r="A1672" s="125" t="s">
        <v>4787</v>
      </c>
      <c r="B1672" s="127">
        <v>50</v>
      </c>
    </row>
    <row r="1673" spans="1:2">
      <c r="A1673" s="125" t="s">
        <v>4788</v>
      </c>
      <c r="B1673" s="127">
        <v>50</v>
      </c>
    </row>
    <row r="1674" spans="1:2">
      <c r="A1674" s="125" t="s">
        <v>4789</v>
      </c>
      <c r="B1674" s="127">
        <v>50</v>
      </c>
    </row>
    <row r="1675" spans="1:2">
      <c r="A1675" s="125" t="s">
        <v>4790</v>
      </c>
      <c r="B1675" s="127">
        <v>50</v>
      </c>
    </row>
    <row r="1676" spans="1:2">
      <c r="A1676" s="125" t="s">
        <v>4791</v>
      </c>
      <c r="B1676" s="127">
        <v>50</v>
      </c>
    </row>
    <row r="1677" spans="1:2">
      <c r="A1677" s="125" t="s">
        <v>4792</v>
      </c>
      <c r="B1677" s="127">
        <v>50</v>
      </c>
    </row>
    <row r="1678" spans="1:2">
      <c r="A1678" s="125" t="s">
        <v>4793</v>
      </c>
      <c r="B1678" s="127">
        <v>50</v>
      </c>
    </row>
    <row r="1679" spans="1:2">
      <c r="A1679" s="125" t="s">
        <v>4794</v>
      </c>
      <c r="B1679" s="127">
        <v>50</v>
      </c>
    </row>
    <row r="1680" spans="1:2">
      <c r="A1680" s="125" t="s">
        <v>4795</v>
      </c>
      <c r="B1680" s="127">
        <v>50</v>
      </c>
    </row>
    <row r="1681" spans="1:2">
      <c r="A1681" s="125" t="s">
        <v>4796</v>
      </c>
      <c r="B1681" s="127">
        <v>50</v>
      </c>
    </row>
    <row r="1682" spans="1:2">
      <c r="A1682" s="125" t="s">
        <v>4797</v>
      </c>
      <c r="B1682" s="127">
        <v>50</v>
      </c>
    </row>
    <row r="1683" spans="1:2">
      <c r="A1683" s="125" t="s">
        <v>4798</v>
      </c>
      <c r="B1683" s="127">
        <v>50</v>
      </c>
    </row>
    <row r="1684" spans="1:2">
      <c r="A1684" s="125" t="s">
        <v>4799</v>
      </c>
      <c r="B1684" s="127">
        <v>50</v>
      </c>
    </row>
    <row r="1685" spans="1:2">
      <c r="A1685" s="125" t="s">
        <v>4800</v>
      </c>
      <c r="B1685" s="127">
        <v>50</v>
      </c>
    </row>
    <row r="1686" spans="1:2">
      <c r="A1686" s="125" t="s">
        <v>4801</v>
      </c>
      <c r="B1686" s="127">
        <v>50</v>
      </c>
    </row>
    <row r="1687" spans="1:2">
      <c r="A1687" s="125" t="s">
        <v>4802</v>
      </c>
      <c r="B1687" s="127">
        <v>50</v>
      </c>
    </row>
    <row r="1688" spans="1:2">
      <c r="A1688" s="125" t="s">
        <v>4803</v>
      </c>
      <c r="B1688" s="127">
        <v>0</v>
      </c>
    </row>
    <row r="1689" spans="1:2">
      <c r="A1689" s="125" t="s">
        <v>4804</v>
      </c>
      <c r="B1689" s="127">
        <v>50</v>
      </c>
    </row>
    <row r="1690" spans="1:2">
      <c r="A1690" s="125" t="s">
        <v>4805</v>
      </c>
      <c r="B1690" s="127">
        <v>50</v>
      </c>
    </row>
    <row r="1691" spans="1:2">
      <c r="A1691" s="125" t="s">
        <v>4806</v>
      </c>
      <c r="B1691" s="127">
        <v>50</v>
      </c>
    </row>
    <row r="1692" spans="1:2">
      <c r="A1692" s="125" t="s">
        <v>4807</v>
      </c>
      <c r="B1692" s="127">
        <v>50</v>
      </c>
    </row>
    <row r="1693" spans="1:2">
      <c r="A1693" s="125" t="s">
        <v>4808</v>
      </c>
      <c r="B1693" s="127">
        <v>50</v>
      </c>
    </row>
    <row r="1694" spans="1:2">
      <c r="A1694" s="125" t="s">
        <v>4809</v>
      </c>
      <c r="B1694" s="127">
        <v>50</v>
      </c>
    </row>
    <row r="1695" spans="1:2">
      <c r="A1695" s="125" t="s">
        <v>4810</v>
      </c>
      <c r="B1695" s="127">
        <v>50</v>
      </c>
    </row>
    <row r="1696" spans="1:2">
      <c r="A1696" s="125" t="s">
        <v>4811</v>
      </c>
      <c r="B1696" s="127">
        <v>50</v>
      </c>
    </row>
    <row r="1697" spans="1:2">
      <c r="A1697" s="125" t="s">
        <v>4812</v>
      </c>
      <c r="B1697" s="127">
        <v>50</v>
      </c>
    </row>
    <row r="1698" spans="1:2">
      <c r="A1698" s="125" t="s">
        <v>4813</v>
      </c>
      <c r="B1698" s="127">
        <v>50</v>
      </c>
    </row>
    <row r="1699" spans="1:2">
      <c r="A1699" s="125" t="s">
        <v>4814</v>
      </c>
      <c r="B1699" s="127">
        <v>50</v>
      </c>
    </row>
    <row r="1700" spans="1:2">
      <c r="A1700" s="125" t="s">
        <v>4815</v>
      </c>
      <c r="B1700" s="127">
        <v>50</v>
      </c>
    </row>
    <row r="1701" spans="1:2">
      <c r="A1701" s="125" t="s">
        <v>4816</v>
      </c>
      <c r="B1701" s="127">
        <v>50</v>
      </c>
    </row>
    <row r="1702" spans="1:2">
      <c r="A1702" s="125" t="s">
        <v>4817</v>
      </c>
      <c r="B1702" s="127">
        <v>50</v>
      </c>
    </row>
    <row r="1703" spans="1:2">
      <c r="A1703" s="125" t="s">
        <v>4818</v>
      </c>
      <c r="B1703" s="127">
        <v>50</v>
      </c>
    </row>
    <row r="1704" spans="1:2">
      <c r="A1704" s="125" t="s">
        <v>4819</v>
      </c>
      <c r="B1704" s="127">
        <v>50</v>
      </c>
    </row>
    <row r="1705" spans="1:2">
      <c r="A1705" s="125" t="s">
        <v>4820</v>
      </c>
      <c r="B1705" s="127">
        <v>50</v>
      </c>
    </row>
    <row r="1706" spans="1:2">
      <c r="A1706" s="125" t="s">
        <v>4821</v>
      </c>
      <c r="B1706" s="127">
        <v>50</v>
      </c>
    </row>
    <row r="1707" spans="1:2">
      <c r="A1707" s="125" t="s">
        <v>4822</v>
      </c>
      <c r="B1707" s="127">
        <v>50</v>
      </c>
    </row>
    <row r="1708" spans="1:2">
      <c r="A1708" s="125" t="s">
        <v>4823</v>
      </c>
      <c r="B1708" s="127">
        <v>50</v>
      </c>
    </row>
    <row r="1709" spans="1:2">
      <c r="A1709" s="125" t="s">
        <v>4824</v>
      </c>
      <c r="B1709" s="127">
        <v>50</v>
      </c>
    </row>
    <row r="1710" spans="1:2">
      <c r="A1710" s="125" t="s">
        <v>4825</v>
      </c>
      <c r="B1710" s="127">
        <v>50</v>
      </c>
    </row>
    <row r="1711" spans="1:2">
      <c r="A1711" s="125" t="s">
        <v>4826</v>
      </c>
      <c r="B1711" s="127">
        <v>50</v>
      </c>
    </row>
    <row r="1712" spans="1:2">
      <c r="A1712" s="125" t="s">
        <v>4827</v>
      </c>
      <c r="B1712" s="127">
        <v>50</v>
      </c>
    </row>
    <row r="1713" spans="1:2">
      <c r="A1713" s="125" t="s">
        <v>4828</v>
      </c>
      <c r="B1713" s="127">
        <v>50</v>
      </c>
    </row>
    <row r="1714" spans="1:2">
      <c r="A1714" s="125" t="s">
        <v>4829</v>
      </c>
      <c r="B1714" s="127">
        <v>50</v>
      </c>
    </row>
    <row r="1715" spans="1:2">
      <c r="A1715" s="125" t="s">
        <v>4830</v>
      </c>
      <c r="B1715" s="127">
        <v>50</v>
      </c>
    </row>
    <row r="1716" spans="1:2">
      <c r="A1716" s="125" t="s">
        <v>4831</v>
      </c>
      <c r="B1716" s="127">
        <v>50</v>
      </c>
    </row>
    <row r="1717" spans="1:2">
      <c r="A1717" s="125" t="s">
        <v>4832</v>
      </c>
      <c r="B1717" s="127">
        <v>50</v>
      </c>
    </row>
    <row r="1718" spans="1:2">
      <c r="A1718" s="125" t="s">
        <v>4833</v>
      </c>
      <c r="B1718" s="127">
        <v>0</v>
      </c>
    </row>
    <row r="1719" spans="1:2">
      <c r="A1719" s="125" t="s">
        <v>4834</v>
      </c>
      <c r="B1719" s="127">
        <v>50</v>
      </c>
    </row>
    <row r="1720" spans="1:2">
      <c r="A1720" s="125" t="s">
        <v>4835</v>
      </c>
      <c r="B1720" s="127">
        <v>50</v>
      </c>
    </row>
    <row r="1721" spans="1:2">
      <c r="A1721" s="125" t="s">
        <v>4836</v>
      </c>
      <c r="B1721" s="127">
        <v>50</v>
      </c>
    </row>
    <row r="1722" spans="1:2">
      <c r="A1722" s="125" t="s">
        <v>4837</v>
      </c>
      <c r="B1722" s="127">
        <v>0</v>
      </c>
    </row>
    <row r="1723" spans="1:2">
      <c r="A1723" s="125" t="s">
        <v>4838</v>
      </c>
      <c r="B1723" s="127">
        <v>50</v>
      </c>
    </row>
    <row r="1724" spans="1:2">
      <c r="A1724" s="125" t="s">
        <v>4839</v>
      </c>
      <c r="B1724" s="127">
        <v>50</v>
      </c>
    </row>
    <row r="1725" spans="1:2">
      <c r="A1725" s="125" t="s">
        <v>4840</v>
      </c>
      <c r="B1725" s="127">
        <v>50</v>
      </c>
    </row>
    <row r="1726" spans="1:2">
      <c r="A1726" s="125" t="s">
        <v>4841</v>
      </c>
      <c r="B1726" s="127">
        <v>50</v>
      </c>
    </row>
    <row r="1727" spans="1:2">
      <c r="A1727" s="125" t="s">
        <v>4842</v>
      </c>
      <c r="B1727" s="127">
        <v>50</v>
      </c>
    </row>
    <row r="1728" spans="1:2">
      <c r="A1728" s="125" t="s">
        <v>4843</v>
      </c>
      <c r="B1728" s="127">
        <v>50</v>
      </c>
    </row>
    <row r="1729" spans="1:2">
      <c r="A1729" s="125" t="s">
        <v>4844</v>
      </c>
      <c r="B1729" s="127">
        <v>50</v>
      </c>
    </row>
    <row r="1730" spans="1:2">
      <c r="A1730" s="125" t="s">
        <v>4845</v>
      </c>
      <c r="B1730" s="127">
        <v>50</v>
      </c>
    </row>
    <row r="1731" spans="1:2">
      <c r="A1731" s="125" t="s">
        <v>4846</v>
      </c>
      <c r="B1731" s="127">
        <v>50</v>
      </c>
    </row>
    <row r="1732" spans="1:2">
      <c r="A1732" s="125" t="s">
        <v>4847</v>
      </c>
      <c r="B1732" s="127">
        <v>50</v>
      </c>
    </row>
    <row r="1733" spans="1:2">
      <c r="A1733" s="125" t="s">
        <v>4848</v>
      </c>
      <c r="B1733" s="127">
        <v>50</v>
      </c>
    </row>
    <row r="1734" spans="1:2">
      <c r="A1734" s="125" t="s">
        <v>4849</v>
      </c>
      <c r="B1734" s="127">
        <v>50</v>
      </c>
    </row>
    <row r="1735" spans="1:2">
      <c r="A1735" s="125" t="s">
        <v>4850</v>
      </c>
      <c r="B1735" s="127">
        <v>50</v>
      </c>
    </row>
    <row r="1736" spans="1:2">
      <c r="A1736" s="125" t="s">
        <v>4851</v>
      </c>
      <c r="B1736" s="127">
        <v>50</v>
      </c>
    </row>
    <row r="1737" spans="1:2">
      <c r="A1737" s="125" t="s">
        <v>4852</v>
      </c>
      <c r="B1737" s="127">
        <v>50</v>
      </c>
    </row>
    <row r="1738" spans="1:2">
      <c r="A1738" s="125" t="s">
        <v>4853</v>
      </c>
      <c r="B1738" s="127">
        <v>50</v>
      </c>
    </row>
    <row r="1739" spans="1:2">
      <c r="A1739" s="125" t="s">
        <v>4854</v>
      </c>
      <c r="B1739" s="127">
        <v>50</v>
      </c>
    </row>
    <row r="1740" spans="1:2">
      <c r="A1740" s="125" t="s">
        <v>4855</v>
      </c>
      <c r="B1740" s="127">
        <v>50</v>
      </c>
    </row>
    <row r="1741" spans="1:2">
      <c r="A1741" s="125" t="s">
        <v>4856</v>
      </c>
      <c r="B1741" s="127">
        <v>50</v>
      </c>
    </row>
    <row r="1742" spans="1:2">
      <c r="A1742" s="125" t="s">
        <v>4857</v>
      </c>
      <c r="B1742" s="127">
        <v>50</v>
      </c>
    </row>
    <row r="1743" spans="1:2">
      <c r="A1743" s="125" t="s">
        <v>4858</v>
      </c>
      <c r="B1743" s="127">
        <v>50</v>
      </c>
    </row>
    <row r="1744" spans="1:2">
      <c r="A1744" s="125" t="s">
        <v>4859</v>
      </c>
      <c r="B1744" s="127">
        <v>50</v>
      </c>
    </row>
    <row r="1745" spans="1:2">
      <c r="A1745" s="125" t="s">
        <v>4860</v>
      </c>
      <c r="B1745" s="127">
        <v>50</v>
      </c>
    </row>
    <row r="1746" spans="1:2">
      <c r="A1746" s="125" t="s">
        <v>4861</v>
      </c>
      <c r="B1746" s="127">
        <v>50</v>
      </c>
    </row>
    <row r="1747" spans="1:2">
      <c r="A1747" s="125" t="s">
        <v>4862</v>
      </c>
      <c r="B1747" s="127">
        <v>50</v>
      </c>
    </row>
    <row r="1748" spans="1:2">
      <c r="A1748" s="125" t="s">
        <v>4863</v>
      </c>
      <c r="B1748" s="127">
        <v>50</v>
      </c>
    </row>
    <row r="1749" spans="1:2">
      <c r="A1749" s="125" t="s">
        <v>4864</v>
      </c>
      <c r="B1749" s="127">
        <v>50</v>
      </c>
    </row>
    <row r="1750" spans="1:2">
      <c r="A1750" s="125" t="s">
        <v>4865</v>
      </c>
      <c r="B1750" s="127">
        <v>50</v>
      </c>
    </row>
    <row r="1751" spans="1:2">
      <c r="A1751" s="125" t="s">
        <v>4866</v>
      </c>
      <c r="B1751" s="127">
        <v>50</v>
      </c>
    </row>
    <row r="1752" spans="1:2">
      <c r="A1752" s="125" t="s">
        <v>4867</v>
      </c>
      <c r="B1752" s="127">
        <v>50</v>
      </c>
    </row>
    <row r="1753" spans="1:2">
      <c r="A1753" s="125" t="s">
        <v>4868</v>
      </c>
      <c r="B1753" s="127">
        <v>50</v>
      </c>
    </row>
    <row r="1754" spans="1:2">
      <c r="A1754" s="125" t="s">
        <v>4869</v>
      </c>
      <c r="B1754" s="127">
        <v>50</v>
      </c>
    </row>
    <row r="1755" spans="1:2">
      <c r="A1755" s="125" t="s">
        <v>4870</v>
      </c>
      <c r="B1755" s="127">
        <v>50</v>
      </c>
    </row>
    <row r="1756" spans="1:2">
      <c r="A1756" s="125" t="s">
        <v>4871</v>
      </c>
      <c r="B1756" s="127">
        <v>50</v>
      </c>
    </row>
    <row r="1757" spans="1:2">
      <c r="A1757" s="125" t="s">
        <v>4872</v>
      </c>
      <c r="B1757" s="127">
        <v>50</v>
      </c>
    </row>
    <row r="1758" spans="1:2">
      <c r="A1758" s="125" t="s">
        <v>4873</v>
      </c>
      <c r="B1758" s="127">
        <v>50</v>
      </c>
    </row>
    <row r="1759" spans="1:2">
      <c r="A1759" s="125" t="s">
        <v>4874</v>
      </c>
      <c r="B1759" s="127">
        <v>50</v>
      </c>
    </row>
    <row r="1760" spans="1:2">
      <c r="A1760" s="125" t="s">
        <v>4875</v>
      </c>
      <c r="B1760" s="127">
        <v>50</v>
      </c>
    </row>
    <row r="1761" spans="1:2">
      <c r="A1761" s="125" t="s">
        <v>4876</v>
      </c>
      <c r="B1761" s="127">
        <v>50</v>
      </c>
    </row>
    <row r="1762" spans="1:2">
      <c r="A1762" s="125" t="s">
        <v>4877</v>
      </c>
      <c r="B1762" s="127">
        <v>50</v>
      </c>
    </row>
    <row r="1763" spans="1:2">
      <c r="A1763" s="125" t="s">
        <v>4878</v>
      </c>
      <c r="B1763" s="127">
        <v>50</v>
      </c>
    </row>
    <row r="1764" spans="1:2">
      <c r="A1764" s="125" t="s">
        <v>4879</v>
      </c>
      <c r="B1764" s="127">
        <v>50</v>
      </c>
    </row>
    <row r="1765" spans="1:2">
      <c r="A1765" s="125" t="s">
        <v>4880</v>
      </c>
      <c r="B1765" s="127">
        <v>0</v>
      </c>
    </row>
    <row r="1766" spans="1:2">
      <c r="A1766" s="125" t="s">
        <v>4881</v>
      </c>
      <c r="B1766" s="127">
        <v>50</v>
      </c>
    </row>
    <row r="1767" spans="1:2">
      <c r="A1767" s="125" t="s">
        <v>4882</v>
      </c>
      <c r="B1767" s="127">
        <v>0</v>
      </c>
    </row>
    <row r="1768" spans="1:2">
      <c r="A1768" s="125" t="s">
        <v>4883</v>
      </c>
      <c r="B1768" s="127">
        <v>50</v>
      </c>
    </row>
    <row r="1769" spans="1:2">
      <c r="A1769" s="125" t="s">
        <v>4884</v>
      </c>
      <c r="B1769" s="127">
        <v>0</v>
      </c>
    </row>
    <row r="1770" spans="1:2">
      <c r="A1770" s="125" t="s">
        <v>4885</v>
      </c>
      <c r="B1770" s="127">
        <v>50</v>
      </c>
    </row>
    <row r="1771" spans="1:2">
      <c r="A1771" s="125" t="s">
        <v>4886</v>
      </c>
      <c r="B1771" s="127">
        <v>50</v>
      </c>
    </row>
    <row r="1772" spans="1:2">
      <c r="A1772" s="125" t="s">
        <v>4887</v>
      </c>
      <c r="B1772" s="127">
        <v>50</v>
      </c>
    </row>
    <row r="1773" spans="1:2">
      <c r="A1773" s="125" t="s">
        <v>4888</v>
      </c>
      <c r="B1773" s="127">
        <v>50</v>
      </c>
    </row>
    <row r="1774" spans="1:2">
      <c r="A1774" s="125" t="s">
        <v>4889</v>
      </c>
      <c r="B1774" s="127">
        <v>50</v>
      </c>
    </row>
    <row r="1775" spans="1:2">
      <c r="A1775" s="125" t="s">
        <v>4890</v>
      </c>
      <c r="B1775" s="127">
        <v>50</v>
      </c>
    </row>
    <row r="1776" spans="1:2">
      <c r="A1776" s="125" t="s">
        <v>4891</v>
      </c>
      <c r="B1776" s="127">
        <v>50</v>
      </c>
    </row>
    <row r="1777" spans="1:2">
      <c r="A1777" s="125" t="s">
        <v>4892</v>
      </c>
      <c r="B1777" s="127">
        <v>50</v>
      </c>
    </row>
    <row r="1778" spans="1:2">
      <c r="A1778" s="125" t="s">
        <v>4893</v>
      </c>
      <c r="B1778" s="127">
        <v>50</v>
      </c>
    </row>
    <row r="1779" spans="1:2">
      <c r="A1779" s="125" t="s">
        <v>4894</v>
      </c>
      <c r="B1779" s="127">
        <v>50</v>
      </c>
    </row>
    <row r="1780" spans="1:2">
      <c r="A1780" s="125" t="s">
        <v>4895</v>
      </c>
      <c r="B1780" s="127">
        <v>50</v>
      </c>
    </row>
    <row r="1781" spans="1:2">
      <c r="A1781" s="125" t="s">
        <v>4896</v>
      </c>
      <c r="B1781" s="127">
        <v>50</v>
      </c>
    </row>
    <row r="1782" spans="1:2">
      <c r="A1782" s="125" t="s">
        <v>4897</v>
      </c>
      <c r="B1782" s="127">
        <v>50</v>
      </c>
    </row>
    <row r="1783" spans="1:2">
      <c r="A1783" s="125" t="s">
        <v>4898</v>
      </c>
      <c r="B1783" s="127">
        <v>50</v>
      </c>
    </row>
    <row r="1784" spans="1:2">
      <c r="A1784" s="125" t="s">
        <v>4899</v>
      </c>
      <c r="B1784" s="127">
        <v>50</v>
      </c>
    </row>
    <row r="1785" spans="1:2">
      <c r="A1785" s="125" t="s">
        <v>4900</v>
      </c>
      <c r="B1785" s="127">
        <v>50</v>
      </c>
    </row>
    <row r="1786" spans="1:2">
      <c r="A1786" s="125" t="s">
        <v>4901</v>
      </c>
      <c r="B1786" s="127">
        <v>50</v>
      </c>
    </row>
    <row r="1787" spans="1:2">
      <c r="A1787" s="125" t="s">
        <v>4902</v>
      </c>
      <c r="B1787" s="127">
        <v>50</v>
      </c>
    </row>
    <row r="1788" spans="1:2">
      <c r="A1788" s="125" t="s">
        <v>4903</v>
      </c>
      <c r="B1788" s="127">
        <v>50</v>
      </c>
    </row>
    <row r="1789" spans="1:2">
      <c r="A1789" s="125" t="s">
        <v>4904</v>
      </c>
      <c r="B1789" s="127">
        <v>50</v>
      </c>
    </row>
    <row r="1790" spans="1:2">
      <c r="A1790" s="125" t="s">
        <v>4905</v>
      </c>
      <c r="B1790" s="127">
        <v>50</v>
      </c>
    </row>
    <row r="1791" spans="1:2">
      <c r="A1791" s="125" t="s">
        <v>4906</v>
      </c>
      <c r="B1791" s="127">
        <v>50</v>
      </c>
    </row>
    <row r="1792" spans="1:2">
      <c r="A1792" s="125" t="s">
        <v>4907</v>
      </c>
      <c r="B1792" s="127">
        <v>50</v>
      </c>
    </row>
    <row r="1793" spans="1:2">
      <c r="A1793" s="125" t="s">
        <v>4908</v>
      </c>
      <c r="B1793" s="127">
        <v>50</v>
      </c>
    </row>
    <row r="1794" spans="1:2">
      <c r="A1794" s="125" t="s">
        <v>4909</v>
      </c>
      <c r="B1794" s="127">
        <v>50</v>
      </c>
    </row>
    <row r="1795" spans="1:2">
      <c r="A1795" s="125" t="s">
        <v>4910</v>
      </c>
      <c r="B1795" s="127">
        <v>50</v>
      </c>
    </row>
    <row r="1796" spans="1:2">
      <c r="A1796" s="125" t="s">
        <v>4911</v>
      </c>
      <c r="B1796" s="127">
        <v>50</v>
      </c>
    </row>
    <row r="1797" spans="1:2">
      <c r="A1797" s="125" t="s">
        <v>4912</v>
      </c>
      <c r="B1797" s="127">
        <v>50</v>
      </c>
    </row>
    <row r="1798" spans="1:2">
      <c r="A1798" s="125" t="s">
        <v>4913</v>
      </c>
      <c r="B1798" s="127">
        <v>50</v>
      </c>
    </row>
    <row r="1799" spans="1:2">
      <c r="A1799" s="125" t="s">
        <v>4914</v>
      </c>
      <c r="B1799" s="127">
        <v>50</v>
      </c>
    </row>
    <row r="1800" spans="1:2">
      <c r="A1800" s="125" t="s">
        <v>4915</v>
      </c>
      <c r="B1800" s="127">
        <v>50</v>
      </c>
    </row>
    <row r="1801" spans="1:2">
      <c r="A1801" s="125" t="s">
        <v>4916</v>
      </c>
      <c r="B1801" s="127">
        <v>50</v>
      </c>
    </row>
    <row r="1802" spans="1:2">
      <c r="A1802" s="125" t="s">
        <v>4917</v>
      </c>
      <c r="B1802" s="127">
        <v>50</v>
      </c>
    </row>
    <row r="1803" spans="1:2">
      <c r="A1803" s="125" t="s">
        <v>4918</v>
      </c>
      <c r="B1803" s="127">
        <v>50</v>
      </c>
    </row>
    <row r="1804" spans="1:2">
      <c r="A1804" s="125" t="s">
        <v>4919</v>
      </c>
      <c r="B1804" s="127">
        <v>50</v>
      </c>
    </row>
    <row r="1805" spans="1:2">
      <c r="A1805" s="125" t="s">
        <v>4920</v>
      </c>
      <c r="B1805" s="127">
        <v>50</v>
      </c>
    </row>
    <row r="1806" spans="1:2">
      <c r="A1806" s="125" t="s">
        <v>4921</v>
      </c>
      <c r="B1806" s="127">
        <v>50</v>
      </c>
    </row>
    <row r="1807" spans="1:2">
      <c r="A1807" s="125" t="s">
        <v>4922</v>
      </c>
      <c r="B1807" s="127">
        <v>50</v>
      </c>
    </row>
    <row r="1808" spans="1:2">
      <c r="A1808" s="125" t="s">
        <v>4923</v>
      </c>
      <c r="B1808" s="127">
        <v>50</v>
      </c>
    </row>
    <row r="1809" spans="1:2">
      <c r="A1809" s="125" t="s">
        <v>4924</v>
      </c>
      <c r="B1809" s="127">
        <v>50</v>
      </c>
    </row>
    <row r="1810" spans="1:2">
      <c r="A1810" s="125" t="s">
        <v>4925</v>
      </c>
      <c r="B1810" s="127">
        <v>50</v>
      </c>
    </row>
    <row r="1811" spans="1:2">
      <c r="A1811" s="125" t="s">
        <v>4926</v>
      </c>
      <c r="B1811" s="127">
        <v>50</v>
      </c>
    </row>
    <row r="1812" spans="1:2">
      <c r="A1812" s="125" t="s">
        <v>4927</v>
      </c>
      <c r="B1812" s="127">
        <v>50</v>
      </c>
    </row>
    <row r="1813" spans="1:2">
      <c r="A1813" s="125" t="s">
        <v>4928</v>
      </c>
      <c r="B1813" s="127">
        <v>50</v>
      </c>
    </row>
    <row r="1814" spans="1:2">
      <c r="A1814" s="125" t="s">
        <v>4929</v>
      </c>
      <c r="B1814" s="127">
        <v>50</v>
      </c>
    </row>
    <row r="1815" spans="1:2">
      <c r="A1815" s="125" t="s">
        <v>4930</v>
      </c>
      <c r="B1815" s="127">
        <v>50</v>
      </c>
    </row>
    <row r="1816" spans="1:2">
      <c r="A1816" s="125" t="s">
        <v>4931</v>
      </c>
      <c r="B1816" s="127">
        <v>50</v>
      </c>
    </row>
    <row r="1817" spans="1:2">
      <c r="A1817" s="125" t="s">
        <v>4932</v>
      </c>
      <c r="B1817" s="127">
        <v>50</v>
      </c>
    </row>
    <row r="1818" spans="1:2">
      <c r="A1818" s="125" t="s">
        <v>4933</v>
      </c>
      <c r="B1818" s="127">
        <v>50</v>
      </c>
    </row>
    <row r="1819" spans="1:2">
      <c r="A1819" s="125" t="s">
        <v>4934</v>
      </c>
      <c r="B1819" s="127">
        <v>50</v>
      </c>
    </row>
    <row r="1820" spans="1:2">
      <c r="A1820" s="125" t="s">
        <v>4935</v>
      </c>
      <c r="B1820" s="127">
        <v>50</v>
      </c>
    </row>
    <row r="1821" spans="1:2">
      <c r="A1821" s="125" t="s">
        <v>4936</v>
      </c>
      <c r="B1821" s="127">
        <v>50</v>
      </c>
    </row>
    <row r="1822" spans="1:2">
      <c r="A1822" s="125" t="s">
        <v>4937</v>
      </c>
      <c r="B1822" s="127">
        <v>50</v>
      </c>
    </row>
    <row r="1823" spans="1:2">
      <c r="A1823" s="125" t="s">
        <v>4938</v>
      </c>
      <c r="B1823" s="127">
        <v>50</v>
      </c>
    </row>
    <row r="1824" spans="1:2">
      <c r="A1824" s="125" t="s">
        <v>4939</v>
      </c>
      <c r="B1824" s="127">
        <v>50</v>
      </c>
    </row>
    <row r="1825" spans="1:2">
      <c r="A1825" s="125" t="s">
        <v>4940</v>
      </c>
      <c r="B1825" s="127">
        <v>50</v>
      </c>
    </row>
    <row r="1826" spans="1:2">
      <c r="A1826" s="125" t="s">
        <v>4941</v>
      </c>
      <c r="B1826" s="127">
        <v>50</v>
      </c>
    </row>
    <row r="1827" spans="1:2">
      <c r="A1827" s="125" t="s">
        <v>4942</v>
      </c>
      <c r="B1827" s="127">
        <v>50</v>
      </c>
    </row>
    <row r="1828" spans="1:2">
      <c r="A1828" s="125" t="s">
        <v>4943</v>
      </c>
      <c r="B1828" s="127">
        <v>50</v>
      </c>
    </row>
    <row r="1829" spans="1:2">
      <c r="A1829" s="125" t="s">
        <v>4944</v>
      </c>
      <c r="B1829" s="127">
        <v>50</v>
      </c>
    </row>
    <row r="1830" spans="1:2">
      <c r="A1830" s="125" t="s">
        <v>4945</v>
      </c>
      <c r="B1830" s="127">
        <v>50</v>
      </c>
    </row>
    <row r="1831" spans="1:2">
      <c r="A1831" s="125" t="s">
        <v>4946</v>
      </c>
      <c r="B1831" s="127">
        <v>50</v>
      </c>
    </row>
    <row r="1832" spans="1:2">
      <c r="A1832" s="125" t="s">
        <v>4947</v>
      </c>
      <c r="B1832" s="127">
        <v>50</v>
      </c>
    </row>
    <row r="1833" spans="1:2">
      <c r="A1833" s="125" t="s">
        <v>4948</v>
      </c>
      <c r="B1833" s="127">
        <v>50</v>
      </c>
    </row>
    <row r="1834" spans="1:2">
      <c r="A1834" s="125" t="s">
        <v>4949</v>
      </c>
      <c r="B1834" s="127">
        <v>50</v>
      </c>
    </row>
    <row r="1835" spans="1:2">
      <c r="A1835" s="125" t="s">
        <v>4950</v>
      </c>
      <c r="B1835" s="127">
        <v>50</v>
      </c>
    </row>
    <row r="1836" spans="1:2">
      <c r="A1836" s="125" t="s">
        <v>4951</v>
      </c>
      <c r="B1836" s="127">
        <v>50</v>
      </c>
    </row>
    <row r="1837" spans="1:2">
      <c r="A1837" s="125" t="s">
        <v>4952</v>
      </c>
      <c r="B1837" s="127">
        <v>50</v>
      </c>
    </row>
    <row r="1838" spans="1:2">
      <c r="A1838" s="125" t="s">
        <v>4953</v>
      </c>
      <c r="B1838" s="127">
        <v>50</v>
      </c>
    </row>
    <row r="1839" spans="1:2">
      <c r="A1839" s="125" t="s">
        <v>4954</v>
      </c>
      <c r="B1839" s="127">
        <v>50</v>
      </c>
    </row>
    <row r="1840" spans="1:2">
      <c r="A1840" s="125" t="s">
        <v>4955</v>
      </c>
      <c r="B1840" s="127">
        <v>50</v>
      </c>
    </row>
    <row r="1841" spans="1:2">
      <c r="A1841" s="125" t="s">
        <v>4956</v>
      </c>
      <c r="B1841" s="127">
        <v>50</v>
      </c>
    </row>
    <row r="1842" spans="1:2">
      <c r="A1842" s="125" t="s">
        <v>4957</v>
      </c>
      <c r="B1842" s="127">
        <v>50</v>
      </c>
    </row>
    <row r="1843" spans="1:2">
      <c r="A1843" s="125" t="s">
        <v>4958</v>
      </c>
      <c r="B1843" s="127">
        <v>50</v>
      </c>
    </row>
    <row r="1844" spans="1:2">
      <c r="A1844" s="125" t="s">
        <v>4959</v>
      </c>
      <c r="B1844" s="127">
        <v>50</v>
      </c>
    </row>
    <row r="1845" spans="1:2">
      <c r="A1845" s="125" t="s">
        <v>4960</v>
      </c>
      <c r="B1845" s="127">
        <v>50</v>
      </c>
    </row>
    <row r="1846" spans="1:2">
      <c r="A1846" s="125" t="s">
        <v>4961</v>
      </c>
      <c r="B1846" s="127">
        <v>50</v>
      </c>
    </row>
    <row r="1847" spans="1:2">
      <c r="A1847" s="125" t="s">
        <v>4962</v>
      </c>
      <c r="B1847" s="127">
        <v>50</v>
      </c>
    </row>
    <row r="1848" spans="1:2">
      <c r="A1848" s="125" t="s">
        <v>4963</v>
      </c>
      <c r="B1848" s="127">
        <v>50</v>
      </c>
    </row>
    <row r="1849" spans="1:2">
      <c r="A1849" s="125" t="s">
        <v>4964</v>
      </c>
      <c r="B1849" s="127">
        <v>50</v>
      </c>
    </row>
    <row r="1850" spans="1:2">
      <c r="A1850" s="125" t="s">
        <v>4965</v>
      </c>
      <c r="B1850" s="127">
        <v>50</v>
      </c>
    </row>
    <row r="1851" spans="1:2">
      <c r="A1851" s="125" t="s">
        <v>4966</v>
      </c>
      <c r="B1851" s="127">
        <v>50</v>
      </c>
    </row>
    <row r="1852" spans="1:2">
      <c r="A1852" s="125" t="s">
        <v>4967</v>
      </c>
      <c r="B1852" s="127">
        <v>50</v>
      </c>
    </row>
    <row r="1853" spans="1:2">
      <c r="A1853" s="125" t="s">
        <v>4968</v>
      </c>
      <c r="B1853" s="127">
        <v>50</v>
      </c>
    </row>
    <row r="1854" spans="1:2">
      <c r="A1854" s="125" t="s">
        <v>4969</v>
      </c>
      <c r="B1854" s="127">
        <v>50</v>
      </c>
    </row>
    <row r="1855" spans="1:2">
      <c r="A1855" s="125" t="s">
        <v>4970</v>
      </c>
      <c r="B1855" s="127">
        <v>50</v>
      </c>
    </row>
    <row r="1856" spans="1:2">
      <c r="A1856" s="125" t="s">
        <v>4971</v>
      </c>
      <c r="B1856" s="127">
        <v>50</v>
      </c>
    </row>
    <row r="1857" spans="1:2">
      <c r="A1857" s="125" t="s">
        <v>4972</v>
      </c>
      <c r="B1857" s="127">
        <v>50</v>
      </c>
    </row>
    <row r="1858" spans="1:2">
      <c r="A1858" s="125" t="s">
        <v>4973</v>
      </c>
      <c r="B1858" s="127">
        <v>50</v>
      </c>
    </row>
    <row r="1859" spans="1:2">
      <c r="A1859" s="125" t="s">
        <v>4974</v>
      </c>
      <c r="B1859" s="127">
        <v>50</v>
      </c>
    </row>
    <row r="1860" spans="1:2">
      <c r="A1860" s="125" t="s">
        <v>4975</v>
      </c>
      <c r="B1860" s="127">
        <v>50</v>
      </c>
    </row>
    <row r="1861" spans="1:2">
      <c r="A1861" s="125" t="s">
        <v>1520</v>
      </c>
      <c r="B1861" s="127">
        <v>50</v>
      </c>
    </row>
    <row r="1862" spans="1:2">
      <c r="A1862" s="125" t="s">
        <v>4976</v>
      </c>
      <c r="B1862" s="127">
        <v>50</v>
      </c>
    </row>
    <row r="1863" spans="1:2">
      <c r="A1863" s="125" t="s">
        <v>4977</v>
      </c>
      <c r="B1863" s="127">
        <v>50</v>
      </c>
    </row>
    <row r="1864" spans="1:2">
      <c r="A1864" s="125" t="s">
        <v>4978</v>
      </c>
      <c r="B1864" s="127">
        <v>50</v>
      </c>
    </row>
    <row r="1865" spans="1:2">
      <c r="A1865" s="125" t="s">
        <v>4979</v>
      </c>
      <c r="B1865" s="127">
        <v>50</v>
      </c>
    </row>
    <row r="1866" spans="1:2">
      <c r="A1866" s="125" t="s">
        <v>4980</v>
      </c>
      <c r="B1866" s="127">
        <v>50</v>
      </c>
    </row>
    <row r="1867" spans="1:2">
      <c r="A1867" s="125" t="s">
        <v>4981</v>
      </c>
      <c r="B1867" s="127">
        <v>50</v>
      </c>
    </row>
    <row r="1868" spans="1:2">
      <c r="A1868" s="125" t="s">
        <v>4982</v>
      </c>
      <c r="B1868" s="127">
        <v>50</v>
      </c>
    </row>
    <row r="1869" spans="1:2">
      <c r="A1869" s="125" t="s">
        <v>4983</v>
      </c>
      <c r="B1869" s="127">
        <v>50</v>
      </c>
    </row>
    <row r="1870" spans="1:2">
      <c r="A1870" s="125" t="s">
        <v>4984</v>
      </c>
      <c r="B1870" s="127">
        <v>50</v>
      </c>
    </row>
    <row r="1871" spans="1:2">
      <c r="A1871" s="125" t="s">
        <v>4985</v>
      </c>
      <c r="B1871" s="127">
        <v>50</v>
      </c>
    </row>
    <row r="1872" spans="1:2">
      <c r="A1872" s="125" t="s">
        <v>4986</v>
      </c>
      <c r="B1872" s="127">
        <v>50</v>
      </c>
    </row>
    <row r="1873" spans="1:2">
      <c r="A1873" s="125" t="s">
        <v>4987</v>
      </c>
      <c r="B1873" s="127">
        <v>50</v>
      </c>
    </row>
    <row r="1874" spans="1:2">
      <c r="A1874" s="125" t="s">
        <v>4988</v>
      </c>
      <c r="B1874" s="127">
        <v>50</v>
      </c>
    </row>
    <row r="1875" spans="1:2">
      <c r="A1875" s="125" t="s">
        <v>4989</v>
      </c>
      <c r="B1875" s="127">
        <v>50</v>
      </c>
    </row>
    <row r="1876" spans="1:2">
      <c r="A1876" s="125" t="s">
        <v>4990</v>
      </c>
      <c r="B1876" s="127">
        <v>50</v>
      </c>
    </row>
    <row r="1877" spans="1:2">
      <c r="A1877" s="125" t="s">
        <v>4991</v>
      </c>
      <c r="B1877" s="127">
        <v>50</v>
      </c>
    </row>
    <row r="1878" spans="1:2">
      <c r="A1878" s="125" t="s">
        <v>4992</v>
      </c>
      <c r="B1878" s="127">
        <v>50</v>
      </c>
    </row>
    <row r="1879" spans="1:2">
      <c r="A1879" s="125" t="s">
        <v>4993</v>
      </c>
      <c r="B1879" s="127">
        <v>50</v>
      </c>
    </row>
    <row r="1880" spans="1:2">
      <c r="A1880" s="125" t="s">
        <v>4994</v>
      </c>
      <c r="B1880" s="127">
        <v>50</v>
      </c>
    </row>
    <row r="1881" spans="1:2">
      <c r="A1881" s="125" t="s">
        <v>4995</v>
      </c>
      <c r="B1881" s="127">
        <v>50</v>
      </c>
    </row>
    <row r="1882" spans="1:2">
      <c r="A1882" s="125" t="s">
        <v>4996</v>
      </c>
      <c r="B1882" s="127">
        <v>50</v>
      </c>
    </row>
    <row r="1883" spans="1:2">
      <c r="A1883" s="125" t="s">
        <v>4997</v>
      </c>
      <c r="B1883" s="127">
        <v>50</v>
      </c>
    </row>
    <row r="1884" spans="1:2">
      <c r="A1884" s="125" t="s">
        <v>4998</v>
      </c>
      <c r="B1884" s="127">
        <v>50</v>
      </c>
    </row>
    <row r="1885" spans="1:2">
      <c r="A1885" s="125" t="s">
        <v>4999</v>
      </c>
      <c r="B1885" s="127">
        <v>50</v>
      </c>
    </row>
    <row r="1886" spans="1:2">
      <c r="A1886" s="125" t="s">
        <v>5000</v>
      </c>
      <c r="B1886" s="127">
        <v>0</v>
      </c>
    </row>
    <row r="1887" spans="1:2">
      <c r="A1887" s="125" t="s">
        <v>5001</v>
      </c>
      <c r="B1887" s="127">
        <v>0</v>
      </c>
    </row>
    <row r="1888" spans="1:2">
      <c r="A1888" s="125" t="s">
        <v>5002</v>
      </c>
      <c r="B1888" s="127">
        <v>0</v>
      </c>
    </row>
    <row r="1889" spans="1:2">
      <c r="A1889" s="125" t="s">
        <v>5003</v>
      </c>
      <c r="B1889" s="127">
        <v>0</v>
      </c>
    </row>
    <row r="1890" spans="1:2">
      <c r="A1890" s="125" t="s">
        <v>5004</v>
      </c>
      <c r="B1890" s="127">
        <v>0</v>
      </c>
    </row>
    <row r="1891" spans="1:2">
      <c r="A1891" s="125" t="s">
        <v>5005</v>
      </c>
      <c r="B1891" s="127">
        <v>0</v>
      </c>
    </row>
    <row r="1892" spans="1:2">
      <c r="A1892" s="125" t="s">
        <v>5006</v>
      </c>
      <c r="B1892" s="127">
        <v>0</v>
      </c>
    </row>
    <row r="1893" spans="1:2">
      <c r="A1893" s="125" t="s">
        <v>5007</v>
      </c>
      <c r="B1893" s="127">
        <v>50</v>
      </c>
    </row>
    <row r="1894" spans="1:2">
      <c r="A1894" s="125" t="s">
        <v>5008</v>
      </c>
      <c r="B1894" s="127">
        <v>50</v>
      </c>
    </row>
    <row r="1895" spans="1:2">
      <c r="A1895" s="125" t="s">
        <v>5009</v>
      </c>
      <c r="B1895" s="127">
        <v>50</v>
      </c>
    </row>
    <row r="1896" spans="1:2">
      <c r="A1896" s="125" t="s">
        <v>5010</v>
      </c>
      <c r="B1896" s="127">
        <v>0</v>
      </c>
    </row>
    <row r="1897" spans="1:2">
      <c r="A1897" s="125" t="s">
        <v>5011</v>
      </c>
      <c r="B1897" s="127">
        <v>0</v>
      </c>
    </row>
    <row r="1898" spans="1:2">
      <c r="A1898" s="125" t="s">
        <v>5012</v>
      </c>
      <c r="B1898" s="127">
        <v>50</v>
      </c>
    </row>
    <row r="1899" spans="1:2">
      <c r="A1899" s="125" t="s">
        <v>5013</v>
      </c>
      <c r="B1899" s="127">
        <v>0</v>
      </c>
    </row>
    <row r="1900" spans="1:2">
      <c r="A1900" s="125" t="s">
        <v>5014</v>
      </c>
      <c r="B1900" s="127">
        <v>0</v>
      </c>
    </row>
    <row r="1901" spans="1:2">
      <c r="A1901" s="125" t="s">
        <v>5015</v>
      </c>
      <c r="B1901" s="127">
        <v>50</v>
      </c>
    </row>
    <row r="1902" spans="1:2">
      <c r="A1902" s="125" t="s">
        <v>5016</v>
      </c>
      <c r="B1902" s="127">
        <v>0</v>
      </c>
    </row>
    <row r="1903" spans="1:2">
      <c r="A1903" s="125" t="s">
        <v>5017</v>
      </c>
      <c r="B1903" s="127">
        <v>0</v>
      </c>
    </row>
    <row r="1904" spans="1:2">
      <c r="A1904" s="125" t="s">
        <v>5018</v>
      </c>
      <c r="B1904" s="127">
        <v>0</v>
      </c>
    </row>
    <row r="1905" spans="1:2">
      <c r="A1905" s="125" t="s">
        <v>5019</v>
      </c>
      <c r="B1905" s="127">
        <v>0</v>
      </c>
    </row>
    <row r="1906" spans="1:2">
      <c r="A1906" s="125" t="s">
        <v>5020</v>
      </c>
      <c r="B1906" s="127">
        <v>50</v>
      </c>
    </row>
    <row r="1907" spans="1:2">
      <c r="A1907" s="125" t="s">
        <v>5021</v>
      </c>
      <c r="B1907" s="127">
        <v>0</v>
      </c>
    </row>
    <row r="1908" spans="1:2">
      <c r="A1908" s="125" t="s">
        <v>5022</v>
      </c>
      <c r="B1908" s="127">
        <v>0</v>
      </c>
    </row>
    <row r="1909" spans="1:2">
      <c r="A1909" s="125" t="s">
        <v>5023</v>
      </c>
      <c r="B1909" s="127">
        <v>50</v>
      </c>
    </row>
    <row r="1910" spans="1:2">
      <c r="A1910" s="125" t="s">
        <v>5024</v>
      </c>
      <c r="B1910" s="127">
        <v>50</v>
      </c>
    </row>
    <row r="1911" spans="1:2">
      <c r="A1911" s="125" t="s">
        <v>5025</v>
      </c>
      <c r="B1911" s="127">
        <v>0</v>
      </c>
    </row>
    <row r="1912" spans="1:2">
      <c r="A1912" s="125" t="s">
        <v>5026</v>
      </c>
      <c r="B1912" s="127">
        <v>50</v>
      </c>
    </row>
    <row r="1913" spans="1:2">
      <c r="A1913" s="125" t="s">
        <v>5027</v>
      </c>
      <c r="B1913" s="127">
        <v>50</v>
      </c>
    </row>
    <row r="1914" spans="1:2">
      <c r="A1914" s="125" t="s">
        <v>5028</v>
      </c>
      <c r="B1914" s="127">
        <v>50</v>
      </c>
    </row>
    <row r="1915" spans="1:2">
      <c r="A1915" s="125" t="s">
        <v>5029</v>
      </c>
      <c r="B1915" s="127">
        <v>50</v>
      </c>
    </row>
    <row r="1916" spans="1:2">
      <c r="A1916" s="125" t="s">
        <v>5030</v>
      </c>
      <c r="B1916" s="127">
        <v>50</v>
      </c>
    </row>
    <row r="1917" spans="1:2">
      <c r="A1917" s="125" t="s">
        <v>5031</v>
      </c>
      <c r="B1917" s="127">
        <v>50</v>
      </c>
    </row>
    <row r="1918" spans="1:2">
      <c r="A1918" s="125" t="s">
        <v>5032</v>
      </c>
      <c r="B1918" s="127">
        <v>50</v>
      </c>
    </row>
    <row r="1919" spans="1:2">
      <c r="A1919" s="125" t="s">
        <v>5033</v>
      </c>
      <c r="B1919" s="127">
        <v>50</v>
      </c>
    </row>
    <row r="1920" spans="1:2">
      <c r="A1920" s="125" t="s">
        <v>1554</v>
      </c>
      <c r="B1920" s="127">
        <v>50</v>
      </c>
    </row>
    <row r="1921" spans="1:2">
      <c r="A1921" s="126" t="s">
        <v>1555</v>
      </c>
      <c r="B1921" s="127">
        <v>50</v>
      </c>
    </row>
    <row r="1922" spans="1:2">
      <c r="A1922" s="126" t="s">
        <v>1561</v>
      </c>
      <c r="B1922" s="127">
        <v>50</v>
      </c>
    </row>
    <row r="1923" spans="1:2">
      <c r="A1923" s="126" t="s">
        <v>1562</v>
      </c>
      <c r="B1923" s="127">
        <v>50</v>
      </c>
    </row>
    <row r="1924" spans="1:2">
      <c r="A1924" s="126" t="s">
        <v>1563</v>
      </c>
      <c r="B1924" s="127">
        <v>50</v>
      </c>
    </row>
    <row r="1925" spans="1:2">
      <c r="A1925" s="125" t="s">
        <v>1564</v>
      </c>
      <c r="B1925" s="127">
        <v>50</v>
      </c>
    </row>
    <row r="1926" spans="1:2">
      <c r="A1926" s="125" t="s">
        <v>1565</v>
      </c>
      <c r="B1926" s="127">
        <v>50</v>
      </c>
    </row>
    <row r="1927" spans="1:2">
      <c r="A1927" s="126" t="s">
        <v>1566</v>
      </c>
      <c r="B1927" s="127">
        <v>50</v>
      </c>
    </row>
    <row r="1928" spans="1:2">
      <c r="A1928" s="126" t="s">
        <v>1567</v>
      </c>
      <c r="B1928" s="127">
        <v>50</v>
      </c>
    </row>
    <row r="1929" spans="1:2">
      <c r="A1929" s="125" t="s">
        <v>1572</v>
      </c>
      <c r="B1929" s="127">
        <v>50</v>
      </c>
    </row>
    <row r="1930" spans="1:2">
      <c r="A1930" s="125" t="s">
        <v>1573</v>
      </c>
      <c r="B1930" s="127">
        <v>50</v>
      </c>
    </row>
    <row r="1931" spans="1:2">
      <c r="A1931" s="125" t="s">
        <v>8509</v>
      </c>
      <c r="B1931" s="127">
        <v>50</v>
      </c>
    </row>
    <row r="1932" spans="1:2">
      <c r="A1932" s="125" t="s">
        <v>8511</v>
      </c>
      <c r="B1932" s="127">
        <v>50</v>
      </c>
    </row>
    <row r="1933" spans="1:2">
      <c r="A1933" s="126" t="s">
        <v>1601</v>
      </c>
      <c r="B1933" s="127">
        <v>50</v>
      </c>
    </row>
    <row r="1934" spans="1:2">
      <c r="A1934" s="126" t="s">
        <v>1602</v>
      </c>
      <c r="B1934" s="127">
        <v>50</v>
      </c>
    </row>
    <row r="1935" spans="1:2">
      <c r="A1935" s="126" t="s">
        <v>1608</v>
      </c>
      <c r="B1935" s="127">
        <v>50</v>
      </c>
    </row>
    <row r="1936" spans="1:2">
      <c r="A1936" s="126" t="s">
        <v>1609</v>
      </c>
      <c r="B1936" s="127">
        <v>50</v>
      </c>
    </row>
    <row r="1937" spans="1:2">
      <c r="A1937" s="126" t="s">
        <v>1610</v>
      </c>
      <c r="B1937" s="127">
        <v>50</v>
      </c>
    </row>
    <row r="1938" spans="1:2">
      <c r="A1938" s="126" t="s">
        <v>1611</v>
      </c>
      <c r="B1938" s="127">
        <v>50</v>
      </c>
    </row>
    <row r="1939" spans="1:2">
      <c r="A1939" s="126" t="s">
        <v>1612</v>
      </c>
      <c r="B1939" s="127">
        <v>50</v>
      </c>
    </row>
    <row r="1940" spans="1:2">
      <c r="A1940" s="126" t="s">
        <v>1613</v>
      </c>
      <c r="B1940" s="127">
        <v>50</v>
      </c>
    </row>
    <row r="1941" spans="1:2">
      <c r="A1941" s="126" t="s">
        <v>1614</v>
      </c>
      <c r="B1941" s="127">
        <v>50</v>
      </c>
    </row>
    <row r="1942" spans="1:2">
      <c r="A1942" s="126" t="s">
        <v>1615</v>
      </c>
      <c r="B1942" s="127">
        <v>50</v>
      </c>
    </row>
    <row r="1943" spans="1:2">
      <c r="A1943" s="126" t="s">
        <v>1616</v>
      </c>
      <c r="B1943" s="127">
        <v>50</v>
      </c>
    </row>
    <row r="1944" spans="1:2">
      <c r="A1944" s="126" t="s">
        <v>1617</v>
      </c>
      <c r="B1944" s="127">
        <v>50</v>
      </c>
    </row>
    <row r="1945" spans="1:2">
      <c r="A1945" s="126" t="s">
        <v>1618</v>
      </c>
      <c r="B1945" s="127">
        <v>50</v>
      </c>
    </row>
    <row r="1946" spans="1:2">
      <c r="A1946" s="126" t="s">
        <v>1619</v>
      </c>
      <c r="B1946" s="127">
        <v>50</v>
      </c>
    </row>
    <row r="1947" spans="1:2">
      <c r="A1947" s="126" t="s">
        <v>5034</v>
      </c>
      <c r="B1947" s="127">
        <v>50</v>
      </c>
    </row>
    <row r="1948" spans="1:2">
      <c r="A1948" s="126" t="s">
        <v>1620</v>
      </c>
      <c r="B1948" s="127">
        <v>50</v>
      </c>
    </row>
    <row r="1949" spans="1:2">
      <c r="A1949" s="126" t="s">
        <v>1621</v>
      </c>
      <c r="B1949" s="127">
        <v>50</v>
      </c>
    </row>
    <row r="1950" spans="1:2">
      <c r="A1950" s="126" t="s">
        <v>5035</v>
      </c>
      <c r="B1950" s="127">
        <v>50</v>
      </c>
    </row>
    <row r="1951" spans="1:2">
      <c r="A1951" s="126" t="s">
        <v>5036</v>
      </c>
      <c r="B1951" s="127">
        <v>50</v>
      </c>
    </row>
    <row r="1952" spans="1:2">
      <c r="A1952" s="126" t="s">
        <v>1622</v>
      </c>
      <c r="B1952" s="127">
        <v>50</v>
      </c>
    </row>
    <row r="1953" spans="1:2">
      <c r="A1953" s="126" t="s">
        <v>1623</v>
      </c>
      <c r="B1953" s="127">
        <v>50</v>
      </c>
    </row>
    <row r="1954" spans="1:2">
      <c r="A1954" s="126" t="s">
        <v>1624</v>
      </c>
      <c r="B1954" s="127">
        <v>50</v>
      </c>
    </row>
    <row r="1955" spans="1:2">
      <c r="A1955" s="126" t="s">
        <v>1625</v>
      </c>
      <c r="B1955" s="127">
        <v>50</v>
      </c>
    </row>
    <row r="1956" spans="1:2">
      <c r="A1956" s="126" t="s">
        <v>1626</v>
      </c>
      <c r="B1956" s="127">
        <v>50</v>
      </c>
    </row>
    <row r="1957" spans="1:2">
      <c r="A1957" s="126" t="s">
        <v>1627</v>
      </c>
      <c r="B1957" s="127">
        <v>50</v>
      </c>
    </row>
    <row r="1958" spans="1:2">
      <c r="A1958" s="126" t="s">
        <v>1629</v>
      </c>
      <c r="B1958" s="127">
        <v>50</v>
      </c>
    </row>
    <row r="1959" spans="1:2">
      <c r="A1959" s="126" t="s">
        <v>1630</v>
      </c>
      <c r="B1959" s="127">
        <v>50</v>
      </c>
    </row>
    <row r="1960" spans="1:2">
      <c r="A1960" s="126" t="s">
        <v>5037</v>
      </c>
      <c r="B1960" s="127">
        <v>50</v>
      </c>
    </row>
    <row r="1961" spans="1:2">
      <c r="A1961" s="126" t="s">
        <v>1631</v>
      </c>
      <c r="B1961" s="127">
        <v>50</v>
      </c>
    </row>
    <row r="1962" spans="1:2">
      <c r="A1962" s="126" t="s">
        <v>1632</v>
      </c>
      <c r="B1962" s="127">
        <v>50</v>
      </c>
    </row>
    <row r="1963" spans="1:2">
      <c r="A1963" s="126" t="s">
        <v>1633</v>
      </c>
      <c r="B1963" s="127">
        <v>50</v>
      </c>
    </row>
    <row r="1964" spans="1:2">
      <c r="A1964" s="126" t="s">
        <v>1634</v>
      </c>
      <c r="B1964" s="127">
        <v>50</v>
      </c>
    </row>
    <row r="1965" spans="1:2">
      <c r="A1965" s="126" t="s">
        <v>1635</v>
      </c>
      <c r="B1965" s="127">
        <v>50</v>
      </c>
    </row>
    <row r="1966" spans="1:2">
      <c r="A1966" s="126" t="s">
        <v>5038</v>
      </c>
      <c r="B1966" s="127">
        <v>50</v>
      </c>
    </row>
    <row r="1967" spans="1:2">
      <c r="A1967" s="126" t="s">
        <v>1636</v>
      </c>
      <c r="B1967" s="127">
        <v>50</v>
      </c>
    </row>
    <row r="1968" spans="1:2">
      <c r="A1968" s="125" t="s">
        <v>1776</v>
      </c>
      <c r="B1968" s="127">
        <v>50</v>
      </c>
    </row>
    <row r="1969" spans="1:2">
      <c r="A1969" s="125" t="s">
        <v>1777</v>
      </c>
      <c r="B1969" s="127">
        <v>50</v>
      </c>
    </row>
    <row r="1970" spans="1:2">
      <c r="A1970" s="125" t="s">
        <v>1778</v>
      </c>
      <c r="B1970" s="127">
        <v>50</v>
      </c>
    </row>
    <row r="1971" spans="1:2">
      <c r="A1971" s="125" t="s">
        <v>1779</v>
      </c>
      <c r="B1971" s="127">
        <v>50</v>
      </c>
    </row>
    <row r="1972" spans="1:2">
      <c r="A1972" s="125" t="s">
        <v>1780</v>
      </c>
      <c r="B1972" s="127">
        <v>50</v>
      </c>
    </row>
    <row r="1973" spans="1:2">
      <c r="A1973" s="125" t="s">
        <v>1781</v>
      </c>
      <c r="B1973" s="127">
        <v>50</v>
      </c>
    </row>
    <row r="1974" spans="1:2">
      <c r="A1974" s="125" t="s">
        <v>1782</v>
      </c>
      <c r="B1974" s="127">
        <v>50</v>
      </c>
    </row>
    <row r="1975" spans="1:2">
      <c r="A1975" s="125" t="s">
        <v>5039</v>
      </c>
      <c r="B1975" s="127">
        <v>50</v>
      </c>
    </row>
    <row r="1976" spans="1:2">
      <c r="A1976" s="125" t="s">
        <v>1783</v>
      </c>
      <c r="B1976" s="127">
        <v>50</v>
      </c>
    </row>
    <row r="1977" spans="1:2">
      <c r="A1977" s="125" t="s">
        <v>1784</v>
      </c>
      <c r="B1977" s="127">
        <v>50</v>
      </c>
    </row>
    <row r="1978" spans="1:2">
      <c r="A1978" s="125" t="s">
        <v>1785</v>
      </c>
      <c r="B1978" s="127">
        <v>50</v>
      </c>
    </row>
    <row r="1979" spans="1:2">
      <c r="A1979" s="125" t="s">
        <v>1786</v>
      </c>
      <c r="B1979" s="127">
        <v>50</v>
      </c>
    </row>
    <row r="1980" spans="1:2">
      <c r="A1980" s="125" t="s">
        <v>1787</v>
      </c>
      <c r="B1980" s="127">
        <v>50</v>
      </c>
    </row>
    <row r="1981" spans="1:2">
      <c r="A1981" s="125" t="s">
        <v>1788</v>
      </c>
      <c r="B1981" s="127">
        <v>50</v>
      </c>
    </row>
    <row r="1982" spans="1:2">
      <c r="A1982" s="125" t="s">
        <v>1789</v>
      </c>
      <c r="B1982" s="127">
        <v>50</v>
      </c>
    </row>
    <row r="1983" spans="1:2">
      <c r="A1983" s="125" t="s">
        <v>1790</v>
      </c>
      <c r="B1983" s="127">
        <v>50</v>
      </c>
    </row>
    <row r="1984" spans="1:2">
      <c r="A1984" s="125" t="s">
        <v>5040</v>
      </c>
      <c r="B1984" s="127">
        <v>50</v>
      </c>
    </row>
    <row r="1985" spans="1:2">
      <c r="A1985" s="125" t="s">
        <v>1791</v>
      </c>
      <c r="B1985" s="127">
        <v>50</v>
      </c>
    </row>
    <row r="1986" spans="1:2">
      <c r="A1986" s="125" t="s">
        <v>1792</v>
      </c>
      <c r="B1986" s="127">
        <v>50</v>
      </c>
    </row>
    <row r="1987" spans="1:2">
      <c r="A1987" s="125" t="s">
        <v>1793</v>
      </c>
      <c r="B1987" s="127">
        <v>50</v>
      </c>
    </row>
    <row r="1988" spans="1:2">
      <c r="A1988" s="125" t="s">
        <v>1794</v>
      </c>
      <c r="B1988" s="127">
        <v>50</v>
      </c>
    </row>
    <row r="1989" spans="1:2">
      <c r="A1989" s="125" t="s">
        <v>1795</v>
      </c>
      <c r="B1989" s="127">
        <v>50</v>
      </c>
    </row>
    <row r="1990" spans="1:2">
      <c r="A1990" s="125" t="s">
        <v>1796</v>
      </c>
      <c r="B1990" s="127">
        <v>50</v>
      </c>
    </row>
    <row r="1991" spans="1:2">
      <c r="A1991" s="125" t="s">
        <v>1797</v>
      </c>
      <c r="B1991" s="127">
        <v>50</v>
      </c>
    </row>
    <row r="1992" spans="1:2">
      <c r="A1992" s="125" t="s">
        <v>1798</v>
      </c>
      <c r="B1992" s="127">
        <v>50</v>
      </c>
    </row>
    <row r="1993" spans="1:2">
      <c r="A1993" s="125" t="s">
        <v>1799</v>
      </c>
      <c r="B1993" s="127">
        <v>50</v>
      </c>
    </row>
    <row r="1994" spans="1:2">
      <c r="A1994" s="125" t="s">
        <v>1800</v>
      </c>
      <c r="B1994" s="127">
        <v>50</v>
      </c>
    </row>
    <row r="1995" spans="1:2">
      <c r="A1995" s="125" t="s">
        <v>1801</v>
      </c>
      <c r="B1995" s="127">
        <v>50</v>
      </c>
    </row>
    <row r="1996" spans="1:2">
      <c r="A1996" s="125" t="s">
        <v>5041</v>
      </c>
      <c r="B1996" s="127">
        <v>50</v>
      </c>
    </row>
    <row r="1997" spans="1:2">
      <c r="A1997" s="125" t="s">
        <v>1802</v>
      </c>
      <c r="B1997" s="127">
        <v>50</v>
      </c>
    </row>
    <row r="1998" spans="1:2">
      <c r="A1998" s="125" t="s">
        <v>1803</v>
      </c>
      <c r="B1998" s="127">
        <v>50</v>
      </c>
    </row>
    <row r="1999" spans="1:2">
      <c r="A1999" s="125" t="s">
        <v>1804</v>
      </c>
      <c r="B1999" s="127">
        <v>50</v>
      </c>
    </row>
    <row r="2000" spans="1:2">
      <c r="A2000" s="125" t="s">
        <v>1805</v>
      </c>
      <c r="B2000" s="127">
        <v>50</v>
      </c>
    </row>
    <row r="2001" spans="1:2">
      <c r="A2001" s="125" t="s">
        <v>1806</v>
      </c>
      <c r="B2001" s="127">
        <v>50</v>
      </c>
    </row>
    <row r="2002" spans="1:2">
      <c r="A2002" s="125" t="s">
        <v>1807</v>
      </c>
      <c r="B2002" s="127">
        <v>50</v>
      </c>
    </row>
    <row r="2003" spans="1:2">
      <c r="A2003" s="125" t="s">
        <v>1808</v>
      </c>
      <c r="B2003" s="127">
        <v>50</v>
      </c>
    </row>
    <row r="2004" spans="1:2">
      <c r="A2004" s="125" t="s">
        <v>1809</v>
      </c>
      <c r="B2004" s="127">
        <v>50</v>
      </c>
    </row>
    <row r="2005" spans="1:2">
      <c r="A2005" s="125" t="s">
        <v>5042</v>
      </c>
      <c r="B2005" s="127">
        <v>50</v>
      </c>
    </row>
    <row r="2006" spans="1:2">
      <c r="A2006" s="125" t="s">
        <v>1810</v>
      </c>
      <c r="B2006" s="127">
        <v>50</v>
      </c>
    </row>
    <row r="2007" spans="1:2">
      <c r="A2007" s="125" t="s">
        <v>1811</v>
      </c>
      <c r="B2007" s="127">
        <v>50</v>
      </c>
    </row>
    <row r="2008" spans="1:2">
      <c r="A2008" s="125" t="s">
        <v>1812</v>
      </c>
      <c r="B2008" s="127">
        <v>50</v>
      </c>
    </row>
    <row r="2009" spans="1:2">
      <c r="A2009" s="125" t="s">
        <v>1813</v>
      </c>
      <c r="B2009" s="127">
        <v>50</v>
      </c>
    </row>
    <row r="2010" spans="1:2">
      <c r="A2010" s="125" t="s">
        <v>1814</v>
      </c>
      <c r="B2010" s="127">
        <v>50</v>
      </c>
    </row>
    <row r="2011" spans="1:2">
      <c r="A2011" s="125" t="s">
        <v>1815</v>
      </c>
      <c r="B2011" s="127">
        <v>50</v>
      </c>
    </row>
    <row r="2012" spans="1:2">
      <c r="A2012" s="125" t="s">
        <v>1816</v>
      </c>
      <c r="B2012" s="127">
        <v>50</v>
      </c>
    </row>
    <row r="2013" spans="1:2">
      <c r="A2013" s="125" t="s">
        <v>1817</v>
      </c>
      <c r="B2013" s="127">
        <v>50</v>
      </c>
    </row>
    <row r="2014" spans="1:2">
      <c r="A2014" s="125" t="s">
        <v>1818</v>
      </c>
      <c r="B2014" s="127">
        <v>50</v>
      </c>
    </row>
    <row r="2015" spans="1:2">
      <c r="A2015" s="125" t="s">
        <v>1819</v>
      </c>
      <c r="B2015" s="127">
        <v>50</v>
      </c>
    </row>
    <row r="2016" spans="1:2">
      <c r="A2016" s="125" t="s">
        <v>1820</v>
      </c>
      <c r="B2016" s="127">
        <v>50</v>
      </c>
    </row>
    <row r="2017" spans="1:2">
      <c r="A2017" s="125" t="s">
        <v>1821</v>
      </c>
      <c r="B2017" s="127">
        <v>50</v>
      </c>
    </row>
    <row r="2018" spans="1:2">
      <c r="A2018" s="125" t="s">
        <v>1822</v>
      </c>
      <c r="B2018" s="127">
        <v>50</v>
      </c>
    </row>
    <row r="2019" spans="1:2">
      <c r="A2019" s="125" t="s">
        <v>5043</v>
      </c>
      <c r="B2019" s="127">
        <v>50</v>
      </c>
    </row>
    <row r="2020" spans="1:2">
      <c r="A2020" s="125" t="s">
        <v>1823</v>
      </c>
      <c r="B2020" s="127">
        <v>50</v>
      </c>
    </row>
    <row r="2021" spans="1:2">
      <c r="A2021" s="125" t="s">
        <v>5044</v>
      </c>
      <c r="B2021" s="127">
        <v>50</v>
      </c>
    </row>
    <row r="2022" spans="1:2">
      <c r="A2022" s="125" t="s">
        <v>5045</v>
      </c>
      <c r="B2022" s="127">
        <v>50</v>
      </c>
    </row>
    <row r="2023" spans="1:2">
      <c r="A2023" s="125" t="s">
        <v>1824</v>
      </c>
      <c r="B2023" s="127">
        <v>50</v>
      </c>
    </row>
    <row r="2024" spans="1:2">
      <c r="A2024" s="125" t="s">
        <v>5046</v>
      </c>
      <c r="B2024" s="127">
        <v>50</v>
      </c>
    </row>
    <row r="2025" spans="1:2">
      <c r="A2025" s="125" t="s">
        <v>1825</v>
      </c>
      <c r="B2025" s="127">
        <v>50</v>
      </c>
    </row>
    <row r="2026" spans="1:2">
      <c r="A2026" s="125" t="s">
        <v>5047</v>
      </c>
      <c r="B2026" s="127">
        <v>50</v>
      </c>
    </row>
    <row r="2027" spans="1:2">
      <c r="A2027" s="125" t="s">
        <v>1826</v>
      </c>
      <c r="B2027" s="127">
        <v>50</v>
      </c>
    </row>
    <row r="2028" spans="1:2">
      <c r="A2028" s="125" t="s">
        <v>1827</v>
      </c>
      <c r="B2028" s="127">
        <v>0</v>
      </c>
    </row>
    <row r="2029" spans="1:2">
      <c r="A2029" s="125" t="s">
        <v>5048</v>
      </c>
      <c r="B2029" s="127">
        <v>50</v>
      </c>
    </row>
    <row r="2030" spans="1:2">
      <c r="A2030" s="125" t="s">
        <v>1828</v>
      </c>
      <c r="B2030" s="127">
        <v>50</v>
      </c>
    </row>
    <row r="2031" spans="1:2">
      <c r="A2031" s="125" t="s">
        <v>1829</v>
      </c>
      <c r="B2031" s="127">
        <v>50</v>
      </c>
    </row>
    <row r="2032" spans="1:2">
      <c r="A2032" s="125" t="s">
        <v>1830</v>
      </c>
      <c r="B2032" s="127">
        <v>0</v>
      </c>
    </row>
    <row r="2033" spans="1:2">
      <c r="A2033" s="125" t="s">
        <v>1831</v>
      </c>
      <c r="B2033" s="127">
        <v>0</v>
      </c>
    </row>
    <row r="2034" spans="1:2">
      <c r="A2034" s="125" t="s">
        <v>1832</v>
      </c>
      <c r="B2034" s="127">
        <v>50</v>
      </c>
    </row>
    <row r="2035" spans="1:2">
      <c r="A2035" s="125" t="s">
        <v>1833</v>
      </c>
      <c r="B2035" s="127">
        <v>50</v>
      </c>
    </row>
    <row r="2036" spans="1:2">
      <c r="A2036" s="125" t="s">
        <v>1834</v>
      </c>
      <c r="B2036" s="127">
        <v>50</v>
      </c>
    </row>
    <row r="2037" spans="1:2">
      <c r="A2037" s="125" t="s">
        <v>1835</v>
      </c>
      <c r="B2037" s="127">
        <v>0</v>
      </c>
    </row>
    <row r="2038" spans="1:2">
      <c r="A2038" s="125" t="s">
        <v>5049</v>
      </c>
      <c r="B2038" s="127">
        <v>50</v>
      </c>
    </row>
    <row r="2039" spans="1:2">
      <c r="A2039" s="125" t="s">
        <v>1836</v>
      </c>
      <c r="B2039" s="127">
        <v>0</v>
      </c>
    </row>
    <row r="2040" spans="1:2">
      <c r="A2040" s="125" t="s">
        <v>1837</v>
      </c>
      <c r="B2040" s="127">
        <v>50</v>
      </c>
    </row>
    <row r="2041" spans="1:2">
      <c r="A2041" s="125" t="s">
        <v>1838</v>
      </c>
      <c r="B2041" s="127">
        <v>50</v>
      </c>
    </row>
    <row r="2042" spans="1:2">
      <c r="A2042" s="125" t="s">
        <v>1839</v>
      </c>
      <c r="B2042" s="127">
        <v>0</v>
      </c>
    </row>
    <row r="2043" spans="1:2">
      <c r="A2043" s="125" t="s">
        <v>1840</v>
      </c>
      <c r="B2043" s="127">
        <v>50</v>
      </c>
    </row>
    <row r="2044" spans="1:2">
      <c r="A2044" s="125" t="s">
        <v>1841</v>
      </c>
      <c r="B2044" s="127">
        <v>50</v>
      </c>
    </row>
    <row r="2045" spans="1:2">
      <c r="A2045" s="125" t="s">
        <v>1842</v>
      </c>
      <c r="B2045" s="127">
        <v>50</v>
      </c>
    </row>
    <row r="2046" spans="1:2">
      <c r="A2046" s="125" t="s">
        <v>1843</v>
      </c>
      <c r="B2046" s="127">
        <v>50</v>
      </c>
    </row>
    <row r="2047" spans="1:2">
      <c r="A2047" s="125" t="s">
        <v>1844</v>
      </c>
      <c r="B2047" s="127">
        <v>50</v>
      </c>
    </row>
    <row r="2048" spans="1:2">
      <c r="A2048" s="125" t="s">
        <v>1845</v>
      </c>
      <c r="B2048" s="127">
        <v>50</v>
      </c>
    </row>
    <row r="2049" spans="1:2">
      <c r="A2049" s="125" t="s">
        <v>1846</v>
      </c>
      <c r="B2049" s="127">
        <v>50</v>
      </c>
    </row>
    <row r="2050" spans="1:2">
      <c r="A2050" s="125" t="s">
        <v>1847</v>
      </c>
      <c r="B2050" s="127">
        <v>50</v>
      </c>
    </row>
    <row r="2051" spans="1:2">
      <c r="A2051" s="125" t="s">
        <v>1848</v>
      </c>
      <c r="B2051" s="127">
        <v>0</v>
      </c>
    </row>
    <row r="2052" spans="1:2">
      <c r="A2052" s="125" t="s">
        <v>1849</v>
      </c>
      <c r="B2052" s="127">
        <v>50</v>
      </c>
    </row>
    <row r="2053" spans="1:2">
      <c r="A2053" s="125" t="s">
        <v>1850</v>
      </c>
      <c r="B2053" s="127">
        <v>0</v>
      </c>
    </row>
    <row r="2054" spans="1:2">
      <c r="A2054" s="125" t="s">
        <v>1851</v>
      </c>
      <c r="B2054" s="127">
        <v>50</v>
      </c>
    </row>
    <row r="2055" spans="1:2">
      <c r="A2055" s="125" t="s">
        <v>1852</v>
      </c>
      <c r="B2055" s="127">
        <v>50</v>
      </c>
    </row>
    <row r="2056" spans="1:2">
      <c r="A2056" s="125" t="s">
        <v>1853</v>
      </c>
      <c r="B2056" s="127">
        <v>50</v>
      </c>
    </row>
    <row r="2057" spans="1:2">
      <c r="A2057" s="125" t="s">
        <v>5050</v>
      </c>
      <c r="B2057" s="127">
        <v>50</v>
      </c>
    </row>
    <row r="2058" spans="1:2">
      <c r="A2058" s="125" t="s">
        <v>1854</v>
      </c>
      <c r="B2058" s="127">
        <v>50</v>
      </c>
    </row>
    <row r="2059" spans="1:2">
      <c r="A2059" s="125" t="s">
        <v>1855</v>
      </c>
      <c r="B2059" s="127">
        <v>50</v>
      </c>
    </row>
    <row r="2060" spans="1:2">
      <c r="A2060" s="125" t="s">
        <v>1856</v>
      </c>
      <c r="B2060" s="127">
        <v>50</v>
      </c>
    </row>
    <row r="2061" spans="1:2">
      <c r="A2061" s="125" t="s">
        <v>1857</v>
      </c>
      <c r="B2061" s="127">
        <v>50</v>
      </c>
    </row>
    <row r="2062" spans="1:2">
      <c r="A2062" s="125" t="s">
        <v>1858</v>
      </c>
      <c r="B2062" s="127">
        <v>50</v>
      </c>
    </row>
    <row r="2063" spans="1:2">
      <c r="A2063" s="125" t="s">
        <v>1859</v>
      </c>
      <c r="B2063" s="127">
        <v>50</v>
      </c>
    </row>
    <row r="2064" spans="1:2">
      <c r="A2064" s="125" t="s">
        <v>1860</v>
      </c>
      <c r="B2064" s="127">
        <v>50</v>
      </c>
    </row>
    <row r="2065" spans="1:2">
      <c r="A2065" s="125" t="s">
        <v>1861</v>
      </c>
      <c r="B2065" s="127">
        <v>0</v>
      </c>
    </row>
    <row r="2066" spans="1:2">
      <c r="A2066" s="125" t="s">
        <v>1862</v>
      </c>
      <c r="B2066" s="127">
        <v>0</v>
      </c>
    </row>
    <row r="2067" spans="1:2">
      <c r="A2067" s="125" t="s">
        <v>5051</v>
      </c>
      <c r="B2067" s="127">
        <v>50</v>
      </c>
    </row>
    <row r="2068" spans="1:2">
      <c r="A2068" s="125" t="s">
        <v>1863</v>
      </c>
      <c r="B2068" s="127">
        <v>50</v>
      </c>
    </row>
    <row r="2069" spans="1:2">
      <c r="A2069" s="125" t="s">
        <v>1864</v>
      </c>
      <c r="B2069" s="127">
        <v>0</v>
      </c>
    </row>
    <row r="2070" spans="1:2">
      <c r="A2070" s="125" t="s">
        <v>5052</v>
      </c>
      <c r="B2070" s="127">
        <v>50</v>
      </c>
    </row>
    <row r="2071" spans="1:2">
      <c r="A2071" s="125" t="s">
        <v>1865</v>
      </c>
      <c r="B2071" s="127">
        <v>50</v>
      </c>
    </row>
    <row r="2072" spans="1:2">
      <c r="A2072" s="125" t="s">
        <v>1866</v>
      </c>
      <c r="B2072" s="127">
        <v>50</v>
      </c>
    </row>
    <row r="2073" spans="1:2">
      <c r="A2073" s="125" t="s">
        <v>1867</v>
      </c>
      <c r="B2073" s="127">
        <v>50</v>
      </c>
    </row>
    <row r="2074" spans="1:2">
      <c r="A2074" s="125" t="s">
        <v>5053</v>
      </c>
      <c r="B2074" s="127">
        <v>50</v>
      </c>
    </row>
    <row r="2075" spans="1:2">
      <c r="A2075" s="125" t="s">
        <v>1868</v>
      </c>
      <c r="B2075" s="127">
        <v>50</v>
      </c>
    </row>
    <row r="2076" spans="1:2">
      <c r="A2076" s="125" t="s">
        <v>1869</v>
      </c>
      <c r="B2076" s="127">
        <v>0</v>
      </c>
    </row>
    <row r="2077" spans="1:2">
      <c r="A2077" s="125" t="s">
        <v>1870</v>
      </c>
      <c r="B2077" s="127">
        <v>0</v>
      </c>
    </row>
    <row r="2078" spans="1:2">
      <c r="A2078" s="125" t="s">
        <v>1871</v>
      </c>
      <c r="B2078" s="127">
        <v>50</v>
      </c>
    </row>
    <row r="2079" spans="1:2">
      <c r="A2079" s="125" t="s">
        <v>1872</v>
      </c>
      <c r="B2079" s="127">
        <v>0</v>
      </c>
    </row>
    <row r="2080" spans="1:2">
      <c r="A2080" s="125" t="s">
        <v>1873</v>
      </c>
      <c r="B2080" s="127">
        <v>50</v>
      </c>
    </row>
    <row r="2081" spans="1:2">
      <c r="A2081" s="125" t="s">
        <v>1874</v>
      </c>
      <c r="B2081" s="127">
        <v>50</v>
      </c>
    </row>
    <row r="2082" spans="1:2">
      <c r="A2082" s="125" t="s">
        <v>1875</v>
      </c>
      <c r="B2082" s="127">
        <v>50</v>
      </c>
    </row>
    <row r="2083" spans="1:2">
      <c r="A2083" s="125" t="s">
        <v>1876</v>
      </c>
      <c r="B2083" s="127">
        <v>0</v>
      </c>
    </row>
    <row r="2084" spans="1:2">
      <c r="A2084" s="125" t="s">
        <v>1877</v>
      </c>
      <c r="B2084" s="127">
        <v>50</v>
      </c>
    </row>
    <row r="2085" spans="1:2">
      <c r="A2085" s="125" t="s">
        <v>1878</v>
      </c>
      <c r="B2085" s="127">
        <v>0</v>
      </c>
    </row>
    <row r="2086" spans="1:2">
      <c r="A2086" s="125" t="s">
        <v>5054</v>
      </c>
      <c r="B2086" s="127">
        <v>50</v>
      </c>
    </row>
    <row r="2087" spans="1:2">
      <c r="A2087" s="125" t="s">
        <v>5055</v>
      </c>
      <c r="B2087" s="127">
        <v>0</v>
      </c>
    </row>
    <row r="2088" spans="1:2">
      <c r="A2088" s="125" t="s">
        <v>1879</v>
      </c>
      <c r="B2088" s="127">
        <v>50</v>
      </c>
    </row>
    <row r="2089" spans="1:2">
      <c r="A2089" s="125" t="s">
        <v>1880</v>
      </c>
      <c r="B2089" s="127">
        <v>0</v>
      </c>
    </row>
    <row r="2090" spans="1:2">
      <c r="A2090" s="125" t="s">
        <v>1881</v>
      </c>
      <c r="B2090" s="127">
        <v>50</v>
      </c>
    </row>
    <row r="2091" spans="1:2">
      <c r="A2091" s="125" t="s">
        <v>1882</v>
      </c>
      <c r="B2091" s="127">
        <v>0</v>
      </c>
    </row>
    <row r="2092" spans="1:2">
      <c r="A2092" s="125" t="s">
        <v>1883</v>
      </c>
      <c r="B2092" s="127">
        <v>50</v>
      </c>
    </row>
    <row r="2093" spans="1:2">
      <c r="A2093" s="125" t="s">
        <v>1884</v>
      </c>
      <c r="B2093" s="127">
        <v>50</v>
      </c>
    </row>
    <row r="2094" spans="1:2">
      <c r="A2094" s="125" t="s">
        <v>5056</v>
      </c>
      <c r="B2094" s="127">
        <v>0</v>
      </c>
    </row>
    <row r="2095" spans="1:2">
      <c r="A2095" s="125" t="s">
        <v>5057</v>
      </c>
      <c r="B2095" s="127">
        <v>50</v>
      </c>
    </row>
    <row r="2096" spans="1:2">
      <c r="A2096" s="125" t="s">
        <v>1885</v>
      </c>
      <c r="B2096" s="127">
        <v>50</v>
      </c>
    </row>
    <row r="2097" spans="1:2">
      <c r="A2097" s="125" t="s">
        <v>1886</v>
      </c>
      <c r="B2097" s="127">
        <v>0</v>
      </c>
    </row>
    <row r="2098" spans="1:2">
      <c r="A2098" s="125" t="s">
        <v>1887</v>
      </c>
      <c r="B2098" s="127">
        <v>0</v>
      </c>
    </row>
    <row r="2099" spans="1:2">
      <c r="A2099" s="125" t="s">
        <v>5058</v>
      </c>
      <c r="B2099" s="127">
        <v>50</v>
      </c>
    </row>
    <row r="2100" spans="1:2">
      <c r="A2100" s="125" t="s">
        <v>1888</v>
      </c>
      <c r="B2100" s="127">
        <v>50</v>
      </c>
    </row>
    <row r="2101" spans="1:2">
      <c r="A2101" s="125" t="s">
        <v>1889</v>
      </c>
      <c r="B2101" s="127">
        <v>0</v>
      </c>
    </row>
    <row r="2102" spans="1:2">
      <c r="A2102" s="125" t="s">
        <v>5059</v>
      </c>
      <c r="B2102" s="127">
        <v>50</v>
      </c>
    </row>
    <row r="2103" spans="1:2">
      <c r="A2103" s="125" t="s">
        <v>5060</v>
      </c>
      <c r="B2103" s="127">
        <v>0</v>
      </c>
    </row>
    <row r="2104" spans="1:2">
      <c r="A2104" s="125" t="s">
        <v>5061</v>
      </c>
      <c r="B2104" s="127">
        <v>0</v>
      </c>
    </row>
    <row r="2105" spans="1:2">
      <c r="A2105" s="125" t="s">
        <v>1890</v>
      </c>
      <c r="B2105" s="127">
        <v>0</v>
      </c>
    </row>
    <row r="2106" spans="1:2">
      <c r="A2106" s="125" t="s">
        <v>1891</v>
      </c>
      <c r="B2106" s="127">
        <v>50</v>
      </c>
    </row>
    <row r="2107" spans="1:2">
      <c r="A2107" s="125" t="s">
        <v>5062</v>
      </c>
      <c r="B2107" s="127">
        <v>50</v>
      </c>
    </row>
    <row r="2108" spans="1:2">
      <c r="A2108" s="125" t="s">
        <v>1892</v>
      </c>
      <c r="B2108" s="127">
        <v>50</v>
      </c>
    </row>
    <row r="2109" spans="1:2">
      <c r="A2109" s="125" t="s">
        <v>5063</v>
      </c>
      <c r="B2109" s="127">
        <v>50</v>
      </c>
    </row>
    <row r="2110" spans="1:2">
      <c r="A2110" s="125" t="s">
        <v>1893</v>
      </c>
      <c r="B2110" s="127">
        <v>50</v>
      </c>
    </row>
    <row r="2111" spans="1:2">
      <c r="A2111" s="125" t="s">
        <v>5064</v>
      </c>
      <c r="B2111" s="127">
        <v>0</v>
      </c>
    </row>
    <row r="2112" spans="1:2">
      <c r="A2112" s="125" t="s">
        <v>1894</v>
      </c>
      <c r="B2112" s="127">
        <v>50</v>
      </c>
    </row>
    <row r="2113" spans="1:2">
      <c r="A2113" s="125" t="s">
        <v>1895</v>
      </c>
      <c r="B2113" s="127">
        <v>50</v>
      </c>
    </row>
    <row r="2114" spans="1:2">
      <c r="A2114" s="125" t="s">
        <v>1896</v>
      </c>
      <c r="B2114" s="127">
        <v>0</v>
      </c>
    </row>
    <row r="2115" spans="1:2">
      <c r="A2115" s="125" t="s">
        <v>1897</v>
      </c>
      <c r="B2115" s="127">
        <v>50</v>
      </c>
    </row>
    <row r="2116" spans="1:2">
      <c r="A2116" s="125" t="s">
        <v>5065</v>
      </c>
      <c r="B2116" s="127">
        <v>50</v>
      </c>
    </row>
    <row r="2117" spans="1:2">
      <c r="A2117" s="125" t="s">
        <v>1898</v>
      </c>
      <c r="B2117" s="127">
        <v>50</v>
      </c>
    </row>
    <row r="2118" spans="1:2">
      <c r="A2118" s="125" t="s">
        <v>1899</v>
      </c>
      <c r="B2118" s="127">
        <v>0</v>
      </c>
    </row>
    <row r="2119" spans="1:2">
      <c r="A2119" s="125" t="s">
        <v>1900</v>
      </c>
      <c r="B2119" s="127">
        <v>50</v>
      </c>
    </row>
    <row r="2120" spans="1:2">
      <c r="A2120" s="125" t="s">
        <v>1901</v>
      </c>
      <c r="B2120" s="127">
        <v>50</v>
      </c>
    </row>
    <row r="2121" spans="1:2">
      <c r="A2121" s="125" t="s">
        <v>1902</v>
      </c>
      <c r="B2121" s="127">
        <v>50</v>
      </c>
    </row>
    <row r="2122" spans="1:2">
      <c r="A2122" s="125" t="s">
        <v>1903</v>
      </c>
      <c r="B2122" s="127">
        <v>0</v>
      </c>
    </row>
    <row r="2123" spans="1:2">
      <c r="A2123" s="125" t="s">
        <v>1904</v>
      </c>
      <c r="B2123" s="127">
        <v>0</v>
      </c>
    </row>
    <row r="2124" spans="1:2">
      <c r="A2124" s="125" t="s">
        <v>1905</v>
      </c>
      <c r="B2124" s="127">
        <v>50</v>
      </c>
    </row>
    <row r="2125" spans="1:2">
      <c r="A2125" s="125" t="s">
        <v>1906</v>
      </c>
      <c r="B2125" s="127">
        <v>50</v>
      </c>
    </row>
    <row r="2126" spans="1:2">
      <c r="A2126" s="125" t="s">
        <v>1907</v>
      </c>
      <c r="B2126" s="127">
        <v>0</v>
      </c>
    </row>
    <row r="2127" spans="1:2">
      <c r="A2127" s="125" t="s">
        <v>1908</v>
      </c>
      <c r="B2127" s="127">
        <v>50</v>
      </c>
    </row>
    <row r="2128" spans="1:2">
      <c r="A2128" s="125" t="s">
        <v>1909</v>
      </c>
      <c r="B2128" s="127">
        <v>50</v>
      </c>
    </row>
    <row r="2129" spans="1:2">
      <c r="A2129" s="125" t="s">
        <v>1910</v>
      </c>
      <c r="B2129" s="127">
        <v>50</v>
      </c>
    </row>
    <row r="2130" spans="1:2">
      <c r="A2130" s="125" t="s">
        <v>1911</v>
      </c>
      <c r="B2130" s="127">
        <v>0</v>
      </c>
    </row>
    <row r="2131" spans="1:2">
      <c r="A2131" s="125" t="s">
        <v>1912</v>
      </c>
      <c r="B2131" s="127">
        <v>0</v>
      </c>
    </row>
    <row r="2132" spans="1:2">
      <c r="A2132" s="125" t="s">
        <v>1913</v>
      </c>
      <c r="B2132" s="127">
        <v>50</v>
      </c>
    </row>
    <row r="2133" spans="1:2">
      <c r="A2133" s="125" t="s">
        <v>1914</v>
      </c>
      <c r="B2133" s="127">
        <v>50</v>
      </c>
    </row>
    <row r="2134" spans="1:2">
      <c r="A2134" s="125" t="s">
        <v>1915</v>
      </c>
      <c r="B2134" s="127">
        <v>50</v>
      </c>
    </row>
    <row r="2135" spans="1:2">
      <c r="A2135" s="125" t="s">
        <v>1916</v>
      </c>
      <c r="B2135" s="127">
        <v>50</v>
      </c>
    </row>
    <row r="2136" spans="1:2">
      <c r="A2136" s="125" t="s">
        <v>1917</v>
      </c>
      <c r="B2136" s="127">
        <v>50</v>
      </c>
    </row>
    <row r="2137" spans="1:2">
      <c r="A2137" s="125" t="s">
        <v>1918</v>
      </c>
      <c r="B2137" s="127">
        <v>50</v>
      </c>
    </row>
    <row r="2138" spans="1:2">
      <c r="A2138" s="125" t="s">
        <v>1919</v>
      </c>
      <c r="B2138" s="127">
        <v>0</v>
      </c>
    </row>
    <row r="2139" spans="1:2">
      <c r="A2139" s="125" t="s">
        <v>1920</v>
      </c>
      <c r="B2139" s="127">
        <v>50</v>
      </c>
    </row>
    <row r="2140" spans="1:2">
      <c r="A2140" s="125" t="s">
        <v>1921</v>
      </c>
      <c r="B2140" s="127">
        <v>50</v>
      </c>
    </row>
    <row r="2141" spans="1:2">
      <c r="A2141" s="125" t="s">
        <v>1922</v>
      </c>
      <c r="B2141" s="127">
        <v>50</v>
      </c>
    </row>
    <row r="2142" spans="1:2">
      <c r="A2142" s="125" t="s">
        <v>1923</v>
      </c>
      <c r="B2142" s="127">
        <v>0</v>
      </c>
    </row>
    <row r="2143" spans="1:2">
      <c r="A2143" s="125" t="s">
        <v>1924</v>
      </c>
      <c r="B2143" s="127">
        <v>0</v>
      </c>
    </row>
    <row r="2144" spans="1:2">
      <c r="A2144" s="125" t="s">
        <v>1925</v>
      </c>
      <c r="B2144" s="127">
        <v>50</v>
      </c>
    </row>
    <row r="2145" spans="1:2">
      <c r="A2145" s="125" t="s">
        <v>1926</v>
      </c>
      <c r="B2145" s="127">
        <v>50</v>
      </c>
    </row>
    <row r="2146" spans="1:2">
      <c r="A2146" s="125" t="s">
        <v>5066</v>
      </c>
      <c r="B2146" s="127">
        <v>0</v>
      </c>
    </row>
    <row r="2147" spans="1:2">
      <c r="A2147" s="125" t="s">
        <v>1927</v>
      </c>
      <c r="B2147" s="127">
        <v>50</v>
      </c>
    </row>
    <row r="2148" spans="1:2">
      <c r="A2148" s="125" t="s">
        <v>1928</v>
      </c>
      <c r="B2148" s="127">
        <v>50</v>
      </c>
    </row>
    <row r="2149" spans="1:2">
      <c r="A2149" s="125" t="s">
        <v>5067</v>
      </c>
      <c r="B2149" s="127">
        <v>50</v>
      </c>
    </row>
    <row r="2150" spans="1:2">
      <c r="A2150" s="125" t="s">
        <v>1929</v>
      </c>
      <c r="B2150" s="127">
        <v>0</v>
      </c>
    </row>
    <row r="2151" spans="1:2">
      <c r="A2151" s="125" t="s">
        <v>1930</v>
      </c>
      <c r="B2151" s="127">
        <v>50</v>
      </c>
    </row>
    <row r="2152" spans="1:2">
      <c r="A2152" s="125" t="s">
        <v>1931</v>
      </c>
      <c r="B2152" s="127">
        <v>50</v>
      </c>
    </row>
    <row r="2153" spans="1:2">
      <c r="A2153" s="125" t="s">
        <v>1932</v>
      </c>
      <c r="B2153" s="127">
        <v>50</v>
      </c>
    </row>
    <row r="2154" spans="1:2">
      <c r="A2154" s="125" t="s">
        <v>1933</v>
      </c>
      <c r="B2154" s="127">
        <v>0</v>
      </c>
    </row>
    <row r="2155" spans="1:2">
      <c r="A2155" s="125" t="s">
        <v>5068</v>
      </c>
      <c r="B2155" s="127">
        <v>0</v>
      </c>
    </row>
    <row r="2156" spans="1:2">
      <c r="A2156" s="125" t="s">
        <v>1934</v>
      </c>
      <c r="B2156" s="127">
        <v>50</v>
      </c>
    </row>
    <row r="2157" spans="1:2">
      <c r="A2157" s="125" t="s">
        <v>5069</v>
      </c>
      <c r="B2157" s="127">
        <v>50</v>
      </c>
    </row>
    <row r="2158" spans="1:2">
      <c r="A2158" s="125" t="s">
        <v>1935</v>
      </c>
      <c r="B2158" s="127">
        <v>0</v>
      </c>
    </row>
    <row r="2159" spans="1:2">
      <c r="A2159" s="125" t="s">
        <v>1936</v>
      </c>
      <c r="B2159" s="127">
        <v>0</v>
      </c>
    </row>
    <row r="2160" spans="1:2">
      <c r="A2160" s="125" t="s">
        <v>1937</v>
      </c>
      <c r="B2160" s="127">
        <v>50</v>
      </c>
    </row>
    <row r="2161" spans="1:2">
      <c r="A2161" s="125" t="s">
        <v>1938</v>
      </c>
      <c r="B2161" s="127">
        <v>50</v>
      </c>
    </row>
    <row r="2162" spans="1:2">
      <c r="A2162" s="125" t="s">
        <v>1939</v>
      </c>
      <c r="B2162" s="127">
        <v>50</v>
      </c>
    </row>
    <row r="2163" spans="1:2">
      <c r="A2163" s="125" t="s">
        <v>1940</v>
      </c>
      <c r="B2163" s="127">
        <v>50</v>
      </c>
    </row>
    <row r="2164" spans="1:2">
      <c r="A2164" s="125" t="s">
        <v>1941</v>
      </c>
      <c r="B2164" s="127">
        <v>50</v>
      </c>
    </row>
    <row r="2165" spans="1:2">
      <c r="A2165" s="125" t="s">
        <v>1942</v>
      </c>
      <c r="B2165" s="127">
        <v>50</v>
      </c>
    </row>
    <row r="2166" spans="1:2">
      <c r="A2166" s="125" t="s">
        <v>1943</v>
      </c>
      <c r="B2166" s="127">
        <v>50</v>
      </c>
    </row>
    <row r="2167" spans="1:2">
      <c r="A2167" s="125" t="s">
        <v>1944</v>
      </c>
      <c r="B2167" s="127">
        <v>50</v>
      </c>
    </row>
    <row r="2168" spans="1:2">
      <c r="A2168" s="125" t="s">
        <v>1945</v>
      </c>
      <c r="B2168" s="127">
        <v>50</v>
      </c>
    </row>
    <row r="2169" spans="1:2">
      <c r="A2169" s="125" t="s">
        <v>1946</v>
      </c>
      <c r="B2169" s="127">
        <v>50</v>
      </c>
    </row>
    <row r="2170" spans="1:2">
      <c r="A2170" s="125" t="s">
        <v>1947</v>
      </c>
      <c r="B2170" s="127">
        <v>50</v>
      </c>
    </row>
    <row r="2171" spans="1:2">
      <c r="A2171" s="125" t="s">
        <v>1948</v>
      </c>
      <c r="B2171" s="127">
        <v>50</v>
      </c>
    </row>
    <row r="2172" spans="1:2">
      <c r="A2172" s="125" t="s">
        <v>1949</v>
      </c>
      <c r="B2172" s="127">
        <v>50</v>
      </c>
    </row>
    <row r="2173" spans="1:2">
      <c r="A2173" s="125" t="s">
        <v>1950</v>
      </c>
      <c r="B2173" s="127">
        <v>50</v>
      </c>
    </row>
    <row r="2174" spans="1:2">
      <c r="A2174" s="125" t="s">
        <v>1951</v>
      </c>
      <c r="B2174" s="127">
        <v>0</v>
      </c>
    </row>
    <row r="2175" spans="1:2">
      <c r="A2175" s="125" t="s">
        <v>1952</v>
      </c>
      <c r="B2175" s="127">
        <v>50</v>
      </c>
    </row>
    <row r="2176" spans="1:2">
      <c r="A2176" s="125" t="s">
        <v>1953</v>
      </c>
      <c r="B2176" s="127">
        <v>50</v>
      </c>
    </row>
    <row r="2177" spans="1:2">
      <c r="A2177" s="125" t="s">
        <v>5070</v>
      </c>
      <c r="B2177" s="127">
        <v>50</v>
      </c>
    </row>
    <row r="2178" spans="1:2">
      <c r="A2178" s="125" t="s">
        <v>1954</v>
      </c>
      <c r="B2178" s="127">
        <v>0</v>
      </c>
    </row>
    <row r="2179" spans="1:2">
      <c r="A2179" s="125" t="s">
        <v>1955</v>
      </c>
      <c r="B2179" s="127">
        <v>0</v>
      </c>
    </row>
    <row r="2180" spans="1:2">
      <c r="A2180" s="125" t="s">
        <v>1956</v>
      </c>
      <c r="B2180" s="127">
        <v>50</v>
      </c>
    </row>
    <row r="2181" spans="1:2">
      <c r="A2181" s="125" t="s">
        <v>1957</v>
      </c>
      <c r="B2181" s="127">
        <v>50</v>
      </c>
    </row>
    <row r="2182" spans="1:2">
      <c r="A2182" s="125" t="s">
        <v>5071</v>
      </c>
      <c r="B2182" s="127">
        <v>0</v>
      </c>
    </row>
    <row r="2183" spans="1:2">
      <c r="A2183" s="125" t="s">
        <v>1958</v>
      </c>
      <c r="B2183" s="127">
        <v>0</v>
      </c>
    </row>
    <row r="2184" spans="1:2">
      <c r="A2184" s="125" t="s">
        <v>1959</v>
      </c>
      <c r="B2184" s="127">
        <v>50</v>
      </c>
    </row>
    <row r="2185" spans="1:2">
      <c r="A2185" s="125" t="s">
        <v>1960</v>
      </c>
      <c r="B2185" s="127">
        <v>50</v>
      </c>
    </row>
    <row r="2186" spans="1:2">
      <c r="A2186" s="125" t="s">
        <v>1961</v>
      </c>
      <c r="B2186" s="127">
        <v>0</v>
      </c>
    </row>
    <row r="2187" spans="1:2">
      <c r="A2187" s="125" t="s">
        <v>1962</v>
      </c>
      <c r="B2187" s="127">
        <v>0</v>
      </c>
    </row>
    <row r="2188" spans="1:2">
      <c r="A2188" s="125" t="s">
        <v>1963</v>
      </c>
      <c r="B2188" s="127">
        <v>50</v>
      </c>
    </row>
    <row r="2189" spans="1:2">
      <c r="A2189" s="125" t="s">
        <v>1964</v>
      </c>
      <c r="B2189" s="127">
        <v>50</v>
      </c>
    </row>
    <row r="2190" spans="1:2">
      <c r="A2190" s="125" t="s">
        <v>1965</v>
      </c>
      <c r="B2190" s="127">
        <v>50</v>
      </c>
    </row>
    <row r="2191" spans="1:2">
      <c r="A2191" s="125" t="s">
        <v>1966</v>
      </c>
      <c r="B2191" s="127">
        <v>50</v>
      </c>
    </row>
    <row r="2192" spans="1:2">
      <c r="A2192" s="125" t="s">
        <v>1967</v>
      </c>
      <c r="B2192" s="127">
        <v>50</v>
      </c>
    </row>
    <row r="2193" spans="1:2">
      <c r="A2193" s="125" t="s">
        <v>1968</v>
      </c>
      <c r="B2193" s="127">
        <v>50</v>
      </c>
    </row>
    <row r="2194" spans="1:2">
      <c r="A2194" s="125" t="s">
        <v>5072</v>
      </c>
      <c r="B2194" s="127">
        <v>50</v>
      </c>
    </row>
    <row r="2195" spans="1:2">
      <c r="A2195" s="125" t="s">
        <v>1969</v>
      </c>
      <c r="B2195" s="127">
        <v>0</v>
      </c>
    </row>
    <row r="2196" spans="1:2">
      <c r="A2196" s="125" t="s">
        <v>1970</v>
      </c>
      <c r="B2196" s="127">
        <v>50</v>
      </c>
    </row>
    <row r="2197" spans="1:2">
      <c r="A2197" s="125" t="s">
        <v>5073</v>
      </c>
      <c r="B2197" s="127">
        <v>50</v>
      </c>
    </row>
    <row r="2198" spans="1:2">
      <c r="A2198" s="125" t="s">
        <v>1971</v>
      </c>
      <c r="B2198" s="127">
        <v>50</v>
      </c>
    </row>
    <row r="2199" spans="1:2">
      <c r="A2199" s="125" t="s">
        <v>1972</v>
      </c>
      <c r="B2199" s="127">
        <v>50</v>
      </c>
    </row>
    <row r="2200" spans="1:2">
      <c r="A2200" s="125" t="s">
        <v>1973</v>
      </c>
      <c r="B2200" s="127">
        <v>50</v>
      </c>
    </row>
    <row r="2201" spans="1:2">
      <c r="A2201" s="125" t="s">
        <v>1974</v>
      </c>
      <c r="B2201" s="127">
        <v>50</v>
      </c>
    </row>
    <row r="2202" spans="1:2">
      <c r="A2202" s="125" t="s">
        <v>1975</v>
      </c>
      <c r="B2202" s="127">
        <v>0</v>
      </c>
    </row>
    <row r="2203" spans="1:2">
      <c r="A2203" s="125" t="s">
        <v>5074</v>
      </c>
      <c r="B2203" s="127">
        <v>50</v>
      </c>
    </row>
    <row r="2204" spans="1:2">
      <c r="A2204" s="125" t="s">
        <v>1976</v>
      </c>
      <c r="B2204" s="127">
        <v>50</v>
      </c>
    </row>
    <row r="2205" spans="1:2">
      <c r="A2205" s="125" t="s">
        <v>1977</v>
      </c>
      <c r="B2205" s="127">
        <v>50</v>
      </c>
    </row>
    <row r="2206" spans="1:2">
      <c r="A2206" s="125" t="s">
        <v>1978</v>
      </c>
      <c r="B2206" s="127">
        <v>0</v>
      </c>
    </row>
    <row r="2207" spans="1:2">
      <c r="A2207" s="125" t="s">
        <v>1979</v>
      </c>
      <c r="B2207" s="127">
        <v>50</v>
      </c>
    </row>
    <row r="2208" spans="1:2">
      <c r="A2208" s="125" t="s">
        <v>1980</v>
      </c>
      <c r="B2208" s="127">
        <v>50</v>
      </c>
    </row>
    <row r="2209" spans="1:2">
      <c r="A2209" s="125" t="s">
        <v>1981</v>
      </c>
      <c r="B2209" s="127">
        <v>50</v>
      </c>
    </row>
    <row r="2210" spans="1:2">
      <c r="A2210" s="125" t="s">
        <v>1982</v>
      </c>
      <c r="B2210" s="127">
        <v>0</v>
      </c>
    </row>
    <row r="2211" spans="1:2">
      <c r="A2211" s="125" t="s">
        <v>1983</v>
      </c>
      <c r="B2211" s="127">
        <v>0</v>
      </c>
    </row>
    <row r="2212" spans="1:2">
      <c r="A2212" s="125" t="s">
        <v>1984</v>
      </c>
      <c r="B2212" s="127">
        <v>50</v>
      </c>
    </row>
    <row r="2213" spans="1:2">
      <c r="A2213" s="125" t="s">
        <v>1985</v>
      </c>
      <c r="B2213" s="127">
        <v>50</v>
      </c>
    </row>
    <row r="2214" spans="1:2">
      <c r="A2214" s="125" t="s">
        <v>1986</v>
      </c>
      <c r="B2214" s="127">
        <v>0</v>
      </c>
    </row>
    <row r="2215" spans="1:2">
      <c r="A2215" s="125" t="s">
        <v>1987</v>
      </c>
      <c r="B2215" s="127">
        <v>50</v>
      </c>
    </row>
    <row r="2216" spans="1:2">
      <c r="A2216" s="125" t="s">
        <v>1988</v>
      </c>
      <c r="B2216" s="127">
        <v>50</v>
      </c>
    </row>
    <row r="2217" spans="1:2">
      <c r="A2217" s="125" t="s">
        <v>1989</v>
      </c>
      <c r="B2217" s="127">
        <v>50</v>
      </c>
    </row>
    <row r="2218" spans="1:2">
      <c r="A2218" s="125" t="s">
        <v>1990</v>
      </c>
      <c r="B2218" s="127">
        <v>50</v>
      </c>
    </row>
    <row r="2219" spans="1:2">
      <c r="A2219" s="125" t="s">
        <v>1991</v>
      </c>
      <c r="B2219" s="127">
        <v>50</v>
      </c>
    </row>
    <row r="2220" spans="1:2">
      <c r="A2220" s="125" t="s">
        <v>1992</v>
      </c>
      <c r="B2220" s="127">
        <v>50</v>
      </c>
    </row>
    <row r="2221" spans="1:2">
      <c r="A2221" s="125" t="s">
        <v>1993</v>
      </c>
      <c r="B2221" s="127">
        <v>50</v>
      </c>
    </row>
    <row r="2222" spans="1:2">
      <c r="A2222" s="125" t="s">
        <v>5075</v>
      </c>
      <c r="B2222" s="127">
        <v>0</v>
      </c>
    </row>
    <row r="2223" spans="1:2">
      <c r="A2223" s="125" t="s">
        <v>1994</v>
      </c>
      <c r="B2223" s="127">
        <v>0</v>
      </c>
    </row>
    <row r="2224" spans="1:2">
      <c r="A2224" s="125" t="s">
        <v>1995</v>
      </c>
      <c r="B2224" s="127">
        <v>50</v>
      </c>
    </row>
    <row r="2225" spans="1:2">
      <c r="A2225" s="125" t="s">
        <v>1996</v>
      </c>
      <c r="B2225" s="127">
        <v>50</v>
      </c>
    </row>
    <row r="2226" spans="1:2">
      <c r="A2226" s="125" t="s">
        <v>1997</v>
      </c>
      <c r="B2226" s="127">
        <v>50</v>
      </c>
    </row>
    <row r="2227" spans="1:2">
      <c r="A2227" s="125" t="s">
        <v>1998</v>
      </c>
      <c r="B2227" s="127">
        <v>50</v>
      </c>
    </row>
    <row r="2228" spans="1:2">
      <c r="A2228" s="125" t="s">
        <v>1999</v>
      </c>
      <c r="B2228" s="127">
        <v>50</v>
      </c>
    </row>
    <row r="2229" spans="1:2">
      <c r="A2229" s="125" t="s">
        <v>2000</v>
      </c>
      <c r="B2229" s="127">
        <v>50</v>
      </c>
    </row>
    <row r="2230" spans="1:2">
      <c r="A2230" s="125" t="s">
        <v>5076</v>
      </c>
      <c r="B2230" s="127">
        <v>50</v>
      </c>
    </row>
    <row r="2231" spans="1:2">
      <c r="A2231" s="125" t="s">
        <v>2001</v>
      </c>
      <c r="B2231" s="127">
        <v>50</v>
      </c>
    </row>
    <row r="2232" spans="1:2">
      <c r="A2232" s="125" t="s">
        <v>2002</v>
      </c>
      <c r="B2232" s="127">
        <v>50</v>
      </c>
    </row>
    <row r="2233" spans="1:2">
      <c r="A2233" s="125" t="s">
        <v>2003</v>
      </c>
      <c r="B2233" s="127">
        <v>50</v>
      </c>
    </row>
    <row r="2234" spans="1:2">
      <c r="A2234" s="125" t="s">
        <v>2004</v>
      </c>
      <c r="B2234" s="127">
        <v>50</v>
      </c>
    </row>
    <row r="2235" spans="1:2">
      <c r="A2235" s="125" t="s">
        <v>2005</v>
      </c>
      <c r="B2235" s="127">
        <v>50</v>
      </c>
    </row>
    <row r="2236" spans="1:2">
      <c r="A2236" s="125" t="s">
        <v>5077</v>
      </c>
      <c r="B2236" s="127">
        <v>50</v>
      </c>
    </row>
    <row r="2237" spans="1:2">
      <c r="A2237" s="125" t="s">
        <v>2006</v>
      </c>
      <c r="B2237" s="127">
        <v>50</v>
      </c>
    </row>
    <row r="2238" spans="1:2">
      <c r="A2238" s="126" t="s">
        <v>2200</v>
      </c>
      <c r="B2238" s="127">
        <v>50</v>
      </c>
    </row>
    <row r="2239" spans="1:2">
      <c r="A2239" s="126" t="s">
        <v>2201</v>
      </c>
      <c r="B2239" s="127">
        <v>50</v>
      </c>
    </row>
    <row r="2240" spans="1:2">
      <c r="A2240" s="126" t="s">
        <v>2202</v>
      </c>
      <c r="B2240" s="127">
        <v>50</v>
      </c>
    </row>
    <row r="2241" spans="1:2">
      <c r="A2241" s="126" t="s">
        <v>2203</v>
      </c>
      <c r="B2241" s="127">
        <v>50</v>
      </c>
    </row>
    <row r="2242" spans="1:2">
      <c r="A2242" s="126" t="s">
        <v>2204</v>
      </c>
      <c r="B2242" s="127">
        <v>50</v>
      </c>
    </row>
    <row r="2243" spans="1:2">
      <c r="A2243" s="126" t="s">
        <v>2205</v>
      </c>
      <c r="B2243" s="127">
        <v>50</v>
      </c>
    </row>
    <row r="2244" spans="1:2">
      <c r="A2244" s="126" t="s">
        <v>2206</v>
      </c>
      <c r="B2244" s="127">
        <v>50</v>
      </c>
    </row>
    <row r="2245" spans="1:2">
      <c r="A2245" s="126" t="s">
        <v>2207</v>
      </c>
      <c r="B2245" s="127">
        <v>50</v>
      </c>
    </row>
    <row r="2246" spans="1:2">
      <c r="A2246" s="126" t="s">
        <v>2208</v>
      </c>
      <c r="B2246" s="127">
        <v>50</v>
      </c>
    </row>
    <row r="2247" spans="1:2">
      <c r="A2247" s="126" t="s">
        <v>2209</v>
      </c>
      <c r="B2247" s="127">
        <v>50</v>
      </c>
    </row>
    <row r="2248" spans="1:2">
      <c r="A2248" s="126" t="s">
        <v>2210</v>
      </c>
      <c r="B2248" s="127">
        <v>50</v>
      </c>
    </row>
    <row r="2249" spans="1:2">
      <c r="A2249" s="126" t="s">
        <v>2211</v>
      </c>
      <c r="B2249" s="127">
        <v>50</v>
      </c>
    </row>
    <row r="2250" spans="1:2">
      <c r="A2250" s="126" t="s">
        <v>2212</v>
      </c>
      <c r="B2250" s="127">
        <v>50</v>
      </c>
    </row>
    <row r="2251" spans="1:2">
      <c r="A2251" s="126" t="s">
        <v>2213</v>
      </c>
      <c r="B2251" s="127">
        <v>50</v>
      </c>
    </row>
    <row r="2252" spans="1:2">
      <c r="A2252" s="126" t="s">
        <v>2214</v>
      </c>
      <c r="B2252" s="127">
        <v>50</v>
      </c>
    </row>
    <row r="2253" spans="1:2">
      <c r="A2253" s="126" t="s">
        <v>2215</v>
      </c>
      <c r="B2253" s="127">
        <v>50</v>
      </c>
    </row>
    <row r="2254" spans="1:2">
      <c r="A2254" s="126" t="s">
        <v>2216</v>
      </c>
      <c r="B2254" s="127">
        <v>50</v>
      </c>
    </row>
    <row r="2255" spans="1:2">
      <c r="A2255" s="126" t="s">
        <v>2217</v>
      </c>
      <c r="B2255" s="127">
        <v>50</v>
      </c>
    </row>
    <row r="2256" spans="1:2">
      <c r="A2256" s="126" t="s">
        <v>2218</v>
      </c>
      <c r="B2256" s="127">
        <v>50</v>
      </c>
    </row>
    <row r="2257" spans="1:2">
      <c r="A2257" s="126" t="s">
        <v>2219</v>
      </c>
      <c r="B2257" s="127">
        <v>50</v>
      </c>
    </row>
    <row r="2258" spans="1:2">
      <c r="A2258" s="126" t="s">
        <v>2220</v>
      </c>
      <c r="B2258" s="127">
        <v>50</v>
      </c>
    </row>
    <row r="2259" spans="1:2">
      <c r="A2259" s="126" t="s">
        <v>2221</v>
      </c>
      <c r="B2259" s="127">
        <v>50</v>
      </c>
    </row>
    <row r="2260" spans="1:2">
      <c r="A2260" s="126" t="s">
        <v>2222</v>
      </c>
      <c r="B2260" s="127">
        <v>50</v>
      </c>
    </row>
    <row r="2261" spans="1:2">
      <c r="A2261" s="126" t="s">
        <v>2223</v>
      </c>
      <c r="B2261" s="127">
        <v>50</v>
      </c>
    </row>
    <row r="2262" spans="1:2">
      <c r="A2262" s="126" t="s">
        <v>2224</v>
      </c>
      <c r="B2262" s="127">
        <v>50</v>
      </c>
    </row>
    <row r="2263" spans="1:2">
      <c r="A2263" s="126" t="s">
        <v>2225</v>
      </c>
      <c r="B2263" s="127">
        <v>50</v>
      </c>
    </row>
    <row r="2264" spans="1:2">
      <c r="A2264" s="126" t="s">
        <v>2226</v>
      </c>
      <c r="B2264" s="127">
        <v>50</v>
      </c>
    </row>
    <row r="2265" spans="1:2">
      <c r="A2265" s="126" t="s">
        <v>2227</v>
      </c>
      <c r="B2265" s="127">
        <v>50</v>
      </c>
    </row>
    <row r="2266" spans="1:2">
      <c r="A2266" s="126" t="s">
        <v>2228</v>
      </c>
      <c r="B2266" s="127">
        <v>50</v>
      </c>
    </row>
    <row r="2267" spans="1:2">
      <c r="A2267" s="126" t="s">
        <v>2229</v>
      </c>
      <c r="B2267" s="127">
        <v>50</v>
      </c>
    </row>
    <row r="2268" spans="1:2">
      <c r="A2268" s="126" t="s">
        <v>2230</v>
      </c>
      <c r="B2268" s="127">
        <v>50</v>
      </c>
    </row>
    <row r="2269" spans="1:2">
      <c r="A2269" s="126" t="s">
        <v>2231</v>
      </c>
      <c r="B2269" s="127">
        <v>50</v>
      </c>
    </row>
    <row r="2270" spans="1:2">
      <c r="A2270" s="126" t="s">
        <v>2232</v>
      </c>
      <c r="B2270" s="127">
        <v>50</v>
      </c>
    </row>
    <row r="2271" spans="1:2">
      <c r="A2271" s="126" t="s">
        <v>2233</v>
      </c>
      <c r="B2271" s="127">
        <v>50</v>
      </c>
    </row>
    <row r="2272" spans="1:2">
      <c r="A2272" s="126" t="s">
        <v>2234</v>
      </c>
      <c r="B2272" s="127">
        <v>50</v>
      </c>
    </row>
    <row r="2273" spans="1:2">
      <c r="A2273" s="126" t="s">
        <v>2235</v>
      </c>
      <c r="B2273" s="127">
        <v>50</v>
      </c>
    </row>
    <row r="2274" spans="1:2">
      <c r="A2274" s="126" t="s">
        <v>2236</v>
      </c>
      <c r="B2274" s="127">
        <v>50</v>
      </c>
    </row>
    <row r="2275" spans="1:2">
      <c r="A2275" s="126" t="s">
        <v>2237</v>
      </c>
      <c r="B2275" s="127">
        <v>50</v>
      </c>
    </row>
    <row r="2276" spans="1:2">
      <c r="A2276" s="126" t="s">
        <v>2238</v>
      </c>
      <c r="B2276" s="127">
        <v>50</v>
      </c>
    </row>
    <row r="2277" spans="1:2">
      <c r="A2277" s="126" t="s">
        <v>2239</v>
      </c>
      <c r="B2277" s="127">
        <v>50</v>
      </c>
    </row>
    <row r="2278" spans="1:2">
      <c r="A2278" s="126" t="s">
        <v>2240</v>
      </c>
      <c r="B2278" s="127">
        <v>50</v>
      </c>
    </row>
    <row r="2279" spans="1:2">
      <c r="A2279" s="126" t="s">
        <v>2241</v>
      </c>
      <c r="B2279" s="127">
        <v>50</v>
      </c>
    </row>
    <row r="2280" spans="1:2">
      <c r="A2280" s="126" t="s">
        <v>2242</v>
      </c>
      <c r="B2280" s="127">
        <v>50</v>
      </c>
    </row>
    <row r="2281" spans="1:2">
      <c r="A2281" s="126" t="s">
        <v>2243</v>
      </c>
      <c r="B2281" s="127">
        <v>50</v>
      </c>
    </row>
    <row r="2282" spans="1:2">
      <c r="A2282" s="126" t="s">
        <v>2244</v>
      </c>
      <c r="B2282" s="127">
        <v>50</v>
      </c>
    </row>
    <row r="2283" spans="1:2">
      <c r="A2283" s="126" t="s">
        <v>2245</v>
      </c>
      <c r="B2283" s="127">
        <v>50</v>
      </c>
    </row>
    <row r="2284" spans="1:2">
      <c r="A2284" s="126" t="s">
        <v>2246</v>
      </c>
      <c r="B2284" s="127">
        <v>50</v>
      </c>
    </row>
    <row r="2285" spans="1:2">
      <c r="A2285" s="126" t="s">
        <v>2247</v>
      </c>
      <c r="B2285" s="127">
        <v>50</v>
      </c>
    </row>
    <row r="2286" spans="1:2">
      <c r="A2286" s="126" t="s">
        <v>2248</v>
      </c>
      <c r="B2286" s="127">
        <v>50</v>
      </c>
    </row>
    <row r="2287" spans="1:2">
      <c r="A2287" s="126" t="s">
        <v>2249</v>
      </c>
      <c r="B2287" s="127">
        <v>50</v>
      </c>
    </row>
    <row r="2288" spans="1:2">
      <c r="A2288" s="126" t="s">
        <v>2250</v>
      </c>
      <c r="B2288" s="127">
        <v>50</v>
      </c>
    </row>
    <row r="2289" spans="1:2">
      <c r="A2289" s="126" t="s">
        <v>2251</v>
      </c>
      <c r="B2289" s="127">
        <v>50</v>
      </c>
    </row>
    <row r="2290" spans="1:2">
      <c r="A2290" s="126" t="s">
        <v>2252</v>
      </c>
      <c r="B2290" s="127">
        <v>50</v>
      </c>
    </row>
    <row r="2291" spans="1:2">
      <c r="A2291" s="126" t="s">
        <v>2253</v>
      </c>
      <c r="B2291" s="127">
        <v>50</v>
      </c>
    </row>
    <row r="2292" spans="1:2">
      <c r="A2292" s="126" t="s">
        <v>2254</v>
      </c>
      <c r="B2292" s="127">
        <v>50</v>
      </c>
    </row>
    <row r="2293" spans="1:2">
      <c r="A2293" s="126" t="s">
        <v>2255</v>
      </c>
      <c r="B2293" s="127">
        <v>50</v>
      </c>
    </row>
    <row r="2294" spans="1:2">
      <c r="A2294" s="126" t="s">
        <v>2256</v>
      </c>
      <c r="B2294" s="127">
        <v>50</v>
      </c>
    </row>
    <row r="2295" spans="1:2">
      <c r="A2295" s="126" t="s">
        <v>2257</v>
      </c>
      <c r="B2295" s="127">
        <v>50</v>
      </c>
    </row>
    <row r="2296" spans="1:2">
      <c r="A2296" s="126" t="s">
        <v>2258</v>
      </c>
      <c r="B2296" s="127">
        <v>50</v>
      </c>
    </row>
    <row r="2297" spans="1:2">
      <c r="A2297" s="126" t="s">
        <v>2259</v>
      </c>
      <c r="B2297" s="127">
        <v>50</v>
      </c>
    </row>
    <row r="2298" spans="1:2">
      <c r="A2298" s="126" t="s">
        <v>2260</v>
      </c>
      <c r="B2298" s="127">
        <v>50</v>
      </c>
    </row>
    <row r="2299" spans="1:2">
      <c r="A2299" s="126" t="s">
        <v>2261</v>
      </c>
      <c r="B2299" s="127">
        <v>50</v>
      </c>
    </row>
    <row r="2300" spans="1:2">
      <c r="A2300" s="126" t="s">
        <v>2262</v>
      </c>
      <c r="B2300" s="127">
        <v>50</v>
      </c>
    </row>
    <row r="2301" spans="1:2">
      <c r="A2301" s="126" t="s">
        <v>2263</v>
      </c>
      <c r="B2301" s="127">
        <v>50</v>
      </c>
    </row>
    <row r="2302" spans="1:2">
      <c r="A2302" s="126" t="s">
        <v>2264</v>
      </c>
      <c r="B2302" s="127">
        <v>50</v>
      </c>
    </row>
    <row r="2303" spans="1:2">
      <c r="A2303" s="126" t="s">
        <v>2265</v>
      </c>
      <c r="B2303" s="127">
        <v>50</v>
      </c>
    </row>
    <row r="2304" spans="1:2">
      <c r="A2304" s="126" t="s">
        <v>2266</v>
      </c>
      <c r="B2304" s="127">
        <v>50</v>
      </c>
    </row>
    <row r="2305" spans="1:2">
      <c r="A2305" s="126" t="s">
        <v>2267</v>
      </c>
      <c r="B2305" s="127">
        <v>50</v>
      </c>
    </row>
    <row r="2306" spans="1:2">
      <c r="A2306" s="126" t="s">
        <v>2268</v>
      </c>
      <c r="B2306" s="127">
        <v>50</v>
      </c>
    </row>
    <row r="2307" spans="1:2">
      <c r="A2307" s="126" t="s">
        <v>2269</v>
      </c>
      <c r="B2307" s="127">
        <v>50</v>
      </c>
    </row>
    <row r="2308" spans="1:2">
      <c r="A2308" s="126" t="s">
        <v>2270</v>
      </c>
      <c r="B2308" s="127">
        <v>50</v>
      </c>
    </row>
    <row r="2309" spans="1:2">
      <c r="A2309" s="126" t="s">
        <v>2271</v>
      </c>
      <c r="B2309" s="127">
        <v>50</v>
      </c>
    </row>
    <row r="2310" spans="1:2">
      <c r="A2310" s="126" t="s">
        <v>2272</v>
      </c>
      <c r="B2310" s="127">
        <v>50</v>
      </c>
    </row>
    <row r="2311" spans="1:2">
      <c r="A2311" s="126" t="s">
        <v>2273</v>
      </c>
      <c r="B2311" s="127">
        <v>50</v>
      </c>
    </row>
    <row r="2312" spans="1:2">
      <c r="A2312" s="126" t="s">
        <v>2274</v>
      </c>
      <c r="B2312" s="127">
        <v>50</v>
      </c>
    </row>
    <row r="2313" spans="1:2">
      <c r="A2313" s="126" t="s">
        <v>2275</v>
      </c>
      <c r="B2313" s="127">
        <v>50</v>
      </c>
    </row>
    <row r="2314" spans="1:2">
      <c r="A2314" s="126" t="s">
        <v>2276</v>
      </c>
      <c r="B2314" s="127">
        <v>50</v>
      </c>
    </row>
    <row r="2315" spans="1:2">
      <c r="A2315" s="126" t="s">
        <v>2277</v>
      </c>
      <c r="B2315" s="127">
        <v>50</v>
      </c>
    </row>
    <row r="2316" spans="1:2">
      <c r="A2316" s="126" t="s">
        <v>2278</v>
      </c>
      <c r="B2316" s="127">
        <v>50</v>
      </c>
    </row>
    <row r="2317" spans="1:2">
      <c r="A2317" s="126" t="s">
        <v>2279</v>
      </c>
      <c r="B2317" s="127">
        <v>50</v>
      </c>
    </row>
    <row r="2318" spans="1:2">
      <c r="A2318" s="126" t="s">
        <v>2280</v>
      </c>
      <c r="B2318" s="127">
        <v>50</v>
      </c>
    </row>
    <row r="2319" spans="1:2">
      <c r="A2319" s="126" t="s">
        <v>2281</v>
      </c>
      <c r="B2319" s="127">
        <v>50</v>
      </c>
    </row>
    <row r="2320" spans="1:2">
      <c r="A2320" s="126" t="s">
        <v>2282</v>
      </c>
      <c r="B2320" s="127">
        <v>50</v>
      </c>
    </row>
    <row r="2321" spans="1:2">
      <c r="A2321" s="126" t="s">
        <v>2283</v>
      </c>
      <c r="B2321" s="127">
        <v>50</v>
      </c>
    </row>
    <row r="2322" spans="1:2">
      <c r="A2322" s="126" t="s">
        <v>2284</v>
      </c>
      <c r="B2322" s="127">
        <v>50</v>
      </c>
    </row>
    <row r="2323" spans="1:2">
      <c r="A2323" s="126" t="s">
        <v>2285</v>
      </c>
      <c r="B2323" s="127">
        <v>50</v>
      </c>
    </row>
    <row r="2324" spans="1:2">
      <c r="A2324" s="126" t="s">
        <v>5078</v>
      </c>
      <c r="B2324" s="127">
        <v>50</v>
      </c>
    </row>
    <row r="2325" spans="1:2">
      <c r="A2325" s="126" t="s">
        <v>2286</v>
      </c>
      <c r="B2325" s="127">
        <v>50</v>
      </c>
    </row>
    <row r="2326" spans="1:2">
      <c r="A2326" s="126" t="s">
        <v>2287</v>
      </c>
      <c r="B2326" s="127">
        <v>50</v>
      </c>
    </row>
    <row r="2327" spans="1:2">
      <c r="A2327" s="126" t="s">
        <v>2288</v>
      </c>
      <c r="B2327" s="127">
        <v>50</v>
      </c>
    </row>
    <row r="2328" spans="1:2">
      <c r="A2328" s="126" t="s">
        <v>2289</v>
      </c>
      <c r="B2328" s="127">
        <v>50</v>
      </c>
    </row>
    <row r="2329" spans="1:2">
      <c r="A2329" s="126" t="s">
        <v>2290</v>
      </c>
      <c r="B2329" s="127">
        <v>50</v>
      </c>
    </row>
    <row r="2330" spans="1:2">
      <c r="A2330" s="126" t="s">
        <v>2292</v>
      </c>
      <c r="B2330" s="127">
        <v>50</v>
      </c>
    </row>
    <row r="2331" spans="1:2">
      <c r="A2331" s="126" t="s">
        <v>2294</v>
      </c>
      <c r="B2331" s="127">
        <v>50</v>
      </c>
    </row>
    <row r="2332" spans="1:2">
      <c r="A2332" s="126" t="s">
        <v>2295</v>
      </c>
      <c r="B2332" s="127">
        <v>50</v>
      </c>
    </row>
    <row r="2333" spans="1:2">
      <c r="A2333" s="126" t="s">
        <v>2296</v>
      </c>
      <c r="B2333" s="127">
        <v>50</v>
      </c>
    </row>
    <row r="2334" spans="1:2">
      <c r="A2334" s="126" t="s">
        <v>2297</v>
      </c>
      <c r="B2334" s="127">
        <v>50</v>
      </c>
    </row>
    <row r="2335" spans="1:2">
      <c r="A2335" s="126" t="s">
        <v>2298</v>
      </c>
      <c r="B2335" s="127">
        <v>50</v>
      </c>
    </row>
    <row r="2336" spans="1:2">
      <c r="A2336" s="126" t="s">
        <v>2299</v>
      </c>
      <c r="B2336" s="127">
        <v>50</v>
      </c>
    </row>
    <row r="2337" spans="1:2">
      <c r="A2337" s="126" t="s">
        <v>2300</v>
      </c>
      <c r="B2337" s="127">
        <v>50</v>
      </c>
    </row>
    <row r="2338" spans="1:2">
      <c r="A2338" s="126" t="s">
        <v>2301</v>
      </c>
      <c r="B2338" s="127">
        <v>50</v>
      </c>
    </row>
    <row r="2339" spans="1:2">
      <c r="A2339" s="126" t="s">
        <v>2302</v>
      </c>
      <c r="B2339" s="127">
        <v>50</v>
      </c>
    </row>
    <row r="2340" spans="1:2">
      <c r="A2340" s="126" t="s">
        <v>2303</v>
      </c>
      <c r="B2340" s="127">
        <v>50</v>
      </c>
    </row>
    <row r="2341" spans="1:2">
      <c r="A2341" s="126" t="s">
        <v>2304</v>
      </c>
      <c r="B2341" s="127">
        <v>50</v>
      </c>
    </row>
    <row r="2342" spans="1:2">
      <c r="A2342" s="126" t="s">
        <v>2305</v>
      </c>
      <c r="B2342" s="127">
        <v>50</v>
      </c>
    </row>
    <row r="2343" spans="1:2">
      <c r="A2343" s="126" t="s">
        <v>2306</v>
      </c>
      <c r="B2343" s="127">
        <v>50</v>
      </c>
    </row>
    <row r="2344" spans="1:2">
      <c r="A2344" s="126" t="s">
        <v>2307</v>
      </c>
      <c r="B2344" s="127">
        <v>50</v>
      </c>
    </row>
    <row r="2345" spans="1:2">
      <c r="A2345" s="126" t="s">
        <v>2308</v>
      </c>
      <c r="B2345" s="127">
        <v>50</v>
      </c>
    </row>
    <row r="2346" spans="1:2">
      <c r="A2346" s="126" t="s">
        <v>2309</v>
      </c>
      <c r="B2346" s="127">
        <v>50</v>
      </c>
    </row>
    <row r="2347" spans="1:2">
      <c r="A2347" s="126" t="s">
        <v>2310</v>
      </c>
      <c r="B2347" s="127">
        <v>50</v>
      </c>
    </row>
    <row r="2348" spans="1:2">
      <c r="A2348" s="126" t="s">
        <v>2311</v>
      </c>
      <c r="B2348" s="127">
        <v>50</v>
      </c>
    </row>
    <row r="2349" spans="1:2">
      <c r="A2349" s="126" t="s">
        <v>2312</v>
      </c>
      <c r="B2349" s="127">
        <v>50</v>
      </c>
    </row>
    <row r="2350" spans="1:2">
      <c r="A2350" s="126" t="s">
        <v>2313</v>
      </c>
      <c r="B2350" s="127">
        <v>50</v>
      </c>
    </row>
    <row r="2351" spans="1:2">
      <c r="A2351" s="126" t="s">
        <v>2314</v>
      </c>
      <c r="B2351" s="127">
        <v>50</v>
      </c>
    </row>
    <row r="2352" spans="1:2">
      <c r="A2352" s="126" t="s">
        <v>2315</v>
      </c>
      <c r="B2352" s="127">
        <v>50</v>
      </c>
    </row>
    <row r="2353" spans="1:2">
      <c r="A2353" s="126" t="s">
        <v>2316</v>
      </c>
      <c r="B2353" s="127">
        <v>50</v>
      </c>
    </row>
    <row r="2354" spans="1:2">
      <c r="A2354" s="126" t="s">
        <v>2317</v>
      </c>
      <c r="B2354" s="127">
        <v>50</v>
      </c>
    </row>
    <row r="2355" spans="1:2">
      <c r="A2355" s="126" t="s">
        <v>2318</v>
      </c>
      <c r="B2355" s="127">
        <v>50</v>
      </c>
    </row>
    <row r="2356" spans="1:2">
      <c r="A2356" s="126" t="s">
        <v>2319</v>
      </c>
      <c r="B2356" s="127">
        <v>50</v>
      </c>
    </row>
    <row r="2357" spans="1:2">
      <c r="A2357" s="126" t="s">
        <v>2320</v>
      </c>
      <c r="B2357" s="127">
        <v>50</v>
      </c>
    </row>
    <row r="2358" spans="1:2">
      <c r="A2358" s="126" t="s">
        <v>2323</v>
      </c>
      <c r="B2358" s="127">
        <v>50</v>
      </c>
    </row>
    <row r="2359" spans="1:2">
      <c r="A2359" s="126" t="s">
        <v>2324</v>
      </c>
      <c r="B2359" s="127">
        <v>0</v>
      </c>
    </row>
    <row r="2360" spans="1:2">
      <c r="A2360" s="126" t="s">
        <v>2325</v>
      </c>
      <c r="B2360" s="127">
        <v>50</v>
      </c>
    </row>
    <row r="2361" spans="1:2">
      <c r="A2361" s="126" t="s">
        <v>2326</v>
      </c>
      <c r="B2361" s="127">
        <v>50</v>
      </c>
    </row>
    <row r="2362" spans="1:2">
      <c r="A2362" s="126" t="s">
        <v>2327</v>
      </c>
      <c r="B2362" s="127">
        <v>50</v>
      </c>
    </row>
    <row r="2363" spans="1:2">
      <c r="A2363" s="126" t="s">
        <v>5079</v>
      </c>
      <c r="B2363" s="127">
        <v>50</v>
      </c>
    </row>
    <row r="2364" spans="1:2">
      <c r="A2364" s="126" t="s">
        <v>2328</v>
      </c>
      <c r="B2364" s="127">
        <v>0</v>
      </c>
    </row>
    <row r="2365" spans="1:2">
      <c r="A2365" s="126" t="s">
        <v>2329</v>
      </c>
      <c r="B2365" s="127">
        <v>0</v>
      </c>
    </row>
    <row r="2366" spans="1:2">
      <c r="A2366" s="126" t="s">
        <v>5080</v>
      </c>
      <c r="B2366" s="127">
        <v>50</v>
      </c>
    </row>
    <row r="2367" spans="1:2">
      <c r="A2367" s="126" t="s">
        <v>2330</v>
      </c>
      <c r="B2367" s="127">
        <v>50</v>
      </c>
    </row>
    <row r="2368" spans="1:2">
      <c r="A2368" s="126" t="s">
        <v>2331</v>
      </c>
      <c r="B2368" s="127">
        <v>50</v>
      </c>
    </row>
    <row r="2369" spans="1:2">
      <c r="A2369" s="126" t="s">
        <v>2332</v>
      </c>
      <c r="B2369" s="127">
        <v>50</v>
      </c>
    </row>
    <row r="2370" spans="1:2">
      <c r="A2370" s="126" t="s">
        <v>5081</v>
      </c>
      <c r="B2370" s="127">
        <v>0</v>
      </c>
    </row>
    <row r="2371" spans="1:2">
      <c r="A2371" s="126" t="s">
        <v>2333</v>
      </c>
      <c r="B2371" s="127">
        <v>0</v>
      </c>
    </row>
    <row r="2372" spans="1:2">
      <c r="A2372" s="126" t="s">
        <v>2334</v>
      </c>
      <c r="B2372" s="127">
        <v>0</v>
      </c>
    </row>
    <row r="2373" spans="1:2">
      <c r="A2373" s="126" t="s">
        <v>2335</v>
      </c>
      <c r="B2373" s="127">
        <v>50</v>
      </c>
    </row>
    <row r="2374" spans="1:2">
      <c r="A2374" s="126" t="s">
        <v>5082</v>
      </c>
      <c r="B2374" s="127">
        <v>50</v>
      </c>
    </row>
    <row r="2375" spans="1:2">
      <c r="A2375" s="126" t="s">
        <v>2336</v>
      </c>
      <c r="B2375" s="127">
        <v>50</v>
      </c>
    </row>
    <row r="2376" spans="1:2">
      <c r="A2376" s="126" t="s">
        <v>2337</v>
      </c>
      <c r="B2376" s="127">
        <v>50</v>
      </c>
    </row>
    <row r="2377" spans="1:2">
      <c r="A2377" s="126" t="s">
        <v>2338</v>
      </c>
      <c r="B2377" s="127">
        <v>50</v>
      </c>
    </row>
    <row r="2378" spans="1:2">
      <c r="A2378" s="126" t="s">
        <v>2339</v>
      </c>
      <c r="B2378" s="127">
        <v>0</v>
      </c>
    </row>
    <row r="2379" spans="1:2">
      <c r="A2379" s="126" t="s">
        <v>2340</v>
      </c>
      <c r="B2379" s="127">
        <v>50</v>
      </c>
    </row>
    <row r="2380" spans="1:2">
      <c r="A2380" s="126" t="s">
        <v>2341</v>
      </c>
      <c r="B2380" s="127">
        <v>50</v>
      </c>
    </row>
    <row r="2381" spans="1:2">
      <c r="A2381" s="126" t="s">
        <v>2342</v>
      </c>
      <c r="B2381" s="127">
        <v>0</v>
      </c>
    </row>
    <row r="2382" spans="1:2">
      <c r="A2382" s="126" t="s">
        <v>2343</v>
      </c>
      <c r="B2382" s="127">
        <v>50</v>
      </c>
    </row>
    <row r="2383" spans="1:2">
      <c r="A2383" s="126" t="s">
        <v>5083</v>
      </c>
      <c r="B2383" s="127">
        <v>50</v>
      </c>
    </row>
    <row r="2384" spans="1:2">
      <c r="A2384" s="126" t="s">
        <v>2344</v>
      </c>
      <c r="B2384" s="127">
        <v>0</v>
      </c>
    </row>
    <row r="2385" spans="1:2">
      <c r="A2385" s="126" t="s">
        <v>2345</v>
      </c>
      <c r="B2385" s="127">
        <v>50</v>
      </c>
    </row>
    <row r="2386" spans="1:2">
      <c r="A2386" s="126" t="s">
        <v>2346</v>
      </c>
      <c r="B2386" s="127">
        <v>50</v>
      </c>
    </row>
    <row r="2387" spans="1:2">
      <c r="A2387" s="126" t="s">
        <v>2347</v>
      </c>
      <c r="B2387" s="127">
        <v>0</v>
      </c>
    </row>
    <row r="2388" spans="1:2">
      <c r="A2388" s="125" t="s">
        <v>2348</v>
      </c>
      <c r="B2388" s="127">
        <v>50</v>
      </c>
    </row>
    <row r="2389" spans="1:2">
      <c r="A2389" s="126" t="s">
        <v>2349</v>
      </c>
      <c r="B2389" s="127">
        <v>0</v>
      </c>
    </row>
    <row r="2390" spans="1:2">
      <c r="A2390" s="125" t="s">
        <v>2350</v>
      </c>
      <c r="B2390" s="127">
        <v>50</v>
      </c>
    </row>
    <row r="2391" spans="1:2">
      <c r="A2391" s="126" t="s">
        <v>2351</v>
      </c>
      <c r="B2391" s="127">
        <v>0</v>
      </c>
    </row>
    <row r="2392" spans="1:2">
      <c r="A2392" s="125" t="s">
        <v>2352</v>
      </c>
      <c r="B2392" s="127">
        <v>0</v>
      </c>
    </row>
    <row r="2393" spans="1:2">
      <c r="A2393" s="126" t="s">
        <v>2353</v>
      </c>
      <c r="B2393" s="127">
        <v>50</v>
      </c>
    </row>
    <row r="2394" spans="1:2">
      <c r="A2394" s="125" t="s">
        <v>2354</v>
      </c>
      <c r="B2394" s="127">
        <v>50</v>
      </c>
    </row>
    <row r="2395" spans="1:2">
      <c r="A2395" s="126" t="s">
        <v>2355</v>
      </c>
      <c r="B2395" s="127">
        <v>0</v>
      </c>
    </row>
    <row r="2396" spans="1:2">
      <c r="A2396" s="125" t="s">
        <v>2356</v>
      </c>
      <c r="B2396" s="127">
        <v>50</v>
      </c>
    </row>
    <row r="2397" spans="1:2">
      <c r="A2397" s="126" t="s">
        <v>2357</v>
      </c>
      <c r="B2397" s="127">
        <v>50</v>
      </c>
    </row>
    <row r="2398" spans="1:2">
      <c r="A2398" s="125" t="s">
        <v>2358</v>
      </c>
      <c r="B2398" s="127">
        <v>50</v>
      </c>
    </row>
    <row r="2399" spans="1:2">
      <c r="A2399" s="126" t="s">
        <v>2359</v>
      </c>
      <c r="B2399" s="127">
        <v>0</v>
      </c>
    </row>
    <row r="2400" spans="1:2">
      <c r="A2400" s="125" t="s">
        <v>2360</v>
      </c>
      <c r="B2400" s="127">
        <v>0</v>
      </c>
    </row>
    <row r="2401" spans="1:2">
      <c r="A2401" s="126" t="s">
        <v>2361</v>
      </c>
      <c r="B2401" s="127">
        <v>50</v>
      </c>
    </row>
    <row r="2402" spans="1:2">
      <c r="A2402" s="125" t="s">
        <v>5084</v>
      </c>
      <c r="B2402" s="127">
        <v>50</v>
      </c>
    </row>
    <row r="2403" spans="1:2">
      <c r="A2403" s="126" t="s">
        <v>2362</v>
      </c>
      <c r="B2403" s="127">
        <v>50</v>
      </c>
    </row>
    <row r="2404" spans="1:2">
      <c r="A2404" s="125" t="s">
        <v>5085</v>
      </c>
      <c r="B2404" s="127">
        <v>50</v>
      </c>
    </row>
    <row r="2405" spans="1:2">
      <c r="A2405" s="126" t="s">
        <v>2363</v>
      </c>
      <c r="B2405" s="127">
        <v>50</v>
      </c>
    </row>
    <row r="2406" spans="1:2">
      <c r="A2406" s="125" t="s">
        <v>5086</v>
      </c>
      <c r="B2406" s="127">
        <v>50</v>
      </c>
    </row>
    <row r="2407" spans="1:2">
      <c r="A2407" s="126" t="s">
        <v>2364</v>
      </c>
      <c r="B2407" s="127">
        <v>50</v>
      </c>
    </row>
    <row r="2408" spans="1:2">
      <c r="A2408" s="125" t="s">
        <v>2365</v>
      </c>
      <c r="B2408" s="127">
        <v>50</v>
      </c>
    </row>
    <row r="2409" spans="1:2">
      <c r="A2409" s="126" t="s">
        <v>2366</v>
      </c>
      <c r="B2409" s="127">
        <v>50</v>
      </c>
    </row>
    <row r="2410" spans="1:2">
      <c r="A2410" s="125" t="s">
        <v>5087</v>
      </c>
      <c r="B2410" s="127">
        <v>50</v>
      </c>
    </row>
    <row r="2411" spans="1:2">
      <c r="A2411" s="126" t="s">
        <v>2367</v>
      </c>
      <c r="B2411" s="127">
        <v>0</v>
      </c>
    </row>
    <row r="2412" spans="1:2">
      <c r="A2412" s="125" t="s">
        <v>5088</v>
      </c>
      <c r="B2412" s="127">
        <v>50</v>
      </c>
    </row>
    <row r="2413" spans="1:2">
      <c r="A2413" s="126" t="s">
        <v>2368</v>
      </c>
      <c r="B2413" s="127">
        <v>50</v>
      </c>
    </row>
    <row r="2414" spans="1:2">
      <c r="A2414" s="125" t="s">
        <v>5089</v>
      </c>
      <c r="B2414" s="127">
        <v>50</v>
      </c>
    </row>
    <row r="2415" spans="1:2">
      <c r="A2415" s="126" t="s">
        <v>2369</v>
      </c>
      <c r="B2415" s="127">
        <v>0</v>
      </c>
    </row>
    <row r="2416" spans="1:2">
      <c r="A2416" s="125" t="s">
        <v>2370</v>
      </c>
      <c r="B2416" s="127">
        <v>50</v>
      </c>
    </row>
    <row r="2417" spans="1:2">
      <c r="A2417" s="126" t="s">
        <v>2371</v>
      </c>
      <c r="B2417" s="127">
        <v>50</v>
      </c>
    </row>
    <row r="2418" spans="1:2">
      <c r="A2418" s="125" t="s">
        <v>5090</v>
      </c>
      <c r="B2418" s="127">
        <v>50</v>
      </c>
    </row>
    <row r="2419" spans="1:2">
      <c r="A2419" s="126" t="s">
        <v>2372</v>
      </c>
      <c r="B2419" s="127">
        <v>0</v>
      </c>
    </row>
    <row r="2420" spans="1:2">
      <c r="A2420" s="125" t="s">
        <v>2373</v>
      </c>
      <c r="B2420" s="127">
        <v>0</v>
      </c>
    </row>
    <row r="2421" spans="1:2">
      <c r="A2421" s="126" t="s">
        <v>2374</v>
      </c>
      <c r="B2421" s="127">
        <v>50</v>
      </c>
    </row>
    <row r="2422" spans="1:2">
      <c r="A2422" s="125" t="s">
        <v>5091</v>
      </c>
      <c r="B2422" s="127">
        <v>50</v>
      </c>
    </row>
    <row r="2423" spans="1:2">
      <c r="A2423" s="126" t="s">
        <v>2375</v>
      </c>
      <c r="B2423" s="127">
        <v>0</v>
      </c>
    </row>
    <row r="2424" spans="1:2">
      <c r="A2424" s="125" t="s">
        <v>2376</v>
      </c>
      <c r="B2424" s="127">
        <v>0</v>
      </c>
    </row>
    <row r="2425" spans="1:2">
      <c r="A2425" s="126" t="s">
        <v>2377</v>
      </c>
      <c r="B2425" s="127">
        <v>50</v>
      </c>
    </row>
    <row r="2426" spans="1:2">
      <c r="A2426" s="125" t="s">
        <v>2378</v>
      </c>
      <c r="B2426" s="127">
        <v>50</v>
      </c>
    </row>
    <row r="2427" spans="1:2">
      <c r="A2427" s="126" t="s">
        <v>2379</v>
      </c>
      <c r="B2427" s="127">
        <v>50</v>
      </c>
    </row>
    <row r="2428" spans="1:2">
      <c r="A2428" s="125" t="s">
        <v>5092</v>
      </c>
      <c r="B2428" s="127">
        <v>50</v>
      </c>
    </row>
    <row r="2429" spans="1:2">
      <c r="A2429" s="126" t="s">
        <v>2380</v>
      </c>
      <c r="B2429" s="127">
        <v>50</v>
      </c>
    </row>
    <row r="2430" spans="1:2">
      <c r="A2430" s="125" t="s">
        <v>5093</v>
      </c>
      <c r="B2430" s="127">
        <v>50</v>
      </c>
    </row>
    <row r="2431" spans="1:2">
      <c r="A2431" s="126" t="s">
        <v>2381</v>
      </c>
      <c r="B2431" s="127">
        <v>50</v>
      </c>
    </row>
    <row r="2432" spans="1:2">
      <c r="A2432" s="125" t="s">
        <v>2382</v>
      </c>
      <c r="B2432" s="127">
        <v>50</v>
      </c>
    </row>
    <row r="2433" spans="1:2">
      <c r="A2433" s="126" t="s">
        <v>2383</v>
      </c>
      <c r="B2433" s="127">
        <v>50</v>
      </c>
    </row>
    <row r="2434" spans="1:2">
      <c r="A2434" s="125" t="s">
        <v>2384</v>
      </c>
      <c r="B2434" s="127">
        <v>50</v>
      </c>
    </row>
    <row r="2435" spans="1:2">
      <c r="A2435" s="126" t="s">
        <v>5094</v>
      </c>
      <c r="B2435" s="127">
        <v>50</v>
      </c>
    </row>
    <row r="2436" spans="1:2">
      <c r="A2436" s="125" t="s">
        <v>5095</v>
      </c>
      <c r="B2436" s="127">
        <v>50</v>
      </c>
    </row>
    <row r="2437" spans="1:2">
      <c r="A2437" s="126" t="s">
        <v>5096</v>
      </c>
      <c r="B2437" s="127">
        <v>50</v>
      </c>
    </row>
    <row r="2438" spans="1:2">
      <c r="A2438" s="125" t="s">
        <v>5097</v>
      </c>
      <c r="B2438" s="127">
        <v>50</v>
      </c>
    </row>
    <row r="2439" spans="1:2">
      <c r="A2439" s="126" t="s">
        <v>2385</v>
      </c>
      <c r="B2439" s="127">
        <v>0</v>
      </c>
    </row>
    <row r="2440" spans="1:2">
      <c r="A2440" s="125" t="s">
        <v>5098</v>
      </c>
      <c r="B2440" s="127">
        <v>50</v>
      </c>
    </row>
    <row r="2441" spans="1:2">
      <c r="A2441" s="126" t="s">
        <v>2386</v>
      </c>
      <c r="B2441" s="127">
        <v>50</v>
      </c>
    </row>
    <row r="2442" spans="1:2">
      <c r="A2442" s="125" t="s">
        <v>5099</v>
      </c>
      <c r="B2442" s="127">
        <v>50</v>
      </c>
    </row>
    <row r="2443" spans="1:2">
      <c r="A2443" s="126" t="s">
        <v>2387</v>
      </c>
      <c r="B2443" s="127">
        <v>0</v>
      </c>
    </row>
    <row r="2444" spans="1:2">
      <c r="A2444" s="125" t="s">
        <v>2388</v>
      </c>
      <c r="B2444" s="127">
        <v>0</v>
      </c>
    </row>
    <row r="2445" spans="1:2">
      <c r="A2445" s="126" t="s">
        <v>2389</v>
      </c>
      <c r="B2445" s="127">
        <v>50</v>
      </c>
    </row>
    <row r="2446" spans="1:2">
      <c r="A2446" s="125" t="s">
        <v>5100</v>
      </c>
      <c r="B2446" s="127">
        <v>50</v>
      </c>
    </row>
    <row r="2447" spans="1:2">
      <c r="A2447" s="126" t="s">
        <v>2390</v>
      </c>
      <c r="B2447" s="127">
        <v>0</v>
      </c>
    </row>
    <row r="2448" spans="1:2">
      <c r="A2448" s="125" t="s">
        <v>5101</v>
      </c>
      <c r="B2448" s="127">
        <v>0</v>
      </c>
    </row>
    <row r="2449" spans="1:2">
      <c r="A2449" s="126" t="s">
        <v>2391</v>
      </c>
      <c r="B2449" s="127">
        <v>50</v>
      </c>
    </row>
    <row r="2450" spans="1:2">
      <c r="A2450" s="125" t="s">
        <v>5102</v>
      </c>
      <c r="B2450" s="127">
        <v>50</v>
      </c>
    </row>
    <row r="2451" spans="1:2">
      <c r="A2451" s="126" t="s">
        <v>2392</v>
      </c>
      <c r="B2451" s="127">
        <v>0</v>
      </c>
    </row>
    <row r="2452" spans="1:2">
      <c r="A2452" s="125" t="s">
        <v>2393</v>
      </c>
      <c r="B2452" s="127">
        <v>0</v>
      </c>
    </row>
    <row r="2453" spans="1:2">
      <c r="A2453" s="126" t="s">
        <v>2394</v>
      </c>
      <c r="B2453" s="127">
        <v>50</v>
      </c>
    </row>
    <row r="2454" spans="1:2">
      <c r="A2454" s="125" t="s">
        <v>2395</v>
      </c>
      <c r="B2454" s="127">
        <v>50</v>
      </c>
    </row>
    <row r="2455" spans="1:2">
      <c r="A2455" s="126" t="s">
        <v>2396</v>
      </c>
      <c r="B2455" s="127">
        <v>50</v>
      </c>
    </row>
    <row r="2456" spans="1:2">
      <c r="A2456" s="125" t="s">
        <v>2397</v>
      </c>
      <c r="B2456" s="127">
        <v>50</v>
      </c>
    </row>
    <row r="2457" spans="1:2">
      <c r="A2457" s="126" t="s">
        <v>2398</v>
      </c>
      <c r="B2457" s="127">
        <v>50</v>
      </c>
    </row>
    <row r="2458" spans="1:2">
      <c r="A2458" s="125" t="s">
        <v>5103</v>
      </c>
      <c r="B2458" s="127">
        <v>50</v>
      </c>
    </row>
    <row r="2459" spans="1:2">
      <c r="A2459" s="126" t="s">
        <v>2399</v>
      </c>
      <c r="B2459" s="127">
        <v>50</v>
      </c>
    </row>
    <row r="2460" spans="1:2">
      <c r="A2460" s="125" t="s">
        <v>5104</v>
      </c>
      <c r="B2460" s="127">
        <v>0</v>
      </c>
    </row>
    <row r="2461" spans="1:2">
      <c r="A2461" s="126" t="s">
        <v>2400</v>
      </c>
      <c r="B2461" s="127">
        <v>50</v>
      </c>
    </row>
    <row r="2462" spans="1:2">
      <c r="A2462" s="125" t="s">
        <v>5105</v>
      </c>
      <c r="B2462" s="127">
        <v>50</v>
      </c>
    </row>
    <row r="2463" spans="1:2">
      <c r="A2463" s="126" t="s">
        <v>2401</v>
      </c>
      <c r="B2463" s="127">
        <v>50</v>
      </c>
    </row>
    <row r="2464" spans="1:2">
      <c r="A2464" s="125" t="s">
        <v>2402</v>
      </c>
      <c r="B2464" s="127">
        <v>50</v>
      </c>
    </row>
    <row r="2465" spans="1:2">
      <c r="A2465" s="126" t="s">
        <v>2403</v>
      </c>
      <c r="B2465" s="127">
        <v>50</v>
      </c>
    </row>
    <row r="2466" spans="1:2">
      <c r="A2466" s="125" t="s">
        <v>2404</v>
      </c>
      <c r="B2466" s="127">
        <v>50</v>
      </c>
    </row>
    <row r="2467" spans="1:2">
      <c r="A2467" s="126" t="s">
        <v>2405</v>
      </c>
      <c r="B2467" s="127">
        <v>0</v>
      </c>
    </row>
    <row r="2468" spans="1:2">
      <c r="A2468" s="125" t="s">
        <v>2406</v>
      </c>
      <c r="B2468" s="127">
        <v>50</v>
      </c>
    </row>
    <row r="2469" spans="1:2">
      <c r="A2469" s="126" t="s">
        <v>2407</v>
      </c>
      <c r="B2469" s="127">
        <v>50</v>
      </c>
    </row>
    <row r="2470" spans="1:2">
      <c r="A2470" s="125" t="s">
        <v>5106</v>
      </c>
      <c r="B2470" s="127">
        <v>50</v>
      </c>
    </row>
    <row r="2471" spans="1:2">
      <c r="A2471" s="126" t="s">
        <v>2408</v>
      </c>
      <c r="B2471" s="127">
        <v>0</v>
      </c>
    </row>
    <row r="2472" spans="1:2">
      <c r="A2472" s="125" t="s">
        <v>2409</v>
      </c>
      <c r="B2472" s="127">
        <v>50</v>
      </c>
    </row>
    <row r="2473" spans="1:2">
      <c r="A2473" s="126" t="s">
        <v>2410</v>
      </c>
      <c r="B2473" s="127">
        <v>50</v>
      </c>
    </row>
    <row r="2474" spans="1:2">
      <c r="A2474" s="125" t="s">
        <v>2411</v>
      </c>
      <c r="B2474" s="127">
        <v>50</v>
      </c>
    </row>
    <row r="2475" spans="1:2">
      <c r="A2475" s="126" t="s">
        <v>2412</v>
      </c>
      <c r="B2475" s="127">
        <v>0</v>
      </c>
    </row>
    <row r="2476" spans="1:2">
      <c r="A2476" s="125" t="s">
        <v>2413</v>
      </c>
      <c r="B2476" s="127">
        <v>0</v>
      </c>
    </row>
    <row r="2477" spans="1:2">
      <c r="A2477" s="126" t="s">
        <v>2414</v>
      </c>
      <c r="B2477" s="127">
        <v>50</v>
      </c>
    </row>
    <row r="2478" spans="1:2">
      <c r="A2478" s="125" t="s">
        <v>5107</v>
      </c>
      <c r="B2478" s="127">
        <v>50</v>
      </c>
    </row>
    <row r="2479" spans="1:2">
      <c r="A2479" s="126" t="s">
        <v>2415</v>
      </c>
      <c r="B2479" s="127">
        <v>0</v>
      </c>
    </row>
    <row r="2480" spans="1:2">
      <c r="A2480" s="125" t="s">
        <v>2416</v>
      </c>
      <c r="B2480" s="127">
        <v>50</v>
      </c>
    </row>
    <row r="2481" spans="1:2">
      <c r="A2481" s="126" t="s">
        <v>2417</v>
      </c>
      <c r="B2481" s="127">
        <v>50</v>
      </c>
    </row>
    <row r="2482" spans="1:2">
      <c r="A2482" s="125" t="s">
        <v>5108</v>
      </c>
      <c r="B2482" s="127">
        <v>50</v>
      </c>
    </row>
    <row r="2483" spans="1:2">
      <c r="A2483" s="126" t="s">
        <v>2418</v>
      </c>
      <c r="B2483" s="127">
        <v>50</v>
      </c>
    </row>
    <row r="2484" spans="1:2">
      <c r="A2484" s="125" t="s">
        <v>2419</v>
      </c>
      <c r="B2484" s="127">
        <v>50</v>
      </c>
    </row>
    <row r="2485" spans="1:2">
      <c r="A2485" s="126" t="s">
        <v>2420</v>
      </c>
      <c r="B2485" s="127">
        <v>50</v>
      </c>
    </row>
    <row r="2486" spans="1:2">
      <c r="A2486" s="125" t="s">
        <v>5109</v>
      </c>
      <c r="B2486" s="127">
        <v>50</v>
      </c>
    </row>
    <row r="2487" spans="1:2">
      <c r="A2487" s="126" t="s">
        <v>2421</v>
      </c>
      <c r="B2487" s="127">
        <v>0</v>
      </c>
    </row>
    <row r="2488" spans="1:2">
      <c r="A2488" s="125" t="s">
        <v>2422</v>
      </c>
      <c r="B2488" s="127">
        <v>0</v>
      </c>
    </row>
    <row r="2489" spans="1:2">
      <c r="A2489" s="126" t="s">
        <v>2423</v>
      </c>
      <c r="B2489" s="127">
        <v>50</v>
      </c>
    </row>
    <row r="2490" spans="1:2">
      <c r="A2490" s="125" t="s">
        <v>5110</v>
      </c>
      <c r="B2490" s="127">
        <v>50</v>
      </c>
    </row>
    <row r="2491" spans="1:2">
      <c r="A2491" s="126" t="s">
        <v>2424</v>
      </c>
      <c r="B2491" s="127">
        <v>50</v>
      </c>
    </row>
    <row r="2492" spans="1:2">
      <c r="A2492" s="125" t="s">
        <v>2425</v>
      </c>
      <c r="B2492" s="127">
        <v>50</v>
      </c>
    </row>
    <row r="2493" spans="1:2">
      <c r="A2493" s="126" t="s">
        <v>2426</v>
      </c>
      <c r="B2493" s="127">
        <v>50</v>
      </c>
    </row>
    <row r="2494" spans="1:2">
      <c r="A2494" s="125" t="s">
        <v>2427</v>
      </c>
      <c r="B2494" s="127">
        <v>50</v>
      </c>
    </row>
    <row r="2495" spans="1:2">
      <c r="A2495" s="126" t="s">
        <v>2428</v>
      </c>
      <c r="B2495" s="127">
        <v>50</v>
      </c>
    </row>
    <row r="2496" spans="1:2">
      <c r="A2496" s="125" t="s">
        <v>2429</v>
      </c>
      <c r="B2496" s="127">
        <v>50</v>
      </c>
    </row>
    <row r="2497" spans="1:2">
      <c r="A2497" s="126" t="s">
        <v>2430</v>
      </c>
      <c r="B2497" s="127">
        <v>50</v>
      </c>
    </row>
    <row r="2498" spans="1:2">
      <c r="A2498" s="125" t="s">
        <v>5111</v>
      </c>
      <c r="B2498" s="127">
        <v>50</v>
      </c>
    </row>
    <row r="2499" spans="1:2">
      <c r="A2499" s="126" t="s">
        <v>5112</v>
      </c>
      <c r="B2499" s="127">
        <v>50</v>
      </c>
    </row>
    <row r="2500" spans="1:2">
      <c r="A2500" s="125" t="s">
        <v>5113</v>
      </c>
      <c r="B2500" s="127">
        <v>50</v>
      </c>
    </row>
    <row r="2501" spans="1:2">
      <c r="A2501" s="126" t="s">
        <v>2431</v>
      </c>
      <c r="B2501" s="127">
        <v>50</v>
      </c>
    </row>
    <row r="2502" spans="1:2">
      <c r="A2502" s="125" t="s">
        <v>5114</v>
      </c>
      <c r="B2502" s="127">
        <v>50</v>
      </c>
    </row>
    <row r="2503" spans="1:2">
      <c r="A2503" s="126" t="s">
        <v>2432</v>
      </c>
      <c r="B2503" s="127">
        <v>0</v>
      </c>
    </row>
    <row r="2504" spans="1:2">
      <c r="A2504" s="125" t="s">
        <v>5115</v>
      </c>
      <c r="B2504" s="127">
        <v>0</v>
      </c>
    </row>
    <row r="2505" spans="1:2">
      <c r="A2505" s="126" t="s">
        <v>2433</v>
      </c>
      <c r="B2505" s="127">
        <v>50</v>
      </c>
    </row>
    <row r="2506" spans="1:2">
      <c r="A2506" s="125" t="s">
        <v>5116</v>
      </c>
      <c r="B2506" s="127">
        <v>50</v>
      </c>
    </row>
    <row r="2507" spans="1:2">
      <c r="A2507" s="126" t="s">
        <v>2434</v>
      </c>
      <c r="B2507" s="127">
        <v>50</v>
      </c>
    </row>
    <row r="2508" spans="1:2">
      <c r="A2508" s="126" t="s">
        <v>2435</v>
      </c>
      <c r="B2508" s="127">
        <v>50</v>
      </c>
    </row>
    <row r="2509" spans="1:2">
      <c r="A2509" s="126" t="s">
        <v>2436</v>
      </c>
      <c r="B2509" s="127">
        <v>50</v>
      </c>
    </row>
    <row r="2510" spans="1:2">
      <c r="A2510" s="126" t="s">
        <v>2437</v>
      </c>
      <c r="B2510" s="127">
        <v>50</v>
      </c>
    </row>
    <row r="2511" spans="1:2">
      <c r="A2511" s="126" t="s">
        <v>2438</v>
      </c>
      <c r="B2511" s="127">
        <v>50</v>
      </c>
    </row>
    <row r="2512" spans="1:2">
      <c r="A2512" s="126" t="s">
        <v>5117</v>
      </c>
      <c r="B2512" s="127">
        <v>50</v>
      </c>
    </row>
    <row r="2513" spans="1:2">
      <c r="A2513" s="126" t="s">
        <v>5118</v>
      </c>
      <c r="B2513" s="127">
        <v>50</v>
      </c>
    </row>
    <row r="2514" spans="1:2">
      <c r="A2514" s="126" t="s">
        <v>2439</v>
      </c>
      <c r="B2514" s="127">
        <v>50</v>
      </c>
    </row>
    <row r="2515" spans="1:2">
      <c r="A2515" s="126" t="s">
        <v>5119</v>
      </c>
      <c r="B2515" s="127">
        <v>50</v>
      </c>
    </row>
    <row r="2516" spans="1:2">
      <c r="A2516" s="126" t="s">
        <v>2440</v>
      </c>
      <c r="B2516" s="127">
        <v>50</v>
      </c>
    </row>
    <row r="2517" spans="1:2">
      <c r="A2517" s="126" t="s">
        <v>5120</v>
      </c>
      <c r="B2517" s="127">
        <v>50</v>
      </c>
    </row>
    <row r="2518" spans="1:2">
      <c r="A2518" s="126" t="s">
        <v>2441</v>
      </c>
      <c r="B2518" s="127">
        <v>50</v>
      </c>
    </row>
    <row r="2519" spans="1:2">
      <c r="A2519" s="126" t="s">
        <v>2442</v>
      </c>
      <c r="B2519" s="127">
        <v>50</v>
      </c>
    </row>
    <row r="2520" spans="1:2">
      <c r="A2520" s="126" t="s">
        <v>5121</v>
      </c>
      <c r="B2520" s="127">
        <v>50</v>
      </c>
    </row>
    <row r="2521" spans="1:2">
      <c r="A2521" s="126" t="s">
        <v>5122</v>
      </c>
      <c r="B2521" s="127">
        <v>50</v>
      </c>
    </row>
    <row r="2522" spans="1:2">
      <c r="A2522" s="126" t="s">
        <v>2443</v>
      </c>
      <c r="B2522" s="127">
        <v>50</v>
      </c>
    </row>
    <row r="2523" spans="1:2">
      <c r="A2523" s="126" t="s">
        <v>2444</v>
      </c>
      <c r="B2523" s="127">
        <v>50</v>
      </c>
    </row>
    <row r="2524" spans="1:2">
      <c r="A2524" s="126" t="s">
        <v>2445</v>
      </c>
      <c r="B2524" s="127">
        <v>50</v>
      </c>
    </row>
    <row r="2525" spans="1:2">
      <c r="A2525" s="126" t="s">
        <v>2446</v>
      </c>
      <c r="B2525" s="127">
        <v>50</v>
      </c>
    </row>
    <row r="2526" spans="1:2">
      <c r="A2526" s="126" t="s">
        <v>2447</v>
      </c>
      <c r="B2526" s="127">
        <v>50</v>
      </c>
    </row>
    <row r="2527" spans="1:2">
      <c r="A2527" s="126" t="s">
        <v>5123</v>
      </c>
      <c r="B2527" s="127">
        <v>50</v>
      </c>
    </row>
    <row r="2528" spans="1:2">
      <c r="A2528" s="126" t="s">
        <v>2448</v>
      </c>
      <c r="B2528" s="127">
        <v>50</v>
      </c>
    </row>
    <row r="2529" spans="1:2">
      <c r="A2529" s="126" t="s">
        <v>2449</v>
      </c>
      <c r="B2529" s="127">
        <v>50</v>
      </c>
    </row>
    <row r="2530" spans="1:2">
      <c r="A2530" s="126" t="s">
        <v>5124</v>
      </c>
      <c r="B2530" s="127">
        <v>50</v>
      </c>
    </row>
    <row r="2531" spans="1:2">
      <c r="A2531" s="126" t="s">
        <v>2450</v>
      </c>
      <c r="B2531" s="127">
        <v>50</v>
      </c>
    </row>
    <row r="2532" spans="1:2">
      <c r="A2532" s="126" t="s">
        <v>5125</v>
      </c>
      <c r="B2532" s="127">
        <v>50</v>
      </c>
    </row>
    <row r="2533" spans="1:2">
      <c r="A2533" s="126" t="s">
        <v>2451</v>
      </c>
      <c r="B2533" s="127">
        <v>50</v>
      </c>
    </row>
    <row r="2534" spans="1:2">
      <c r="A2534" s="126" t="s">
        <v>2452</v>
      </c>
      <c r="B2534" s="127">
        <v>50</v>
      </c>
    </row>
    <row r="2535" spans="1:2">
      <c r="A2535" s="126" t="s">
        <v>2453</v>
      </c>
      <c r="B2535" s="127">
        <v>50</v>
      </c>
    </row>
    <row r="2536" spans="1:2">
      <c r="A2536" s="126" t="s">
        <v>2454</v>
      </c>
      <c r="B2536" s="127">
        <v>50</v>
      </c>
    </row>
    <row r="2537" spans="1:2">
      <c r="A2537" s="126" t="s">
        <v>2455</v>
      </c>
      <c r="B2537" s="127">
        <v>50</v>
      </c>
    </row>
    <row r="2538" spans="1:2">
      <c r="A2538" s="126" t="s">
        <v>2456</v>
      </c>
      <c r="B2538" s="127">
        <v>50</v>
      </c>
    </row>
    <row r="2539" spans="1:2">
      <c r="A2539" s="128" t="s">
        <v>8513</v>
      </c>
      <c r="B2539" s="127">
        <v>50</v>
      </c>
    </row>
    <row r="2540" spans="1:2">
      <c r="A2540" s="128" t="s">
        <v>8515</v>
      </c>
      <c r="B2540" s="127">
        <v>0</v>
      </c>
    </row>
    <row r="2541" spans="1:2">
      <c r="A2541" s="128" t="s">
        <v>8517</v>
      </c>
      <c r="B2541" s="127">
        <v>50</v>
      </c>
    </row>
    <row r="2542" spans="1:2">
      <c r="A2542" s="128" t="s">
        <v>8519</v>
      </c>
      <c r="B2542" s="127">
        <v>0</v>
      </c>
    </row>
    <row r="2543" spans="1:2">
      <c r="A2543" s="128" t="s">
        <v>8521</v>
      </c>
      <c r="B2543" s="127">
        <v>50</v>
      </c>
    </row>
    <row r="2544" spans="1:2">
      <c r="A2544" s="128" t="s">
        <v>8523</v>
      </c>
      <c r="B2544" s="127">
        <v>50</v>
      </c>
    </row>
    <row r="2545" spans="1:2">
      <c r="A2545" s="128" t="s">
        <v>8525</v>
      </c>
      <c r="B2545" s="127">
        <v>0</v>
      </c>
    </row>
    <row r="2546" spans="1:2">
      <c r="A2546" s="128" t="s">
        <v>8527</v>
      </c>
      <c r="B2546" s="127">
        <v>50</v>
      </c>
    </row>
    <row r="2547" spans="1:2">
      <c r="A2547" s="128" t="s">
        <v>8529</v>
      </c>
      <c r="B2547" s="127">
        <v>50</v>
      </c>
    </row>
    <row r="2548" spans="1:2">
      <c r="A2548" s="128" t="s">
        <v>8531</v>
      </c>
      <c r="B2548" s="127">
        <v>0</v>
      </c>
    </row>
    <row r="2549" spans="1:2">
      <c r="A2549" s="128" t="s">
        <v>8533</v>
      </c>
      <c r="B2549" s="127">
        <v>0</v>
      </c>
    </row>
    <row r="2550" spans="1:2">
      <c r="A2550" s="128" t="s">
        <v>8535</v>
      </c>
      <c r="B2550" s="127">
        <v>50</v>
      </c>
    </row>
    <row r="2551" spans="1:2">
      <c r="A2551" s="128" t="s">
        <v>8537</v>
      </c>
      <c r="B2551" s="127">
        <v>50</v>
      </c>
    </row>
    <row r="2552" spans="1:2">
      <c r="A2552" s="128" t="s">
        <v>8539</v>
      </c>
      <c r="B2552" s="127">
        <v>50</v>
      </c>
    </row>
    <row r="2553" spans="1:2">
      <c r="A2553" s="128" t="s">
        <v>8541</v>
      </c>
      <c r="B2553" s="127">
        <v>50</v>
      </c>
    </row>
    <row r="2554" spans="1:2">
      <c r="A2554" s="128" t="s">
        <v>8543</v>
      </c>
      <c r="B2554" s="127">
        <v>0</v>
      </c>
    </row>
    <row r="2555" spans="1:2">
      <c r="A2555" s="128" t="s">
        <v>8545</v>
      </c>
      <c r="B2555" s="127">
        <v>0</v>
      </c>
    </row>
    <row r="2556" spans="1:2">
      <c r="A2556" s="128" t="s">
        <v>8547</v>
      </c>
      <c r="B2556" s="127">
        <v>0</v>
      </c>
    </row>
    <row r="2557" spans="1:2">
      <c r="A2557" s="128" t="s">
        <v>8549</v>
      </c>
      <c r="B2557" s="127">
        <v>50</v>
      </c>
    </row>
    <row r="2558" spans="1:2">
      <c r="A2558" s="128" t="s">
        <v>8551</v>
      </c>
      <c r="B2558" s="127">
        <v>50</v>
      </c>
    </row>
    <row r="2559" spans="1:2">
      <c r="A2559" s="128" t="s">
        <v>8553</v>
      </c>
      <c r="B2559" s="127">
        <v>50</v>
      </c>
    </row>
    <row r="2560" spans="1:2">
      <c r="A2560" s="128" t="s">
        <v>8555</v>
      </c>
      <c r="B2560" s="127">
        <v>50</v>
      </c>
    </row>
    <row r="2561" spans="1:2">
      <c r="A2561" s="128" t="s">
        <v>8557</v>
      </c>
      <c r="B2561" s="127">
        <v>50</v>
      </c>
    </row>
    <row r="2562" spans="1:2">
      <c r="A2562" s="128" t="s">
        <v>8559</v>
      </c>
      <c r="B2562" s="127">
        <v>0</v>
      </c>
    </row>
    <row r="2563" spans="1:2">
      <c r="A2563" s="128" t="s">
        <v>8561</v>
      </c>
      <c r="B2563" s="127">
        <v>50</v>
      </c>
    </row>
    <row r="2564" spans="1:2">
      <c r="A2564" s="128" t="s">
        <v>8563</v>
      </c>
      <c r="B2564" s="127">
        <v>50</v>
      </c>
    </row>
    <row r="2565" spans="1:2">
      <c r="A2565" s="128" t="s">
        <v>8565</v>
      </c>
      <c r="B2565" s="127">
        <v>0</v>
      </c>
    </row>
    <row r="2566" spans="1:2">
      <c r="A2566" s="128" t="s">
        <v>8567</v>
      </c>
      <c r="B2566" s="127">
        <v>50</v>
      </c>
    </row>
    <row r="2567" spans="1:2">
      <c r="A2567" s="128" t="s">
        <v>8569</v>
      </c>
      <c r="B2567" s="127">
        <v>50</v>
      </c>
    </row>
    <row r="2568" spans="1:2">
      <c r="A2568" s="128" t="s">
        <v>8571</v>
      </c>
      <c r="B2568" s="127">
        <v>50</v>
      </c>
    </row>
    <row r="2569" spans="1:2">
      <c r="A2569" s="128" t="s">
        <v>8573</v>
      </c>
      <c r="B2569" s="127">
        <v>50</v>
      </c>
    </row>
    <row r="2570" spans="1:2">
      <c r="A2570" s="128" t="s">
        <v>8575</v>
      </c>
      <c r="B2570" s="127">
        <v>50</v>
      </c>
    </row>
    <row r="2571" spans="1:2">
      <c r="A2571" s="128" t="s">
        <v>8577</v>
      </c>
      <c r="B2571" s="127">
        <v>50</v>
      </c>
    </row>
    <row r="2572" spans="1:2">
      <c r="A2572" s="128" t="s">
        <v>8579</v>
      </c>
      <c r="B2572" s="127">
        <v>50</v>
      </c>
    </row>
    <row r="2573" spans="1:2">
      <c r="A2573" s="128" t="s">
        <v>8581</v>
      </c>
      <c r="B2573" s="127">
        <v>50</v>
      </c>
    </row>
    <row r="2574" spans="1:2">
      <c r="A2574" s="128" t="s">
        <v>8583</v>
      </c>
      <c r="B2574" s="127">
        <v>50</v>
      </c>
    </row>
    <row r="2575" spans="1:2">
      <c r="A2575" s="128" t="s">
        <v>8585</v>
      </c>
      <c r="B2575" s="127">
        <v>50</v>
      </c>
    </row>
    <row r="2576" spans="1:2">
      <c r="A2576" s="128" t="s">
        <v>8587</v>
      </c>
      <c r="B2576" s="127">
        <v>50</v>
      </c>
    </row>
    <row r="2577" spans="1:2">
      <c r="A2577" s="128" t="s">
        <v>8589</v>
      </c>
      <c r="B2577" s="127">
        <v>50</v>
      </c>
    </row>
    <row r="2578" spans="1:2">
      <c r="A2578" s="128" t="s">
        <v>8591</v>
      </c>
      <c r="B2578" s="127">
        <v>50</v>
      </c>
    </row>
    <row r="2579" spans="1:2">
      <c r="A2579" s="128" t="s">
        <v>8593</v>
      </c>
      <c r="B2579" s="127">
        <v>50</v>
      </c>
    </row>
    <row r="2580" spans="1:2">
      <c r="A2580" s="128" t="s">
        <v>8595</v>
      </c>
      <c r="B2580" s="127">
        <v>50</v>
      </c>
    </row>
    <row r="2581" spans="1:2">
      <c r="A2581" s="128" t="s">
        <v>8597</v>
      </c>
      <c r="B2581" s="127">
        <v>50</v>
      </c>
    </row>
    <row r="2582" spans="1:2">
      <c r="A2582" s="128" t="s">
        <v>8599</v>
      </c>
      <c r="B2582" s="127">
        <v>50</v>
      </c>
    </row>
    <row r="2583" spans="1:2">
      <c r="A2583" s="128" t="s">
        <v>8601</v>
      </c>
      <c r="B2583" s="127">
        <v>50</v>
      </c>
    </row>
    <row r="2584" spans="1:2">
      <c r="A2584" s="128" t="s">
        <v>8603</v>
      </c>
      <c r="B2584" s="127">
        <v>50</v>
      </c>
    </row>
    <row r="2585" spans="1:2">
      <c r="A2585" s="128" t="s">
        <v>8605</v>
      </c>
      <c r="B2585" s="127">
        <v>50</v>
      </c>
    </row>
    <row r="2586" spans="1:2">
      <c r="A2586" s="128" t="s">
        <v>8607</v>
      </c>
      <c r="B2586" s="127">
        <v>50</v>
      </c>
    </row>
    <row r="2587" spans="1:2">
      <c r="A2587" s="128" t="s">
        <v>8609</v>
      </c>
      <c r="B2587" s="127">
        <v>50</v>
      </c>
    </row>
    <row r="2588" spans="1:2">
      <c r="A2588" s="128" t="s">
        <v>8611</v>
      </c>
      <c r="B2588" s="127">
        <v>50</v>
      </c>
    </row>
    <row r="2589" spans="1:2">
      <c r="A2589" s="128" t="s">
        <v>8613</v>
      </c>
      <c r="B2589" s="127">
        <v>50</v>
      </c>
    </row>
    <row r="2590" spans="1:2">
      <c r="A2590" s="128" t="s">
        <v>8615</v>
      </c>
      <c r="B2590" s="127">
        <v>50</v>
      </c>
    </row>
    <row r="2591" spans="1:2">
      <c r="A2591" s="128" t="s">
        <v>8617</v>
      </c>
      <c r="B2591" s="127">
        <v>50</v>
      </c>
    </row>
    <row r="2592" spans="1:2">
      <c r="A2592" s="128" t="s">
        <v>8619</v>
      </c>
      <c r="B2592" s="127">
        <v>50</v>
      </c>
    </row>
    <row r="2593" spans="1:2">
      <c r="A2593" s="128" t="s">
        <v>8621</v>
      </c>
      <c r="B2593" s="127">
        <v>50</v>
      </c>
    </row>
    <row r="2594" spans="1:2">
      <c r="A2594" s="128" t="s">
        <v>8623</v>
      </c>
      <c r="B2594" s="127">
        <v>50</v>
      </c>
    </row>
    <row r="2595" spans="1:2">
      <c r="A2595" s="128" t="s">
        <v>8625</v>
      </c>
      <c r="B2595" s="127">
        <v>50</v>
      </c>
    </row>
    <row r="2596" spans="1:2">
      <c r="A2596" s="128" t="s">
        <v>8627</v>
      </c>
      <c r="B2596" s="127">
        <v>50</v>
      </c>
    </row>
    <row r="2597" spans="1:2">
      <c r="A2597" s="128" t="s">
        <v>8629</v>
      </c>
      <c r="B2597" s="127">
        <v>50</v>
      </c>
    </row>
    <row r="2598" spans="1:2">
      <c r="A2598" s="128" t="s">
        <v>8631</v>
      </c>
      <c r="B2598" s="127">
        <v>50</v>
      </c>
    </row>
    <row r="2599" spans="1:2">
      <c r="A2599" s="126" t="s">
        <v>2475</v>
      </c>
      <c r="B2599" s="127">
        <v>50</v>
      </c>
    </row>
    <row r="2600" spans="1:2">
      <c r="A2600" s="126" t="s">
        <v>2476</v>
      </c>
      <c r="B2600" s="127">
        <v>50</v>
      </c>
    </row>
    <row r="2601" spans="1:2">
      <c r="A2601" s="126" t="s">
        <v>2477</v>
      </c>
      <c r="B2601" s="127">
        <v>50</v>
      </c>
    </row>
    <row r="2602" spans="1:2">
      <c r="A2602" s="126" t="s">
        <v>2478</v>
      </c>
      <c r="B2602" s="127">
        <v>50</v>
      </c>
    </row>
    <row r="2603" spans="1:2">
      <c r="A2603" s="126" t="s">
        <v>2479</v>
      </c>
      <c r="B2603" s="127">
        <v>50</v>
      </c>
    </row>
    <row r="2604" spans="1:2">
      <c r="A2604" s="126" t="s">
        <v>2480</v>
      </c>
      <c r="B2604" s="127">
        <v>50</v>
      </c>
    </row>
    <row r="2605" spans="1:2">
      <c r="A2605" s="126" t="s">
        <v>2481</v>
      </c>
      <c r="B2605" s="127">
        <v>50</v>
      </c>
    </row>
    <row r="2606" spans="1:2">
      <c r="A2606" s="126" t="s">
        <v>2482</v>
      </c>
      <c r="B2606" s="127">
        <v>50</v>
      </c>
    </row>
    <row r="2607" spans="1:2">
      <c r="A2607" s="126" t="s">
        <v>2483</v>
      </c>
      <c r="B2607" s="127">
        <v>50</v>
      </c>
    </row>
    <row r="2608" spans="1:2">
      <c r="A2608" s="126" t="s">
        <v>2484</v>
      </c>
      <c r="B2608" s="127">
        <v>50</v>
      </c>
    </row>
    <row r="2609" spans="1:2">
      <c r="A2609" s="126" t="s">
        <v>2485</v>
      </c>
      <c r="B2609" s="127">
        <v>50</v>
      </c>
    </row>
    <row r="2610" spans="1:2">
      <c r="A2610" s="126" t="s">
        <v>2486</v>
      </c>
      <c r="B2610" s="127">
        <v>50</v>
      </c>
    </row>
    <row r="2611" spans="1:2">
      <c r="A2611" s="126" t="s">
        <v>2487</v>
      </c>
      <c r="B2611" s="127">
        <v>50</v>
      </c>
    </row>
    <row r="2612" spans="1:2">
      <c r="A2612" s="126" t="s">
        <v>2488</v>
      </c>
      <c r="B2612" s="127">
        <v>50</v>
      </c>
    </row>
    <row r="2613" spans="1:2">
      <c r="A2613" s="126" t="s">
        <v>2489</v>
      </c>
      <c r="B2613" s="127">
        <v>50</v>
      </c>
    </row>
    <row r="2614" spans="1:2">
      <c r="A2614" s="126" t="s">
        <v>2490</v>
      </c>
      <c r="B2614" s="127">
        <v>50</v>
      </c>
    </row>
    <row r="2615" spans="1:2">
      <c r="A2615" s="126" t="s">
        <v>2491</v>
      </c>
      <c r="B2615" s="127">
        <v>50</v>
      </c>
    </row>
    <row r="2616" spans="1:2">
      <c r="A2616" s="126" t="s">
        <v>2492</v>
      </c>
      <c r="B2616" s="127">
        <v>50</v>
      </c>
    </row>
    <row r="2617" spans="1:2">
      <c r="A2617" s="126" t="s">
        <v>2493</v>
      </c>
      <c r="B2617" s="127">
        <v>50</v>
      </c>
    </row>
    <row r="2618" spans="1:2">
      <c r="A2618" s="126" t="s">
        <v>2494</v>
      </c>
      <c r="B2618" s="127">
        <v>50</v>
      </c>
    </row>
    <row r="2619" spans="1:2">
      <c r="A2619" s="126" t="s">
        <v>2495</v>
      </c>
      <c r="B2619" s="127">
        <v>50</v>
      </c>
    </row>
    <row r="2620" spans="1:2">
      <c r="A2620" s="126" t="s">
        <v>2496</v>
      </c>
      <c r="B2620" s="127">
        <v>50</v>
      </c>
    </row>
    <row r="2621" spans="1:2">
      <c r="A2621" s="126" t="s">
        <v>2497</v>
      </c>
      <c r="B2621" s="127">
        <v>50</v>
      </c>
    </row>
    <row r="2622" spans="1:2">
      <c r="A2622" s="126" t="s">
        <v>2498</v>
      </c>
      <c r="B2622" s="127">
        <v>50</v>
      </c>
    </row>
    <row r="2623" spans="1:2">
      <c r="A2623" s="126" t="s">
        <v>2499</v>
      </c>
      <c r="B2623" s="127">
        <v>50</v>
      </c>
    </row>
    <row r="2624" spans="1:2">
      <c r="A2624" s="126" t="s">
        <v>2500</v>
      </c>
      <c r="B2624" s="127">
        <v>50</v>
      </c>
    </row>
    <row r="2625" spans="1:2">
      <c r="A2625" s="126" t="s">
        <v>5126</v>
      </c>
      <c r="B2625" s="127">
        <v>50</v>
      </c>
    </row>
    <row r="2626" spans="1:2">
      <c r="A2626" s="126" t="s">
        <v>2501</v>
      </c>
      <c r="B2626" s="127">
        <v>50</v>
      </c>
    </row>
    <row r="2627" spans="1:2">
      <c r="A2627" s="126" t="s">
        <v>2502</v>
      </c>
      <c r="B2627" s="127">
        <v>50</v>
      </c>
    </row>
    <row r="2628" spans="1:2">
      <c r="A2628" s="126" t="s">
        <v>2503</v>
      </c>
      <c r="B2628" s="127">
        <v>50</v>
      </c>
    </row>
    <row r="2629" spans="1:2">
      <c r="A2629" s="126" t="s">
        <v>2504</v>
      </c>
      <c r="B2629" s="127">
        <v>50</v>
      </c>
    </row>
    <row r="2630" spans="1:2">
      <c r="A2630" s="126" t="s">
        <v>2505</v>
      </c>
      <c r="B2630" s="127">
        <v>50</v>
      </c>
    </row>
    <row r="2631" spans="1:2">
      <c r="A2631" s="126" t="s">
        <v>2506</v>
      </c>
      <c r="B2631" s="127">
        <v>50</v>
      </c>
    </row>
    <row r="2632" spans="1:2">
      <c r="A2632" s="126" t="s">
        <v>2507</v>
      </c>
      <c r="B2632" s="127">
        <v>50</v>
      </c>
    </row>
    <row r="2633" spans="1:2">
      <c r="A2633" s="126" t="s">
        <v>2508</v>
      </c>
      <c r="B2633" s="127">
        <v>50</v>
      </c>
    </row>
    <row r="2634" spans="1:2">
      <c r="A2634" s="126" t="s">
        <v>2509</v>
      </c>
      <c r="B2634" s="127">
        <v>50</v>
      </c>
    </row>
    <row r="2635" spans="1:2">
      <c r="A2635" s="126" t="s">
        <v>2510</v>
      </c>
      <c r="B2635" s="127">
        <v>50</v>
      </c>
    </row>
    <row r="2636" spans="1:2">
      <c r="A2636" s="126" t="s">
        <v>2511</v>
      </c>
      <c r="B2636" s="127">
        <v>50</v>
      </c>
    </row>
    <row r="2637" spans="1:2">
      <c r="A2637" s="126" t="s">
        <v>2512</v>
      </c>
      <c r="B2637" s="127">
        <v>50</v>
      </c>
    </row>
    <row r="2638" spans="1:2">
      <c r="A2638" s="126" t="s">
        <v>2513</v>
      </c>
      <c r="B2638" s="127">
        <v>50</v>
      </c>
    </row>
    <row r="2639" spans="1:2">
      <c r="A2639" s="126" t="s">
        <v>2514</v>
      </c>
      <c r="B2639" s="127">
        <v>50</v>
      </c>
    </row>
    <row r="2640" spans="1:2">
      <c r="A2640" s="126" t="s">
        <v>2515</v>
      </c>
      <c r="B2640" s="127">
        <v>50</v>
      </c>
    </row>
    <row r="2641" spans="1:2">
      <c r="A2641" s="126" t="s">
        <v>2516</v>
      </c>
      <c r="B2641" s="127">
        <v>50</v>
      </c>
    </row>
    <row r="2642" spans="1:2">
      <c r="A2642" s="126" t="s">
        <v>2517</v>
      </c>
      <c r="B2642" s="127">
        <v>50</v>
      </c>
    </row>
    <row r="2643" spans="1:2">
      <c r="A2643" s="126" t="s">
        <v>2518</v>
      </c>
      <c r="B2643" s="127">
        <v>50</v>
      </c>
    </row>
    <row r="2644" spans="1:2">
      <c r="A2644" s="126" t="s">
        <v>2519</v>
      </c>
      <c r="B2644" s="127">
        <v>50</v>
      </c>
    </row>
    <row r="2645" spans="1:2">
      <c r="A2645" s="126" t="s">
        <v>2520</v>
      </c>
      <c r="B2645" s="127">
        <v>50</v>
      </c>
    </row>
    <row r="2646" spans="1:2">
      <c r="A2646" s="126" t="s">
        <v>2521</v>
      </c>
      <c r="B2646" s="127">
        <v>50</v>
      </c>
    </row>
    <row r="2647" spans="1:2">
      <c r="A2647" s="126" t="s">
        <v>2522</v>
      </c>
      <c r="B2647" s="127">
        <v>50</v>
      </c>
    </row>
    <row r="2648" spans="1:2">
      <c r="A2648" s="126" t="s">
        <v>2523</v>
      </c>
      <c r="B2648" s="127">
        <v>50</v>
      </c>
    </row>
    <row r="2649" spans="1:2">
      <c r="A2649" s="126" t="s">
        <v>2524</v>
      </c>
      <c r="B2649" s="127">
        <v>50</v>
      </c>
    </row>
    <row r="2650" spans="1:2">
      <c r="A2650" s="126" t="s">
        <v>2525</v>
      </c>
      <c r="B2650" s="127">
        <v>50</v>
      </c>
    </row>
    <row r="2651" spans="1:2">
      <c r="A2651" s="126" t="s">
        <v>2526</v>
      </c>
      <c r="B2651" s="127">
        <v>50</v>
      </c>
    </row>
    <row r="2652" spans="1:2">
      <c r="A2652" s="126" t="s">
        <v>2527</v>
      </c>
      <c r="B2652" s="127">
        <v>50</v>
      </c>
    </row>
    <row r="2653" spans="1:2">
      <c r="A2653" s="126" t="s">
        <v>2528</v>
      </c>
      <c r="B2653" s="127">
        <v>50</v>
      </c>
    </row>
    <row r="2654" spans="1:2">
      <c r="A2654" s="126" t="s">
        <v>2529</v>
      </c>
      <c r="B2654" s="127">
        <v>50</v>
      </c>
    </row>
    <row r="2655" spans="1:2">
      <c r="A2655" s="126" t="s">
        <v>2530</v>
      </c>
      <c r="B2655" s="127">
        <v>50</v>
      </c>
    </row>
    <row r="2656" spans="1:2">
      <c r="A2656" s="126" t="s">
        <v>2531</v>
      </c>
      <c r="B2656" s="127">
        <v>50</v>
      </c>
    </row>
    <row r="2657" spans="1:2">
      <c r="A2657" s="126" t="s">
        <v>2532</v>
      </c>
      <c r="B2657" s="127">
        <v>50</v>
      </c>
    </row>
    <row r="2658" spans="1:2">
      <c r="A2658" s="126" t="s">
        <v>2533</v>
      </c>
      <c r="B2658" s="127">
        <v>50</v>
      </c>
    </row>
    <row r="2659" spans="1:2">
      <c r="A2659" s="126" t="s">
        <v>2556</v>
      </c>
      <c r="B2659" s="127">
        <v>0</v>
      </c>
    </row>
    <row r="2660" spans="1:2">
      <c r="A2660" s="126" t="s">
        <v>2557</v>
      </c>
      <c r="B2660" s="127">
        <v>50</v>
      </c>
    </row>
    <row r="2661" spans="1:2">
      <c r="A2661" s="126" t="s">
        <v>2560</v>
      </c>
      <c r="B2661" s="127">
        <v>50</v>
      </c>
    </row>
    <row r="2662" spans="1:2">
      <c r="A2662" s="126" t="s">
        <v>2561</v>
      </c>
      <c r="B2662" s="127">
        <v>0</v>
      </c>
    </row>
    <row r="2663" spans="1:2">
      <c r="A2663" s="126" t="s">
        <v>2562</v>
      </c>
      <c r="B2663" s="127">
        <v>50</v>
      </c>
    </row>
    <row r="2664" spans="1:2">
      <c r="A2664" s="126" t="s">
        <v>2563</v>
      </c>
      <c r="B2664" s="127">
        <v>50</v>
      </c>
    </row>
    <row r="2665" spans="1:2">
      <c r="A2665" s="126" t="s">
        <v>2564</v>
      </c>
      <c r="B2665" s="127">
        <v>50</v>
      </c>
    </row>
    <row r="2666" spans="1:2">
      <c r="A2666" s="126" t="s">
        <v>2565</v>
      </c>
      <c r="B2666" s="127">
        <v>50</v>
      </c>
    </row>
    <row r="2667" spans="1:2">
      <c r="A2667" s="126" t="s">
        <v>2566</v>
      </c>
      <c r="B2667" s="127">
        <v>50</v>
      </c>
    </row>
    <row r="2668" spans="1:2">
      <c r="A2668" s="126" t="s">
        <v>2567</v>
      </c>
      <c r="B2668" s="127">
        <v>0</v>
      </c>
    </row>
    <row r="2669" spans="1:2">
      <c r="A2669" s="126" t="s">
        <v>2568</v>
      </c>
      <c r="B2669" s="127">
        <v>50</v>
      </c>
    </row>
    <row r="2670" spans="1:2">
      <c r="A2670" s="126" t="s">
        <v>2569</v>
      </c>
      <c r="B2670" s="127">
        <v>0</v>
      </c>
    </row>
    <row r="2671" spans="1:2">
      <c r="A2671" s="126" t="s">
        <v>2572</v>
      </c>
      <c r="B2671" s="127">
        <v>50</v>
      </c>
    </row>
    <row r="2672" spans="1:2">
      <c r="A2672" s="126" t="s">
        <v>2573</v>
      </c>
      <c r="B2672" s="127">
        <v>50</v>
      </c>
    </row>
    <row r="2673" spans="1:2">
      <c r="A2673" s="126" t="s">
        <v>2574</v>
      </c>
      <c r="B2673" s="127">
        <v>50</v>
      </c>
    </row>
    <row r="2674" spans="1:2">
      <c r="A2674" s="126" t="s">
        <v>2575</v>
      </c>
      <c r="B2674" s="127">
        <v>50</v>
      </c>
    </row>
    <row r="2675" spans="1:2">
      <c r="A2675" s="126" t="s">
        <v>2576</v>
      </c>
      <c r="B2675" s="127">
        <v>50</v>
      </c>
    </row>
    <row r="2676" spans="1:2">
      <c r="A2676" s="126" t="s">
        <v>2577</v>
      </c>
      <c r="B2676" s="127">
        <v>50</v>
      </c>
    </row>
    <row r="2677" spans="1:2">
      <c r="A2677" s="126" t="s">
        <v>2578</v>
      </c>
      <c r="B2677" s="127">
        <v>50</v>
      </c>
    </row>
    <row r="2678" spans="1:2">
      <c r="A2678" s="126" t="s">
        <v>2579</v>
      </c>
      <c r="B2678" s="127">
        <v>50</v>
      </c>
    </row>
    <row r="2679" spans="1:2">
      <c r="A2679" s="126" t="s">
        <v>2582</v>
      </c>
      <c r="B2679" s="127">
        <v>50</v>
      </c>
    </row>
    <row r="2680" spans="1:2">
      <c r="A2680" s="126" t="s">
        <v>2583</v>
      </c>
      <c r="B2680" s="127">
        <v>0</v>
      </c>
    </row>
    <row r="2681" spans="1:2">
      <c r="A2681" s="126" t="s">
        <v>2584</v>
      </c>
      <c r="B2681" s="127">
        <v>50</v>
      </c>
    </row>
    <row r="2682" spans="1:2">
      <c r="A2682" s="126" t="s">
        <v>2585</v>
      </c>
      <c r="B2682" s="127">
        <v>50</v>
      </c>
    </row>
    <row r="2683" spans="1:2">
      <c r="A2683" s="126" t="s">
        <v>2586</v>
      </c>
      <c r="B2683" s="127">
        <v>0</v>
      </c>
    </row>
    <row r="2684" spans="1:2">
      <c r="A2684" s="126" t="s">
        <v>2587</v>
      </c>
      <c r="B2684" s="127">
        <v>50</v>
      </c>
    </row>
    <row r="2685" spans="1:2">
      <c r="A2685" s="126" t="s">
        <v>2588</v>
      </c>
      <c r="B2685" s="127">
        <v>50</v>
      </c>
    </row>
    <row r="2686" spans="1:2">
      <c r="A2686" s="126" t="s">
        <v>2589</v>
      </c>
      <c r="B2686" s="127">
        <v>50</v>
      </c>
    </row>
    <row r="2687" spans="1:2">
      <c r="A2687" s="126" t="s">
        <v>2590</v>
      </c>
      <c r="B2687" s="127">
        <v>0</v>
      </c>
    </row>
    <row r="2688" spans="1:2">
      <c r="A2688" s="126" t="s">
        <v>2591</v>
      </c>
      <c r="B2688" s="127">
        <v>50</v>
      </c>
    </row>
    <row r="2689" spans="1:2">
      <c r="A2689" s="126" t="s">
        <v>2592</v>
      </c>
      <c r="B2689" s="127">
        <v>0</v>
      </c>
    </row>
    <row r="2690" spans="1:2">
      <c r="A2690" s="126" t="s">
        <v>2593</v>
      </c>
      <c r="B2690" s="127">
        <v>50</v>
      </c>
    </row>
    <row r="2691" spans="1:2">
      <c r="A2691" s="126" t="s">
        <v>2594</v>
      </c>
      <c r="B2691" s="127">
        <v>50</v>
      </c>
    </row>
    <row r="2692" spans="1:2">
      <c r="A2692" s="126" t="s">
        <v>2595</v>
      </c>
      <c r="B2692" s="127">
        <v>0</v>
      </c>
    </row>
    <row r="2693" spans="1:2">
      <c r="A2693" s="126" t="s">
        <v>2598</v>
      </c>
      <c r="B2693" s="127">
        <v>50</v>
      </c>
    </row>
    <row r="2694" spans="1:2">
      <c r="A2694" s="126" t="s">
        <v>2599</v>
      </c>
      <c r="B2694" s="127">
        <v>0</v>
      </c>
    </row>
    <row r="2695" spans="1:2">
      <c r="A2695" s="126" t="s">
        <v>2600</v>
      </c>
      <c r="B2695" s="127">
        <v>50</v>
      </c>
    </row>
    <row r="2696" spans="1:2">
      <c r="A2696" s="126" t="s">
        <v>2601</v>
      </c>
      <c r="B2696" s="127">
        <v>50</v>
      </c>
    </row>
    <row r="2697" spans="1:2">
      <c r="A2697" s="126" t="s">
        <v>2602</v>
      </c>
      <c r="B2697" s="127">
        <v>50</v>
      </c>
    </row>
    <row r="2698" spans="1:2">
      <c r="A2698" s="126" t="s">
        <v>2603</v>
      </c>
      <c r="B2698" s="127">
        <v>50</v>
      </c>
    </row>
    <row r="2699" spans="1:2">
      <c r="A2699" s="126" t="s">
        <v>2604</v>
      </c>
      <c r="B2699" s="127">
        <v>50</v>
      </c>
    </row>
    <row r="2700" spans="1:2">
      <c r="A2700" s="126" t="s">
        <v>2605</v>
      </c>
      <c r="B2700" s="127">
        <v>50</v>
      </c>
    </row>
    <row r="2701" spans="1:2">
      <c r="A2701" s="126" t="s">
        <v>5127</v>
      </c>
      <c r="B2701" s="127">
        <v>50</v>
      </c>
    </row>
    <row r="2702" spans="1:2">
      <c r="A2702" s="126" t="s">
        <v>5128</v>
      </c>
      <c r="B2702" s="127">
        <v>50</v>
      </c>
    </row>
    <row r="2703" spans="1:2">
      <c r="A2703" s="126" t="s">
        <v>2606</v>
      </c>
      <c r="B2703" s="127">
        <v>50</v>
      </c>
    </row>
    <row r="2704" spans="1:2">
      <c r="A2704" s="126" t="s">
        <v>5129</v>
      </c>
      <c r="B2704" s="127">
        <v>50</v>
      </c>
    </row>
    <row r="2705" spans="1:2">
      <c r="A2705" s="126" t="s">
        <v>2607</v>
      </c>
      <c r="B2705" s="127">
        <v>50</v>
      </c>
    </row>
    <row r="2706" spans="1:2">
      <c r="A2706" s="126" t="s">
        <v>2608</v>
      </c>
      <c r="B2706" s="127">
        <v>50</v>
      </c>
    </row>
    <row r="2707" spans="1:2">
      <c r="A2707" s="126" t="s">
        <v>2609</v>
      </c>
      <c r="B2707" s="127">
        <v>50</v>
      </c>
    </row>
    <row r="2708" spans="1:2">
      <c r="A2708" s="126" t="s">
        <v>2610</v>
      </c>
      <c r="B2708" s="127">
        <v>50</v>
      </c>
    </row>
    <row r="2709" spans="1:2">
      <c r="A2709" s="126" t="s">
        <v>5130</v>
      </c>
      <c r="B2709" s="127">
        <v>50</v>
      </c>
    </row>
    <row r="2710" spans="1:2">
      <c r="A2710" s="126" t="s">
        <v>2611</v>
      </c>
      <c r="B2710" s="127">
        <v>50</v>
      </c>
    </row>
    <row r="2711" spans="1:2">
      <c r="A2711" s="126" t="s">
        <v>2612</v>
      </c>
      <c r="B2711" s="127">
        <v>50</v>
      </c>
    </row>
    <row r="2712" spans="1:2">
      <c r="A2712" s="126" t="s">
        <v>5131</v>
      </c>
      <c r="B2712" s="127">
        <v>50</v>
      </c>
    </row>
    <row r="2713" spans="1:2">
      <c r="A2713" s="126" t="s">
        <v>2613</v>
      </c>
      <c r="B2713" s="127">
        <v>50</v>
      </c>
    </row>
    <row r="2714" spans="1:2">
      <c r="A2714" s="126" t="s">
        <v>2614</v>
      </c>
      <c r="B2714" s="127">
        <v>50</v>
      </c>
    </row>
    <row r="2715" spans="1:2">
      <c r="A2715" s="126" t="s">
        <v>5132</v>
      </c>
      <c r="B2715" s="127">
        <v>50</v>
      </c>
    </row>
    <row r="2716" spans="1:2">
      <c r="A2716" s="126" t="s">
        <v>5133</v>
      </c>
      <c r="B2716" s="127">
        <v>50</v>
      </c>
    </row>
    <row r="2717" spans="1:2">
      <c r="A2717" s="126" t="s">
        <v>5134</v>
      </c>
      <c r="B2717" s="127">
        <v>50</v>
      </c>
    </row>
    <row r="2718" spans="1:2">
      <c r="A2718" s="126" t="s">
        <v>2615</v>
      </c>
      <c r="B2718" s="127">
        <v>50</v>
      </c>
    </row>
    <row r="2719" spans="1:2">
      <c r="A2719" s="126" t="s">
        <v>2616</v>
      </c>
      <c r="B2719" s="127">
        <v>50</v>
      </c>
    </row>
    <row r="2720" spans="1:2">
      <c r="A2720" s="126" t="s">
        <v>5135</v>
      </c>
      <c r="B2720" s="127">
        <v>50</v>
      </c>
    </row>
    <row r="2721" spans="1:2">
      <c r="A2721" s="126" t="s">
        <v>2617</v>
      </c>
      <c r="B2721" s="127">
        <v>50</v>
      </c>
    </row>
    <row r="2722" spans="1:2">
      <c r="A2722" s="126" t="s">
        <v>5136</v>
      </c>
      <c r="B2722" s="127">
        <v>50</v>
      </c>
    </row>
    <row r="2723" spans="1:2">
      <c r="A2723" s="126" t="s">
        <v>2618</v>
      </c>
      <c r="B2723" s="127">
        <v>50</v>
      </c>
    </row>
    <row r="2724" spans="1:2">
      <c r="A2724" s="126" t="s">
        <v>5137</v>
      </c>
      <c r="B2724" s="127">
        <v>50</v>
      </c>
    </row>
    <row r="2725" spans="1:2">
      <c r="A2725" s="126" t="s">
        <v>2621</v>
      </c>
      <c r="B2725" s="127">
        <v>50</v>
      </c>
    </row>
    <row r="2726" spans="1:2">
      <c r="A2726" s="126" t="s">
        <v>2622</v>
      </c>
      <c r="B2726" s="127">
        <v>50</v>
      </c>
    </row>
    <row r="2727" spans="1:2">
      <c r="A2727" s="126" t="s">
        <v>2623</v>
      </c>
      <c r="B2727" s="127">
        <v>50</v>
      </c>
    </row>
    <row r="2728" spans="1:2">
      <c r="A2728" s="126" t="s">
        <v>2624</v>
      </c>
      <c r="B2728" s="127">
        <v>50</v>
      </c>
    </row>
    <row r="2729" spans="1:2">
      <c r="A2729" s="126" t="s">
        <v>2625</v>
      </c>
      <c r="B2729" s="127">
        <v>50</v>
      </c>
    </row>
    <row r="2730" spans="1:2">
      <c r="A2730" s="126" t="s">
        <v>2626</v>
      </c>
      <c r="B2730" s="127">
        <v>50</v>
      </c>
    </row>
    <row r="2731" spans="1:2">
      <c r="A2731" s="126" t="s">
        <v>2627</v>
      </c>
      <c r="B2731" s="127">
        <v>50</v>
      </c>
    </row>
    <row r="2732" spans="1:2">
      <c r="A2732" s="126" t="s">
        <v>2628</v>
      </c>
      <c r="B2732" s="127">
        <v>50</v>
      </c>
    </row>
    <row r="2733" spans="1:2">
      <c r="A2733" s="126" t="s">
        <v>2629</v>
      </c>
      <c r="B2733" s="127">
        <v>50</v>
      </c>
    </row>
    <row r="2734" spans="1:2">
      <c r="A2734" s="126" t="s">
        <v>2630</v>
      </c>
      <c r="B2734" s="127">
        <v>50</v>
      </c>
    </row>
    <row r="2735" spans="1:2">
      <c r="A2735" s="126" t="s">
        <v>2631</v>
      </c>
      <c r="B2735" s="127">
        <v>50</v>
      </c>
    </row>
    <row r="2736" spans="1:2">
      <c r="A2736" s="126" t="s">
        <v>2632</v>
      </c>
      <c r="B2736" s="127">
        <v>50</v>
      </c>
    </row>
    <row r="2737" spans="1:2">
      <c r="A2737" s="126" t="s">
        <v>5138</v>
      </c>
      <c r="B2737" s="127">
        <v>50</v>
      </c>
    </row>
    <row r="2738" spans="1:2">
      <c r="A2738" s="126" t="s">
        <v>2633</v>
      </c>
      <c r="B2738" s="127">
        <v>50</v>
      </c>
    </row>
    <row r="2739" spans="1:2">
      <c r="A2739" s="126" t="s">
        <v>2634</v>
      </c>
      <c r="B2739" s="127">
        <v>50</v>
      </c>
    </row>
    <row r="2740" spans="1:2">
      <c r="A2740" s="126" t="s">
        <v>2635</v>
      </c>
      <c r="B2740" s="127">
        <v>50</v>
      </c>
    </row>
    <row r="2741" spans="1:2">
      <c r="A2741" s="129" t="s">
        <v>8161</v>
      </c>
      <c r="B2741" s="127">
        <v>50</v>
      </c>
    </row>
    <row r="2742" spans="1:2">
      <c r="A2742" s="129" t="s">
        <v>8163</v>
      </c>
      <c r="B2742" s="127">
        <v>50</v>
      </c>
    </row>
    <row r="2743" spans="1:2">
      <c r="A2743" s="129" t="s">
        <v>8165</v>
      </c>
      <c r="B2743" s="127">
        <v>50</v>
      </c>
    </row>
    <row r="2744" spans="1:2">
      <c r="A2744" s="129" t="s">
        <v>8167</v>
      </c>
      <c r="B2744" s="127">
        <v>50</v>
      </c>
    </row>
    <row r="2745" spans="1:2">
      <c r="A2745" s="126" t="s">
        <v>2636</v>
      </c>
      <c r="B2745" s="127">
        <v>50</v>
      </c>
    </row>
    <row r="2746" spans="1:2">
      <c r="A2746" s="126" t="s">
        <v>2637</v>
      </c>
      <c r="B2746" s="127">
        <v>50</v>
      </c>
    </row>
    <row r="2747" spans="1:2">
      <c r="A2747" s="126" t="s">
        <v>2638</v>
      </c>
      <c r="B2747" s="127">
        <v>50</v>
      </c>
    </row>
    <row r="2748" spans="1:2">
      <c r="A2748" s="126" t="s">
        <v>2639</v>
      </c>
      <c r="B2748" s="127">
        <v>50</v>
      </c>
    </row>
    <row r="2749" spans="1:2">
      <c r="A2749" s="126" t="s">
        <v>5139</v>
      </c>
      <c r="B2749" s="127">
        <v>50</v>
      </c>
    </row>
    <row r="2750" spans="1:2">
      <c r="A2750" s="126" t="s">
        <v>2640</v>
      </c>
      <c r="B2750" s="127">
        <v>50</v>
      </c>
    </row>
    <row r="2751" spans="1:2">
      <c r="A2751" s="126" t="s">
        <v>2641</v>
      </c>
      <c r="B2751" s="127">
        <v>50</v>
      </c>
    </row>
    <row r="2752" spans="1:2">
      <c r="A2752" s="126" t="s">
        <v>2642</v>
      </c>
      <c r="B2752" s="127">
        <v>50</v>
      </c>
    </row>
    <row r="2753" spans="1:2">
      <c r="A2753" s="126" t="s">
        <v>2643</v>
      </c>
      <c r="B2753" s="127">
        <v>50</v>
      </c>
    </row>
    <row r="2754" spans="1:2">
      <c r="A2754" s="126" t="s">
        <v>5140</v>
      </c>
      <c r="B2754" s="127">
        <v>50</v>
      </c>
    </row>
    <row r="2755" spans="1:2">
      <c r="A2755" s="126" t="s">
        <v>2644</v>
      </c>
      <c r="B2755" s="127">
        <v>50</v>
      </c>
    </row>
    <row r="2756" spans="1:2">
      <c r="A2756" s="126" t="s">
        <v>2645</v>
      </c>
      <c r="B2756" s="127">
        <v>50</v>
      </c>
    </row>
    <row r="2757" spans="1:2">
      <c r="A2757" s="126" t="s">
        <v>2646</v>
      </c>
      <c r="B2757" s="127">
        <v>50</v>
      </c>
    </row>
    <row r="2758" spans="1:2">
      <c r="A2758" s="126" t="s">
        <v>2647</v>
      </c>
      <c r="B2758" s="127">
        <v>50</v>
      </c>
    </row>
    <row r="2759" spans="1:2">
      <c r="A2759" s="126" t="s">
        <v>2648</v>
      </c>
      <c r="B2759" s="127">
        <v>50</v>
      </c>
    </row>
    <row r="2760" spans="1:2">
      <c r="A2760" s="126" t="s">
        <v>5141</v>
      </c>
      <c r="B2760" s="127">
        <v>50</v>
      </c>
    </row>
    <row r="2761" spans="1:2">
      <c r="A2761" s="126" t="s">
        <v>2649</v>
      </c>
      <c r="B2761" s="127">
        <v>50</v>
      </c>
    </row>
    <row r="2762" spans="1:2">
      <c r="A2762" s="126" t="s">
        <v>2650</v>
      </c>
      <c r="B2762" s="127">
        <v>50</v>
      </c>
    </row>
    <row r="2763" spans="1:2">
      <c r="A2763" s="126" t="s">
        <v>2651</v>
      </c>
      <c r="B2763" s="127">
        <v>50</v>
      </c>
    </row>
    <row r="2764" spans="1:2">
      <c r="A2764" s="126" t="s">
        <v>5142</v>
      </c>
      <c r="B2764" s="127">
        <v>50</v>
      </c>
    </row>
    <row r="2765" spans="1:2">
      <c r="A2765" s="126" t="s">
        <v>2652</v>
      </c>
      <c r="B2765" s="127">
        <v>50</v>
      </c>
    </row>
    <row r="2766" spans="1:2">
      <c r="A2766" s="126" t="s">
        <v>5143</v>
      </c>
      <c r="B2766" s="127">
        <v>50</v>
      </c>
    </row>
    <row r="2767" spans="1:2">
      <c r="A2767" s="126" t="s">
        <v>5144</v>
      </c>
      <c r="B2767" s="127">
        <v>50</v>
      </c>
    </row>
    <row r="2768" spans="1:2">
      <c r="A2768" s="126" t="s">
        <v>5145</v>
      </c>
      <c r="B2768" s="127">
        <v>50</v>
      </c>
    </row>
    <row r="2769" spans="1:2">
      <c r="A2769" s="126" t="s">
        <v>5146</v>
      </c>
      <c r="B2769" s="127">
        <v>50</v>
      </c>
    </row>
    <row r="2770" spans="1:2">
      <c r="A2770" s="126" t="s">
        <v>5147</v>
      </c>
      <c r="B2770" s="127">
        <v>50</v>
      </c>
    </row>
    <row r="2771" spans="1:2">
      <c r="A2771" s="126" t="s">
        <v>2653</v>
      </c>
      <c r="B2771" s="127">
        <v>50</v>
      </c>
    </row>
    <row r="2772" spans="1:2">
      <c r="A2772" s="126" t="s">
        <v>5148</v>
      </c>
      <c r="B2772" s="127">
        <v>50</v>
      </c>
    </row>
    <row r="2773" spans="1:2">
      <c r="A2773" s="126" t="s">
        <v>5149</v>
      </c>
      <c r="B2773" s="127">
        <v>50</v>
      </c>
    </row>
    <row r="2774" spans="1:2">
      <c r="A2774" s="126" t="s">
        <v>5150</v>
      </c>
      <c r="B2774" s="127">
        <v>50</v>
      </c>
    </row>
    <row r="2775" spans="1:2">
      <c r="A2775" s="126" t="s">
        <v>5151</v>
      </c>
      <c r="B2775" s="127">
        <v>50</v>
      </c>
    </row>
    <row r="2776" spans="1:2">
      <c r="A2776" s="126" t="s">
        <v>5152</v>
      </c>
      <c r="B2776" s="127">
        <v>50</v>
      </c>
    </row>
    <row r="2777" spans="1:2">
      <c r="A2777" s="126" t="s">
        <v>2654</v>
      </c>
      <c r="B2777" s="127">
        <v>50</v>
      </c>
    </row>
    <row r="2778" spans="1:2">
      <c r="A2778" s="126" t="s">
        <v>5153</v>
      </c>
      <c r="B2778" s="127">
        <v>50</v>
      </c>
    </row>
    <row r="2779" spans="1:2">
      <c r="A2779" s="126" t="s">
        <v>2655</v>
      </c>
      <c r="B2779" s="127">
        <v>50</v>
      </c>
    </row>
    <row r="2780" spans="1:2">
      <c r="A2780" s="126" t="s">
        <v>2656</v>
      </c>
      <c r="B2780" s="127">
        <v>50</v>
      </c>
    </row>
    <row r="2781" spans="1:2">
      <c r="A2781" s="126" t="s">
        <v>5154</v>
      </c>
      <c r="B2781" s="127">
        <v>50</v>
      </c>
    </row>
    <row r="2782" spans="1:2">
      <c r="A2782" s="126" t="s">
        <v>5155</v>
      </c>
      <c r="B2782" s="127">
        <v>50</v>
      </c>
    </row>
    <row r="2783" spans="1:2">
      <c r="A2783" s="126" t="s">
        <v>5156</v>
      </c>
      <c r="B2783" s="127">
        <v>50</v>
      </c>
    </row>
    <row r="2784" spans="1:2">
      <c r="A2784" s="126" t="s">
        <v>5157</v>
      </c>
      <c r="B2784" s="127">
        <v>50</v>
      </c>
    </row>
    <row r="2785" spans="1:2">
      <c r="A2785" s="126" t="s">
        <v>2657</v>
      </c>
      <c r="B2785" s="127">
        <v>50</v>
      </c>
    </row>
    <row r="2786" spans="1:2">
      <c r="A2786" s="126" t="s">
        <v>2658</v>
      </c>
      <c r="B2786" s="127">
        <v>50</v>
      </c>
    </row>
    <row r="2787" spans="1:2">
      <c r="A2787" s="126" t="s">
        <v>2659</v>
      </c>
      <c r="B2787" s="127">
        <v>50</v>
      </c>
    </row>
    <row r="2788" spans="1:2">
      <c r="A2788" s="126" t="s">
        <v>5158</v>
      </c>
      <c r="B2788" s="127">
        <v>50</v>
      </c>
    </row>
    <row r="2789" spans="1:2">
      <c r="A2789" s="126" t="s">
        <v>5159</v>
      </c>
      <c r="B2789" s="127">
        <v>50</v>
      </c>
    </row>
    <row r="2790" spans="1:2">
      <c r="A2790" s="126" t="s">
        <v>2660</v>
      </c>
      <c r="B2790" s="127">
        <v>50</v>
      </c>
    </row>
    <row r="2791" spans="1:2">
      <c r="A2791" s="126" t="s">
        <v>2661</v>
      </c>
      <c r="B2791" s="127">
        <v>50</v>
      </c>
    </row>
    <row r="2792" spans="1:2">
      <c r="A2792" s="126" t="s">
        <v>2662</v>
      </c>
      <c r="B2792" s="127">
        <v>50</v>
      </c>
    </row>
    <row r="2793" spans="1:2">
      <c r="A2793" s="126" t="s">
        <v>5160</v>
      </c>
      <c r="B2793" s="127">
        <v>50</v>
      </c>
    </row>
    <row r="2794" spans="1:2">
      <c r="A2794" s="126" t="s">
        <v>5161</v>
      </c>
      <c r="B2794" s="127">
        <v>50</v>
      </c>
    </row>
    <row r="2795" spans="1:2">
      <c r="A2795" s="126" t="s">
        <v>5162</v>
      </c>
      <c r="B2795" s="127">
        <v>50</v>
      </c>
    </row>
    <row r="2796" spans="1:2">
      <c r="A2796" s="126" t="s">
        <v>2663</v>
      </c>
      <c r="B2796" s="127">
        <v>50</v>
      </c>
    </row>
    <row r="2797" spans="1:2">
      <c r="A2797" s="126" t="s">
        <v>5163</v>
      </c>
      <c r="B2797" s="127">
        <v>50</v>
      </c>
    </row>
    <row r="2798" spans="1:2">
      <c r="A2798" s="126" t="s">
        <v>2664</v>
      </c>
      <c r="B2798" s="127">
        <v>50</v>
      </c>
    </row>
    <row r="2799" spans="1:2">
      <c r="A2799" s="126" t="s">
        <v>5164</v>
      </c>
      <c r="B2799" s="127">
        <v>50</v>
      </c>
    </row>
    <row r="2800" spans="1:2">
      <c r="A2800" s="126" t="s">
        <v>2665</v>
      </c>
      <c r="B2800" s="127">
        <v>50</v>
      </c>
    </row>
    <row r="2801" spans="1:2">
      <c r="A2801" s="126" t="s">
        <v>2666</v>
      </c>
      <c r="B2801" s="127">
        <v>50</v>
      </c>
    </row>
    <row r="2802" spans="1:2">
      <c r="A2802" s="126" t="s">
        <v>5165</v>
      </c>
      <c r="B2802" s="127">
        <v>50</v>
      </c>
    </row>
    <row r="2803" spans="1:2">
      <c r="A2803" s="126" t="s">
        <v>5166</v>
      </c>
      <c r="B2803" s="127">
        <v>50</v>
      </c>
    </row>
    <row r="2804" spans="1:2">
      <c r="A2804" s="126" t="s">
        <v>2667</v>
      </c>
      <c r="B2804" s="127">
        <v>50</v>
      </c>
    </row>
    <row r="2805" spans="1:2">
      <c r="A2805" s="126" t="s">
        <v>5167</v>
      </c>
      <c r="B2805" s="127">
        <v>50</v>
      </c>
    </row>
    <row r="2806" spans="1:2">
      <c r="A2806" s="126" t="s">
        <v>5168</v>
      </c>
      <c r="B2806" s="127">
        <v>50</v>
      </c>
    </row>
    <row r="2807" spans="1:2">
      <c r="A2807" s="126" t="s">
        <v>2669</v>
      </c>
      <c r="B2807" s="127">
        <v>50</v>
      </c>
    </row>
    <row r="2808" spans="1:2">
      <c r="A2808" s="126" t="s">
        <v>2670</v>
      </c>
      <c r="B2808" s="127">
        <v>50</v>
      </c>
    </row>
    <row r="2809" spans="1:2">
      <c r="A2809" s="126" t="s">
        <v>2671</v>
      </c>
      <c r="B2809" s="127">
        <v>50</v>
      </c>
    </row>
    <row r="2810" spans="1:2">
      <c r="A2810" s="126" t="s">
        <v>5169</v>
      </c>
      <c r="B2810" s="127">
        <v>50</v>
      </c>
    </row>
    <row r="2811" spans="1:2">
      <c r="A2811" s="126" t="s">
        <v>2672</v>
      </c>
      <c r="B2811" s="127">
        <v>50</v>
      </c>
    </row>
    <row r="2812" spans="1:2">
      <c r="A2812" s="126" t="s">
        <v>2673</v>
      </c>
      <c r="B2812" s="127">
        <v>50</v>
      </c>
    </row>
    <row r="2813" spans="1:2">
      <c r="A2813" s="126" t="s">
        <v>2674</v>
      </c>
      <c r="B2813" s="127">
        <v>50</v>
      </c>
    </row>
    <row r="2814" spans="1:2">
      <c r="A2814" s="126" t="s">
        <v>2675</v>
      </c>
      <c r="B2814" s="127">
        <v>50</v>
      </c>
    </row>
    <row r="2815" spans="1:2">
      <c r="A2815" s="126" t="s">
        <v>2676</v>
      </c>
      <c r="B2815" s="127">
        <v>50</v>
      </c>
    </row>
    <row r="2816" spans="1:2">
      <c r="A2816" s="126" t="s">
        <v>2677</v>
      </c>
      <c r="B2816" s="127">
        <v>50</v>
      </c>
    </row>
    <row r="2817" spans="1:2">
      <c r="A2817" s="126" t="s">
        <v>5170</v>
      </c>
      <c r="B2817" s="127">
        <v>50</v>
      </c>
    </row>
    <row r="2818" spans="1:2">
      <c r="A2818" s="126" t="s">
        <v>5171</v>
      </c>
      <c r="B2818" s="127">
        <v>50</v>
      </c>
    </row>
    <row r="2819" spans="1:2">
      <c r="A2819" s="126" t="s">
        <v>2678</v>
      </c>
      <c r="B2819" s="127">
        <v>50</v>
      </c>
    </row>
    <row r="2820" spans="1:2">
      <c r="A2820" s="126" t="s">
        <v>2679</v>
      </c>
      <c r="B2820" s="127">
        <v>50</v>
      </c>
    </row>
    <row r="2821" spans="1:2">
      <c r="A2821" s="129" t="s">
        <v>8169</v>
      </c>
      <c r="B2821" s="127">
        <v>50</v>
      </c>
    </row>
    <row r="2822" spans="1:2">
      <c r="A2822" s="129" t="s">
        <v>8171</v>
      </c>
      <c r="B2822" s="127">
        <v>50</v>
      </c>
    </row>
    <row r="2823" spans="1:2">
      <c r="A2823" s="129" t="s">
        <v>8173</v>
      </c>
      <c r="B2823" s="127">
        <v>50</v>
      </c>
    </row>
    <row r="2824" spans="1:2">
      <c r="A2824" s="129" t="s">
        <v>8175</v>
      </c>
      <c r="B2824" s="127">
        <v>50</v>
      </c>
    </row>
    <row r="2825" spans="1:2">
      <c r="A2825" s="126" t="s">
        <v>2680</v>
      </c>
      <c r="B2825" s="127">
        <v>50</v>
      </c>
    </row>
    <row r="2826" spans="1:2">
      <c r="A2826" s="126" t="s">
        <v>2681</v>
      </c>
      <c r="B2826" s="127">
        <v>50</v>
      </c>
    </row>
    <row r="2827" spans="1:2">
      <c r="A2827" s="126" t="s">
        <v>2682</v>
      </c>
      <c r="B2827" s="127">
        <v>50</v>
      </c>
    </row>
    <row r="2828" spans="1:2">
      <c r="A2828" s="126" t="s">
        <v>2683</v>
      </c>
      <c r="B2828" s="127">
        <v>50</v>
      </c>
    </row>
    <row r="2829" spans="1:2">
      <c r="A2829" s="126" t="s">
        <v>2684</v>
      </c>
      <c r="B2829" s="127">
        <v>50</v>
      </c>
    </row>
    <row r="2830" spans="1:2">
      <c r="A2830" s="126" t="s">
        <v>5172</v>
      </c>
      <c r="B2830" s="127">
        <v>50</v>
      </c>
    </row>
    <row r="2831" spans="1:2">
      <c r="A2831" s="126" t="s">
        <v>2685</v>
      </c>
      <c r="B2831" s="127">
        <v>50</v>
      </c>
    </row>
    <row r="2832" spans="1:2">
      <c r="A2832" s="126" t="s">
        <v>2686</v>
      </c>
      <c r="B2832" s="127">
        <v>50</v>
      </c>
    </row>
    <row r="2833" spans="1:2">
      <c r="A2833" s="126" t="s">
        <v>2687</v>
      </c>
      <c r="B2833" s="127">
        <v>50</v>
      </c>
    </row>
    <row r="2834" spans="1:2">
      <c r="A2834" s="126" t="s">
        <v>5173</v>
      </c>
      <c r="B2834" s="127">
        <v>50</v>
      </c>
    </row>
    <row r="2835" spans="1:2">
      <c r="A2835" s="126" t="s">
        <v>2688</v>
      </c>
      <c r="B2835" s="127">
        <v>50</v>
      </c>
    </row>
    <row r="2836" spans="1:2">
      <c r="A2836" s="126" t="s">
        <v>5174</v>
      </c>
      <c r="B2836" s="127">
        <v>50</v>
      </c>
    </row>
    <row r="2837" spans="1:2">
      <c r="A2837" s="126" t="s">
        <v>2689</v>
      </c>
      <c r="B2837" s="127">
        <v>50</v>
      </c>
    </row>
    <row r="2838" spans="1:2">
      <c r="A2838" s="126" t="s">
        <v>2690</v>
      </c>
      <c r="B2838" s="127">
        <v>50</v>
      </c>
    </row>
    <row r="2839" spans="1:2">
      <c r="A2839" s="126" t="s">
        <v>2691</v>
      </c>
      <c r="B2839" s="127">
        <v>50</v>
      </c>
    </row>
    <row r="2840" spans="1:2">
      <c r="A2840" s="126" t="s">
        <v>2692</v>
      </c>
      <c r="B2840" s="127">
        <v>50</v>
      </c>
    </row>
    <row r="2841" spans="1:2">
      <c r="A2841" s="126" t="s">
        <v>5175</v>
      </c>
      <c r="B2841" s="127">
        <v>50</v>
      </c>
    </row>
    <row r="2842" spans="1:2">
      <c r="A2842" s="126" t="s">
        <v>2693</v>
      </c>
      <c r="B2842" s="127">
        <v>50</v>
      </c>
    </row>
    <row r="2843" spans="1:2">
      <c r="A2843" s="126" t="s">
        <v>2694</v>
      </c>
      <c r="B2843" s="127">
        <v>50</v>
      </c>
    </row>
    <row r="2844" spans="1:2">
      <c r="A2844" s="126" t="s">
        <v>5176</v>
      </c>
      <c r="B2844" s="127">
        <v>50</v>
      </c>
    </row>
    <row r="2845" spans="1:2">
      <c r="A2845" s="126" t="s">
        <v>5177</v>
      </c>
      <c r="B2845" s="127">
        <v>50</v>
      </c>
    </row>
    <row r="2846" spans="1:2">
      <c r="A2846" s="126" t="s">
        <v>2695</v>
      </c>
      <c r="B2846" s="127">
        <v>50</v>
      </c>
    </row>
    <row r="2847" spans="1:2">
      <c r="A2847" s="126" t="s">
        <v>2696</v>
      </c>
      <c r="B2847" s="127">
        <v>50</v>
      </c>
    </row>
    <row r="2848" spans="1:2">
      <c r="A2848" s="126" t="s">
        <v>5178</v>
      </c>
      <c r="B2848" s="127">
        <v>50</v>
      </c>
    </row>
    <row r="2849" spans="1:2">
      <c r="A2849" s="126" t="s">
        <v>5179</v>
      </c>
      <c r="B2849" s="127">
        <v>50</v>
      </c>
    </row>
    <row r="2850" spans="1:2">
      <c r="A2850" s="126" t="s">
        <v>5180</v>
      </c>
      <c r="B2850" s="127">
        <v>50</v>
      </c>
    </row>
    <row r="2851" spans="1:2">
      <c r="A2851" s="126" t="s">
        <v>5181</v>
      </c>
      <c r="B2851" s="127">
        <v>50</v>
      </c>
    </row>
    <row r="2852" spans="1:2">
      <c r="A2852" s="126" t="s">
        <v>5182</v>
      </c>
      <c r="B2852" s="127">
        <v>50</v>
      </c>
    </row>
    <row r="2853" spans="1:2">
      <c r="A2853" s="126" t="s">
        <v>5183</v>
      </c>
      <c r="B2853" s="127">
        <v>50</v>
      </c>
    </row>
    <row r="2854" spans="1:2">
      <c r="A2854" s="126" t="s">
        <v>5184</v>
      </c>
      <c r="B2854" s="127">
        <v>50</v>
      </c>
    </row>
    <row r="2855" spans="1:2">
      <c r="A2855" s="126" t="s">
        <v>5185</v>
      </c>
      <c r="B2855" s="127">
        <v>50</v>
      </c>
    </row>
    <row r="2856" spans="1:2">
      <c r="A2856" s="126" t="s">
        <v>5186</v>
      </c>
      <c r="B2856" s="127">
        <v>50</v>
      </c>
    </row>
    <row r="2857" spans="1:2">
      <c r="A2857" s="129" t="s">
        <v>8177</v>
      </c>
      <c r="B2857" s="127">
        <v>50</v>
      </c>
    </row>
    <row r="2858" spans="1:2">
      <c r="A2858" s="129" t="s">
        <v>8179</v>
      </c>
      <c r="B2858" s="127">
        <v>50</v>
      </c>
    </row>
    <row r="2859" spans="1:2">
      <c r="A2859" s="129" t="s">
        <v>8181</v>
      </c>
      <c r="B2859" s="127">
        <v>50</v>
      </c>
    </row>
    <row r="2860" spans="1:2">
      <c r="A2860" s="129" t="s">
        <v>8183</v>
      </c>
      <c r="B2860" s="127">
        <v>50</v>
      </c>
    </row>
    <row r="2861" spans="1:2">
      <c r="A2861" s="129" t="s">
        <v>8185</v>
      </c>
      <c r="B2861" s="127">
        <v>0</v>
      </c>
    </row>
    <row r="2862" spans="1:2">
      <c r="A2862" s="129" t="s">
        <v>8187</v>
      </c>
      <c r="B2862" s="127">
        <v>50</v>
      </c>
    </row>
    <row r="2863" spans="1:2">
      <c r="A2863" s="129" t="s">
        <v>8189</v>
      </c>
      <c r="B2863" s="127">
        <v>50</v>
      </c>
    </row>
    <row r="2864" spans="1:2">
      <c r="A2864" s="129" t="s">
        <v>8191</v>
      </c>
      <c r="B2864" s="127">
        <v>50</v>
      </c>
    </row>
    <row r="2865" spans="1:2">
      <c r="A2865" s="129" t="s">
        <v>8193</v>
      </c>
      <c r="B2865" s="127">
        <v>0</v>
      </c>
    </row>
    <row r="2866" spans="1:2">
      <c r="A2866" s="129" t="s">
        <v>8195</v>
      </c>
      <c r="B2866" s="127">
        <v>0</v>
      </c>
    </row>
    <row r="2867" spans="1:2">
      <c r="A2867" s="129" t="s">
        <v>8197</v>
      </c>
      <c r="B2867" s="127">
        <v>50</v>
      </c>
    </row>
    <row r="2868" spans="1:2">
      <c r="A2868" s="129" t="s">
        <v>8199</v>
      </c>
      <c r="B2868" s="127">
        <v>50</v>
      </c>
    </row>
    <row r="2869" spans="1:2">
      <c r="A2869" s="129" t="s">
        <v>8201</v>
      </c>
      <c r="B2869" s="127">
        <v>0</v>
      </c>
    </row>
    <row r="2870" spans="1:2">
      <c r="A2870" s="129" t="s">
        <v>8203</v>
      </c>
      <c r="B2870" s="127">
        <v>50</v>
      </c>
    </row>
    <row r="2871" spans="1:2">
      <c r="A2871" s="129" t="s">
        <v>8205</v>
      </c>
      <c r="B2871" s="127">
        <v>50</v>
      </c>
    </row>
    <row r="2872" spans="1:2">
      <c r="A2872" s="129" t="s">
        <v>8207</v>
      </c>
      <c r="B2872" s="127">
        <v>50</v>
      </c>
    </row>
    <row r="2873" spans="1:2">
      <c r="A2873" s="129" t="s">
        <v>8209</v>
      </c>
      <c r="B2873" s="127">
        <v>0</v>
      </c>
    </row>
    <row r="2874" spans="1:2">
      <c r="A2874" s="129" t="s">
        <v>8211</v>
      </c>
      <c r="B2874" s="127">
        <v>50</v>
      </c>
    </row>
    <row r="2875" spans="1:2">
      <c r="A2875" s="129" t="s">
        <v>8213</v>
      </c>
      <c r="B2875" s="127">
        <v>50</v>
      </c>
    </row>
    <row r="2876" spans="1:2">
      <c r="A2876" s="129" t="s">
        <v>8215</v>
      </c>
      <c r="B2876" s="127">
        <v>50</v>
      </c>
    </row>
    <row r="2877" spans="1:2">
      <c r="A2877" s="129" t="s">
        <v>8217</v>
      </c>
      <c r="B2877" s="127">
        <v>0</v>
      </c>
    </row>
    <row r="2878" spans="1:2">
      <c r="A2878" s="129" t="s">
        <v>8219</v>
      </c>
      <c r="B2878" s="127">
        <v>50</v>
      </c>
    </row>
    <row r="2879" spans="1:2">
      <c r="A2879" s="129" t="s">
        <v>8221</v>
      </c>
      <c r="B2879" s="127">
        <v>50</v>
      </c>
    </row>
    <row r="2880" spans="1:2">
      <c r="A2880" s="129" t="s">
        <v>8223</v>
      </c>
      <c r="B2880" s="127">
        <v>50</v>
      </c>
    </row>
    <row r="2881" spans="1:2">
      <c r="A2881" s="129" t="s">
        <v>8225</v>
      </c>
      <c r="B2881" s="127">
        <v>50</v>
      </c>
    </row>
    <row r="2882" spans="1:2">
      <c r="A2882" s="129" t="s">
        <v>8227</v>
      </c>
      <c r="B2882" s="127">
        <v>50</v>
      </c>
    </row>
    <row r="2883" spans="1:2">
      <c r="A2883" s="129" t="s">
        <v>8229</v>
      </c>
      <c r="B2883" s="127">
        <v>50</v>
      </c>
    </row>
    <row r="2884" spans="1:2">
      <c r="A2884" s="129" t="s">
        <v>8231</v>
      </c>
      <c r="B2884" s="127">
        <v>50</v>
      </c>
    </row>
    <row r="2885" spans="1:2">
      <c r="A2885" s="129" t="s">
        <v>8233</v>
      </c>
      <c r="B2885" s="127">
        <v>0</v>
      </c>
    </row>
    <row r="2886" spans="1:2">
      <c r="A2886" s="129" t="s">
        <v>8235</v>
      </c>
      <c r="B2886" s="127">
        <v>0</v>
      </c>
    </row>
    <row r="2887" spans="1:2">
      <c r="A2887" s="129" t="s">
        <v>8237</v>
      </c>
      <c r="B2887" s="127">
        <v>50</v>
      </c>
    </row>
    <row r="2888" spans="1:2">
      <c r="A2888" s="129" t="s">
        <v>8239</v>
      </c>
      <c r="B2888" s="127">
        <v>50</v>
      </c>
    </row>
    <row r="2889" spans="1:2">
      <c r="A2889" s="129" t="s">
        <v>8241</v>
      </c>
      <c r="B2889" s="127">
        <v>50</v>
      </c>
    </row>
    <row r="2890" spans="1:2">
      <c r="A2890" s="129" t="s">
        <v>8243</v>
      </c>
      <c r="B2890" s="127">
        <v>50</v>
      </c>
    </row>
    <row r="2891" spans="1:2">
      <c r="A2891" s="129" t="s">
        <v>8245</v>
      </c>
      <c r="B2891" s="127">
        <v>50</v>
      </c>
    </row>
    <row r="2892" spans="1:2">
      <c r="A2892" s="129" t="s">
        <v>8247</v>
      </c>
      <c r="B2892" s="127">
        <v>50</v>
      </c>
    </row>
    <row r="2893" spans="1:2">
      <c r="A2893" s="129" t="s">
        <v>8249</v>
      </c>
      <c r="B2893" s="127">
        <v>50</v>
      </c>
    </row>
    <row r="2894" spans="1:2">
      <c r="A2894" s="129" t="s">
        <v>8251</v>
      </c>
      <c r="B2894" s="127">
        <v>0</v>
      </c>
    </row>
    <row r="2895" spans="1:2">
      <c r="A2895" s="129" t="s">
        <v>8253</v>
      </c>
      <c r="B2895" s="127">
        <v>50</v>
      </c>
    </row>
    <row r="2896" spans="1:2">
      <c r="A2896" s="129" t="s">
        <v>8255</v>
      </c>
      <c r="B2896" s="127">
        <v>50</v>
      </c>
    </row>
    <row r="2897" spans="1:2">
      <c r="A2897" s="126" t="s">
        <v>2698</v>
      </c>
      <c r="B2897" s="127">
        <v>50</v>
      </c>
    </row>
    <row r="2898" spans="1:2">
      <c r="A2898" s="126" t="s">
        <v>2699</v>
      </c>
      <c r="B2898" s="127">
        <v>50</v>
      </c>
    </row>
    <row r="2899" spans="1:2">
      <c r="A2899" s="126" t="s">
        <v>2700</v>
      </c>
      <c r="B2899" s="127">
        <v>50</v>
      </c>
    </row>
    <row r="2900" spans="1:2">
      <c r="A2900" s="126" t="s">
        <v>2701</v>
      </c>
      <c r="B2900" s="127">
        <v>50</v>
      </c>
    </row>
    <row r="2901" spans="1:2">
      <c r="A2901" s="126" t="s">
        <v>2702</v>
      </c>
      <c r="B2901" s="127">
        <v>50</v>
      </c>
    </row>
    <row r="2902" spans="1:2">
      <c r="A2902" s="126" t="s">
        <v>2703</v>
      </c>
      <c r="B2902" s="127">
        <v>50</v>
      </c>
    </row>
    <row r="2903" spans="1:2">
      <c r="A2903" s="126" t="s">
        <v>2704</v>
      </c>
      <c r="B2903" s="127">
        <v>50</v>
      </c>
    </row>
    <row r="2904" spans="1:2">
      <c r="A2904" s="126" t="s">
        <v>5187</v>
      </c>
      <c r="B2904" s="127">
        <v>50</v>
      </c>
    </row>
    <row r="2905" spans="1:2">
      <c r="A2905" s="126" t="s">
        <v>2705</v>
      </c>
      <c r="B2905" s="127">
        <v>50</v>
      </c>
    </row>
    <row r="2906" spans="1:2">
      <c r="A2906" s="126" t="s">
        <v>2706</v>
      </c>
      <c r="B2906" s="127">
        <v>50</v>
      </c>
    </row>
    <row r="2907" spans="1:2">
      <c r="A2907" s="126" t="s">
        <v>5188</v>
      </c>
      <c r="B2907" s="127">
        <v>50</v>
      </c>
    </row>
    <row r="2908" spans="1:2">
      <c r="A2908" s="126" t="s">
        <v>2707</v>
      </c>
      <c r="B2908" s="127">
        <v>50</v>
      </c>
    </row>
    <row r="2909" spans="1:2">
      <c r="A2909" s="126" t="s">
        <v>5189</v>
      </c>
      <c r="B2909" s="127">
        <v>50</v>
      </c>
    </row>
    <row r="2910" spans="1:2">
      <c r="A2910" s="126" t="s">
        <v>5190</v>
      </c>
      <c r="B2910" s="127">
        <v>50</v>
      </c>
    </row>
    <row r="2911" spans="1:2">
      <c r="A2911" s="126" t="s">
        <v>2708</v>
      </c>
      <c r="B2911" s="127">
        <v>50</v>
      </c>
    </row>
    <row r="2912" spans="1:2">
      <c r="A2912" s="126" t="s">
        <v>2709</v>
      </c>
      <c r="B2912" s="127">
        <v>50</v>
      </c>
    </row>
    <row r="2913" spans="1:2">
      <c r="A2913" s="126" t="s">
        <v>5191</v>
      </c>
      <c r="B2913" s="127">
        <v>50</v>
      </c>
    </row>
    <row r="2914" spans="1:2">
      <c r="A2914" s="126" t="s">
        <v>5192</v>
      </c>
      <c r="B2914" s="127">
        <v>50</v>
      </c>
    </row>
    <row r="2915" spans="1:2">
      <c r="A2915" s="126" t="s">
        <v>2710</v>
      </c>
      <c r="B2915" s="127">
        <v>50</v>
      </c>
    </row>
    <row r="2916" spans="1:2">
      <c r="A2916" s="126" t="s">
        <v>2711</v>
      </c>
      <c r="B2916" s="127">
        <v>50</v>
      </c>
    </row>
    <row r="2917" spans="1:2">
      <c r="A2917" s="126" t="s">
        <v>5193</v>
      </c>
      <c r="B2917" s="127">
        <v>50</v>
      </c>
    </row>
    <row r="2918" spans="1:2">
      <c r="A2918" s="126" t="s">
        <v>2712</v>
      </c>
      <c r="B2918" s="127">
        <v>50</v>
      </c>
    </row>
    <row r="2919" spans="1:2">
      <c r="A2919" s="126" t="s">
        <v>5194</v>
      </c>
      <c r="B2919" s="127">
        <v>50</v>
      </c>
    </row>
    <row r="2920" spans="1:2">
      <c r="A2920" s="126" t="s">
        <v>2713</v>
      </c>
      <c r="B2920" s="127">
        <v>50</v>
      </c>
    </row>
    <row r="2921" spans="1:2">
      <c r="A2921" s="126" t="s">
        <v>5195</v>
      </c>
      <c r="B2921" s="127">
        <v>50</v>
      </c>
    </row>
    <row r="2922" spans="1:2">
      <c r="A2922" s="126" t="s">
        <v>5196</v>
      </c>
      <c r="B2922" s="127">
        <v>50</v>
      </c>
    </row>
    <row r="2923" spans="1:2">
      <c r="A2923" s="126" t="s">
        <v>2714</v>
      </c>
      <c r="B2923" s="127">
        <v>50</v>
      </c>
    </row>
    <row r="2924" spans="1:2">
      <c r="A2924" s="126" t="s">
        <v>2715</v>
      </c>
      <c r="B2924" s="127">
        <v>50</v>
      </c>
    </row>
    <row r="2925" spans="1:2">
      <c r="A2925" s="126" t="s">
        <v>2716</v>
      </c>
      <c r="B2925" s="127">
        <v>50</v>
      </c>
    </row>
    <row r="2926" spans="1:2">
      <c r="A2926" s="126" t="s">
        <v>2717</v>
      </c>
      <c r="B2926" s="127">
        <v>50</v>
      </c>
    </row>
    <row r="2927" spans="1:2">
      <c r="A2927" s="126" t="s">
        <v>5197</v>
      </c>
      <c r="B2927" s="127">
        <v>50</v>
      </c>
    </row>
    <row r="2928" spans="1:2">
      <c r="A2928" s="126" t="s">
        <v>5198</v>
      </c>
      <c r="B2928" s="127">
        <v>50</v>
      </c>
    </row>
    <row r="2929" spans="1:2">
      <c r="A2929" s="126" t="s">
        <v>5199</v>
      </c>
      <c r="B2929" s="127">
        <v>50</v>
      </c>
    </row>
    <row r="2930" spans="1:2">
      <c r="A2930" s="126" t="s">
        <v>2718</v>
      </c>
      <c r="B2930" s="127">
        <v>50</v>
      </c>
    </row>
    <row r="2931" spans="1:2">
      <c r="A2931" s="126" t="s">
        <v>2719</v>
      </c>
      <c r="B2931" s="127">
        <v>50</v>
      </c>
    </row>
    <row r="2932" spans="1:2">
      <c r="A2932" s="126" t="s">
        <v>2720</v>
      </c>
      <c r="B2932" s="127">
        <v>50</v>
      </c>
    </row>
    <row r="2933" spans="1:2">
      <c r="A2933" s="126" t="s">
        <v>2721</v>
      </c>
      <c r="B2933" s="127">
        <v>50</v>
      </c>
    </row>
    <row r="2934" spans="1:2">
      <c r="A2934" s="126" t="s">
        <v>2722</v>
      </c>
      <c r="B2934" s="127">
        <v>50</v>
      </c>
    </row>
    <row r="2935" spans="1:2">
      <c r="A2935" s="126" t="s">
        <v>2723</v>
      </c>
      <c r="B2935" s="127">
        <v>50</v>
      </c>
    </row>
    <row r="2936" spans="1:2">
      <c r="A2936" s="126" t="s">
        <v>2724</v>
      </c>
      <c r="B2936" s="127">
        <v>50</v>
      </c>
    </row>
    <row r="2937" spans="1:2">
      <c r="A2937" s="126" t="s">
        <v>2725</v>
      </c>
      <c r="B2937" s="127">
        <v>50</v>
      </c>
    </row>
    <row r="2938" spans="1:2">
      <c r="A2938" s="126" t="s">
        <v>2726</v>
      </c>
      <c r="B2938" s="127">
        <v>50</v>
      </c>
    </row>
    <row r="2939" spans="1:2">
      <c r="A2939" s="126" t="s">
        <v>2727</v>
      </c>
      <c r="B2939" s="127">
        <v>50</v>
      </c>
    </row>
    <row r="2940" spans="1:2">
      <c r="A2940" s="126" t="s">
        <v>2728</v>
      </c>
      <c r="B2940" s="127">
        <v>50</v>
      </c>
    </row>
    <row r="2941" spans="1:2">
      <c r="A2941" s="129" t="s">
        <v>8257</v>
      </c>
      <c r="B2941" s="127">
        <v>50</v>
      </c>
    </row>
    <row r="2942" spans="1:2">
      <c r="A2942" s="129" t="s">
        <v>8259</v>
      </c>
      <c r="B2942" s="127">
        <v>50</v>
      </c>
    </row>
    <row r="2943" spans="1:2">
      <c r="A2943" s="129" t="s">
        <v>8261</v>
      </c>
      <c r="B2943" s="127">
        <v>50</v>
      </c>
    </row>
    <row r="2944" spans="1:2">
      <c r="A2944" s="129" t="s">
        <v>8263</v>
      </c>
      <c r="B2944" s="127">
        <v>50</v>
      </c>
    </row>
    <row r="2945" spans="1:2">
      <c r="A2945" s="126" t="s">
        <v>5200</v>
      </c>
      <c r="B2945" s="127">
        <v>50</v>
      </c>
    </row>
    <row r="2946" spans="1:2">
      <c r="A2946" s="126" t="s">
        <v>2729</v>
      </c>
      <c r="B2946" s="127">
        <v>50</v>
      </c>
    </row>
    <row r="2947" spans="1:2">
      <c r="A2947" s="126" t="s">
        <v>2730</v>
      </c>
      <c r="B2947" s="127">
        <v>50</v>
      </c>
    </row>
    <row r="2948" spans="1:2">
      <c r="A2948" s="126" t="s">
        <v>5201</v>
      </c>
      <c r="B2948" s="127">
        <v>50</v>
      </c>
    </row>
    <row r="2949" spans="1:2">
      <c r="A2949" s="126" t="s">
        <v>5202</v>
      </c>
      <c r="B2949" s="127">
        <v>50</v>
      </c>
    </row>
    <row r="2950" spans="1:2">
      <c r="A2950" s="126" t="s">
        <v>5203</v>
      </c>
      <c r="B2950" s="127">
        <v>50</v>
      </c>
    </row>
    <row r="2951" spans="1:2">
      <c r="A2951" s="126" t="s">
        <v>2731</v>
      </c>
      <c r="B2951" s="127">
        <v>50</v>
      </c>
    </row>
    <row r="2952" spans="1:2">
      <c r="A2952" s="126" t="s">
        <v>5204</v>
      </c>
      <c r="B2952" s="127">
        <v>50</v>
      </c>
    </row>
    <row r="2953" spans="1:2">
      <c r="A2953" s="126" t="s">
        <v>5205</v>
      </c>
      <c r="B2953" s="127">
        <v>50</v>
      </c>
    </row>
    <row r="2954" spans="1:2">
      <c r="A2954" s="126" t="s">
        <v>2732</v>
      </c>
      <c r="B2954" s="127">
        <v>50</v>
      </c>
    </row>
    <row r="2955" spans="1:2">
      <c r="A2955" s="126" t="s">
        <v>2733</v>
      </c>
      <c r="B2955" s="127">
        <v>50</v>
      </c>
    </row>
    <row r="2956" spans="1:2">
      <c r="A2956" s="126" t="s">
        <v>5206</v>
      </c>
      <c r="B2956" s="127">
        <v>50</v>
      </c>
    </row>
    <row r="2957" spans="1:2">
      <c r="A2957" s="126" t="s">
        <v>2734</v>
      </c>
      <c r="B2957" s="127">
        <v>50</v>
      </c>
    </row>
    <row r="2958" spans="1:2">
      <c r="A2958" s="126" t="s">
        <v>5207</v>
      </c>
      <c r="B2958" s="127">
        <v>50</v>
      </c>
    </row>
    <row r="2959" spans="1:2">
      <c r="A2959" s="126" t="s">
        <v>2735</v>
      </c>
      <c r="B2959" s="127">
        <v>50</v>
      </c>
    </row>
    <row r="2960" spans="1:2">
      <c r="A2960" s="126" t="s">
        <v>2736</v>
      </c>
      <c r="B2960" s="127">
        <v>50</v>
      </c>
    </row>
    <row r="2961" spans="1:2">
      <c r="A2961" s="126" t="s">
        <v>2737</v>
      </c>
      <c r="B2961" s="127">
        <v>50</v>
      </c>
    </row>
    <row r="2962" spans="1:2">
      <c r="A2962" s="126" t="s">
        <v>5208</v>
      </c>
      <c r="B2962" s="127">
        <v>50</v>
      </c>
    </row>
    <row r="2963" spans="1:2">
      <c r="A2963" s="126" t="s">
        <v>2738</v>
      </c>
      <c r="B2963" s="127">
        <v>50</v>
      </c>
    </row>
    <row r="2964" spans="1:2">
      <c r="A2964" s="126" t="s">
        <v>2739</v>
      </c>
      <c r="B2964" s="127">
        <v>50</v>
      </c>
    </row>
    <row r="2965" spans="1:2">
      <c r="A2965" s="126" t="s">
        <v>5209</v>
      </c>
      <c r="B2965" s="127">
        <v>50</v>
      </c>
    </row>
    <row r="2966" spans="1:2">
      <c r="A2966" s="126" t="s">
        <v>5210</v>
      </c>
      <c r="B2966" s="127">
        <v>50</v>
      </c>
    </row>
    <row r="2967" spans="1:2">
      <c r="A2967" s="126" t="s">
        <v>5211</v>
      </c>
      <c r="B2967" s="127">
        <v>50</v>
      </c>
    </row>
    <row r="2968" spans="1:2">
      <c r="A2968" s="126" t="s">
        <v>5212</v>
      </c>
      <c r="B2968" s="127">
        <v>50</v>
      </c>
    </row>
    <row r="2969" spans="1:2">
      <c r="A2969" s="126" t="s">
        <v>5213</v>
      </c>
      <c r="B2969" s="127">
        <v>50</v>
      </c>
    </row>
    <row r="2970" spans="1:2">
      <c r="A2970" s="126" t="s">
        <v>5214</v>
      </c>
      <c r="B2970" s="127">
        <v>50</v>
      </c>
    </row>
    <row r="2971" spans="1:2">
      <c r="A2971" s="126" t="s">
        <v>5215</v>
      </c>
      <c r="B2971" s="127">
        <v>50</v>
      </c>
    </row>
    <row r="2972" spans="1:2">
      <c r="A2972" s="126" t="s">
        <v>5216</v>
      </c>
      <c r="B2972" s="127">
        <v>50</v>
      </c>
    </row>
    <row r="2973" spans="1:2">
      <c r="A2973" s="126" t="s">
        <v>5217</v>
      </c>
      <c r="B2973" s="127">
        <v>50</v>
      </c>
    </row>
    <row r="2974" spans="1:2">
      <c r="A2974" s="126" t="s">
        <v>5218</v>
      </c>
      <c r="B2974" s="127">
        <v>50</v>
      </c>
    </row>
    <row r="2975" spans="1:2">
      <c r="A2975" s="126" t="s">
        <v>5219</v>
      </c>
      <c r="B2975" s="127">
        <v>50</v>
      </c>
    </row>
    <row r="2976" spans="1:2">
      <c r="A2976" s="126" t="s">
        <v>5220</v>
      </c>
      <c r="B2976" s="127">
        <v>50</v>
      </c>
    </row>
    <row r="2977" spans="1:2">
      <c r="A2977" s="125" t="s">
        <v>2815</v>
      </c>
      <c r="B2977" s="127">
        <v>50</v>
      </c>
    </row>
    <row r="2978" spans="1:2">
      <c r="A2978" s="125" t="s">
        <v>2816</v>
      </c>
      <c r="B2978" s="127">
        <v>50</v>
      </c>
    </row>
    <row r="2979" spans="1:2">
      <c r="A2979" s="125" t="s">
        <v>2817</v>
      </c>
      <c r="B2979" s="127">
        <v>50</v>
      </c>
    </row>
    <row r="2980" spans="1:2">
      <c r="A2980" s="125" t="s">
        <v>2818</v>
      </c>
      <c r="B2980" s="127">
        <v>50</v>
      </c>
    </row>
    <row r="2981" spans="1:2">
      <c r="A2981" s="125" t="s">
        <v>2819</v>
      </c>
      <c r="B2981" s="127">
        <v>50</v>
      </c>
    </row>
    <row r="2982" spans="1:2">
      <c r="A2982" s="125" t="s">
        <v>2820</v>
      </c>
      <c r="B2982" s="127">
        <v>50</v>
      </c>
    </row>
    <row r="2983" spans="1:2">
      <c r="A2983" s="125" t="s">
        <v>2821</v>
      </c>
      <c r="B2983" s="127">
        <v>50</v>
      </c>
    </row>
    <row r="2984" spans="1:2">
      <c r="A2984" s="125" t="s">
        <v>2822</v>
      </c>
      <c r="B2984" s="127">
        <v>50</v>
      </c>
    </row>
    <row r="2985" spans="1:2">
      <c r="A2985" s="125" t="s">
        <v>2823</v>
      </c>
      <c r="B2985" s="127">
        <v>50</v>
      </c>
    </row>
    <row r="2986" spans="1:2">
      <c r="A2986" s="125" t="s">
        <v>2824</v>
      </c>
      <c r="B2986" s="127">
        <v>50</v>
      </c>
    </row>
    <row r="2987" spans="1:2">
      <c r="A2987" s="125" t="s">
        <v>2825</v>
      </c>
      <c r="B2987" s="127">
        <v>50</v>
      </c>
    </row>
    <row r="2988" spans="1:2">
      <c r="A2988" s="125" t="s">
        <v>2826</v>
      </c>
      <c r="B2988" s="127">
        <v>50</v>
      </c>
    </row>
    <row r="2989" spans="1:2">
      <c r="A2989" s="125" t="s">
        <v>5221</v>
      </c>
      <c r="B2989" s="127">
        <v>50</v>
      </c>
    </row>
    <row r="2990" spans="1:2">
      <c r="A2990" s="125" t="s">
        <v>2827</v>
      </c>
      <c r="B2990" s="127">
        <v>50</v>
      </c>
    </row>
    <row r="2991" spans="1:2">
      <c r="A2991" s="125" t="s">
        <v>2828</v>
      </c>
      <c r="B2991" s="127">
        <v>50</v>
      </c>
    </row>
    <row r="2992" spans="1:2">
      <c r="A2992" s="125" t="s">
        <v>2829</v>
      </c>
      <c r="B2992" s="127">
        <v>50</v>
      </c>
    </row>
    <row r="2993" spans="1:2">
      <c r="A2993" s="125" t="s">
        <v>2830</v>
      </c>
      <c r="B2993" s="127">
        <v>50</v>
      </c>
    </row>
    <row r="2994" spans="1:2">
      <c r="A2994" s="125" t="s">
        <v>2831</v>
      </c>
      <c r="B2994" s="127">
        <v>50</v>
      </c>
    </row>
    <row r="2995" spans="1:2">
      <c r="A2995" s="125" t="s">
        <v>2832</v>
      </c>
      <c r="B2995" s="127">
        <v>50</v>
      </c>
    </row>
    <row r="2996" spans="1:2">
      <c r="A2996" s="125" t="s">
        <v>2833</v>
      </c>
      <c r="B2996" s="127">
        <v>50</v>
      </c>
    </row>
    <row r="2997" spans="1:2">
      <c r="A2997" s="125" t="s">
        <v>2834</v>
      </c>
      <c r="B2997" s="127">
        <v>50</v>
      </c>
    </row>
    <row r="2998" spans="1:2">
      <c r="A2998" s="125" t="s">
        <v>2835</v>
      </c>
      <c r="B2998" s="127">
        <v>50</v>
      </c>
    </row>
    <row r="2999" spans="1:2">
      <c r="A2999" s="125" t="s">
        <v>2836</v>
      </c>
      <c r="B2999" s="127">
        <v>50</v>
      </c>
    </row>
    <row r="3000" spans="1:2">
      <c r="A3000" s="125" t="s">
        <v>2837</v>
      </c>
      <c r="B3000" s="127">
        <v>50</v>
      </c>
    </row>
    <row r="3001" spans="1:2">
      <c r="A3001" s="125" t="s">
        <v>2838</v>
      </c>
      <c r="B3001" s="127">
        <v>50</v>
      </c>
    </row>
    <row r="3002" spans="1:2">
      <c r="A3002" s="125" t="s">
        <v>2839</v>
      </c>
      <c r="B3002" s="127">
        <v>50</v>
      </c>
    </row>
    <row r="3003" spans="1:2">
      <c r="A3003" s="125" t="s">
        <v>2840</v>
      </c>
      <c r="B3003" s="127">
        <v>50</v>
      </c>
    </row>
    <row r="3004" spans="1:2">
      <c r="A3004" s="125" t="s">
        <v>2841</v>
      </c>
      <c r="B3004" s="127">
        <v>50</v>
      </c>
    </row>
    <row r="3005" spans="1:2">
      <c r="A3005" s="125" t="s">
        <v>2842</v>
      </c>
      <c r="B3005" s="127">
        <v>50</v>
      </c>
    </row>
    <row r="3006" spans="1:2">
      <c r="A3006" s="125" t="s">
        <v>2843</v>
      </c>
      <c r="B3006" s="127">
        <v>50</v>
      </c>
    </row>
    <row r="3007" spans="1:2">
      <c r="A3007" s="125" t="s">
        <v>2844</v>
      </c>
      <c r="B3007" s="127">
        <v>50</v>
      </c>
    </row>
    <row r="3008" spans="1:2">
      <c r="A3008" s="125" t="s">
        <v>2845</v>
      </c>
      <c r="B3008" s="127">
        <v>50</v>
      </c>
    </row>
    <row r="3009" spans="1:2">
      <c r="A3009" s="125" t="s">
        <v>5222</v>
      </c>
      <c r="B3009" s="127">
        <v>50</v>
      </c>
    </row>
    <row r="3010" spans="1:2">
      <c r="A3010" s="125" t="s">
        <v>2846</v>
      </c>
      <c r="B3010" s="127">
        <v>50</v>
      </c>
    </row>
    <row r="3011" spans="1:2">
      <c r="A3011" s="125" t="s">
        <v>2847</v>
      </c>
      <c r="B3011" s="127">
        <v>50</v>
      </c>
    </row>
    <row r="3012" spans="1:2">
      <c r="A3012" s="125" t="s">
        <v>2848</v>
      </c>
      <c r="B3012" s="127">
        <v>50</v>
      </c>
    </row>
    <row r="3013" spans="1:2">
      <c r="A3013" s="125" t="s">
        <v>2849</v>
      </c>
      <c r="B3013" s="127">
        <v>50</v>
      </c>
    </row>
    <row r="3014" spans="1:2">
      <c r="A3014" s="125" t="s">
        <v>2850</v>
      </c>
      <c r="B3014" s="127">
        <v>50</v>
      </c>
    </row>
    <row r="3015" spans="1:2">
      <c r="A3015" s="125" t="s">
        <v>2851</v>
      </c>
      <c r="B3015" s="127">
        <v>50</v>
      </c>
    </row>
    <row r="3016" spans="1:2">
      <c r="A3016" s="125" t="s">
        <v>2852</v>
      </c>
      <c r="B3016" s="127">
        <v>50</v>
      </c>
    </row>
    <row r="3017" spans="1:2">
      <c r="A3017" s="125" t="s">
        <v>2853</v>
      </c>
      <c r="B3017" s="127">
        <v>50</v>
      </c>
    </row>
    <row r="3018" spans="1:2">
      <c r="A3018" s="125" t="s">
        <v>2854</v>
      </c>
      <c r="B3018" s="127">
        <v>50</v>
      </c>
    </row>
    <row r="3019" spans="1:2">
      <c r="A3019" s="125" t="s">
        <v>2855</v>
      </c>
      <c r="B3019" s="127">
        <v>50</v>
      </c>
    </row>
    <row r="3020" spans="1:2">
      <c r="A3020" s="125" t="s">
        <v>2856</v>
      </c>
      <c r="B3020" s="127">
        <v>50</v>
      </c>
    </row>
    <row r="3021" spans="1:2">
      <c r="A3021" s="125" t="s">
        <v>2857</v>
      </c>
      <c r="B3021" s="127">
        <v>50</v>
      </c>
    </row>
    <row r="3022" spans="1:2">
      <c r="A3022" s="125" t="s">
        <v>2858</v>
      </c>
      <c r="B3022" s="127">
        <v>50</v>
      </c>
    </row>
    <row r="3023" spans="1:2">
      <c r="A3023" s="125" t="s">
        <v>2859</v>
      </c>
      <c r="B3023" s="127">
        <v>50</v>
      </c>
    </row>
    <row r="3024" spans="1:2">
      <c r="A3024" s="125" t="s">
        <v>2860</v>
      </c>
      <c r="B3024" s="127">
        <v>50</v>
      </c>
    </row>
    <row r="3025" spans="1:2">
      <c r="A3025" s="125" t="s">
        <v>2861</v>
      </c>
      <c r="B3025" s="127">
        <v>50</v>
      </c>
    </row>
    <row r="3026" spans="1:2">
      <c r="A3026" s="125" t="s">
        <v>2862</v>
      </c>
      <c r="B3026" s="127">
        <v>50</v>
      </c>
    </row>
    <row r="3027" spans="1:2">
      <c r="A3027" s="125" t="s">
        <v>2863</v>
      </c>
      <c r="B3027" s="127">
        <v>50</v>
      </c>
    </row>
    <row r="3028" spans="1:2">
      <c r="A3028" s="125" t="s">
        <v>2864</v>
      </c>
      <c r="B3028" s="127">
        <v>50</v>
      </c>
    </row>
    <row r="3029" spans="1:2">
      <c r="A3029" s="125" t="s">
        <v>2865</v>
      </c>
      <c r="B3029" s="127">
        <v>50</v>
      </c>
    </row>
    <row r="3030" spans="1:2">
      <c r="A3030" s="125" t="s">
        <v>5223</v>
      </c>
      <c r="B3030" s="127">
        <v>50</v>
      </c>
    </row>
    <row r="3031" spans="1:2">
      <c r="A3031" s="125" t="s">
        <v>2866</v>
      </c>
      <c r="B3031" s="127">
        <v>50</v>
      </c>
    </row>
    <row r="3032" spans="1:2">
      <c r="A3032" s="125" t="s">
        <v>2867</v>
      </c>
      <c r="B3032" s="127">
        <v>50</v>
      </c>
    </row>
    <row r="3033" spans="1:2">
      <c r="A3033" s="125" t="s">
        <v>2868</v>
      </c>
      <c r="B3033" s="127">
        <v>50</v>
      </c>
    </row>
    <row r="3034" spans="1:2">
      <c r="A3034" s="125" t="s">
        <v>2869</v>
      </c>
      <c r="B3034" s="127">
        <v>50</v>
      </c>
    </row>
    <row r="3035" spans="1:2">
      <c r="A3035" s="125" t="s">
        <v>2870</v>
      </c>
      <c r="B3035" s="127">
        <v>50</v>
      </c>
    </row>
    <row r="3036" spans="1:2">
      <c r="A3036" s="125" t="s">
        <v>2871</v>
      </c>
      <c r="B3036" s="127">
        <v>50</v>
      </c>
    </row>
    <row r="3037" spans="1:2">
      <c r="A3037" s="125" t="s">
        <v>5224</v>
      </c>
      <c r="B3037" s="127">
        <v>50</v>
      </c>
    </row>
    <row r="3038" spans="1:2">
      <c r="A3038" s="125" t="s">
        <v>2872</v>
      </c>
      <c r="B3038" s="127">
        <v>50</v>
      </c>
    </row>
    <row r="3039" spans="1:2">
      <c r="A3039" s="125" t="s">
        <v>2873</v>
      </c>
      <c r="B3039" s="127">
        <v>50</v>
      </c>
    </row>
    <row r="3040" spans="1:2">
      <c r="A3040" s="125" t="s">
        <v>2874</v>
      </c>
      <c r="B3040" s="127">
        <v>50</v>
      </c>
    </row>
    <row r="3041" spans="1:2">
      <c r="A3041" s="125" t="s">
        <v>2875</v>
      </c>
      <c r="B3041" s="127">
        <v>50</v>
      </c>
    </row>
    <row r="3042" spans="1:2">
      <c r="A3042" s="125" t="s">
        <v>2876</v>
      </c>
      <c r="B3042" s="127">
        <v>50</v>
      </c>
    </row>
    <row r="3043" spans="1:2">
      <c r="A3043" s="125" t="s">
        <v>2877</v>
      </c>
      <c r="B3043" s="127">
        <v>50</v>
      </c>
    </row>
    <row r="3044" spans="1:2">
      <c r="A3044" s="125" t="s">
        <v>2878</v>
      </c>
      <c r="B3044" s="127">
        <v>50</v>
      </c>
    </row>
    <row r="3045" spans="1:2">
      <c r="A3045" s="125" t="s">
        <v>2879</v>
      </c>
      <c r="B3045" s="127">
        <v>50</v>
      </c>
    </row>
    <row r="3046" spans="1:2">
      <c r="A3046" s="125" t="s">
        <v>2880</v>
      </c>
      <c r="B3046" s="127">
        <v>50</v>
      </c>
    </row>
    <row r="3047" spans="1:2">
      <c r="A3047" s="125" t="s">
        <v>2881</v>
      </c>
      <c r="B3047" s="127">
        <v>50</v>
      </c>
    </row>
    <row r="3048" spans="1:2">
      <c r="A3048" s="125" t="s">
        <v>2882</v>
      </c>
      <c r="B3048" s="127">
        <v>50</v>
      </c>
    </row>
    <row r="3049" spans="1:2">
      <c r="A3049" s="125" t="s">
        <v>2883</v>
      </c>
      <c r="B3049" s="127">
        <v>50</v>
      </c>
    </row>
    <row r="3050" spans="1:2">
      <c r="A3050" s="125" t="s">
        <v>2884</v>
      </c>
      <c r="B3050" s="127">
        <v>50</v>
      </c>
    </row>
    <row r="3051" spans="1:2">
      <c r="A3051" s="125" t="s">
        <v>2885</v>
      </c>
      <c r="B3051" s="127">
        <v>50</v>
      </c>
    </row>
    <row r="3052" spans="1:2">
      <c r="A3052" s="125" t="s">
        <v>2886</v>
      </c>
      <c r="B3052" s="127">
        <v>50</v>
      </c>
    </row>
    <row r="3053" spans="1:2">
      <c r="A3053" s="125" t="s">
        <v>2887</v>
      </c>
      <c r="B3053" s="127">
        <v>50</v>
      </c>
    </row>
    <row r="3054" spans="1:2">
      <c r="A3054" s="125" t="s">
        <v>2888</v>
      </c>
      <c r="B3054" s="127">
        <v>50</v>
      </c>
    </row>
    <row r="3055" spans="1:2">
      <c r="A3055" s="125" t="s">
        <v>2889</v>
      </c>
      <c r="B3055" s="127">
        <v>50</v>
      </c>
    </row>
    <row r="3056" spans="1:2">
      <c r="A3056" s="125" t="s">
        <v>2890</v>
      </c>
      <c r="B3056" s="127">
        <v>50</v>
      </c>
    </row>
    <row r="3057" spans="1:2">
      <c r="A3057" s="125" t="s">
        <v>2891</v>
      </c>
      <c r="B3057" s="127">
        <v>50</v>
      </c>
    </row>
    <row r="3058" spans="1:2">
      <c r="A3058" s="125" t="s">
        <v>2892</v>
      </c>
      <c r="B3058" s="127">
        <v>50</v>
      </c>
    </row>
    <row r="3059" spans="1:2">
      <c r="A3059" s="125" t="s">
        <v>2893</v>
      </c>
      <c r="B3059" s="127">
        <v>50</v>
      </c>
    </row>
    <row r="3060" spans="1:2">
      <c r="A3060" s="125" t="s">
        <v>2894</v>
      </c>
      <c r="B3060" s="127">
        <v>50</v>
      </c>
    </row>
    <row r="3061" spans="1:2">
      <c r="A3061" s="125" t="s">
        <v>2895</v>
      </c>
      <c r="B3061" s="127">
        <v>50</v>
      </c>
    </row>
    <row r="3062" spans="1:2">
      <c r="A3062" s="125" t="s">
        <v>2896</v>
      </c>
      <c r="B3062" s="127">
        <v>50</v>
      </c>
    </row>
    <row r="3063" spans="1:2">
      <c r="A3063" s="125" t="s">
        <v>2897</v>
      </c>
      <c r="B3063" s="127">
        <v>50</v>
      </c>
    </row>
    <row r="3064" spans="1:2">
      <c r="A3064" s="125" t="s">
        <v>2898</v>
      </c>
      <c r="B3064" s="127">
        <v>50</v>
      </c>
    </row>
    <row r="3065" spans="1:2">
      <c r="A3065" s="125" t="s">
        <v>2899</v>
      </c>
      <c r="B3065" s="127">
        <v>50</v>
      </c>
    </row>
    <row r="3066" spans="1:2">
      <c r="A3066" s="125" t="s">
        <v>2900</v>
      </c>
      <c r="B3066" s="127">
        <v>50</v>
      </c>
    </row>
    <row r="3067" spans="1:2">
      <c r="A3067" s="125" t="s">
        <v>2901</v>
      </c>
      <c r="B3067" s="127">
        <v>50</v>
      </c>
    </row>
    <row r="3068" spans="1:2">
      <c r="A3068" s="125" t="s">
        <v>2902</v>
      </c>
      <c r="B3068" s="127">
        <v>50</v>
      </c>
    </row>
    <row r="3069" spans="1:2">
      <c r="A3069" s="125" t="s">
        <v>2903</v>
      </c>
      <c r="B3069" s="127">
        <v>50</v>
      </c>
    </row>
    <row r="3070" spans="1:2">
      <c r="A3070" s="125" t="s">
        <v>2904</v>
      </c>
      <c r="B3070" s="127">
        <v>50</v>
      </c>
    </row>
    <row r="3071" spans="1:2">
      <c r="A3071" s="125" t="s">
        <v>2905</v>
      </c>
      <c r="B3071" s="127">
        <v>50</v>
      </c>
    </row>
    <row r="3072" spans="1:2">
      <c r="A3072" s="125" t="s">
        <v>5225</v>
      </c>
      <c r="B3072" s="127">
        <v>50</v>
      </c>
    </row>
    <row r="3073" spans="1:2">
      <c r="A3073" s="125" t="s">
        <v>2906</v>
      </c>
      <c r="B3073" s="127">
        <v>50</v>
      </c>
    </row>
    <row r="3074" spans="1:2">
      <c r="A3074" s="125" t="s">
        <v>2907</v>
      </c>
      <c r="B3074" s="127">
        <v>50</v>
      </c>
    </row>
    <row r="3075" spans="1:2">
      <c r="A3075" s="125" t="s">
        <v>2908</v>
      </c>
      <c r="B3075" s="127">
        <v>50</v>
      </c>
    </row>
    <row r="3076" spans="1:2">
      <c r="A3076" s="125" t="s">
        <v>2909</v>
      </c>
      <c r="B3076" s="127">
        <v>50</v>
      </c>
    </row>
    <row r="3077" spans="1:2">
      <c r="A3077" s="125" t="s">
        <v>2910</v>
      </c>
      <c r="B3077" s="127">
        <v>50</v>
      </c>
    </row>
    <row r="3078" spans="1:2">
      <c r="A3078" s="125" t="s">
        <v>2911</v>
      </c>
      <c r="B3078" s="127">
        <v>50</v>
      </c>
    </row>
    <row r="3079" spans="1:2">
      <c r="A3079" s="125" t="s">
        <v>2912</v>
      </c>
      <c r="B3079" s="127">
        <v>50</v>
      </c>
    </row>
    <row r="3080" spans="1:2">
      <c r="A3080" s="125" t="s">
        <v>2913</v>
      </c>
      <c r="B3080" s="127">
        <v>50</v>
      </c>
    </row>
    <row r="3081" spans="1:2">
      <c r="A3081" s="125" t="s">
        <v>2914</v>
      </c>
      <c r="B3081" s="127">
        <v>50</v>
      </c>
    </row>
    <row r="3082" spans="1:2">
      <c r="A3082" s="125" t="s">
        <v>2915</v>
      </c>
      <c r="B3082" s="127">
        <v>50</v>
      </c>
    </row>
    <row r="3083" spans="1:2">
      <c r="A3083" s="125" t="s">
        <v>2916</v>
      </c>
      <c r="B3083" s="127">
        <v>50</v>
      </c>
    </row>
    <row r="3084" spans="1:2">
      <c r="A3084" s="125" t="s">
        <v>2917</v>
      </c>
      <c r="B3084" s="127">
        <v>50</v>
      </c>
    </row>
    <row r="3085" spans="1:2">
      <c r="A3085" s="125" t="s">
        <v>2918</v>
      </c>
      <c r="B3085" s="127">
        <v>50</v>
      </c>
    </row>
    <row r="3086" spans="1:2">
      <c r="A3086" s="125" t="s">
        <v>2919</v>
      </c>
      <c r="B3086" s="127">
        <v>50</v>
      </c>
    </row>
    <row r="3087" spans="1:2">
      <c r="A3087" s="125" t="s">
        <v>2920</v>
      </c>
      <c r="B3087" s="127">
        <v>50</v>
      </c>
    </row>
    <row r="3088" spans="1:2">
      <c r="A3088" s="125" t="s">
        <v>2921</v>
      </c>
      <c r="B3088" s="127">
        <v>50</v>
      </c>
    </row>
    <row r="3089" spans="1:2">
      <c r="A3089" s="125" t="s">
        <v>2922</v>
      </c>
      <c r="B3089" s="127">
        <v>50</v>
      </c>
    </row>
    <row r="3090" spans="1:2">
      <c r="A3090" s="125" t="s">
        <v>2923</v>
      </c>
      <c r="B3090" s="127">
        <v>50</v>
      </c>
    </row>
    <row r="3091" spans="1:2">
      <c r="A3091" s="125" t="s">
        <v>5226</v>
      </c>
      <c r="B3091" s="127">
        <v>50</v>
      </c>
    </row>
    <row r="3092" spans="1:2">
      <c r="A3092" s="125" t="s">
        <v>2924</v>
      </c>
      <c r="B3092" s="127">
        <v>50</v>
      </c>
    </row>
    <row r="3093" spans="1:2">
      <c r="A3093" s="125" t="s">
        <v>2925</v>
      </c>
      <c r="B3093" s="127">
        <v>50</v>
      </c>
    </row>
    <row r="3094" spans="1:2">
      <c r="A3094" s="125" t="s">
        <v>2926</v>
      </c>
      <c r="B3094" s="127">
        <v>50</v>
      </c>
    </row>
    <row r="3095" spans="1:2">
      <c r="A3095" s="125" t="s">
        <v>2927</v>
      </c>
      <c r="B3095" s="127">
        <v>50</v>
      </c>
    </row>
    <row r="3096" spans="1:2">
      <c r="A3096" s="125" t="s">
        <v>2928</v>
      </c>
      <c r="B3096" s="127">
        <v>50</v>
      </c>
    </row>
    <row r="3097" spans="1:2">
      <c r="A3097" s="125" t="s">
        <v>2929</v>
      </c>
      <c r="B3097" s="127">
        <v>50</v>
      </c>
    </row>
    <row r="3098" spans="1:2">
      <c r="A3098" s="125" t="s">
        <v>2930</v>
      </c>
      <c r="B3098" s="127">
        <v>50</v>
      </c>
    </row>
    <row r="3099" spans="1:2">
      <c r="A3099" s="125" t="s">
        <v>2931</v>
      </c>
      <c r="B3099" s="127">
        <v>50</v>
      </c>
    </row>
    <row r="3100" spans="1:2">
      <c r="A3100" s="125" t="s">
        <v>2932</v>
      </c>
      <c r="B3100" s="127">
        <v>50</v>
      </c>
    </row>
    <row r="3101" spans="1:2">
      <c r="A3101" s="125" t="s">
        <v>2933</v>
      </c>
      <c r="B3101" s="127">
        <v>50</v>
      </c>
    </row>
    <row r="3102" spans="1:2">
      <c r="A3102" s="125" t="s">
        <v>5227</v>
      </c>
      <c r="B3102" s="127">
        <v>50</v>
      </c>
    </row>
    <row r="3103" spans="1:2">
      <c r="A3103" s="126" t="s">
        <v>2934</v>
      </c>
      <c r="B3103" s="127">
        <v>0</v>
      </c>
    </row>
    <row r="3104" spans="1:2">
      <c r="A3104" s="126" t="s">
        <v>2935</v>
      </c>
      <c r="B3104" s="127">
        <v>50</v>
      </c>
    </row>
    <row r="3105" spans="1:2">
      <c r="A3105" s="126" t="s">
        <v>2936</v>
      </c>
      <c r="B3105" s="127">
        <v>0</v>
      </c>
    </row>
    <row r="3106" spans="1:2">
      <c r="A3106" s="126" t="s">
        <v>2937</v>
      </c>
      <c r="B3106" s="127">
        <v>50</v>
      </c>
    </row>
    <row r="3107" spans="1:2">
      <c r="A3107" s="126" t="s">
        <v>2938</v>
      </c>
      <c r="B3107" s="127">
        <v>0</v>
      </c>
    </row>
    <row r="3108" spans="1:2">
      <c r="A3108" s="125" t="s">
        <v>2939</v>
      </c>
      <c r="B3108" s="127">
        <v>50</v>
      </c>
    </row>
    <row r="3109" spans="1:2">
      <c r="A3109" s="126" t="s">
        <v>2940</v>
      </c>
      <c r="B3109" s="127">
        <v>50</v>
      </c>
    </row>
    <row r="3110" spans="1:2">
      <c r="A3110" s="126" t="s">
        <v>2941</v>
      </c>
      <c r="B3110" s="127">
        <v>0</v>
      </c>
    </row>
    <row r="3111" spans="1:2">
      <c r="A3111" s="126" t="s">
        <v>2942</v>
      </c>
      <c r="B3111" s="127">
        <v>50</v>
      </c>
    </row>
    <row r="3112" spans="1:2">
      <c r="A3112" s="126" t="s">
        <v>2943</v>
      </c>
      <c r="B3112" s="127">
        <v>50</v>
      </c>
    </row>
    <row r="3113" spans="1:2">
      <c r="A3113" s="126" t="s">
        <v>2944</v>
      </c>
      <c r="B3113" s="127">
        <v>50</v>
      </c>
    </row>
    <row r="3114" spans="1:2">
      <c r="A3114" s="126" t="s">
        <v>2945</v>
      </c>
      <c r="B3114" s="127">
        <v>50</v>
      </c>
    </row>
    <row r="3115" spans="1:2">
      <c r="A3115" s="126" t="s">
        <v>2946</v>
      </c>
      <c r="B3115" s="127">
        <v>0</v>
      </c>
    </row>
    <row r="3116" spans="1:2">
      <c r="A3116" s="126" t="s">
        <v>2947</v>
      </c>
      <c r="B3116" s="127">
        <v>0</v>
      </c>
    </row>
    <row r="3117" spans="1:2">
      <c r="A3117" s="126" t="s">
        <v>2948</v>
      </c>
      <c r="B3117" s="127">
        <v>0</v>
      </c>
    </row>
    <row r="3118" spans="1:2">
      <c r="A3118" s="126" t="s">
        <v>2949</v>
      </c>
      <c r="B3118" s="127">
        <v>0</v>
      </c>
    </row>
    <row r="3119" spans="1:2">
      <c r="A3119" s="126" t="s">
        <v>2950</v>
      </c>
      <c r="B3119" s="127">
        <v>50</v>
      </c>
    </row>
    <row r="3120" spans="1:2">
      <c r="A3120" s="126" t="s">
        <v>2951</v>
      </c>
      <c r="B3120" s="127">
        <v>50</v>
      </c>
    </row>
    <row r="3121" spans="1:2">
      <c r="A3121" s="126" t="s">
        <v>2952</v>
      </c>
      <c r="B3121" s="127">
        <v>50</v>
      </c>
    </row>
    <row r="3122" spans="1:2">
      <c r="A3122" s="126" t="s">
        <v>2953</v>
      </c>
      <c r="B3122" s="127">
        <v>50</v>
      </c>
    </row>
    <row r="3123" spans="1:2">
      <c r="A3123" s="126" t="s">
        <v>2954</v>
      </c>
      <c r="B3123" s="127">
        <v>50</v>
      </c>
    </row>
    <row r="3124" spans="1:2">
      <c r="A3124" s="126" t="s">
        <v>2955</v>
      </c>
      <c r="B3124" s="127">
        <v>0</v>
      </c>
    </row>
    <row r="3125" spans="1:2">
      <c r="A3125" s="126" t="s">
        <v>2956</v>
      </c>
      <c r="B3125" s="127">
        <v>50</v>
      </c>
    </row>
    <row r="3126" spans="1:2">
      <c r="A3126" s="126" t="s">
        <v>2957</v>
      </c>
      <c r="B3126" s="127">
        <v>50</v>
      </c>
    </row>
    <row r="3127" spans="1:2">
      <c r="A3127" s="126" t="s">
        <v>2958</v>
      </c>
      <c r="B3127" s="127">
        <v>50</v>
      </c>
    </row>
    <row r="3128" spans="1:2">
      <c r="A3128" s="126" t="s">
        <v>2959</v>
      </c>
      <c r="B3128" s="127">
        <v>50</v>
      </c>
    </row>
    <row r="3129" spans="1:2">
      <c r="A3129" s="126" t="s">
        <v>2960</v>
      </c>
      <c r="B3129" s="127">
        <v>50</v>
      </c>
    </row>
    <row r="3130" spans="1:2">
      <c r="A3130" s="126" t="s">
        <v>2961</v>
      </c>
      <c r="B3130" s="127">
        <v>0</v>
      </c>
    </row>
    <row r="3131" spans="1:2">
      <c r="A3131" s="126" t="s">
        <v>2962</v>
      </c>
      <c r="B3131" s="127">
        <v>50</v>
      </c>
    </row>
    <row r="3132" spans="1:2">
      <c r="A3132" s="126" t="s">
        <v>2963</v>
      </c>
      <c r="B3132" s="127">
        <v>50</v>
      </c>
    </row>
    <row r="3133" spans="1:2">
      <c r="A3133" s="126" t="s">
        <v>2964</v>
      </c>
      <c r="B3133" s="127">
        <v>50</v>
      </c>
    </row>
    <row r="3134" spans="1:2">
      <c r="A3134" s="126" t="s">
        <v>2965</v>
      </c>
      <c r="B3134" s="127">
        <v>0</v>
      </c>
    </row>
    <row r="3135" spans="1:2">
      <c r="A3135" s="126" t="s">
        <v>2966</v>
      </c>
      <c r="B3135" s="127">
        <v>50</v>
      </c>
    </row>
    <row r="3136" spans="1:2">
      <c r="A3136" s="126" t="s">
        <v>2967</v>
      </c>
      <c r="B3136" s="127">
        <v>0</v>
      </c>
    </row>
    <row r="3137" spans="1:2">
      <c r="A3137" s="126" t="s">
        <v>2968</v>
      </c>
      <c r="B3137" s="127">
        <v>50</v>
      </c>
    </row>
    <row r="3138" spans="1:2">
      <c r="A3138" s="126" t="s">
        <v>2969</v>
      </c>
      <c r="B3138" s="127">
        <v>50</v>
      </c>
    </row>
    <row r="3139" spans="1:2">
      <c r="A3139" s="126" t="s">
        <v>2970</v>
      </c>
      <c r="B3139" s="127">
        <v>50</v>
      </c>
    </row>
    <row r="3140" spans="1:2">
      <c r="A3140" s="126" t="s">
        <v>2971</v>
      </c>
      <c r="B3140" s="127">
        <v>50</v>
      </c>
    </row>
    <row r="3141" spans="1:2">
      <c r="A3141" s="126" t="s">
        <v>2972</v>
      </c>
      <c r="B3141" s="127">
        <v>50</v>
      </c>
    </row>
    <row r="3142" spans="1:2">
      <c r="A3142" s="126" t="s">
        <v>2973</v>
      </c>
      <c r="B3142" s="127">
        <v>50</v>
      </c>
    </row>
    <row r="3143" spans="1:2">
      <c r="A3143" s="125" t="s">
        <v>2974</v>
      </c>
      <c r="B3143" s="127">
        <v>0</v>
      </c>
    </row>
    <row r="3144" spans="1:2">
      <c r="A3144" s="126" t="s">
        <v>2975</v>
      </c>
      <c r="B3144" s="127">
        <v>50</v>
      </c>
    </row>
    <row r="3145" spans="1:2">
      <c r="A3145" s="126" t="s">
        <v>2976</v>
      </c>
      <c r="B3145" s="127">
        <v>50</v>
      </c>
    </row>
    <row r="3146" spans="1:2">
      <c r="A3146" s="126" t="s">
        <v>2977</v>
      </c>
      <c r="B3146" s="127">
        <v>50</v>
      </c>
    </row>
    <row r="3147" spans="1:2">
      <c r="A3147" s="126" t="s">
        <v>2978</v>
      </c>
      <c r="B3147" s="127">
        <v>50</v>
      </c>
    </row>
    <row r="3148" spans="1:2">
      <c r="A3148" s="126" t="s">
        <v>2979</v>
      </c>
      <c r="B3148" s="127">
        <v>50</v>
      </c>
    </row>
    <row r="3149" spans="1:2">
      <c r="A3149" s="126" t="s">
        <v>2980</v>
      </c>
      <c r="B3149" s="127">
        <v>0</v>
      </c>
    </row>
    <row r="3150" spans="1:2">
      <c r="A3150" s="126" t="s">
        <v>2981</v>
      </c>
      <c r="B3150" s="127">
        <v>50</v>
      </c>
    </row>
    <row r="3151" spans="1:2">
      <c r="A3151" s="126" t="s">
        <v>2982</v>
      </c>
      <c r="B3151" s="127">
        <v>50</v>
      </c>
    </row>
    <row r="3152" spans="1:2">
      <c r="A3152" s="126" t="s">
        <v>2983</v>
      </c>
      <c r="B3152" s="127">
        <v>50</v>
      </c>
    </row>
    <row r="3153" spans="1:2">
      <c r="A3153" s="126" t="s">
        <v>2984</v>
      </c>
      <c r="B3153" s="127">
        <v>50</v>
      </c>
    </row>
    <row r="3154" spans="1:2">
      <c r="A3154" s="126" t="s">
        <v>2985</v>
      </c>
      <c r="B3154" s="127">
        <v>50</v>
      </c>
    </row>
    <row r="3155" spans="1:2">
      <c r="A3155" s="126" t="s">
        <v>2986</v>
      </c>
      <c r="B3155" s="127">
        <v>50</v>
      </c>
    </row>
    <row r="3156" spans="1:2">
      <c r="A3156" s="126" t="s">
        <v>2987</v>
      </c>
      <c r="B3156" s="127">
        <v>50</v>
      </c>
    </row>
    <row r="3157" spans="1:2">
      <c r="A3157" s="126" t="s">
        <v>2988</v>
      </c>
      <c r="B3157" s="127">
        <v>50</v>
      </c>
    </row>
    <row r="3158" spans="1:2">
      <c r="A3158" s="126" t="s">
        <v>2989</v>
      </c>
      <c r="B3158" s="127">
        <v>50</v>
      </c>
    </row>
    <row r="3159" spans="1:2">
      <c r="A3159" s="126" t="s">
        <v>2990</v>
      </c>
      <c r="B3159" s="127">
        <v>0</v>
      </c>
    </row>
    <row r="3160" spans="1:2">
      <c r="A3160" s="126" t="s">
        <v>2991</v>
      </c>
      <c r="B3160" s="127">
        <v>50</v>
      </c>
    </row>
    <row r="3161" spans="1:2">
      <c r="A3161" s="126" t="s">
        <v>2992</v>
      </c>
      <c r="B3161" s="127">
        <v>50</v>
      </c>
    </row>
    <row r="3162" spans="1:2">
      <c r="A3162" s="126" t="s">
        <v>2993</v>
      </c>
      <c r="B3162" s="127">
        <v>0</v>
      </c>
    </row>
    <row r="3163" spans="1:2">
      <c r="A3163" s="126" t="s">
        <v>2994</v>
      </c>
      <c r="B3163" s="127">
        <v>50</v>
      </c>
    </row>
    <row r="3164" spans="1:2">
      <c r="A3164" s="126" t="s">
        <v>2995</v>
      </c>
      <c r="B3164" s="127">
        <v>50</v>
      </c>
    </row>
    <row r="3165" spans="1:2">
      <c r="A3165" s="126" t="s">
        <v>2996</v>
      </c>
      <c r="B3165" s="127">
        <v>50</v>
      </c>
    </row>
    <row r="3166" spans="1:2">
      <c r="A3166" s="126" t="s">
        <v>2997</v>
      </c>
      <c r="B3166" s="127">
        <v>50</v>
      </c>
    </row>
    <row r="3167" spans="1:2">
      <c r="A3167" s="125" t="s">
        <v>2998</v>
      </c>
      <c r="B3167" s="127">
        <v>50</v>
      </c>
    </row>
    <row r="3168" spans="1:2">
      <c r="A3168" s="125" t="s">
        <v>5228</v>
      </c>
      <c r="B3168" s="127">
        <v>50</v>
      </c>
    </row>
    <row r="3169" spans="1:2">
      <c r="A3169" s="125" t="s">
        <v>2999</v>
      </c>
      <c r="B3169" s="127">
        <v>50</v>
      </c>
    </row>
    <row r="3170" spans="1:2">
      <c r="A3170" s="125" t="s">
        <v>3000</v>
      </c>
      <c r="B3170" s="127">
        <v>50</v>
      </c>
    </row>
    <row r="3171" spans="1:2">
      <c r="A3171" s="125" t="s">
        <v>3001</v>
      </c>
      <c r="B3171" s="127">
        <v>0</v>
      </c>
    </row>
    <row r="3172" spans="1:2">
      <c r="A3172" s="125" t="s">
        <v>5229</v>
      </c>
      <c r="B3172" s="127">
        <v>0</v>
      </c>
    </row>
    <row r="3173" spans="1:2">
      <c r="A3173" s="125" t="s">
        <v>3002</v>
      </c>
      <c r="B3173" s="127">
        <v>50</v>
      </c>
    </row>
    <row r="3174" spans="1:2">
      <c r="A3174" s="125" t="s">
        <v>3003</v>
      </c>
      <c r="B3174" s="127">
        <v>50</v>
      </c>
    </row>
    <row r="3175" spans="1:2">
      <c r="A3175" s="125" t="s">
        <v>3004</v>
      </c>
      <c r="B3175" s="127">
        <v>0</v>
      </c>
    </row>
    <row r="3176" spans="1:2">
      <c r="A3176" s="125" t="s">
        <v>3005</v>
      </c>
      <c r="B3176" s="127">
        <v>0</v>
      </c>
    </row>
    <row r="3177" spans="1:2">
      <c r="A3177" s="125" t="s">
        <v>3006</v>
      </c>
      <c r="B3177" s="127">
        <v>50</v>
      </c>
    </row>
    <row r="3178" spans="1:2">
      <c r="A3178" s="125" t="s">
        <v>3007</v>
      </c>
      <c r="B3178" s="127">
        <v>50</v>
      </c>
    </row>
    <row r="3179" spans="1:2">
      <c r="A3179" s="125" t="s">
        <v>3008</v>
      </c>
      <c r="B3179" s="127">
        <v>0</v>
      </c>
    </row>
    <row r="3180" spans="1:2">
      <c r="A3180" s="125" t="s">
        <v>3009</v>
      </c>
      <c r="B3180" s="127">
        <v>50</v>
      </c>
    </row>
    <row r="3181" spans="1:2">
      <c r="A3181" s="125" t="s">
        <v>3010</v>
      </c>
      <c r="B3181" s="127">
        <v>50</v>
      </c>
    </row>
    <row r="3182" spans="1:2">
      <c r="A3182" s="125" t="s">
        <v>3011</v>
      </c>
      <c r="B3182" s="127">
        <v>50</v>
      </c>
    </row>
    <row r="3183" spans="1:2">
      <c r="A3183" s="125" t="s">
        <v>3012</v>
      </c>
      <c r="B3183" s="127">
        <v>50</v>
      </c>
    </row>
    <row r="3184" spans="1:2">
      <c r="A3184" s="125" t="s">
        <v>3013</v>
      </c>
      <c r="B3184" s="127">
        <v>0</v>
      </c>
    </row>
    <row r="3185" spans="1:2">
      <c r="A3185" s="125" t="s">
        <v>3014</v>
      </c>
      <c r="B3185" s="127">
        <v>50</v>
      </c>
    </row>
    <row r="3186" spans="1:2">
      <c r="A3186" s="125" t="s">
        <v>3015</v>
      </c>
      <c r="B3186" s="127">
        <v>50</v>
      </c>
    </row>
    <row r="3187" spans="1:2">
      <c r="A3187" s="125" t="s">
        <v>3016</v>
      </c>
      <c r="B3187" s="127">
        <v>50</v>
      </c>
    </row>
    <row r="3188" spans="1:2">
      <c r="A3188" s="125" t="s">
        <v>3017</v>
      </c>
      <c r="B3188" s="127">
        <v>0</v>
      </c>
    </row>
    <row r="3189" spans="1:2">
      <c r="A3189" s="125" t="s">
        <v>3018</v>
      </c>
      <c r="B3189" s="127">
        <v>50</v>
      </c>
    </row>
    <row r="3190" spans="1:2">
      <c r="A3190" s="125" t="s">
        <v>3019</v>
      </c>
      <c r="B3190" s="127">
        <v>50</v>
      </c>
    </row>
    <row r="3191" spans="1:2">
      <c r="A3191" s="125" t="s">
        <v>3020</v>
      </c>
      <c r="B3191" s="127">
        <v>50</v>
      </c>
    </row>
    <row r="3192" spans="1:2">
      <c r="A3192" s="125" t="s">
        <v>3021</v>
      </c>
      <c r="B3192" s="127">
        <v>50</v>
      </c>
    </row>
    <row r="3193" spans="1:2">
      <c r="A3193" s="125" t="s">
        <v>5230</v>
      </c>
      <c r="B3193" s="127">
        <v>50</v>
      </c>
    </row>
    <row r="3194" spans="1:2">
      <c r="A3194" s="125" t="s">
        <v>3022</v>
      </c>
      <c r="B3194" s="127">
        <v>0</v>
      </c>
    </row>
    <row r="3195" spans="1:2">
      <c r="A3195" s="125" t="s">
        <v>3023</v>
      </c>
      <c r="B3195" s="127">
        <v>50</v>
      </c>
    </row>
    <row r="3196" spans="1:2">
      <c r="A3196" s="125" t="s">
        <v>3024</v>
      </c>
      <c r="B3196" s="127">
        <v>50</v>
      </c>
    </row>
    <row r="3197" spans="1:2">
      <c r="A3197" s="125" t="s">
        <v>3025</v>
      </c>
      <c r="B3197" s="127">
        <v>0</v>
      </c>
    </row>
    <row r="3198" spans="1:2">
      <c r="A3198" s="125" t="s">
        <v>3026</v>
      </c>
      <c r="B3198" s="127">
        <v>50</v>
      </c>
    </row>
    <row r="3199" spans="1:2">
      <c r="A3199" s="125" t="s">
        <v>3027</v>
      </c>
      <c r="B3199" s="127">
        <v>50</v>
      </c>
    </row>
    <row r="3200" spans="1:2">
      <c r="A3200" s="125" t="s">
        <v>5231</v>
      </c>
      <c r="B3200" s="127">
        <v>50</v>
      </c>
    </row>
    <row r="3201" spans="1:2">
      <c r="A3201" s="125" t="s">
        <v>3028</v>
      </c>
      <c r="B3201" s="127">
        <v>50</v>
      </c>
    </row>
    <row r="3202" spans="1:2">
      <c r="A3202" s="125" t="s">
        <v>3029</v>
      </c>
      <c r="B3202" s="127">
        <v>50</v>
      </c>
    </row>
    <row r="3203" spans="1:2">
      <c r="A3203" s="125" t="s">
        <v>3030</v>
      </c>
      <c r="B3203" s="127">
        <v>50</v>
      </c>
    </row>
    <row r="3204" spans="1:2">
      <c r="A3204" s="125" t="s">
        <v>3031</v>
      </c>
      <c r="B3204" s="127">
        <v>50</v>
      </c>
    </row>
    <row r="3205" spans="1:2">
      <c r="A3205" s="125" t="s">
        <v>3032</v>
      </c>
      <c r="B3205" s="127">
        <v>50</v>
      </c>
    </row>
    <row r="3206" spans="1:2">
      <c r="A3206" s="125" t="s">
        <v>3033</v>
      </c>
      <c r="B3206" s="127">
        <v>50</v>
      </c>
    </row>
    <row r="3207" spans="1:2">
      <c r="A3207" s="125" t="s">
        <v>3034</v>
      </c>
      <c r="B3207" s="127">
        <v>50</v>
      </c>
    </row>
    <row r="3208" spans="1:2">
      <c r="A3208" s="125" t="s">
        <v>3035</v>
      </c>
      <c r="B3208" s="127">
        <v>50</v>
      </c>
    </row>
    <row r="3209" spans="1:2">
      <c r="A3209" s="125" t="s">
        <v>3036</v>
      </c>
      <c r="B3209" s="127">
        <v>50</v>
      </c>
    </row>
    <row r="3210" spans="1:2">
      <c r="A3210" s="125" t="s">
        <v>3037</v>
      </c>
      <c r="B3210" s="127">
        <v>50</v>
      </c>
    </row>
    <row r="3211" spans="1:2">
      <c r="A3211" s="125" t="s">
        <v>3038</v>
      </c>
      <c r="B3211" s="127">
        <v>50</v>
      </c>
    </row>
    <row r="3212" spans="1:2">
      <c r="A3212" s="125" t="s">
        <v>3039</v>
      </c>
      <c r="B3212" s="127">
        <v>50</v>
      </c>
    </row>
    <row r="3213" spans="1:2">
      <c r="A3213" s="125" t="s">
        <v>3040</v>
      </c>
      <c r="B3213" s="127">
        <v>50</v>
      </c>
    </row>
    <row r="3214" spans="1:2">
      <c r="A3214" s="125" t="s">
        <v>3041</v>
      </c>
      <c r="B3214" s="127">
        <v>50</v>
      </c>
    </row>
    <row r="3215" spans="1:2">
      <c r="A3215" s="125" t="s">
        <v>5232</v>
      </c>
      <c r="B3215" s="127">
        <v>50</v>
      </c>
    </row>
    <row r="3216" spans="1:2">
      <c r="A3216" s="125" t="s">
        <v>3042</v>
      </c>
      <c r="B3216" s="127">
        <v>50</v>
      </c>
    </row>
    <row r="3217" spans="1:2">
      <c r="A3217" s="125" t="s">
        <v>3043</v>
      </c>
      <c r="B3217" s="127">
        <v>50</v>
      </c>
    </row>
    <row r="3218" spans="1:2">
      <c r="A3218" s="125" t="s">
        <v>3044</v>
      </c>
      <c r="B3218" s="127">
        <v>50</v>
      </c>
    </row>
    <row r="3219" spans="1:2">
      <c r="A3219" s="125" t="s">
        <v>3045</v>
      </c>
      <c r="B3219" s="127">
        <v>50</v>
      </c>
    </row>
    <row r="3220" spans="1:2">
      <c r="A3220" s="125" t="s">
        <v>3046</v>
      </c>
      <c r="B3220" s="127">
        <v>50</v>
      </c>
    </row>
    <row r="3221" spans="1:2">
      <c r="A3221" s="125" t="s">
        <v>3047</v>
      </c>
      <c r="B3221" s="127">
        <v>50</v>
      </c>
    </row>
    <row r="3222" spans="1:2">
      <c r="A3222" s="125" t="s">
        <v>3048</v>
      </c>
      <c r="B3222" s="127">
        <v>50</v>
      </c>
    </row>
    <row r="3223" spans="1:2">
      <c r="A3223" s="125" t="s">
        <v>3049</v>
      </c>
      <c r="B3223" s="127">
        <v>50</v>
      </c>
    </row>
    <row r="3224" spans="1:2">
      <c r="A3224" s="125" t="s">
        <v>3050</v>
      </c>
      <c r="B3224" s="127">
        <v>50</v>
      </c>
    </row>
    <row r="3225" spans="1:2">
      <c r="A3225" s="125" t="s">
        <v>3051</v>
      </c>
      <c r="B3225" s="127">
        <v>50</v>
      </c>
    </row>
    <row r="3226" spans="1:2">
      <c r="A3226" s="125" t="s">
        <v>3052</v>
      </c>
      <c r="B3226" s="127">
        <v>50</v>
      </c>
    </row>
    <row r="3227" spans="1:2">
      <c r="A3227" s="125" t="s">
        <v>5233</v>
      </c>
      <c r="B3227" s="127">
        <v>50</v>
      </c>
    </row>
    <row r="3228" spans="1:2">
      <c r="A3228" s="125" t="s">
        <v>3053</v>
      </c>
      <c r="B3228" s="127">
        <v>50</v>
      </c>
    </row>
    <row r="3229" spans="1:2">
      <c r="A3229" s="125" t="s">
        <v>3054</v>
      </c>
      <c r="B3229" s="127">
        <v>50</v>
      </c>
    </row>
    <row r="3230" spans="1:2">
      <c r="A3230" s="125" t="s">
        <v>3055</v>
      </c>
      <c r="B3230" s="127">
        <v>0</v>
      </c>
    </row>
    <row r="3231" spans="1:2">
      <c r="A3231" s="125" t="s">
        <v>3056</v>
      </c>
      <c r="B3231" s="127">
        <v>50</v>
      </c>
    </row>
    <row r="3232" spans="1:2">
      <c r="A3232" s="125" t="s">
        <v>3057</v>
      </c>
      <c r="B3232" s="127">
        <v>0</v>
      </c>
    </row>
    <row r="3233" spans="1:2">
      <c r="A3233" s="125" t="s">
        <v>3058</v>
      </c>
      <c r="B3233" s="127">
        <v>50</v>
      </c>
    </row>
    <row r="3234" spans="1:2">
      <c r="A3234" s="125" t="s">
        <v>3059</v>
      </c>
      <c r="B3234" s="127">
        <v>0</v>
      </c>
    </row>
    <row r="3235" spans="1:2">
      <c r="A3235" s="125" t="s">
        <v>3060</v>
      </c>
      <c r="B3235" s="127">
        <v>50</v>
      </c>
    </row>
    <row r="3236" spans="1:2">
      <c r="A3236" s="125" t="s">
        <v>3061</v>
      </c>
      <c r="B3236" s="127">
        <v>50</v>
      </c>
    </row>
    <row r="3237" spans="1:2">
      <c r="A3237" s="125" t="s">
        <v>3062</v>
      </c>
      <c r="B3237" s="127">
        <v>50</v>
      </c>
    </row>
    <row r="3238" spans="1:2">
      <c r="A3238" s="125" t="s">
        <v>3063</v>
      </c>
      <c r="B3238" s="127">
        <v>50</v>
      </c>
    </row>
    <row r="3239" spans="1:2">
      <c r="A3239" s="125" t="s">
        <v>3064</v>
      </c>
      <c r="B3239" s="127">
        <v>50</v>
      </c>
    </row>
    <row r="3240" spans="1:2">
      <c r="A3240" s="125" t="s">
        <v>3065</v>
      </c>
      <c r="B3240" s="127">
        <v>50</v>
      </c>
    </row>
    <row r="3241" spans="1:2">
      <c r="A3241" s="125" t="s">
        <v>3066</v>
      </c>
      <c r="B3241" s="127">
        <v>50</v>
      </c>
    </row>
    <row r="3242" spans="1:2">
      <c r="A3242" s="125" t="s">
        <v>3067</v>
      </c>
      <c r="B3242" s="127">
        <v>50</v>
      </c>
    </row>
    <row r="3243" spans="1:2">
      <c r="A3243" s="125" t="s">
        <v>3068</v>
      </c>
      <c r="B3243" s="127">
        <v>50</v>
      </c>
    </row>
    <row r="3244" spans="1:2">
      <c r="A3244" s="125" t="s">
        <v>3069</v>
      </c>
      <c r="B3244" s="127">
        <v>50</v>
      </c>
    </row>
    <row r="3245" spans="1:2">
      <c r="A3245" s="125" t="s">
        <v>3070</v>
      </c>
      <c r="B3245" s="127">
        <v>50</v>
      </c>
    </row>
    <row r="3246" spans="1:2">
      <c r="A3246" s="125" t="s">
        <v>3071</v>
      </c>
      <c r="B3246" s="127">
        <v>0</v>
      </c>
    </row>
    <row r="3247" spans="1:2">
      <c r="A3247" s="125" t="s">
        <v>3072</v>
      </c>
      <c r="B3247" s="127">
        <v>50</v>
      </c>
    </row>
    <row r="3248" spans="1:2">
      <c r="A3248" s="125" t="s">
        <v>3073</v>
      </c>
      <c r="B3248" s="127">
        <v>50</v>
      </c>
    </row>
    <row r="3249" spans="1:2">
      <c r="A3249" s="125" t="s">
        <v>3074</v>
      </c>
      <c r="B3249" s="127">
        <v>50</v>
      </c>
    </row>
    <row r="3250" spans="1:2">
      <c r="A3250" s="125" t="s">
        <v>3075</v>
      </c>
      <c r="B3250" s="127">
        <v>0</v>
      </c>
    </row>
    <row r="3251" spans="1:2">
      <c r="A3251" s="125" t="s">
        <v>3076</v>
      </c>
      <c r="B3251" s="127">
        <v>0</v>
      </c>
    </row>
    <row r="3252" spans="1:2">
      <c r="A3252" s="125" t="s">
        <v>3077</v>
      </c>
      <c r="B3252" s="127">
        <v>50</v>
      </c>
    </row>
    <row r="3253" spans="1:2">
      <c r="A3253" s="125" t="s">
        <v>3078</v>
      </c>
      <c r="B3253" s="127">
        <v>50</v>
      </c>
    </row>
    <row r="3254" spans="1:2">
      <c r="A3254" s="125" t="s">
        <v>3079</v>
      </c>
      <c r="B3254" s="127">
        <v>0</v>
      </c>
    </row>
    <row r="3255" spans="1:2">
      <c r="A3255" s="125" t="s">
        <v>3080</v>
      </c>
      <c r="B3255" s="127">
        <v>50</v>
      </c>
    </row>
    <row r="3256" spans="1:2">
      <c r="A3256" s="125" t="s">
        <v>3081</v>
      </c>
      <c r="B3256" s="127">
        <v>50</v>
      </c>
    </row>
    <row r="3257" spans="1:2">
      <c r="A3257" s="125" t="s">
        <v>3082</v>
      </c>
      <c r="B3257" s="127">
        <v>50</v>
      </c>
    </row>
    <row r="3258" spans="1:2">
      <c r="A3258" s="125" t="s">
        <v>3083</v>
      </c>
      <c r="B3258" s="127">
        <v>0</v>
      </c>
    </row>
    <row r="3259" spans="1:2">
      <c r="A3259" s="125" t="s">
        <v>3084</v>
      </c>
      <c r="B3259" s="127">
        <v>50</v>
      </c>
    </row>
    <row r="3260" spans="1:2">
      <c r="A3260" s="125" t="s">
        <v>3085</v>
      </c>
      <c r="B3260" s="127">
        <v>50</v>
      </c>
    </row>
    <row r="3261" spans="1:2">
      <c r="A3261" s="125" t="s">
        <v>3086</v>
      </c>
      <c r="B3261" s="127">
        <v>50</v>
      </c>
    </row>
    <row r="3262" spans="1:2">
      <c r="A3262" s="125" t="s">
        <v>3087</v>
      </c>
      <c r="B3262" s="127">
        <v>0</v>
      </c>
    </row>
    <row r="3263" spans="1:2">
      <c r="A3263" s="125" t="s">
        <v>3088</v>
      </c>
      <c r="B3263" s="127">
        <v>0</v>
      </c>
    </row>
    <row r="3264" spans="1:2">
      <c r="A3264" s="125" t="s">
        <v>3089</v>
      </c>
      <c r="B3264" s="127">
        <v>50</v>
      </c>
    </row>
    <row r="3265" spans="1:2">
      <c r="A3265" s="125" t="s">
        <v>3090</v>
      </c>
      <c r="B3265" s="127">
        <v>50</v>
      </c>
    </row>
    <row r="3266" spans="1:2">
      <c r="A3266" s="125" t="s">
        <v>3091</v>
      </c>
      <c r="B3266" s="127">
        <v>0</v>
      </c>
    </row>
    <row r="3267" spans="1:2">
      <c r="A3267" s="125" t="s">
        <v>3092</v>
      </c>
      <c r="B3267" s="127">
        <v>0</v>
      </c>
    </row>
    <row r="3268" spans="1:2">
      <c r="A3268" s="125" t="s">
        <v>3093</v>
      </c>
      <c r="B3268" s="127">
        <v>50</v>
      </c>
    </row>
    <row r="3269" spans="1:2">
      <c r="A3269" s="125" t="s">
        <v>3094</v>
      </c>
      <c r="B3269" s="127">
        <v>50</v>
      </c>
    </row>
    <row r="3270" spans="1:2">
      <c r="A3270" s="125" t="s">
        <v>3095</v>
      </c>
      <c r="B3270" s="127">
        <v>50</v>
      </c>
    </row>
    <row r="3271" spans="1:2">
      <c r="A3271" s="125" t="s">
        <v>3096</v>
      </c>
      <c r="B3271" s="127">
        <v>50</v>
      </c>
    </row>
    <row r="3272" spans="1:2">
      <c r="A3272" s="125" t="s">
        <v>3097</v>
      </c>
      <c r="B3272" s="127">
        <v>50</v>
      </c>
    </row>
    <row r="3273" spans="1:2">
      <c r="A3273" s="125" t="s">
        <v>3098</v>
      </c>
      <c r="B3273" s="127">
        <v>50</v>
      </c>
    </row>
    <row r="3274" spans="1:2">
      <c r="A3274" s="125" t="s">
        <v>3099</v>
      </c>
      <c r="B3274" s="127">
        <v>50</v>
      </c>
    </row>
    <row r="3275" spans="1:2">
      <c r="A3275" s="125" t="s">
        <v>3100</v>
      </c>
      <c r="B3275" s="127">
        <v>0</v>
      </c>
    </row>
    <row r="3276" spans="1:2">
      <c r="A3276" s="125" t="s">
        <v>3101</v>
      </c>
      <c r="B3276" s="127">
        <v>50</v>
      </c>
    </row>
    <row r="3277" spans="1:2">
      <c r="A3277" s="125" t="s">
        <v>3102</v>
      </c>
      <c r="B3277" s="127">
        <v>50</v>
      </c>
    </row>
    <row r="3278" spans="1:2">
      <c r="A3278" s="125" t="s">
        <v>3103</v>
      </c>
      <c r="B3278" s="127">
        <v>0</v>
      </c>
    </row>
    <row r="3279" spans="1:2">
      <c r="A3279" s="125" t="s">
        <v>3104</v>
      </c>
      <c r="B3279" s="127">
        <v>0</v>
      </c>
    </row>
    <row r="3280" spans="1:2">
      <c r="A3280" s="125" t="s">
        <v>3105</v>
      </c>
      <c r="B3280" s="127">
        <v>50</v>
      </c>
    </row>
    <row r="3281" spans="1:2">
      <c r="A3281" s="125" t="s">
        <v>3106</v>
      </c>
      <c r="B3281" s="127">
        <v>50</v>
      </c>
    </row>
    <row r="3282" spans="1:2">
      <c r="A3282" s="125" t="s">
        <v>3107</v>
      </c>
      <c r="B3282" s="127">
        <v>50</v>
      </c>
    </row>
    <row r="3283" spans="1:2">
      <c r="A3283" s="125" t="s">
        <v>3108</v>
      </c>
      <c r="B3283" s="127">
        <v>50</v>
      </c>
    </row>
    <row r="3284" spans="1:2">
      <c r="A3284" s="125" t="s">
        <v>3109</v>
      </c>
      <c r="B3284" s="127">
        <v>50</v>
      </c>
    </row>
    <row r="3285" spans="1:2">
      <c r="A3285" s="125" t="s">
        <v>3110</v>
      </c>
      <c r="B3285" s="127">
        <v>50</v>
      </c>
    </row>
    <row r="3286" spans="1:2">
      <c r="A3286" s="125" t="s">
        <v>3111</v>
      </c>
      <c r="B3286" s="127">
        <v>0</v>
      </c>
    </row>
    <row r="3287" spans="1:2">
      <c r="A3287" s="125" t="s">
        <v>3112</v>
      </c>
      <c r="B3287" s="127">
        <v>50</v>
      </c>
    </row>
    <row r="3288" spans="1:2">
      <c r="A3288" s="125" t="s">
        <v>3113</v>
      </c>
      <c r="B3288" s="127">
        <v>50</v>
      </c>
    </row>
    <row r="3289" spans="1:2">
      <c r="A3289" s="125" t="s">
        <v>3114</v>
      </c>
      <c r="B3289" s="127">
        <v>50</v>
      </c>
    </row>
    <row r="3290" spans="1:2">
      <c r="A3290" s="125" t="s">
        <v>3115</v>
      </c>
      <c r="B3290" s="127">
        <v>50</v>
      </c>
    </row>
    <row r="3291" spans="1:2">
      <c r="A3291" s="125" t="s">
        <v>3116</v>
      </c>
      <c r="B3291" s="127">
        <v>50</v>
      </c>
    </row>
    <row r="3292" spans="1:2">
      <c r="A3292" s="125" t="s">
        <v>3117</v>
      </c>
      <c r="B3292" s="127">
        <v>50</v>
      </c>
    </row>
    <row r="3293" spans="1:2">
      <c r="A3293" s="125" t="s">
        <v>3118</v>
      </c>
      <c r="B3293" s="127">
        <v>50</v>
      </c>
    </row>
    <row r="3294" spans="1:2">
      <c r="A3294" s="125" t="s">
        <v>3119</v>
      </c>
      <c r="B3294" s="127">
        <v>50</v>
      </c>
    </row>
    <row r="3295" spans="1:2">
      <c r="A3295" s="125" t="s">
        <v>3120</v>
      </c>
      <c r="B3295" s="127">
        <v>50</v>
      </c>
    </row>
    <row r="3296" spans="1:2">
      <c r="A3296" s="125" t="s">
        <v>3121</v>
      </c>
      <c r="B3296" s="127">
        <v>50</v>
      </c>
    </row>
    <row r="3297" spans="1:2">
      <c r="A3297" s="125" t="s">
        <v>3122</v>
      </c>
      <c r="B3297" s="127">
        <v>50</v>
      </c>
    </row>
    <row r="3298" spans="1:2">
      <c r="A3298" s="125" t="s">
        <v>3123</v>
      </c>
      <c r="B3298" s="127">
        <v>50</v>
      </c>
    </row>
    <row r="3299" spans="1:2">
      <c r="A3299" s="125" t="s">
        <v>3124</v>
      </c>
      <c r="B3299" s="127">
        <v>50</v>
      </c>
    </row>
    <row r="3300" spans="1:2">
      <c r="A3300" s="125" t="s">
        <v>3125</v>
      </c>
      <c r="B3300" s="127">
        <v>50</v>
      </c>
    </row>
    <row r="3301" spans="1:2">
      <c r="A3301" s="125" t="s">
        <v>3126</v>
      </c>
      <c r="B3301" s="127">
        <v>50</v>
      </c>
    </row>
    <row r="3302" spans="1:2">
      <c r="A3302" s="125" t="s">
        <v>3127</v>
      </c>
      <c r="B3302" s="127">
        <v>0</v>
      </c>
    </row>
    <row r="3303" spans="1:2">
      <c r="A3303" s="125" t="s">
        <v>3128</v>
      </c>
      <c r="B3303" s="127">
        <v>50</v>
      </c>
    </row>
    <row r="3304" spans="1:2">
      <c r="A3304" s="125" t="s">
        <v>3129</v>
      </c>
      <c r="B3304" s="127">
        <v>50</v>
      </c>
    </row>
    <row r="3305" spans="1:2">
      <c r="A3305" s="125" t="s">
        <v>3130</v>
      </c>
      <c r="B3305" s="127">
        <v>50</v>
      </c>
    </row>
    <row r="3306" spans="1:2">
      <c r="A3306" s="125" t="s">
        <v>3131</v>
      </c>
      <c r="B3306" s="127">
        <v>50</v>
      </c>
    </row>
    <row r="3307" spans="1:2">
      <c r="A3307" s="125" t="s">
        <v>3132</v>
      </c>
      <c r="B3307" s="127">
        <v>50</v>
      </c>
    </row>
    <row r="3308" spans="1:2">
      <c r="A3308" s="125" t="s">
        <v>3133</v>
      </c>
      <c r="B3308" s="127">
        <v>50</v>
      </c>
    </row>
    <row r="3309" spans="1:2">
      <c r="A3309" s="125" t="s">
        <v>3134</v>
      </c>
      <c r="B3309" s="127">
        <v>50</v>
      </c>
    </row>
    <row r="3310" spans="1:2">
      <c r="A3310" s="125" t="s">
        <v>3135</v>
      </c>
      <c r="B3310" s="127">
        <v>50</v>
      </c>
    </row>
    <row r="3311" spans="1:2">
      <c r="A3311" s="125" t="s">
        <v>3136</v>
      </c>
      <c r="B3311" s="127">
        <v>50</v>
      </c>
    </row>
    <row r="3312" spans="1:2">
      <c r="A3312" s="125" t="s">
        <v>3137</v>
      </c>
      <c r="B3312" s="127">
        <v>50</v>
      </c>
    </row>
    <row r="3313" spans="1:2">
      <c r="A3313" s="125" t="s">
        <v>3138</v>
      </c>
      <c r="B3313" s="127">
        <v>50</v>
      </c>
    </row>
    <row r="3314" spans="1:2">
      <c r="A3314" s="125" t="s">
        <v>3139</v>
      </c>
      <c r="B3314" s="127">
        <v>0</v>
      </c>
    </row>
    <row r="3315" spans="1:2">
      <c r="A3315" s="125" t="s">
        <v>3140</v>
      </c>
      <c r="B3315" s="127">
        <v>0</v>
      </c>
    </row>
    <row r="3316" spans="1:2">
      <c r="A3316" s="125" t="s">
        <v>3141</v>
      </c>
      <c r="B3316" s="127">
        <v>50</v>
      </c>
    </row>
    <row r="3317" spans="1:2">
      <c r="A3317" s="125" t="s">
        <v>3142</v>
      </c>
      <c r="B3317" s="127">
        <v>50</v>
      </c>
    </row>
    <row r="3318" spans="1:2">
      <c r="A3318" s="125" t="s">
        <v>3143</v>
      </c>
      <c r="B3318" s="127">
        <v>0</v>
      </c>
    </row>
    <row r="3319" spans="1:2">
      <c r="A3319" s="125" t="s">
        <v>3144</v>
      </c>
      <c r="B3319" s="127">
        <v>50</v>
      </c>
    </row>
    <row r="3320" spans="1:2">
      <c r="A3320" s="125" t="s">
        <v>3145</v>
      </c>
      <c r="B3320" s="127">
        <v>50</v>
      </c>
    </row>
    <row r="3321" spans="1:2">
      <c r="A3321" s="125" t="s">
        <v>3146</v>
      </c>
      <c r="B3321" s="127">
        <v>50</v>
      </c>
    </row>
    <row r="3322" spans="1:2">
      <c r="A3322" s="125" t="s">
        <v>3147</v>
      </c>
      <c r="B3322" s="127">
        <v>50</v>
      </c>
    </row>
    <row r="3323" spans="1:2">
      <c r="A3323" s="125" t="s">
        <v>3148</v>
      </c>
      <c r="B3323" s="127">
        <v>50</v>
      </c>
    </row>
    <row r="3324" spans="1:2">
      <c r="A3324" s="125" t="s">
        <v>3149</v>
      </c>
      <c r="B3324" s="127">
        <v>50</v>
      </c>
    </row>
    <row r="3325" spans="1:2">
      <c r="A3325" s="125" t="s">
        <v>3150</v>
      </c>
      <c r="B3325" s="127">
        <v>50</v>
      </c>
    </row>
    <row r="3326" spans="1:2">
      <c r="A3326" s="125" t="s">
        <v>3151</v>
      </c>
      <c r="B3326" s="127">
        <v>50</v>
      </c>
    </row>
    <row r="3327" spans="1:2">
      <c r="A3327" s="125" t="s">
        <v>3152</v>
      </c>
      <c r="B3327" s="127">
        <v>0</v>
      </c>
    </row>
    <row r="3328" spans="1:2">
      <c r="A3328" s="125" t="s">
        <v>3153</v>
      </c>
      <c r="B3328" s="127">
        <v>50</v>
      </c>
    </row>
    <row r="3329" spans="1:2">
      <c r="A3329" s="125" t="s">
        <v>3154</v>
      </c>
      <c r="B3329" s="127">
        <v>50</v>
      </c>
    </row>
    <row r="3330" spans="1:2">
      <c r="A3330" s="125" t="s">
        <v>3155</v>
      </c>
      <c r="B3330" s="127">
        <v>0</v>
      </c>
    </row>
    <row r="3331" spans="1:2">
      <c r="A3331" s="125" t="s">
        <v>3156</v>
      </c>
      <c r="B3331" s="127">
        <v>50</v>
      </c>
    </row>
    <row r="3332" spans="1:2">
      <c r="A3332" s="125" t="s">
        <v>3157</v>
      </c>
      <c r="B3332" s="127">
        <v>50</v>
      </c>
    </row>
    <row r="3333" spans="1:2">
      <c r="A3333" s="125" t="s">
        <v>3158</v>
      </c>
      <c r="B3333" s="127">
        <v>50</v>
      </c>
    </row>
    <row r="3334" spans="1:2">
      <c r="A3334" s="125" t="s">
        <v>3159</v>
      </c>
      <c r="B3334" s="127">
        <v>0</v>
      </c>
    </row>
    <row r="3335" spans="1:2">
      <c r="A3335" s="125" t="s">
        <v>3160</v>
      </c>
      <c r="B3335" s="127">
        <v>50</v>
      </c>
    </row>
    <row r="3336" spans="1:2">
      <c r="A3336" s="125" t="s">
        <v>3161</v>
      </c>
      <c r="B3336" s="127">
        <v>50</v>
      </c>
    </row>
    <row r="3337" spans="1:2">
      <c r="A3337" s="125" t="s">
        <v>3162</v>
      </c>
      <c r="B3337" s="127">
        <v>50</v>
      </c>
    </row>
    <row r="3338" spans="1:2">
      <c r="A3338" s="125" t="s">
        <v>3163</v>
      </c>
      <c r="B3338" s="127">
        <v>0</v>
      </c>
    </row>
    <row r="3339" spans="1:2">
      <c r="A3339" s="125" t="s">
        <v>3164</v>
      </c>
      <c r="B3339" s="127">
        <v>0</v>
      </c>
    </row>
    <row r="3340" spans="1:2">
      <c r="A3340" s="125" t="s">
        <v>3165</v>
      </c>
      <c r="B3340" s="127">
        <v>50</v>
      </c>
    </row>
    <row r="3341" spans="1:2">
      <c r="A3341" s="125" t="s">
        <v>3166</v>
      </c>
      <c r="B3341" s="127">
        <v>50</v>
      </c>
    </row>
    <row r="3342" spans="1:2">
      <c r="A3342" s="125" t="s">
        <v>3167</v>
      </c>
      <c r="B3342" s="127">
        <v>0</v>
      </c>
    </row>
    <row r="3343" spans="1:2">
      <c r="A3343" s="125" t="s">
        <v>3168</v>
      </c>
      <c r="B3343" s="127">
        <v>50</v>
      </c>
    </row>
    <row r="3344" spans="1:2">
      <c r="A3344" s="125" t="s">
        <v>3169</v>
      </c>
      <c r="B3344" s="127">
        <v>0</v>
      </c>
    </row>
    <row r="3345" spans="1:2">
      <c r="A3345" s="125" t="s">
        <v>3170</v>
      </c>
      <c r="B3345" s="127">
        <v>50</v>
      </c>
    </row>
    <row r="3346" spans="1:2">
      <c r="A3346" s="125" t="s">
        <v>3171</v>
      </c>
      <c r="B3346" s="127">
        <v>50</v>
      </c>
    </row>
    <row r="3347" spans="1:2">
      <c r="A3347" s="125" t="s">
        <v>3172</v>
      </c>
      <c r="B3347" s="127">
        <v>50</v>
      </c>
    </row>
    <row r="3348" spans="1:2">
      <c r="A3348" s="125" t="s">
        <v>3173</v>
      </c>
      <c r="B3348" s="127">
        <v>50</v>
      </c>
    </row>
    <row r="3349" spans="1:2">
      <c r="A3349" s="125" t="s">
        <v>3174</v>
      </c>
      <c r="B3349" s="127">
        <v>50</v>
      </c>
    </row>
    <row r="3350" spans="1:2">
      <c r="A3350" s="125" t="s">
        <v>3175</v>
      </c>
      <c r="B3350" s="127">
        <v>0</v>
      </c>
    </row>
    <row r="3351" spans="1:2">
      <c r="A3351" s="125" t="s">
        <v>3176</v>
      </c>
      <c r="B3351" s="127">
        <v>0</v>
      </c>
    </row>
    <row r="3352" spans="1:2">
      <c r="A3352" s="125" t="s">
        <v>3177</v>
      </c>
      <c r="B3352" s="127">
        <v>50</v>
      </c>
    </row>
    <row r="3353" spans="1:2">
      <c r="A3353" s="125" t="s">
        <v>3178</v>
      </c>
      <c r="B3353" s="127">
        <v>50</v>
      </c>
    </row>
    <row r="3354" spans="1:2">
      <c r="A3354" s="125" t="s">
        <v>3179</v>
      </c>
      <c r="B3354" s="127">
        <v>50</v>
      </c>
    </row>
    <row r="3355" spans="1:2">
      <c r="A3355" s="125" t="s">
        <v>3180</v>
      </c>
      <c r="B3355" s="127">
        <v>50</v>
      </c>
    </row>
    <row r="3356" spans="1:2">
      <c r="A3356" s="125" t="s">
        <v>3181</v>
      </c>
      <c r="B3356" s="127">
        <v>50</v>
      </c>
    </row>
    <row r="3357" spans="1:2">
      <c r="A3357" s="125" t="s">
        <v>3182</v>
      </c>
      <c r="B3357" s="127">
        <v>50</v>
      </c>
    </row>
    <row r="3358" spans="1:2">
      <c r="A3358" s="126" t="s">
        <v>3346</v>
      </c>
      <c r="B3358" s="127">
        <v>50</v>
      </c>
    </row>
    <row r="3359" spans="1:2">
      <c r="A3359" s="126" t="s">
        <v>3347</v>
      </c>
      <c r="B3359" s="127">
        <v>50</v>
      </c>
    </row>
    <row r="3360" spans="1:2">
      <c r="A3360" s="126" t="s">
        <v>3348</v>
      </c>
      <c r="B3360" s="127">
        <v>50</v>
      </c>
    </row>
    <row r="3361" spans="1:2">
      <c r="A3361" s="126" t="s">
        <v>3349</v>
      </c>
      <c r="B3361" s="127">
        <v>50</v>
      </c>
    </row>
    <row r="3362" spans="1:2">
      <c r="A3362" s="126" t="s">
        <v>3350</v>
      </c>
      <c r="B3362" s="127">
        <v>50</v>
      </c>
    </row>
    <row r="3363" spans="1:2">
      <c r="A3363" s="126" t="s">
        <v>3351</v>
      </c>
      <c r="B3363" s="127">
        <v>50</v>
      </c>
    </row>
    <row r="3364" spans="1:2">
      <c r="A3364" s="126" t="s">
        <v>3352</v>
      </c>
      <c r="B3364" s="127">
        <v>50</v>
      </c>
    </row>
    <row r="3365" spans="1:2">
      <c r="A3365" s="126" t="s">
        <v>3353</v>
      </c>
      <c r="B3365" s="127">
        <v>50</v>
      </c>
    </row>
    <row r="3366" spans="1:2">
      <c r="A3366" s="126" t="s">
        <v>3354</v>
      </c>
      <c r="B3366" s="127">
        <v>50</v>
      </c>
    </row>
    <row r="3367" spans="1:2">
      <c r="A3367" s="126" t="s">
        <v>3355</v>
      </c>
      <c r="B3367" s="127">
        <v>50</v>
      </c>
    </row>
    <row r="3368" spans="1:2">
      <c r="A3368" s="126" t="s">
        <v>8633</v>
      </c>
      <c r="B3368" s="127">
        <v>50</v>
      </c>
    </row>
    <row r="3369" spans="1:2">
      <c r="A3369" s="126" t="s">
        <v>3356</v>
      </c>
      <c r="B3369" s="127">
        <v>50</v>
      </c>
    </row>
    <row r="3370" spans="1:2">
      <c r="A3370" s="126" t="s">
        <v>3357</v>
      </c>
      <c r="B3370" s="127">
        <v>50</v>
      </c>
    </row>
    <row r="3371" spans="1:2">
      <c r="A3371" s="126" t="s">
        <v>3358</v>
      </c>
      <c r="B3371" s="127">
        <v>50</v>
      </c>
    </row>
    <row r="3372" spans="1:2">
      <c r="A3372" s="126" t="s">
        <v>3359</v>
      </c>
      <c r="B3372" s="127">
        <v>50</v>
      </c>
    </row>
    <row r="3373" spans="1:2">
      <c r="A3373" s="126" t="s">
        <v>3360</v>
      </c>
      <c r="B3373" s="127">
        <v>50</v>
      </c>
    </row>
    <row r="3374" spans="1:2">
      <c r="A3374" s="126" t="s">
        <v>3361</v>
      </c>
      <c r="B3374" s="127">
        <v>50</v>
      </c>
    </row>
    <row r="3375" spans="1:2">
      <c r="A3375" s="126" t="s">
        <v>3362</v>
      </c>
      <c r="B3375" s="127">
        <v>50</v>
      </c>
    </row>
    <row r="3376" spans="1:2">
      <c r="A3376" s="126" t="s">
        <v>3363</v>
      </c>
      <c r="B3376" s="127">
        <v>50</v>
      </c>
    </row>
    <row r="3377" spans="1:2">
      <c r="A3377" s="126" t="s">
        <v>3364</v>
      </c>
      <c r="B3377" s="127">
        <v>50</v>
      </c>
    </row>
    <row r="3378" spans="1:2">
      <c r="A3378" s="126" t="s">
        <v>3365</v>
      </c>
      <c r="B3378" s="127">
        <v>50</v>
      </c>
    </row>
    <row r="3379" spans="1:2">
      <c r="A3379" s="126" t="s">
        <v>3366</v>
      </c>
      <c r="B3379" s="127">
        <v>50</v>
      </c>
    </row>
    <row r="3380" spans="1:2">
      <c r="A3380" s="126" t="s">
        <v>3367</v>
      </c>
      <c r="B3380" s="127">
        <v>50</v>
      </c>
    </row>
    <row r="3381" spans="1:2">
      <c r="A3381" s="126" t="s">
        <v>3368</v>
      </c>
      <c r="B3381" s="127">
        <v>50</v>
      </c>
    </row>
    <row r="3382" spans="1:2">
      <c r="A3382" s="126" t="s">
        <v>3369</v>
      </c>
      <c r="B3382" s="127">
        <v>50</v>
      </c>
    </row>
    <row r="3383" spans="1:2">
      <c r="A3383" s="126" t="s">
        <v>3370</v>
      </c>
      <c r="B3383" s="127">
        <v>50</v>
      </c>
    </row>
    <row r="3384" spans="1:2">
      <c r="A3384" s="126" t="s">
        <v>3371</v>
      </c>
      <c r="B3384" s="127">
        <v>50</v>
      </c>
    </row>
    <row r="3385" spans="1:2">
      <c r="A3385" s="126" t="s">
        <v>3372</v>
      </c>
      <c r="B3385" s="127">
        <v>50</v>
      </c>
    </row>
    <row r="3386" spans="1:2">
      <c r="A3386" s="126" t="s">
        <v>3373</v>
      </c>
      <c r="B3386" s="127">
        <v>50</v>
      </c>
    </row>
    <row r="3387" spans="1:2">
      <c r="A3387" s="126" t="s">
        <v>3374</v>
      </c>
      <c r="B3387" s="127">
        <v>50</v>
      </c>
    </row>
    <row r="3388" spans="1:2">
      <c r="A3388" s="126" t="s">
        <v>3375</v>
      </c>
      <c r="B3388" s="127">
        <v>50</v>
      </c>
    </row>
    <row r="3389" spans="1:2">
      <c r="A3389" s="126" t="s">
        <v>3376</v>
      </c>
      <c r="B3389" s="127">
        <v>50</v>
      </c>
    </row>
    <row r="3390" spans="1:2">
      <c r="A3390" s="126" t="s">
        <v>3377</v>
      </c>
      <c r="B3390" s="127">
        <v>50</v>
      </c>
    </row>
    <row r="3391" spans="1:2">
      <c r="A3391" s="126" t="s">
        <v>3378</v>
      </c>
      <c r="B3391" s="127">
        <v>50</v>
      </c>
    </row>
    <row r="3392" spans="1:2">
      <c r="A3392" s="126" t="s">
        <v>3379</v>
      </c>
      <c r="B3392" s="127">
        <v>50</v>
      </c>
    </row>
    <row r="3393" spans="1:2">
      <c r="A3393" s="126" t="s">
        <v>3380</v>
      </c>
      <c r="B3393" s="127">
        <v>50</v>
      </c>
    </row>
    <row r="3394" spans="1:2">
      <c r="A3394" s="126" t="s">
        <v>3381</v>
      </c>
      <c r="B3394" s="127">
        <v>50</v>
      </c>
    </row>
    <row r="3395" spans="1:2">
      <c r="A3395" s="126" t="s">
        <v>3382</v>
      </c>
      <c r="B3395" s="127">
        <v>50</v>
      </c>
    </row>
    <row r="3396" spans="1:2">
      <c r="A3396" s="126" t="s">
        <v>3383</v>
      </c>
      <c r="B3396" s="127">
        <v>50</v>
      </c>
    </row>
    <row r="3397" spans="1:2">
      <c r="A3397" s="126" t="s">
        <v>3384</v>
      </c>
      <c r="B3397" s="127">
        <v>50</v>
      </c>
    </row>
    <row r="3398" spans="1:2">
      <c r="A3398" s="126" t="s">
        <v>3385</v>
      </c>
      <c r="B3398" s="127">
        <v>50</v>
      </c>
    </row>
    <row r="3399" spans="1:2">
      <c r="A3399" s="126" t="s">
        <v>3386</v>
      </c>
      <c r="B3399" s="127">
        <v>50</v>
      </c>
    </row>
    <row r="3400" spans="1:2">
      <c r="A3400" s="126" t="s">
        <v>3387</v>
      </c>
      <c r="B3400" s="127">
        <v>50</v>
      </c>
    </row>
    <row r="3401" spans="1:2">
      <c r="A3401" s="126" t="s">
        <v>3388</v>
      </c>
      <c r="B3401" s="127">
        <v>50</v>
      </c>
    </row>
    <row r="3402" spans="1:2">
      <c r="A3402" s="126" t="s">
        <v>3389</v>
      </c>
      <c r="B3402" s="127">
        <v>50</v>
      </c>
    </row>
    <row r="3403" spans="1:2">
      <c r="A3403" s="126" t="s">
        <v>3390</v>
      </c>
      <c r="B3403" s="127">
        <v>50</v>
      </c>
    </row>
    <row r="3404" spans="1:2">
      <c r="A3404" s="126" t="s">
        <v>3391</v>
      </c>
      <c r="B3404" s="127">
        <v>50</v>
      </c>
    </row>
    <row r="3405" spans="1:2">
      <c r="A3405" s="126" t="s">
        <v>3392</v>
      </c>
      <c r="B3405" s="127">
        <v>50</v>
      </c>
    </row>
    <row r="3406" spans="1:2">
      <c r="A3406" s="126" t="s">
        <v>3393</v>
      </c>
      <c r="B3406" s="127">
        <v>50</v>
      </c>
    </row>
    <row r="3407" spans="1:2">
      <c r="A3407" s="126" t="s">
        <v>3394</v>
      </c>
      <c r="B3407" s="127">
        <v>50</v>
      </c>
    </row>
    <row r="3408" spans="1:2">
      <c r="A3408" s="126" t="s">
        <v>3395</v>
      </c>
      <c r="B3408" s="127">
        <v>50</v>
      </c>
    </row>
    <row r="3409" spans="1:2">
      <c r="A3409" s="126" t="s">
        <v>3396</v>
      </c>
      <c r="B3409" s="127">
        <v>50</v>
      </c>
    </row>
    <row r="3410" spans="1:2">
      <c r="A3410" s="126" t="s">
        <v>3397</v>
      </c>
      <c r="B3410" s="127">
        <v>50</v>
      </c>
    </row>
    <row r="3411" spans="1:2">
      <c r="A3411" s="126" t="s">
        <v>3398</v>
      </c>
      <c r="B3411" s="127">
        <v>50</v>
      </c>
    </row>
    <row r="3412" spans="1:2">
      <c r="A3412" s="126" t="s">
        <v>3399</v>
      </c>
      <c r="B3412" s="127">
        <v>50</v>
      </c>
    </row>
    <row r="3413" spans="1:2">
      <c r="A3413" s="126" t="s">
        <v>3400</v>
      </c>
      <c r="B3413" s="127">
        <v>50</v>
      </c>
    </row>
    <row r="3414" spans="1:2">
      <c r="A3414" s="126" t="s">
        <v>3401</v>
      </c>
      <c r="B3414" s="127">
        <v>50</v>
      </c>
    </row>
    <row r="3415" spans="1:2">
      <c r="A3415" s="126" t="s">
        <v>3402</v>
      </c>
      <c r="B3415" s="127">
        <v>50</v>
      </c>
    </row>
    <row r="3416" spans="1:2">
      <c r="A3416" s="126" t="s">
        <v>3403</v>
      </c>
      <c r="B3416" s="127">
        <v>50</v>
      </c>
    </row>
    <row r="3417" spans="1:2">
      <c r="A3417" s="126" t="s">
        <v>3404</v>
      </c>
      <c r="B3417" s="127">
        <v>50</v>
      </c>
    </row>
    <row r="3418" spans="1:2">
      <c r="A3418" s="126" t="s">
        <v>3405</v>
      </c>
      <c r="B3418" s="127">
        <v>50</v>
      </c>
    </row>
    <row r="3419" spans="1:2">
      <c r="A3419" s="126" t="s">
        <v>3406</v>
      </c>
      <c r="B3419" s="127">
        <v>50</v>
      </c>
    </row>
    <row r="3420" spans="1:2">
      <c r="A3420" s="126" t="s">
        <v>3407</v>
      </c>
      <c r="B3420" s="127">
        <v>50</v>
      </c>
    </row>
    <row r="3421" spans="1:2">
      <c r="A3421" s="126" t="s">
        <v>3408</v>
      </c>
      <c r="B3421" s="127">
        <v>50</v>
      </c>
    </row>
    <row r="3422" spans="1:2">
      <c r="A3422" s="126" t="s">
        <v>3409</v>
      </c>
      <c r="B3422" s="127">
        <v>50</v>
      </c>
    </row>
    <row r="3423" spans="1:2">
      <c r="A3423" s="126" t="s">
        <v>3410</v>
      </c>
      <c r="B3423" s="127">
        <v>50</v>
      </c>
    </row>
    <row r="3424" spans="1:2">
      <c r="A3424" s="126" t="s">
        <v>3411</v>
      </c>
      <c r="B3424" s="127">
        <v>50</v>
      </c>
    </row>
    <row r="3425" spans="1:2">
      <c r="A3425" s="126" t="s">
        <v>3412</v>
      </c>
      <c r="B3425" s="127">
        <v>50</v>
      </c>
    </row>
    <row r="3426" spans="1:2">
      <c r="A3426" s="126" t="s">
        <v>3413</v>
      </c>
      <c r="B3426" s="127">
        <v>50</v>
      </c>
    </row>
    <row r="3427" spans="1:2">
      <c r="A3427" s="126" t="s">
        <v>3414</v>
      </c>
      <c r="B3427" s="127">
        <v>50</v>
      </c>
    </row>
    <row r="3428" spans="1:2">
      <c r="A3428" s="126" t="s">
        <v>3415</v>
      </c>
      <c r="B3428" s="127">
        <v>50</v>
      </c>
    </row>
    <row r="3429" spans="1:2">
      <c r="A3429" s="126" t="s">
        <v>3416</v>
      </c>
      <c r="B3429" s="127">
        <v>50</v>
      </c>
    </row>
    <row r="3430" spans="1:2">
      <c r="A3430" s="126" t="s">
        <v>3417</v>
      </c>
      <c r="B3430" s="127">
        <v>50</v>
      </c>
    </row>
    <row r="3431" spans="1:2">
      <c r="A3431" s="126" t="s">
        <v>3418</v>
      </c>
      <c r="B3431" s="127">
        <v>50</v>
      </c>
    </row>
    <row r="3432" spans="1:2">
      <c r="A3432" s="126" t="s">
        <v>3419</v>
      </c>
      <c r="B3432" s="127">
        <v>50</v>
      </c>
    </row>
    <row r="3433" spans="1:2">
      <c r="A3433" s="126" t="s">
        <v>3420</v>
      </c>
      <c r="B3433" s="127">
        <v>50</v>
      </c>
    </row>
    <row r="3434" spans="1:2">
      <c r="A3434" s="126" t="s">
        <v>3421</v>
      </c>
      <c r="B3434" s="127">
        <v>50</v>
      </c>
    </row>
    <row r="3435" spans="1:2">
      <c r="A3435" s="126" t="s">
        <v>3422</v>
      </c>
      <c r="B3435" s="127">
        <v>50</v>
      </c>
    </row>
    <row r="3436" spans="1:2">
      <c r="A3436" s="126" t="s">
        <v>3423</v>
      </c>
      <c r="B3436" s="127">
        <v>50</v>
      </c>
    </row>
    <row r="3437" spans="1:2">
      <c r="A3437" s="126" t="s">
        <v>3424</v>
      </c>
      <c r="B3437" s="127">
        <v>50</v>
      </c>
    </row>
    <row r="3438" spans="1:2">
      <c r="A3438" s="126" t="s">
        <v>3425</v>
      </c>
      <c r="B3438" s="127">
        <v>50</v>
      </c>
    </row>
    <row r="3439" spans="1:2">
      <c r="A3439" s="126" t="s">
        <v>3426</v>
      </c>
      <c r="B3439" s="127">
        <v>50</v>
      </c>
    </row>
    <row r="3440" spans="1:2">
      <c r="A3440" s="126" t="s">
        <v>3427</v>
      </c>
      <c r="B3440" s="127">
        <v>50</v>
      </c>
    </row>
    <row r="3441" spans="1:2">
      <c r="A3441" s="126" t="s">
        <v>3428</v>
      </c>
      <c r="B3441" s="127">
        <v>50</v>
      </c>
    </row>
    <row r="3442" spans="1:2">
      <c r="A3442" s="126" t="s">
        <v>3429</v>
      </c>
      <c r="B3442" s="127">
        <v>50</v>
      </c>
    </row>
    <row r="3443" spans="1:2">
      <c r="A3443" s="126" t="s">
        <v>3430</v>
      </c>
      <c r="B3443" s="127">
        <v>50</v>
      </c>
    </row>
    <row r="3444" spans="1:2">
      <c r="A3444" s="126" t="s">
        <v>3431</v>
      </c>
      <c r="B3444" s="127">
        <v>50</v>
      </c>
    </row>
    <row r="3445" spans="1:2">
      <c r="A3445" s="126" t="s">
        <v>3432</v>
      </c>
      <c r="B3445" s="127">
        <v>50</v>
      </c>
    </row>
    <row r="3446" spans="1:2">
      <c r="A3446" s="126" t="s">
        <v>3433</v>
      </c>
      <c r="B3446" s="127">
        <v>50</v>
      </c>
    </row>
    <row r="3447" spans="1:2">
      <c r="A3447" s="126" t="s">
        <v>3434</v>
      </c>
      <c r="B3447" s="127">
        <v>50</v>
      </c>
    </row>
    <row r="3448" spans="1:2">
      <c r="A3448" s="126" t="s">
        <v>3435</v>
      </c>
      <c r="B3448" s="127">
        <v>50</v>
      </c>
    </row>
    <row r="3449" spans="1:2">
      <c r="A3449" s="126" t="s">
        <v>3436</v>
      </c>
      <c r="B3449" s="127">
        <v>50</v>
      </c>
    </row>
    <row r="3450" spans="1:2">
      <c r="A3450" s="126" t="s">
        <v>3437</v>
      </c>
      <c r="B3450" s="127">
        <v>50</v>
      </c>
    </row>
    <row r="3451" spans="1:2">
      <c r="A3451" s="126" t="s">
        <v>3438</v>
      </c>
      <c r="B3451" s="127">
        <v>50</v>
      </c>
    </row>
    <row r="3452" spans="1:2">
      <c r="A3452" s="126" t="s">
        <v>3439</v>
      </c>
      <c r="B3452" s="127">
        <v>50</v>
      </c>
    </row>
    <row r="3453" spans="1:2">
      <c r="A3453" s="126" t="s">
        <v>3440</v>
      </c>
      <c r="B3453" s="127">
        <v>50</v>
      </c>
    </row>
    <row r="3454" spans="1:2">
      <c r="A3454" s="126" t="s">
        <v>3441</v>
      </c>
      <c r="B3454" s="127">
        <v>50</v>
      </c>
    </row>
    <row r="3455" spans="1:2">
      <c r="A3455" s="126" t="s">
        <v>3442</v>
      </c>
      <c r="B3455" s="127">
        <v>50</v>
      </c>
    </row>
    <row r="3456" spans="1:2">
      <c r="A3456" s="126" t="s">
        <v>3443</v>
      </c>
      <c r="B3456" s="127">
        <v>50</v>
      </c>
    </row>
    <row r="3457" spans="1:2">
      <c r="A3457" s="126" t="s">
        <v>3444</v>
      </c>
      <c r="B3457" s="127">
        <v>50</v>
      </c>
    </row>
    <row r="3458" spans="1:2">
      <c r="A3458" s="126" t="s">
        <v>3445</v>
      </c>
      <c r="B3458" s="127">
        <v>50</v>
      </c>
    </row>
    <row r="3459" spans="1:2">
      <c r="A3459" s="126" t="s">
        <v>3446</v>
      </c>
      <c r="B3459" s="127">
        <v>50</v>
      </c>
    </row>
    <row r="3460" spans="1:2">
      <c r="A3460" s="126" t="s">
        <v>3447</v>
      </c>
      <c r="B3460" s="127">
        <v>50</v>
      </c>
    </row>
    <row r="3461" spans="1:2">
      <c r="A3461" s="126" t="s">
        <v>3448</v>
      </c>
      <c r="B3461" s="127">
        <v>50</v>
      </c>
    </row>
    <row r="3462" spans="1:2">
      <c r="A3462" s="126" t="s">
        <v>3449</v>
      </c>
      <c r="B3462" s="127">
        <v>50</v>
      </c>
    </row>
    <row r="3463" spans="1:2">
      <c r="A3463" s="126" t="s">
        <v>3450</v>
      </c>
      <c r="B3463" s="127">
        <v>50</v>
      </c>
    </row>
    <row r="3464" spans="1:2">
      <c r="A3464" s="126" t="s">
        <v>3451</v>
      </c>
      <c r="B3464" s="127">
        <v>50</v>
      </c>
    </row>
    <row r="3465" spans="1:2">
      <c r="A3465" s="126" t="s">
        <v>3452</v>
      </c>
      <c r="B3465" s="127">
        <v>50</v>
      </c>
    </row>
    <row r="3466" spans="1:2">
      <c r="A3466" s="126" t="s">
        <v>3453</v>
      </c>
      <c r="B3466" s="127">
        <v>50</v>
      </c>
    </row>
    <row r="3467" spans="1:2">
      <c r="A3467" s="126" t="s">
        <v>3454</v>
      </c>
      <c r="B3467" s="127">
        <v>50</v>
      </c>
    </row>
    <row r="3468" spans="1:2">
      <c r="A3468" s="126" t="s">
        <v>3455</v>
      </c>
      <c r="B3468" s="127">
        <v>50</v>
      </c>
    </row>
    <row r="3469" spans="1:2">
      <c r="A3469" s="126" t="s">
        <v>3456</v>
      </c>
      <c r="B3469" s="127">
        <v>50</v>
      </c>
    </row>
    <row r="3470" spans="1:2">
      <c r="A3470" s="126" t="s">
        <v>3457</v>
      </c>
      <c r="B3470" s="127">
        <v>50</v>
      </c>
    </row>
    <row r="3471" spans="1:2">
      <c r="A3471" s="126" t="s">
        <v>3458</v>
      </c>
      <c r="B3471" s="127">
        <v>50</v>
      </c>
    </row>
    <row r="3472" spans="1:2">
      <c r="A3472" s="126" t="s">
        <v>3459</v>
      </c>
      <c r="B3472" s="127">
        <v>50</v>
      </c>
    </row>
    <row r="3473" spans="1:2">
      <c r="A3473" s="126" t="s">
        <v>3460</v>
      </c>
      <c r="B3473" s="127">
        <v>50</v>
      </c>
    </row>
    <row r="3474" spans="1:2">
      <c r="A3474" s="126" t="s">
        <v>3461</v>
      </c>
      <c r="B3474" s="127">
        <v>50</v>
      </c>
    </row>
    <row r="3475" spans="1:2">
      <c r="A3475" s="126" t="s">
        <v>3462</v>
      </c>
      <c r="B3475" s="127">
        <v>50</v>
      </c>
    </row>
    <row r="3476" spans="1:2">
      <c r="A3476" s="126" t="s">
        <v>3463</v>
      </c>
      <c r="B3476" s="127">
        <v>50</v>
      </c>
    </row>
    <row r="3477" spans="1:2">
      <c r="A3477" s="126" t="s">
        <v>3464</v>
      </c>
      <c r="B3477" s="127">
        <v>50</v>
      </c>
    </row>
    <row r="3478" spans="1:2">
      <c r="A3478" s="126" t="s">
        <v>3465</v>
      </c>
      <c r="B3478" s="127">
        <v>50</v>
      </c>
    </row>
    <row r="3479" spans="1:2">
      <c r="A3479" s="126" t="s">
        <v>3466</v>
      </c>
      <c r="B3479" s="127">
        <v>50</v>
      </c>
    </row>
    <row r="3480" spans="1:2">
      <c r="A3480" s="126" t="s">
        <v>3467</v>
      </c>
      <c r="B3480" s="127">
        <v>50</v>
      </c>
    </row>
    <row r="3481" spans="1:2">
      <c r="A3481" s="126" t="s">
        <v>3468</v>
      </c>
      <c r="B3481" s="127">
        <v>50</v>
      </c>
    </row>
    <row r="3482" spans="1:2">
      <c r="A3482" s="126" t="s">
        <v>3469</v>
      </c>
      <c r="B3482" s="127">
        <v>50</v>
      </c>
    </row>
    <row r="3483" spans="1:2">
      <c r="A3483" s="126" t="s">
        <v>3470</v>
      </c>
      <c r="B3483" s="127">
        <v>50</v>
      </c>
    </row>
    <row r="3484" spans="1:2">
      <c r="A3484" s="126" t="s">
        <v>3471</v>
      </c>
      <c r="B3484" s="127">
        <v>50</v>
      </c>
    </row>
    <row r="3485" spans="1:2">
      <c r="A3485" s="126" t="s">
        <v>3472</v>
      </c>
      <c r="B3485" s="127">
        <v>50</v>
      </c>
    </row>
    <row r="3486" spans="1:2">
      <c r="A3486" s="126" t="s">
        <v>3473</v>
      </c>
      <c r="B3486" s="127">
        <v>50</v>
      </c>
    </row>
    <row r="3487" spans="1:2">
      <c r="A3487" s="126" t="s">
        <v>3474</v>
      </c>
      <c r="B3487" s="127">
        <v>50</v>
      </c>
    </row>
    <row r="3488" spans="1:2">
      <c r="A3488" s="126" t="s">
        <v>3475</v>
      </c>
      <c r="B3488" s="127">
        <v>50</v>
      </c>
    </row>
    <row r="3489" spans="1:2">
      <c r="A3489" s="126" t="s">
        <v>3476</v>
      </c>
      <c r="B3489" s="127">
        <v>50</v>
      </c>
    </row>
    <row r="3490" spans="1:2">
      <c r="A3490" s="126" t="s">
        <v>3477</v>
      </c>
      <c r="B3490" s="127">
        <v>50</v>
      </c>
    </row>
    <row r="3491" spans="1:2">
      <c r="A3491" s="126" t="s">
        <v>3478</v>
      </c>
      <c r="B3491" s="127">
        <v>0</v>
      </c>
    </row>
    <row r="3492" spans="1:2">
      <c r="A3492" s="126" t="s">
        <v>3479</v>
      </c>
      <c r="B3492" s="127">
        <v>50</v>
      </c>
    </row>
    <row r="3493" spans="1:2">
      <c r="A3493" s="126" t="s">
        <v>3480</v>
      </c>
      <c r="B3493" s="127">
        <v>50</v>
      </c>
    </row>
    <row r="3494" spans="1:2">
      <c r="A3494" s="126" t="s">
        <v>3481</v>
      </c>
      <c r="B3494" s="127">
        <v>0</v>
      </c>
    </row>
    <row r="3495" spans="1:2">
      <c r="A3495" s="126" t="s">
        <v>3482</v>
      </c>
      <c r="B3495" s="127">
        <v>0</v>
      </c>
    </row>
    <row r="3496" spans="1:2">
      <c r="A3496" s="126" t="s">
        <v>3483</v>
      </c>
      <c r="B3496" s="127">
        <v>50</v>
      </c>
    </row>
    <row r="3497" spans="1:2">
      <c r="A3497" s="126" t="s">
        <v>3484</v>
      </c>
      <c r="B3497" s="127">
        <v>50</v>
      </c>
    </row>
    <row r="3498" spans="1:2">
      <c r="A3498" s="126" t="s">
        <v>3485</v>
      </c>
      <c r="B3498" s="127">
        <v>0</v>
      </c>
    </row>
    <row r="3499" spans="1:2">
      <c r="A3499" s="126" t="s">
        <v>3486</v>
      </c>
      <c r="B3499" s="127">
        <v>50</v>
      </c>
    </row>
    <row r="3500" spans="1:2">
      <c r="A3500" s="126" t="s">
        <v>3487</v>
      </c>
      <c r="B3500" s="127">
        <v>50</v>
      </c>
    </row>
    <row r="3501" spans="1:2">
      <c r="A3501" s="126" t="s">
        <v>3488</v>
      </c>
      <c r="B3501" s="127">
        <v>50</v>
      </c>
    </row>
    <row r="3502" spans="1:2">
      <c r="A3502" s="126" t="s">
        <v>3489</v>
      </c>
      <c r="B3502" s="127">
        <v>50</v>
      </c>
    </row>
    <row r="3503" spans="1:2">
      <c r="A3503" s="126" t="s">
        <v>3490</v>
      </c>
      <c r="B3503" s="127">
        <v>50</v>
      </c>
    </row>
    <row r="3504" spans="1:2">
      <c r="A3504" s="126" t="s">
        <v>3491</v>
      </c>
      <c r="B3504" s="127">
        <v>50</v>
      </c>
    </row>
    <row r="3505" spans="1:2">
      <c r="A3505" s="126" t="s">
        <v>3492</v>
      </c>
      <c r="B3505" s="127">
        <v>50</v>
      </c>
    </row>
    <row r="3506" spans="1:2">
      <c r="A3506" s="126" t="s">
        <v>3493</v>
      </c>
      <c r="B3506" s="127">
        <v>50</v>
      </c>
    </row>
    <row r="3507" spans="1:2">
      <c r="A3507" s="126" t="s">
        <v>3494</v>
      </c>
      <c r="B3507" s="127">
        <v>0</v>
      </c>
    </row>
    <row r="3508" spans="1:2">
      <c r="A3508" s="126" t="s">
        <v>3495</v>
      </c>
      <c r="B3508" s="127">
        <v>50</v>
      </c>
    </row>
    <row r="3509" spans="1:2">
      <c r="A3509" s="126" t="s">
        <v>3496</v>
      </c>
      <c r="B3509" s="127">
        <v>0</v>
      </c>
    </row>
    <row r="3510" spans="1:2">
      <c r="A3510" s="126" t="s">
        <v>3497</v>
      </c>
      <c r="B3510" s="127">
        <v>50</v>
      </c>
    </row>
    <row r="3511" spans="1:2">
      <c r="A3511" s="126" t="s">
        <v>3498</v>
      </c>
      <c r="B3511" s="127">
        <v>50</v>
      </c>
    </row>
    <row r="3512" spans="1:2">
      <c r="A3512" s="126" t="s">
        <v>3499</v>
      </c>
      <c r="B3512" s="127">
        <v>50</v>
      </c>
    </row>
    <row r="3513" spans="1:2">
      <c r="A3513" s="126" t="s">
        <v>3500</v>
      </c>
      <c r="B3513" s="127">
        <v>0</v>
      </c>
    </row>
    <row r="3514" spans="1:2">
      <c r="A3514" s="126" t="s">
        <v>3501</v>
      </c>
      <c r="B3514" s="127">
        <v>50</v>
      </c>
    </row>
    <row r="3515" spans="1:2">
      <c r="A3515" s="126" t="s">
        <v>3502</v>
      </c>
      <c r="B3515" s="127">
        <v>50</v>
      </c>
    </row>
    <row r="3516" spans="1:2">
      <c r="A3516" s="126" t="s">
        <v>3503</v>
      </c>
      <c r="B3516" s="127">
        <v>0</v>
      </c>
    </row>
    <row r="3517" spans="1:2">
      <c r="A3517" s="126" t="s">
        <v>3504</v>
      </c>
      <c r="B3517" s="127">
        <v>50</v>
      </c>
    </row>
    <row r="3518" spans="1:2">
      <c r="A3518" s="126" t="s">
        <v>3505</v>
      </c>
      <c r="B3518" s="127">
        <v>0</v>
      </c>
    </row>
    <row r="3519" spans="1:2">
      <c r="A3519" s="125" t="s">
        <v>3506</v>
      </c>
      <c r="B3519" s="127">
        <v>50</v>
      </c>
    </row>
    <row r="3520" spans="1:2">
      <c r="A3520" s="126" t="s">
        <v>3507</v>
      </c>
      <c r="B3520" s="127">
        <v>50</v>
      </c>
    </row>
    <row r="3521" spans="1:2">
      <c r="A3521" s="125" t="s">
        <v>3508</v>
      </c>
      <c r="B3521" s="127">
        <v>50</v>
      </c>
    </row>
    <row r="3522" spans="1:2">
      <c r="A3522" s="126" t="s">
        <v>3509</v>
      </c>
      <c r="B3522" s="127">
        <v>0</v>
      </c>
    </row>
    <row r="3523" spans="1:2">
      <c r="A3523" s="125" t="s">
        <v>3510</v>
      </c>
      <c r="B3523" s="127">
        <v>50</v>
      </c>
    </row>
    <row r="3524" spans="1:2">
      <c r="A3524" s="126" t="s">
        <v>3511</v>
      </c>
      <c r="B3524" s="127">
        <v>50</v>
      </c>
    </row>
    <row r="3525" spans="1:2">
      <c r="A3525" s="125" t="s">
        <v>3512</v>
      </c>
      <c r="B3525" s="127">
        <v>50</v>
      </c>
    </row>
    <row r="3526" spans="1:2">
      <c r="A3526" s="126" t="s">
        <v>3513</v>
      </c>
      <c r="B3526" s="127">
        <v>0</v>
      </c>
    </row>
    <row r="3527" spans="1:2">
      <c r="A3527" s="125" t="s">
        <v>3514</v>
      </c>
      <c r="B3527" s="127">
        <v>50</v>
      </c>
    </row>
    <row r="3528" spans="1:2">
      <c r="A3528" s="126" t="s">
        <v>3515</v>
      </c>
      <c r="B3528" s="127">
        <v>50</v>
      </c>
    </row>
    <row r="3529" spans="1:2">
      <c r="A3529" s="125" t="s">
        <v>3516</v>
      </c>
      <c r="B3529" s="127">
        <v>50</v>
      </c>
    </row>
    <row r="3530" spans="1:2">
      <c r="A3530" s="126" t="s">
        <v>3517</v>
      </c>
      <c r="B3530" s="127">
        <v>50</v>
      </c>
    </row>
    <row r="3531" spans="1:2">
      <c r="A3531" s="125" t="s">
        <v>3518</v>
      </c>
      <c r="B3531" s="127">
        <v>50</v>
      </c>
    </row>
    <row r="3532" spans="1:2">
      <c r="A3532" s="126" t="s">
        <v>3519</v>
      </c>
      <c r="B3532" s="127">
        <v>50</v>
      </c>
    </row>
    <row r="3533" spans="1:2">
      <c r="A3533" s="125" t="s">
        <v>3520</v>
      </c>
      <c r="B3533" s="127">
        <v>50</v>
      </c>
    </row>
    <row r="3534" spans="1:2">
      <c r="A3534" s="126" t="s">
        <v>3521</v>
      </c>
      <c r="B3534" s="127">
        <v>0</v>
      </c>
    </row>
    <row r="3535" spans="1:2">
      <c r="A3535" s="125" t="s">
        <v>3522</v>
      </c>
      <c r="B3535" s="127">
        <v>50</v>
      </c>
    </row>
    <row r="3536" spans="1:2">
      <c r="A3536" s="126" t="s">
        <v>3523</v>
      </c>
      <c r="B3536" s="127">
        <v>50</v>
      </c>
    </row>
    <row r="3537" spans="1:2">
      <c r="A3537" s="125" t="s">
        <v>3524</v>
      </c>
      <c r="B3537" s="127">
        <v>50</v>
      </c>
    </row>
    <row r="3538" spans="1:2">
      <c r="A3538" s="126" t="s">
        <v>3525</v>
      </c>
      <c r="B3538" s="127">
        <v>0</v>
      </c>
    </row>
    <row r="3539" spans="1:2">
      <c r="A3539" s="125" t="s">
        <v>3526</v>
      </c>
      <c r="B3539" s="127">
        <v>0</v>
      </c>
    </row>
    <row r="3540" spans="1:2">
      <c r="A3540" s="126" t="s">
        <v>3527</v>
      </c>
      <c r="B3540" s="127">
        <v>50</v>
      </c>
    </row>
    <row r="3541" spans="1:2">
      <c r="A3541" s="125" t="s">
        <v>3528</v>
      </c>
      <c r="B3541" s="127">
        <v>50</v>
      </c>
    </row>
    <row r="3542" spans="1:2">
      <c r="A3542" s="126" t="s">
        <v>3529</v>
      </c>
      <c r="B3542" s="127">
        <v>0</v>
      </c>
    </row>
    <row r="3543" spans="1:2">
      <c r="A3543" s="125" t="s">
        <v>3530</v>
      </c>
      <c r="B3543" s="127">
        <v>50</v>
      </c>
    </row>
    <row r="3544" spans="1:2">
      <c r="A3544" s="126" t="s">
        <v>3531</v>
      </c>
      <c r="B3544" s="127">
        <v>50</v>
      </c>
    </row>
    <row r="3545" spans="1:2">
      <c r="A3545" s="125" t="s">
        <v>3532</v>
      </c>
      <c r="B3545" s="127">
        <v>50</v>
      </c>
    </row>
    <row r="3546" spans="1:2">
      <c r="A3546" s="126" t="s">
        <v>3533</v>
      </c>
      <c r="B3546" s="127">
        <v>0</v>
      </c>
    </row>
    <row r="3547" spans="1:2">
      <c r="A3547" s="125" t="s">
        <v>3534</v>
      </c>
      <c r="B3547" s="127">
        <v>50</v>
      </c>
    </row>
    <row r="3548" spans="1:2">
      <c r="A3548" s="126" t="s">
        <v>3535</v>
      </c>
      <c r="B3548" s="127">
        <v>50</v>
      </c>
    </row>
    <row r="3549" spans="1:2">
      <c r="A3549" s="125" t="s">
        <v>3536</v>
      </c>
      <c r="B3549" s="127">
        <v>50</v>
      </c>
    </row>
    <row r="3550" spans="1:2">
      <c r="A3550" s="126" t="s">
        <v>3537</v>
      </c>
      <c r="B3550" s="127">
        <v>0</v>
      </c>
    </row>
    <row r="3551" spans="1:2">
      <c r="A3551" s="125" t="s">
        <v>3538</v>
      </c>
      <c r="B3551" s="127">
        <v>0</v>
      </c>
    </row>
    <row r="3552" spans="1:2">
      <c r="A3552" s="126" t="s">
        <v>3539</v>
      </c>
      <c r="B3552" s="127">
        <v>50</v>
      </c>
    </row>
    <row r="3553" spans="1:2">
      <c r="A3553" s="125" t="s">
        <v>3540</v>
      </c>
      <c r="B3553" s="127">
        <v>50</v>
      </c>
    </row>
    <row r="3554" spans="1:2">
      <c r="A3554" s="126" t="s">
        <v>3541</v>
      </c>
      <c r="B3554" s="127">
        <v>0</v>
      </c>
    </row>
    <row r="3555" spans="1:2">
      <c r="A3555" s="125" t="s">
        <v>3542</v>
      </c>
      <c r="B3555" s="127">
        <v>0</v>
      </c>
    </row>
    <row r="3556" spans="1:2">
      <c r="A3556" s="126" t="s">
        <v>3543</v>
      </c>
      <c r="B3556" s="127">
        <v>50</v>
      </c>
    </row>
    <row r="3557" spans="1:2">
      <c r="A3557" s="125" t="s">
        <v>3544</v>
      </c>
      <c r="B3557" s="127">
        <v>50</v>
      </c>
    </row>
    <row r="3558" spans="1:2">
      <c r="A3558" s="126" t="s">
        <v>3545</v>
      </c>
      <c r="B3558" s="127">
        <v>0</v>
      </c>
    </row>
    <row r="3559" spans="1:2">
      <c r="A3559" s="125" t="s">
        <v>3546</v>
      </c>
      <c r="B3559" s="127">
        <v>50</v>
      </c>
    </row>
    <row r="3560" spans="1:2">
      <c r="A3560" s="126" t="s">
        <v>3547</v>
      </c>
      <c r="B3560" s="127">
        <v>50</v>
      </c>
    </row>
    <row r="3561" spans="1:2">
      <c r="A3561" s="125" t="s">
        <v>3548</v>
      </c>
      <c r="B3561" s="127">
        <v>50</v>
      </c>
    </row>
    <row r="3562" spans="1:2">
      <c r="A3562" s="126" t="s">
        <v>3549</v>
      </c>
      <c r="B3562" s="127">
        <v>50</v>
      </c>
    </row>
    <row r="3563" spans="1:2">
      <c r="A3563" s="125" t="s">
        <v>3550</v>
      </c>
      <c r="B3563" s="127">
        <v>0</v>
      </c>
    </row>
    <row r="3564" spans="1:2">
      <c r="A3564" s="126" t="s">
        <v>3551</v>
      </c>
      <c r="B3564" s="127">
        <v>50</v>
      </c>
    </row>
    <row r="3565" spans="1:2">
      <c r="A3565" s="125" t="s">
        <v>3552</v>
      </c>
      <c r="B3565" s="127">
        <v>50</v>
      </c>
    </row>
    <row r="3566" spans="1:2">
      <c r="A3566" s="126" t="s">
        <v>3553</v>
      </c>
      <c r="B3566" s="127">
        <v>0</v>
      </c>
    </row>
    <row r="3567" spans="1:2">
      <c r="A3567" s="125" t="s">
        <v>3554</v>
      </c>
      <c r="B3567" s="127">
        <v>0</v>
      </c>
    </row>
    <row r="3568" spans="1:2">
      <c r="A3568" s="126" t="s">
        <v>3555</v>
      </c>
      <c r="B3568" s="127">
        <v>50</v>
      </c>
    </row>
    <row r="3569" spans="1:2">
      <c r="A3569" s="125" t="s">
        <v>3556</v>
      </c>
      <c r="B3569" s="127">
        <v>50</v>
      </c>
    </row>
    <row r="3570" spans="1:2">
      <c r="A3570" s="126" t="s">
        <v>3557</v>
      </c>
      <c r="B3570" s="127">
        <v>0</v>
      </c>
    </row>
    <row r="3571" spans="1:2">
      <c r="A3571" s="125" t="s">
        <v>3558</v>
      </c>
      <c r="B3571" s="127">
        <v>50</v>
      </c>
    </row>
    <row r="3572" spans="1:2">
      <c r="A3572" s="126" t="s">
        <v>3559</v>
      </c>
      <c r="B3572" s="127">
        <v>50</v>
      </c>
    </row>
    <row r="3573" spans="1:2">
      <c r="A3573" s="125" t="s">
        <v>3560</v>
      </c>
      <c r="B3573" s="127">
        <v>50</v>
      </c>
    </row>
    <row r="3574" spans="1:2">
      <c r="A3574" s="126" t="s">
        <v>3561</v>
      </c>
      <c r="B3574" s="127">
        <v>0</v>
      </c>
    </row>
    <row r="3575" spans="1:2">
      <c r="A3575" s="125" t="s">
        <v>3562</v>
      </c>
      <c r="B3575" s="127">
        <v>50</v>
      </c>
    </row>
    <row r="3576" spans="1:2">
      <c r="A3576" s="126" t="s">
        <v>3563</v>
      </c>
      <c r="B3576" s="127">
        <v>50</v>
      </c>
    </row>
    <row r="3577" spans="1:2">
      <c r="A3577" s="125" t="s">
        <v>3564</v>
      </c>
      <c r="B3577" s="127">
        <v>50</v>
      </c>
    </row>
    <row r="3578" spans="1:2">
      <c r="A3578" s="126" t="s">
        <v>3565</v>
      </c>
      <c r="B3578" s="127">
        <v>0</v>
      </c>
    </row>
    <row r="3579" spans="1:2">
      <c r="A3579" s="125" t="s">
        <v>3566</v>
      </c>
      <c r="B3579" s="127">
        <v>50</v>
      </c>
    </row>
    <row r="3580" spans="1:2">
      <c r="A3580" s="126" t="s">
        <v>3567</v>
      </c>
      <c r="B3580" s="127">
        <v>50</v>
      </c>
    </row>
    <row r="3581" spans="1:2">
      <c r="A3581" s="125" t="s">
        <v>3568</v>
      </c>
      <c r="B3581" s="127">
        <v>50</v>
      </c>
    </row>
    <row r="3582" spans="1:2">
      <c r="A3582" s="126" t="s">
        <v>3569</v>
      </c>
      <c r="B3582" s="127">
        <v>50</v>
      </c>
    </row>
    <row r="3583" spans="1:2">
      <c r="A3583" s="125" t="s">
        <v>3570</v>
      </c>
      <c r="B3583" s="127">
        <v>50</v>
      </c>
    </row>
    <row r="3584" spans="1:2">
      <c r="A3584" s="126" t="s">
        <v>3571</v>
      </c>
      <c r="B3584" s="127">
        <v>50</v>
      </c>
    </row>
    <row r="3585" spans="1:2">
      <c r="A3585" s="125" t="s">
        <v>3572</v>
      </c>
      <c r="B3585" s="127">
        <v>50</v>
      </c>
    </row>
    <row r="3586" spans="1:2">
      <c r="A3586" s="126" t="s">
        <v>3573</v>
      </c>
      <c r="B3586" s="127">
        <v>50</v>
      </c>
    </row>
    <row r="3587" spans="1:2">
      <c r="A3587" s="125" t="s">
        <v>3574</v>
      </c>
      <c r="B3587" s="127">
        <v>50</v>
      </c>
    </row>
    <row r="3588" spans="1:2">
      <c r="A3588" s="126" t="s">
        <v>3575</v>
      </c>
      <c r="B3588" s="127">
        <v>50</v>
      </c>
    </row>
    <row r="3589" spans="1:2">
      <c r="A3589" s="125" t="s">
        <v>3576</v>
      </c>
      <c r="B3589" s="127">
        <v>50</v>
      </c>
    </row>
    <row r="3590" spans="1:2">
      <c r="A3590" s="126" t="s">
        <v>3577</v>
      </c>
      <c r="B3590" s="127">
        <v>0</v>
      </c>
    </row>
    <row r="3591" spans="1:2">
      <c r="A3591" s="125" t="s">
        <v>3578</v>
      </c>
      <c r="B3591" s="127">
        <v>50</v>
      </c>
    </row>
    <row r="3592" spans="1:2">
      <c r="A3592" s="126" t="s">
        <v>3579</v>
      </c>
      <c r="B3592" s="127">
        <v>50</v>
      </c>
    </row>
    <row r="3593" spans="1:2">
      <c r="A3593" s="125" t="s">
        <v>3580</v>
      </c>
      <c r="B3593" s="127">
        <v>50</v>
      </c>
    </row>
    <row r="3594" spans="1:2">
      <c r="A3594" s="126" t="s">
        <v>3581</v>
      </c>
      <c r="B3594" s="127">
        <v>0</v>
      </c>
    </row>
    <row r="3595" spans="1:2">
      <c r="A3595" s="125" t="s">
        <v>3582</v>
      </c>
      <c r="B3595" s="127">
        <v>50</v>
      </c>
    </row>
    <row r="3596" spans="1:2">
      <c r="A3596" s="126" t="s">
        <v>3583</v>
      </c>
      <c r="B3596" s="127">
        <v>50</v>
      </c>
    </row>
    <row r="3597" spans="1:2">
      <c r="A3597" s="125" t="s">
        <v>3584</v>
      </c>
      <c r="B3597" s="127">
        <v>50</v>
      </c>
    </row>
    <row r="3598" spans="1:2">
      <c r="A3598" s="126" t="s">
        <v>3585</v>
      </c>
      <c r="B3598" s="127">
        <v>0</v>
      </c>
    </row>
    <row r="3599" spans="1:2">
      <c r="A3599" s="125" t="s">
        <v>3586</v>
      </c>
      <c r="B3599" s="127">
        <v>50</v>
      </c>
    </row>
    <row r="3600" spans="1:2">
      <c r="A3600" s="126" t="s">
        <v>3587</v>
      </c>
      <c r="B3600" s="127">
        <v>50</v>
      </c>
    </row>
    <row r="3601" spans="1:2">
      <c r="A3601" s="125" t="s">
        <v>3588</v>
      </c>
      <c r="B3601" s="127">
        <v>50</v>
      </c>
    </row>
    <row r="3602" spans="1:2">
      <c r="A3602" s="126" t="s">
        <v>3589</v>
      </c>
      <c r="B3602" s="127">
        <v>0</v>
      </c>
    </row>
    <row r="3603" spans="1:2">
      <c r="A3603" s="125" t="s">
        <v>3590</v>
      </c>
      <c r="B3603" s="127">
        <v>0</v>
      </c>
    </row>
    <row r="3604" spans="1:2">
      <c r="A3604" s="126" t="s">
        <v>3591</v>
      </c>
      <c r="B3604" s="127">
        <v>50</v>
      </c>
    </row>
    <row r="3605" spans="1:2">
      <c r="A3605" s="125" t="s">
        <v>3592</v>
      </c>
      <c r="B3605" s="127">
        <v>50</v>
      </c>
    </row>
    <row r="3606" spans="1:2">
      <c r="A3606" s="126" t="s">
        <v>3593</v>
      </c>
      <c r="B3606" s="127">
        <v>0</v>
      </c>
    </row>
    <row r="3607" spans="1:2">
      <c r="A3607" s="125" t="s">
        <v>3594</v>
      </c>
      <c r="B3607" s="127">
        <v>50</v>
      </c>
    </row>
    <row r="3608" spans="1:2">
      <c r="A3608" s="126" t="s">
        <v>3595</v>
      </c>
      <c r="B3608" s="127">
        <v>50</v>
      </c>
    </row>
    <row r="3609" spans="1:2">
      <c r="A3609" s="125" t="s">
        <v>3596</v>
      </c>
      <c r="B3609" s="127">
        <v>50</v>
      </c>
    </row>
    <row r="3610" spans="1:2">
      <c r="A3610" s="126" t="s">
        <v>3597</v>
      </c>
      <c r="B3610" s="127">
        <v>0</v>
      </c>
    </row>
    <row r="3611" spans="1:2">
      <c r="A3611" s="125" t="s">
        <v>3598</v>
      </c>
      <c r="B3611" s="127">
        <v>0</v>
      </c>
    </row>
    <row r="3612" spans="1:2">
      <c r="A3612" s="126" t="s">
        <v>3599</v>
      </c>
      <c r="B3612" s="127">
        <v>50</v>
      </c>
    </row>
    <row r="3613" spans="1:2">
      <c r="A3613" s="125" t="s">
        <v>3600</v>
      </c>
      <c r="B3613" s="127">
        <v>50</v>
      </c>
    </row>
    <row r="3614" spans="1:2">
      <c r="A3614" s="126" t="s">
        <v>3601</v>
      </c>
      <c r="B3614" s="127">
        <v>50</v>
      </c>
    </row>
    <row r="3615" spans="1:2">
      <c r="A3615" s="125" t="s">
        <v>3602</v>
      </c>
      <c r="B3615" s="127">
        <v>0</v>
      </c>
    </row>
    <row r="3616" spans="1:2">
      <c r="A3616" s="126" t="s">
        <v>3603</v>
      </c>
      <c r="B3616" s="127">
        <v>50</v>
      </c>
    </row>
    <row r="3617" spans="1:2">
      <c r="A3617" s="125" t="s">
        <v>3604</v>
      </c>
      <c r="B3617" s="127">
        <v>50</v>
      </c>
    </row>
    <row r="3618" spans="1:2">
      <c r="A3618" s="126" t="s">
        <v>3605</v>
      </c>
      <c r="B3618" s="127">
        <v>0</v>
      </c>
    </row>
    <row r="3619" spans="1:2">
      <c r="A3619" s="125" t="s">
        <v>3606</v>
      </c>
      <c r="B3619" s="127">
        <v>50</v>
      </c>
    </row>
    <row r="3620" spans="1:2">
      <c r="A3620" s="126" t="s">
        <v>3607</v>
      </c>
      <c r="B3620" s="127">
        <v>50</v>
      </c>
    </row>
    <row r="3621" spans="1:2">
      <c r="A3621" s="125" t="s">
        <v>3608</v>
      </c>
      <c r="B3621" s="127">
        <v>50</v>
      </c>
    </row>
    <row r="3622" spans="1:2">
      <c r="A3622" s="126" t="s">
        <v>3609</v>
      </c>
      <c r="B3622" s="127">
        <v>0</v>
      </c>
    </row>
    <row r="3623" spans="1:2">
      <c r="A3623" s="125" t="s">
        <v>3610</v>
      </c>
      <c r="B3623" s="127">
        <v>50</v>
      </c>
    </row>
    <row r="3624" spans="1:2">
      <c r="A3624" s="126" t="s">
        <v>3611</v>
      </c>
      <c r="B3624" s="127">
        <v>50</v>
      </c>
    </row>
    <row r="3625" spans="1:2">
      <c r="A3625" s="125" t="s">
        <v>3612</v>
      </c>
      <c r="B3625" s="127">
        <v>50</v>
      </c>
    </row>
    <row r="3626" spans="1:2">
      <c r="A3626" s="126" t="s">
        <v>3613</v>
      </c>
      <c r="B3626" s="127">
        <v>0</v>
      </c>
    </row>
    <row r="3627" spans="1:2">
      <c r="A3627" s="125" t="s">
        <v>3614</v>
      </c>
      <c r="B3627" s="127">
        <v>0</v>
      </c>
    </row>
    <row r="3628" spans="1:2">
      <c r="A3628" s="126" t="s">
        <v>3615</v>
      </c>
      <c r="B3628" s="127">
        <v>50</v>
      </c>
    </row>
    <row r="3629" spans="1:2">
      <c r="A3629" s="125" t="s">
        <v>3616</v>
      </c>
      <c r="B3629" s="127">
        <v>50</v>
      </c>
    </row>
    <row r="3630" spans="1:2">
      <c r="A3630" s="126" t="s">
        <v>3617</v>
      </c>
      <c r="B3630" s="127">
        <v>0</v>
      </c>
    </row>
    <row r="3631" spans="1:2">
      <c r="A3631" s="125" t="s">
        <v>3618</v>
      </c>
      <c r="B3631" s="127">
        <v>50</v>
      </c>
    </row>
    <row r="3632" spans="1:2">
      <c r="A3632" s="126" t="s">
        <v>3619</v>
      </c>
      <c r="B3632" s="127">
        <v>50</v>
      </c>
    </row>
    <row r="3633" spans="1:2">
      <c r="A3633" s="125" t="s">
        <v>3620</v>
      </c>
      <c r="B3633" s="127">
        <v>50</v>
      </c>
    </row>
    <row r="3634" spans="1:2">
      <c r="A3634" s="126" t="s">
        <v>3621</v>
      </c>
      <c r="B3634" s="127">
        <v>0</v>
      </c>
    </row>
    <row r="3635" spans="1:2">
      <c r="A3635" s="125" t="s">
        <v>3622</v>
      </c>
      <c r="B3635" s="127">
        <v>50</v>
      </c>
    </row>
    <row r="3636" spans="1:2">
      <c r="A3636" s="126" t="s">
        <v>3623</v>
      </c>
      <c r="B3636" s="127">
        <v>50</v>
      </c>
    </row>
    <row r="3637" spans="1:2">
      <c r="A3637" s="125" t="s">
        <v>3624</v>
      </c>
      <c r="B3637" s="127">
        <v>50</v>
      </c>
    </row>
    <row r="3638" spans="1:2">
      <c r="A3638" s="126" t="s">
        <v>3625</v>
      </c>
      <c r="B3638" s="127">
        <v>0</v>
      </c>
    </row>
    <row r="3639" spans="1:2">
      <c r="A3639" s="125" t="s">
        <v>3626</v>
      </c>
      <c r="B3639" s="127">
        <v>0</v>
      </c>
    </row>
    <row r="3640" spans="1:2">
      <c r="A3640" s="126" t="s">
        <v>3627</v>
      </c>
      <c r="B3640" s="127">
        <v>50</v>
      </c>
    </row>
    <row r="3641" spans="1:2">
      <c r="A3641" s="125" t="s">
        <v>3628</v>
      </c>
      <c r="B3641" s="127">
        <v>50</v>
      </c>
    </row>
    <row r="3642" spans="1:2">
      <c r="A3642" s="126" t="s">
        <v>3629</v>
      </c>
      <c r="B3642" s="127">
        <v>50</v>
      </c>
    </row>
    <row r="3643" spans="1:2">
      <c r="A3643" s="125" t="s">
        <v>3630</v>
      </c>
      <c r="B3643" s="127">
        <v>50</v>
      </c>
    </row>
    <row r="3644" spans="1:2">
      <c r="A3644" s="126" t="s">
        <v>3631</v>
      </c>
      <c r="B3644" s="127">
        <v>50</v>
      </c>
    </row>
    <row r="3645" spans="1:2">
      <c r="A3645" s="125" t="s">
        <v>3632</v>
      </c>
      <c r="B3645" s="127">
        <v>50</v>
      </c>
    </row>
    <row r="3646" spans="1:2">
      <c r="A3646" s="126" t="s">
        <v>3633</v>
      </c>
      <c r="B3646" s="127">
        <v>50</v>
      </c>
    </row>
    <row r="3647" spans="1:2">
      <c r="A3647" s="126" t="s">
        <v>3634</v>
      </c>
      <c r="B3647" s="127">
        <v>50</v>
      </c>
    </row>
    <row r="3648" spans="1:2">
      <c r="A3648" s="126" t="s">
        <v>3635</v>
      </c>
      <c r="B3648" s="127">
        <v>50</v>
      </c>
    </row>
    <row r="3649" spans="1:2">
      <c r="A3649" s="126" t="s">
        <v>3636</v>
      </c>
      <c r="B3649" s="127">
        <v>50</v>
      </c>
    </row>
    <row r="3650" spans="1:2">
      <c r="A3650" s="126" t="s">
        <v>3637</v>
      </c>
      <c r="B3650" s="127">
        <v>50</v>
      </c>
    </row>
    <row r="3651" spans="1:2">
      <c r="A3651" s="126" t="s">
        <v>3638</v>
      </c>
      <c r="B3651" s="127">
        <v>50</v>
      </c>
    </row>
    <row r="3652" spans="1:2">
      <c r="A3652" s="126" t="s">
        <v>3639</v>
      </c>
      <c r="B3652" s="127">
        <v>50</v>
      </c>
    </row>
    <row r="3653" spans="1:2">
      <c r="A3653" s="126" t="s">
        <v>3640</v>
      </c>
      <c r="B3653" s="127">
        <v>50</v>
      </c>
    </row>
    <row r="3654" spans="1:2">
      <c r="A3654" s="126" t="s">
        <v>3641</v>
      </c>
      <c r="B3654" s="127">
        <v>50</v>
      </c>
    </row>
    <row r="3655" spans="1:2">
      <c r="A3655" s="126" t="s">
        <v>3642</v>
      </c>
      <c r="B3655" s="127">
        <v>50</v>
      </c>
    </row>
    <row r="3656" spans="1:2">
      <c r="A3656" s="126" t="s">
        <v>3643</v>
      </c>
      <c r="B3656" s="127">
        <v>50</v>
      </c>
    </row>
    <row r="3657" spans="1:2">
      <c r="A3657" s="126" t="s">
        <v>3644</v>
      </c>
      <c r="B3657" s="127">
        <v>50</v>
      </c>
    </row>
    <row r="3658" spans="1:2">
      <c r="A3658" s="126" t="s">
        <v>3645</v>
      </c>
      <c r="B3658" s="127">
        <v>50</v>
      </c>
    </row>
    <row r="3659" spans="1:2">
      <c r="A3659" s="126" t="s">
        <v>3646</v>
      </c>
      <c r="B3659" s="127">
        <v>50</v>
      </c>
    </row>
    <row r="3660" spans="1:2">
      <c r="A3660" s="126" t="s">
        <v>3647</v>
      </c>
      <c r="B3660" s="127">
        <v>50</v>
      </c>
    </row>
    <row r="3661" spans="1:2">
      <c r="A3661" s="126" t="s">
        <v>3648</v>
      </c>
      <c r="B3661" s="127">
        <v>50</v>
      </c>
    </row>
    <row r="3662" spans="1:2">
      <c r="A3662" s="126" t="s">
        <v>3649</v>
      </c>
      <c r="B3662" s="127">
        <v>50</v>
      </c>
    </row>
    <row r="3663" spans="1:2">
      <c r="A3663" s="126" t="s">
        <v>3650</v>
      </c>
      <c r="B3663" s="127">
        <v>50</v>
      </c>
    </row>
    <row r="3664" spans="1:2">
      <c r="A3664" s="126" t="s">
        <v>3651</v>
      </c>
      <c r="B3664" s="127">
        <v>50</v>
      </c>
    </row>
    <row r="3665" spans="1:2">
      <c r="A3665" s="126" t="s">
        <v>3652</v>
      </c>
      <c r="B3665" s="127">
        <v>50</v>
      </c>
    </row>
    <row r="3666" spans="1:2">
      <c r="A3666" s="126" t="s">
        <v>3653</v>
      </c>
      <c r="B3666" s="127">
        <v>50</v>
      </c>
    </row>
    <row r="3667" spans="1:2">
      <c r="A3667" s="126" t="s">
        <v>3654</v>
      </c>
      <c r="B3667" s="127">
        <v>50</v>
      </c>
    </row>
    <row r="3668" spans="1:2">
      <c r="A3668" s="126" t="s">
        <v>3655</v>
      </c>
      <c r="B3668" s="127">
        <v>50</v>
      </c>
    </row>
    <row r="3669" spans="1:2">
      <c r="A3669" s="126" t="s">
        <v>3656</v>
      </c>
      <c r="B3669" s="127">
        <v>50</v>
      </c>
    </row>
    <row r="3670" spans="1:2">
      <c r="A3670" s="126" t="s">
        <v>3657</v>
      </c>
      <c r="B3670" s="127">
        <v>50</v>
      </c>
    </row>
    <row r="3671" spans="1:2">
      <c r="A3671" s="126" t="s">
        <v>3658</v>
      </c>
      <c r="B3671" s="127">
        <v>50</v>
      </c>
    </row>
    <row r="3672" spans="1:2">
      <c r="A3672" s="126" t="s">
        <v>3659</v>
      </c>
      <c r="B3672" s="127">
        <v>50</v>
      </c>
    </row>
    <row r="3673" spans="1:2">
      <c r="A3673" s="126" t="s">
        <v>3660</v>
      </c>
      <c r="B3673" s="127">
        <v>50</v>
      </c>
    </row>
    <row r="3674" spans="1:2">
      <c r="A3674" s="126" t="s">
        <v>3661</v>
      </c>
      <c r="B3674" s="127">
        <v>50</v>
      </c>
    </row>
    <row r="3675" spans="1:2">
      <c r="A3675" s="126" t="s">
        <v>3662</v>
      </c>
      <c r="B3675" s="127">
        <v>50</v>
      </c>
    </row>
    <row r="3676" spans="1:2">
      <c r="A3676" s="126" t="s">
        <v>3663</v>
      </c>
      <c r="B3676" s="127">
        <v>50</v>
      </c>
    </row>
    <row r="3677" spans="1:2">
      <c r="A3677" s="126" t="s">
        <v>3664</v>
      </c>
      <c r="B3677" s="127">
        <v>50</v>
      </c>
    </row>
    <row r="3678" spans="1:2">
      <c r="A3678" s="128" t="s">
        <v>8634</v>
      </c>
      <c r="B3678" s="127">
        <v>50</v>
      </c>
    </row>
    <row r="3679" spans="1:2">
      <c r="A3679" s="128" t="s">
        <v>8636</v>
      </c>
      <c r="B3679" s="127">
        <v>50</v>
      </c>
    </row>
    <row r="3680" spans="1:2">
      <c r="A3680" s="128" t="s">
        <v>8638</v>
      </c>
      <c r="B3680" s="127">
        <v>50</v>
      </c>
    </row>
    <row r="3681" spans="1:2">
      <c r="A3681" s="128" t="s">
        <v>8640</v>
      </c>
      <c r="B3681" s="127">
        <v>50</v>
      </c>
    </row>
    <row r="3682" spans="1:2">
      <c r="A3682" s="128" t="s">
        <v>8642</v>
      </c>
      <c r="B3682" s="127">
        <v>50</v>
      </c>
    </row>
    <row r="3683" spans="1:2">
      <c r="A3683" s="128" t="s">
        <v>8644</v>
      </c>
      <c r="B3683" s="127">
        <v>0</v>
      </c>
    </row>
    <row r="3684" spans="1:2">
      <c r="A3684" s="128" t="s">
        <v>8646</v>
      </c>
      <c r="B3684" s="127">
        <v>50</v>
      </c>
    </row>
    <row r="3685" spans="1:2">
      <c r="A3685" s="128" t="s">
        <v>8648</v>
      </c>
      <c r="B3685" s="127">
        <v>50</v>
      </c>
    </row>
    <row r="3686" spans="1:2">
      <c r="A3686" s="128" t="s">
        <v>8650</v>
      </c>
      <c r="B3686" s="127">
        <v>0</v>
      </c>
    </row>
    <row r="3687" spans="1:2">
      <c r="A3687" s="128" t="s">
        <v>8652</v>
      </c>
      <c r="B3687" s="127">
        <v>0</v>
      </c>
    </row>
    <row r="3688" spans="1:2">
      <c r="A3688" s="128" t="s">
        <v>8654</v>
      </c>
      <c r="B3688" s="127">
        <v>50</v>
      </c>
    </row>
    <row r="3689" spans="1:2">
      <c r="A3689" s="128" t="s">
        <v>8656</v>
      </c>
      <c r="B3689" s="127">
        <v>50</v>
      </c>
    </row>
    <row r="3690" spans="1:2">
      <c r="A3690" s="128" t="s">
        <v>8658</v>
      </c>
      <c r="B3690" s="127">
        <v>0</v>
      </c>
    </row>
    <row r="3691" spans="1:2">
      <c r="A3691" s="128" t="s">
        <v>8660</v>
      </c>
      <c r="B3691" s="127">
        <v>50</v>
      </c>
    </row>
    <row r="3692" spans="1:2">
      <c r="A3692" s="128" t="s">
        <v>8662</v>
      </c>
      <c r="B3692" s="127">
        <v>50</v>
      </c>
    </row>
    <row r="3693" spans="1:2">
      <c r="A3693" s="128" t="s">
        <v>8664</v>
      </c>
      <c r="B3693" s="127">
        <v>50</v>
      </c>
    </row>
    <row r="3694" spans="1:2">
      <c r="A3694" s="128" t="s">
        <v>8666</v>
      </c>
      <c r="B3694" s="127">
        <v>50</v>
      </c>
    </row>
    <row r="3695" spans="1:2">
      <c r="A3695" s="128" t="s">
        <v>8668</v>
      </c>
      <c r="B3695" s="127">
        <v>50</v>
      </c>
    </row>
    <row r="3696" spans="1:2">
      <c r="A3696" s="128" t="s">
        <v>8670</v>
      </c>
      <c r="B3696" s="127">
        <v>50</v>
      </c>
    </row>
    <row r="3697" spans="1:2">
      <c r="A3697" s="128" t="s">
        <v>8672</v>
      </c>
      <c r="B3697" s="127">
        <v>50</v>
      </c>
    </row>
    <row r="3698" spans="1:2">
      <c r="A3698" s="128" t="s">
        <v>8674</v>
      </c>
      <c r="B3698" s="127">
        <v>50</v>
      </c>
    </row>
    <row r="3699" spans="1:2">
      <c r="A3699" s="128" t="s">
        <v>8676</v>
      </c>
      <c r="B3699" s="127">
        <v>0</v>
      </c>
    </row>
    <row r="3700" spans="1:2">
      <c r="A3700" s="128" t="s">
        <v>8678</v>
      </c>
      <c r="B3700" s="127">
        <v>50</v>
      </c>
    </row>
    <row r="3701" spans="1:2">
      <c r="A3701" s="128" t="s">
        <v>8680</v>
      </c>
      <c r="B3701" s="127">
        <v>50</v>
      </c>
    </row>
    <row r="3702" spans="1:2">
      <c r="A3702" s="128" t="s">
        <v>8682</v>
      </c>
      <c r="B3702" s="127">
        <v>50</v>
      </c>
    </row>
    <row r="3703" spans="1:2">
      <c r="A3703" s="128" t="s">
        <v>8684</v>
      </c>
      <c r="B3703" s="127">
        <v>50</v>
      </c>
    </row>
    <row r="3704" spans="1:2">
      <c r="A3704" s="128" t="s">
        <v>8686</v>
      </c>
      <c r="B3704" s="127">
        <v>50</v>
      </c>
    </row>
    <row r="3705" spans="1:2">
      <c r="A3705" s="128" t="s">
        <v>8688</v>
      </c>
      <c r="B3705" s="127">
        <v>0</v>
      </c>
    </row>
    <row r="3706" spans="1:2">
      <c r="A3706" s="128" t="s">
        <v>8690</v>
      </c>
      <c r="B3706" s="127">
        <v>50</v>
      </c>
    </row>
    <row r="3707" spans="1:2">
      <c r="A3707" s="128" t="s">
        <v>8692</v>
      </c>
      <c r="B3707" s="127">
        <v>50</v>
      </c>
    </row>
    <row r="3708" spans="1:2">
      <c r="A3708" s="128" t="s">
        <v>8694</v>
      </c>
      <c r="B3708" s="127">
        <v>0</v>
      </c>
    </row>
    <row r="3709" spans="1:2">
      <c r="A3709" s="128" t="s">
        <v>8696</v>
      </c>
      <c r="B3709" s="127">
        <v>50</v>
      </c>
    </row>
    <row r="3710" spans="1:2">
      <c r="A3710" s="128" t="s">
        <v>8698</v>
      </c>
      <c r="B3710" s="127">
        <v>50</v>
      </c>
    </row>
    <row r="3711" spans="1:2">
      <c r="A3711" s="128" t="s">
        <v>8700</v>
      </c>
      <c r="B3711" s="127">
        <v>50</v>
      </c>
    </row>
    <row r="3712" spans="1:2">
      <c r="A3712" s="128" t="s">
        <v>8702</v>
      </c>
      <c r="B3712" s="127">
        <v>50</v>
      </c>
    </row>
    <row r="3713" spans="1:2">
      <c r="A3713" s="128" t="s">
        <v>8704</v>
      </c>
      <c r="B3713" s="127">
        <v>50</v>
      </c>
    </row>
    <row r="3714" spans="1:2">
      <c r="A3714" s="128" t="s">
        <v>8706</v>
      </c>
      <c r="B3714" s="127">
        <v>50</v>
      </c>
    </row>
    <row r="3715" spans="1:2">
      <c r="A3715" s="128" t="s">
        <v>8708</v>
      </c>
      <c r="B3715" s="127">
        <v>50</v>
      </c>
    </row>
    <row r="3716" spans="1:2">
      <c r="A3716" s="128" t="s">
        <v>8710</v>
      </c>
      <c r="B3716" s="127">
        <v>50</v>
      </c>
    </row>
    <row r="3717" spans="1:2">
      <c r="A3717" s="128" t="s">
        <v>8712</v>
      </c>
      <c r="B3717" s="127">
        <v>50</v>
      </c>
    </row>
    <row r="3718" spans="1:2">
      <c r="A3718" s="128" t="s">
        <v>8714</v>
      </c>
      <c r="B3718" s="127">
        <v>50</v>
      </c>
    </row>
    <row r="3719" spans="1:2">
      <c r="A3719" s="128" t="s">
        <v>8716</v>
      </c>
      <c r="B3719" s="127">
        <v>50</v>
      </c>
    </row>
    <row r="3720" spans="1:2">
      <c r="A3720" s="128" t="s">
        <v>8718</v>
      </c>
      <c r="B3720" s="127">
        <v>50</v>
      </c>
    </row>
    <row r="3721" spans="1:2">
      <c r="A3721" s="128" t="s">
        <v>8720</v>
      </c>
      <c r="B3721" s="127">
        <v>50</v>
      </c>
    </row>
    <row r="3722" spans="1:2">
      <c r="A3722" s="128" t="s">
        <v>8722</v>
      </c>
      <c r="B3722" s="127">
        <v>50</v>
      </c>
    </row>
    <row r="3723" spans="1:2">
      <c r="A3723" s="128" t="s">
        <v>8724</v>
      </c>
      <c r="B3723" s="127">
        <v>50</v>
      </c>
    </row>
    <row r="3724" spans="1:2">
      <c r="A3724" s="128" t="s">
        <v>8726</v>
      </c>
      <c r="B3724" s="127">
        <v>50</v>
      </c>
    </row>
    <row r="3725" spans="1:2">
      <c r="A3725" s="128" t="s">
        <v>8728</v>
      </c>
      <c r="B3725" s="127">
        <v>50</v>
      </c>
    </row>
    <row r="3726" spans="1:2">
      <c r="A3726" s="128" t="s">
        <v>8730</v>
      </c>
      <c r="B3726" s="127">
        <v>50</v>
      </c>
    </row>
    <row r="3727" spans="1:2">
      <c r="A3727" s="128" t="s">
        <v>8732</v>
      </c>
      <c r="B3727" s="127">
        <v>50</v>
      </c>
    </row>
    <row r="3728" spans="1:2">
      <c r="A3728" s="128" t="s">
        <v>8734</v>
      </c>
      <c r="B3728" s="127">
        <v>50</v>
      </c>
    </row>
    <row r="3729" spans="1:2">
      <c r="A3729" s="128" t="s">
        <v>8736</v>
      </c>
      <c r="B3729" s="127">
        <v>50</v>
      </c>
    </row>
    <row r="3730" spans="1:2">
      <c r="A3730" s="128" t="s">
        <v>8738</v>
      </c>
      <c r="B3730" s="127">
        <v>50</v>
      </c>
    </row>
    <row r="3731" spans="1:2">
      <c r="A3731" s="128" t="s">
        <v>8740</v>
      </c>
      <c r="B3731" s="127">
        <v>50</v>
      </c>
    </row>
    <row r="3732" spans="1:2">
      <c r="A3732" s="128" t="s">
        <v>8742</v>
      </c>
      <c r="B3732" s="127">
        <v>50</v>
      </c>
    </row>
    <row r="3733" spans="1:2">
      <c r="A3733" s="128" t="s">
        <v>8744</v>
      </c>
      <c r="B3733" s="127">
        <v>50</v>
      </c>
    </row>
    <row r="3734" spans="1:2">
      <c r="A3734" s="128" t="s">
        <v>8746</v>
      </c>
      <c r="B3734" s="127">
        <v>50</v>
      </c>
    </row>
    <row r="3735" spans="1:2">
      <c r="A3735" s="128" t="s">
        <v>8748</v>
      </c>
      <c r="B3735" s="127">
        <v>50</v>
      </c>
    </row>
    <row r="3736" spans="1:2">
      <c r="A3736" s="128" t="s">
        <v>8750</v>
      </c>
      <c r="B3736" s="127">
        <v>50</v>
      </c>
    </row>
    <row r="3737" spans="1:2">
      <c r="A3737" s="128" t="s">
        <v>8752</v>
      </c>
      <c r="B3737" s="127">
        <v>50</v>
      </c>
    </row>
    <row r="3738" spans="1:2">
      <c r="A3738" s="128" t="s">
        <v>8754</v>
      </c>
      <c r="B3738" s="127">
        <v>50</v>
      </c>
    </row>
    <row r="3739" spans="1:2">
      <c r="A3739" s="128" t="s">
        <v>8756</v>
      </c>
      <c r="B3739" s="127">
        <v>50</v>
      </c>
    </row>
    <row r="3740" spans="1:2">
      <c r="A3740" s="128" t="s">
        <v>8758</v>
      </c>
      <c r="B3740" s="127">
        <v>50</v>
      </c>
    </row>
    <row r="3741" spans="1:2">
      <c r="A3741" s="128" t="s">
        <v>8760</v>
      </c>
      <c r="B3741" s="127">
        <v>50</v>
      </c>
    </row>
    <row r="3742" spans="1:2">
      <c r="A3742" s="126" t="s">
        <v>3692</v>
      </c>
      <c r="B3742" s="127">
        <v>50</v>
      </c>
    </row>
    <row r="3743" spans="1:2">
      <c r="A3743" s="126" t="s">
        <v>3693</v>
      </c>
      <c r="B3743" s="127">
        <v>50</v>
      </c>
    </row>
    <row r="3744" spans="1:2">
      <c r="A3744" s="126" t="s">
        <v>3694</v>
      </c>
      <c r="B3744" s="127">
        <v>50</v>
      </c>
    </row>
    <row r="3745" spans="1:2">
      <c r="A3745" s="126" t="s">
        <v>3695</v>
      </c>
      <c r="B3745" s="127">
        <v>50</v>
      </c>
    </row>
    <row r="3746" spans="1:2">
      <c r="A3746" s="126" t="s">
        <v>3696</v>
      </c>
      <c r="B3746" s="127">
        <v>50</v>
      </c>
    </row>
    <row r="3747" spans="1:2">
      <c r="A3747" s="126" t="s">
        <v>3697</v>
      </c>
      <c r="B3747" s="127">
        <v>50</v>
      </c>
    </row>
    <row r="3748" spans="1:2">
      <c r="A3748" s="126" t="s">
        <v>3698</v>
      </c>
      <c r="B3748" s="127">
        <v>50</v>
      </c>
    </row>
    <row r="3749" spans="1:2">
      <c r="A3749" s="126" t="s">
        <v>3699</v>
      </c>
      <c r="B3749" s="127">
        <v>50</v>
      </c>
    </row>
    <row r="3750" spans="1:2">
      <c r="A3750" s="126" t="s">
        <v>3700</v>
      </c>
      <c r="B3750" s="127">
        <v>50</v>
      </c>
    </row>
    <row r="3751" spans="1:2">
      <c r="A3751" s="126" t="s">
        <v>3701</v>
      </c>
      <c r="B3751" s="127">
        <v>50</v>
      </c>
    </row>
    <row r="3752" spans="1:2">
      <c r="A3752" s="126" t="s">
        <v>3702</v>
      </c>
      <c r="B3752" s="127">
        <v>50</v>
      </c>
    </row>
    <row r="3753" spans="1:2">
      <c r="A3753" s="126" t="s">
        <v>3703</v>
      </c>
      <c r="B3753" s="127">
        <v>50</v>
      </c>
    </row>
    <row r="3754" spans="1:2">
      <c r="A3754" s="126" t="s">
        <v>3704</v>
      </c>
      <c r="B3754" s="127">
        <v>50</v>
      </c>
    </row>
    <row r="3755" spans="1:2">
      <c r="A3755" s="126" t="s">
        <v>3705</v>
      </c>
      <c r="B3755" s="127">
        <v>50</v>
      </c>
    </row>
    <row r="3756" spans="1:2">
      <c r="A3756" s="126" t="s">
        <v>3706</v>
      </c>
      <c r="B3756" s="127">
        <v>50</v>
      </c>
    </row>
    <row r="3757" spans="1:2">
      <c r="A3757" s="126" t="s">
        <v>3707</v>
      </c>
      <c r="B3757" s="127">
        <v>50</v>
      </c>
    </row>
    <row r="3758" spans="1:2">
      <c r="A3758" s="126" t="s">
        <v>3708</v>
      </c>
      <c r="B3758" s="127">
        <v>50</v>
      </c>
    </row>
    <row r="3759" spans="1:2">
      <c r="A3759" s="126" t="s">
        <v>3709</v>
      </c>
      <c r="B3759" s="127">
        <v>50</v>
      </c>
    </row>
    <row r="3760" spans="1:2">
      <c r="A3760" s="126" t="s">
        <v>3710</v>
      </c>
      <c r="B3760" s="127">
        <v>50</v>
      </c>
    </row>
    <row r="3761" spans="1:2">
      <c r="A3761" s="126" t="s">
        <v>3711</v>
      </c>
      <c r="B3761" s="127">
        <v>50</v>
      </c>
    </row>
    <row r="3762" spans="1:2">
      <c r="A3762" s="126" t="s">
        <v>3712</v>
      </c>
      <c r="B3762" s="127">
        <v>50</v>
      </c>
    </row>
    <row r="3763" spans="1:2">
      <c r="A3763" s="126" t="s">
        <v>3713</v>
      </c>
      <c r="B3763" s="127">
        <v>50</v>
      </c>
    </row>
    <row r="3764" spans="1:2">
      <c r="A3764" s="126" t="s">
        <v>3714</v>
      </c>
      <c r="B3764" s="127">
        <v>50</v>
      </c>
    </row>
    <row r="3765" spans="1:2">
      <c r="A3765" s="126" t="s">
        <v>3715</v>
      </c>
      <c r="B3765" s="127">
        <v>50</v>
      </c>
    </row>
    <row r="3766" spans="1:2">
      <c r="A3766" s="126" t="s">
        <v>3716</v>
      </c>
      <c r="B3766" s="127">
        <v>50</v>
      </c>
    </row>
    <row r="3767" spans="1:2">
      <c r="A3767" s="126" t="s">
        <v>3717</v>
      </c>
      <c r="B3767" s="127">
        <v>50</v>
      </c>
    </row>
    <row r="3768" spans="1:2">
      <c r="A3768" s="126" t="s">
        <v>3718</v>
      </c>
      <c r="B3768" s="127">
        <v>50</v>
      </c>
    </row>
    <row r="3769" spans="1:2">
      <c r="A3769" s="126" t="s">
        <v>3719</v>
      </c>
      <c r="B3769" s="127">
        <v>50</v>
      </c>
    </row>
    <row r="3770" spans="1:2">
      <c r="A3770" s="126" t="s">
        <v>3720</v>
      </c>
      <c r="B3770" s="127">
        <v>50</v>
      </c>
    </row>
    <row r="3771" spans="1:2">
      <c r="A3771" s="126" t="s">
        <v>3721</v>
      </c>
      <c r="B3771" s="127">
        <v>50</v>
      </c>
    </row>
    <row r="3772" spans="1:2">
      <c r="A3772" s="126" t="s">
        <v>3722</v>
      </c>
      <c r="B3772" s="127">
        <v>50</v>
      </c>
    </row>
    <row r="3773" spans="1:2">
      <c r="A3773" s="126" t="s">
        <v>3723</v>
      </c>
      <c r="B3773" s="127">
        <v>50</v>
      </c>
    </row>
    <row r="3774" spans="1:2">
      <c r="A3774" s="126" t="s">
        <v>3724</v>
      </c>
      <c r="B3774" s="127">
        <v>50</v>
      </c>
    </row>
    <row r="3775" spans="1:2">
      <c r="A3775" s="126" t="s">
        <v>3725</v>
      </c>
      <c r="B3775" s="127">
        <v>50</v>
      </c>
    </row>
    <row r="3776" spans="1:2">
      <c r="A3776" s="126" t="s">
        <v>3726</v>
      </c>
      <c r="B3776" s="127">
        <v>50</v>
      </c>
    </row>
    <row r="3777" spans="1:2">
      <c r="A3777" s="126" t="s">
        <v>3727</v>
      </c>
      <c r="B3777" s="127">
        <v>50</v>
      </c>
    </row>
    <row r="3778" spans="1:2">
      <c r="A3778" s="126" t="s">
        <v>3728</v>
      </c>
      <c r="B3778" s="127">
        <v>50</v>
      </c>
    </row>
    <row r="3779" spans="1:2">
      <c r="A3779" s="126" t="s">
        <v>3729</v>
      </c>
      <c r="B3779" s="127">
        <v>50</v>
      </c>
    </row>
    <row r="3780" spans="1:2">
      <c r="A3780" s="126" t="s">
        <v>3731</v>
      </c>
      <c r="B3780" s="127">
        <v>50</v>
      </c>
    </row>
    <row r="3781" spans="1:2">
      <c r="A3781" s="126" t="s">
        <v>3732</v>
      </c>
      <c r="B3781" s="127">
        <v>50</v>
      </c>
    </row>
    <row r="3782" spans="1:2">
      <c r="A3782" s="126" t="s">
        <v>3733</v>
      </c>
      <c r="B3782" s="127">
        <v>50</v>
      </c>
    </row>
    <row r="3783" spans="1:2">
      <c r="A3783" s="126" t="s">
        <v>3734</v>
      </c>
      <c r="B3783" s="127">
        <v>50</v>
      </c>
    </row>
    <row r="3784" spans="1:2">
      <c r="A3784" s="126" t="s">
        <v>3735</v>
      </c>
      <c r="B3784" s="127">
        <v>50</v>
      </c>
    </row>
    <row r="3785" spans="1:2">
      <c r="A3785" s="126" t="s">
        <v>3736</v>
      </c>
      <c r="B3785" s="127">
        <v>50</v>
      </c>
    </row>
    <row r="3786" spans="1:2">
      <c r="A3786" s="126" t="s">
        <v>3737</v>
      </c>
      <c r="B3786" s="127">
        <v>50</v>
      </c>
    </row>
    <row r="3787" spans="1:2">
      <c r="A3787" s="126" t="s">
        <v>3738</v>
      </c>
      <c r="B3787" s="127">
        <v>50</v>
      </c>
    </row>
    <row r="3788" spans="1:2">
      <c r="A3788" s="126" t="s">
        <v>3739</v>
      </c>
      <c r="B3788" s="127">
        <v>50</v>
      </c>
    </row>
    <row r="3789" spans="1:2">
      <c r="A3789" s="126" t="s">
        <v>3740</v>
      </c>
      <c r="B3789" s="127">
        <v>50</v>
      </c>
    </row>
    <row r="3790" spans="1:2">
      <c r="A3790" s="126" t="s">
        <v>3741</v>
      </c>
      <c r="B3790" s="127">
        <v>50</v>
      </c>
    </row>
    <row r="3791" spans="1:2">
      <c r="A3791" s="126" t="s">
        <v>3742</v>
      </c>
      <c r="B3791" s="127">
        <v>50</v>
      </c>
    </row>
    <row r="3792" spans="1:2">
      <c r="A3792" s="126" t="s">
        <v>3743</v>
      </c>
      <c r="B3792" s="127">
        <v>50</v>
      </c>
    </row>
    <row r="3793" spans="1:2">
      <c r="A3793" s="126" t="s">
        <v>3744</v>
      </c>
      <c r="B3793" s="127">
        <v>50</v>
      </c>
    </row>
    <row r="3794" spans="1:2">
      <c r="A3794" s="126" t="s">
        <v>3745</v>
      </c>
      <c r="B3794" s="127">
        <v>50</v>
      </c>
    </row>
    <row r="3795" spans="1:2">
      <c r="A3795" s="126" t="s">
        <v>3746</v>
      </c>
      <c r="B3795" s="127">
        <v>50</v>
      </c>
    </row>
    <row r="3796" spans="1:2">
      <c r="A3796" s="126" t="s">
        <v>3747</v>
      </c>
      <c r="B3796" s="127">
        <v>50</v>
      </c>
    </row>
    <row r="3797" spans="1:2">
      <c r="A3797" s="126" t="s">
        <v>3748</v>
      </c>
      <c r="B3797" s="127">
        <v>50</v>
      </c>
    </row>
    <row r="3798" spans="1:2">
      <c r="A3798" s="126" t="s">
        <v>3749</v>
      </c>
      <c r="B3798" s="127">
        <v>50</v>
      </c>
    </row>
    <row r="3799" spans="1:2">
      <c r="A3799" s="126" t="s">
        <v>3750</v>
      </c>
      <c r="B3799" s="127">
        <v>50</v>
      </c>
    </row>
    <row r="3800" spans="1:2">
      <c r="A3800" s="126" t="s">
        <v>3751</v>
      </c>
      <c r="B3800" s="127">
        <v>50</v>
      </c>
    </row>
    <row r="3801" spans="1:2">
      <c r="A3801" s="126" t="s">
        <v>3752</v>
      </c>
      <c r="B3801" s="127">
        <v>50</v>
      </c>
    </row>
    <row r="3802" spans="1:2">
      <c r="A3802" s="126" t="s">
        <v>3753</v>
      </c>
      <c r="B3802" s="127">
        <v>50</v>
      </c>
    </row>
    <row r="3803" spans="1:2">
      <c r="A3803" s="126" t="s">
        <v>3754</v>
      </c>
      <c r="B3803" s="127">
        <v>50</v>
      </c>
    </row>
    <row r="3804" spans="1:2">
      <c r="A3804" s="126" t="s">
        <v>3755</v>
      </c>
      <c r="B3804" s="127">
        <v>50</v>
      </c>
    </row>
    <row r="3805" spans="1:2">
      <c r="A3805" s="126" t="s">
        <v>3756</v>
      </c>
      <c r="B3805" s="127">
        <v>50</v>
      </c>
    </row>
    <row r="3806" spans="1:2">
      <c r="A3806" s="128" t="s">
        <v>8762</v>
      </c>
      <c r="B3806" s="127">
        <v>50</v>
      </c>
    </row>
    <row r="3807" spans="1:2">
      <c r="A3807" s="128" t="s">
        <v>8764</v>
      </c>
      <c r="B3807" s="127">
        <v>50</v>
      </c>
    </row>
    <row r="3808" spans="1:2">
      <c r="A3808" s="128" t="s">
        <v>8766</v>
      </c>
      <c r="B3808" s="127">
        <v>50</v>
      </c>
    </row>
    <row r="3809" spans="1:2">
      <c r="A3809" s="128" t="s">
        <v>8768</v>
      </c>
      <c r="B3809" s="127">
        <v>50</v>
      </c>
    </row>
    <row r="3810" spans="1:2">
      <c r="A3810" s="128" t="s">
        <v>8770</v>
      </c>
      <c r="B3810" s="127">
        <v>50</v>
      </c>
    </row>
    <row r="3811" spans="1:2">
      <c r="A3811" s="128" t="s">
        <v>8772</v>
      </c>
      <c r="B3811" s="127">
        <v>50</v>
      </c>
    </row>
    <row r="3812" spans="1:2">
      <c r="A3812" s="128" t="s">
        <v>8774</v>
      </c>
      <c r="B3812" s="127">
        <v>50</v>
      </c>
    </row>
    <row r="3813" spans="1:2">
      <c r="A3813" s="128" t="s">
        <v>8776</v>
      </c>
      <c r="B3813" s="127">
        <v>50</v>
      </c>
    </row>
    <row r="3814" spans="1:2">
      <c r="A3814" s="128" t="s">
        <v>8778</v>
      </c>
      <c r="B3814" s="127">
        <v>50</v>
      </c>
    </row>
    <row r="3815" spans="1:2">
      <c r="A3815" s="128" t="s">
        <v>8780</v>
      </c>
      <c r="B3815" s="127">
        <v>50</v>
      </c>
    </row>
    <row r="3816" spans="1:2">
      <c r="A3816" s="128" t="s">
        <v>8782</v>
      </c>
      <c r="B3816" s="127">
        <v>50</v>
      </c>
    </row>
    <row r="3817" spans="1:2">
      <c r="A3817" s="128" t="s">
        <v>8784</v>
      </c>
      <c r="B3817" s="127">
        <v>50</v>
      </c>
    </row>
    <row r="3818" spans="1:2">
      <c r="A3818" s="128" t="s">
        <v>8786</v>
      </c>
      <c r="B3818" s="127">
        <v>50</v>
      </c>
    </row>
    <row r="3819" spans="1:2">
      <c r="A3819" s="128" t="s">
        <v>8788</v>
      </c>
      <c r="B3819" s="127">
        <v>50</v>
      </c>
    </row>
    <row r="3820" spans="1:2">
      <c r="A3820" s="128" t="s">
        <v>8790</v>
      </c>
      <c r="B3820" s="127">
        <v>50</v>
      </c>
    </row>
    <row r="3821" spans="1:2">
      <c r="A3821" s="128" t="s">
        <v>8792</v>
      </c>
      <c r="B3821" s="127">
        <v>50</v>
      </c>
    </row>
    <row r="3822" spans="1:2">
      <c r="A3822" s="128" t="s">
        <v>8794</v>
      </c>
      <c r="B3822" s="127">
        <v>50</v>
      </c>
    </row>
    <row r="3823" spans="1:2">
      <c r="A3823" s="128" t="s">
        <v>8796</v>
      </c>
      <c r="B3823" s="127">
        <v>50</v>
      </c>
    </row>
    <row r="3824" spans="1:2">
      <c r="A3824" s="128" t="s">
        <v>8798</v>
      </c>
      <c r="B3824" s="127">
        <v>50</v>
      </c>
    </row>
    <row r="3825" spans="1:2">
      <c r="A3825" s="128" t="s">
        <v>8800</v>
      </c>
      <c r="B3825" s="127">
        <v>50</v>
      </c>
    </row>
    <row r="3826" spans="1:2">
      <c r="A3826" s="128" t="s">
        <v>8802</v>
      </c>
      <c r="B3826" s="127">
        <v>50</v>
      </c>
    </row>
    <row r="3827" spans="1:2">
      <c r="A3827" s="128" t="s">
        <v>8804</v>
      </c>
      <c r="B3827" s="127">
        <v>50</v>
      </c>
    </row>
    <row r="3828" spans="1:2">
      <c r="A3828" s="128" t="s">
        <v>8806</v>
      </c>
      <c r="B3828" s="127">
        <v>50</v>
      </c>
    </row>
    <row r="3829" spans="1:2">
      <c r="A3829" s="128" t="s">
        <v>8808</v>
      </c>
      <c r="B3829" s="127">
        <v>50</v>
      </c>
    </row>
    <row r="3830" spans="1:2">
      <c r="A3830" s="128" t="s">
        <v>8810</v>
      </c>
      <c r="B3830" s="127">
        <v>50</v>
      </c>
    </row>
    <row r="3831" spans="1:2">
      <c r="A3831" s="128" t="s">
        <v>8812</v>
      </c>
      <c r="B3831" s="127">
        <v>50</v>
      </c>
    </row>
    <row r="3832" spans="1:2">
      <c r="A3832" s="128" t="s">
        <v>8814</v>
      </c>
      <c r="B3832" s="127">
        <v>50</v>
      </c>
    </row>
    <row r="3833" spans="1:2">
      <c r="A3833" s="128" t="s">
        <v>8816</v>
      </c>
      <c r="B3833" s="127">
        <v>50</v>
      </c>
    </row>
    <row r="3834" spans="1:2">
      <c r="A3834" s="128" t="s">
        <v>8818</v>
      </c>
      <c r="B3834" s="127">
        <v>50</v>
      </c>
    </row>
    <row r="3835" spans="1:2">
      <c r="A3835" s="128" t="s">
        <v>8820</v>
      </c>
      <c r="B3835" s="127">
        <v>50</v>
      </c>
    </row>
    <row r="3836" spans="1:2">
      <c r="A3836" s="128" t="s">
        <v>8822</v>
      </c>
      <c r="B3836" s="127">
        <v>50</v>
      </c>
    </row>
    <row r="3837" spans="1:2">
      <c r="A3837" s="128" t="s">
        <v>8824</v>
      </c>
      <c r="B3837" s="127">
        <v>50</v>
      </c>
    </row>
    <row r="3838" spans="1:2">
      <c r="A3838" s="128" t="s">
        <v>8826</v>
      </c>
      <c r="B3838" s="127">
        <v>50</v>
      </c>
    </row>
    <row r="3839" spans="1:2">
      <c r="A3839" s="128" t="s">
        <v>8828</v>
      </c>
      <c r="B3839" s="127">
        <v>50</v>
      </c>
    </row>
    <row r="3840" spans="1:2">
      <c r="A3840" s="128" t="s">
        <v>8830</v>
      </c>
      <c r="B3840" s="127">
        <v>50</v>
      </c>
    </row>
    <row r="3841" spans="1:2">
      <c r="A3841" s="128" t="s">
        <v>8832</v>
      </c>
      <c r="B3841" s="127">
        <v>50</v>
      </c>
    </row>
    <row r="3842" spans="1:2">
      <c r="A3842" s="128" t="s">
        <v>8834</v>
      </c>
      <c r="B3842" s="127">
        <v>50</v>
      </c>
    </row>
    <row r="3843" spans="1:2">
      <c r="A3843" s="128" t="s">
        <v>8836</v>
      </c>
      <c r="B3843" s="127">
        <v>50</v>
      </c>
    </row>
    <row r="3844" spans="1:2">
      <c r="A3844" s="128" t="s">
        <v>8838</v>
      </c>
      <c r="B3844" s="127">
        <v>50</v>
      </c>
    </row>
    <row r="3845" spans="1:2">
      <c r="A3845" s="128" t="s">
        <v>8840</v>
      </c>
      <c r="B3845" s="127">
        <v>50</v>
      </c>
    </row>
    <row r="3846" spans="1:2">
      <c r="A3846" s="128" t="s">
        <v>8842</v>
      </c>
      <c r="B3846" s="127">
        <v>50</v>
      </c>
    </row>
    <row r="3847" spans="1:2">
      <c r="A3847" s="128" t="s">
        <v>8844</v>
      </c>
      <c r="B3847" s="127">
        <v>50</v>
      </c>
    </row>
    <row r="3848" spans="1:2">
      <c r="A3848" s="128" t="s">
        <v>8846</v>
      </c>
      <c r="B3848" s="127">
        <v>50</v>
      </c>
    </row>
    <row r="3849" spans="1:2">
      <c r="A3849" s="128" t="s">
        <v>8848</v>
      </c>
      <c r="B3849" s="127">
        <v>50</v>
      </c>
    </row>
    <row r="3850" spans="1:2">
      <c r="A3850" s="128" t="s">
        <v>8850</v>
      </c>
      <c r="B3850" s="127">
        <v>50</v>
      </c>
    </row>
    <row r="3851" spans="1:2">
      <c r="A3851" s="128" t="s">
        <v>8852</v>
      </c>
      <c r="B3851" s="127">
        <v>50</v>
      </c>
    </row>
    <row r="3852" spans="1:2">
      <c r="A3852" s="128" t="s">
        <v>8854</v>
      </c>
      <c r="B3852" s="127">
        <v>50</v>
      </c>
    </row>
    <row r="3853" spans="1:2">
      <c r="A3853" s="128" t="s">
        <v>8856</v>
      </c>
      <c r="B3853" s="127">
        <v>50</v>
      </c>
    </row>
    <row r="3854" spans="1:2">
      <c r="A3854" s="128" t="s">
        <v>8858</v>
      </c>
      <c r="B3854" s="127">
        <v>50</v>
      </c>
    </row>
    <row r="3855" spans="1:2">
      <c r="A3855" s="128" t="s">
        <v>8860</v>
      </c>
      <c r="B3855" s="127">
        <v>50</v>
      </c>
    </row>
    <row r="3856" spans="1:2">
      <c r="A3856" s="128" t="s">
        <v>8862</v>
      </c>
      <c r="B3856" s="127">
        <v>50</v>
      </c>
    </row>
    <row r="3857" spans="1:2">
      <c r="A3857" s="128" t="s">
        <v>8864</v>
      </c>
      <c r="B3857" s="127">
        <v>50</v>
      </c>
    </row>
    <row r="3858" spans="1:2">
      <c r="A3858" s="128" t="s">
        <v>8866</v>
      </c>
      <c r="B3858" s="127">
        <v>50</v>
      </c>
    </row>
    <row r="3859" spans="1:2">
      <c r="A3859" s="128" t="s">
        <v>8868</v>
      </c>
      <c r="B3859" s="127">
        <v>50</v>
      </c>
    </row>
    <row r="3860" spans="1:2">
      <c r="A3860" s="128" t="s">
        <v>8870</v>
      </c>
      <c r="B3860" s="127">
        <v>50</v>
      </c>
    </row>
    <row r="3861" spans="1:2">
      <c r="A3861" s="128" t="s">
        <v>8872</v>
      </c>
      <c r="B3861" s="127">
        <v>50</v>
      </c>
    </row>
    <row r="3862" spans="1:2">
      <c r="A3862" s="128" t="s">
        <v>8874</v>
      </c>
      <c r="B3862" s="127">
        <v>50</v>
      </c>
    </row>
    <row r="3863" spans="1:2">
      <c r="A3863" s="128" t="s">
        <v>8876</v>
      </c>
      <c r="B3863" s="127">
        <v>50</v>
      </c>
    </row>
    <row r="3864" spans="1:2">
      <c r="A3864" s="128" t="s">
        <v>8878</v>
      </c>
      <c r="B3864" s="127">
        <v>50</v>
      </c>
    </row>
    <row r="3865" spans="1:2">
      <c r="A3865" s="128" t="s">
        <v>8880</v>
      </c>
      <c r="B3865" s="127">
        <v>50</v>
      </c>
    </row>
    <row r="3866" spans="1:2">
      <c r="A3866" s="128" t="s">
        <v>8882</v>
      </c>
      <c r="B3866" s="127">
        <v>50</v>
      </c>
    </row>
    <row r="3867" spans="1:2">
      <c r="A3867" s="128" t="s">
        <v>8884</v>
      </c>
      <c r="B3867" s="127">
        <v>50</v>
      </c>
    </row>
    <row r="3868" spans="1:2">
      <c r="A3868" s="128" t="s">
        <v>8886</v>
      </c>
      <c r="B3868" s="127">
        <v>50</v>
      </c>
    </row>
    <row r="3869" spans="1:2">
      <c r="A3869" s="128" t="s">
        <v>8888</v>
      </c>
      <c r="B3869" s="127">
        <v>50</v>
      </c>
    </row>
    <row r="3870" spans="1:2">
      <c r="A3870" s="128" t="s">
        <v>8890</v>
      </c>
      <c r="B3870" s="127">
        <v>50</v>
      </c>
    </row>
    <row r="3871" spans="1:2">
      <c r="A3871" s="128" t="s">
        <v>8892</v>
      </c>
      <c r="B3871" s="127">
        <v>50</v>
      </c>
    </row>
    <row r="3872" spans="1:2">
      <c r="A3872" s="128" t="s">
        <v>8894</v>
      </c>
      <c r="B3872" s="127">
        <v>50</v>
      </c>
    </row>
    <row r="3873" spans="1:2">
      <c r="A3873" s="128" t="s">
        <v>8896</v>
      </c>
      <c r="B3873" s="127">
        <v>50</v>
      </c>
    </row>
    <row r="3874" spans="1:2">
      <c r="A3874" s="128" t="s">
        <v>8898</v>
      </c>
      <c r="B3874" s="127">
        <v>50</v>
      </c>
    </row>
    <row r="3875" spans="1:2">
      <c r="A3875" s="128" t="s">
        <v>8900</v>
      </c>
      <c r="B3875" s="127">
        <v>50</v>
      </c>
    </row>
    <row r="3876" spans="1:2">
      <c r="A3876" s="128" t="s">
        <v>8902</v>
      </c>
      <c r="B3876" s="127">
        <v>50</v>
      </c>
    </row>
    <row r="3877" spans="1:2">
      <c r="A3877" s="128" t="s">
        <v>8904</v>
      </c>
      <c r="B3877" s="127">
        <v>50</v>
      </c>
    </row>
    <row r="3878" spans="1:2">
      <c r="A3878" s="128" t="s">
        <v>8906</v>
      </c>
      <c r="B3878" s="127">
        <v>50</v>
      </c>
    </row>
    <row r="3879" spans="1:2">
      <c r="A3879" s="128" t="s">
        <v>8908</v>
      </c>
      <c r="B3879" s="127">
        <v>50</v>
      </c>
    </row>
    <row r="3880" spans="1:2">
      <c r="A3880" s="128" t="s">
        <v>8910</v>
      </c>
      <c r="B3880" s="127">
        <v>50</v>
      </c>
    </row>
    <row r="3881" spans="1:2">
      <c r="A3881" s="128" t="s">
        <v>8912</v>
      </c>
      <c r="B3881" s="127">
        <v>50</v>
      </c>
    </row>
    <row r="3882" spans="1:2">
      <c r="A3882" s="128" t="s">
        <v>8914</v>
      </c>
      <c r="B3882" s="127">
        <v>50</v>
      </c>
    </row>
    <row r="3883" spans="1:2">
      <c r="A3883" s="128" t="s">
        <v>8916</v>
      </c>
      <c r="B3883" s="127">
        <v>50</v>
      </c>
    </row>
    <row r="3884" spans="1:2">
      <c r="A3884" s="128" t="s">
        <v>8918</v>
      </c>
      <c r="B3884" s="127">
        <v>50</v>
      </c>
    </row>
    <row r="3885" spans="1:2">
      <c r="A3885" s="128" t="s">
        <v>8920</v>
      </c>
      <c r="B3885" s="127">
        <v>50</v>
      </c>
    </row>
    <row r="3886" spans="1:2">
      <c r="A3886" s="128" t="s">
        <v>8922</v>
      </c>
      <c r="B3886" s="127">
        <v>50</v>
      </c>
    </row>
    <row r="3887" spans="1:2">
      <c r="A3887" s="128" t="s">
        <v>8924</v>
      </c>
      <c r="B3887" s="127">
        <v>50</v>
      </c>
    </row>
    <row r="3888" spans="1:2">
      <c r="A3888" s="128" t="s">
        <v>8926</v>
      </c>
      <c r="B3888" s="127">
        <v>50</v>
      </c>
    </row>
    <row r="3889" spans="1:2">
      <c r="A3889" s="128" t="s">
        <v>8928</v>
      </c>
      <c r="B3889" s="127">
        <v>50</v>
      </c>
    </row>
    <row r="3890" spans="1:2">
      <c r="A3890" s="128" t="s">
        <v>8930</v>
      </c>
      <c r="B3890" s="127">
        <v>50</v>
      </c>
    </row>
    <row r="3891" spans="1:2">
      <c r="A3891" s="128" t="s">
        <v>8932</v>
      </c>
      <c r="B3891" s="127">
        <v>50</v>
      </c>
    </row>
    <row r="3892" spans="1:2">
      <c r="A3892" s="128" t="s">
        <v>8934</v>
      </c>
      <c r="B3892" s="127">
        <v>50</v>
      </c>
    </row>
    <row r="3893" spans="1:2">
      <c r="A3893" s="128" t="s">
        <v>8936</v>
      </c>
      <c r="B3893" s="127">
        <v>50</v>
      </c>
    </row>
    <row r="3894" spans="1:2">
      <c r="A3894" s="128" t="s">
        <v>8938</v>
      </c>
      <c r="B3894" s="127">
        <v>50</v>
      </c>
    </row>
    <row r="3895" spans="1:2">
      <c r="A3895" s="128" t="s">
        <v>8940</v>
      </c>
      <c r="B3895" s="127">
        <v>50</v>
      </c>
    </row>
    <row r="3896" spans="1:2">
      <c r="A3896" s="128" t="s">
        <v>8942</v>
      </c>
      <c r="B3896" s="127">
        <v>50</v>
      </c>
    </row>
    <row r="3897" spans="1:2">
      <c r="A3897" s="128" t="s">
        <v>8944</v>
      </c>
      <c r="B3897" s="127">
        <v>50</v>
      </c>
    </row>
    <row r="3898" spans="1:2">
      <c r="A3898" s="128" t="s">
        <v>8946</v>
      </c>
      <c r="B3898" s="127">
        <v>50</v>
      </c>
    </row>
    <row r="3899" spans="1:2">
      <c r="A3899" s="128" t="s">
        <v>8948</v>
      </c>
      <c r="B3899" s="127">
        <v>50</v>
      </c>
    </row>
    <row r="3900" spans="1:2">
      <c r="A3900" s="128" t="s">
        <v>8950</v>
      </c>
      <c r="B3900" s="127">
        <v>50</v>
      </c>
    </row>
    <row r="3901" spans="1:2">
      <c r="A3901" s="128" t="s">
        <v>8952</v>
      </c>
      <c r="B3901" s="127">
        <v>50</v>
      </c>
    </row>
    <row r="3902" spans="1:2">
      <c r="A3902" s="128" t="s">
        <v>8954</v>
      </c>
      <c r="B3902" s="127">
        <v>50</v>
      </c>
    </row>
    <row r="3903" spans="1:2">
      <c r="A3903" s="128" t="s">
        <v>8956</v>
      </c>
      <c r="B3903" s="127">
        <v>50</v>
      </c>
    </row>
    <row r="3904" spans="1:2">
      <c r="A3904" s="128" t="s">
        <v>8958</v>
      </c>
      <c r="B3904" s="127">
        <v>50</v>
      </c>
    </row>
    <row r="3905" spans="1:2">
      <c r="A3905" s="128" t="s">
        <v>8960</v>
      </c>
      <c r="B3905" s="127">
        <v>50</v>
      </c>
    </row>
    <row r="3906" spans="1:2">
      <c r="A3906" s="128" t="s">
        <v>8962</v>
      </c>
      <c r="B3906" s="127">
        <v>50</v>
      </c>
    </row>
    <row r="3907" spans="1:2">
      <c r="A3907" s="128" t="s">
        <v>8964</v>
      </c>
      <c r="B3907" s="127">
        <v>50</v>
      </c>
    </row>
    <row r="3908" spans="1:2">
      <c r="A3908" s="128" t="s">
        <v>8966</v>
      </c>
      <c r="B3908" s="127">
        <v>50</v>
      </c>
    </row>
    <row r="3909" spans="1:2">
      <c r="A3909" s="128" t="s">
        <v>8968</v>
      </c>
      <c r="B3909" s="127">
        <v>50</v>
      </c>
    </row>
    <row r="3910" spans="1:2">
      <c r="A3910" s="128" t="s">
        <v>8970</v>
      </c>
      <c r="B3910" s="127">
        <v>50</v>
      </c>
    </row>
    <row r="3911" spans="1:2">
      <c r="A3911" s="128" t="s">
        <v>8972</v>
      </c>
      <c r="B3911" s="127">
        <v>50</v>
      </c>
    </row>
    <row r="3912" spans="1:2">
      <c r="A3912" s="128" t="s">
        <v>8974</v>
      </c>
      <c r="B3912" s="127">
        <v>50</v>
      </c>
    </row>
    <row r="3913" spans="1:2">
      <c r="A3913" s="128" t="s">
        <v>8976</v>
      </c>
      <c r="B3913" s="127">
        <v>50</v>
      </c>
    </row>
    <row r="3914" spans="1:2">
      <c r="A3914" s="128" t="s">
        <v>8978</v>
      </c>
      <c r="B3914" s="127">
        <v>50</v>
      </c>
    </row>
    <row r="3915" spans="1:2">
      <c r="A3915" s="128" t="s">
        <v>8980</v>
      </c>
      <c r="B3915" s="127">
        <v>50</v>
      </c>
    </row>
    <row r="3916" spans="1:2">
      <c r="A3916" s="128" t="s">
        <v>8982</v>
      </c>
      <c r="B3916" s="127">
        <v>50</v>
      </c>
    </row>
    <row r="3917" spans="1:2">
      <c r="A3917" s="128" t="s">
        <v>8984</v>
      </c>
      <c r="B3917" s="127">
        <v>50</v>
      </c>
    </row>
    <row r="3918" spans="1:2">
      <c r="A3918" s="128" t="s">
        <v>8986</v>
      </c>
      <c r="B3918" s="127">
        <v>50</v>
      </c>
    </row>
    <row r="3919" spans="1:2">
      <c r="A3919" s="128" t="s">
        <v>8988</v>
      </c>
      <c r="B3919" s="127">
        <v>50</v>
      </c>
    </row>
    <row r="3920" spans="1:2">
      <c r="A3920" s="128" t="s">
        <v>8990</v>
      </c>
      <c r="B3920" s="127">
        <v>50</v>
      </c>
    </row>
    <row r="3921" spans="1:2">
      <c r="A3921" s="128" t="s">
        <v>8992</v>
      </c>
      <c r="B3921" s="127">
        <v>50</v>
      </c>
    </row>
    <row r="3922" spans="1:2">
      <c r="A3922" s="128" t="s">
        <v>8994</v>
      </c>
      <c r="B3922" s="127">
        <v>50</v>
      </c>
    </row>
    <row r="3923" spans="1:2">
      <c r="A3923" s="128" t="s">
        <v>8996</v>
      </c>
      <c r="B3923" s="127">
        <v>50</v>
      </c>
    </row>
    <row r="3924" spans="1:2">
      <c r="A3924" s="128" t="s">
        <v>8998</v>
      </c>
      <c r="B3924" s="127">
        <v>50</v>
      </c>
    </row>
    <row r="3925" spans="1:2">
      <c r="A3925" s="128" t="s">
        <v>9000</v>
      </c>
      <c r="B3925" s="127">
        <v>50</v>
      </c>
    </row>
    <row r="3926" spans="1:2">
      <c r="A3926" s="128" t="s">
        <v>9002</v>
      </c>
      <c r="B3926" s="127">
        <v>50</v>
      </c>
    </row>
    <row r="3927" spans="1:2">
      <c r="A3927" s="128" t="s">
        <v>9004</v>
      </c>
      <c r="B3927" s="127">
        <v>50</v>
      </c>
    </row>
    <row r="3928" spans="1:2">
      <c r="A3928" s="128" t="s">
        <v>9006</v>
      </c>
      <c r="B3928" s="127">
        <v>50</v>
      </c>
    </row>
    <row r="3929" spans="1:2">
      <c r="A3929" s="128" t="s">
        <v>9008</v>
      </c>
      <c r="B3929" s="127">
        <v>50</v>
      </c>
    </row>
    <row r="3930" spans="1:2">
      <c r="A3930" s="128" t="s">
        <v>9010</v>
      </c>
      <c r="B3930" s="127">
        <v>50</v>
      </c>
    </row>
    <row r="3931" spans="1:2">
      <c r="A3931" s="128" t="s">
        <v>9012</v>
      </c>
      <c r="B3931" s="127">
        <v>50</v>
      </c>
    </row>
    <row r="3932" spans="1:2">
      <c r="A3932" s="128" t="s">
        <v>9014</v>
      </c>
      <c r="B3932" s="127">
        <v>50</v>
      </c>
    </row>
    <row r="3933" spans="1:2">
      <c r="A3933" s="128" t="s">
        <v>9016</v>
      </c>
      <c r="B3933" s="127">
        <v>50</v>
      </c>
    </row>
    <row r="3934" spans="1:2">
      <c r="A3934" s="126" t="s">
        <v>3846</v>
      </c>
      <c r="B3934" s="127">
        <v>0</v>
      </c>
    </row>
    <row r="3935" spans="1:2">
      <c r="A3935" s="126" t="s">
        <v>3847</v>
      </c>
      <c r="B3935" s="127">
        <v>0</v>
      </c>
    </row>
    <row r="3936" spans="1:2">
      <c r="A3936" s="126" t="s">
        <v>3848</v>
      </c>
      <c r="B3936" s="127">
        <v>50</v>
      </c>
    </row>
    <row r="3937" spans="1:2">
      <c r="A3937" s="126" t="s">
        <v>3849</v>
      </c>
      <c r="B3937" s="127">
        <v>50</v>
      </c>
    </row>
    <row r="3938" spans="1:2">
      <c r="A3938" s="126" t="s">
        <v>3850</v>
      </c>
      <c r="B3938" s="127">
        <v>50</v>
      </c>
    </row>
    <row r="3939" spans="1:2">
      <c r="A3939" s="126" t="s">
        <v>3851</v>
      </c>
      <c r="B3939" s="127">
        <v>50</v>
      </c>
    </row>
    <row r="3940" spans="1:2">
      <c r="A3940" s="126" t="s">
        <v>3852</v>
      </c>
      <c r="B3940" s="127">
        <v>0</v>
      </c>
    </row>
    <row r="3941" spans="1:2">
      <c r="A3941" s="126" t="s">
        <v>5234</v>
      </c>
      <c r="B3941" s="127">
        <v>50</v>
      </c>
    </row>
    <row r="3942" spans="1:2">
      <c r="A3942" s="126" t="s">
        <v>3853</v>
      </c>
      <c r="B3942" s="127">
        <v>0</v>
      </c>
    </row>
    <row r="3943" spans="1:2">
      <c r="A3943" s="126" t="s">
        <v>3854</v>
      </c>
      <c r="B3943" s="127">
        <v>50</v>
      </c>
    </row>
    <row r="3944" spans="1:2">
      <c r="A3944" s="126" t="s">
        <v>3855</v>
      </c>
      <c r="B3944" s="127">
        <v>50</v>
      </c>
    </row>
    <row r="3945" spans="1:2">
      <c r="A3945" s="126" t="s">
        <v>3856</v>
      </c>
      <c r="B3945" s="127">
        <v>50</v>
      </c>
    </row>
    <row r="3946" spans="1:2">
      <c r="A3946" s="126" t="s">
        <v>3857</v>
      </c>
      <c r="B3946" s="127">
        <v>50</v>
      </c>
    </row>
    <row r="3947" spans="1:2">
      <c r="A3947" s="126" t="s">
        <v>3858</v>
      </c>
      <c r="B3947" s="127">
        <v>50</v>
      </c>
    </row>
    <row r="3948" spans="1:2">
      <c r="A3948" s="126" t="s">
        <v>3859</v>
      </c>
      <c r="B3948" s="127">
        <v>50</v>
      </c>
    </row>
    <row r="3949" spans="1:2">
      <c r="A3949" s="126" t="s">
        <v>3860</v>
      </c>
      <c r="B3949" s="127">
        <v>50</v>
      </c>
    </row>
    <row r="3950" spans="1:2">
      <c r="A3950" s="126" t="s">
        <v>3861</v>
      </c>
      <c r="B3950" s="127">
        <v>0</v>
      </c>
    </row>
    <row r="3951" spans="1:2">
      <c r="A3951" s="126" t="s">
        <v>3862</v>
      </c>
      <c r="B3951" s="127">
        <v>50</v>
      </c>
    </row>
    <row r="3952" spans="1:2">
      <c r="A3952" s="126" t="s">
        <v>3863</v>
      </c>
      <c r="B3952" s="127">
        <v>0</v>
      </c>
    </row>
    <row r="3953" spans="1:2">
      <c r="A3953" s="126" t="s">
        <v>3864</v>
      </c>
      <c r="B3953" s="127">
        <v>50</v>
      </c>
    </row>
    <row r="3954" spans="1:2">
      <c r="A3954" s="126" t="s">
        <v>3865</v>
      </c>
      <c r="B3954" s="127">
        <v>50</v>
      </c>
    </row>
    <row r="3955" spans="1:2">
      <c r="A3955" s="126" t="s">
        <v>3866</v>
      </c>
      <c r="B3955" s="127">
        <v>50</v>
      </c>
    </row>
    <row r="3956" spans="1:2">
      <c r="A3956" s="126" t="s">
        <v>3867</v>
      </c>
      <c r="B3956" s="127">
        <v>50</v>
      </c>
    </row>
    <row r="3957" spans="1:2">
      <c r="A3957" s="126" t="s">
        <v>3868</v>
      </c>
      <c r="B3957" s="127">
        <v>50</v>
      </c>
    </row>
    <row r="3958" spans="1:2">
      <c r="A3958" s="126" t="s">
        <v>3869</v>
      </c>
      <c r="B3958" s="127">
        <v>50</v>
      </c>
    </row>
    <row r="3959" spans="1:2">
      <c r="A3959" s="126" t="s">
        <v>3870</v>
      </c>
      <c r="B3959" s="127">
        <v>50</v>
      </c>
    </row>
    <row r="3960" spans="1:2">
      <c r="A3960" s="126" t="s">
        <v>3871</v>
      </c>
      <c r="B3960" s="127">
        <v>0</v>
      </c>
    </row>
    <row r="3961" spans="1:2">
      <c r="A3961" s="126" t="s">
        <v>3872</v>
      </c>
      <c r="B3961" s="127">
        <v>50</v>
      </c>
    </row>
    <row r="3962" spans="1:2">
      <c r="A3962" s="126" t="s">
        <v>3873</v>
      </c>
      <c r="B3962" s="127">
        <v>0</v>
      </c>
    </row>
    <row r="3963" spans="1:2">
      <c r="A3963" s="126" t="s">
        <v>3874</v>
      </c>
      <c r="B3963" s="127">
        <v>50</v>
      </c>
    </row>
    <row r="3964" spans="1:2">
      <c r="A3964" s="126" t="s">
        <v>3875</v>
      </c>
      <c r="B3964" s="127">
        <v>50</v>
      </c>
    </row>
    <row r="3965" spans="1:2">
      <c r="A3965" s="126" t="s">
        <v>3876</v>
      </c>
      <c r="B3965" s="127">
        <v>50</v>
      </c>
    </row>
    <row r="3966" spans="1:2">
      <c r="A3966" s="126" t="s">
        <v>3877</v>
      </c>
      <c r="B3966" s="127">
        <v>0</v>
      </c>
    </row>
    <row r="3967" spans="1:2">
      <c r="A3967" s="126" t="s">
        <v>3878</v>
      </c>
      <c r="B3967" s="127">
        <v>50</v>
      </c>
    </row>
    <row r="3968" spans="1:2">
      <c r="A3968" s="126" t="s">
        <v>3879</v>
      </c>
      <c r="B3968" s="127">
        <v>50</v>
      </c>
    </row>
    <row r="3969" spans="1:2">
      <c r="A3969" s="126" t="s">
        <v>3880</v>
      </c>
      <c r="B3969" s="127">
        <v>0</v>
      </c>
    </row>
    <row r="3970" spans="1:2">
      <c r="A3970" s="126" t="s">
        <v>3881</v>
      </c>
      <c r="B3970" s="127">
        <v>0</v>
      </c>
    </row>
    <row r="3971" spans="1:2">
      <c r="A3971" s="126" t="s">
        <v>3882</v>
      </c>
      <c r="B3971" s="127">
        <v>50</v>
      </c>
    </row>
    <row r="3972" spans="1:2">
      <c r="A3972" s="126" t="s">
        <v>3883</v>
      </c>
      <c r="B3972" s="127">
        <v>0</v>
      </c>
    </row>
    <row r="3973" spans="1:2">
      <c r="A3973" s="126" t="s">
        <v>3884</v>
      </c>
      <c r="B3973" s="127">
        <v>0</v>
      </c>
    </row>
    <row r="3974" spans="1:2">
      <c r="A3974" s="126" t="s">
        <v>3885</v>
      </c>
      <c r="B3974" s="127">
        <v>50</v>
      </c>
    </row>
    <row r="3975" spans="1:2">
      <c r="A3975" s="126" t="s">
        <v>3886</v>
      </c>
      <c r="B3975" s="127">
        <v>50</v>
      </c>
    </row>
    <row r="3976" spans="1:2">
      <c r="A3976" s="126" t="s">
        <v>3887</v>
      </c>
      <c r="B3976" s="127">
        <v>50</v>
      </c>
    </row>
    <row r="3977" spans="1:2">
      <c r="A3977" s="126" t="s">
        <v>3888</v>
      </c>
      <c r="B3977" s="127">
        <v>50</v>
      </c>
    </row>
    <row r="3978" spans="1:2">
      <c r="A3978" s="126" t="s">
        <v>3889</v>
      </c>
      <c r="B3978" s="127">
        <v>50</v>
      </c>
    </row>
    <row r="3979" spans="1:2">
      <c r="A3979" s="126" t="s">
        <v>3890</v>
      </c>
      <c r="B3979" s="127">
        <v>50</v>
      </c>
    </row>
    <row r="3980" spans="1:2">
      <c r="A3980" s="126" t="s">
        <v>3891</v>
      </c>
      <c r="B3980" s="127">
        <v>50</v>
      </c>
    </row>
    <row r="3981" spans="1:2">
      <c r="A3981" s="126" t="s">
        <v>3892</v>
      </c>
      <c r="B3981" s="127">
        <v>50</v>
      </c>
    </row>
    <row r="3982" spans="1:2">
      <c r="A3982" s="126" t="s">
        <v>3893</v>
      </c>
      <c r="B3982" s="127">
        <v>50</v>
      </c>
    </row>
    <row r="3983" spans="1:2">
      <c r="A3983" s="126" t="s">
        <v>3894</v>
      </c>
      <c r="B3983" s="127">
        <v>50</v>
      </c>
    </row>
    <row r="3984" spans="1:2">
      <c r="A3984" s="126" t="s">
        <v>3895</v>
      </c>
      <c r="B3984" s="127">
        <v>50</v>
      </c>
    </row>
    <row r="3985" spans="1:2">
      <c r="A3985" s="126" t="s">
        <v>3896</v>
      </c>
      <c r="B3985" s="127">
        <v>50</v>
      </c>
    </row>
    <row r="3986" spans="1:2">
      <c r="A3986" s="126" t="s">
        <v>3897</v>
      </c>
      <c r="B3986" s="127">
        <v>50</v>
      </c>
    </row>
    <row r="3987" spans="1:2">
      <c r="A3987" s="126" t="s">
        <v>3898</v>
      </c>
      <c r="B3987" s="127">
        <v>50</v>
      </c>
    </row>
    <row r="3988" spans="1:2">
      <c r="A3988" s="126" t="s">
        <v>3899</v>
      </c>
      <c r="B3988" s="127">
        <v>50</v>
      </c>
    </row>
    <row r="3989" spans="1:2">
      <c r="A3989" s="126" t="s">
        <v>3900</v>
      </c>
      <c r="B3989" s="127">
        <v>50</v>
      </c>
    </row>
    <row r="3990" spans="1:2">
      <c r="A3990" s="126" t="s">
        <v>5235</v>
      </c>
      <c r="B3990" s="127">
        <v>50</v>
      </c>
    </row>
    <row r="3991" spans="1:2">
      <c r="A3991" s="126" t="s">
        <v>3901</v>
      </c>
      <c r="B3991" s="127">
        <v>50</v>
      </c>
    </row>
    <row r="3992" spans="1:2">
      <c r="A3992" s="126" t="s">
        <v>5236</v>
      </c>
      <c r="B3992" s="127">
        <v>50</v>
      </c>
    </row>
    <row r="3993" spans="1:2">
      <c r="A3993" s="126" t="s">
        <v>5237</v>
      </c>
      <c r="B3993" s="127">
        <v>50</v>
      </c>
    </row>
    <row r="3994" spans="1:2">
      <c r="A3994" s="126" t="s">
        <v>5238</v>
      </c>
      <c r="B3994" s="127">
        <v>50</v>
      </c>
    </row>
    <row r="3995" spans="1:2">
      <c r="A3995" s="126" t="s">
        <v>5239</v>
      </c>
      <c r="B3995" s="127">
        <v>50</v>
      </c>
    </row>
    <row r="3996" spans="1:2">
      <c r="A3996" s="126" t="s">
        <v>5240</v>
      </c>
      <c r="B3996" s="127">
        <v>50</v>
      </c>
    </row>
    <row r="3997" spans="1:2">
      <c r="A3997" s="126" t="s">
        <v>5241</v>
      </c>
      <c r="B3997" s="127">
        <v>0</v>
      </c>
    </row>
    <row r="3998" spans="1:2">
      <c r="A3998" s="126" t="s">
        <v>5242</v>
      </c>
      <c r="B3998" s="127">
        <v>50</v>
      </c>
    </row>
    <row r="3999" spans="1:2">
      <c r="A3999" s="126" t="s">
        <v>5243</v>
      </c>
      <c r="B3999" s="127">
        <v>50</v>
      </c>
    </row>
    <row r="4000" spans="1:2">
      <c r="A4000" s="126" t="s">
        <v>5244</v>
      </c>
      <c r="B4000" s="127">
        <v>50</v>
      </c>
    </row>
    <row r="4001" spans="1:2">
      <c r="A4001" s="126" t="s">
        <v>5245</v>
      </c>
      <c r="B4001" s="127">
        <v>0</v>
      </c>
    </row>
    <row r="4002" spans="1:2">
      <c r="A4002" s="126" t="s">
        <v>5246</v>
      </c>
      <c r="B4002" s="127">
        <v>0</v>
      </c>
    </row>
    <row r="4003" spans="1:2">
      <c r="A4003" s="126" t="s">
        <v>5247</v>
      </c>
      <c r="B4003" s="127">
        <v>50</v>
      </c>
    </row>
    <row r="4004" spans="1:2">
      <c r="A4004" s="126" t="s">
        <v>5248</v>
      </c>
      <c r="B4004" s="127">
        <v>50</v>
      </c>
    </row>
    <row r="4005" spans="1:2">
      <c r="A4005" s="126" t="s">
        <v>5249</v>
      </c>
      <c r="B4005" s="127">
        <v>50</v>
      </c>
    </row>
    <row r="4006" spans="1:2">
      <c r="A4006" s="126" t="s">
        <v>5250</v>
      </c>
      <c r="B4006" s="127">
        <v>50</v>
      </c>
    </row>
    <row r="4007" spans="1:2">
      <c r="A4007" s="126" t="s">
        <v>5251</v>
      </c>
      <c r="B4007" s="127">
        <v>50</v>
      </c>
    </row>
    <row r="4008" spans="1:2">
      <c r="A4008" s="126" t="s">
        <v>5252</v>
      </c>
      <c r="B4008" s="127">
        <v>50</v>
      </c>
    </row>
    <row r="4009" spans="1:2">
      <c r="A4009" s="126" t="s">
        <v>5253</v>
      </c>
      <c r="B4009" s="127">
        <v>50</v>
      </c>
    </row>
    <row r="4010" spans="1:2">
      <c r="A4010" s="126" t="s">
        <v>5254</v>
      </c>
      <c r="B4010" s="127">
        <v>50</v>
      </c>
    </row>
    <row r="4011" spans="1:2">
      <c r="A4011" s="126" t="s">
        <v>5255</v>
      </c>
      <c r="B4011" s="127">
        <v>50</v>
      </c>
    </row>
    <row r="4012" spans="1:2">
      <c r="A4012" s="126" t="s">
        <v>5256</v>
      </c>
      <c r="B4012" s="127">
        <v>0</v>
      </c>
    </row>
    <row r="4013" spans="1:2">
      <c r="A4013" s="126" t="s">
        <v>5257</v>
      </c>
      <c r="B4013" s="127">
        <v>0</v>
      </c>
    </row>
    <row r="4014" spans="1:2">
      <c r="A4014" s="126" t="s">
        <v>5258</v>
      </c>
      <c r="B4014" s="127">
        <v>0</v>
      </c>
    </row>
    <row r="4015" spans="1:2">
      <c r="A4015" s="126" t="s">
        <v>5259</v>
      </c>
      <c r="B4015" s="127">
        <v>0</v>
      </c>
    </row>
    <row r="4016" spans="1:2">
      <c r="A4016" s="126" t="s">
        <v>5260</v>
      </c>
      <c r="B4016" s="127">
        <v>0</v>
      </c>
    </row>
    <row r="4017" spans="1:2">
      <c r="A4017" s="126" t="s">
        <v>5261</v>
      </c>
      <c r="B4017" s="127">
        <v>50</v>
      </c>
    </row>
    <row r="4018" spans="1:2">
      <c r="A4018" s="126" t="s">
        <v>5262</v>
      </c>
      <c r="B4018" s="127">
        <v>0</v>
      </c>
    </row>
    <row r="4019" spans="1:2">
      <c r="A4019" s="126" t="s">
        <v>5263</v>
      </c>
      <c r="B4019" s="127">
        <v>0</v>
      </c>
    </row>
    <row r="4020" spans="1:2">
      <c r="A4020" s="126" t="s">
        <v>5264</v>
      </c>
      <c r="B4020" s="127">
        <v>50</v>
      </c>
    </row>
    <row r="4021" spans="1:2">
      <c r="A4021" s="126" t="s">
        <v>5265</v>
      </c>
      <c r="B4021" s="127">
        <v>50</v>
      </c>
    </row>
    <row r="4022" spans="1:2">
      <c r="A4022" s="126" t="s">
        <v>5266</v>
      </c>
      <c r="B4022" s="127">
        <v>50</v>
      </c>
    </row>
    <row r="4023" spans="1:2">
      <c r="A4023" s="126" t="s">
        <v>5267</v>
      </c>
      <c r="B4023" s="127">
        <v>50</v>
      </c>
    </row>
    <row r="4024" spans="1:2">
      <c r="A4024" s="126" t="s">
        <v>5268</v>
      </c>
      <c r="B4024" s="127">
        <v>50</v>
      </c>
    </row>
    <row r="4025" spans="1:2">
      <c r="A4025" s="126" t="s">
        <v>5269</v>
      </c>
      <c r="B4025" s="127">
        <v>50</v>
      </c>
    </row>
    <row r="4026" spans="1:2">
      <c r="A4026" s="126" t="s">
        <v>5270</v>
      </c>
      <c r="B4026" s="127">
        <v>50</v>
      </c>
    </row>
    <row r="4027" spans="1:2">
      <c r="A4027" s="126" t="s">
        <v>5271</v>
      </c>
      <c r="B4027" s="127">
        <v>50</v>
      </c>
    </row>
    <row r="4028" spans="1:2">
      <c r="A4028" s="126" t="s">
        <v>5272</v>
      </c>
      <c r="B4028" s="127">
        <v>50</v>
      </c>
    </row>
    <row r="4029" spans="1:2">
      <c r="A4029" s="126" t="s">
        <v>5273</v>
      </c>
      <c r="B4029" s="127">
        <v>50</v>
      </c>
    </row>
    <row r="4030" spans="1:2">
      <c r="A4030" s="126" t="s">
        <v>5274</v>
      </c>
      <c r="B4030" s="127">
        <v>50</v>
      </c>
    </row>
    <row r="4031" spans="1:2">
      <c r="A4031" s="126" t="s">
        <v>5275</v>
      </c>
      <c r="B4031" s="127">
        <v>50</v>
      </c>
    </row>
    <row r="4032" spans="1:2">
      <c r="A4032" s="126" t="s">
        <v>5276</v>
      </c>
      <c r="B4032" s="127">
        <v>50</v>
      </c>
    </row>
    <row r="4033" spans="1:2">
      <c r="A4033" s="126" t="s">
        <v>5277</v>
      </c>
      <c r="B4033" s="127">
        <v>50</v>
      </c>
    </row>
    <row r="4034" spans="1:2">
      <c r="A4034" s="126" t="s">
        <v>5278</v>
      </c>
      <c r="B4034" s="127">
        <v>50</v>
      </c>
    </row>
    <row r="4035" spans="1:2">
      <c r="A4035" s="126" t="s">
        <v>5279</v>
      </c>
      <c r="B4035" s="127">
        <v>50</v>
      </c>
    </row>
    <row r="4036" spans="1:2">
      <c r="A4036" s="126" t="s">
        <v>5280</v>
      </c>
      <c r="B4036" s="127">
        <v>50</v>
      </c>
    </row>
    <row r="4037" spans="1:2">
      <c r="A4037" s="126" t="s">
        <v>5281</v>
      </c>
      <c r="B4037" s="127">
        <v>50</v>
      </c>
    </row>
    <row r="4038" spans="1:2">
      <c r="A4038" s="126" t="s">
        <v>5282</v>
      </c>
      <c r="B4038" s="127">
        <v>50</v>
      </c>
    </row>
    <row r="4039" spans="1:2">
      <c r="A4039" s="126" t="s">
        <v>5283</v>
      </c>
      <c r="B4039" s="127">
        <v>50</v>
      </c>
    </row>
    <row r="4040" spans="1:2">
      <c r="A4040" s="126" t="s">
        <v>5284</v>
      </c>
      <c r="B4040" s="127">
        <v>50</v>
      </c>
    </row>
    <row r="4041" spans="1:2">
      <c r="A4041" s="126" t="s">
        <v>5285</v>
      </c>
      <c r="B4041" s="127">
        <v>50</v>
      </c>
    </row>
    <row r="4042" spans="1:2">
      <c r="A4042" s="126" t="s">
        <v>5286</v>
      </c>
      <c r="B4042" s="127">
        <v>50</v>
      </c>
    </row>
    <row r="4043" spans="1:2">
      <c r="A4043" s="126" t="s">
        <v>5287</v>
      </c>
      <c r="B4043" s="127">
        <v>50</v>
      </c>
    </row>
    <row r="4044" spans="1:2">
      <c r="A4044" s="126" t="s">
        <v>5288</v>
      </c>
      <c r="B4044" s="127">
        <v>50</v>
      </c>
    </row>
    <row r="4045" spans="1:2">
      <c r="A4045" s="126" t="s">
        <v>5289</v>
      </c>
      <c r="B4045" s="127">
        <v>50</v>
      </c>
    </row>
    <row r="4046" spans="1:2">
      <c r="A4046" s="126" t="s">
        <v>5290</v>
      </c>
      <c r="B4046" s="127">
        <v>50</v>
      </c>
    </row>
    <row r="4047" spans="1:2">
      <c r="A4047" s="126" t="s">
        <v>5291</v>
      </c>
      <c r="B4047" s="127">
        <v>50</v>
      </c>
    </row>
    <row r="4048" spans="1:2">
      <c r="A4048" s="126" t="s">
        <v>5292</v>
      </c>
      <c r="B4048" s="127">
        <v>50</v>
      </c>
    </row>
    <row r="4049" spans="1:2">
      <c r="A4049" s="126" t="s">
        <v>5293</v>
      </c>
      <c r="B4049" s="127">
        <v>50</v>
      </c>
    </row>
    <row r="4050" spans="1:2">
      <c r="A4050" s="126" t="s">
        <v>5294</v>
      </c>
      <c r="B4050" s="127">
        <v>50</v>
      </c>
    </row>
    <row r="4051" spans="1:2">
      <c r="A4051" s="126" t="s">
        <v>3920</v>
      </c>
      <c r="B4051" s="127">
        <v>50</v>
      </c>
    </row>
    <row r="4052" spans="1:2">
      <c r="A4052" s="126" t="s">
        <v>5295</v>
      </c>
      <c r="B4052" s="127">
        <v>50</v>
      </c>
    </row>
    <row r="4053" spans="1:2">
      <c r="A4053" s="126" t="s">
        <v>3921</v>
      </c>
      <c r="B4053" s="127">
        <v>50</v>
      </c>
    </row>
    <row r="4054" spans="1:2">
      <c r="A4054" s="126" t="s">
        <v>3922</v>
      </c>
      <c r="B4054" s="127">
        <v>50</v>
      </c>
    </row>
    <row r="4055" spans="1:2">
      <c r="A4055" s="126" t="s">
        <v>3923</v>
      </c>
      <c r="B4055" s="127">
        <v>50</v>
      </c>
    </row>
    <row r="4056" spans="1:2">
      <c r="A4056" s="126" t="s">
        <v>3924</v>
      </c>
      <c r="B4056" s="127">
        <v>50</v>
      </c>
    </row>
    <row r="4057" spans="1:2">
      <c r="A4057" s="126" t="s">
        <v>3925</v>
      </c>
      <c r="B4057" s="127">
        <v>50</v>
      </c>
    </row>
    <row r="4058" spans="1:2">
      <c r="A4058" s="126" t="s">
        <v>5296</v>
      </c>
      <c r="B4058" s="127">
        <v>50</v>
      </c>
    </row>
    <row r="4059" spans="1:2">
      <c r="A4059" s="126" t="s">
        <v>3926</v>
      </c>
      <c r="B4059" s="127">
        <v>50</v>
      </c>
    </row>
    <row r="4060" spans="1:2">
      <c r="A4060" s="126" t="s">
        <v>3927</v>
      </c>
      <c r="B4060" s="127">
        <v>50</v>
      </c>
    </row>
    <row r="4061" spans="1:2">
      <c r="A4061" s="126" t="s">
        <v>3928</v>
      </c>
      <c r="B4061" s="127">
        <v>50</v>
      </c>
    </row>
    <row r="4062" spans="1:2">
      <c r="A4062" s="126" t="s">
        <v>3929</v>
      </c>
      <c r="B4062" s="127">
        <v>50</v>
      </c>
    </row>
    <row r="4063" spans="1:2">
      <c r="A4063" s="126" t="s">
        <v>3930</v>
      </c>
      <c r="B4063" s="127">
        <v>50</v>
      </c>
    </row>
    <row r="4064" spans="1:2">
      <c r="A4064" s="126" t="s">
        <v>3931</v>
      </c>
      <c r="B4064" s="127">
        <v>50</v>
      </c>
    </row>
    <row r="4065" spans="1:2">
      <c r="A4065" s="126" t="s">
        <v>3932</v>
      </c>
      <c r="B4065" s="127">
        <v>50</v>
      </c>
    </row>
    <row r="4066" spans="1:2">
      <c r="A4066" s="126" t="s">
        <v>3933</v>
      </c>
      <c r="B4066" s="127">
        <v>50</v>
      </c>
    </row>
    <row r="4067" spans="1:2">
      <c r="A4067" s="126" t="s">
        <v>3934</v>
      </c>
      <c r="B4067" s="127">
        <v>50</v>
      </c>
    </row>
    <row r="4068" spans="1:2">
      <c r="A4068" s="126" t="s">
        <v>3935</v>
      </c>
      <c r="B4068" s="127">
        <v>50</v>
      </c>
    </row>
    <row r="4069" spans="1:2">
      <c r="A4069" s="126" t="s">
        <v>3936</v>
      </c>
      <c r="B4069" s="127">
        <v>50</v>
      </c>
    </row>
    <row r="4070" spans="1:2">
      <c r="A4070" s="126" t="s">
        <v>5297</v>
      </c>
      <c r="B4070" s="127">
        <v>50</v>
      </c>
    </row>
    <row r="4071" spans="1:2">
      <c r="A4071" s="126" t="s">
        <v>3937</v>
      </c>
      <c r="B4071" s="127">
        <v>50</v>
      </c>
    </row>
    <row r="4072" spans="1:2">
      <c r="A4072" s="126" t="s">
        <v>5298</v>
      </c>
      <c r="B4072" s="127">
        <v>50</v>
      </c>
    </row>
    <row r="4073" spans="1:2">
      <c r="A4073" s="126" t="s">
        <v>5299</v>
      </c>
      <c r="B4073" s="127">
        <v>50</v>
      </c>
    </row>
    <row r="4074" spans="1:2">
      <c r="A4074" s="126" t="s">
        <v>5300</v>
      </c>
      <c r="B4074" s="127">
        <v>50</v>
      </c>
    </row>
    <row r="4075" spans="1:2">
      <c r="A4075" s="126" t="s">
        <v>3938</v>
      </c>
      <c r="B4075" s="127">
        <v>50</v>
      </c>
    </row>
    <row r="4076" spans="1:2">
      <c r="A4076" s="126" t="s">
        <v>3939</v>
      </c>
      <c r="B4076" s="127">
        <v>50</v>
      </c>
    </row>
    <row r="4077" spans="1:2">
      <c r="A4077" s="126" t="s">
        <v>3940</v>
      </c>
      <c r="B4077" s="127">
        <v>50</v>
      </c>
    </row>
    <row r="4078" spans="1:2">
      <c r="A4078" s="126" t="s">
        <v>5301</v>
      </c>
      <c r="B4078" s="127">
        <v>50</v>
      </c>
    </row>
    <row r="4079" spans="1:2">
      <c r="A4079" s="126" t="s">
        <v>3941</v>
      </c>
      <c r="B4079" s="127">
        <v>50</v>
      </c>
    </row>
    <row r="4080" spans="1:2">
      <c r="A4080" s="126" t="s">
        <v>5302</v>
      </c>
      <c r="B4080" s="127">
        <v>50</v>
      </c>
    </row>
    <row r="4081" spans="1:2">
      <c r="A4081" s="126" t="s">
        <v>3942</v>
      </c>
      <c r="B4081" s="127">
        <v>50</v>
      </c>
    </row>
    <row r="4082" spans="1:2">
      <c r="A4082" s="126" t="s">
        <v>3943</v>
      </c>
      <c r="B4082" s="127">
        <v>50</v>
      </c>
    </row>
    <row r="4083" spans="1:2">
      <c r="A4083" s="126" t="s">
        <v>5303</v>
      </c>
      <c r="B4083" s="127">
        <v>50</v>
      </c>
    </row>
    <row r="4084" spans="1:2">
      <c r="A4084" s="126" t="s">
        <v>3944</v>
      </c>
      <c r="B4084" s="127">
        <v>50</v>
      </c>
    </row>
    <row r="4085" spans="1:2">
      <c r="A4085" s="126" t="s">
        <v>3945</v>
      </c>
      <c r="B4085" s="127">
        <v>50</v>
      </c>
    </row>
    <row r="4086" spans="1:2">
      <c r="A4086" s="126" t="s">
        <v>3946</v>
      </c>
      <c r="B4086" s="127">
        <v>50</v>
      </c>
    </row>
    <row r="4087" spans="1:2">
      <c r="A4087" s="126" t="s">
        <v>3947</v>
      </c>
      <c r="B4087" s="127">
        <v>50</v>
      </c>
    </row>
    <row r="4088" spans="1:2">
      <c r="A4088" s="126" t="s">
        <v>3948</v>
      </c>
      <c r="B4088" s="127">
        <v>50</v>
      </c>
    </row>
    <row r="4089" spans="1:2">
      <c r="A4089" s="126" t="s">
        <v>3949</v>
      </c>
      <c r="B4089" s="127">
        <v>50</v>
      </c>
    </row>
    <row r="4090" spans="1:2">
      <c r="A4090" s="126" t="s">
        <v>5304</v>
      </c>
      <c r="B4090" s="127">
        <v>50</v>
      </c>
    </row>
    <row r="4091" spans="1:2">
      <c r="A4091" s="126" t="s">
        <v>5305</v>
      </c>
      <c r="B4091" s="127">
        <v>50</v>
      </c>
    </row>
    <row r="4092" spans="1:2">
      <c r="A4092" s="126" t="s">
        <v>5306</v>
      </c>
      <c r="B4092" s="127">
        <v>50</v>
      </c>
    </row>
    <row r="4093" spans="1:2">
      <c r="A4093" s="126" t="s">
        <v>3950</v>
      </c>
      <c r="B4093" s="127">
        <v>50</v>
      </c>
    </row>
    <row r="4094" spans="1:2">
      <c r="A4094" s="126" t="s">
        <v>3951</v>
      </c>
      <c r="B4094" s="127">
        <v>50</v>
      </c>
    </row>
    <row r="4095" spans="1:2">
      <c r="A4095" s="126" t="s">
        <v>3952</v>
      </c>
      <c r="B4095" s="127">
        <v>50</v>
      </c>
    </row>
    <row r="4096" spans="1:2">
      <c r="A4096" s="126" t="s">
        <v>5307</v>
      </c>
      <c r="B4096" s="127">
        <v>50</v>
      </c>
    </row>
    <row r="4097" spans="1:2">
      <c r="A4097" s="126" t="s">
        <v>5308</v>
      </c>
      <c r="B4097" s="127">
        <v>50</v>
      </c>
    </row>
    <row r="4098" spans="1:2">
      <c r="A4098" s="126" t="s">
        <v>3953</v>
      </c>
      <c r="B4098" s="127">
        <v>50</v>
      </c>
    </row>
    <row r="4099" spans="1:2">
      <c r="A4099" s="126" t="s">
        <v>3954</v>
      </c>
      <c r="B4099" s="127">
        <v>50</v>
      </c>
    </row>
    <row r="4100" spans="1:2">
      <c r="A4100" s="126" t="s">
        <v>3955</v>
      </c>
      <c r="B4100" s="127">
        <v>50</v>
      </c>
    </row>
    <row r="4101" spans="1:2">
      <c r="A4101" s="126" t="s">
        <v>3956</v>
      </c>
      <c r="B4101" s="127">
        <v>50</v>
      </c>
    </row>
    <row r="4102" spans="1:2">
      <c r="A4102" s="126" t="s">
        <v>3957</v>
      </c>
      <c r="B4102" s="127">
        <v>50</v>
      </c>
    </row>
    <row r="4103" spans="1:2">
      <c r="A4103" s="126" t="s">
        <v>3958</v>
      </c>
      <c r="B4103" s="127">
        <v>50</v>
      </c>
    </row>
    <row r="4104" spans="1:2">
      <c r="A4104" s="126" t="s">
        <v>5309</v>
      </c>
      <c r="B4104" s="127">
        <v>50</v>
      </c>
    </row>
    <row r="4105" spans="1:2">
      <c r="A4105" s="126" t="s">
        <v>3959</v>
      </c>
      <c r="B4105" s="127">
        <v>50</v>
      </c>
    </row>
    <row r="4106" spans="1:2">
      <c r="A4106" s="126" t="s">
        <v>3960</v>
      </c>
      <c r="B4106" s="127">
        <v>50</v>
      </c>
    </row>
    <row r="4107" spans="1:2">
      <c r="A4107" s="126" t="s">
        <v>3961</v>
      </c>
      <c r="B4107" s="127">
        <v>50</v>
      </c>
    </row>
    <row r="4108" spans="1:2">
      <c r="A4108" s="126" t="s">
        <v>3962</v>
      </c>
      <c r="B4108" s="127">
        <v>50</v>
      </c>
    </row>
    <row r="4109" spans="1:2">
      <c r="A4109" s="126" t="s">
        <v>3963</v>
      </c>
      <c r="B4109" s="127">
        <v>50</v>
      </c>
    </row>
    <row r="4110" spans="1:2">
      <c r="A4110" s="126" t="s">
        <v>3964</v>
      </c>
      <c r="B4110" s="127">
        <v>50</v>
      </c>
    </row>
    <row r="4111" spans="1:2">
      <c r="A4111" s="126" t="s">
        <v>3965</v>
      </c>
      <c r="B4111" s="127">
        <v>50</v>
      </c>
    </row>
    <row r="4112" spans="1:2">
      <c r="A4112" s="126" t="s">
        <v>5310</v>
      </c>
      <c r="B4112" s="127">
        <v>50</v>
      </c>
    </row>
    <row r="4113" spans="1:2">
      <c r="A4113" s="126" t="s">
        <v>5311</v>
      </c>
      <c r="B4113" s="127">
        <v>50</v>
      </c>
    </row>
    <row r="4114" spans="1:2">
      <c r="A4114" s="126" t="s">
        <v>3966</v>
      </c>
      <c r="B4114" s="127">
        <v>50</v>
      </c>
    </row>
    <row r="4115" spans="1:2">
      <c r="A4115" s="126" t="s">
        <v>5312</v>
      </c>
      <c r="B4115" s="127">
        <v>50</v>
      </c>
    </row>
    <row r="4116" spans="1:2">
      <c r="A4116" s="126" t="s">
        <v>5313</v>
      </c>
      <c r="B4116" s="127">
        <v>50</v>
      </c>
    </row>
    <row r="4117" spans="1:2">
      <c r="A4117" s="126" t="s">
        <v>5314</v>
      </c>
      <c r="B4117" s="127">
        <v>50</v>
      </c>
    </row>
    <row r="4118" spans="1:2">
      <c r="A4118" s="126" t="s">
        <v>5315</v>
      </c>
      <c r="B4118" s="127">
        <v>50</v>
      </c>
    </row>
    <row r="4119" spans="1:2">
      <c r="A4119" s="126" t="s">
        <v>3967</v>
      </c>
      <c r="B4119" s="127">
        <v>50</v>
      </c>
    </row>
    <row r="4120" spans="1:2">
      <c r="A4120" s="126" t="s">
        <v>3968</v>
      </c>
      <c r="B4120" s="127">
        <v>50</v>
      </c>
    </row>
    <row r="4121" spans="1:2">
      <c r="A4121" s="126" t="s">
        <v>3969</v>
      </c>
      <c r="B4121" s="127">
        <v>50</v>
      </c>
    </row>
    <row r="4122" spans="1:2">
      <c r="A4122" s="126" t="s">
        <v>5316</v>
      </c>
      <c r="B4122" s="127">
        <v>50</v>
      </c>
    </row>
    <row r="4123" spans="1:2">
      <c r="A4123" s="126" t="s">
        <v>5317</v>
      </c>
      <c r="B4123" s="127">
        <v>50</v>
      </c>
    </row>
    <row r="4124" spans="1:2">
      <c r="A4124" s="126" t="s">
        <v>5318</v>
      </c>
      <c r="B4124" s="127">
        <v>50</v>
      </c>
    </row>
    <row r="4125" spans="1:2">
      <c r="A4125" s="126" t="s">
        <v>5319</v>
      </c>
      <c r="B4125" s="127">
        <v>50</v>
      </c>
    </row>
    <row r="4126" spans="1:2">
      <c r="A4126" s="126" t="s">
        <v>5320</v>
      </c>
      <c r="B4126" s="127">
        <v>50</v>
      </c>
    </row>
    <row r="4127" spans="1:2">
      <c r="A4127" s="126" t="s">
        <v>5321</v>
      </c>
      <c r="B4127" s="127">
        <v>50</v>
      </c>
    </row>
    <row r="4128" spans="1:2">
      <c r="A4128" s="126" t="s">
        <v>5322</v>
      </c>
      <c r="B4128" s="127">
        <v>50</v>
      </c>
    </row>
    <row r="4129" spans="1:2">
      <c r="A4129" s="126" t="s">
        <v>5323</v>
      </c>
      <c r="B4129" s="127">
        <v>50</v>
      </c>
    </row>
    <row r="4130" spans="1:2">
      <c r="A4130" s="126" t="s">
        <v>3970</v>
      </c>
      <c r="B4130" s="127">
        <v>50</v>
      </c>
    </row>
    <row r="4131" spans="1:2">
      <c r="A4131" s="126" t="s">
        <v>3971</v>
      </c>
      <c r="B4131" s="127">
        <v>50</v>
      </c>
    </row>
    <row r="4132" spans="1:2">
      <c r="A4132" s="126" t="s">
        <v>5324</v>
      </c>
      <c r="B4132" s="127">
        <v>50</v>
      </c>
    </row>
    <row r="4133" spans="1:2">
      <c r="A4133" s="126" t="s">
        <v>3972</v>
      </c>
      <c r="B4133" s="127">
        <v>50</v>
      </c>
    </row>
    <row r="4134" spans="1:2">
      <c r="A4134" s="126" t="s">
        <v>3973</v>
      </c>
      <c r="B4134" s="127">
        <v>50</v>
      </c>
    </row>
    <row r="4135" spans="1:2">
      <c r="A4135" s="126" t="s">
        <v>3974</v>
      </c>
      <c r="B4135" s="127">
        <v>50</v>
      </c>
    </row>
    <row r="4136" spans="1:2">
      <c r="A4136" s="126" t="s">
        <v>5325</v>
      </c>
      <c r="B4136" s="127">
        <v>50</v>
      </c>
    </row>
    <row r="4137" spans="1:2">
      <c r="A4137" s="126" t="s">
        <v>5326</v>
      </c>
      <c r="B4137" s="127">
        <v>50</v>
      </c>
    </row>
    <row r="4138" spans="1:2">
      <c r="A4138" s="126" t="s">
        <v>3975</v>
      </c>
      <c r="B4138" s="127">
        <v>50</v>
      </c>
    </row>
    <row r="4139" spans="1:2">
      <c r="A4139" s="126" t="s">
        <v>3976</v>
      </c>
      <c r="B4139" s="127">
        <v>50</v>
      </c>
    </row>
    <row r="4140" spans="1:2">
      <c r="A4140" s="126" t="s">
        <v>5327</v>
      </c>
      <c r="B4140" s="127">
        <v>50</v>
      </c>
    </row>
    <row r="4141" spans="1:2">
      <c r="A4141" s="126" t="s">
        <v>5328</v>
      </c>
      <c r="B4141" s="127">
        <v>50</v>
      </c>
    </row>
    <row r="4142" spans="1:2">
      <c r="A4142" s="126" t="s">
        <v>5329</v>
      </c>
      <c r="B4142" s="127">
        <v>50</v>
      </c>
    </row>
    <row r="4143" spans="1:2">
      <c r="A4143" s="126" t="s">
        <v>3977</v>
      </c>
      <c r="B4143" s="127">
        <v>50</v>
      </c>
    </row>
    <row r="4144" spans="1:2">
      <c r="A4144" s="126" t="s">
        <v>5330</v>
      </c>
      <c r="B4144" s="127">
        <v>50</v>
      </c>
    </row>
    <row r="4145" spans="1:2">
      <c r="A4145" s="126" t="s">
        <v>5331</v>
      </c>
      <c r="B4145" s="127">
        <v>50</v>
      </c>
    </row>
    <row r="4146" spans="1:2">
      <c r="A4146" s="126" t="s">
        <v>5332</v>
      </c>
      <c r="B4146" s="127">
        <v>50</v>
      </c>
    </row>
    <row r="4147" spans="1:2">
      <c r="A4147" s="126" t="s">
        <v>3978</v>
      </c>
      <c r="B4147" s="127">
        <v>50</v>
      </c>
    </row>
    <row r="4148" spans="1:2">
      <c r="A4148" s="126" t="s">
        <v>5333</v>
      </c>
      <c r="B4148" s="127">
        <v>50</v>
      </c>
    </row>
    <row r="4149" spans="1:2">
      <c r="A4149" s="126" t="s">
        <v>3979</v>
      </c>
      <c r="B4149" s="127">
        <v>50</v>
      </c>
    </row>
    <row r="4150" spans="1:2">
      <c r="A4150" s="126" t="s">
        <v>5334</v>
      </c>
      <c r="B4150" s="127">
        <v>50</v>
      </c>
    </row>
    <row r="4151" spans="1:2">
      <c r="A4151" s="126" t="s">
        <v>3980</v>
      </c>
      <c r="B4151" s="127">
        <v>50</v>
      </c>
    </row>
    <row r="4152" spans="1:2">
      <c r="A4152" s="126" t="s">
        <v>5335</v>
      </c>
      <c r="B4152" s="127">
        <v>50</v>
      </c>
    </row>
    <row r="4153" spans="1:2">
      <c r="A4153" s="126" t="s">
        <v>3981</v>
      </c>
      <c r="B4153" s="127">
        <v>50</v>
      </c>
    </row>
    <row r="4154" spans="1:2">
      <c r="A4154" s="126" t="s">
        <v>5336</v>
      </c>
      <c r="B4154" s="127">
        <v>50</v>
      </c>
    </row>
    <row r="4155" spans="1:2">
      <c r="A4155" s="126" t="s">
        <v>5337</v>
      </c>
      <c r="B4155" s="127">
        <v>50</v>
      </c>
    </row>
    <row r="4156" spans="1:2">
      <c r="A4156" s="126" t="s">
        <v>5338</v>
      </c>
      <c r="B4156" s="127">
        <v>50</v>
      </c>
    </row>
    <row r="4157" spans="1:2">
      <c r="A4157" s="126" t="s">
        <v>3982</v>
      </c>
      <c r="B4157" s="127">
        <v>50</v>
      </c>
    </row>
    <row r="4158" spans="1:2">
      <c r="A4158" s="126" t="s">
        <v>5339</v>
      </c>
      <c r="B4158" s="127">
        <v>50</v>
      </c>
    </row>
    <row r="4159" spans="1:2">
      <c r="A4159" s="126" t="s">
        <v>5340</v>
      </c>
      <c r="B4159" s="127">
        <v>50</v>
      </c>
    </row>
    <row r="4160" spans="1:2">
      <c r="A4160" s="126" t="s">
        <v>5341</v>
      </c>
      <c r="B4160" s="127">
        <v>50</v>
      </c>
    </row>
    <row r="4161" spans="1:2">
      <c r="A4161" s="126" t="s">
        <v>3983</v>
      </c>
      <c r="B4161" s="127">
        <v>50</v>
      </c>
    </row>
    <row r="4162" spans="1:2">
      <c r="A4162" s="126" t="s">
        <v>5342</v>
      </c>
      <c r="B4162" s="127">
        <v>50</v>
      </c>
    </row>
    <row r="4163" spans="1:2">
      <c r="A4163" s="126" t="s">
        <v>3984</v>
      </c>
      <c r="B4163" s="127">
        <v>50</v>
      </c>
    </row>
    <row r="4164" spans="1:2">
      <c r="A4164" s="126" t="s">
        <v>3985</v>
      </c>
      <c r="B4164" s="127">
        <v>50</v>
      </c>
    </row>
    <row r="4165" spans="1:2">
      <c r="A4165" s="126" t="s">
        <v>3986</v>
      </c>
      <c r="B4165" s="127">
        <v>50</v>
      </c>
    </row>
    <row r="4166" spans="1:2">
      <c r="A4166" s="126" t="s">
        <v>3987</v>
      </c>
      <c r="B4166" s="127">
        <v>50</v>
      </c>
    </row>
    <row r="4167" spans="1:2">
      <c r="A4167" s="126" t="s">
        <v>3988</v>
      </c>
      <c r="B4167" s="127">
        <v>50</v>
      </c>
    </row>
    <row r="4168" spans="1:2">
      <c r="A4168" s="126" t="s">
        <v>5343</v>
      </c>
      <c r="B4168" s="127">
        <v>50</v>
      </c>
    </row>
    <row r="4169" spans="1:2">
      <c r="A4169" s="126" t="s">
        <v>3989</v>
      </c>
      <c r="B4169" s="127">
        <v>50</v>
      </c>
    </row>
    <row r="4170" spans="1:2">
      <c r="A4170" s="126" t="s">
        <v>5344</v>
      </c>
      <c r="B4170" s="127">
        <v>50</v>
      </c>
    </row>
    <row r="4171" spans="1:2">
      <c r="A4171" s="126" t="s">
        <v>5345</v>
      </c>
      <c r="B4171" s="127">
        <v>50</v>
      </c>
    </row>
    <row r="4172" spans="1:2">
      <c r="A4172" s="126" t="s">
        <v>5346</v>
      </c>
      <c r="B4172" s="127">
        <v>50</v>
      </c>
    </row>
    <row r="4173" spans="1:2">
      <c r="A4173" s="126" t="s">
        <v>3990</v>
      </c>
      <c r="B4173" s="127">
        <v>50</v>
      </c>
    </row>
    <row r="4174" spans="1:2">
      <c r="A4174" s="126" t="s">
        <v>5347</v>
      </c>
      <c r="B4174" s="127">
        <v>50</v>
      </c>
    </row>
    <row r="4175" spans="1:2">
      <c r="A4175" s="126" t="s">
        <v>3991</v>
      </c>
      <c r="B4175" s="127">
        <v>50</v>
      </c>
    </row>
    <row r="4176" spans="1:2">
      <c r="A4176" s="126" t="s">
        <v>3992</v>
      </c>
      <c r="B4176" s="127">
        <v>50</v>
      </c>
    </row>
    <row r="4177" spans="1:2">
      <c r="A4177" s="126" t="s">
        <v>5348</v>
      </c>
      <c r="B4177" s="127">
        <v>50</v>
      </c>
    </row>
    <row r="4178" spans="1:2">
      <c r="A4178" s="126" t="s">
        <v>3993</v>
      </c>
      <c r="B4178" s="127">
        <v>0</v>
      </c>
    </row>
    <row r="4179" spans="1:2">
      <c r="A4179" s="126" t="s">
        <v>3994</v>
      </c>
      <c r="B4179" s="127">
        <v>50</v>
      </c>
    </row>
    <row r="4180" spans="1:2">
      <c r="A4180" s="126" t="s">
        <v>3995</v>
      </c>
      <c r="B4180" s="127">
        <v>50</v>
      </c>
    </row>
    <row r="4181" spans="1:2">
      <c r="A4181" s="126" t="s">
        <v>3996</v>
      </c>
      <c r="B4181" s="127">
        <v>50</v>
      </c>
    </row>
    <row r="4182" spans="1:2">
      <c r="A4182" s="126" t="s">
        <v>3997</v>
      </c>
      <c r="B4182" s="127">
        <v>0</v>
      </c>
    </row>
    <row r="4183" spans="1:2">
      <c r="A4183" s="126" t="s">
        <v>3998</v>
      </c>
      <c r="B4183" s="127">
        <v>50</v>
      </c>
    </row>
    <row r="4184" spans="1:2">
      <c r="A4184" s="126" t="s">
        <v>3999</v>
      </c>
      <c r="B4184" s="127">
        <v>50</v>
      </c>
    </row>
    <row r="4185" spans="1:2">
      <c r="A4185" s="126" t="s">
        <v>4000</v>
      </c>
      <c r="B4185" s="127">
        <v>50</v>
      </c>
    </row>
    <row r="4186" spans="1:2">
      <c r="A4186" s="126" t="s">
        <v>4001</v>
      </c>
      <c r="B4186" s="127">
        <v>0</v>
      </c>
    </row>
    <row r="4187" spans="1:2">
      <c r="A4187" s="126" t="s">
        <v>4002</v>
      </c>
      <c r="B4187" s="127">
        <v>50</v>
      </c>
    </row>
    <row r="4188" spans="1:2">
      <c r="A4188" s="126" t="s">
        <v>4003</v>
      </c>
      <c r="B4188" s="127">
        <v>50</v>
      </c>
    </row>
    <row r="4189" spans="1:2">
      <c r="A4189" s="126" t="s">
        <v>4004</v>
      </c>
      <c r="B4189" s="127">
        <v>50</v>
      </c>
    </row>
    <row r="4190" spans="1:2">
      <c r="A4190" s="126" t="s">
        <v>4005</v>
      </c>
      <c r="B4190" s="127">
        <v>0</v>
      </c>
    </row>
    <row r="4191" spans="1:2">
      <c r="A4191" s="126" t="s">
        <v>4006</v>
      </c>
      <c r="B4191" s="127">
        <v>50</v>
      </c>
    </row>
    <row r="4192" spans="1:2">
      <c r="A4192" s="126" t="s">
        <v>4007</v>
      </c>
      <c r="B4192" s="127">
        <v>50</v>
      </c>
    </row>
    <row r="4193" spans="1:2">
      <c r="A4193" s="126" t="s">
        <v>4008</v>
      </c>
      <c r="B4193" s="127">
        <v>50</v>
      </c>
    </row>
    <row r="4194" spans="1:2">
      <c r="A4194" s="126" t="s">
        <v>4009</v>
      </c>
      <c r="B4194" s="127">
        <v>0</v>
      </c>
    </row>
    <row r="4195" spans="1:2">
      <c r="A4195" s="126" t="s">
        <v>4010</v>
      </c>
      <c r="B4195" s="127">
        <v>50</v>
      </c>
    </row>
    <row r="4196" spans="1:2">
      <c r="A4196" s="126" t="s">
        <v>4011</v>
      </c>
      <c r="B4196" s="127">
        <v>50</v>
      </c>
    </row>
    <row r="4197" spans="1:2">
      <c r="A4197" s="126" t="s">
        <v>4012</v>
      </c>
      <c r="B4197" s="127">
        <v>50</v>
      </c>
    </row>
    <row r="4198" spans="1:2">
      <c r="A4198" s="126" t="s">
        <v>4013</v>
      </c>
      <c r="B4198" s="127">
        <v>0</v>
      </c>
    </row>
    <row r="4199" spans="1:2">
      <c r="A4199" s="126" t="s">
        <v>4014</v>
      </c>
      <c r="B4199" s="127">
        <v>50</v>
      </c>
    </row>
    <row r="4200" spans="1:2">
      <c r="A4200" s="127" t="s">
        <v>8266</v>
      </c>
      <c r="B4200" s="127">
        <v>50</v>
      </c>
    </row>
    <row r="4201" spans="1:2">
      <c r="A4201" s="127" t="s">
        <v>8267</v>
      </c>
      <c r="B4201" s="127">
        <v>50</v>
      </c>
    </row>
    <row r="4202" spans="1:2">
      <c r="A4202" s="126" t="s">
        <v>4015</v>
      </c>
      <c r="B4202" s="127">
        <v>0</v>
      </c>
    </row>
    <row r="4203" spans="1:2">
      <c r="A4203" s="126" t="s">
        <v>4016</v>
      </c>
      <c r="B4203" s="127">
        <v>50</v>
      </c>
    </row>
    <row r="4204" spans="1:2">
      <c r="A4204" s="126" t="s">
        <v>4017</v>
      </c>
      <c r="B4204" s="127">
        <v>50</v>
      </c>
    </row>
    <row r="4205" spans="1:2">
      <c r="A4205" s="126" t="s">
        <v>4018</v>
      </c>
      <c r="B4205" s="127">
        <v>50</v>
      </c>
    </row>
    <row r="4206" spans="1:2">
      <c r="A4206" s="126" t="s">
        <v>4019</v>
      </c>
      <c r="B4206" s="127">
        <v>0</v>
      </c>
    </row>
    <row r="4207" spans="1:2">
      <c r="A4207" s="126" t="s">
        <v>4020</v>
      </c>
      <c r="B4207" s="127">
        <v>50</v>
      </c>
    </row>
    <row r="4208" spans="1:2">
      <c r="A4208" s="126" t="s">
        <v>4021</v>
      </c>
      <c r="B4208" s="127">
        <v>50</v>
      </c>
    </row>
    <row r="4209" spans="1:2">
      <c r="A4209" s="126" t="s">
        <v>4022</v>
      </c>
      <c r="B4209" s="127">
        <v>50</v>
      </c>
    </row>
    <row r="4210" spans="1:2">
      <c r="A4210" s="126" t="s">
        <v>4023</v>
      </c>
      <c r="B4210" s="127">
        <v>0</v>
      </c>
    </row>
    <row r="4211" spans="1:2">
      <c r="A4211" s="126" t="s">
        <v>4024</v>
      </c>
      <c r="B4211" s="127">
        <v>0</v>
      </c>
    </row>
    <row r="4212" spans="1:2">
      <c r="A4212" s="126" t="s">
        <v>4025</v>
      </c>
      <c r="B4212" s="127">
        <v>50</v>
      </c>
    </row>
    <row r="4213" spans="1:2">
      <c r="A4213" s="126" t="s">
        <v>4026</v>
      </c>
      <c r="B4213" s="127">
        <v>50</v>
      </c>
    </row>
    <row r="4214" spans="1:2">
      <c r="A4214" s="126" t="s">
        <v>4027</v>
      </c>
      <c r="B4214" s="127">
        <v>0</v>
      </c>
    </row>
    <row r="4215" spans="1:2">
      <c r="A4215" s="126" t="s">
        <v>4028</v>
      </c>
      <c r="B4215" s="127">
        <v>50</v>
      </c>
    </row>
    <row r="4216" spans="1:2">
      <c r="A4216" s="126" t="s">
        <v>4029</v>
      </c>
      <c r="B4216" s="127">
        <v>50</v>
      </c>
    </row>
    <row r="4217" spans="1:2">
      <c r="A4217" s="126" t="s">
        <v>4030</v>
      </c>
      <c r="B4217" s="127">
        <v>50</v>
      </c>
    </row>
    <row r="4218" spans="1:2">
      <c r="A4218" s="126" t="s">
        <v>4031</v>
      </c>
      <c r="B4218" s="127">
        <v>0</v>
      </c>
    </row>
    <row r="4219" spans="1:2">
      <c r="A4219" s="126" t="s">
        <v>4032</v>
      </c>
      <c r="B4219" s="127">
        <v>50</v>
      </c>
    </row>
    <row r="4220" spans="1:2">
      <c r="A4220" s="126" t="s">
        <v>4033</v>
      </c>
      <c r="B4220" s="127">
        <v>50</v>
      </c>
    </row>
    <row r="4221" spans="1:2">
      <c r="A4221" s="126" t="s">
        <v>4034</v>
      </c>
      <c r="B4221" s="127">
        <v>50</v>
      </c>
    </row>
    <row r="4222" spans="1:2">
      <c r="A4222" s="126" t="s">
        <v>4035</v>
      </c>
      <c r="B4222" s="127">
        <v>0</v>
      </c>
    </row>
    <row r="4223" spans="1:2">
      <c r="A4223" s="126" t="s">
        <v>4036</v>
      </c>
      <c r="B4223" s="127">
        <v>50</v>
      </c>
    </row>
    <row r="4224" spans="1:2">
      <c r="A4224" s="126" t="s">
        <v>4037</v>
      </c>
      <c r="B4224" s="127">
        <v>50</v>
      </c>
    </row>
    <row r="4225" spans="1:2">
      <c r="A4225" s="126" t="s">
        <v>4038</v>
      </c>
      <c r="B4225" s="127">
        <v>50</v>
      </c>
    </row>
    <row r="4226" spans="1:2">
      <c r="A4226" s="126" t="s">
        <v>4039</v>
      </c>
      <c r="B4226" s="127">
        <v>0</v>
      </c>
    </row>
    <row r="4227" spans="1:2">
      <c r="A4227" s="126" t="s">
        <v>4040</v>
      </c>
      <c r="B4227" s="127">
        <v>50</v>
      </c>
    </row>
    <row r="4228" spans="1:2">
      <c r="A4228" s="126" t="s">
        <v>4041</v>
      </c>
      <c r="B4228" s="127">
        <v>50</v>
      </c>
    </row>
    <row r="4229" spans="1:2">
      <c r="A4229" s="126" t="s">
        <v>4042</v>
      </c>
      <c r="B4229" s="127">
        <v>50</v>
      </c>
    </row>
    <row r="4230" spans="1:2">
      <c r="A4230" s="126" t="s">
        <v>4043</v>
      </c>
      <c r="B4230" s="127">
        <v>0</v>
      </c>
    </row>
    <row r="4231" spans="1:2">
      <c r="A4231" s="126" t="s">
        <v>4044</v>
      </c>
      <c r="B4231" s="127">
        <v>50</v>
      </c>
    </row>
    <row r="4232" spans="1:2">
      <c r="A4232" s="126" t="s">
        <v>4045</v>
      </c>
      <c r="B4232" s="127">
        <v>50</v>
      </c>
    </row>
    <row r="4233" spans="1:2">
      <c r="A4233" s="126" t="s">
        <v>4046</v>
      </c>
      <c r="B4233" s="127">
        <v>50</v>
      </c>
    </row>
    <row r="4234" spans="1:2">
      <c r="A4234" s="126" t="s">
        <v>4047</v>
      </c>
      <c r="B4234" s="127">
        <v>0</v>
      </c>
    </row>
    <row r="4235" spans="1:2">
      <c r="A4235" s="126" t="s">
        <v>4048</v>
      </c>
      <c r="B4235" s="127">
        <v>50</v>
      </c>
    </row>
    <row r="4236" spans="1:2">
      <c r="A4236" s="126" t="s">
        <v>4049</v>
      </c>
      <c r="B4236" s="127">
        <v>50</v>
      </c>
    </row>
    <row r="4237" spans="1:2">
      <c r="A4237" s="126" t="s">
        <v>4050</v>
      </c>
      <c r="B4237" s="127">
        <v>50</v>
      </c>
    </row>
    <row r="4238" spans="1:2">
      <c r="A4238" s="126" t="s">
        <v>4051</v>
      </c>
      <c r="B4238" s="127">
        <v>50</v>
      </c>
    </row>
    <row r="4239" spans="1:2">
      <c r="A4239" s="126" t="s">
        <v>4052</v>
      </c>
      <c r="B4239" s="127">
        <v>50</v>
      </c>
    </row>
    <row r="4240" spans="1:2">
      <c r="A4240" s="126" t="s">
        <v>4053</v>
      </c>
      <c r="B4240" s="127">
        <v>50</v>
      </c>
    </row>
    <row r="4241" spans="1:2">
      <c r="A4241" s="126" t="s">
        <v>4054</v>
      </c>
      <c r="B4241" s="127">
        <v>50</v>
      </c>
    </row>
    <row r="4242" spans="1:2">
      <c r="A4242" s="126" t="s">
        <v>5349</v>
      </c>
      <c r="B4242" s="127">
        <v>50</v>
      </c>
    </row>
    <row r="4243" spans="1:2">
      <c r="A4243" s="126" t="s">
        <v>5350</v>
      </c>
      <c r="B4243" s="127">
        <v>50</v>
      </c>
    </row>
    <row r="4244" spans="1:2">
      <c r="A4244" s="126" t="s">
        <v>5351</v>
      </c>
      <c r="B4244" s="127">
        <v>50</v>
      </c>
    </row>
    <row r="4245" spans="1:2">
      <c r="A4245" s="126" t="s">
        <v>5352</v>
      </c>
      <c r="B4245" s="127">
        <v>50</v>
      </c>
    </row>
    <row r="4246" spans="1:2">
      <c r="A4246" s="126" t="s">
        <v>4055</v>
      </c>
      <c r="B4246" s="127">
        <v>50</v>
      </c>
    </row>
    <row r="4247" spans="1:2">
      <c r="A4247" s="126" t="s">
        <v>4056</v>
      </c>
      <c r="B4247" s="127">
        <v>50</v>
      </c>
    </row>
    <row r="4248" spans="1:2">
      <c r="A4248" s="126" t="s">
        <v>5353</v>
      </c>
      <c r="B4248" s="127">
        <v>50</v>
      </c>
    </row>
    <row r="4249" spans="1:2">
      <c r="A4249" s="126" t="s">
        <v>5354</v>
      </c>
      <c r="B4249" s="127">
        <v>50</v>
      </c>
    </row>
    <row r="4250" spans="1:2">
      <c r="A4250" s="126" t="s">
        <v>4057</v>
      </c>
      <c r="B4250" s="127">
        <v>50</v>
      </c>
    </row>
    <row r="4251" spans="1:2">
      <c r="A4251" s="126" t="s">
        <v>4058</v>
      </c>
      <c r="B4251" s="127">
        <v>50</v>
      </c>
    </row>
    <row r="4252" spans="1:2">
      <c r="A4252" s="126" t="s">
        <v>5355</v>
      </c>
      <c r="B4252" s="127">
        <v>50</v>
      </c>
    </row>
    <row r="4253" spans="1:2">
      <c r="A4253" s="126" t="s">
        <v>5356</v>
      </c>
      <c r="B4253" s="127">
        <v>50</v>
      </c>
    </row>
    <row r="4254" spans="1:2">
      <c r="A4254" s="126" t="s">
        <v>4059</v>
      </c>
      <c r="B4254" s="127">
        <v>50</v>
      </c>
    </row>
    <row r="4255" spans="1:2">
      <c r="A4255" s="126" t="s">
        <v>4060</v>
      </c>
      <c r="B4255" s="127">
        <v>50</v>
      </c>
    </row>
    <row r="4256" spans="1:2">
      <c r="A4256" s="126" t="s">
        <v>4061</v>
      </c>
      <c r="B4256" s="127">
        <v>50</v>
      </c>
    </row>
    <row r="4257" spans="1:2">
      <c r="A4257" s="126" t="s">
        <v>4062</v>
      </c>
      <c r="B4257" s="127">
        <v>50</v>
      </c>
    </row>
    <row r="4258" spans="1:2">
      <c r="A4258" s="126" t="s">
        <v>5357</v>
      </c>
      <c r="B4258" s="127">
        <v>50</v>
      </c>
    </row>
    <row r="4259" spans="1:2">
      <c r="A4259" s="126" t="s">
        <v>4063</v>
      </c>
      <c r="B4259" s="127">
        <v>50</v>
      </c>
    </row>
    <row r="4260" spans="1:2">
      <c r="A4260" s="126" t="s">
        <v>4064</v>
      </c>
      <c r="B4260" s="127">
        <v>50</v>
      </c>
    </row>
    <row r="4261" spans="1:2">
      <c r="A4261" s="126" t="s">
        <v>4065</v>
      </c>
      <c r="B4261" s="127">
        <v>50</v>
      </c>
    </row>
    <row r="4262" spans="1:2">
      <c r="A4262" s="126" t="s">
        <v>5358</v>
      </c>
      <c r="B4262" s="127">
        <v>50</v>
      </c>
    </row>
    <row r="4263" spans="1:2">
      <c r="A4263" s="126" t="s">
        <v>5359</v>
      </c>
      <c r="B4263" s="127">
        <v>50</v>
      </c>
    </row>
    <row r="4264" spans="1:2">
      <c r="A4264" s="126" t="s">
        <v>4066</v>
      </c>
      <c r="B4264" s="127">
        <v>50</v>
      </c>
    </row>
    <row r="4265" spans="1:2">
      <c r="A4265" s="126" t="s">
        <v>4067</v>
      </c>
      <c r="B4265" s="127">
        <v>50</v>
      </c>
    </row>
    <row r="4266" spans="1:2">
      <c r="A4266" s="126" t="s">
        <v>5360</v>
      </c>
      <c r="B4266" s="127">
        <v>50</v>
      </c>
    </row>
    <row r="4267" spans="1:2">
      <c r="A4267" s="126" t="s">
        <v>4068</v>
      </c>
      <c r="B4267" s="127">
        <v>50</v>
      </c>
    </row>
    <row r="4268" spans="1:2">
      <c r="A4268" s="126" t="s">
        <v>5361</v>
      </c>
      <c r="B4268" s="127">
        <v>50</v>
      </c>
    </row>
    <row r="4269" spans="1:2">
      <c r="A4269" s="126" t="s">
        <v>4069</v>
      </c>
      <c r="B4269" s="127">
        <v>50</v>
      </c>
    </row>
    <row r="4270" spans="1:2">
      <c r="A4270" s="126" t="s">
        <v>5362</v>
      </c>
      <c r="B4270" s="127">
        <v>50</v>
      </c>
    </row>
    <row r="4271" spans="1:2">
      <c r="A4271" s="126" t="s">
        <v>4070</v>
      </c>
      <c r="B4271" s="127">
        <v>50</v>
      </c>
    </row>
    <row r="4272" spans="1:2">
      <c r="A4272" s="126" t="s">
        <v>4071</v>
      </c>
      <c r="B4272" s="127">
        <v>50</v>
      </c>
    </row>
    <row r="4273" spans="1:2">
      <c r="A4273" s="126" t="s">
        <v>5363</v>
      </c>
      <c r="B4273" s="127">
        <v>50</v>
      </c>
    </row>
    <row r="4274" spans="1:2">
      <c r="A4274" s="126" t="s">
        <v>4072</v>
      </c>
      <c r="B4274" s="127">
        <v>50</v>
      </c>
    </row>
    <row r="4275" spans="1:2">
      <c r="A4275" s="126" t="s">
        <v>4073</v>
      </c>
      <c r="B4275" s="127">
        <v>50</v>
      </c>
    </row>
    <row r="4276" spans="1:2">
      <c r="A4276" s="126" t="s">
        <v>4074</v>
      </c>
      <c r="B4276" s="127">
        <v>50</v>
      </c>
    </row>
    <row r="4277" spans="1:2">
      <c r="A4277" s="126" t="s">
        <v>4075</v>
      </c>
      <c r="B4277" s="127">
        <v>50</v>
      </c>
    </row>
    <row r="4278" spans="1:2">
      <c r="A4278" s="126" t="s">
        <v>4076</v>
      </c>
      <c r="B4278" s="127">
        <v>50</v>
      </c>
    </row>
    <row r="4279" spans="1:2">
      <c r="A4279" s="126" t="s">
        <v>5364</v>
      </c>
      <c r="B4279" s="127">
        <v>50</v>
      </c>
    </row>
    <row r="4280" spans="1:2">
      <c r="A4280" s="126" t="s">
        <v>5365</v>
      </c>
      <c r="B4280" s="127">
        <v>50</v>
      </c>
    </row>
    <row r="4281" spans="1:2">
      <c r="A4281" s="126" t="s">
        <v>4077</v>
      </c>
      <c r="B4281" s="127">
        <v>50</v>
      </c>
    </row>
    <row r="4282" spans="1:2">
      <c r="A4282" s="126" t="s">
        <v>4078</v>
      </c>
      <c r="B4282" s="127">
        <v>50</v>
      </c>
    </row>
    <row r="4283" spans="1:2">
      <c r="A4283" s="126" t="s">
        <v>4079</v>
      </c>
      <c r="B4283" s="127">
        <v>50</v>
      </c>
    </row>
    <row r="4284" spans="1:2">
      <c r="A4284" s="126" t="s">
        <v>5366</v>
      </c>
      <c r="B4284" s="127">
        <v>50</v>
      </c>
    </row>
    <row r="4285" spans="1:2">
      <c r="A4285" s="126" t="s">
        <v>4080</v>
      </c>
      <c r="B4285" s="127">
        <v>50</v>
      </c>
    </row>
    <row r="4286" spans="1:2">
      <c r="A4286" s="126" t="s">
        <v>5367</v>
      </c>
      <c r="B4286" s="127">
        <v>50</v>
      </c>
    </row>
    <row r="4287" spans="1:2">
      <c r="A4287" s="126" t="s">
        <v>4081</v>
      </c>
      <c r="B4287" s="127">
        <v>50</v>
      </c>
    </row>
    <row r="4288" spans="1:2">
      <c r="A4288" s="126" t="s">
        <v>5368</v>
      </c>
      <c r="B4288" s="127">
        <v>50</v>
      </c>
    </row>
    <row r="4289" spans="1:2">
      <c r="A4289" s="126" t="s">
        <v>5369</v>
      </c>
      <c r="B4289" s="127">
        <v>50</v>
      </c>
    </row>
    <row r="4290" spans="1:2">
      <c r="A4290" s="126" t="s">
        <v>5370</v>
      </c>
      <c r="B4290" s="127">
        <v>50</v>
      </c>
    </row>
    <row r="4291" spans="1:2">
      <c r="A4291" s="126" t="s">
        <v>5371</v>
      </c>
      <c r="B4291" s="127">
        <v>50</v>
      </c>
    </row>
    <row r="4292" spans="1:2">
      <c r="A4292" s="126" t="s">
        <v>4082</v>
      </c>
      <c r="B4292" s="127">
        <v>50</v>
      </c>
    </row>
    <row r="4293" spans="1:2">
      <c r="A4293" s="126" t="s">
        <v>4083</v>
      </c>
      <c r="B4293" s="127">
        <v>50</v>
      </c>
    </row>
    <row r="4294" spans="1:2">
      <c r="A4294" s="126" t="s">
        <v>5372</v>
      </c>
      <c r="B4294" s="127">
        <v>50</v>
      </c>
    </row>
    <row r="4295" spans="1:2">
      <c r="A4295" s="126" t="s">
        <v>5373</v>
      </c>
      <c r="B4295" s="127">
        <v>50</v>
      </c>
    </row>
    <row r="4296" spans="1:2">
      <c r="A4296" s="126" t="s">
        <v>5374</v>
      </c>
      <c r="B4296" s="127">
        <v>50</v>
      </c>
    </row>
    <row r="4297" spans="1:2">
      <c r="A4297" s="126" t="s">
        <v>5375</v>
      </c>
      <c r="B4297" s="127">
        <v>50</v>
      </c>
    </row>
    <row r="4298" spans="1:2">
      <c r="A4298" s="126" t="s">
        <v>4084</v>
      </c>
      <c r="B4298" s="127">
        <v>50</v>
      </c>
    </row>
    <row r="4299" spans="1:2">
      <c r="A4299" s="126" t="s">
        <v>5376</v>
      </c>
      <c r="B4299" s="127">
        <v>50</v>
      </c>
    </row>
    <row r="4300" spans="1:2">
      <c r="A4300" s="126" t="s">
        <v>5377</v>
      </c>
      <c r="B4300" s="127">
        <v>50</v>
      </c>
    </row>
    <row r="4301" spans="1:2">
      <c r="A4301" s="126" t="s">
        <v>4085</v>
      </c>
      <c r="B4301" s="127">
        <v>50</v>
      </c>
    </row>
    <row r="4302" spans="1:2">
      <c r="A4302" s="126" t="s">
        <v>5378</v>
      </c>
      <c r="B4302" s="127">
        <v>50</v>
      </c>
    </row>
    <row r="4303" spans="1:2">
      <c r="A4303" s="126" t="s">
        <v>4086</v>
      </c>
      <c r="B4303" s="127">
        <v>50</v>
      </c>
    </row>
    <row r="4304" spans="1:2">
      <c r="A4304" s="125" t="s">
        <v>5379</v>
      </c>
      <c r="B4304" s="127">
        <v>50</v>
      </c>
    </row>
    <row r="4305" spans="1:2">
      <c r="A4305" s="125" t="s">
        <v>5380</v>
      </c>
      <c r="B4305" s="127">
        <v>50</v>
      </c>
    </row>
    <row r="4306" spans="1:2">
      <c r="A4306" s="125" t="s">
        <v>5381</v>
      </c>
      <c r="B4306" s="127">
        <v>50</v>
      </c>
    </row>
    <row r="4307" spans="1:2">
      <c r="A4307" s="125" t="s">
        <v>5382</v>
      </c>
      <c r="B4307" s="127">
        <v>50</v>
      </c>
    </row>
    <row r="4308" spans="1:2">
      <c r="A4308" s="125" t="s">
        <v>5383</v>
      </c>
      <c r="B4308" s="127">
        <v>0</v>
      </c>
    </row>
    <row r="4309" spans="1:2">
      <c r="A4309" s="125" t="s">
        <v>4129</v>
      </c>
      <c r="B4309" s="127">
        <v>0</v>
      </c>
    </row>
    <row r="4310" spans="1:2">
      <c r="A4310" s="125" t="s">
        <v>4130</v>
      </c>
      <c r="B4310" s="127">
        <v>50</v>
      </c>
    </row>
    <row r="4311" spans="1:2">
      <c r="A4311" s="125" t="s">
        <v>4131</v>
      </c>
      <c r="B4311" s="127">
        <v>50</v>
      </c>
    </row>
    <row r="4312" spans="1:2">
      <c r="A4312" s="125" t="s">
        <v>5384</v>
      </c>
      <c r="B4312" s="127">
        <v>50</v>
      </c>
    </row>
    <row r="4313" spans="1:2">
      <c r="A4313" s="125" t="s">
        <v>4132</v>
      </c>
      <c r="B4313" s="127">
        <v>50</v>
      </c>
    </row>
    <row r="4314" spans="1:2">
      <c r="A4314" s="125" t="s">
        <v>4133</v>
      </c>
      <c r="B4314" s="127">
        <v>50</v>
      </c>
    </row>
    <row r="4315" spans="1:2">
      <c r="A4315" s="125" t="s">
        <v>4134</v>
      </c>
      <c r="B4315" s="127">
        <v>50</v>
      </c>
    </row>
    <row r="4316" spans="1:2">
      <c r="A4316" s="125" t="s">
        <v>5385</v>
      </c>
      <c r="B4316" s="127">
        <v>50</v>
      </c>
    </row>
    <row r="4317" spans="1:2">
      <c r="A4317" s="125" t="s">
        <v>5386</v>
      </c>
      <c r="B4317" s="127">
        <v>50</v>
      </c>
    </row>
    <row r="4318" spans="1:2">
      <c r="A4318" s="125" t="s">
        <v>4135</v>
      </c>
      <c r="B4318" s="127">
        <v>50</v>
      </c>
    </row>
    <row r="4319" spans="1:2">
      <c r="A4319" s="125" t="s">
        <v>5387</v>
      </c>
      <c r="B4319" s="127">
        <v>50</v>
      </c>
    </row>
    <row r="4320" spans="1:2">
      <c r="A4320" s="125" t="s">
        <v>4136</v>
      </c>
      <c r="B4320" s="127">
        <v>50</v>
      </c>
    </row>
    <row r="4321" spans="1:2">
      <c r="A4321" s="125" t="s">
        <v>4137</v>
      </c>
      <c r="B4321" s="127">
        <v>50</v>
      </c>
    </row>
    <row r="4322" spans="1:2">
      <c r="A4322" s="125" t="s">
        <v>4138</v>
      </c>
      <c r="B4322" s="127">
        <v>50</v>
      </c>
    </row>
    <row r="4323" spans="1:2">
      <c r="A4323" s="125" t="s">
        <v>4139</v>
      </c>
      <c r="B4323" s="127">
        <v>50</v>
      </c>
    </row>
    <row r="4324" spans="1:2">
      <c r="A4324" s="125" t="s">
        <v>4140</v>
      </c>
      <c r="B4324" s="127">
        <v>50</v>
      </c>
    </row>
    <row r="4325" spans="1:2">
      <c r="A4325" s="125" t="s">
        <v>5388</v>
      </c>
      <c r="B4325" s="127">
        <v>50</v>
      </c>
    </row>
    <row r="4326" spans="1:2">
      <c r="A4326" s="125" t="s">
        <v>4141</v>
      </c>
      <c r="B4326" s="127">
        <v>0</v>
      </c>
    </row>
    <row r="4327" spans="1:2">
      <c r="A4327" s="125" t="s">
        <v>4142</v>
      </c>
      <c r="B4327" s="127">
        <v>50</v>
      </c>
    </row>
    <row r="4328" spans="1:2">
      <c r="A4328" s="125" t="s">
        <v>4143</v>
      </c>
      <c r="B4328" s="127">
        <v>50</v>
      </c>
    </row>
    <row r="4329" spans="1:2">
      <c r="A4329" s="125" t="s">
        <v>4144</v>
      </c>
      <c r="B4329" s="127">
        <v>50</v>
      </c>
    </row>
    <row r="4330" spans="1:2">
      <c r="A4330" s="125" t="s">
        <v>4145</v>
      </c>
      <c r="B4330" s="127">
        <v>50</v>
      </c>
    </row>
    <row r="4331" spans="1:2">
      <c r="A4331" s="125" t="s">
        <v>5389</v>
      </c>
      <c r="B4331" s="127">
        <v>50</v>
      </c>
    </row>
    <row r="4332" spans="1:2">
      <c r="A4332" s="125" t="s">
        <v>4146</v>
      </c>
      <c r="B4332" s="127">
        <v>50</v>
      </c>
    </row>
    <row r="4333" spans="1:2">
      <c r="A4333" s="125" t="s">
        <v>4147</v>
      </c>
      <c r="B4333" s="127">
        <v>50</v>
      </c>
    </row>
    <row r="4334" spans="1:2">
      <c r="A4334" s="125" t="s">
        <v>4148</v>
      </c>
      <c r="B4334" s="127">
        <v>0</v>
      </c>
    </row>
    <row r="4335" spans="1:2">
      <c r="A4335" s="125" t="s">
        <v>4149</v>
      </c>
      <c r="B4335" s="127">
        <v>50</v>
      </c>
    </row>
    <row r="4336" spans="1:2">
      <c r="A4336" s="125" t="s">
        <v>4150</v>
      </c>
      <c r="B4336" s="127">
        <v>50</v>
      </c>
    </row>
    <row r="4337" spans="1:2">
      <c r="A4337" s="125" t="s">
        <v>4151</v>
      </c>
      <c r="B4337" s="127">
        <v>50</v>
      </c>
    </row>
    <row r="4338" spans="1:2">
      <c r="A4338" s="125" t="s">
        <v>4152</v>
      </c>
      <c r="B4338" s="127">
        <v>0</v>
      </c>
    </row>
    <row r="4339" spans="1:2">
      <c r="A4339" s="125" t="s">
        <v>4153</v>
      </c>
      <c r="B4339" s="127">
        <v>50</v>
      </c>
    </row>
    <row r="4340" spans="1:2">
      <c r="A4340" s="125" t="s">
        <v>5390</v>
      </c>
      <c r="B4340" s="127">
        <v>50</v>
      </c>
    </row>
    <row r="4341" spans="1:2">
      <c r="A4341" s="125" t="s">
        <v>5391</v>
      </c>
      <c r="B4341" s="127">
        <v>50</v>
      </c>
    </row>
    <row r="4342" spans="1:2">
      <c r="A4342" s="125" t="s">
        <v>5392</v>
      </c>
      <c r="B4342" s="127">
        <v>50</v>
      </c>
    </row>
    <row r="4343" spans="1:2">
      <c r="A4343" s="125" t="s">
        <v>5393</v>
      </c>
      <c r="B4343" s="127">
        <v>50</v>
      </c>
    </row>
    <row r="4344" spans="1:2">
      <c r="A4344" s="125" t="s">
        <v>4154</v>
      </c>
      <c r="B4344" s="127">
        <v>50</v>
      </c>
    </row>
    <row r="4345" spans="1:2">
      <c r="A4345" s="125" t="s">
        <v>4155</v>
      </c>
      <c r="B4345" s="127">
        <v>50</v>
      </c>
    </row>
    <row r="4346" spans="1:2">
      <c r="A4346" s="125" t="s">
        <v>5394</v>
      </c>
      <c r="B4346" s="127">
        <v>50</v>
      </c>
    </row>
    <row r="4347" spans="1:2">
      <c r="A4347" s="125" t="s">
        <v>5395</v>
      </c>
      <c r="B4347" s="127">
        <v>50</v>
      </c>
    </row>
    <row r="4348" spans="1:2">
      <c r="A4348" s="125" t="s">
        <v>5396</v>
      </c>
      <c r="B4348" s="127">
        <v>50</v>
      </c>
    </row>
    <row r="4349" spans="1:2">
      <c r="A4349" s="125" t="s">
        <v>4156</v>
      </c>
      <c r="B4349" s="127">
        <v>50</v>
      </c>
    </row>
    <row r="4350" spans="1:2">
      <c r="A4350" s="125" t="s">
        <v>5397</v>
      </c>
      <c r="B4350" s="127">
        <v>50</v>
      </c>
    </row>
    <row r="4351" spans="1:2">
      <c r="A4351" s="125" t="s">
        <v>5398</v>
      </c>
      <c r="B4351" s="127">
        <v>50</v>
      </c>
    </row>
    <row r="4352" spans="1:2">
      <c r="A4352" s="125" t="s">
        <v>5399</v>
      </c>
      <c r="B4352" s="127">
        <v>50</v>
      </c>
    </row>
    <row r="4353" spans="1:2">
      <c r="A4353" s="125" t="s">
        <v>5400</v>
      </c>
      <c r="B4353" s="127">
        <v>50</v>
      </c>
    </row>
    <row r="4354" spans="1:2">
      <c r="A4354" s="125" t="s">
        <v>5401</v>
      </c>
      <c r="B4354" s="127">
        <v>50</v>
      </c>
    </row>
    <row r="4355" spans="1:2">
      <c r="A4355" s="125" t="s">
        <v>4157</v>
      </c>
      <c r="B4355" s="127">
        <v>50</v>
      </c>
    </row>
    <row r="4356" spans="1:2">
      <c r="A4356" s="125" t="s">
        <v>5402</v>
      </c>
      <c r="B4356" s="127">
        <v>50</v>
      </c>
    </row>
    <row r="4357" spans="1:2">
      <c r="A4357" s="125" t="s">
        <v>5403</v>
      </c>
      <c r="B4357" s="127">
        <v>50</v>
      </c>
    </row>
    <row r="4358" spans="1:2">
      <c r="A4358" s="125" t="s">
        <v>5404</v>
      </c>
      <c r="B4358" s="127">
        <v>50</v>
      </c>
    </row>
    <row r="4359" spans="1:2">
      <c r="A4359" s="125" t="s">
        <v>5405</v>
      </c>
      <c r="B4359" s="127">
        <v>50</v>
      </c>
    </row>
    <row r="4360" spans="1:2">
      <c r="A4360" s="125" t="s">
        <v>5406</v>
      </c>
      <c r="B4360" s="127">
        <v>50</v>
      </c>
    </row>
    <row r="4361" spans="1:2">
      <c r="A4361" s="125" t="s">
        <v>5407</v>
      </c>
      <c r="B4361" s="127">
        <v>50</v>
      </c>
    </row>
    <row r="4362" spans="1:2">
      <c r="A4362" s="125" t="s">
        <v>4158</v>
      </c>
      <c r="B4362" s="127">
        <v>0</v>
      </c>
    </row>
    <row r="4363" spans="1:2">
      <c r="A4363" s="125" t="s">
        <v>5408</v>
      </c>
      <c r="B4363" s="127">
        <v>50</v>
      </c>
    </row>
    <row r="4364" spans="1:2">
      <c r="A4364" s="125" t="s">
        <v>5409</v>
      </c>
      <c r="B4364" s="127">
        <v>50</v>
      </c>
    </row>
    <row r="4365" spans="1:2">
      <c r="A4365" s="125" t="s">
        <v>5410</v>
      </c>
      <c r="B4365" s="127">
        <v>0</v>
      </c>
    </row>
    <row r="4366" spans="1:2">
      <c r="A4366" s="125" t="s">
        <v>5411</v>
      </c>
      <c r="B4366" s="127">
        <v>0</v>
      </c>
    </row>
    <row r="4367" spans="1:2">
      <c r="A4367" s="125" t="s">
        <v>4159</v>
      </c>
      <c r="B4367" s="127">
        <v>50</v>
      </c>
    </row>
    <row r="4368" spans="1:2">
      <c r="A4368" s="125" t="s">
        <v>5412</v>
      </c>
      <c r="B4368" s="127">
        <v>0</v>
      </c>
    </row>
    <row r="4369" spans="1:2">
      <c r="A4369" s="125" t="s">
        <v>5413</v>
      </c>
      <c r="B4369" s="127">
        <v>0</v>
      </c>
    </row>
    <row r="4370" spans="1:2">
      <c r="A4370" s="125" t="s">
        <v>5414</v>
      </c>
      <c r="B4370" s="127">
        <v>50</v>
      </c>
    </row>
    <row r="4371" spans="1:2">
      <c r="A4371" s="125" t="s">
        <v>4160</v>
      </c>
      <c r="B4371" s="127">
        <v>50</v>
      </c>
    </row>
    <row r="4372" spans="1:2">
      <c r="A4372" s="125" t="s">
        <v>5415</v>
      </c>
      <c r="B4372" s="127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5330"/>
  <sheetViews>
    <sheetView zoomScale="88" workbookViewId="0">
      <selection activeCell="B32" sqref="B32"/>
    </sheetView>
  </sheetViews>
  <sheetFormatPr defaultColWidth="10.625" defaultRowHeight="15.75"/>
  <cols>
    <col min="1" max="1" width="20.5" customWidth="1"/>
    <col min="4" max="4" width="23.5" bestFit="1" customWidth="1"/>
    <col min="5" max="5" width="14.5" bestFit="1" customWidth="1"/>
  </cols>
  <sheetData>
    <row r="1" spans="1:10">
      <c r="A1" t="s">
        <v>3</v>
      </c>
      <c r="B1" t="s">
        <v>4205</v>
      </c>
      <c r="D1" s="60" t="s">
        <v>4206</v>
      </c>
      <c r="E1" t="s">
        <v>4207</v>
      </c>
    </row>
    <row r="2" spans="1:10">
      <c r="A2" t="s">
        <v>10</v>
      </c>
      <c r="B2">
        <v>0</v>
      </c>
      <c r="D2" s="20" t="s">
        <v>13</v>
      </c>
      <c r="E2" s="131">
        <v>88</v>
      </c>
    </row>
    <row r="3" spans="1:10">
      <c r="A3" t="s">
        <v>11</v>
      </c>
      <c r="B3">
        <v>0</v>
      </c>
      <c r="D3" s="20" t="s">
        <v>17</v>
      </c>
      <c r="E3" s="131">
        <v>18</v>
      </c>
    </row>
    <row r="4" spans="1:10">
      <c r="A4" t="s">
        <v>12</v>
      </c>
      <c r="B4">
        <v>0</v>
      </c>
      <c r="D4" s="20" t="s">
        <v>25</v>
      </c>
      <c r="E4" s="131">
        <v>14</v>
      </c>
    </row>
    <row r="5" spans="1:10">
      <c r="A5" t="s">
        <v>13</v>
      </c>
      <c r="B5">
        <v>88</v>
      </c>
      <c r="D5" s="20" t="s">
        <v>29</v>
      </c>
      <c r="E5" s="131">
        <v>60</v>
      </c>
    </row>
    <row r="6" spans="1:10">
      <c r="A6" t="s">
        <v>17</v>
      </c>
      <c r="B6">
        <v>18</v>
      </c>
      <c r="D6" s="20" t="s">
        <v>32</v>
      </c>
      <c r="E6" s="131">
        <v>70</v>
      </c>
    </row>
    <row r="7" spans="1:10">
      <c r="A7" t="s">
        <v>24</v>
      </c>
      <c r="B7">
        <v>1</v>
      </c>
      <c r="D7" s="20" t="s">
        <v>35</v>
      </c>
      <c r="E7" s="131">
        <v>28</v>
      </c>
    </row>
    <row r="8" spans="1:10">
      <c r="A8" t="s">
        <v>25</v>
      </c>
      <c r="B8">
        <v>14</v>
      </c>
      <c r="D8" s="20" t="s">
        <v>38</v>
      </c>
      <c r="E8" s="131">
        <v>44</v>
      </c>
    </row>
    <row r="9" spans="1:10">
      <c r="A9" t="s">
        <v>26</v>
      </c>
      <c r="B9">
        <v>0</v>
      </c>
      <c r="D9" s="20" t="s">
        <v>40</v>
      </c>
      <c r="E9" s="131">
        <v>42</v>
      </c>
    </row>
    <row r="10" spans="1:10">
      <c r="A10" t="s">
        <v>4218</v>
      </c>
      <c r="B10">
        <v>50</v>
      </c>
      <c r="D10" s="20" t="s">
        <v>43</v>
      </c>
      <c r="E10" s="131">
        <v>25</v>
      </c>
    </row>
    <row r="11" spans="1:10">
      <c r="A11" t="s">
        <v>4219</v>
      </c>
      <c r="B11">
        <v>50</v>
      </c>
      <c r="D11" s="20" t="s">
        <v>45</v>
      </c>
      <c r="E11" s="131">
        <v>55</v>
      </c>
    </row>
    <row r="12" spans="1:10">
      <c r="A12" t="s">
        <v>4220</v>
      </c>
      <c r="B12">
        <v>50</v>
      </c>
      <c r="D12" s="20" t="s">
        <v>49</v>
      </c>
      <c r="E12" s="131">
        <v>397</v>
      </c>
    </row>
    <row r="13" spans="1:10">
      <c r="A13" t="s">
        <v>4221</v>
      </c>
      <c r="B13">
        <v>50</v>
      </c>
      <c r="D13" s="20" t="s">
        <v>51</v>
      </c>
      <c r="E13" s="131">
        <v>64</v>
      </c>
      <c r="J13" s="61"/>
    </row>
    <row r="14" spans="1:10">
      <c r="A14" t="s">
        <v>4222</v>
      </c>
      <c r="B14">
        <v>50</v>
      </c>
      <c r="D14" s="20" t="s">
        <v>53</v>
      </c>
      <c r="E14" s="131">
        <v>1</v>
      </c>
    </row>
    <row r="15" spans="1:10">
      <c r="A15" t="s">
        <v>4223</v>
      </c>
      <c r="B15">
        <v>50</v>
      </c>
      <c r="D15" s="20" t="s">
        <v>58</v>
      </c>
      <c r="E15" s="131">
        <v>184</v>
      </c>
    </row>
    <row r="16" spans="1:10">
      <c r="A16" t="s">
        <v>4224</v>
      </c>
      <c r="B16">
        <v>50</v>
      </c>
      <c r="D16" s="20" t="s">
        <v>60</v>
      </c>
      <c r="E16" s="131">
        <v>24</v>
      </c>
    </row>
    <row r="17" spans="1:5">
      <c r="A17" t="s">
        <v>4225</v>
      </c>
      <c r="B17">
        <v>50</v>
      </c>
      <c r="D17" s="20" t="s">
        <v>62</v>
      </c>
      <c r="E17" s="131">
        <v>47</v>
      </c>
    </row>
    <row r="18" spans="1:5">
      <c r="A18" t="s">
        <v>4226</v>
      </c>
      <c r="B18">
        <v>50</v>
      </c>
      <c r="D18" s="20" t="s">
        <v>64</v>
      </c>
      <c r="E18" s="131">
        <v>28</v>
      </c>
    </row>
    <row r="19" spans="1:5">
      <c r="A19" t="s">
        <v>4227</v>
      </c>
      <c r="B19">
        <v>50</v>
      </c>
      <c r="D19" s="20" t="s">
        <v>66</v>
      </c>
      <c r="E19" s="131">
        <v>26</v>
      </c>
    </row>
    <row r="20" spans="1:5">
      <c r="A20" t="s">
        <v>4228</v>
      </c>
      <c r="B20">
        <v>50</v>
      </c>
      <c r="D20" s="20" t="s">
        <v>69</v>
      </c>
      <c r="E20" s="131">
        <v>71</v>
      </c>
    </row>
    <row r="21" spans="1:5">
      <c r="A21" t="s">
        <v>4229</v>
      </c>
      <c r="B21">
        <v>50</v>
      </c>
      <c r="D21" s="20" t="s">
        <v>71</v>
      </c>
      <c r="E21" s="131">
        <v>127</v>
      </c>
    </row>
    <row r="22" spans="1:5">
      <c r="A22" t="s">
        <v>4230</v>
      </c>
      <c r="B22">
        <v>50</v>
      </c>
      <c r="D22" s="20" t="s">
        <v>75</v>
      </c>
      <c r="E22" s="131">
        <v>388</v>
      </c>
    </row>
    <row r="23" spans="1:5">
      <c r="A23" t="s">
        <v>4214</v>
      </c>
      <c r="B23">
        <v>0</v>
      </c>
      <c r="D23" s="20" t="s">
        <v>78</v>
      </c>
      <c r="E23" s="131">
        <v>56</v>
      </c>
    </row>
    <row r="24" spans="1:5">
      <c r="A24" t="s">
        <v>4215</v>
      </c>
      <c r="B24">
        <v>50</v>
      </c>
      <c r="D24" s="20" t="s">
        <v>80</v>
      </c>
      <c r="E24" s="131">
        <v>23</v>
      </c>
    </row>
    <row r="25" spans="1:5">
      <c r="A25" t="s">
        <v>4216</v>
      </c>
      <c r="B25">
        <v>0</v>
      </c>
      <c r="D25" s="20" t="s">
        <v>83</v>
      </c>
      <c r="E25" s="131">
        <v>104</v>
      </c>
    </row>
    <row r="26" spans="1:5">
      <c r="A26" t="s">
        <v>4217</v>
      </c>
      <c r="B26">
        <v>50</v>
      </c>
      <c r="D26" s="20" t="s">
        <v>86</v>
      </c>
      <c r="E26" s="131">
        <v>50</v>
      </c>
    </row>
    <row r="27" spans="1:5">
      <c r="A27" t="s">
        <v>4235</v>
      </c>
      <c r="B27">
        <v>50</v>
      </c>
      <c r="D27" s="20" t="s">
        <v>88</v>
      </c>
      <c r="E27" s="131">
        <v>30</v>
      </c>
    </row>
    <row r="28" spans="1:5">
      <c r="A28" t="s">
        <v>4236</v>
      </c>
      <c r="B28">
        <v>50</v>
      </c>
      <c r="D28" s="20" t="s">
        <v>91</v>
      </c>
      <c r="E28" s="131">
        <v>71</v>
      </c>
    </row>
    <row r="29" spans="1:5">
      <c r="A29" t="s">
        <v>4237</v>
      </c>
      <c r="B29">
        <v>50</v>
      </c>
      <c r="D29" s="20" t="s">
        <v>94</v>
      </c>
      <c r="E29" s="131">
        <v>49</v>
      </c>
    </row>
    <row r="30" spans="1:5">
      <c r="A30" t="s">
        <v>4238</v>
      </c>
      <c r="B30">
        <v>50</v>
      </c>
      <c r="D30" s="20" t="s">
        <v>97</v>
      </c>
      <c r="E30" s="131">
        <v>51</v>
      </c>
    </row>
    <row r="31" spans="1:5">
      <c r="A31" t="s">
        <v>4239</v>
      </c>
      <c r="B31">
        <v>50</v>
      </c>
      <c r="D31" s="20" t="s">
        <v>99</v>
      </c>
      <c r="E31" s="131">
        <v>48</v>
      </c>
    </row>
    <row r="32" spans="1:5">
      <c r="A32" t="s">
        <v>4240</v>
      </c>
      <c r="B32">
        <v>50</v>
      </c>
      <c r="D32" s="20" t="s">
        <v>101</v>
      </c>
      <c r="E32" s="131">
        <v>39</v>
      </c>
    </row>
    <row r="33" spans="1:5">
      <c r="A33" t="s">
        <v>4241</v>
      </c>
      <c r="B33">
        <v>50</v>
      </c>
      <c r="D33" s="20" t="s">
        <v>104</v>
      </c>
      <c r="E33" s="131">
        <v>51</v>
      </c>
    </row>
    <row r="34" spans="1:5">
      <c r="A34" t="s">
        <v>4242</v>
      </c>
      <c r="B34">
        <v>50</v>
      </c>
      <c r="D34" s="20" t="s">
        <v>108</v>
      </c>
      <c r="E34" s="131">
        <v>43</v>
      </c>
    </row>
    <row r="35" spans="1:5">
      <c r="A35" t="s">
        <v>4243</v>
      </c>
      <c r="B35">
        <v>50</v>
      </c>
      <c r="D35" s="20" t="s">
        <v>111</v>
      </c>
      <c r="E35" s="131">
        <v>83</v>
      </c>
    </row>
    <row r="36" spans="1:5">
      <c r="A36" t="s">
        <v>4244</v>
      </c>
      <c r="B36">
        <v>50</v>
      </c>
      <c r="D36" s="20" t="s">
        <v>114</v>
      </c>
      <c r="E36" s="131">
        <v>109</v>
      </c>
    </row>
    <row r="37" spans="1:5">
      <c r="A37" t="s">
        <v>4245</v>
      </c>
      <c r="B37">
        <v>50</v>
      </c>
      <c r="D37" s="20" t="s">
        <v>116</v>
      </c>
      <c r="E37" s="131">
        <v>41</v>
      </c>
    </row>
    <row r="38" spans="1:5">
      <c r="A38" t="s">
        <v>4246</v>
      </c>
      <c r="B38">
        <v>50</v>
      </c>
      <c r="D38" s="20" t="s">
        <v>119</v>
      </c>
      <c r="E38" s="131">
        <v>69</v>
      </c>
    </row>
    <row r="39" spans="1:5">
      <c r="A39" t="s">
        <v>4247</v>
      </c>
      <c r="B39">
        <v>50</v>
      </c>
      <c r="D39" s="20" t="s">
        <v>123</v>
      </c>
      <c r="E39" s="131">
        <v>19</v>
      </c>
    </row>
    <row r="40" spans="1:5">
      <c r="A40" t="s">
        <v>4231</v>
      </c>
      <c r="B40">
        <v>0</v>
      </c>
      <c r="D40" s="20" t="s">
        <v>126</v>
      </c>
      <c r="E40" s="131">
        <v>20</v>
      </c>
    </row>
    <row r="41" spans="1:5">
      <c r="A41" t="s">
        <v>4232</v>
      </c>
      <c r="B41">
        <v>50</v>
      </c>
      <c r="D41" s="20" t="s">
        <v>132</v>
      </c>
      <c r="E41" s="131">
        <v>79</v>
      </c>
    </row>
    <row r="42" spans="1:5">
      <c r="A42" t="s">
        <v>4233</v>
      </c>
      <c r="B42">
        <v>50</v>
      </c>
      <c r="D42" s="20" t="s">
        <v>135</v>
      </c>
      <c r="E42" s="131">
        <v>67</v>
      </c>
    </row>
    <row r="43" spans="1:5">
      <c r="A43" t="s">
        <v>4234</v>
      </c>
      <c r="B43">
        <v>50</v>
      </c>
      <c r="D43" s="20" t="s">
        <v>136</v>
      </c>
      <c r="E43" s="131">
        <v>51</v>
      </c>
    </row>
    <row r="44" spans="1:5">
      <c r="A44" t="s">
        <v>4251</v>
      </c>
      <c r="B44">
        <v>50</v>
      </c>
      <c r="D44" s="20" t="s">
        <v>138</v>
      </c>
      <c r="E44" s="131">
        <v>68</v>
      </c>
    </row>
    <row r="45" spans="1:5">
      <c r="A45" t="s">
        <v>4252</v>
      </c>
      <c r="B45">
        <v>50</v>
      </c>
      <c r="D45" s="20" t="s">
        <v>140</v>
      </c>
      <c r="E45" s="131">
        <v>93</v>
      </c>
    </row>
    <row r="46" spans="1:5">
      <c r="A46" t="s">
        <v>4253</v>
      </c>
      <c r="B46">
        <v>50</v>
      </c>
      <c r="D46" s="20" t="s">
        <v>143</v>
      </c>
      <c r="E46" s="131">
        <v>62</v>
      </c>
    </row>
    <row r="47" spans="1:5">
      <c r="A47" t="s">
        <v>4254</v>
      </c>
      <c r="B47">
        <v>50</v>
      </c>
      <c r="D47" s="20" t="s">
        <v>145</v>
      </c>
      <c r="E47" s="131">
        <v>222</v>
      </c>
    </row>
    <row r="48" spans="1:5">
      <c r="A48" t="s">
        <v>4255</v>
      </c>
      <c r="B48">
        <v>50</v>
      </c>
      <c r="D48" s="20" t="s">
        <v>147</v>
      </c>
      <c r="E48" s="131">
        <v>63</v>
      </c>
    </row>
    <row r="49" spans="1:5">
      <c r="A49" t="s">
        <v>4256</v>
      </c>
      <c r="B49">
        <v>50</v>
      </c>
      <c r="D49" s="20" t="s">
        <v>153</v>
      </c>
      <c r="E49" s="131">
        <v>107</v>
      </c>
    </row>
    <row r="50" spans="1:5">
      <c r="A50" t="s">
        <v>4257</v>
      </c>
      <c r="B50">
        <v>50</v>
      </c>
      <c r="D50" s="20" t="s">
        <v>155</v>
      </c>
      <c r="E50" s="131">
        <v>47</v>
      </c>
    </row>
    <row r="51" spans="1:5">
      <c r="A51" t="s">
        <v>4258</v>
      </c>
      <c r="B51">
        <v>50</v>
      </c>
      <c r="D51" s="20" t="s">
        <v>157</v>
      </c>
      <c r="E51" s="131">
        <v>100</v>
      </c>
    </row>
    <row r="52" spans="1:5">
      <c r="A52" t="s">
        <v>4259</v>
      </c>
      <c r="B52">
        <v>50</v>
      </c>
      <c r="D52" s="20" t="s">
        <v>160</v>
      </c>
      <c r="E52" s="131">
        <v>205</v>
      </c>
    </row>
    <row r="53" spans="1:5">
      <c r="A53" t="s">
        <v>4260</v>
      </c>
      <c r="B53">
        <v>50</v>
      </c>
      <c r="D53" s="20" t="s">
        <v>164</v>
      </c>
      <c r="E53" s="131">
        <v>70</v>
      </c>
    </row>
    <row r="54" spans="1:5">
      <c r="A54" t="s">
        <v>4261</v>
      </c>
      <c r="B54">
        <v>50</v>
      </c>
      <c r="D54" s="20" t="s">
        <v>166</v>
      </c>
      <c r="E54" s="131">
        <v>39</v>
      </c>
    </row>
    <row r="55" spans="1:5">
      <c r="A55" t="s">
        <v>4262</v>
      </c>
      <c r="B55">
        <v>50</v>
      </c>
      <c r="D55" s="20" t="s">
        <v>168</v>
      </c>
      <c r="E55" s="131">
        <v>91</v>
      </c>
    </row>
    <row r="56" spans="1:5">
      <c r="A56" t="s">
        <v>4263</v>
      </c>
      <c r="B56">
        <v>50</v>
      </c>
      <c r="D56" s="20" t="s">
        <v>170</v>
      </c>
      <c r="E56" s="131">
        <v>28</v>
      </c>
    </row>
    <row r="57" spans="1:5">
      <c r="A57" t="s">
        <v>4248</v>
      </c>
      <c r="B57">
        <v>0</v>
      </c>
      <c r="D57" s="20" t="s">
        <v>172</v>
      </c>
      <c r="E57" s="131">
        <v>2</v>
      </c>
    </row>
    <row r="58" spans="1:5">
      <c r="A58" t="s">
        <v>4249</v>
      </c>
      <c r="B58">
        <v>50</v>
      </c>
      <c r="D58" s="20" t="s">
        <v>179</v>
      </c>
      <c r="E58" s="131">
        <v>148</v>
      </c>
    </row>
    <row r="59" spans="1:5">
      <c r="A59" t="s">
        <v>27</v>
      </c>
      <c r="B59">
        <v>50</v>
      </c>
      <c r="D59" s="20" t="s">
        <v>181</v>
      </c>
      <c r="E59" s="131">
        <v>50</v>
      </c>
    </row>
    <row r="60" spans="1:5">
      <c r="A60" t="s">
        <v>4250</v>
      </c>
      <c r="B60">
        <v>50</v>
      </c>
      <c r="D60" s="20" t="s">
        <v>186</v>
      </c>
      <c r="E60" s="131">
        <v>0</v>
      </c>
    </row>
    <row r="61" spans="1:5">
      <c r="A61" t="s">
        <v>4268</v>
      </c>
      <c r="B61">
        <v>50</v>
      </c>
      <c r="D61" s="20" t="s">
        <v>189</v>
      </c>
      <c r="E61" s="131">
        <v>6</v>
      </c>
    </row>
    <row r="62" spans="1:5">
      <c r="A62" t="s">
        <v>4269</v>
      </c>
      <c r="B62">
        <v>50</v>
      </c>
      <c r="D62" s="20" t="s">
        <v>194</v>
      </c>
      <c r="E62" s="131">
        <v>38</v>
      </c>
    </row>
    <row r="63" spans="1:5">
      <c r="A63" t="s">
        <v>4270</v>
      </c>
      <c r="B63">
        <v>50</v>
      </c>
      <c r="D63" s="20" t="s">
        <v>197</v>
      </c>
      <c r="E63" s="131">
        <v>20</v>
      </c>
    </row>
    <row r="64" spans="1:5">
      <c r="A64" t="s">
        <v>4271</v>
      </c>
      <c r="B64">
        <v>50</v>
      </c>
      <c r="D64" s="20" t="s">
        <v>199</v>
      </c>
      <c r="E64" s="131">
        <v>55</v>
      </c>
    </row>
    <row r="65" spans="1:5">
      <c r="A65" t="s">
        <v>4272</v>
      </c>
      <c r="B65">
        <v>50</v>
      </c>
      <c r="D65" s="20" t="s">
        <v>201</v>
      </c>
      <c r="E65" s="131">
        <v>35</v>
      </c>
    </row>
    <row r="66" spans="1:5">
      <c r="A66" t="s">
        <v>4273</v>
      </c>
      <c r="B66">
        <v>50</v>
      </c>
      <c r="D66" s="20" t="s">
        <v>202</v>
      </c>
      <c r="E66" s="131">
        <v>39</v>
      </c>
    </row>
    <row r="67" spans="1:5">
      <c r="A67" t="s">
        <v>4274</v>
      </c>
      <c r="B67">
        <v>50</v>
      </c>
      <c r="D67" s="20" t="s">
        <v>204</v>
      </c>
      <c r="E67" s="131">
        <v>140</v>
      </c>
    </row>
    <row r="68" spans="1:5">
      <c r="A68" t="s">
        <v>4275</v>
      </c>
      <c r="B68">
        <v>50</v>
      </c>
      <c r="D68" s="20" t="s">
        <v>206</v>
      </c>
      <c r="E68" s="131">
        <v>228</v>
      </c>
    </row>
    <row r="69" spans="1:5">
      <c r="A69" t="s">
        <v>4276</v>
      </c>
      <c r="B69">
        <v>50</v>
      </c>
      <c r="D69" s="20" t="s">
        <v>208</v>
      </c>
      <c r="E69" s="131">
        <v>69</v>
      </c>
    </row>
    <row r="70" spans="1:5">
      <c r="A70" t="s">
        <v>4277</v>
      </c>
      <c r="B70">
        <v>50</v>
      </c>
      <c r="D70" s="20" t="s">
        <v>213</v>
      </c>
      <c r="E70" s="131">
        <v>50</v>
      </c>
    </row>
    <row r="71" spans="1:5">
      <c r="A71" t="s">
        <v>4278</v>
      </c>
      <c r="B71">
        <v>50</v>
      </c>
      <c r="D71" s="20" t="s">
        <v>217</v>
      </c>
      <c r="E71" s="131">
        <v>51</v>
      </c>
    </row>
    <row r="72" spans="1:5">
      <c r="A72" t="s">
        <v>4279</v>
      </c>
      <c r="B72">
        <v>50</v>
      </c>
      <c r="D72" s="20" t="s">
        <v>219</v>
      </c>
      <c r="E72" s="131">
        <v>48</v>
      </c>
    </row>
    <row r="73" spans="1:5">
      <c r="A73" t="s">
        <v>4280</v>
      </c>
      <c r="B73">
        <v>50</v>
      </c>
      <c r="D73" s="20" t="s">
        <v>223</v>
      </c>
      <c r="E73" s="131">
        <v>85</v>
      </c>
    </row>
    <row r="74" spans="1:5">
      <c r="A74" t="s">
        <v>4264</v>
      </c>
      <c r="B74">
        <v>0</v>
      </c>
      <c r="D74" s="20" t="s">
        <v>226</v>
      </c>
      <c r="E74" s="131">
        <v>91</v>
      </c>
    </row>
    <row r="75" spans="1:5">
      <c r="A75" t="s">
        <v>4265</v>
      </c>
      <c r="B75">
        <v>50</v>
      </c>
      <c r="D75" s="20" t="s">
        <v>228</v>
      </c>
      <c r="E75" s="131">
        <v>30</v>
      </c>
    </row>
    <row r="76" spans="1:5">
      <c r="A76" t="s">
        <v>4266</v>
      </c>
      <c r="B76">
        <v>0</v>
      </c>
      <c r="D76" s="20" t="s">
        <v>230</v>
      </c>
      <c r="E76" s="131">
        <v>62</v>
      </c>
    </row>
    <row r="77" spans="1:5">
      <c r="A77" t="s">
        <v>4267</v>
      </c>
      <c r="B77">
        <v>50</v>
      </c>
      <c r="D77" s="20" t="s">
        <v>232</v>
      </c>
      <c r="E77" s="131">
        <v>52</v>
      </c>
    </row>
    <row r="78" spans="1:5">
      <c r="A78" t="s">
        <v>4285</v>
      </c>
      <c r="B78">
        <v>50</v>
      </c>
      <c r="D78" s="20" t="s">
        <v>251</v>
      </c>
      <c r="E78" s="131">
        <v>205</v>
      </c>
    </row>
    <row r="79" spans="1:5">
      <c r="A79" t="s">
        <v>4286</v>
      </c>
      <c r="B79">
        <v>50</v>
      </c>
      <c r="D79" s="20" t="s">
        <v>255</v>
      </c>
      <c r="E79" s="131">
        <v>200</v>
      </c>
    </row>
    <row r="80" spans="1:5">
      <c r="A80" t="s">
        <v>4287</v>
      </c>
      <c r="B80">
        <v>50</v>
      </c>
      <c r="D80" s="20" t="s">
        <v>258</v>
      </c>
      <c r="E80" s="131">
        <v>84</v>
      </c>
    </row>
    <row r="81" spans="1:5">
      <c r="A81" t="s">
        <v>4288</v>
      </c>
      <c r="B81">
        <v>50</v>
      </c>
      <c r="D81" s="20" t="s">
        <v>264</v>
      </c>
      <c r="E81" s="131">
        <v>81</v>
      </c>
    </row>
    <row r="82" spans="1:5">
      <c r="A82" t="s">
        <v>4289</v>
      </c>
      <c r="B82">
        <v>50</v>
      </c>
      <c r="D82" s="20" t="s">
        <v>266</v>
      </c>
      <c r="E82" s="131">
        <v>81</v>
      </c>
    </row>
    <row r="83" spans="1:5">
      <c r="A83" t="s">
        <v>4290</v>
      </c>
      <c r="B83">
        <v>50</v>
      </c>
      <c r="D83" s="20" t="s">
        <v>268</v>
      </c>
      <c r="E83" s="131">
        <v>283</v>
      </c>
    </row>
    <row r="84" spans="1:5">
      <c r="A84" t="s">
        <v>4291</v>
      </c>
      <c r="B84">
        <v>50</v>
      </c>
      <c r="D84" s="20" t="s">
        <v>271</v>
      </c>
      <c r="E84" s="131">
        <v>10</v>
      </c>
    </row>
    <row r="85" spans="1:5">
      <c r="A85" t="s">
        <v>4292</v>
      </c>
      <c r="B85">
        <v>50</v>
      </c>
      <c r="D85" s="20" t="s">
        <v>683</v>
      </c>
      <c r="E85" s="131">
        <v>0</v>
      </c>
    </row>
    <row r="86" spans="1:5">
      <c r="A86" t="s">
        <v>4293</v>
      </c>
      <c r="B86">
        <v>50</v>
      </c>
      <c r="D86" s="20" t="s">
        <v>687</v>
      </c>
      <c r="E86" s="131">
        <v>0</v>
      </c>
    </row>
    <row r="87" spans="1:5">
      <c r="A87" t="s">
        <v>4294</v>
      </c>
      <c r="B87">
        <v>50</v>
      </c>
      <c r="D87" s="20" t="s">
        <v>688</v>
      </c>
      <c r="E87" s="131">
        <v>0</v>
      </c>
    </row>
    <row r="88" spans="1:5">
      <c r="A88" t="s">
        <v>4295</v>
      </c>
      <c r="B88">
        <v>50</v>
      </c>
      <c r="D88" s="20" t="s">
        <v>699</v>
      </c>
      <c r="E88" s="131">
        <v>0</v>
      </c>
    </row>
    <row r="89" spans="1:5">
      <c r="A89" t="s">
        <v>4296</v>
      </c>
      <c r="B89">
        <v>50</v>
      </c>
      <c r="D89" s="20" t="s">
        <v>706</v>
      </c>
      <c r="E89" s="131">
        <v>2</v>
      </c>
    </row>
    <row r="90" spans="1:5">
      <c r="A90" t="s">
        <v>4297</v>
      </c>
      <c r="B90">
        <v>50</v>
      </c>
      <c r="D90" s="20" t="s">
        <v>708</v>
      </c>
      <c r="E90" s="131">
        <v>7</v>
      </c>
    </row>
    <row r="91" spans="1:5">
      <c r="A91" t="s">
        <v>4281</v>
      </c>
      <c r="B91">
        <v>50</v>
      </c>
      <c r="D91" s="20" t="s">
        <v>720</v>
      </c>
      <c r="E91" s="131">
        <v>0</v>
      </c>
    </row>
    <row r="92" spans="1:5">
      <c r="A92" t="s">
        <v>4282</v>
      </c>
      <c r="B92">
        <v>50</v>
      </c>
      <c r="D92" s="20" t="s">
        <v>722</v>
      </c>
      <c r="E92" s="131">
        <v>8</v>
      </c>
    </row>
    <row r="93" spans="1:5">
      <c r="A93" t="s">
        <v>4283</v>
      </c>
      <c r="B93">
        <v>50</v>
      </c>
      <c r="D93" s="20" t="s">
        <v>725</v>
      </c>
      <c r="E93" s="131">
        <v>0</v>
      </c>
    </row>
    <row r="94" spans="1:5">
      <c r="A94" t="s">
        <v>4284</v>
      </c>
      <c r="B94">
        <v>50</v>
      </c>
      <c r="D94" s="20" t="s">
        <v>728</v>
      </c>
      <c r="E94" s="131">
        <v>0</v>
      </c>
    </row>
    <row r="95" spans="1:5">
      <c r="A95" t="s">
        <v>4302</v>
      </c>
      <c r="B95">
        <v>50</v>
      </c>
      <c r="D95" s="20" t="s">
        <v>731</v>
      </c>
      <c r="E95" s="131">
        <v>0</v>
      </c>
    </row>
    <row r="96" spans="1:5">
      <c r="A96" t="s">
        <v>4303</v>
      </c>
      <c r="B96">
        <v>50</v>
      </c>
      <c r="D96" s="20" t="s">
        <v>751</v>
      </c>
      <c r="E96" s="131">
        <v>0</v>
      </c>
    </row>
    <row r="97" spans="1:5">
      <c r="A97" t="s">
        <v>4304</v>
      </c>
      <c r="B97">
        <v>50</v>
      </c>
      <c r="D97" s="20" t="s">
        <v>752</v>
      </c>
      <c r="E97" s="131">
        <v>0</v>
      </c>
    </row>
    <row r="98" spans="1:5">
      <c r="A98" t="s">
        <v>4305</v>
      </c>
      <c r="B98">
        <v>50</v>
      </c>
      <c r="D98" s="20" t="s">
        <v>757</v>
      </c>
      <c r="E98" s="131">
        <v>2</v>
      </c>
    </row>
    <row r="99" spans="1:5">
      <c r="A99" t="s">
        <v>4306</v>
      </c>
      <c r="B99">
        <v>50</v>
      </c>
      <c r="D99" s="20" t="s">
        <v>758</v>
      </c>
      <c r="E99" s="131">
        <v>0</v>
      </c>
    </row>
    <row r="100" spans="1:5">
      <c r="A100" t="s">
        <v>4307</v>
      </c>
      <c r="B100">
        <v>50</v>
      </c>
      <c r="D100" s="20" t="s">
        <v>762</v>
      </c>
      <c r="E100" s="131">
        <v>2</v>
      </c>
    </row>
    <row r="101" spans="1:5">
      <c r="A101" t="s">
        <v>4308</v>
      </c>
      <c r="B101">
        <v>50</v>
      </c>
      <c r="D101" s="20" t="s">
        <v>764</v>
      </c>
      <c r="E101" s="131">
        <v>0</v>
      </c>
    </row>
    <row r="102" spans="1:5">
      <c r="A102" t="s">
        <v>4309</v>
      </c>
      <c r="B102">
        <v>50</v>
      </c>
      <c r="D102" s="20" t="s">
        <v>768</v>
      </c>
      <c r="E102" s="131">
        <v>0</v>
      </c>
    </row>
    <row r="103" spans="1:5">
      <c r="A103" t="s">
        <v>4310</v>
      </c>
      <c r="B103">
        <v>50</v>
      </c>
      <c r="D103" s="20" t="s">
        <v>769</v>
      </c>
      <c r="E103" s="131">
        <v>0</v>
      </c>
    </row>
    <row r="104" spans="1:5">
      <c r="A104" t="s">
        <v>4311</v>
      </c>
      <c r="B104">
        <v>50</v>
      </c>
      <c r="D104" s="20" t="s">
        <v>774</v>
      </c>
      <c r="E104" s="131">
        <v>0</v>
      </c>
    </row>
    <row r="105" spans="1:5">
      <c r="A105" t="s">
        <v>4312</v>
      </c>
      <c r="B105">
        <v>50</v>
      </c>
      <c r="D105" s="20" t="s">
        <v>776</v>
      </c>
      <c r="E105" s="131">
        <v>0</v>
      </c>
    </row>
    <row r="106" spans="1:5">
      <c r="A106" t="s">
        <v>4313</v>
      </c>
      <c r="B106">
        <v>50</v>
      </c>
      <c r="D106" s="20" t="s">
        <v>779</v>
      </c>
      <c r="E106" s="131">
        <v>1</v>
      </c>
    </row>
    <row r="107" spans="1:5">
      <c r="A107" t="s">
        <v>4314</v>
      </c>
      <c r="B107">
        <v>50</v>
      </c>
      <c r="D107" s="20" t="s">
        <v>780</v>
      </c>
      <c r="E107" s="131">
        <v>0</v>
      </c>
    </row>
    <row r="108" spans="1:5">
      <c r="A108" t="s">
        <v>4298</v>
      </c>
      <c r="B108">
        <v>50</v>
      </c>
      <c r="D108" s="20" t="s">
        <v>788</v>
      </c>
      <c r="E108" s="131">
        <v>0</v>
      </c>
    </row>
    <row r="109" spans="1:5">
      <c r="A109" t="s">
        <v>4299</v>
      </c>
      <c r="B109">
        <v>50</v>
      </c>
      <c r="D109" s="20" t="s">
        <v>791</v>
      </c>
      <c r="E109" s="131">
        <v>1</v>
      </c>
    </row>
    <row r="110" spans="1:5">
      <c r="A110" t="s">
        <v>4300</v>
      </c>
      <c r="B110">
        <v>50</v>
      </c>
      <c r="D110" s="20" t="s">
        <v>800</v>
      </c>
      <c r="E110" s="131">
        <v>0</v>
      </c>
    </row>
    <row r="111" spans="1:5">
      <c r="A111" t="s">
        <v>4301</v>
      </c>
      <c r="B111">
        <v>50</v>
      </c>
      <c r="D111" s="20" t="s">
        <v>808</v>
      </c>
      <c r="E111" s="131">
        <v>0</v>
      </c>
    </row>
    <row r="112" spans="1:5">
      <c r="A112" t="s">
        <v>4319</v>
      </c>
      <c r="B112">
        <v>50</v>
      </c>
      <c r="D112" s="20" t="s">
        <v>818</v>
      </c>
      <c r="E112" s="131">
        <v>0</v>
      </c>
    </row>
    <row r="113" spans="1:5">
      <c r="A113" t="s">
        <v>4320</v>
      </c>
      <c r="B113">
        <v>50</v>
      </c>
      <c r="D113" s="20" t="s">
        <v>820</v>
      </c>
      <c r="E113" s="131">
        <v>0</v>
      </c>
    </row>
    <row r="114" spans="1:5">
      <c r="A114" t="s">
        <v>4321</v>
      </c>
      <c r="B114">
        <v>50</v>
      </c>
      <c r="D114" s="20" t="s">
        <v>837</v>
      </c>
      <c r="E114" s="131">
        <v>0</v>
      </c>
    </row>
    <row r="115" spans="1:5">
      <c r="A115" t="s">
        <v>4322</v>
      </c>
      <c r="B115">
        <v>50</v>
      </c>
      <c r="D115" s="20" t="s">
        <v>843</v>
      </c>
      <c r="E115" s="131">
        <v>1</v>
      </c>
    </row>
    <row r="116" spans="1:5">
      <c r="A116" t="s">
        <v>4323</v>
      </c>
      <c r="B116">
        <v>50</v>
      </c>
      <c r="D116" s="20" t="s">
        <v>846</v>
      </c>
      <c r="E116" s="131">
        <v>0</v>
      </c>
    </row>
    <row r="117" spans="1:5">
      <c r="A117" t="s">
        <v>4324</v>
      </c>
      <c r="B117">
        <v>50</v>
      </c>
      <c r="D117" s="20" t="s">
        <v>851</v>
      </c>
      <c r="E117" s="131">
        <v>0</v>
      </c>
    </row>
    <row r="118" spans="1:5">
      <c r="A118" t="s">
        <v>4325</v>
      </c>
      <c r="B118">
        <v>50</v>
      </c>
      <c r="D118" s="20" t="s">
        <v>856</v>
      </c>
      <c r="E118" s="131">
        <v>6</v>
      </c>
    </row>
    <row r="119" spans="1:5">
      <c r="A119" t="s">
        <v>4326</v>
      </c>
      <c r="B119">
        <v>50</v>
      </c>
      <c r="D119" s="20" t="s">
        <v>1166</v>
      </c>
      <c r="E119" s="131">
        <v>23</v>
      </c>
    </row>
    <row r="120" spans="1:5">
      <c r="A120" t="s">
        <v>4327</v>
      </c>
      <c r="B120">
        <v>50</v>
      </c>
      <c r="D120" s="20" t="s">
        <v>1167</v>
      </c>
      <c r="E120" s="131">
        <v>30</v>
      </c>
    </row>
    <row r="121" spans="1:5">
      <c r="A121" t="s">
        <v>4328</v>
      </c>
      <c r="B121">
        <v>50</v>
      </c>
      <c r="D121" s="20" t="s">
        <v>1168</v>
      </c>
      <c r="E121" s="131">
        <v>22</v>
      </c>
    </row>
    <row r="122" spans="1:5">
      <c r="A122" t="s">
        <v>4329</v>
      </c>
      <c r="B122">
        <v>50</v>
      </c>
      <c r="D122" s="20" t="s">
        <v>1169</v>
      </c>
      <c r="E122" s="131">
        <v>18</v>
      </c>
    </row>
    <row r="123" spans="1:5">
      <c r="A123" t="s">
        <v>4330</v>
      </c>
      <c r="B123">
        <v>50</v>
      </c>
      <c r="D123" s="20" t="s">
        <v>1170</v>
      </c>
      <c r="E123" s="131">
        <v>30</v>
      </c>
    </row>
    <row r="124" spans="1:5">
      <c r="A124" t="s">
        <v>4331</v>
      </c>
      <c r="B124">
        <v>50</v>
      </c>
      <c r="D124" s="20" t="s">
        <v>1171</v>
      </c>
      <c r="E124" s="131">
        <v>36</v>
      </c>
    </row>
    <row r="125" spans="1:5">
      <c r="A125" t="s">
        <v>4315</v>
      </c>
      <c r="B125">
        <v>0</v>
      </c>
      <c r="D125" s="20" t="s">
        <v>1172</v>
      </c>
      <c r="E125" s="131">
        <v>29</v>
      </c>
    </row>
    <row r="126" spans="1:5">
      <c r="A126" t="s">
        <v>4316</v>
      </c>
      <c r="B126">
        <v>50</v>
      </c>
      <c r="D126" s="20" t="s">
        <v>1173</v>
      </c>
      <c r="E126" s="131">
        <v>26</v>
      </c>
    </row>
    <row r="127" spans="1:5">
      <c r="A127" t="s">
        <v>4317</v>
      </c>
      <c r="B127">
        <v>50</v>
      </c>
      <c r="D127" s="20" t="s">
        <v>1174</v>
      </c>
      <c r="E127" s="131">
        <v>8</v>
      </c>
    </row>
    <row r="128" spans="1:5">
      <c r="A128" t="s">
        <v>4318</v>
      </c>
      <c r="B128">
        <v>50</v>
      </c>
      <c r="D128" s="20" t="s">
        <v>1175</v>
      </c>
      <c r="E128" s="131">
        <v>15</v>
      </c>
    </row>
    <row r="129" spans="1:5">
      <c r="A129" t="s">
        <v>4335</v>
      </c>
      <c r="B129">
        <v>50</v>
      </c>
      <c r="D129" s="20" t="s">
        <v>1176</v>
      </c>
      <c r="E129" s="131">
        <v>52</v>
      </c>
    </row>
    <row r="130" spans="1:5">
      <c r="A130" t="s">
        <v>4336</v>
      </c>
      <c r="B130">
        <v>50</v>
      </c>
      <c r="D130" s="20" t="s">
        <v>1177</v>
      </c>
      <c r="E130" s="131">
        <v>56</v>
      </c>
    </row>
    <row r="131" spans="1:5">
      <c r="A131" t="s">
        <v>4337</v>
      </c>
      <c r="B131">
        <v>50</v>
      </c>
      <c r="D131" s="20" t="s">
        <v>1178</v>
      </c>
      <c r="E131" s="131">
        <v>24</v>
      </c>
    </row>
    <row r="132" spans="1:5">
      <c r="A132" t="s">
        <v>4338</v>
      </c>
      <c r="B132">
        <v>50</v>
      </c>
      <c r="D132" s="20" t="s">
        <v>1179</v>
      </c>
      <c r="E132" s="131">
        <v>28</v>
      </c>
    </row>
    <row r="133" spans="1:5">
      <c r="A133" t="s">
        <v>4339</v>
      </c>
      <c r="B133">
        <v>50</v>
      </c>
      <c r="D133" s="20" t="s">
        <v>1180</v>
      </c>
      <c r="E133" s="131">
        <v>33</v>
      </c>
    </row>
    <row r="134" spans="1:5">
      <c r="A134" t="s">
        <v>4340</v>
      </c>
      <c r="B134">
        <v>50</v>
      </c>
      <c r="D134" s="20" t="s">
        <v>1181</v>
      </c>
      <c r="E134" s="131">
        <v>48</v>
      </c>
    </row>
    <row r="135" spans="1:5">
      <c r="A135" t="s">
        <v>4341</v>
      </c>
      <c r="B135">
        <v>50</v>
      </c>
      <c r="D135" s="20" t="s">
        <v>1182</v>
      </c>
      <c r="E135" s="131">
        <v>18</v>
      </c>
    </row>
    <row r="136" spans="1:5">
      <c r="A136" t="s">
        <v>4342</v>
      </c>
      <c r="B136">
        <v>50</v>
      </c>
      <c r="D136" s="20" t="s">
        <v>1183</v>
      </c>
      <c r="E136" s="131">
        <v>50</v>
      </c>
    </row>
    <row r="137" spans="1:5">
      <c r="A137" t="s">
        <v>4343</v>
      </c>
      <c r="B137">
        <v>50</v>
      </c>
      <c r="D137" s="20" t="s">
        <v>1184</v>
      </c>
      <c r="E137" s="131">
        <v>47</v>
      </c>
    </row>
    <row r="138" spans="1:5">
      <c r="A138" t="s">
        <v>4344</v>
      </c>
      <c r="B138">
        <v>50</v>
      </c>
      <c r="D138" s="20" t="s">
        <v>1185</v>
      </c>
      <c r="E138" s="131">
        <v>51</v>
      </c>
    </row>
    <row r="139" spans="1:5">
      <c r="A139" t="s">
        <v>4345</v>
      </c>
      <c r="B139">
        <v>50</v>
      </c>
      <c r="D139" s="20" t="s">
        <v>1186</v>
      </c>
      <c r="E139" s="131">
        <v>34</v>
      </c>
    </row>
    <row r="140" spans="1:5">
      <c r="A140" t="s">
        <v>4346</v>
      </c>
      <c r="B140">
        <v>50</v>
      </c>
      <c r="D140" s="20" t="s">
        <v>1187</v>
      </c>
      <c r="E140" s="131">
        <v>22</v>
      </c>
    </row>
    <row r="141" spans="1:5">
      <c r="A141" t="s">
        <v>4347</v>
      </c>
      <c r="B141">
        <v>50</v>
      </c>
      <c r="D141" s="20" t="s">
        <v>1188</v>
      </c>
      <c r="E141" s="131">
        <v>14</v>
      </c>
    </row>
    <row r="142" spans="1:5">
      <c r="A142" t="s">
        <v>4332</v>
      </c>
      <c r="B142">
        <v>0</v>
      </c>
      <c r="D142" s="20" t="s">
        <v>1189</v>
      </c>
      <c r="E142" s="131">
        <v>0</v>
      </c>
    </row>
    <row r="143" spans="1:5">
      <c r="A143" t="s">
        <v>28</v>
      </c>
      <c r="B143">
        <v>50</v>
      </c>
      <c r="D143" s="20" t="s">
        <v>1190</v>
      </c>
      <c r="E143" s="131">
        <v>17</v>
      </c>
    </row>
    <row r="144" spans="1:5">
      <c r="A144" t="s">
        <v>4333</v>
      </c>
      <c r="B144">
        <v>50</v>
      </c>
      <c r="D144" s="20" t="s">
        <v>1191</v>
      </c>
      <c r="E144" s="131">
        <v>80</v>
      </c>
    </row>
    <row r="145" spans="1:5">
      <c r="A145" t="s">
        <v>4334</v>
      </c>
      <c r="B145">
        <v>50</v>
      </c>
      <c r="D145" s="20" t="s">
        <v>1192</v>
      </c>
      <c r="E145" s="131">
        <v>48</v>
      </c>
    </row>
    <row r="146" spans="1:5">
      <c r="A146" t="s">
        <v>4348</v>
      </c>
      <c r="B146">
        <v>50</v>
      </c>
      <c r="D146" s="20" t="s">
        <v>1193</v>
      </c>
      <c r="E146" s="131">
        <v>63</v>
      </c>
    </row>
    <row r="147" spans="1:5">
      <c r="A147" t="s">
        <v>4349</v>
      </c>
      <c r="B147">
        <v>50</v>
      </c>
      <c r="D147" s="20" t="s">
        <v>1194</v>
      </c>
      <c r="E147" s="131">
        <v>24</v>
      </c>
    </row>
    <row r="148" spans="1:5">
      <c r="A148" t="s">
        <v>4350</v>
      </c>
      <c r="B148">
        <v>50</v>
      </c>
      <c r="D148" s="20" t="s">
        <v>1195</v>
      </c>
      <c r="E148" s="131">
        <v>42</v>
      </c>
    </row>
    <row r="149" spans="1:5">
      <c r="A149" t="s">
        <v>4351</v>
      </c>
      <c r="B149">
        <v>50</v>
      </c>
      <c r="D149" s="20" t="s">
        <v>1196</v>
      </c>
      <c r="E149" s="131">
        <v>44</v>
      </c>
    </row>
    <row r="150" spans="1:5">
      <c r="A150" t="s">
        <v>4352</v>
      </c>
      <c r="B150">
        <v>50</v>
      </c>
      <c r="D150" s="20" t="s">
        <v>1197</v>
      </c>
      <c r="E150" s="131">
        <v>82</v>
      </c>
    </row>
    <row r="151" spans="1:5">
      <c r="A151" t="s">
        <v>4353</v>
      </c>
      <c r="B151">
        <v>50</v>
      </c>
      <c r="D151" s="20" t="s">
        <v>1198</v>
      </c>
      <c r="E151" s="131">
        <v>30</v>
      </c>
    </row>
    <row r="152" spans="1:5">
      <c r="A152" t="s">
        <v>4354</v>
      </c>
      <c r="B152">
        <v>0</v>
      </c>
      <c r="D152" s="20" t="s">
        <v>1199</v>
      </c>
      <c r="E152" s="131">
        <v>46</v>
      </c>
    </row>
    <row r="153" spans="1:5">
      <c r="A153" t="s">
        <v>4355</v>
      </c>
      <c r="B153">
        <v>50</v>
      </c>
      <c r="D153" s="20" t="s">
        <v>1200</v>
      </c>
      <c r="E153" s="131">
        <v>31</v>
      </c>
    </row>
    <row r="154" spans="1:5">
      <c r="A154" t="s">
        <v>4356</v>
      </c>
      <c r="B154">
        <v>50</v>
      </c>
      <c r="D154" s="20" t="s">
        <v>1201</v>
      </c>
      <c r="E154" s="131">
        <v>24</v>
      </c>
    </row>
    <row r="155" spans="1:5">
      <c r="A155" t="s">
        <v>4357</v>
      </c>
      <c r="B155">
        <v>50</v>
      </c>
      <c r="D155" s="20" t="s">
        <v>1202</v>
      </c>
      <c r="E155" s="131">
        <v>53</v>
      </c>
    </row>
    <row r="156" spans="1:5">
      <c r="A156" t="s">
        <v>4358</v>
      </c>
      <c r="B156">
        <v>50</v>
      </c>
      <c r="D156" s="20" t="s">
        <v>1203</v>
      </c>
      <c r="E156" s="131">
        <v>18</v>
      </c>
    </row>
    <row r="157" spans="1:5">
      <c r="A157" t="s">
        <v>4359</v>
      </c>
      <c r="B157">
        <v>50</v>
      </c>
      <c r="D157" s="20" t="s">
        <v>1204</v>
      </c>
      <c r="E157" s="131">
        <v>8</v>
      </c>
    </row>
    <row r="158" spans="1:5">
      <c r="A158" t="s">
        <v>4360</v>
      </c>
      <c r="B158">
        <v>50</v>
      </c>
      <c r="D158" s="20" t="s">
        <v>1205</v>
      </c>
      <c r="E158" s="131">
        <v>15</v>
      </c>
    </row>
    <row r="159" spans="1:5">
      <c r="A159" t="s">
        <v>4361</v>
      </c>
      <c r="B159">
        <v>50</v>
      </c>
      <c r="D159" s="20" t="s">
        <v>1210</v>
      </c>
      <c r="E159" s="131">
        <v>0</v>
      </c>
    </row>
    <row r="160" spans="1:5">
      <c r="A160" t="s">
        <v>4362</v>
      </c>
      <c r="B160">
        <v>50</v>
      </c>
      <c r="D160" s="20" t="s">
        <v>1214</v>
      </c>
      <c r="E160" s="131">
        <v>0</v>
      </c>
    </row>
    <row r="161" spans="1:5">
      <c r="A161" t="s">
        <v>4363</v>
      </c>
      <c r="B161">
        <v>50</v>
      </c>
      <c r="D161" s="20" t="s">
        <v>1215</v>
      </c>
      <c r="E161" s="131">
        <v>0</v>
      </c>
    </row>
    <row r="162" spans="1:5">
      <c r="A162" t="s">
        <v>4364</v>
      </c>
      <c r="B162">
        <v>50</v>
      </c>
      <c r="D162" s="20" t="s">
        <v>1223</v>
      </c>
      <c r="E162" s="131">
        <v>0</v>
      </c>
    </row>
    <row r="163" spans="1:5">
      <c r="A163" t="s">
        <v>4365</v>
      </c>
      <c r="B163">
        <v>50</v>
      </c>
      <c r="D163" s="20" t="s">
        <v>1225</v>
      </c>
      <c r="E163" s="131">
        <v>0</v>
      </c>
    </row>
    <row r="164" spans="1:5">
      <c r="A164" t="s">
        <v>4366</v>
      </c>
      <c r="B164">
        <v>0</v>
      </c>
      <c r="D164" s="20" t="s">
        <v>1231</v>
      </c>
      <c r="E164" s="131">
        <v>0</v>
      </c>
    </row>
    <row r="165" spans="1:5">
      <c r="A165" t="s">
        <v>4367</v>
      </c>
      <c r="B165">
        <v>50</v>
      </c>
      <c r="D165" s="20" t="s">
        <v>1252</v>
      </c>
      <c r="E165" s="131">
        <v>0</v>
      </c>
    </row>
    <row r="166" spans="1:5">
      <c r="A166" t="s">
        <v>4368</v>
      </c>
      <c r="B166">
        <v>50</v>
      </c>
      <c r="D166" s="20" t="s">
        <v>1254</v>
      </c>
      <c r="E166" s="131">
        <v>0</v>
      </c>
    </row>
    <row r="167" spans="1:5">
      <c r="A167" t="s">
        <v>4369</v>
      </c>
      <c r="B167">
        <v>0</v>
      </c>
      <c r="D167" s="20" t="s">
        <v>1280</v>
      </c>
      <c r="E167" s="131">
        <v>0</v>
      </c>
    </row>
    <row r="168" spans="1:5">
      <c r="A168" t="s">
        <v>4370</v>
      </c>
      <c r="B168">
        <v>0</v>
      </c>
      <c r="D168" s="20" t="s">
        <v>1283</v>
      </c>
      <c r="E168" s="131">
        <v>0</v>
      </c>
    </row>
    <row r="169" spans="1:5">
      <c r="A169" t="s">
        <v>4371</v>
      </c>
      <c r="B169">
        <v>50</v>
      </c>
      <c r="D169" s="20" t="s">
        <v>1289</v>
      </c>
      <c r="E169" s="131">
        <v>0</v>
      </c>
    </row>
    <row r="170" spans="1:5">
      <c r="A170" t="s">
        <v>29</v>
      </c>
      <c r="B170">
        <v>60</v>
      </c>
      <c r="D170" s="20" t="s">
        <v>1291</v>
      </c>
      <c r="E170" s="131">
        <v>0</v>
      </c>
    </row>
    <row r="171" spans="1:5">
      <c r="A171" t="s">
        <v>32</v>
      </c>
      <c r="B171">
        <v>70</v>
      </c>
      <c r="D171" s="20" t="s">
        <v>1294</v>
      </c>
      <c r="E171" s="131">
        <v>65</v>
      </c>
    </row>
    <row r="172" spans="1:5">
      <c r="A172" t="s">
        <v>35</v>
      </c>
      <c r="B172">
        <v>28</v>
      </c>
      <c r="D172" s="20" t="s">
        <v>1297</v>
      </c>
      <c r="E172" s="131">
        <v>12</v>
      </c>
    </row>
    <row r="173" spans="1:5">
      <c r="A173" t="s">
        <v>38</v>
      </c>
      <c r="B173">
        <v>44</v>
      </c>
      <c r="D173" s="20" t="s">
        <v>1298</v>
      </c>
      <c r="E173" s="131">
        <v>196</v>
      </c>
    </row>
    <row r="174" spans="1:5">
      <c r="A174" t="s">
        <v>40</v>
      </c>
      <c r="B174">
        <v>42</v>
      </c>
      <c r="D174" s="20" t="s">
        <v>1300</v>
      </c>
      <c r="E174" s="131">
        <v>208</v>
      </c>
    </row>
    <row r="175" spans="1:5">
      <c r="A175" t="s">
        <v>43</v>
      </c>
      <c r="B175">
        <v>25</v>
      </c>
      <c r="D175" s="20" t="s">
        <v>1302</v>
      </c>
      <c r="E175" s="131">
        <v>121</v>
      </c>
    </row>
    <row r="176" spans="1:5">
      <c r="A176" t="s">
        <v>45</v>
      </c>
      <c r="B176">
        <v>55</v>
      </c>
      <c r="D176" s="20" t="s">
        <v>1303</v>
      </c>
      <c r="E176" s="131">
        <v>93</v>
      </c>
    </row>
    <row r="177" spans="1:5">
      <c r="A177" t="s">
        <v>49</v>
      </c>
      <c r="B177">
        <v>397</v>
      </c>
      <c r="D177" s="20" t="s">
        <v>1304</v>
      </c>
      <c r="E177" s="131">
        <v>48</v>
      </c>
    </row>
    <row r="178" spans="1:5">
      <c r="A178" t="s">
        <v>51</v>
      </c>
      <c r="B178">
        <v>64</v>
      </c>
      <c r="D178" s="20" t="s">
        <v>1305</v>
      </c>
      <c r="E178" s="131">
        <v>66</v>
      </c>
    </row>
    <row r="179" spans="1:5">
      <c r="A179" t="s">
        <v>53</v>
      </c>
      <c r="B179">
        <v>1</v>
      </c>
      <c r="D179" s="20" t="s">
        <v>1306</v>
      </c>
      <c r="E179" s="131">
        <v>81</v>
      </c>
    </row>
    <row r="180" spans="1:5">
      <c r="A180" t="s">
        <v>58</v>
      </c>
      <c r="B180">
        <v>184</v>
      </c>
      <c r="D180" s="20" t="s">
        <v>1307</v>
      </c>
      <c r="E180" s="131">
        <v>418</v>
      </c>
    </row>
    <row r="181" spans="1:5">
      <c r="A181" t="s">
        <v>60</v>
      </c>
      <c r="B181">
        <v>24</v>
      </c>
      <c r="D181" s="20" t="s">
        <v>1310</v>
      </c>
      <c r="E181" s="131">
        <v>59</v>
      </c>
    </row>
    <row r="182" spans="1:5">
      <c r="A182" t="s">
        <v>62</v>
      </c>
      <c r="B182">
        <v>47</v>
      </c>
      <c r="D182" s="20" t="s">
        <v>1311</v>
      </c>
      <c r="E182" s="131">
        <v>103</v>
      </c>
    </row>
    <row r="183" spans="1:5">
      <c r="A183" t="s">
        <v>64</v>
      </c>
      <c r="B183">
        <v>28</v>
      </c>
      <c r="D183" s="20" t="s">
        <v>1312</v>
      </c>
      <c r="E183" s="131">
        <v>63</v>
      </c>
    </row>
    <row r="184" spans="1:5">
      <c r="A184" t="s">
        <v>66</v>
      </c>
      <c r="B184">
        <v>26</v>
      </c>
      <c r="D184" s="20" t="s">
        <v>1313</v>
      </c>
      <c r="E184" s="131">
        <v>90</v>
      </c>
    </row>
    <row r="185" spans="1:5">
      <c r="A185" t="s">
        <v>69</v>
      </c>
      <c r="B185">
        <v>71</v>
      </c>
      <c r="D185" s="20" t="s">
        <v>1315</v>
      </c>
      <c r="E185" s="131">
        <v>42</v>
      </c>
    </row>
    <row r="186" spans="1:5">
      <c r="A186" t="s">
        <v>71</v>
      </c>
      <c r="B186">
        <v>127</v>
      </c>
      <c r="D186" s="20" t="s">
        <v>1316</v>
      </c>
      <c r="E186" s="131">
        <v>4</v>
      </c>
    </row>
    <row r="187" spans="1:5">
      <c r="A187" t="s">
        <v>73</v>
      </c>
      <c r="B187">
        <v>28</v>
      </c>
      <c r="D187" s="20" t="s">
        <v>1317</v>
      </c>
      <c r="E187" s="131">
        <v>137</v>
      </c>
    </row>
    <row r="188" spans="1:5">
      <c r="A188" t="s">
        <v>75</v>
      </c>
      <c r="B188">
        <v>388</v>
      </c>
      <c r="D188" s="20" t="s">
        <v>1318</v>
      </c>
      <c r="E188" s="131">
        <v>44</v>
      </c>
    </row>
    <row r="189" spans="1:5">
      <c r="A189" t="s">
        <v>78</v>
      </c>
      <c r="B189">
        <v>56</v>
      </c>
      <c r="D189" s="20" t="s">
        <v>1319</v>
      </c>
      <c r="E189" s="131">
        <v>54</v>
      </c>
    </row>
    <row r="190" spans="1:5">
      <c r="A190" t="s">
        <v>80</v>
      </c>
      <c r="B190">
        <v>23</v>
      </c>
      <c r="D190" s="20" t="s">
        <v>1320</v>
      </c>
      <c r="E190" s="131">
        <v>79</v>
      </c>
    </row>
    <row r="191" spans="1:5">
      <c r="A191" t="s">
        <v>83</v>
      </c>
      <c r="B191">
        <v>104</v>
      </c>
      <c r="D191" s="20" t="s">
        <v>1322</v>
      </c>
      <c r="E191" s="131">
        <v>82</v>
      </c>
    </row>
    <row r="192" spans="1:5">
      <c r="A192" t="s">
        <v>86</v>
      </c>
      <c r="B192">
        <v>50</v>
      </c>
      <c r="D192" s="20" t="s">
        <v>1323</v>
      </c>
      <c r="E192" s="131">
        <v>81</v>
      </c>
    </row>
    <row r="193" spans="1:5">
      <c r="A193" t="s">
        <v>88</v>
      </c>
      <c r="B193">
        <v>30</v>
      </c>
      <c r="D193" s="20" t="s">
        <v>1324</v>
      </c>
      <c r="E193" s="131">
        <v>45</v>
      </c>
    </row>
    <row r="194" spans="1:5">
      <c r="A194" t="s">
        <v>91</v>
      </c>
      <c r="B194">
        <v>71</v>
      </c>
      <c r="D194" s="20" t="s">
        <v>1325</v>
      </c>
      <c r="E194" s="131">
        <v>52</v>
      </c>
    </row>
    <row r="195" spans="1:5">
      <c r="A195" t="s">
        <v>94</v>
      </c>
      <c r="B195">
        <v>49</v>
      </c>
      <c r="D195" s="20" t="s">
        <v>1327</v>
      </c>
      <c r="E195" s="131">
        <v>607</v>
      </c>
    </row>
    <row r="196" spans="1:5">
      <c r="A196" t="s">
        <v>97</v>
      </c>
      <c r="B196">
        <v>51</v>
      </c>
      <c r="D196" s="20" t="s">
        <v>1329</v>
      </c>
      <c r="E196" s="131">
        <v>321</v>
      </c>
    </row>
    <row r="197" spans="1:5">
      <c r="A197" t="s">
        <v>99</v>
      </c>
      <c r="B197">
        <v>48</v>
      </c>
      <c r="D197" s="20" t="s">
        <v>1330</v>
      </c>
      <c r="E197" s="131">
        <v>442</v>
      </c>
    </row>
    <row r="198" spans="1:5">
      <c r="A198" t="s">
        <v>101</v>
      </c>
      <c r="B198">
        <v>39</v>
      </c>
      <c r="D198" s="20" t="s">
        <v>1332</v>
      </c>
      <c r="E198" s="131">
        <v>20</v>
      </c>
    </row>
    <row r="199" spans="1:5">
      <c r="A199" t="s">
        <v>104</v>
      </c>
      <c r="B199">
        <v>51</v>
      </c>
      <c r="D199" s="20" t="s">
        <v>1333</v>
      </c>
      <c r="E199" s="131">
        <v>46</v>
      </c>
    </row>
    <row r="200" spans="1:5">
      <c r="A200" t="s">
        <v>108</v>
      </c>
      <c r="B200">
        <v>43</v>
      </c>
      <c r="D200" s="20" t="s">
        <v>1334</v>
      </c>
      <c r="E200" s="131">
        <v>48</v>
      </c>
    </row>
    <row r="201" spans="1:5">
      <c r="A201" t="s">
        <v>111</v>
      </c>
      <c r="B201">
        <v>83</v>
      </c>
      <c r="D201" s="20" t="s">
        <v>1336</v>
      </c>
      <c r="E201" s="131">
        <v>1</v>
      </c>
    </row>
    <row r="202" spans="1:5">
      <c r="A202" t="s">
        <v>114</v>
      </c>
      <c r="B202">
        <v>109</v>
      </c>
      <c r="D202" s="20" t="s">
        <v>1337</v>
      </c>
      <c r="E202" s="131">
        <v>53</v>
      </c>
    </row>
    <row r="203" spans="1:5">
      <c r="A203" t="s">
        <v>116</v>
      </c>
      <c r="B203">
        <v>41</v>
      </c>
      <c r="D203" s="20" t="s">
        <v>1338</v>
      </c>
      <c r="E203" s="131">
        <v>68</v>
      </c>
    </row>
    <row r="204" spans="1:5">
      <c r="A204" t="s">
        <v>119</v>
      </c>
      <c r="B204">
        <v>69</v>
      </c>
      <c r="D204" s="20" t="s">
        <v>1339</v>
      </c>
      <c r="E204" s="131">
        <v>60</v>
      </c>
    </row>
    <row r="205" spans="1:5">
      <c r="A205" t="s">
        <v>123</v>
      </c>
      <c r="B205">
        <v>19</v>
      </c>
      <c r="D205" s="20" t="s">
        <v>1340</v>
      </c>
      <c r="E205" s="131">
        <v>54</v>
      </c>
    </row>
    <row r="206" spans="1:5">
      <c r="A206" t="s">
        <v>126</v>
      </c>
      <c r="B206">
        <v>20</v>
      </c>
      <c r="D206" s="20" t="s">
        <v>1341</v>
      </c>
      <c r="E206" s="131">
        <v>113</v>
      </c>
    </row>
    <row r="207" spans="1:5">
      <c r="A207" t="s">
        <v>132</v>
      </c>
      <c r="B207">
        <v>79</v>
      </c>
      <c r="D207" s="20" t="s">
        <v>1345</v>
      </c>
      <c r="E207" s="131">
        <v>177</v>
      </c>
    </row>
    <row r="208" spans="1:5">
      <c r="A208" t="s">
        <v>135</v>
      </c>
      <c r="B208">
        <v>67</v>
      </c>
      <c r="D208" s="20" t="s">
        <v>1347</v>
      </c>
      <c r="E208" s="131">
        <v>0</v>
      </c>
    </row>
    <row r="209" spans="1:5">
      <c r="A209" t="s">
        <v>136</v>
      </c>
      <c r="B209">
        <v>51</v>
      </c>
      <c r="D209" s="20" t="s">
        <v>1348</v>
      </c>
      <c r="E209" s="131">
        <v>90</v>
      </c>
    </row>
    <row r="210" spans="1:5">
      <c r="A210" t="s">
        <v>138</v>
      </c>
      <c r="B210">
        <v>68</v>
      </c>
      <c r="D210" s="20" t="s">
        <v>1349</v>
      </c>
      <c r="E210" s="131">
        <v>149</v>
      </c>
    </row>
    <row r="211" spans="1:5">
      <c r="A211" t="s">
        <v>140</v>
      </c>
      <c r="B211">
        <v>93</v>
      </c>
      <c r="D211" s="20" t="s">
        <v>1351</v>
      </c>
      <c r="E211" s="131">
        <v>68</v>
      </c>
    </row>
    <row r="212" spans="1:5">
      <c r="A212" t="s">
        <v>143</v>
      </c>
      <c r="B212">
        <v>62</v>
      </c>
      <c r="D212" s="20" t="s">
        <v>1352</v>
      </c>
      <c r="E212" s="131">
        <v>35</v>
      </c>
    </row>
    <row r="213" spans="1:5">
      <c r="A213" t="s">
        <v>145</v>
      </c>
      <c r="B213">
        <v>222</v>
      </c>
      <c r="D213" s="20" t="s">
        <v>1353</v>
      </c>
      <c r="E213" s="131">
        <v>200</v>
      </c>
    </row>
    <row r="214" spans="1:5">
      <c r="A214" t="s">
        <v>147</v>
      </c>
      <c r="B214">
        <v>63</v>
      </c>
      <c r="D214" s="20" t="s">
        <v>1354</v>
      </c>
      <c r="E214" s="131">
        <v>26</v>
      </c>
    </row>
    <row r="215" spans="1:5">
      <c r="A215" t="s">
        <v>153</v>
      </c>
      <c r="B215">
        <v>107</v>
      </c>
      <c r="D215" s="20" t="s">
        <v>1355</v>
      </c>
      <c r="E215" s="131">
        <v>85</v>
      </c>
    </row>
    <row r="216" spans="1:5">
      <c r="A216" t="s">
        <v>155</v>
      </c>
      <c r="B216">
        <v>47</v>
      </c>
      <c r="D216" s="20" t="s">
        <v>1359</v>
      </c>
      <c r="E216" s="131">
        <v>73</v>
      </c>
    </row>
    <row r="217" spans="1:5">
      <c r="A217" t="s">
        <v>157</v>
      </c>
      <c r="B217">
        <v>100</v>
      </c>
      <c r="D217" s="20" t="s">
        <v>1360</v>
      </c>
      <c r="E217" s="131">
        <v>48</v>
      </c>
    </row>
    <row r="218" spans="1:5">
      <c r="A218" t="s">
        <v>160</v>
      </c>
      <c r="B218">
        <v>205</v>
      </c>
      <c r="D218" s="20" t="s">
        <v>1361</v>
      </c>
      <c r="E218" s="131">
        <v>50</v>
      </c>
    </row>
    <row r="219" spans="1:5">
      <c r="A219" t="s">
        <v>164</v>
      </c>
      <c r="B219">
        <v>70</v>
      </c>
      <c r="D219" s="20" t="s">
        <v>1362</v>
      </c>
      <c r="E219" s="131">
        <v>261</v>
      </c>
    </row>
    <row r="220" spans="1:5">
      <c r="A220" t="s">
        <v>166</v>
      </c>
      <c r="B220">
        <v>39</v>
      </c>
      <c r="D220" s="20" t="s">
        <v>1363</v>
      </c>
      <c r="E220" s="131">
        <v>95</v>
      </c>
    </row>
    <row r="221" spans="1:5">
      <c r="A221" t="s">
        <v>168</v>
      </c>
      <c r="B221">
        <v>91</v>
      </c>
      <c r="D221" s="20" t="s">
        <v>1364</v>
      </c>
      <c r="E221" s="131">
        <v>206</v>
      </c>
    </row>
    <row r="222" spans="1:5">
      <c r="A222" t="s">
        <v>170</v>
      </c>
      <c r="B222">
        <v>28</v>
      </c>
      <c r="D222" s="20" t="s">
        <v>1365</v>
      </c>
      <c r="E222" s="131">
        <v>108</v>
      </c>
    </row>
    <row r="223" spans="1:5">
      <c r="A223" t="s">
        <v>172</v>
      </c>
      <c r="B223">
        <v>2</v>
      </c>
      <c r="D223" s="20" t="s">
        <v>1366</v>
      </c>
      <c r="E223" s="131">
        <v>231</v>
      </c>
    </row>
    <row r="224" spans="1:5">
      <c r="A224" t="s">
        <v>179</v>
      </c>
      <c r="B224">
        <v>148</v>
      </c>
      <c r="D224" s="20" t="s">
        <v>1367</v>
      </c>
      <c r="E224" s="131">
        <v>139</v>
      </c>
    </row>
    <row r="225" spans="1:5">
      <c r="A225" t="s">
        <v>181</v>
      </c>
      <c r="B225">
        <v>50</v>
      </c>
      <c r="D225" s="20" t="s">
        <v>1368</v>
      </c>
      <c r="E225" s="131">
        <v>28</v>
      </c>
    </row>
    <row r="226" spans="1:5">
      <c r="A226" t="s">
        <v>186</v>
      </c>
      <c r="B226">
        <v>0</v>
      </c>
      <c r="D226" s="20" t="s">
        <v>1369</v>
      </c>
      <c r="E226" s="131">
        <v>160</v>
      </c>
    </row>
    <row r="227" spans="1:5">
      <c r="A227" t="s">
        <v>189</v>
      </c>
      <c r="B227">
        <v>6</v>
      </c>
      <c r="D227" s="20" t="s">
        <v>1370</v>
      </c>
      <c r="E227" s="131">
        <v>248</v>
      </c>
    </row>
    <row r="228" spans="1:5">
      <c r="A228" t="s">
        <v>194</v>
      </c>
      <c r="B228">
        <v>38</v>
      </c>
      <c r="D228" s="20" t="s">
        <v>1371</v>
      </c>
      <c r="E228" s="131">
        <v>3</v>
      </c>
    </row>
    <row r="229" spans="1:5">
      <c r="A229" t="s">
        <v>197</v>
      </c>
      <c r="B229">
        <v>20</v>
      </c>
      <c r="D229" s="20" t="s">
        <v>1372</v>
      </c>
      <c r="E229" s="131">
        <v>122</v>
      </c>
    </row>
    <row r="230" spans="1:5">
      <c r="A230" t="s">
        <v>199</v>
      </c>
      <c r="B230">
        <v>55</v>
      </c>
      <c r="D230" s="20" t="s">
        <v>1373</v>
      </c>
      <c r="E230" s="131">
        <v>70</v>
      </c>
    </row>
    <row r="231" spans="1:5">
      <c r="A231" t="s">
        <v>201</v>
      </c>
      <c r="B231">
        <v>35</v>
      </c>
      <c r="D231" s="20" t="s">
        <v>1374</v>
      </c>
      <c r="E231" s="131">
        <v>469</v>
      </c>
    </row>
    <row r="232" spans="1:5">
      <c r="A232" t="s">
        <v>202</v>
      </c>
      <c r="B232">
        <v>39</v>
      </c>
      <c r="D232" s="20" t="s">
        <v>1375</v>
      </c>
      <c r="E232" s="131">
        <v>53</v>
      </c>
    </row>
    <row r="233" spans="1:5">
      <c r="A233" t="s">
        <v>204</v>
      </c>
      <c r="B233">
        <v>140</v>
      </c>
      <c r="D233" s="20" t="s">
        <v>1376</v>
      </c>
      <c r="E233" s="131">
        <v>86</v>
      </c>
    </row>
    <row r="234" spans="1:5">
      <c r="A234" t="s">
        <v>206</v>
      </c>
      <c r="B234">
        <v>228</v>
      </c>
      <c r="D234" s="20" t="s">
        <v>1377</v>
      </c>
      <c r="E234" s="131">
        <v>59</v>
      </c>
    </row>
    <row r="235" spans="1:5">
      <c r="A235" t="s">
        <v>208</v>
      </c>
      <c r="B235">
        <v>69</v>
      </c>
      <c r="D235" s="20" t="s">
        <v>1378</v>
      </c>
      <c r="E235" s="131">
        <v>0</v>
      </c>
    </row>
    <row r="236" spans="1:5">
      <c r="A236" t="s">
        <v>213</v>
      </c>
      <c r="B236">
        <v>50</v>
      </c>
      <c r="D236" s="20" t="s">
        <v>1383</v>
      </c>
      <c r="E236" s="131">
        <v>7</v>
      </c>
    </row>
    <row r="237" spans="1:5">
      <c r="A237" t="s">
        <v>217</v>
      </c>
      <c r="B237">
        <v>51</v>
      </c>
      <c r="D237" s="20" t="s">
        <v>1384</v>
      </c>
      <c r="E237" s="131">
        <v>6</v>
      </c>
    </row>
    <row r="238" spans="1:5">
      <c r="A238" t="s">
        <v>219</v>
      </c>
      <c r="B238">
        <v>48</v>
      </c>
      <c r="D238" s="20" t="s">
        <v>1385</v>
      </c>
      <c r="E238" s="131">
        <v>61</v>
      </c>
    </row>
    <row r="239" spans="1:5">
      <c r="A239" t="s">
        <v>223</v>
      </c>
      <c r="B239">
        <v>85</v>
      </c>
      <c r="D239" s="20" t="s">
        <v>1387</v>
      </c>
      <c r="E239" s="131">
        <v>54</v>
      </c>
    </row>
    <row r="240" spans="1:5">
      <c r="A240" t="s">
        <v>226</v>
      </c>
      <c r="B240">
        <v>91</v>
      </c>
      <c r="D240" s="20" t="s">
        <v>1388</v>
      </c>
      <c r="E240" s="131">
        <v>174</v>
      </c>
    </row>
    <row r="241" spans="1:5">
      <c r="A241" t="s">
        <v>228</v>
      </c>
      <c r="B241">
        <v>30</v>
      </c>
      <c r="D241" s="20" t="s">
        <v>1389</v>
      </c>
      <c r="E241" s="131">
        <v>282</v>
      </c>
    </row>
    <row r="242" spans="1:5">
      <c r="A242" t="s">
        <v>230</v>
      </c>
      <c r="B242">
        <v>62</v>
      </c>
      <c r="D242" s="20" t="s">
        <v>1391</v>
      </c>
      <c r="E242" s="131">
        <v>78</v>
      </c>
    </row>
    <row r="243" spans="1:5">
      <c r="A243" t="s">
        <v>232</v>
      </c>
      <c r="B243">
        <v>52</v>
      </c>
      <c r="D243" s="20" t="s">
        <v>1392</v>
      </c>
      <c r="E243" s="131">
        <v>10</v>
      </c>
    </row>
    <row r="244" spans="1:5">
      <c r="A244" t="s">
        <v>251</v>
      </c>
      <c r="B244">
        <v>205</v>
      </c>
      <c r="D244" s="20" t="s">
        <v>1393</v>
      </c>
      <c r="E244" s="131">
        <v>107</v>
      </c>
    </row>
    <row r="245" spans="1:5">
      <c r="A245" t="s">
        <v>255</v>
      </c>
      <c r="B245">
        <v>200</v>
      </c>
      <c r="D245" s="20" t="s">
        <v>1396</v>
      </c>
      <c r="E245" s="131">
        <v>17</v>
      </c>
    </row>
    <row r="246" spans="1:5">
      <c r="A246" t="s">
        <v>258</v>
      </c>
      <c r="B246">
        <v>84</v>
      </c>
      <c r="D246" s="20" t="s">
        <v>1397</v>
      </c>
      <c r="E246" s="131">
        <v>327</v>
      </c>
    </row>
    <row r="247" spans="1:5">
      <c r="A247" t="s">
        <v>264</v>
      </c>
      <c r="B247">
        <v>81</v>
      </c>
      <c r="D247" s="20" t="s">
        <v>1399</v>
      </c>
      <c r="E247" s="131">
        <v>381</v>
      </c>
    </row>
    <row r="248" spans="1:5">
      <c r="A248" t="s">
        <v>266</v>
      </c>
      <c r="B248">
        <v>81</v>
      </c>
      <c r="D248" s="20" t="s">
        <v>1401</v>
      </c>
      <c r="E248" s="131">
        <v>170</v>
      </c>
    </row>
    <row r="249" spans="1:5">
      <c r="A249" t="s">
        <v>268</v>
      </c>
      <c r="B249">
        <v>283</v>
      </c>
      <c r="D249" s="20" t="s">
        <v>1402</v>
      </c>
      <c r="E249" s="131">
        <v>79</v>
      </c>
    </row>
    <row r="250" spans="1:5">
      <c r="A250" t="s">
        <v>271</v>
      </c>
      <c r="B250">
        <v>10</v>
      </c>
      <c r="D250" s="20" t="s">
        <v>1403</v>
      </c>
      <c r="E250" s="131">
        <v>42</v>
      </c>
    </row>
    <row r="251" spans="1:5">
      <c r="A251" t="s">
        <v>1294</v>
      </c>
      <c r="B251">
        <v>65</v>
      </c>
      <c r="D251" s="20" t="s">
        <v>1404</v>
      </c>
      <c r="E251" s="131">
        <v>98</v>
      </c>
    </row>
    <row r="252" spans="1:5">
      <c r="A252" t="s">
        <v>1297</v>
      </c>
      <c r="B252">
        <v>12</v>
      </c>
      <c r="D252" s="20" t="s">
        <v>1405</v>
      </c>
      <c r="E252" s="131">
        <v>55</v>
      </c>
    </row>
    <row r="253" spans="1:5">
      <c r="A253" t="s">
        <v>1298</v>
      </c>
      <c r="B253">
        <v>196</v>
      </c>
      <c r="D253" s="20" t="s">
        <v>1407</v>
      </c>
      <c r="E253" s="131">
        <v>497</v>
      </c>
    </row>
    <row r="254" spans="1:5">
      <c r="A254" t="s">
        <v>1300</v>
      </c>
      <c r="B254">
        <v>208</v>
      </c>
      <c r="D254" s="20" t="s">
        <v>1410</v>
      </c>
      <c r="E254" s="131">
        <v>79</v>
      </c>
    </row>
    <row r="255" spans="1:5">
      <c r="A255" t="s">
        <v>1302</v>
      </c>
      <c r="B255">
        <v>121</v>
      </c>
      <c r="D255" s="20" t="s">
        <v>1411</v>
      </c>
      <c r="E255" s="131">
        <v>65</v>
      </c>
    </row>
    <row r="256" spans="1:5">
      <c r="A256" t="s">
        <v>1303</v>
      </c>
      <c r="B256">
        <v>93</v>
      </c>
      <c r="D256" s="20" t="s">
        <v>1413</v>
      </c>
      <c r="E256" s="131">
        <v>99</v>
      </c>
    </row>
    <row r="257" spans="1:5">
      <c r="A257" t="s">
        <v>1304</v>
      </c>
      <c r="B257">
        <v>48</v>
      </c>
      <c r="D257" s="20" t="s">
        <v>1415</v>
      </c>
      <c r="E257" s="131">
        <v>70</v>
      </c>
    </row>
    <row r="258" spans="1:5">
      <c r="A258" t="s">
        <v>1305</v>
      </c>
      <c r="B258">
        <v>66</v>
      </c>
      <c r="D258" s="20" t="s">
        <v>1416</v>
      </c>
      <c r="E258" s="131">
        <v>31</v>
      </c>
    </row>
    <row r="259" spans="1:5">
      <c r="A259" t="s">
        <v>1306</v>
      </c>
      <c r="B259">
        <v>81</v>
      </c>
      <c r="D259" s="20" t="s">
        <v>1417</v>
      </c>
      <c r="E259" s="131">
        <v>262</v>
      </c>
    </row>
    <row r="260" spans="1:5">
      <c r="A260" t="s">
        <v>1307</v>
      </c>
      <c r="B260">
        <v>418</v>
      </c>
      <c r="D260" s="20" t="s">
        <v>1418</v>
      </c>
      <c r="E260" s="131">
        <v>46</v>
      </c>
    </row>
    <row r="261" spans="1:5">
      <c r="A261" t="s">
        <v>1310</v>
      </c>
      <c r="B261">
        <v>59</v>
      </c>
      <c r="D261" s="20" t="s">
        <v>1419</v>
      </c>
      <c r="E261" s="131">
        <v>55</v>
      </c>
    </row>
    <row r="262" spans="1:5">
      <c r="A262" t="s">
        <v>1311</v>
      </c>
      <c r="B262">
        <v>103</v>
      </c>
      <c r="D262" s="20" t="s">
        <v>1420</v>
      </c>
      <c r="E262" s="131">
        <v>83</v>
      </c>
    </row>
    <row r="263" spans="1:5">
      <c r="A263" t="s">
        <v>1312</v>
      </c>
      <c r="B263">
        <v>63</v>
      </c>
      <c r="D263" s="20" t="s">
        <v>1423</v>
      </c>
      <c r="E263" s="131">
        <v>118</v>
      </c>
    </row>
    <row r="264" spans="1:5">
      <c r="A264" t="s">
        <v>1313</v>
      </c>
      <c r="B264">
        <v>90</v>
      </c>
      <c r="D264" s="20" t="s">
        <v>1424</v>
      </c>
      <c r="E264" s="131">
        <v>53</v>
      </c>
    </row>
    <row r="265" spans="1:5">
      <c r="A265" t="s">
        <v>1315</v>
      </c>
      <c r="B265">
        <v>42</v>
      </c>
      <c r="D265" s="20" t="s">
        <v>1425</v>
      </c>
      <c r="E265" s="131">
        <v>54</v>
      </c>
    </row>
    <row r="266" spans="1:5">
      <c r="A266" t="s">
        <v>1316</v>
      </c>
      <c r="B266">
        <v>4</v>
      </c>
      <c r="D266" s="20" t="s">
        <v>1426</v>
      </c>
      <c r="E266" s="131">
        <v>110</v>
      </c>
    </row>
    <row r="267" spans="1:5">
      <c r="A267" t="s">
        <v>1317</v>
      </c>
      <c r="B267">
        <v>137</v>
      </c>
      <c r="D267" s="20" t="s">
        <v>1428</v>
      </c>
      <c r="E267" s="131">
        <v>314</v>
      </c>
    </row>
    <row r="268" spans="1:5">
      <c r="A268" t="s">
        <v>1318</v>
      </c>
      <c r="B268">
        <v>44</v>
      </c>
      <c r="D268" s="20" t="s">
        <v>1430</v>
      </c>
      <c r="E268" s="131">
        <v>414</v>
      </c>
    </row>
    <row r="269" spans="1:5">
      <c r="A269" t="s">
        <v>1319</v>
      </c>
      <c r="B269">
        <v>54</v>
      </c>
      <c r="D269" s="20" t="s">
        <v>1431</v>
      </c>
      <c r="E269" s="131">
        <v>350</v>
      </c>
    </row>
    <row r="270" spans="1:5">
      <c r="A270" t="s">
        <v>1320</v>
      </c>
      <c r="B270">
        <v>79</v>
      </c>
      <c r="D270" s="20" t="s">
        <v>1433</v>
      </c>
      <c r="E270" s="131">
        <v>53</v>
      </c>
    </row>
    <row r="271" spans="1:5">
      <c r="A271" t="s">
        <v>1322</v>
      </c>
      <c r="B271">
        <v>82</v>
      </c>
      <c r="D271" s="20" t="s">
        <v>1434</v>
      </c>
      <c r="E271" s="131">
        <v>106</v>
      </c>
    </row>
    <row r="272" spans="1:5">
      <c r="A272" t="s">
        <v>1323</v>
      </c>
      <c r="B272">
        <v>81</v>
      </c>
      <c r="D272" s="20" t="s">
        <v>1435</v>
      </c>
      <c r="E272" s="131">
        <v>213</v>
      </c>
    </row>
    <row r="273" spans="1:5">
      <c r="A273" t="s">
        <v>1324</v>
      </c>
      <c r="B273">
        <v>45</v>
      </c>
      <c r="D273" s="20" t="s">
        <v>1437</v>
      </c>
      <c r="E273" s="131">
        <v>0</v>
      </c>
    </row>
    <row r="274" spans="1:5">
      <c r="A274" t="s">
        <v>1325</v>
      </c>
      <c r="B274">
        <v>52</v>
      </c>
      <c r="D274" s="20" t="s">
        <v>1438</v>
      </c>
      <c r="E274" s="131">
        <v>83</v>
      </c>
    </row>
    <row r="275" spans="1:5">
      <c r="A275" t="s">
        <v>1327</v>
      </c>
      <c r="B275">
        <v>607</v>
      </c>
      <c r="D275" s="20" t="s">
        <v>1440</v>
      </c>
      <c r="E275" s="131">
        <v>258</v>
      </c>
    </row>
    <row r="276" spans="1:5">
      <c r="A276" t="s">
        <v>1329</v>
      </c>
      <c r="B276">
        <v>321</v>
      </c>
      <c r="D276" s="20" t="s">
        <v>1441</v>
      </c>
      <c r="E276" s="131">
        <v>71</v>
      </c>
    </row>
    <row r="277" spans="1:5">
      <c r="A277" t="s">
        <v>1330</v>
      </c>
      <c r="B277">
        <v>442</v>
      </c>
      <c r="D277" s="20" t="s">
        <v>1442</v>
      </c>
      <c r="E277" s="131">
        <v>224</v>
      </c>
    </row>
    <row r="278" spans="1:5">
      <c r="A278" t="s">
        <v>1332</v>
      </c>
      <c r="B278">
        <v>20</v>
      </c>
      <c r="D278" s="20" t="s">
        <v>1444</v>
      </c>
      <c r="E278" s="131">
        <v>16</v>
      </c>
    </row>
    <row r="279" spans="1:5">
      <c r="A279" t="s">
        <v>1333</v>
      </c>
      <c r="B279">
        <v>46</v>
      </c>
      <c r="D279" s="20" t="s">
        <v>1446</v>
      </c>
      <c r="E279" s="131">
        <v>243</v>
      </c>
    </row>
    <row r="280" spans="1:5">
      <c r="A280" t="s">
        <v>1334</v>
      </c>
      <c r="B280">
        <v>48</v>
      </c>
      <c r="D280" s="20" t="s">
        <v>1449</v>
      </c>
      <c r="E280" s="131">
        <v>60</v>
      </c>
    </row>
    <row r="281" spans="1:5">
      <c r="A281" t="s">
        <v>1336</v>
      </c>
      <c r="B281">
        <v>1</v>
      </c>
      <c r="D281" s="20" t="s">
        <v>1450</v>
      </c>
      <c r="E281" s="131">
        <v>331</v>
      </c>
    </row>
    <row r="282" spans="1:5">
      <c r="A282" t="s">
        <v>1337</v>
      </c>
      <c r="B282">
        <v>53</v>
      </c>
      <c r="D282" s="20" t="s">
        <v>1451</v>
      </c>
      <c r="E282" s="131">
        <v>0</v>
      </c>
    </row>
    <row r="283" spans="1:5">
      <c r="A283" t="s">
        <v>1338</v>
      </c>
      <c r="B283">
        <v>68</v>
      </c>
      <c r="D283" s="20" t="s">
        <v>1452</v>
      </c>
      <c r="E283" s="131">
        <v>85</v>
      </c>
    </row>
    <row r="284" spans="1:5">
      <c r="A284" t="s">
        <v>1339</v>
      </c>
      <c r="B284">
        <v>60</v>
      </c>
      <c r="D284" s="20" t="s">
        <v>1454</v>
      </c>
      <c r="E284" s="131">
        <v>55</v>
      </c>
    </row>
    <row r="285" spans="1:5">
      <c r="A285" t="s">
        <v>1340</v>
      </c>
      <c r="B285">
        <v>54</v>
      </c>
      <c r="D285" s="20" t="s">
        <v>1455</v>
      </c>
      <c r="E285" s="131">
        <v>207</v>
      </c>
    </row>
    <row r="286" spans="1:5">
      <c r="A286" t="s">
        <v>1341</v>
      </c>
      <c r="B286">
        <v>113</v>
      </c>
      <c r="D286" s="20" t="s">
        <v>1456</v>
      </c>
      <c r="E286" s="131">
        <v>85</v>
      </c>
    </row>
    <row r="287" spans="1:5">
      <c r="A287" t="s">
        <v>1345</v>
      </c>
      <c r="B287">
        <v>177</v>
      </c>
      <c r="D287" s="20" t="s">
        <v>1457</v>
      </c>
      <c r="E287" s="131">
        <v>51</v>
      </c>
    </row>
    <row r="288" spans="1:5">
      <c r="A288" t="s">
        <v>1347</v>
      </c>
      <c r="B288">
        <v>0</v>
      </c>
      <c r="D288" s="20" t="s">
        <v>1461</v>
      </c>
      <c r="E288" s="131">
        <v>130</v>
      </c>
    </row>
    <row r="289" spans="1:5">
      <c r="A289" t="s">
        <v>1348</v>
      </c>
      <c r="B289">
        <v>90</v>
      </c>
      <c r="D289" s="20" t="s">
        <v>1462</v>
      </c>
      <c r="E289" s="131">
        <v>49</v>
      </c>
    </row>
    <row r="290" spans="1:5">
      <c r="A290" t="s">
        <v>1349</v>
      </c>
      <c r="B290">
        <v>149</v>
      </c>
      <c r="D290" s="20" t="s">
        <v>1463</v>
      </c>
      <c r="E290" s="131">
        <v>38</v>
      </c>
    </row>
    <row r="291" spans="1:5">
      <c r="A291" t="s">
        <v>1351</v>
      </c>
      <c r="B291">
        <v>68</v>
      </c>
      <c r="D291" s="20" t="s">
        <v>1464</v>
      </c>
      <c r="E291" s="131">
        <v>221</v>
      </c>
    </row>
    <row r="292" spans="1:5">
      <c r="A292" t="s">
        <v>1352</v>
      </c>
      <c r="B292">
        <v>35</v>
      </c>
      <c r="D292" s="20" t="s">
        <v>1465</v>
      </c>
      <c r="E292" s="131">
        <v>94</v>
      </c>
    </row>
    <row r="293" spans="1:5">
      <c r="A293" t="s">
        <v>1353</v>
      </c>
      <c r="B293">
        <v>200</v>
      </c>
      <c r="D293" s="20" t="s">
        <v>1466</v>
      </c>
      <c r="E293" s="131">
        <v>180</v>
      </c>
    </row>
    <row r="294" spans="1:5">
      <c r="A294" t="s">
        <v>1354</v>
      </c>
      <c r="B294">
        <v>26</v>
      </c>
      <c r="D294" s="20" t="s">
        <v>1467</v>
      </c>
      <c r="E294" s="131">
        <v>88</v>
      </c>
    </row>
    <row r="295" spans="1:5">
      <c r="A295" t="s">
        <v>1355</v>
      </c>
      <c r="B295">
        <v>85</v>
      </c>
      <c r="D295" s="20" t="s">
        <v>1468</v>
      </c>
      <c r="E295" s="131">
        <v>184</v>
      </c>
    </row>
    <row r="296" spans="1:5">
      <c r="A296" t="s">
        <v>1359</v>
      </c>
      <c r="B296">
        <v>73</v>
      </c>
      <c r="D296" s="20" t="s">
        <v>1470</v>
      </c>
      <c r="E296" s="131">
        <v>95</v>
      </c>
    </row>
    <row r="297" spans="1:5">
      <c r="A297" t="s">
        <v>1360</v>
      </c>
      <c r="B297">
        <v>48</v>
      </c>
      <c r="D297" s="20" t="s">
        <v>1471</v>
      </c>
      <c r="E297" s="131">
        <v>58</v>
      </c>
    </row>
    <row r="298" spans="1:5">
      <c r="A298" t="s">
        <v>1361</v>
      </c>
      <c r="B298">
        <v>50</v>
      </c>
      <c r="D298" s="20" t="s">
        <v>1472</v>
      </c>
      <c r="E298" s="131">
        <v>320</v>
      </c>
    </row>
    <row r="299" spans="1:5">
      <c r="A299" t="s">
        <v>1362</v>
      </c>
      <c r="B299">
        <v>261</v>
      </c>
      <c r="D299" s="20" t="s">
        <v>1474</v>
      </c>
      <c r="E299" s="131">
        <v>144</v>
      </c>
    </row>
    <row r="300" spans="1:5">
      <c r="A300" t="s">
        <v>1363</v>
      </c>
      <c r="B300">
        <v>95</v>
      </c>
      <c r="D300" s="20" t="s">
        <v>1475</v>
      </c>
      <c r="E300" s="131">
        <v>216</v>
      </c>
    </row>
    <row r="301" spans="1:5">
      <c r="A301" t="s">
        <v>1364</v>
      </c>
      <c r="B301">
        <v>206</v>
      </c>
      <c r="D301" s="20" t="s">
        <v>1476</v>
      </c>
      <c r="E301" s="131">
        <v>211</v>
      </c>
    </row>
    <row r="302" spans="1:5">
      <c r="A302" t="s">
        <v>1365</v>
      </c>
      <c r="B302">
        <v>108</v>
      </c>
      <c r="D302" s="20" t="s">
        <v>1477</v>
      </c>
      <c r="E302" s="131">
        <v>20</v>
      </c>
    </row>
    <row r="303" spans="1:5">
      <c r="A303" t="s">
        <v>1366</v>
      </c>
      <c r="B303">
        <v>231</v>
      </c>
      <c r="D303" s="20" t="s">
        <v>1478</v>
      </c>
      <c r="E303" s="131">
        <v>810</v>
      </c>
    </row>
    <row r="304" spans="1:5">
      <c r="A304" t="s">
        <v>1367</v>
      </c>
      <c r="B304">
        <v>139</v>
      </c>
      <c r="D304" s="20" t="s">
        <v>1480</v>
      </c>
      <c r="E304" s="131">
        <v>86</v>
      </c>
    </row>
    <row r="305" spans="1:5">
      <c r="A305" t="s">
        <v>1368</v>
      </c>
      <c r="B305">
        <v>28</v>
      </c>
      <c r="D305" s="20" t="s">
        <v>1481</v>
      </c>
      <c r="E305" s="131">
        <v>36</v>
      </c>
    </row>
    <row r="306" spans="1:5">
      <c r="A306" t="s">
        <v>1369</v>
      </c>
      <c r="B306">
        <v>160</v>
      </c>
      <c r="D306" s="20" t="s">
        <v>1482</v>
      </c>
      <c r="E306" s="131">
        <v>34</v>
      </c>
    </row>
    <row r="307" spans="1:5">
      <c r="A307" t="s">
        <v>1370</v>
      </c>
      <c r="B307">
        <v>248</v>
      </c>
      <c r="D307" s="20" t="s">
        <v>1486</v>
      </c>
      <c r="E307" s="131">
        <v>0</v>
      </c>
    </row>
    <row r="308" spans="1:5">
      <c r="A308" t="s">
        <v>1371</v>
      </c>
      <c r="B308">
        <v>3</v>
      </c>
      <c r="D308" s="20" t="s">
        <v>1487</v>
      </c>
      <c r="E308" s="131">
        <v>0</v>
      </c>
    </row>
    <row r="309" spans="1:5">
      <c r="A309" t="s">
        <v>1372</v>
      </c>
      <c r="B309">
        <v>122</v>
      </c>
      <c r="D309" s="20" t="s">
        <v>1488</v>
      </c>
      <c r="E309" s="131">
        <v>84</v>
      </c>
    </row>
    <row r="310" spans="1:5">
      <c r="A310" t="s">
        <v>1373</v>
      </c>
      <c r="B310">
        <v>70</v>
      </c>
      <c r="D310" s="20" t="s">
        <v>1490</v>
      </c>
      <c r="E310" s="131">
        <v>98</v>
      </c>
    </row>
    <row r="311" spans="1:5">
      <c r="A311" t="s">
        <v>1374</v>
      </c>
      <c r="B311">
        <v>469</v>
      </c>
      <c r="D311" s="20" t="s">
        <v>1491</v>
      </c>
      <c r="E311" s="131">
        <v>312</v>
      </c>
    </row>
    <row r="312" spans="1:5">
      <c r="A312" t="s">
        <v>1375</v>
      </c>
      <c r="B312">
        <v>53</v>
      </c>
      <c r="D312" s="20" t="s">
        <v>1493</v>
      </c>
      <c r="E312" s="131">
        <v>63</v>
      </c>
    </row>
    <row r="313" spans="1:5">
      <c r="A313" t="s">
        <v>1376</v>
      </c>
      <c r="B313">
        <v>86</v>
      </c>
      <c r="D313" s="20" t="s">
        <v>1495</v>
      </c>
      <c r="E313" s="131">
        <v>90</v>
      </c>
    </row>
    <row r="314" spans="1:5">
      <c r="A314" t="s">
        <v>1377</v>
      </c>
      <c r="B314">
        <v>59</v>
      </c>
      <c r="D314" s="20" t="s">
        <v>1496</v>
      </c>
      <c r="E314" s="131">
        <v>6</v>
      </c>
    </row>
    <row r="315" spans="1:5">
      <c r="A315" t="s">
        <v>1378</v>
      </c>
      <c r="B315">
        <v>0</v>
      </c>
      <c r="D315" s="20" t="s">
        <v>1503</v>
      </c>
      <c r="E315" s="131">
        <v>21</v>
      </c>
    </row>
    <row r="316" spans="1:5">
      <c r="A316" t="s">
        <v>1383</v>
      </c>
      <c r="B316">
        <v>7</v>
      </c>
      <c r="D316" s="20" t="s">
        <v>1504</v>
      </c>
      <c r="E316" s="131">
        <v>185</v>
      </c>
    </row>
    <row r="317" spans="1:5">
      <c r="A317" t="s">
        <v>1384</v>
      </c>
      <c r="B317">
        <v>6</v>
      </c>
      <c r="D317" s="20" t="s">
        <v>1505</v>
      </c>
      <c r="E317" s="131">
        <v>145</v>
      </c>
    </row>
    <row r="318" spans="1:5">
      <c r="A318" t="s">
        <v>1385</v>
      </c>
      <c r="B318">
        <v>61</v>
      </c>
      <c r="D318" s="20" t="s">
        <v>1507</v>
      </c>
      <c r="E318" s="131">
        <v>80</v>
      </c>
    </row>
    <row r="319" spans="1:5">
      <c r="A319" t="s">
        <v>1387</v>
      </c>
      <c r="B319">
        <v>54</v>
      </c>
      <c r="D319" s="20" t="s">
        <v>1508</v>
      </c>
      <c r="E319" s="131">
        <v>236</v>
      </c>
    </row>
    <row r="320" spans="1:5">
      <c r="A320" t="s">
        <v>1388</v>
      </c>
      <c r="B320">
        <v>174</v>
      </c>
      <c r="D320" s="20" t="s">
        <v>1509</v>
      </c>
      <c r="E320" s="131">
        <v>160</v>
      </c>
    </row>
    <row r="321" spans="1:5">
      <c r="A321" t="s">
        <v>1389</v>
      </c>
      <c r="B321">
        <v>282</v>
      </c>
      <c r="D321" s="20" t="s">
        <v>1510</v>
      </c>
      <c r="E321" s="131">
        <v>142</v>
      </c>
    </row>
    <row r="322" spans="1:5">
      <c r="A322" t="s">
        <v>1391</v>
      </c>
      <c r="B322">
        <v>78</v>
      </c>
      <c r="D322" s="20" t="s">
        <v>1512</v>
      </c>
      <c r="E322" s="131">
        <v>63</v>
      </c>
    </row>
    <row r="323" spans="1:5">
      <c r="A323" t="s">
        <v>1392</v>
      </c>
      <c r="B323">
        <v>10</v>
      </c>
      <c r="D323" s="20" t="s">
        <v>1513</v>
      </c>
      <c r="E323" s="131">
        <v>77</v>
      </c>
    </row>
    <row r="324" spans="1:5">
      <c r="A324" t="s">
        <v>1393</v>
      </c>
      <c r="B324">
        <v>107</v>
      </c>
      <c r="D324" s="20" t="s">
        <v>1514</v>
      </c>
      <c r="E324" s="131">
        <v>248</v>
      </c>
    </row>
    <row r="325" spans="1:5">
      <c r="A325" t="s">
        <v>1396</v>
      </c>
      <c r="B325">
        <v>17</v>
      </c>
      <c r="D325" s="20" t="s">
        <v>1515</v>
      </c>
      <c r="E325" s="131">
        <v>199</v>
      </c>
    </row>
    <row r="326" spans="1:5">
      <c r="A326" t="s">
        <v>1397</v>
      </c>
      <c r="B326">
        <v>327</v>
      </c>
      <c r="D326" s="20" t="s">
        <v>1516</v>
      </c>
      <c r="E326" s="131">
        <v>36</v>
      </c>
    </row>
    <row r="327" spans="1:5">
      <c r="A327" t="s">
        <v>1399</v>
      </c>
      <c r="B327">
        <v>381</v>
      </c>
      <c r="D327" s="20" t="s">
        <v>1517</v>
      </c>
      <c r="E327" s="131">
        <v>47</v>
      </c>
    </row>
    <row r="328" spans="1:5">
      <c r="A328" t="s">
        <v>1401</v>
      </c>
      <c r="B328">
        <v>170</v>
      </c>
      <c r="D328" s="20" t="s">
        <v>1518</v>
      </c>
      <c r="E328" s="131">
        <v>46</v>
      </c>
    </row>
    <row r="329" spans="1:5">
      <c r="A329" t="s">
        <v>1402</v>
      </c>
      <c r="B329">
        <v>79</v>
      </c>
      <c r="D329" s="20" t="s">
        <v>1521</v>
      </c>
      <c r="E329" s="131">
        <v>119</v>
      </c>
    </row>
    <row r="330" spans="1:5">
      <c r="A330" t="s">
        <v>1403</v>
      </c>
      <c r="B330">
        <v>42</v>
      </c>
      <c r="D330" s="20" t="s">
        <v>1525</v>
      </c>
      <c r="E330" s="131">
        <v>236</v>
      </c>
    </row>
    <row r="331" spans="1:5">
      <c r="A331" t="s">
        <v>1404</v>
      </c>
      <c r="B331">
        <v>98</v>
      </c>
      <c r="D331" s="20" t="s">
        <v>1526</v>
      </c>
      <c r="E331" s="131">
        <v>143</v>
      </c>
    </row>
    <row r="332" spans="1:5">
      <c r="A332" t="s">
        <v>1405</v>
      </c>
      <c r="B332">
        <v>55</v>
      </c>
      <c r="D332" s="20" t="s">
        <v>1527</v>
      </c>
      <c r="E332" s="131">
        <v>24</v>
      </c>
    </row>
    <row r="333" spans="1:5">
      <c r="A333" t="s">
        <v>1407</v>
      </c>
      <c r="B333">
        <v>497</v>
      </c>
      <c r="D333" s="20" t="s">
        <v>1529</v>
      </c>
      <c r="E333" s="131">
        <v>35</v>
      </c>
    </row>
    <row r="334" spans="1:5">
      <c r="A334" t="s">
        <v>1410</v>
      </c>
      <c r="B334">
        <v>79</v>
      </c>
      <c r="D334" s="20" t="s">
        <v>1530</v>
      </c>
      <c r="E334" s="131">
        <v>71</v>
      </c>
    </row>
    <row r="335" spans="1:5">
      <c r="A335" t="s">
        <v>1411</v>
      </c>
      <c r="B335">
        <v>65</v>
      </c>
      <c r="D335" s="20" t="s">
        <v>1531</v>
      </c>
      <c r="E335" s="131">
        <v>176</v>
      </c>
    </row>
    <row r="336" spans="1:5">
      <c r="A336" t="s">
        <v>1413</v>
      </c>
      <c r="B336">
        <v>99</v>
      </c>
      <c r="D336" s="20" t="s">
        <v>1533</v>
      </c>
      <c r="E336" s="131">
        <v>78</v>
      </c>
    </row>
    <row r="337" spans="1:5">
      <c r="A337" t="s">
        <v>1415</v>
      </c>
      <c r="B337">
        <v>70</v>
      </c>
      <c r="D337" s="20" t="s">
        <v>1534</v>
      </c>
      <c r="E337" s="131">
        <v>134</v>
      </c>
    </row>
    <row r="338" spans="1:5">
      <c r="A338" t="s">
        <v>1416</v>
      </c>
      <c r="B338">
        <v>31</v>
      </c>
      <c r="D338" s="20" t="s">
        <v>1535</v>
      </c>
      <c r="E338" s="131">
        <v>33</v>
      </c>
    </row>
    <row r="339" spans="1:5">
      <c r="A339" t="s">
        <v>1417</v>
      </c>
      <c r="B339">
        <v>262</v>
      </c>
      <c r="D339" s="20" t="s">
        <v>1536</v>
      </c>
      <c r="E339" s="131">
        <v>110</v>
      </c>
    </row>
    <row r="340" spans="1:5">
      <c r="A340" t="s">
        <v>1418</v>
      </c>
      <c r="B340">
        <v>46</v>
      </c>
      <c r="D340" s="20" t="s">
        <v>1537</v>
      </c>
      <c r="E340" s="131">
        <v>132</v>
      </c>
    </row>
    <row r="341" spans="1:5">
      <c r="A341" t="s">
        <v>1419</v>
      </c>
      <c r="B341">
        <v>55</v>
      </c>
      <c r="D341" s="20" t="s">
        <v>1538</v>
      </c>
      <c r="E341" s="131">
        <v>48</v>
      </c>
    </row>
    <row r="342" spans="1:5">
      <c r="A342" t="s">
        <v>1420</v>
      </c>
      <c r="B342">
        <v>83</v>
      </c>
      <c r="D342" s="20" t="s">
        <v>1551</v>
      </c>
      <c r="E342" s="131">
        <v>19</v>
      </c>
    </row>
    <row r="343" spans="1:5">
      <c r="A343" t="s">
        <v>1423</v>
      </c>
      <c r="B343">
        <v>118</v>
      </c>
      <c r="D343" s="20" t="s">
        <v>1642</v>
      </c>
      <c r="E343" s="131">
        <v>2</v>
      </c>
    </row>
    <row r="344" spans="1:5">
      <c r="A344" t="s">
        <v>1424</v>
      </c>
      <c r="B344">
        <v>53</v>
      </c>
      <c r="D344" s="20" t="s">
        <v>1648</v>
      </c>
      <c r="E344" s="131">
        <v>1</v>
      </c>
    </row>
    <row r="345" spans="1:5">
      <c r="A345" t="s">
        <v>1425</v>
      </c>
      <c r="B345">
        <v>54</v>
      </c>
      <c r="D345" s="20" t="s">
        <v>1650</v>
      </c>
      <c r="E345" s="131">
        <v>78</v>
      </c>
    </row>
    <row r="346" spans="1:5">
      <c r="A346" t="s">
        <v>1426</v>
      </c>
      <c r="B346">
        <v>110</v>
      </c>
      <c r="D346" s="20" t="s">
        <v>1651</v>
      </c>
      <c r="E346" s="131">
        <v>75</v>
      </c>
    </row>
    <row r="347" spans="1:5">
      <c r="A347" t="s">
        <v>1428</v>
      </c>
      <c r="B347">
        <v>314</v>
      </c>
      <c r="D347" s="20" t="s">
        <v>1685</v>
      </c>
      <c r="E347" s="131">
        <v>32</v>
      </c>
    </row>
    <row r="348" spans="1:5">
      <c r="A348" t="s">
        <v>1430</v>
      </c>
      <c r="B348">
        <v>414</v>
      </c>
      <c r="D348" s="20" t="s">
        <v>1689</v>
      </c>
      <c r="E348" s="131">
        <v>91</v>
      </c>
    </row>
    <row r="349" spans="1:5">
      <c r="A349" t="s">
        <v>1431</v>
      </c>
      <c r="B349">
        <v>350</v>
      </c>
      <c r="D349" s="20" t="s">
        <v>1691</v>
      </c>
      <c r="E349" s="131">
        <v>134</v>
      </c>
    </row>
    <row r="350" spans="1:5">
      <c r="A350" t="s">
        <v>1433</v>
      </c>
      <c r="B350">
        <v>53</v>
      </c>
      <c r="D350" s="20" t="s">
        <v>1693</v>
      </c>
      <c r="E350" s="131">
        <v>147</v>
      </c>
    </row>
    <row r="351" spans="1:5">
      <c r="A351" t="s">
        <v>1434</v>
      </c>
      <c r="B351">
        <v>106</v>
      </c>
      <c r="D351" s="20" t="s">
        <v>1695</v>
      </c>
      <c r="E351" s="131">
        <v>58</v>
      </c>
    </row>
    <row r="352" spans="1:5">
      <c r="A352" t="s">
        <v>1435</v>
      </c>
      <c r="B352">
        <v>213</v>
      </c>
      <c r="D352" s="20" t="s">
        <v>1696</v>
      </c>
      <c r="E352" s="131">
        <v>164</v>
      </c>
    </row>
    <row r="353" spans="1:5">
      <c r="A353" t="s">
        <v>1437</v>
      </c>
      <c r="B353">
        <v>0</v>
      </c>
      <c r="D353" s="20" t="s">
        <v>1717</v>
      </c>
      <c r="E353" s="131">
        <v>49</v>
      </c>
    </row>
    <row r="354" spans="1:5">
      <c r="A354" t="s">
        <v>1438</v>
      </c>
      <c r="B354">
        <v>83</v>
      </c>
      <c r="D354" s="20" t="s">
        <v>1722</v>
      </c>
      <c r="E354" s="131">
        <v>134</v>
      </c>
    </row>
    <row r="355" spans="1:5">
      <c r="A355" t="s">
        <v>1440</v>
      </c>
      <c r="B355">
        <v>258</v>
      </c>
      <c r="D355" s="20" t="s">
        <v>1724</v>
      </c>
      <c r="E355" s="131">
        <v>77</v>
      </c>
    </row>
    <row r="356" spans="1:5">
      <c r="A356" t="s">
        <v>1441</v>
      </c>
      <c r="B356">
        <v>71</v>
      </c>
      <c r="D356" s="20" t="s">
        <v>1725</v>
      </c>
      <c r="E356" s="131">
        <v>37</v>
      </c>
    </row>
    <row r="357" spans="1:5">
      <c r="A357" t="s">
        <v>1442</v>
      </c>
      <c r="B357">
        <v>224</v>
      </c>
      <c r="D357" s="20" t="s">
        <v>1726</v>
      </c>
      <c r="E357" s="131">
        <v>140</v>
      </c>
    </row>
    <row r="358" spans="1:5">
      <c r="A358" t="s">
        <v>1444</v>
      </c>
      <c r="B358">
        <v>16</v>
      </c>
      <c r="D358" s="20" t="s">
        <v>1728</v>
      </c>
      <c r="E358" s="131">
        <v>15</v>
      </c>
    </row>
    <row r="359" spans="1:5">
      <c r="A359" t="s">
        <v>1446</v>
      </c>
      <c r="B359">
        <v>243</v>
      </c>
      <c r="D359" s="20" t="s">
        <v>1729</v>
      </c>
      <c r="E359" s="131">
        <v>9</v>
      </c>
    </row>
    <row r="360" spans="1:5">
      <c r="A360" t="s">
        <v>1449</v>
      </c>
      <c r="B360">
        <v>60</v>
      </c>
      <c r="D360" s="20" t="s">
        <v>1731</v>
      </c>
      <c r="E360" s="131">
        <v>19</v>
      </c>
    </row>
    <row r="361" spans="1:5">
      <c r="A361" t="s">
        <v>1450</v>
      </c>
      <c r="B361">
        <v>331</v>
      </c>
      <c r="D361" s="20" t="s">
        <v>1737</v>
      </c>
      <c r="E361" s="131">
        <v>47</v>
      </c>
    </row>
    <row r="362" spans="1:5">
      <c r="A362" t="s">
        <v>1451</v>
      </c>
      <c r="B362">
        <v>0</v>
      </c>
      <c r="D362" s="20" t="s">
        <v>1738</v>
      </c>
      <c r="E362" s="131">
        <v>230</v>
      </c>
    </row>
    <row r="363" spans="1:5">
      <c r="A363" t="s">
        <v>1452</v>
      </c>
      <c r="B363">
        <v>85</v>
      </c>
      <c r="D363" s="20" t="s">
        <v>1740</v>
      </c>
      <c r="E363" s="131">
        <v>207</v>
      </c>
    </row>
    <row r="364" spans="1:5">
      <c r="A364" t="s">
        <v>1454</v>
      </c>
      <c r="B364">
        <v>55</v>
      </c>
      <c r="D364" s="20" t="s">
        <v>1741</v>
      </c>
      <c r="E364" s="131">
        <v>42</v>
      </c>
    </row>
    <row r="365" spans="1:5">
      <c r="A365" t="s">
        <v>1455</v>
      </c>
      <c r="B365">
        <v>207</v>
      </c>
      <c r="D365" s="20" t="s">
        <v>1742</v>
      </c>
      <c r="E365" s="131">
        <v>148</v>
      </c>
    </row>
    <row r="366" spans="1:5">
      <c r="A366" t="s">
        <v>1456</v>
      </c>
      <c r="B366">
        <v>85</v>
      </c>
      <c r="D366" s="20" t="s">
        <v>1743</v>
      </c>
      <c r="E366" s="131">
        <v>34</v>
      </c>
    </row>
    <row r="367" spans="1:5">
      <c r="A367" t="s">
        <v>1457</v>
      </c>
      <c r="B367">
        <v>51</v>
      </c>
      <c r="D367" s="20" t="s">
        <v>1744</v>
      </c>
      <c r="E367" s="131">
        <v>106</v>
      </c>
    </row>
    <row r="368" spans="1:5">
      <c r="A368" t="s">
        <v>1461</v>
      </c>
      <c r="B368">
        <v>130</v>
      </c>
      <c r="D368" s="20" t="s">
        <v>1745</v>
      </c>
      <c r="E368" s="131">
        <v>94</v>
      </c>
    </row>
    <row r="369" spans="1:5">
      <c r="A369" t="s">
        <v>1462</v>
      </c>
      <c r="B369">
        <v>49</v>
      </c>
      <c r="D369" s="20" t="s">
        <v>1746</v>
      </c>
      <c r="E369" s="131">
        <v>122</v>
      </c>
    </row>
    <row r="370" spans="1:5">
      <c r="A370" t="s">
        <v>1463</v>
      </c>
      <c r="B370">
        <v>38</v>
      </c>
      <c r="D370" s="20" t="s">
        <v>1748</v>
      </c>
      <c r="E370" s="131">
        <v>55</v>
      </c>
    </row>
    <row r="371" spans="1:5">
      <c r="A371" t="s">
        <v>1464</v>
      </c>
      <c r="B371">
        <v>221</v>
      </c>
      <c r="D371" s="20" t="s">
        <v>2007</v>
      </c>
      <c r="E371" s="131">
        <v>61</v>
      </c>
    </row>
    <row r="372" spans="1:5">
      <c r="A372" t="s">
        <v>1465</v>
      </c>
      <c r="B372">
        <v>94</v>
      </c>
      <c r="D372" s="20" t="s">
        <v>2008</v>
      </c>
      <c r="E372" s="131">
        <v>24</v>
      </c>
    </row>
    <row r="373" spans="1:5">
      <c r="A373" t="s">
        <v>1466</v>
      </c>
      <c r="B373">
        <v>180</v>
      </c>
      <c r="D373" s="20" t="s">
        <v>2009</v>
      </c>
      <c r="E373" s="131">
        <v>13</v>
      </c>
    </row>
    <row r="374" spans="1:5">
      <c r="A374" t="s">
        <v>1467</v>
      </c>
      <c r="B374">
        <v>88</v>
      </c>
      <c r="D374" s="20" t="s">
        <v>2010</v>
      </c>
      <c r="E374" s="131">
        <v>53</v>
      </c>
    </row>
    <row r="375" spans="1:5">
      <c r="A375" t="s">
        <v>1468</v>
      </c>
      <c r="B375">
        <v>184</v>
      </c>
      <c r="D375" s="20" t="s">
        <v>2011</v>
      </c>
      <c r="E375" s="131">
        <v>147</v>
      </c>
    </row>
    <row r="376" spans="1:5">
      <c r="A376" t="s">
        <v>1470</v>
      </c>
      <c r="B376">
        <v>95</v>
      </c>
      <c r="D376" s="20" t="s">
        <v>2012</v>
      </c>
      <c r="E376" s="131">
        <v>11</v>
      </c>
    </row>
    <row r="377" spans="1:5">
      <c r="A377" t="s">
        <v>1471</v>
      </c>
      <c r="B377">
        <v>58</v>
      </c>
      <c r="D377" s="20" t="s">
        <v>2013</v>
      </c>
      <c r="E377" s="131">
        <v>37</v>
      </c>
    </row>
    <row r="378" spans="1:5">
      <c r="A378" t="s">
        <v>1472</v>
      </c>
      <c r="B378">
        <v>320</v>
      </c>
      <c r="D378" s="20" t="s">
        <v>2014</v>
      </c>
      <c r="E378" s="131">
        <v>66</v>
      </c>
    </row>
    <row r="379" spans="1:5">
      <c r="A379" t="s">
        <v>1474</v>
      </c>
      <c r="B379">
        <v>144</v>
      </c>
      <c r="D379" s="20" t="s">
        <v>2015</v>
      </c>
      <c r="E379" s="131">
        <v>14</v>
      </c>
    </row>
    <row r="380" spans="1:5">
      <c r="A380" t="s">
        <v>1475</v>
      </c>
      <c r="B380">
        <v>216</v>
      </c>
      <c r="D380" s="20" t="s">
        <v>2016</v>
      </c>
      <c r="E380" s="131">
        <v>75</v>
      </c>
    </row>
    <row r="381" spans="1:5">
      <c r="A381" t="s">
        <v>1476</v>
      </c>
      <c r="B381">
        <v>211</v>
      </c>
      <c r="D381" s="20" t="s">
        <v>2017</v>
      </c>
      <c r="E381" s="131">
        <v>38</v>
      </c>
    </row>
    <row r="382" spans="1:5">
      <c r="A382" t="s">
        <v>1477</v>
      </c>
      <c r="B382">
        <v>20</v>
      </c>
      <c r="D382" s="20" t="s">
        <v>2018</v>
      </c>
      <c r="E382" s="131">
        <v>112</v>
      </c>
    </row>
    <row r="383" spans="1:5">
      <c r="A383" t="s">
        <v>1478</v>
      </c>
      <c r="B383">
        <v>810</v>
      </c>
      <c r="D383" s="20" t="s">
        <v>2019</v>
      </c>
      <c r="E383" s="131">
        <v>62</v>
      </c>
    </row>
    <row r="384" spans="1:5">
      <c r="A384" t="s">
        <v>1480</v>
      </c>
      <c r="B384">
        <v>86</v>
      </c>
      <c r="D384" s="20" t="s">
        <v>2020</v>
      </c>
      <c r="E384" s="131">
        <v>15</v>
      </c>
    </row>
    <row r="385" spans="1:5">
      <c r="A385" t="s">
        <v>1481</v>
      </c>
      <c r="B385">
        <v>36</v>
      </c>
      <c r="D385" s="20" t="s">
        <v>2021</v>
      </c>
      <c r="E385" s="131">
        <v>18</v>
      </c>
    </row>
    <row r="386" spans="1:5">
      <c r="A386" t="s">
        <v>1482</v>
      </c>
      <c r="B386">
        <v>34</v>
      </c>
      <c r="D386" s="20" t="s">
        <v>2022</v>
      </c>
      <c r="E386" s="131">
        <v>38</v>
      </c>
    </row>
    <row r="387" spans="1:5">
      <c r="A387" t="s">
        <v>1486</v>
      </c>
      <c r="B387">
        <v>0</v>
      </c>
      <c r="D387" s="20" t="s">
        <v>2023</v>
      </c>
      <c r="E387" s="131">
        <v>136</v>
      </c>
    </row>
    <row r="388" spans="1:5">
      <c r="A388" t="s">
        <v>1487</v>
      </c>
      <c r="B388">
        <v>0</v>
      </c>
      <c r="D388" s="20" t="s">
        <v>2024</v>
      </c>
      <c r="E388" s="131">
        <v>28</v>
      </c>
    </row>
    <row r="389" spans="1:5">
      <c r="A389" t="s">
        <v>1488</v>
      </c>
      <c r="B389">
        <v>84</v>
      </c>
      <c r="D389" s="20" t="s">
        <v>2025</v>
      </c>
      <c r="E389" s="131">
        <v>141</v>
      </c>
    </row>
    <row r="390" spans="1:5">
      <c r="A390" t="s">
        <v>1490</v>
      </c>
      <c r="B390">
        <v>98</v>
      </c>
      <c r="D390" s="20" t="s">
        <v>2026</v>
      </c>
      <c r="E390" s="131">
        <v>46</v>
      </c>
    </row>
    <row r="391" spans="1:5">
      <c r="A391" t="s">
        <v>1491</v>
      </c>
      <c r="B391">
        <v>312</v>
      </c>
      <c r="D391" s="20" t="s">
        <v>2027</v>
      </c>
      <c r="E391" s="131">
        <v>23</v>
      </c>
    </row>
    <row r="392" spans="1:5">
      <c r="A392" t="s">
        <v>1493</v>
      </c>
      <c r="B392">
        <v>63</v>
      </c>
      <c r="D392" s="20" t="s">
        <v>2028</v>
      </c>
      <c r="E392" s="131">
        <v>16</v>
      </c>
    </row>
    <row r="393" spans="1:5">
      <c r="A393" t="s">
        <v>1495</v>
      </c>
      <c r="B393">
        <v>90</v>
      </c>
      <c r="D393" s="20" t="s">
        <v>2029</v>
      </c>
      <c r="E393" s="131">
        <v>10</v>
      </c>
    </row>
    <row r="394" spans="1:5">
      <c r="A394" t="s">
        <v>1496</v>
      </c>
      <c r="B394">
        <v>6</v>
      </c>
      <c r="D394" s="20" t="s">
        <v>2030</v>
      </c>
      <c r="E394" s="131">
        <v>98</v>
      </c>
    </row>
    <row r="395" spans="1:5">
      <c r="A395" t="s">
        <v>272</v>
      </c>
      <c r="B395">
        <v>64</v>
      </c>
      <c r="D395" s="20" t="s">
        <v>2031</v>
      </c>
      <c r="E395" s="131">
        <v>38</v>
      </c>
    </row>
    <row r="396" spans="1:5">
      <c r="A396" t="s">
        <v>273</v>
      </c>
      <c r="B396">
        <v>30</v>
      </c>
      <c r="D396" s="20" t="s">
        <v>2032</v>
      </c>
      <c r="E396" s="131">
        <v>30</v>
      </c>
    </row>
    <row r="397" spans="1:5">
      <c r="A397" t="s">
        <v>274</v>
      </c>
      <c r="B397">
        <v>49</v>
      </c>
      <c r="D397" s="20" t="s">
        <v>2033</v>
      </c>
      <c r="E397" s="131">
        <v>86</v>
      </c>
    </row>
    <row r="398" spans="1:5">
      <c r="A398" t="s">
        <v>275</v>
      </c>
      <c r="B398">
        <v>0</v>
      </c>
      <c r="D398" s="20" t="s">
        <v>2034</v>
      </c>
      <c r="E398" s="131">
        <v>10</v>
      </c>
    </row>
    <row r="399" spans="1:5">
      <c r="A399" t="s">
        <v>276</v>
      </c>
      <c r="B399">
        <v>48</v>
      </c>
      <c r="D399" s="20" t="s">
        <v>2035</v>
      </c>
      <c r="E399" s="131">
        <v>82</v>
      </c>
    </row>
    <row r="400" spans="1:5">
      <c r="A400" t="s">
        <v>277</v>
      </c>
      <c r="B400">
        <v>92</v>
      </c>
      <c r="D400" s="20" t="s">
        <v>2103</v>
      </c>
      <c r="E400" s="131">
        <v>112</v>
      </c>
    </row>
    <row r="401" spans="1:5">
      <c r="A401" t="s">
        <v>278</v>
      </c>
      <c r="B401">
        <v>50</v>
      </c>
      <c r="D401" s="20" t="s">
        <v>2104</v>
      </c>
      <c r="E401" s="131">
        <v>56</v>
      </c>
    </row>
    <row r="402" spans="1:5">
      <c r="A402" t="s">
        <v>279</v>
      </c>
      <c r="B402">
        <v>37</v>
      </c>
      <c r="D402" s="20" t="s">
        <v>2105</v>
      </c>
      <c r="E402" s="131">
        <v>116</v>
      </c>
    </row>
    <row r="403" spans="1:5">
      <c r="A403" t="s">
        <v>279</v>
      </c>
      <c r="B403">
        <v>94</v>
      </c>
      <c r="D403" s="20" t="s">
        <v>2106</v>
      </c>
      <c r="E403" s="131">
        <v>159</v>
      </c>
    </row>
    <row r="404" spans="1:5">
      <c r="A404" t="s">
        <v>280</v>
      </c>
      <c r="B404">
        <v>180</v>
      </c>
      <c r="D404" s="20" t="s">
        <v>2107</v>
      </c>
      <c r="E404" s="131">
        <v>146</v>
      </c>
    </row>
    <row r="405" spans="1:5">
      <c r="A405" t="s">
        <v>281</v>
      </c>
      <c r="B405">
        <v>0</v>
      </c>
      <c r="D405" s="20" t="s">
        <v>2108</v>
      </c>
      <c r="E405" s="131">
        <v>103</v>
      </c>
    </row>
    <row r="406" spans="1:5">
      <c r="A406" t="s">
        <v>282</v>
      </c>
      <c r="B406">
        <v>50</v>
      </c>
      <c r="D406" s="20" t="s">
        <v>2109</v>
      </c>
      <c r="E406" s="131">
        <v>129</v>
      </c>
    </row>
    <row r="407" spans="1:5">
      <c r="A407" t="s">
        <v>283</v>
      </c>
      <c r="B407">
        <v>50</v>
      </c>
      <c r="D407" s="20" t="s">
        <v>2110</v>
      </c>
      <c r="E407" s="131">
        <v>133</v>
      </c>
    </row>
    <row r="408" spans="1:5">
      <c r="A408" t="s">
        <v>284</v>
      </c>
      <c r="B408">
        <v>50</v>
      </c>
      <c r="D408" s="20" t="s">
        <v>2142</v>
      </c>
      <c r="E408" s="131">
        <v>26</v>
      </c>
    </row>
    <row r="409" spans="1:5">
      <c r="A409" t="s">
        <v>285</v>
      </c>
      <c r="B409">
        <v>50</v>
      </c>
      <c r="D409" s="20" t="s">
        <v>2143</v>
      </c>
      <c r="E409" s="131">
        <v>38</v>
      </c>
    </row>
    <row r="410" spans="1:5">
      <c r="A410" t="s">
        <v>286</v>
      </c>
      <c r="B410">
        <v>50</v>
      </c>
      <c r="D410" s="20" t="s">
        <v>2144</v>
      </c>
      <c r="E410" s="131">
        <v>358</v>
      </c>
    </row>
    <row r="411" spans="1:5">
      <c r="A411" t="s">
        <v>287</v>
      </c>
      <c r="B411">
        <v>50</v>
      </c>
      <c r="D411" s="20" t="s">
        <v>2145</v>
      </c>
      <c r="E411" s="131">
        <v>296</v>
      </c>
    </row>
    <row r="412" spans="1:5">
      <c r="A412" t="s">
        <v>288</v>
      </c>
      <c r="B412">
        <v>50</v>
      </c>
      <c r="D412" s="20" t="s">
        <v>2146</v>
      </c>
      <c r="E412" s="131">
        <v>69</v>
      </c>
    </row>
    <row r="413" spans="1:5">
      <c r="A413" t="s">
        <v>289</v>
      </c>
      <c r="B413">
        <v>50</v>
      </c>
      <c r="D413" s="20" t="s">
        <v>2147</v>
      </c>
      <c r="E413" s="131">
        <v>47</v>
      </c>
    </row>
    <row r="414" spans="1:5">
      <c r="A414" t="s">
        <v>290</v>
      </c>
      <c r="B414">
        <v>50</v>
      </c>
      <c r="D414" s="20" t="s">
        <v>2148</v>
      </c>
      <c r="E414" s="131">
        <v>190</v>
      </c>
    </row>
    <row r="415" spans="1:5">
      <c r="A415" t="s">
        <v>291</v>
      </c>
      <c r="B415">
        <v>50</v>
      </c>
      <c r="D415" s="20" t="s">
        <v>2149</v>
      </c>
      <c r="E415" s="131">
        <v>314</v>
      </c>
    </row>
    <row r="416" spans="1:5">
      <c r="A416" t="s">
        <v>292</v>
      </c>
      <c r="B416">
        <v>50</v>
      </c>
      <c r="D416" s="20" t="s">
        <v>2150</v>
      </c>
      <c r="E416" s="131">
        <v>181</v>
      </c>
    </row>
    <row r="417" spans="1:5">
      <c r="A417" t="s">
        <v>293</v>
      </c>
      <c r="B417">
        <v>50</v>
      </c>
      <c r="D417" s="20" t="s">
        <v>2151</v>
      </c>
      <c r="E417" s="131">
        <v>177</v>
      </c>
    </row>
    <row r="418" spans="1:5">
      <c r="A418" t="s">
        <v>294</v>
      </c>
      <c r="B418">
        <v>0</v>
      </c>
      <c r="D418" s="20" t="s">
        <v>2152</v>
      </c>
      <c r="E418" s="131">
        <v>108</v>
      </c>
    </row>
    <row r="419" spans="1:5">
      <c r="A419" t="s">
        <v>295</v>
      </c>
      <c r="B419">
        <v>0</v>
      </c>
      <c r="D419" s="20" t="s">
        <v>2153</v>
      </c>
      <c r="E419" s="131">
        <v>144</v>
      </c>
    </row>
    <row r="420" spans="1:5">
      <c r="A420" t="s">
        <v>296</v>
      </c>
      <c r="B420">
        <v>50</v>
      </c>
      <c r="D420" s="20" t="s">
        <v>2154</v>
      </c>
      <c r="E420" s="131">
        <v>115</v>
      </c>
    </row>
    <row r="421" spans="1:5">
      <c r="A421" t="s">
        <v>297</v>
      </c>
      <c r="B421">
        <v>0</v>
      </c>
      <c r="D421" s="20" t="s">
        <v>2155</v>
      </c>
      <c r="E421" s="131">
        <v>49</v>
      </c>
    </row>
    <row r="422" spans="1:5">
      <c r="A422" t="s">
        <v>298</v>
      </c>
      <c r="B422">
        <v>50</v>
      </c>
      <c r="D422" s="20" t="s">
        <v>2156</v>
      </c>
      <c r="E422" s="131">
        <v>166</v>
      </c>
    </row>
    <row r="423" spans="1:5">
      <c r="A423" t="s">
        <v>299</v>
      </c>
      <c r="B423">
        <v>50</v>
      </c>
      <c r="D423" s="20" t="s">
        <v>2157</v>
      </c>
      <c r="E423" s="131">
        <v>260</v>
      </c>
    </row>
    <row r="424" spans="1:5">
      <c r="A424" t="s">
        <v>300</v>
      </c>
      <c r="B424">
        <v>50</v>
      </c>
      <c r="D424" s="20" t="s">
        <v>2158</v>
      </c>
      <c r="E424" s="131">
        <v>47</v>
      </c>
    </row>
    <row r="425" spans="1:5">
      <c r="A425" t="s">
        <v>301</v>
      </c>
      <c r="B425">
        <v>0</v>
      </c>
      <c r="D425" s="20" t="s">
        <v>2159</v>
      </c>
      <c r="E425" s="131">
        <v>21</v>
      </c>
    </row>
    <row r="426" spans="1:5">
      <c r="A426" t="s">
        <v>302</v>
      </c>
      <c r="B426">
        <v>50</v>
      </c>
      <c r="D426" s="20" t="s">
        <v>2160</v>
      </c>
      <c r="E426" s="131">
        <v>302</v>
      </c>
    </row>
    <row r="427" spans="1:5">
      <c r="A427" t="s">
        <v>303</v>
      </c>
      <c r="B427">
        <v>50</v>
      </c>
      <c r="D427" s="20" t="s">
        <v>2161</v>
      </c>
      <c r="E427" s="131">
        <v>302</v>
      </c>
    </row>
    <row r="428" spans="1:5">
      <c r="A428" t="s">
        <v>304</v>
      </c>
      <c r="B428">
        <v>50</v>
      </c>
      <c r="D428" s="20" t="s">
        <v>2162</v>
      </c>
      <c r="E428" s="131">
        <v>89</v>
      </c>
    </row>
    <row r="429" spans="1:5">
      <c r="A429" t="s">
        <v>305</v>
      </c>
      <c r="B429">
        <v>0</v>
      </c>
      <c r="D429" s="20" t="s">
        <v>2163</v>
      </c>
      <c r="E429" s="131">
        <v>297</v>
      </c>
    </row>
    <row r="430" spans="1:5">
      <c r="A430" t="s">
        <v>306</v>
      </c>
      <c r="B430">
        <v>0</v>
      </c>
      <c r="D430" s="20" t="s">
        <v>2164</v>
      </c>
      <c r="E430" s="131">
        <v>690</v>
      </c>
    </row>
    <row r="431" spans="1:5">
      <c r="A431" t="s">
        <v>307</v>
      </c>
      <c r="B431">
        <v>50</v>
      </c>
      <c r="D431" s="20" t="s">
        <v>2165</v>
      </c>
      <c r="E431" s="131">
        <v>1157</v>
      </c>
    </row>
    <row r="432" spans="1:5">
      <c r="A432" t="s">
        <v>308</v>
      </c>
      <c r="B432">
        <v>50</v>
      </c>
      <c r="D432" s="20" t="s">
        <v>2166</v>
      </c>
      <c r="E432" s="131">
        <v>100</v>
      </c>
    </row>
    <row r="433" spans="1:5">
      <c r="A433" t="s">
        <v>309</v>
      </c>
      <c r="B433">
        <v>50</v>
      </c>
      <c r="D433" s="20" t="s">
        <v>2167</v>
      </c>
      <c r="E433" s="131">
        <v>103</v>
      </c>
    </row>
    <row r="434" spans="1:5">
      <c r="A434" t="s">
        <v>310</v>
      </c>
      <c r="B434">
        <v>0</v>
      </c>
      <c r="D434" s="20" t="s">
        <v>2168</v>
      </c>
      <c r="E434" s="131">
        <v>51</v>
      </c>
    </row>
    <row r="435" spans="1:5">
      <c r="A435" t="s">
        <v>311</v>
      </c>
      <c r="B435">
        <v>50</v>
      </c>
      <c r="D435" s="20" t="s">
        <v>2169</v>
      </c>
      <c r="E435" s="131">
        <v>52</v>
      </c>
    </row>
    <row r="436" spans="1:5">
      <c r="A436" t="s">
        <v>312</v>
      </c>
      <c r="B436">
        <v>0</v>
      </c>
      <c r="D436" s="20" t="s">
        <v>2170</v>
      </c>
      <c r="E436" s="131">
        <v>71</v>
      </c>
    </row>
    <row r="437" spans="1:5">
      <c r="A437" t="s">
        <v>313</v>
      </c>
      <c r="B437">
        <v>0</v>
      </c>
      <c r="D437" s="20" t="s">
        <v>2171</v>
      </c>
      <c r="E437" s="131">
        <v>250</v>
      </c>
    </row>
    <row r="438" spans="1:5">
      <c r="A438" t="s">
        <v>314</v>
      </c>
      <c r="B438">
        <v>50</v>
      </c>
      <c r="D438" s="20" t="s">
        <v>2172</v>
      </c>
      <c r="E438" s="131">
        <v>72</v>
      </c>
    </row>
    <row r="439" spans="1:5">
      <c r="A439" t="s">
        <v>315</v>
      </c>
      <c r="B439">
        <v>50</v>
      </c>
      <c r="D439" s="20" t="s">
        <v>2173</v>
      </c>
      <c r="E439" s="131">
        <v>90</v>
      </c>
    </row>
    <row r="440" spans="1:5">
      <c r="A440" t="s">
        <v>316</v>
      </c>
      <c r="B440">
        <v>0</v>
      </c>
      <c r="D440" s="20" t="s">
        <v>2174</v>
      </c>
      <c r="E440" s="131">
        <v>423</v>
      </c>
    </row>
    <row r="441" spans="1:5">
      <c r="A441" t="s">
        <v>317</v>
      </c>
      <c r="B441">
        <v>0</v>
      </c>
      <c r="D441" s="20" t="s">
        <v>2175</v>
      </c>
      <c r="E441" s="131">
        <v>749</v>
      </c>
    </row>
    <row r="442" spans="1:5">
      <c r="A442" t="s">
        <v>318</v>
      </c>
      <c r="B442">
        <v>50</v>
      </c>
      <c r="D442" s="20" t="s">
        <v>2176</v>
      </c>
      <c r="E442" s="131">
        <v>183</v>
      </c>
    </row>
    <row r="443" spans="1:5">
      <c r="A443" t="s">
        <v>319</v>
      </c>
      <c r="B443">
        <v>50</v>
      </c>
      <c r="D443" s="20" t="s">
        <v>2177</v>
      </c>
      <c r="E443" s="131">
        <v>348</v>
      </c>
    </row>
    <row r="444" spans="1:5">
      <c r="A444" t="s">
        <v>320</v>
      </c>
      <c r="B444">
        <v>0</v>
      </c>
      <c r="D444" s="20" t="s">
        <v>2178</v>
      </c>
      <c r="E444" s="131">
        <v>74</v>
      </c>
    </row>
    <row r="445" spans="1:5">
      <c r="A445" t="s">
        <v>321</v>
      </c>
      <c r="B445">
        <v>50</v>
      </c>
      <c r="D445" s="20" t="s">
        <v>2179</v>
      </c>
      <c r="E445" s="131">
        <v>81</v>
      </c>
    </row>
    <row r="446" spans="1:5">
      <c r="A446" t="s">
        <v>322</v>
      </c>
      <c r="B446">
        <v>50</v>
      </c>
      <c r="D446" s="20" t="s">
        <v>2180</v>
      </c>
      <c r="E446" s="131">
        <v>82</v>
      </c>
    </row>
    <row r="447" spans="1:5">
      <c r="A447" t="s">
        <v>323</v>
      </c>
      <c r="B447">
        <v>0</v>
      </c>
      <c r="D447" s="20" t="s">
        <v>2181</v>
      </c>
      <c r="E447" s="131">
        <v>152</v>
      </c>
    </row>
    <row r="448" spans="1:5">
      <c r="A448" t="s">
        <v>4372</v>
      </c>
      <c r="B448">
        <v>0</v>
      </c>
      <c r="D448" s="20" t="s">
        <v>2182</v>
      </c>
      <c r="E448" s="131">
        <v>35</v>
      </c>
    </row>
    <row r="449" spans="1:5">
      <c r="A449" t="s">
        <v>324</v>
      </c>
      <c r="B449">
        <v>50</v>
      </c>
      <c r="D449" s="20" t="s">
        <v>2183</v>
      </c>
      <c r="E449" s="131">
        <v>59</v>
      </c>
    </row>
    <row r="450" spans="1:5">
      <c r="A450" t="s">
        <v>325</v>
      </c>
      <c r="B450">
        <v>0</v>
      </c>
      <c r="D450" s="20" t="s">
        <v>2184</v>
      </c>
      <c r="E450" s="131">
        <v>116</v>
      </c>
    </row>
    <row r="451" spans="1:5">
      <c r="A451" t="s">
        <v>326</v>
      </c>
      <c r="B451">
        <v>50</v>
      </c>
      <c r="D451" s="20" t="s">
        <v>2185</v>
      </c>
      <c r="E451" s="131">
        <v>106</v>
      </c>
    </row>
    <row r="452" spans="1:5">
      <c r="A452" t="s">
        <v>327</v>
      </c>
      <c r="B452">
        <v>50</v>
      </c>
      <c r="D452" s="20" t="s">
        <v>2186</v>
      </c>
      <c r="E452" s="131">
        <v>8</v>
      </c>
    </row>
    <row r="453" spans="1:5">
      <c r="A453" t="s">
        <v>328</v>
      </c>
      <c r="B453">
        <v>0</v>
      </c>
      <c r="D453" s="20" t="s">
        <v>2187</v>
      </c>
      <c r="E453" s="131">
        <v>83</v>
      </c>
    </row>
    <row r="454" spans="1:5">
      <c r="A454" t="s">
        <v>329</v>
      </c>
      <c r="B454">
        <v>0</v>
      </c>
      <c r="D454" s="20" t="s">
        <v>2188</v>
      </c>
      <c r="E454" s="131">
        <v>271</v>
      </c>
    </row>
    <row r="455" spans="1:5">
      <c r="A455" t="s">
        <v>330</v>
      </c>
      <c r="B455">
        <v>50</v>
      </c>
      <c r="D455" s="20" t="s">
        <v>2189</v>
      </c>
      <c r="E455" s="131">
        <v>317</v>
      </c>
    </row>
    <row r="456" spans="1:5">
      <c r="A456" t="s">
        <v>331</v>
      </c>
      <c r="B456">
        <v>0</v>
      </c>
      <c r="D456" s="20" t="s">
        <v>2190</v>
      </c>
      <c r="E456" s="131">
        <v>384</v>
      </c>
    </row>
    <row r="457" spans="1:5">
      <c r="A457" t="s">
        <v>332</v>
      </c>
      <c r="B457">
        <v>50</v>
      </c>
      <c r="D457" s="20" t="s">
        <v>2191</v>
      </c>
      <c r="E457" s="131">
        <v>275</v>
      </c>
    </row>
    <row r="458" spans="1:5">
      <c r="A458" t="s">
        <v>333</v>
      </c>
      <c r="B458">
        <v>50</v>
      </c>
      <c r="D458" s="20" t="s">
        <v>2192</v>
      </c>
      <c r="E458" s="131">
        <v>50</v>
      </c>
    </row>
    <row r="459" spans="1:5">
      <c r="A459" t="s">
        <v>334</v>
      </c>
      <c r="B459">
        <v>50</v>
      </c>
      <c r="D459" s="20" t="s">
        <v>2193</v>
      </c>
      <c r="E459" s="131">
        <v>48</v>
      </c>
    </row>
    <row r="460" spans="1:5">
      <c r="A460" t="s">
        <v>335</v>
      </c>
      <c r="B460">
        <v>0</v>
      </c>
      <c r="D460" s="20" t="s">
        <v>2194</v>
      </c>
      <c r="E460" s="131">
        <v>23</v>
      </c>
    </row>
    <row r="461" spans="1:5">
      <c r="A461" t="s">
        <v>336</v>
      </c>
      <c r="B461">
        <v>50</v>
      </c>
      <c r="D461" s="20" t="s">
        <v>2195</v>
      </c>
      <c r="E461" s="131">
        <v>32</v>
      </c>
    </row>
    <row r="462" spans="1:5">
      <c r="A462" t="s">
        <v>337</v>
      </c>
      <c r="B462">
        <v>50</v>
      </c>
      <c r="D462" s="20" t="s">
        <v>2196</v>
      </c>
      <c r="E462" s="131">
        <v>48</v>
      </c>
    </row>
    <row r="463" spans="1:5">
      <c r="A463" t="s">
        <v>338</v>
      </c>
      <c r="B463">
        <v>50</v>
      </c>
      <c r="D463" s="20" t="s">
        <v>2197</v>
      </c>
      <c r="E463" s="131">
        <v>39</v>
      </c>
    </row>
    <row r="464" spans="1:5">
      <c r="A464" t="s">
        <v>339</v>
      </c>
      <c r="B464">
        <v>0</v>
      </c>
      <c r="D464" s="20" t="s">
        <v>2198</v>
      </c>
      <c r="E464" s="131">
        <v>161</v>
      </c>
    </row>
    <row r="465" spans="1:5">
      <c r="A465" t="s">
        <v>340</v>
      </c>
      <c r="B465">
        <v>50</v>
      </c>
      <c r="D465" s="20" t="s">
        <v>2199</v>
      </c>
      <c r="E465" s="131">
        <v>52</v>
      </c>
    </row>
    <row r="466" spans="1:5">
      <c r="A466" t="s">
        <v>341</v>
      </c>
      <c r="B466">
        <v>0</v>
      </c>
      <c r="D466" s="20" t="s">
        <v>2203</v>
      </c>
      <c r="E466" s="131">
        <v>1</v>
      </c>
    </row>
    <row r="467" spans="1:5">
      <c r="A467" t="s">
        <v>342</v>
      </c>
      <c r="B467">
        <v>0</v>
      </c>
      <c r="D467" s="20" t="s">
        <v>2209</v>
      </c>
      <c r="E467" s="131">
        <v>0</v>
      </c>
    </row>
    <row r="468" spans="1:5">
      <c r="A468" t="s">
        <v>343</v>
      </c>
      <c r="B468">
        <v>50</v>
      </c>
      <c r="D468" s="20" t="s">
        <v>2215</v>
      </c>
      <c r="E468" s="131">
        <v>0</v>
      </c>
    </row>
    <row r="469" spans="1:5">
      <c r="A469" t="s">
        <v>344</v>
      </c>
      <c r="B469">
        <v>0</v>
      </c>
      <c r="D469" s="20" t="s">
        <v>2216</v>
      </c>
      <c r="E469" s="131">
        <v>0</v>
      </c>
    </row>
    <row r="470" spans="1:5">
      <c r="A470" t="s">
        <v>345</v>
      </c>
      <c r="B470">
        <v>50</v>
      </c>
      <c r="D470" s="20" t="s">
        <v>2217</v>
      </c>
      <c r="E470" s="131">
        <v>0</v>
      </c>
    </row>
    <row r="471" spans="1:5">
      <c r="A471" t="s">
        <v>346</v>
      </c>
      <c r="B471">
        <v>50</v>
      </c>
      <c r="D471" s="20" t="s">
        <v>2219</v>
      </c>
      <c r="E471" s="131">
        <v>18</v>
      </c>
    </row>
    <row r="472" spans="1:5">
      <c r="A472" t="s">
        <v>347</v>
      </c>
      <c r="B472">
        <v>50</v>
      </c>
      <c r="D472" s="20" t="s">
        <v>2222</v>
      </c>
      <c r="E472" s="131">
        <v>10</v>
      </c>
    </row>
    <row r="473" spans="1:5">
      <c r="A473" t="s">
        <v>348</v>
      </c>
      <c r="B473">
        <v>50</v>
      </c>
      <c r="D473" s="20" t="s">
        <v>2223</v>
      </c>
      <c r="E473" s="131">
        <v>0</v>
      </c>
    </row>
    <row r="474" spans="1:5">
      <c r="A474" t="s">
        <v>349</v>
      </c>
      <c r="B474">
        <v>50</v>
      </c>
      <c r="D474" s="20" t="s">
        <v>2225</v>
      </c>
      <c r="E474" s="131">
        <v>0</v>
      </c>
    </row>
    <row r="475" spans="1:5">
      <c r="A475" t="s">
        <v>350</v>
      </c>
      <c r="B475">
        <v>0</v>
      </c>
      <c r="D475" s="20" t="s">
        <v>2228</v>
      </c>
      <c r="E475" s="131">
        <v>4</v>
      </c>
    </row>
    <row r="476" spans="1:5">
      <c r="A476" t="s">
        <v>351</v>
      </c>
      <c r="B476">
        <v>50</v>
      </c>
      <c r="D476" s="20" t="s">
        <v>2234</v>
      </c>
      <c r="E476" s="131">
        <v>0</v>
      </c>
    </row>
    <row r="477" spans="1:5">
      <c r="A477" t="s">
        <v>352</v>
      </c>
      <c r="B477">
        <v>50</v>
      </c>
      <c r="D477" s="20" t="s">
        <v>2235</v>
      </c>
      <c r="E477" s="131">
        <v>17</v>
      </c>
    </row>
    <row r="478" spans="1:5">
      <c r="A478" t="s">
        <v>353</v>
      </c>
      <c r="B478">
        <v>50</v>
      </c>
      <c r="D478" s="20" t="s">
        <v>2239</v>
      </c>
      <c r="E478" s="131">
        <v>10</v>
      </c>
    </row>
    <row r="479" spans="1:5">
      <c r="A479" t="s">
        <v>354</v>
      </c>
      <c r="B479">
        <v>50</v>
      </c>
      <c r="D479" s="20" t="s">
        <v>2243</v>
      </c>
      <c r="E479" s="131">
        <v>14</v>
      </c>
    </row>
    <row r="480" spans="1:5">
      <c r="A480" t="s">
        <v>355</v>
      </c>
      <c r="B480">
        <v>50</v>
      </c>
      <c r="D480" s="20" t="s">
        <v>2246</v>
      </c>
      <c r="E480" s="131">
        <v>0</v>
      </c>
    </row>
    <row r="481" spans="1:5">
      <c r="A481" t="s">
        <v>356</v>
      </c>
      <c r="B481">
        <v>0</v>
      </c>
      <c r="D481" s="20" t="s">
        <v>2247</v>
      </c>
      <c r="E481" s="131">
        <v>0</v>
      </c>
    </row>
    <row r="482" spans="1:5">
      <c r="A482" t="s">
        <v>357</v>
      </c>
      <c r="B482">
        <v>50</v>
      </c>
      <c r="D482" s="20" t="s">
        <v>2253</v>
      </c>
      <c r="E482" s="131">
        <v>0</v>
      </c>
    </row>
    <row r="483" spans="1:5">
      <c r="A483" t="s">
        <v>358</v>
      </c>
      <c r="B483">
        <v>0</v>
      </c>
      <c r="D483" s="20" t="s">
        <v>2257</v>
      </c>
      <c r="E483" s="131">
        <v>0</v>
      </c>
    </row>
    <row r="484" spans="1:5">
      <c r="A484" t="s">
        <v>359</v>
      </c>
      <c r="B484">
        <v>50</v>
      </c>
      <c r="D484" s="20" t="s">
        <v>2262</v>
      </c>
      <c r="E484" s="131">
        <v>0</v>
      </c>
    </row>
    <row r="485" spans="1:5">
      <c r="A485" t="s">
        <v>360</v>
      </c>
      <c r="B485">
        <v>50</v>
      </c>
      <c r="D485" s="20" t="s">
        <v>2264</v>
      </c>
      <c r="E485" s="131">
        <v>0</v>
      </c>
    </row>
    <row r="486" spans="1:5">
      <c r="A486" t="s">
        <v>361</v>
      </c>
      <c r="B486">
        <v>50</v>
      </c>
      <c r="D486" s="20" t="s">
        <v>2266</v>
      </c>
      <c r="E486" s="131">
        <v>0</v>
      </c>
    </row>
    <row r="487" spans="1:5">
      <c r="A487" t="s">
        <v>362</v>
      </c>
      <c r="B487">
        <v>1</v>
      </c>
      <c r="D487" s="20" t="s">
        <v>2267</v>
      </c>
      <c r="E487" s="131">
        <v>0</v>
      </c>
    </row>
    <row r="488" spans="1:5">
      <c r="A488" t="s">
        <v>363</v>
      </c>
      <c r="B488">
        <v>50</v>
      </c>
      <c r="D488" s="20" t="s">
        <v>2268</v>
      </c>
      <c r="E488" s="131">
        <v>0</v>
      </c>
    </row>
    <row r="489" spans="1:5">
      <c r="A489" t="s">
        <v>364</v>
      </c>
      <c r="B489">
        <v>50</v>
      </c>
      <c r="D489" s="20" t="s">
        <v>2270</v>
      </c>
      <c r="E489" s="131">
        <v>0</v>
      </c>
    </row>
    <row r="490" spans="1:5">
      <c r="A490" t="s">
        <v>365</v>
      </c>
      <c r="B490">
        <v>0</v>
      </c>
      <c r="D490" s="20" t="s">
        <v>2276</v>
      </c>
      <c r="E490" s="131">
        <v>0</v>
      </c>
    </row>
    <row r="491" spans="1:5">
      <c r="A491" t="s">
        <v>366</v>
      </c>
      <c r="B491">
        <v>50</v>
      </c>
      <c r="D491" s="20" t="s">
        <v>2278</v>
      </c>
      <c r="E491" s="131">
        <v>0</v>
      </c>
    </row>
    <row r="492" spans="1:5">
      <c r="A492" t="s">
        <v>367</v>
      </c>
      <c r="B492">
        <v>50</v>
      </c>
      <c r="D492" s="20" t="s">
        <v>2279</v>
      </c>
      <c r="E492" s="131">
        <v>6</v>
      </c>
    </row>
    <row r="493" spans="1:5">
      <c r="A493" t="s">
        <v>368</v>
      </c>
      <c r="B493">
        <v>50</v>
      </c>
      <c r="D493" s="20" t="s">
        <v>2282</v>
      </c>
      <c r="E493" s="131">
        <v>0</v>
      </c>
    </row>
    <row r="494" spans="1:5">
      <c r="A494" t="s">
        <v>369</v>
      </c>
      <c r="B494">
        <v>50</v>
      </c>
      <c r="D494" s="20" t="s">
        <v>2283</v>
      </c>
      <c r="E494" s="131">
        <v>1</v>
      </c>
    </row>
    <row r="495" spans="1:5">
      <c r="A495" t="s">
        <v>370</v>
      </c>
      <c r="B495">
        <v>50</v>
      </c>
      <c r="D495" s="20" t="s">
        <v>2294</v>
      </c>
      <c r="E495" s="131">
        <v>0</v>
      </c>
    </row>
    <row r="496" spans="1:5">
      <c r="A496" t="s">
        <v>371</v>
      </c>
      <c r="B496">
        <v>50</v>
      </c>
      <c r="D496" s="20" t="s">
        <v>2295</v>
      </c>
      <c r="E496" s="131">
        <v>0</v>
      </c>
    </row>
    <row r="497" spans="1:5">
      <c r="A497" t="s">
        <v>372</v>
      </c>
      <c r="B497">
        <v>50</v>
      </c>
      <c r="D497" s="20" t="s">
        <v>2297</v>
      </c>
      <c r="E497" s="131">
        <v>2</v>
      </c>
    </row>
    <row r="498" spans="1:5">
      <c r="A498" t="s">
        <v>373</v>
      </c>
      <c r="B498">
        <v>50</v>
      </c>
      <c r="D498" s="20" t="s">
        <v>2302</v>
      </c>
      <c r="E498" s="131">
        <v>0</v>
      </c>
    </row>
    <row r="499" spans="1:5">
      <c r="A499" t="s">
        <v>374</v>
      </c>
      <c r="B499">
        <v>50</v>
      </c>
      <c r="D499" s="20" t="s">
        <v>2304</v>
      </c>
      <c r="E499" s="131">
        <v>0</v>
      </c>
    </row>
    <row r="500" spans="1:5">
      <c r="A500" t="s">
        <v>375</v>
      </c>
      <c r="B500">
        <v>50</v>
      </c>
      <c r="D500" s="20" t="s">
        <v>2308</v>
      </c>
      <c r="E500" s="131">
        <v>0</v>
      </c>
    </row>
    <row r="501" spans="1:5">
      <c r="A501" t="s">
        <v>376</v>
      </c>
      <c r="B501">
        <v>50</v>
      </c>
      <c r="D501" s="20" t="s">
        <v>2312</v>
      </c>
      <c r="E501" s="131">
        <v>0</v>
      </c>
    </row>
    <row r="502" spans="1:5">
      <c r="A502" t="s">
        <v>377</v>
      </c>
      <c r="B502">
        <v>50</v>
      </c>
      <c r="D502" s="20" t="s">
        <v>2457</v>
      </c>
      <c r="E502" s="131">
        <v>16</v>
      </c>
    </row>
    <row r="503" spans="1:5">
      <c r="A503" t="s">
        <v>378</v>
      </c>
      <c r="B503">
        <v>50</v>
      </c>
      <c r="D503" s="20" t="s">
        <v>2458</v>
      </c>
      <c r="E503" s="131">
        <v>49</v>
      </c>
    </row>
    <row r="504" spans="1:5">
      <c r="A504" t="s">
        <v>379</v>
      </c>
      <c r="B504">
        <v>50</v>
      </c>
      <c r="D504" s="20" t="s">
        <v>2459</v>
      </c>
      <c r="E504" s="131">
        <v>10</v>
      </c>
    </row>
    <row r="505" spans="1:5">
      <c r="A505" t="s">
        <v>380</v>
      </c>
      <c r="B505">
        <v>50</v>
      </c>
      <c r="D505" s="20" t="s">
        <v>2460</v>
      </c>
      <c r="E505" s="131">
        <v>26</v>
      </c>
    </row>
    <row r="506" spans="1:5">
      <c r="A506" t="s">
        <v>381</v>
      </c>
      <c r="B506">
        <v>50</v>
      </c>
      <c r="D506" s="20" t="s">
        <v>2461</v>
      </c>
      <c r="E506" s="131">
        <v>31</v>
      </c>
    </row>
    <row r="507" spans="1:5">
      <c r="A507" t="s">
        <v>382</v>
      </c>
      <c r="B507">
        <v>50</v>
      </c>
      <c r="D507" s="20" t="s">
        <v>2462</v>
      </c>
      <c r="E507" s="131">
        <v>34</v>
      </c>
    </row>
    <row r="508" spans="1:5">
      <c r="A508" t="s">
        <v>383</v>
      </c>
      <c r="B508">
        <v>50</v>
      </c>
      <c r="D508" s="20" t="s">
        <v>2463</v>
      </c>
      <c r="E508" s="131">
        <v>24</v>
      </c>
    </row>
    <row r="509" spans="1:5">
      <c r="A509" t="s">
        <v>384</v>
      </c>
      <c r="B509">
        <v>50</v>
      </c>
      <c r="D509" s="20" t="s">
        <v>2464</v>
      </c>
      <c r="E509" s="131">
        <v>61</v>
      </c>
    </row>
    <row r="510" spans="1:5">
      <c r="A510" t="s">
        <v>385</v>
      </c>
      <c r="B510">
        <v>50</v>
      </c>
      <c r="D510" s="20" t="s">
        <v>2465</v>
      </c>
      <c r="E510" s="131">
        <v>51</v>
      </c>
    </row>
    <row r="511" spans="1:5">
      <c r="A511" t="s">
        <v>386</v>
      </c>
      <c r="B511">
        <v>50</v>
      </c>
      <c r="D511" s="20" t="s">
        <v>2466</v>
      </c>
      <c r="E511" s="131">
        <v>115</v>
      </c>
    </row>
    <row r="512" spans="1:5">
      <c r="A512" t="s">
        <v>387</v>
      </c>
      <c r="B512">
        <v>50</v>
      </c>
      <c r="D512" s="20" t="s">
        <v>2467</v>
      </c>
      <c r="E512" s="131">
        <v>46</v>
      </c>
    </row>
    <row r="513" spans="1:5">
      <c r="A513" t="s">
        <v>388</v>
      </c>
      <c r="B513">
        <v>50</v>
      </c>
      <c r="D513" s="20" t="s">
        <v>2469</v>
      </c>
      <c r="E513" s="131">
        <v>17</v>
      </c>
    </row>
    <row r="514" spans="1:5">
      <c r="A514" t="s">
        <v>389</v>
      </c>
      <c r="B514">
        <v>50</v>
      </c>
      <c r="D514" s="20" t="s">
        <v>2470</v>
      </c>
      <c r="E514" s="131">
        <v>38</v>
      </c>
    </row>
    <row r="515" spans="1:5">
      <c r="A515" t="s">
        <v>390</v>
      </c>
      <c r="B515">
        <v>50</v>
      </c>
      <c r="D515" s="20" t="s">
        <v>2471</v>
      </c>
      <c r="E515" s="131">
        <v>43</v>
      </c>
    </row>
    <row r="516" spans="1:5">
      <c r="A516" t="s">
        <v>391</v>
      </c>
      <c r="B516">
        <v>50</v>
      </c>
      <c r="D516" s="20" t="s">
        <v>2472</v>
      </c>
      <c r="E516" s="131">
        <v>35</v>
      </c>
    </row>
    <row r="517" spans="1:5">
      <c r="A517" t="s">
        <v>392</v>
      </c>
      <c r="B517">
        <v>50</v>
      </c>
      <c r="D517" s="20" t="s">
        <v>2473</v>
      </c>
      <c r="E517" s="131">
        <v>4</v>
      </c>
    </row>
    <row r="518" spans="1:5">
      <c r="A518" t="s">
        <v>393</v>
      </c>
      <c r="B518">
        <v>50</v>
      </c>
      <c r="D518" s="20" t="s">
        <v>2474</v>
      </c>
      <c r="E518" s="131">
        <v>6</v>
      </c>
    </row>
    <row r="519" spans="1:5">
      <c r="A519" t="s">
        <v>394</v>
      </c>
      <c r="B519">
        <v>50</v>
      </c>
      <c r="D519" s="20" t="s">
        <v>2475</v>
      </c>
      <c r="E519" s="131">
        <v>0</v>
      </c>
    </row>
    <row r="520" spans="1:5">
      <c r="A520" t="s">
        <v>395</v>
      </c>
      <c r="B520">
        <v>50</v>
      </c>
      <c r="D520" s="20" t="s">
        <v>2477</v>
      </c>
      <c r="E520" s="131">
        <v>0</v>
      </c>
    </row>
    <row r="521" spans="1:5">
      <c r="A521" t="s">
        <v>396</v>
      </c>
      <c r="B521">
        <v>50</v>
      </c>
      <c r="D521" s="20" t="s">
        <v>2481</v>
      </c>
      <c r="E521" s="131">
        <v>0</v>
      </c>
    </row>
    <row r="522" spans="1:5">
      <c r="A522" t="s">
        <v>397</v>
      </c>
      <c r="B522">
        <v>50</v>
      </c>
      <c r="D522" s="20" t="s">
        <v>2484</v>
      </c>
      <c r="E522" s="131">
        <v>0</v>
      </c>
    </row>
    <row r="523" spans="1:5">
      <c r="A523" t="s">
        <v>398</v>
      </c>
      <c r="B523">
        <v>50</v>
      </c>
      <c r="D523" s="20" t="s">
        <v>2486</v>
      </c>
      <c r="E523" s="131">
        <v>0</v>
      </c>
    </row>
    <row r="524" spans="1:5">
      <c r="A524" t="s">
        <v>399</v>
      </c>
      <c r="B524">
        <v>50</v>
      </c>
      <c r="D524" s="20" t="s">
        <v>2493</v>
      </c>
      <c r="E524" s="131">
        <v>0</v>
      </c>
    </row>
    <row r="525" spans="1:5">
      <c r="A525" t="s">
        <v>400</v>
      </c>
      <c r="B525">
        <v>50</v>
      </c>
      <c r="D525" s="20" t="s">
        <v>2498</v>
      </c>
      <c r="E525" s="131">
        <v>0</v>
      </c>
    </row>
    <row r="526" spans="1:5">
      <c r="A526" t="s">
        <v>401</v>
      </c>
      <c r="B526">
        <v>50</v>
      </c>
      <c r="D526" s="20" t="s">
        <v>2500</v>
      </c>
      <c r="E526" s="131">
        <v>0</v>
      </c>
    </row>
    <row r="527" spans="1:5">
      <c r="A527" t="s">
        <v>402</v>
      </c>
      <c r="B527">
        <v>50</v>
      </c>
      <c r="D527" s="20" t="s">
        <v>2502</v>
      </c>
      <c r="E527" s="131">
        <v>0</v>
      </c>
    </row>
    <row r="528" spans="1:5">
      <c r="A528" t="s">
        <v>403</v>
      </c>
      <c r="B528">
        <v>50</v>
      </c>
      <c r="D528" s="20" t="s">
        <v>2508</v>
      </c>
      <c r="E528" s="131">
        <v>0</v>
      </c>
    </row>
    <row r="529" spans="1:5">
      <c r="A529" t="s">
        <v>404</v>
      </c>
      <c r="B529">
        <v>50</v>
      </c>
      <c r="D529" s="20" t="s">
        <v>2509</v>
      </c>
      <c r="E529" s="131">
        <v>0</v>
      </c>
    </row>
    <row r="530" spans="1:5">
      <c r="A530" t="s">
        <v>405</v>
      </c>
      <c r="B530">
        <v>50</v>
      </c>
      <c r="D530" s="20" t="s">
        <v>2511</v>
      </c>
      <c r="E530" s="131">
        <v>0</v>
      </c>
    </row>
    <row r="531" spans="1:5">
      <c r="A531" t="s">
        <v>406</v>
      </c>
      <c r="B531">
        <v>50</v>
      </c>
      <c r="D531" s="20" t="s">
        <v>2513</v>
      </c>
      <c r="E531" s="131">
        <v>0</v>
      </c>
    </row>
    <row r="532" spans="1:5">
      <c r="A532" t="s">
        <v>407</v>
      </c>
      <c r="B532">
        <v>50</v>
      </c>
      <c r="D532" s="20" t="s">
        <v>2520</v>
      </c>
      <c r="E532" s="131">
        <v>0</v>
      </c>
    </row>
    <row r="533" spans="1:5">
      <c r="A533" t="s">
        <v>408</v>
      </c>
      <c r="B533">
        <v>50</v>
      </c>
      <c r="D533" s="20" t="s">
        <v>2521</v>
      </c>
      <c r="E533" s="131">
        <v>0</v>
      </c>
    </row>
    <row r="534" spans="1:5">
      <c r="A534" t="s">
        <v>409</v>
      </c>
      <c r="B534">
        <v>50</v>
      </c>
      <c r="D534" s="20" t="s">
        <v>2523</v>
      </c>
      <c r="E534" s="131">
        <v>0</v>
      </c>
    </row>
    <row r="535" spans="1:5">
      <c r="A535" t="s">
        <v>410</v>
      </c>
      <c r="B535">
        <v>50</v>
      </c>
      <c r="D535" s="20" t="s">
        <v>2556</v>
      </c>
      <c r="E535" s="131">
        <v>0</v>
      </c>
    </row>
    <row r="536" spans="1:5">
      <c r="A536" t="s">
        <v>411</v>
      </c>
      <c r="B536">
        <v>50</v>
      </c>
      <c r="D536" s="20" t="s">
        <v>2557</v>
      </c>
      <c r="E536" s="131">
        <v>0</v>
      </c>
    </row>
    <row r="537" spans="1:5">
      <c r="A537" t="s">
        <v>412</v>
      </c>
      <c r="B537">
        <v>50</v>
      </c>
      <c r="D537" s="20" t="s">
        <v>2560</v>
      </c>
      <c r="E537" s="131">
        <v>0</v>
      </c>
    </row>
    <row r="538" spans="1:5">
      <c r="A538" t="s">
        <v>413</v>
      </c>
      <c r="B538">
        <v>50</v>
      </c>
      <c r="D538" s="20" t="s">
        <v>2561</v>
      </c>
      <c r="E538" s="131">
        <v>0</v>
      </c>
    </row>
    <row r="539" spans="1:5">
      <c r="A539" t="s">
        <v>414</v>
      </c>
      <c r="B539">
        <v>50</v>
      </c>
      <c r="D539" s="20" t="s">
        <v>2562</v>
      </c>
      <c r="E539" s="131">
        <v>0</v>
      </c>
    </row>
    <row r="540" spans="1:5">
      <c r="A540" t="s">
        <v>415</v>
      </c>
      <c r="B540">
        <v>50</v>
      </c>
      <c r="D540" s="20" t="s">
        <v>2563</v>
      </c>
      <c r="E540" s="131">
        <v>0</v>
      </c>
    </row>
    <row r="541" spans="1:5">
      <c r="A541" t="s">
        <v>416</v>
      </c>
      <c r="B541">
        <v>50</v>
      </c>
      <c r="D541" s="20" t="s">
        <v>2564</v>
      </c>
      <c r="E541" s="131">
        <v>0</v>
      </c>
    </row>
    <row r="542" spans="1:5">
      <c r="A542" t="s">
        <v>417</v>
      </c>
      <c r="B542">
        <v>50</v>
      </c>
      <c r="D542" s="20" t="s">
        <v>2565</v>
      </c>
      <c r="E542" s="131">
        <v>0</v>
      </c>
    </row>
    <row r="543" spans="1:5">
      <c r="A543" t="s">
        <v>418</v>
      </c>
      <c r="B543">
        <v>50</v>
      </c>
      <c r="D543" s="20" t="s">
        <v>2567</v>
      </c>
      <c r="E543" s="131">
        <v>0</v>
      </c>
    </row>
    <row r="544" spans="1:5">
      <c r="A544" t="s">
        <v>419</v>
      </c>
      <c r="B544">
        <v>50</v>
      </c>
      <c r="D544" s="20" t="s">
        <v>2568</v>
      </c>
      <c r="E544" s="131">
        <v>0</v>
      </c>
    </row>
    <row r="545" spans="1:5">
      <c r="A545" t="s">
        <v>420</v>
      </c>
      <c r="B545">
        <v>50</v>
      </c>
      <c r="D545" s="20" t="s">
        <v>2569</v>
      </c>
      <c r="E545" s="131">
        <v>0</v>
      </c>
    </row>
    <row r="546" spans="1:5">
      <c r="A546" t="s">
        <v>421</v>
      </c>
      <c r="B546">
        <v>50</v>
      </c>
      <c r="D546" s="20" t="s">
        <v>2572</v>
      </c>
      <c r="E546" s="131">
        <v>0</v>
      </c>
    </row>
    <row r="547" spans="1:5">
      <c r="A547" t="s">
        <v>422</v>
      </c>
      <c r="B547">
        <v>50</v>
      </c>
      <c r="D547" s="20" t="s">
        <v>2573</v>
      </c>
      <c r="E547" s="131">
        <v>0</v>
      </c>
    </row>
    <row r="548" spans="1:5">
      <c r="A548" t="s">
        <v>423</v>
      </c>
      <c r="B548">
        <v>50</v>
      </c>
      <c r="D548" s="20" t="s">
        <v>2574</v>
      </c>
      <c r="E548" s="131">
        <v>0</v>
      </c>
    </row>
    <row r="549" spans="1:5">
      <c r="A549" t="s">
        <v>424</v>
      </c>
      <c r="B549">
        <v>50</v>
      </c>
      <c r="D549" s="20" t="s">
        <v>2575</v>
      </c>
      <c r="E549" s="131">
        <v>0</v>
      </c>
    </row>
    <row r="550" spans="1:5">
      <c r="A550" t="s">
        <v>425</v>
      </c>
      <c r="B550">
        <v>50</v>
      </c>
      <c r="D550" s="20" t="s">
        <v>2576</v>
      </c>
      <c r="E550" s="131">
        <v>6</v>
      </c>
    </row>
    <row r="551" spans="1:5">
      <c r="A551" t="s">
        <v>426</v>
      </c>
      <c r="B551">
        <v>50</v>
      </c>
      <c r="D551" s="20" t="s">
        <v>2577</v>
      </c>
      <c r="E551" s="131">
        <v>0</v>
      </c>
    </row>
    <row r="552" spans="1:5">
      <c r="A552" t="s">
        <v>427</v>
      </c>
      <c r="B552">
        <v>50</v>
      </c>
      <c r="D552" s="20" t="s">
        <v>2578</v>
      </c>
      <c r="E552" s="131">
        <v>0</v>
      </c>
    </row>
    <row r="553" spans="1:5">
      <c r="A553" t="s">
        <v>428</v>
      </c>
      <c r="B553">
        <v>50</v>
      </c>
      <c r="D553" s="20" t="s">
        <v>2579</v>
      </c>
      <c r="E553" s="131">
        <v>0</v>
      </c>
    </row>
    <row r="554" spans="1:5">
      <c r="A554" t="s">
        <v>429</v>
      </c>
      <c r="B554">
        <v>50</v>
      </c>
      <c r="D554" s="20" t="s">
        <v>2582</v>
      </c>
      <c r="E554" s="131">
        <v>0</v>
      </c>
    </row>
    <row r="555" spans="1:5">
      <c r="A555" t="s">
        <v>430</v>
      </c>
      <c r="B555">
        <v>50</v>
      </c>
      <c r="D555" s="20" t="s">
        <v>2583</v>
      </c>
      <c r="E555" s="131">
        <v>0</v>
      </c>
    </row>
    <row r="556" spans="1:5">
      <c r="A556" t="s">
        <v>431</v>
      </c>
      <c r="B556">
        <v>50</v>
      </c>
      <c r="D556" s="20" t="s">
        <v>2584</v>
      </c>
      <c r="E556" s="131">
        <v>0</v>
      </c>
    </row>
    <row r="557" spans="1:5">
      <c r="A557" t="s">
        <v>432</v>
      </c>
      <c r="B557">
        <v>50</v>
      </c>
      <c r="D557" s="20" t="s">
        <v>2585</v>
      </c>
      <c r="E557" s="131">
        <v>0</v>
      </c>
    </row>
    <row r="558" spans="1:5">
      <c r="A558" t="s">
        <v>433</v>
      </c>
      <c r="B558">
        <v>50</v>
      </c>
      <c r="D558" s="20" t="s">
        <v>2586</v>
      </c>
      <c r="E558" s="131">
        <v>0</v>
      </c>
    </row>
    <row r="559" spans="1:5">
      <c r="A559" t="s">
        <v>434</v>
      </c>
      <c r="B559">
        <v>50</v>
      </c>
      <c r="D559" s="20" t="s">
        <v>2587</v>
      </c>
      <c r="E559" s="131">
        <v>0</v>
      </c>
    </row>
    <row r="560" spans="1:5">
      <c r="A560" t="s">
        <v>435</v>
      </c>
      <c r="B560">
        <v>50</v>
      </c>
      <c r="D560" s="20" t="s">
        <v>2588</v>
      </c>
      <c r="E560" s="131">
        <v>0</v>
      </c>
    </row>
    <row r="561" spans="1:5">
      <c r="A561" t="s">
        <v>436</v>
      </c>
      <c r="B561">
        <v>50</v>
      </c>
      <c r="D561" s="20" t="s">
        <v>2589</v>
      </c>
      <c r="E561" s="131">
        <v>0</v>
      </c>
    </row>
    <row r="562" spans="1:5">
      <c r="A562" t="s">
        <v>437</v>
      </c>
      <c r="B562">
        <v>50</v>
      </c>
      <c r="D562" s="20" t="s">
        <v>2590</v>
      </c>
      <c r="E562" s="131">
        <v>0</v>
      </c>
    </row>
    <row r="563" spans="1:5">
      <c r="A563" t="s">
        <v>438</v>
      </c>
      <c r="B563">
        <v>50</v>
      </c>
      <c r="D563" s="20" t="s">
        <v>2591</v>
      </c>
      <c r="E563" s="131">
        <v>0</v>
      </c>
    </row>
    <row r="564" spans="1:5">
      <c r="A564" t="s">
        <v>439</v>
      </c>
      <c r="B564">
        <v>50</v>
      </c>
      <c r="D564" s="20" t="s">
        <v>2592</v>
      </c>
      <c r="E564" s="131">
        <v>0</v>
      </c>
    </row>
    <row r="565" spans="1:5">
      <c r="A565" t="s">
        <v>440</v>
      </c>
      <c r="B565">
        <v>50</v>
      </c>
      <c r="D565" s="20" t="s">
        <v>2594</v>
      </c>
      <c r="E565" s="131">
        <v>0</v>
      </c>
    </row>
    <row r="566" spans="1:5">
      <c r="A566" t="s">
        <v>441</v>
      </c>
      <c r="B566">
        <v>50</v>
      </c>
      <c r="D566" s="20" t="s">
        <v>2595</v>
      </c>
      <c r="E566" s="131">
        <v>0</v>
      </c>
    </row>
    <row r="567" spans="1:5">
      <c r="A567" t="s">
        <v>442</v>
      </c>
      <c r="B567">
        <v>50</v>
      </c>
      <c r="D567" s="20" t="s">
        <v>2599</v>
      </c>
      <c r="E567" s="131">
        <v>0</v>
      </c>
    </row>
    <row r="568" spans="1:5">
      <c r="A568" t="s">
        <v>443</v>
      </c>
      <c r="B568">
        <v>50</v>
      </c>
      <c r="D568" s="20" t="s">
        <v>2601</v>
      </c>
      <c r="E568" s="131">
        <v>0</v>
      </c>
    </row>
    <row r="569" spans="1:5">
      <c r="A569" t="s">
        <v>444</v>
      </c>
      <c r="B569">
        <v>50</v>
      </c>
      <c r="D569" s="20" t="s">
        <v>2603</v>
      </c>
      <c r="E569" s="131">
        <v>0</v>
      </c>
    </row>
    <row r="570" spans="1:5">
      <c r="A570" t="s">
        <v>445</v>
      </c>
      <c r="B570">
        <v>50</v>
      </c>
      <c r="D570" s="20" t="s">
        <v>2604</v>
      </c>
      <c r="E570" s="131">
        <v>0</v>
      </c>
    </row>
    <row r="571" spans="1:5">
      <c r="A571" t="s">
        <v>446</v>
      </c>
      <c r="B571">
        <v>50</v>
      </c>
      <c r="D571" s="20" t="s">
        <v>2608</v>
      </c>
      <c r="E571" s="131">
        <v>0</v>
      </c>
    </row>
    <row r="572" spans="1:5">
      <c r="A572" t="s">
        <v>447</v>
      </c>
      <c r="B572">
        <v>50</v>
      </c>
      <c r="D572" s="20" t="s">
        <v>2622</v>
      </c>
      <c r="E572" s="131">
        <v>0</v>
      </c>
    </row>
    <row r="573" spans="1:5">
      <c r="A573" t="s">
        <v>448</v>
      </c>
      <c r="B573">
        <v>50</v>
      </c>
      <c r="D573" s="20" t="s">
        <v>2627</v>
      </c>
      <c r="E573" s="131">
        <v>0</v>
      </c>
    </row>
    <row r="574" spans="1:5">
      <c r="A574" t="s">
        <v>449</v>
      </c>
      <c r="B574">
        <v>50</v>
      </c>
      <c r="D574" s="20" t="s">
        <v>2629</v>
      </c>
      <c r="E574" s="131">
        <v>0</v>
      </c>
    </row>
    <row r="575" spans="1:5">
      <c r="A575" t="s">
        <v>450</v>
      </c>
      <c r="B575">
        <v>50</v>
      </c>
      <c r="D575" s="20" t="s">
        <v>2631</v>
      </c>
      <c r="E575" s="131">
        <v>0</v>
      </c>
    </row>
    <row r="576" spans="1:5">
      <c r="A576" t="s">
        <v>451</v>
      </c>
      <c r="B576">
        <v>50</v>
      </c>
      <c r="D576" s="20" t="s">
        <v>2635</v>
      </c>
      <c r="E576" s="131">
        <v>0</v>
      </c>
    </row>
    <row r="577" spans="1:5">
      <c r="A577" t="s">
        <v>452</v>
      </c>
      <c r="B577">
        <v>50</v>
      </c>
      <c r="D577" s="20" t="s">
        <v>2641</v>
      </c>
      <c r="E577" s="131">
        <v>0</v>
      </c>
    </row>
    <row r="578" spans="1:5">
      <c r="A578" t="s">
        <v>453</v>
      </c>
      <c r="B578">
        <v>50</v>
      </c>
      <c r="D578" s="20" t="s">
        <v>2642</v>
      </c>
      <c r="E578" s="131">
        <v>0</v>
      </c>
    </row>
    <row r="579" spans="1:5">
      <c r="A579" t="s">
        <v>454</v>
      </c>
      <c r="B579">
        <v>50</v>
      </c>
      <c r="D579" s="20" t="s">
        <v>2644</v>
      </c>
      <c r="E579" s="131">
        <v>0</v>
      </c>
    </row>
    <row r="580" spans="1:5">
      <c r="A580" t="s">
        <v>455</v>
      </c>
      <c r="B580">
        <v>50</v>
      </c>
      <c r="D580" s="20" t="s">
        <v>2645</v>
      </c>
      <c r="E580" s="131">
        <v>0</v>
      </c>
    </row>
    <row r="581" spans="1:5">
      <c r="A581" t="s">
        <v>456</v>
      </c>
      <c r="B581">
        <v>50</v>
      </c>
      <c r="D581" s="20" t="s">
        <v>2646</v>
      </c>
      <c r="E581" s="131">
        <v>0</v>
      </c>
    </row>
    <row r="582" spans="1:5">
      <c r="A582" t="s">
        <v>457</v>
      </c>
      <c r="B582">
        <v>50</v>
      </c>
      <c r="D582" s="20" t="s">
        <v>2647</v>
      </c>
      <c r="E582" s="131">
        <v>0</v>
      </c>
    </row>
    <row r="583" spans="1:5">
      <c r="A583" t="s">
        <v>458</v>
      </c>
      <c r="B583">
        <v>50</v>
      </c>
      <c r="D583" s="20" t="s">
        <v>2648</v>
      </c>
      <c r="E583" s="131">
        <v>0</v>
      </c>
    </row>
    <row r="584" spans="1:5">
      <c r="A584" t="s">
        <v>459</v>
      </c>
      <c r="B584">
        <v>50</v>
      </c>
      <c r="D584" s="20" t="s">
        <v>2650</v>
      </c>
      <c r="E584" s="131">
        <v>0</v>
      </c>
    </row>
    <row r="585" spans="1:5">
      <c r="A585" t="s">
        <v>460</v>
      </c>
      <c r="B585">
        <v>50</v>
      </c>
      <c r="D585" s="20" t="s">
        <v>2653</v>
      </c>
      <c r="E585" s="131">
        <v>0</v>
      </c>
    </row>
    <row r="586" spans="1:5">
      <c r="A586" t="s">
        <v>461</v>
      </c>
      <c r="B586">
        <v>50</v>
      </c>
      <c r="D586" s="20" t="s">
        <v>2655</v>
      </c>
      <c r="E586" s="131">
        <v>0</v>
      </c>
    </row>
    <row r="587" spans="1:5">
      <c r="A587" t="s">
        <v>462</v>
      </c>
      <c r="B587">
        <v>50</v>
      </c>
      <c r="D587" s="20" t="s">
        <v>2656</v>
      </c>
      <c r="E587" s="131">
        <v>0</v>
      </c>
    </row>
    <row r="588" spans="1:5">
      <c r="A588" t="s">
        <v>463</v>
      </c>
      <c r="B588">
        <v>50</v>
      </c>
      <c r="D588" s="20" t="s">
        <v>2661</v>
      </c>
      <c r="E588" s="131">
        <v>0</v>
      </c>
    </row>
    <row r="589" spans="1:5">
      <c r="A589" t="s">
        <v>464</v>
      </c>
      <c r="B589">
        <v>50</v>
      </c>
      <c r="D589" s="20" t="s">
        <v>2666</v>
      </c>
      <c r="E589" s="131">
        <v>0</v>
      </c>
    </row>
    <row r="590" spans="1:5">
      <c r="A590" t="s">
        <v>465</v>
      </c>
      <c r="B590">
        <v>50</v>
      </c>
      <c r="D590" s="20" t="s">
        <v>2669</v>
      </c>
      <c r="E590" s="131">
        <v>2</v>
      </c>
    </row>
    <row r="591" spans="1:5">
      <c r="A591" t="s">
        <v>466</v>
      </c>
      <c r="B591">
        <v>50</v>
      </c>
      <c r="D591" s="20" t="s">
        <v>2672</v>
      </c>
      <c r="E591" s="131">
        <v>1</v>
      </c>
    </row>
    <row r="592" spans="1:5">
      <c r="A592" t="s">
        <v>467</v>
      </c>
      <c r="B592">
        <v>50</v>
      </c>
      <c r="D592" s="20" t="s">
        <v>2675</v>
      </c>
      <c r="E592" s="131">
        <v>0</v>
      </c>
    </row>
    <row r="593" spans="1:5">
      <c r="A593" t="s">
        <v>468</v>
      </c>
      <c r="B593">
        <v>50</v>
      </c>
      <c r="D593" s="20" t="s">
        <v>2679</v>
      </c>
      <c r="E593" s="131">
        <v>0</v>
      </c>
    </row>
    <row r="594" spans="1:5">
      <c r="A594" t="s">
        <v>469</v>
      </c>
      <c r="B594">
        <v>50</v>
      </c>
      <c r="D594" s="20" t="s">
        <v>2683</v>
      </c>
      <c r="E594" s="131">
        <v>0</v>
      </c>
    </row>
    <row r="595" spans="1:5">
      <c r="A595" t="s">
        <v>470</v>
      </c>
      <c r="B595">
        <v>50</v>
      </c>
      <c r="D595" s="20" t="s">
        <v>2688</v>
      </c>
      <c r="E595" s="131">
        <v>0</v>
      </c>
    </row>
    <row r="596" spans="1:5">
      <c r="A596" t="s">
        <v>471</v>
      </c>
      <c r="B596">
        <v>50</v>
      </c>
      <c r="D596" s="20" t="s">
        <v>2689</v>
      </c>
      <c r="E596" s="131">
        <v>0</v>
      </c>
    </row>
    <row r="597" spans="1:5">
      <c r="A597" t="s">
        <v>472</v>
      </c>
      <c r="B597">
        <v>50</v>
      </c>
      <c r="D597" s="20" t="s">
        <v>2691</v>
      </c>
      <c r="E597" s="131">
        <v>0</v>
      </c>
    </row>
    <row r="598" spans="1:5">
      <c r="A598" t="s">
        <v>473</v>
      </c>
      <c r="B598">
        <v>50</v>
      </c>
      <c r="D598" s="20" t="s">
        <v>2693</v>
      </c>
      <c r="E598" s="131">
        <v>0</v>
      </c>
    </row>
    <row r="599" spans="1:5">
      <c r="A599" t="s">
        <v>4373</v>
      </c>
      <c r="B599">
        <v>50</v>
      </c>
      <c r="D599" s="20" t="s">
        <v>2699</v>
      </c>
      <c r="E599" s="131">
        <v>0</v>
      </c>
    </row>
    <row r="600" spans="1:5">
      <c r="A600" t="s">
        <v>4374</v>
      </c>
      <c r="B600">
        <v>0</v>
      </c>
      <c r="D600" s="20" t="s">
        <v>2700</v>
      </c>
      <c r="E600" s="131">
        <v>0</v>
      </c>
    </row>
    <row r="601" spans="1:5">
      <c r="A601" t="s">
        <v>4375</v>
      </c>
      <c r="B601">
        <v>50</v>
      </c>
      <c r="D601" s="20" t="s">
        <v>2704</v>
      </c>
      <c r="E601" s="131">
        <v>0</v>
      </c>
    </row>
    <row r="602" spans="1:5">
      <c r="A602" t="s">
        <v>4376</v>
      </c>
      <c r="B602">
        <v>50</v>
      </c>
      <c r="D602" s="20" t="s">
        <v>2718</v>
      </c>
      <c r="E602" s="131">
        <v>0</v>
      </c>
    </row>
    <row r="603" spans="1:5">
      <c r="A603" t="s">
        <v>4377</v>
      </c>
      <c r="B603">
        <v>0</v>
      </c>
      <c r="D603" s="20" t="s">
        <v>2724</v>
      </c>
      <c r="E603" s="131">
        <v>0</v>
      </c>
    </row>
    <row r="604" spans="1:5">
      <c r="A604" t="s">
        <v>4378</v>
      </c>
      <c r="B604">
        <v>0</v>
      </c>
      <c r="D604" s="20" t="s">
        <v>2727</v>
      </c>
      <c r="E604" s="131">
        <v>0</v>
      </c>
    </row>
    <row r="605" spans="1:5">
      <c r="A605" t="s">
        <v>4379</v>
      </c>
      <c r="B605">
        <v>0</v>
      </c>
      <c r="D605" s="20" t="s">
        <v>2729</v>
      </c>
      <c r="E605" s="131">
        <v>0</v>
      </c>
    </row>
    <row r="606" spans="1:5">
      <c r="A606" t="s">
        <v>4380</v>
      </c>
      <c r="B606">
        <v>50</v>
      </c>
      <c r="D606" s="20" t="s">
        <v>2733</v>
      </c>
      <c r="E606" s="131">
        <v>0</v>
      </c>
    </row>
    <row r="607" spans="1:5">
      <c r="A607" t="s">
        <v>4381</v>
      </c>
      <c r="B607">
        <v>50</v>
      </c>
      <c r="D607" s="20" t="s">
        <v>2734</v>
      </c>
      <c r="E607" s="131">
        <v>0</v>
      </c>
    </row>
    <row r="608" spans="1:5">
      <c r="A608" t="s">
        <v>4382</v>
      </c>
      <c r="B608">
        <v>50</v>
      </c>
      <c r="D608" s="20" t="s">
        <v>2735</v>
      </c>
      <c r="E608" s="131">
        <v>0</v>
      </c>
    </row>
    <row r="609" spans="1:5">
      <c r="A609" t="s">
        <v>4383</v>
      </c>
      <c r="B609">
        <v>50</v>
      </c>
      <c r="D609" s="20" t="s">
        <v>2739</v>
      </c>
      <c r="E609" s="131">
        <v>0</v>
      </c>
    </row>
    <row r="610" spans="1:5">
      <c r="A610" t="s">
        <v>475</v>
      </c>
      <c r="B610">
        <v>50</v>
      </c>
      <c r="D610" s="20" t="s">
        <v>3183</v>
      </c>
      <c r="E610" s="131">
        <v>41</v>
      </c>
    </row>
    <row r="611" spans="1:5">
      <c r="A611" t="s">
        <v>476</v>
      </c>
      <c r="B611">
        <v>50</v>
      </c>
      <c r="D611" s="20" t="s">
        <v>3184</v>
      </c>
      <c r="E611" s="131">
        <v>117</v>
      </c>
    </row>
    <row r="612" spans="1:5">
      <c r="A612" t="s">
        <v>477</v>
      </c>
      <c r="B612">
        <v>50</v>
      </c>
      <c r="D612" s="20" t="s">
        <v>3185</v>
      </c>
      <c r="E612" s="131">
        <v>30</v>
      </c>
    </row>
    <row r="613" spans="1:5">
      <c r="A613" t="s">
        <v>4384</v>
      </c>
      <c r="B613">
        <v>0</v>
      </c>
      <c r="D613" s="20" t="s">
        <v>3186</v>
      </c>
      <c r="E613" s="131">
        <v>45</v>
      </c>
    </row>
    <row r="614" spans="1:5">
      <c r="A614" t="s">
        <v>4385</v>
      </c>
      <c r="B614">
        <v>50</v>
      </c>
      <c r="D614" s="20" t="s">
        <v>3187</v>
      </c>
      <c r="E614" s="131">
        <v>34</v>
      </c>
    </row>
    <row r="615" spans="1:5">
      <c r="A615" t="s">
        <v>4386</v>
      </c>
      <c r="B615">
        <v>50</v>
      </c>
      <c r="D615" s="20" t="s">
        <v>3188</v>
      </c>
      <c r="E615" s="131">
        <v>28</v>
      </c>
    </row>
    <row r="616" spans="1:5">
      <c r="A616" t="s">
        <v>478</v>
      </c>
      <c r="B616">
        <v>50</v>
      </c>
      <c r="D616" s="20" t="s">
        <v>3189</v>
      </c>
      <c r="E616" s="131">
        <v>39</v>
      </c>
    </row>
    <row r="617" spans="1:5">
      <c r="A617" t="s">
        <v>4387</v>
      </c>
      <c r="B617">
        <v>50</v>
      </c>
      <c r="D617" s="20" t="s">
        <v>3190</v>
      </c>
      <c r="E617" s="131">
        <v>37</v>
      </c>
    </row>
    <row r="618" spans="1:5">
      <c r="A618" t="s">
        <v>4388</v>
      </c>
      <c r="B618">
        <v>50</v>
      </c>
      <c r="D618" s="20" t="s">
        <v>3191</v>
      </c>
      <c r="E618" s="131">
        <v>126</v>
      </c>
    </row>
    <row r="619" spans="1:5">
      <c r="A619" t="s">
        <v>4389</v>
      </c>
      <c r="B619">
        <v>50</v>
      </c>
      <c r="D619" s="20" t="s">
        <v>3192</v>
      </c>
      <c r="E619" s="131">
        <v>37</v>
      </c>
    </row>
    <row r="620" spans="1:5">
      <c r="A620" t="s">
        <v>4390</v>
      </c>
      <c r="B620">
        <v>0</v>
      </c>
      <c r="D620" s="20" t="s">
        <v>3193</v>
      </c>
      <c r="E620" s="131">
        <v>0</v>
      </c>
    </row>
    <row r="621" spans="1:5">
      <c r="A621" t="s">
        <v>4391</v>
      </c>
      <c r="B621">
        <v>50</v>
      </c>
      <c r="D621" s="20" t="s">
        <v>3194</v>
      </c>
      <c r="E621" s="131">
        <v>61</v>
      </c>
    </row>
    <row r="622" spans="1:5">
      <c r="A622" t="s">
        <v>4392</v>
      </c>
      <c r="B622">
        <v>50</v>
      </c>
      <c r="D622" s="20" t="s">
        <v>3195</v>
      </c>
      <c r="E622" s="131">
        <v>113</v>
      </c>
    </row>
    <row r="623" spans="1:5">
      <c r="A623" t="s">
        <v>479</v>
      </c>
      <c r="B623">
        <v>50</v>
      </c>
      <c r="D623" s="20" t="s">
        <v>3196</v>
      </c>
      <c r="E623" s="131">
        <v>42</v>
      </c>
    </row>
    <row r="624" spans="1:5">
      <c r="A624" t="s">
        <v>4393</v>
      </c>
      <c r="B624">
        <v>50</v>
      </c>
      <c r="D624" s="20" t="s">
        <v>3197</v>
      </c>
      <c r="E624" s="131">
        <v>8</v>
      </c>
    </row>
    <row r="625" spans="1:5">
      <c r="A625" t="s">
        <v>4394</v>
      </c>
      <c r="B625">
        <v>50</v>
      </c>
      <c r="D625" s="20" t="s">
        <v>3198</v>
      </c>
      <c r="E625" s="131">
        <v>47</v>
      </c>
    </row>
    <row r="626" spans="1:5">
      <c r="A626" t="s">
        <v>4395</v>
      </c>
      <c r="B626">
        <v>0</v>
      </c>
      <c r="D626" s="20" t="s">
        <v>3199</v>
      </c>
      <c r="E626" s="131">
        <v>21</v>
      </c>
    </row>
    <row r="627" spans="1:5">
      <c r="A627" t="s">
        <v>4396</v>
      </c>
      <c r="B627">
        <v>50</v>
      </c>
      <c r="D627" s="20" t="s">
        <v>3200</v>
      </c>
      <c r="E627" s="131">
        <v>44</v>
      </c>
    </row>
    <row r="628" spans="1:5">
      <c r="A628" t="s">
        <v>4397</v>
      </c>
      <c r="B628">
        <v>0</v>
      </c>
      <c r="D628" s="20" t="s">
        <v>3201</v>
      </c>
      <c r="E628" s="131">
        <v>0</v>
      </c>
    </row>
    <row r="629" spans="1:5">
      <c r="A629" t="s">
        <v>4398</v>
      </c>
      <c r="B629">
        <v>50</v>
      </c>
      <c r="D629" s="20" t="s">
        <v>3202</v>
      </c>
      <c r="E629" s="131">
        <v>18</v>
      </c>
    </row>
    <row r="630" spans="1:5">
      <c r="A630" t="s">
        <v>480</v>
      </c>
      <c r="B630">
        <v>50</v>
      </c>
      <c r="D630" s="20" t="s">
        <v>3203</v>
      </c>
      <c r="E630" s="131">
        <v>25</v>
      </c>
    </row>
    <row r="631" spans="1:5">
      <c r="A631" t="s">
        <v>4399</v>
      </c>
      <c r="B631">
        <v>50</v>
      </c>
      <c r="D631" s="20" t="s">
        <v>3204</v>
      </c>
      <c r="E631" s="131">
        <v>81</v>
      </c>
    </row>
    <row r="632" spans="1:5">
      <c r="A632" t="s">
        <v>481</v>
      </c>
      <c r="B632">
        <v>50</v>
      </c>
      <c r="D632" s="20" t="s">
        <v>3205</v>
      </c>
      <c r="E632" s="131">
        <v>25</v>
      </c>
    </row>
    <row r="633" spans="1:5">
      <c r="A633" t="s">
        <v>4400</v>
      </c>
      <c r="B633">
        <v>50</v>
      </c>
      <c r="D633" s="20" t="s">
        <v>3206</v>
      </c>
      <c r="E633" s="131">
        <v>21</v>
      </c>
    </row>
    <row r="634" spans="1:5">
      <c r="A634" t="s">
        <v>4401</v>
      </c>
      <c r="B634">
        <v>50</v>
      </c>
      <c r="D634" s="20" t="s">
        <v>3207</v>
      </c>
      <c r="E634" s="131">
        <v>51</v>
      </c>
    </row>
    <row r="635" spans="1:5">
      <c r="A635" t="s">
        <v>4402</v>
      </c>
      <c r="B635">
        <v>50</v>
      </c>
      <c r="D635" s="20" t="s">
        <v>3208</v>
      </c>
      <c r="E635" s="131">
        <v>248</v>
      </c>
    </row>
    <row r="636" spans="1:5">
      <c r="A636" t="s">
        <v>4403</v>
      </c>
      <c r="B636">
        <v>0</v>
      </c>
      <c r="D636" s="20" t="s">
        <v>3209</v>
      </c>
      <c r="E636" s="131">
        <v>15</v>
      </c>
    </row>
    <row r="637" spans="1:5">
      <c r="A637" t="s">
        <v>482</v>
      </c>
      <c r="B637">
        <v>50</v>
      </c>
      <c r="D637" s="20" t="s">
        <v>3210</v>
      </c>
      <c r="E637" s="131">
        <v>45</v>
      </c>
    </row>
    <row r="638" spans="1:5">
      <c r="A638" t="s">
        <v>4404</v>
      </c>
      <c r="B638">
        <v>50</v>
      </c>
      <c r="D638" s="20" t="s">
        <v>3211</v>
      </c>
      <c r="E638" s="131">
        <v>33</v>
      </c>
    </row>
    <row r="639" spans="1:5">
      <c r="A639" t="s">
        <v>4405</v>
      </c>
      <c r="B639">
        <v>50</v>
      </c>
      <c r="D639" s="20" t="s">
        <v>3212</v>
      </c>
      <c r="E639" s="131">
        <v>0</v>
      </c>
    </row>
    <row r="640" spans="1:5">
      <c r="A640" t="s">
        <v>483</v>
      </c>
      <c r="B640">
        <v>50</v>
      </c>
      <c r="D640" s="20" t="s">
        <v>3213</v>
      </c>
      <c r="E640" s="131">
        <v>57</v>
      </c>
    </row>
    <row r="641" spans="1:5">
      <c r="A641" t="s">
        <v>4406</v>
      </c>
      <c r="B641">
        <v>50</v>
      </c>
      <c r="D641" s="20" t="s">
        <v>3216</v>
      </c>
      <c r="E641" s="131">
        <v>0</v>
      </c>
    </row>
    <row r="642" spans="1:5">
      <c r="A642" t="s">
        <v>484</v>
      </c>
      <c r="B642">
        <v>50</v>
      </c>
      <c r="D642" s="20" t="s">
        <v>3217</v>
      </c>
      <c r="E642" s="131">
        <v>85</v>
      </c>
    </row>
    <row r="643" spans="1:5">
      <c r="A643" t="s">
        <v>485</v>
      </c>
      <c r="B643">
        <v>50</v>
      </c>
      <c r="D643" s="20" t="s">
        <v>3222</v>
      </c>
      <c r="E643" s="131">
        <v>318</v>
      </c>
    </row>
    <row r="644" spans="1:5">
      <c r="A644" t="s">
        <v>4407</v>
      </c>
      <c r="B644">
        <v>50</v>
      </c>
      <c r="D644" s="20" t="s">
        <v>3300</v>
      </c>
      <c r="E644" s="131">
        <v>117</v>
      </c>
    </row>
    <row r="645" spans="1:5">
      <c r="A645" t="s">
        <v>4408</v>
      </c>
      <c r="B645">
        <v>0</v>
      </c>
      <c r="D645" s="20" t="s">
        <v>3301</v>
      </c>
      <c r="E645" s="131">
        <v>76</v>
      </c>
    </row>
    <row r="646" spans="1:5">
      <c r="A646" t="s">
        <v>4409</v>
      </c>
      <c r="B646">
        <v>50</v>
      </c>
      <c r="D646" s="20" t="s">
        <v>3302</v>
      </c>
      <c r="E646" s="131">
        <v>167</v>
      </c>
    </row>
    <row r="647" spans="1:5">
      <c r="A647" t="s">
        <v>4410</v>
      </c>
      <c r="B647">
        <v>50</v>
      </c>
      <c r="D647" s="20" t="s">
        <v>3303</v>
      </c>
      <c r="E647" s="131">
        <v>90</v>
      </c>
    </row>
    <row r="648" spans="1:5">
      <c r="A648" t="s">
        <v>486</v>
      </c>
      <c r="B648">
        <v>50</v>
      </c>
      <c r="D648" s="20" t="s">
        <v>3304</v>
      </c>
      <c r="E648" s="131">
        <v>97</v>
      </c>
    </row>
    <row r="649" spans="1:5">
      <c r="A649" t="s">
        <v>487</v>
      </c>
      <c r="B649">
        <v>0</v>
      </c>
      <c r="D649" s="20" t="s">
        <v>3305</v>
      </c>
      <c r="E649" s="131">
        <v>101</v>
      </c>
    </row>
    <row r="650" spans="1:5">
      <c r="A650" t="s">
        <v>488</v>
      </c>
      <c r="B650">
        <v>50</v>
      </c>
      <c r="D650" s="20" t="s">
        <v>3306</v>
      </c>
      <c r="E650" s="131">
        <v>107</v>
      </c>
    </row>
    <row r="651" spans="1:5">
      <c r="A651" t="s">
        <v>489</v>
      </c>
      <c r="B651">
        <v>50</v>
      </c>
      <c r="D651" s="20" t="s">
        <v>3307</v>
      </c>
      <c r="E651" s="131">
        <v>109</v>
      </c>
    </row>
    <row r="652" spans="1:5">
      <c r="A652" t="s">
        <v>490</v>
      </c>
      <c r="B652">
        <v>0</v>
      </c>
      <c r="D652" s="20" t="s">
        <v>3308</v>
      </c>
      <c r="E652" s="131">
        <v>78</v>
      </c>
    </row>
    <row r="653" spans="1:5">
      <c r="A653" t="s">
        <v>491</v>
      </c>
      <c r="B653">
        <v>0</v>
      </c>
      <c r="D653" s="20" t="s">
        <v>3309</v>
      </c>
      <c r="E653" s="131">
        <v>80</v>
      </c>
    </row>
    <row r="654" spans="1:5">
      <c r="A654" t="s">
        <v>492</v>
      </c>
      <c r="B654">
        <v>50</v>
      </c>
      <c r="D654" s="20" t="s">
        <v>3311</v>
      </c>
      <c r="E654" s="131">
        <v>102</v>
      </c>
    </row>
    <row r="655" spans="1:5">
      <c r="A655" t="s">
        <v>493</v>
      </c>
      <c r="B655">
        <v>50</v>
      </c>
      <c r="D655" s="20" t="s">
        <v>3312</v>
      </c>
      <c r="E655" s="131">
        <v>82</v>
      </c>
    </row>
    <row r="656" spans="1:5">
      <c r="A656" t="s">
        <v>494</v>
      </c>
      <c r="B656">
        <v>50</v>
      </c>
      <c r="D656" s="20" t="s">
        <v>3313</v>
      </c>
      <c r="E656" s="131">
        <v>0</v>
      </c>
    </row>
    <row r="657" spans="1:5">
      <c r="A657" t="s">
        <v>495</v>
      </c>
      <c r="B657">
        <v>50</v>
      </c>
      <c r="D657" s="20" t="s">
        <v>3351</v>
      </c>
      <c r="E657" s="131">
        <v>1</v>
      </c>
    </row>
    <row r="658" spans="1:5">
      <c r="A658" t="s">
        <v>496</v>
      </c>
      <c r="B658">
        <v>50</v>
      </c>
      <c r="D658" s="20" t="s">
        <v>3356</v>
      </c>
      <c r="E658" s="131">
        <v>3</v>
      </c>
    </row>
    <row r="659" spans="1:5">
      <c r="A659" t="s">
        <v>497</v>
      </c>
      <c r="B659">
        <v>50</v>
      </c>
      <c r="D659" s="20" t="s">
        <v>3359</v>
      </c>
      <c r="E659" s="131">
        <v>1</v>
      </c>
    </row>
    <row r="660" spans="1:5">
      <c r="A660" t="s">
        <v>498</v>
      </c>
      <c r="B660">
        <v>0</v>
      </c>
      <c r="D660" s="20" t="s">
        <v>3361</v>
      </c>
      <c r="E660" s="131">
        <v>0</v>
      </c>
    </row>
    <row r="661" spans="1:5">
      <c r="A661" t="s">
        <v>499</v>
      </c>
      <c r="B661">
        <v>0</v>
      </c>
      <c r="D661" s="20" t="s">
        <v>3362</v>
      </c>
      <c r="E661" s="131">
        <v>0</v>
      </c>
    </row>
    <row r="662" spans="1:5">
      <c r="A662" t="s">
        <v>500</v>
      </c>
      <c r="B662">
        <v>50</v>
      </c>
      <c r="D662" s="20" t="s">
        <v>3367</v>
      </c>
      <c r="E662" s="131">
        <v>0</v>
      </c>
    </row>
    <row r="663" spans="1:5">
      <c r="A663" t="s">
        <v>501</v>
      </c>
      <c r="B663">
        <v>50</v>
      </c>
      <c r="D663" s="20" t="s">
        <v>3368</v>
      </c>
      <c r="E663" s="131">
        <v>0</v>
      </c>
    </row>
    <row r="664" spans="1:5">
      <c r="A664" t="s">
        <v>502</v>
      </c>
      <c r="B664">
        <v>0</v>
      </c>
      <c r="D664" s="20" t="s">
        <v>3372</v>
      </c>
      <c r="E664" s="131">
        <v>0</v>
      </c>
    </row>
    <row r="665" spans="1:5">
      <c r="A665" t="s">
        <v>503</v>
      </c>
      <c r="B665">
        <v>0</v>
      </c>
      <c r="D665" s="20" t="s">
        <v>3378</v>
      </c>
      <c r="E665" s="131">
        <v>0</v>
      </c>
    </row>
    <row r="666" spans="1:5">
      <c r="A666" t="s">
        <v>504</v>
      </c>
      <c r="B666">
        <v>50</v>
      </c>
      <c r="D666" s="20" t="s">
        <v>3381</v>
      </c>
      <c r="E666" s="131">
        <v>1</v>
      </c>
    </row>
    <row r="667" spans="1:5">
      <c r="A667" t="s">
        <v>505</v>
      </c>
      <c r="B667">
        <v>50</v>
      </c>
      <c r="D667" s="20" t="s">
        <v>3382</v>
      </c>
      <c r="E667" s="131">
        <v>0</v>
      </c>
    </row>
    <row r="668" spans="1:5">
      <c r="A668" t="s">
        <v>506</v>
      </c>
      <c r="B668">
        <v>0</v>
      </c>
      <c r="D668" s="20" t="s">
        <v>3384</v>
      </c>
      <c r="E668" s="131">
        <v>0</v>
      </c>
    </row>
    <row r="669" spans="1:5">
      <c r="A669" t="s">
        <v>507</v>
      </c>
      <c r="B669">
        <v>0</v>
      </c>
      <c r="D669" s="20" t="s">
        <v>3387</v>
      </c>
      <c r="E669" s="131">
        <v>0</v>
      </c>
    </row>
    <row r="670" spans="1:5">
      <c r="A670" t="s">
        <v>508</v>
      </c>
      <c r="B670">
        <v>50</v>
      </c>
      <c r="D670" s="20" t="s">
        <v>3388</v>
      </c>
      <c r="E670" s="131">
        <v>0</v>
      </c>
    </row>
    <row r="671" spans="1:5">
      <c r="A671" t="s">
        <v>4411</v>
      </c>
      <c r="B671">
        <v>50</v>
      </c>
      <c r="D671" s="20" t="s">
        <v>3391</v>
      </c>
      <c r="E671" s="131">
        <v>0</v>
      </c>
    </row>
    <row r="672" spans="1:5">
      <c r="A672" t="s">
        <v>509</v>
      </c>
      <c r="B672">
        <v>50</v>
      </c>
      <c r="D672" s="20" t="s">
        <v>3392</v>
      </c>
      <c r="E672" s="131">
        <v>15</v>
      </c>
    </row>
    <row r="673" spans="1:5">
      <c r="A673" t="s">
        <v>510</v>
      </c>
      <c r="B673">
        <v>50</v>
      </c>
      <c r="D673" s="20" t="s">
        <v>3396</v>
      </c>
      <c r="E673" s="131">
        <v>0</v>
      </c>
    </row>
    <row r="674" spans="1:5">
      <c r="A674" t="s">
        <v>511</v>
      </c>
      <c r="B674">
        <v>50</v>
      </c>
      <c r="D674" s="20" t="s">
        <v>3398</v>
      </c>
      <c r="E674" s="131">
        <v>0</v>
      </c>
    </row>
    <row r="675" spans="1:5">
      <c r="A675" t="s">
        <v>512</v>
      </c>
      <c r="B675">
        <v>50</v>
      </c>
      <c r="D675" s="20" t="s">
        <v>3402</v>
      </c>
      <c r="E675" s="131">
        <v>0</v>
      </c>
    </row>
    <row r="676" spans="1:5">
      <c r="A676" t="s">
        <v>513</v>
      </c>
      <c r="B676">
        <v>0</v>
      </c>
      <c r="D676" s="20" t="s">
        <v>3404</v>
      </c>
      <c r="E676" s="131">
        <v>0</v>
      </c>
    </row>
    <row r="677" spans="1:5">
      <c r="A677" t="s">
        <v>514</v>
      </c>
      <c r="B677">
        <v>50</v>
      </c>
      <c r="D677" s="20" t="s">
        <v>3405</v>
      </c>
      <c r="E677" s="131">
        <v>0</v>
      </c>
    </row>
    <row r="678" spans="1:5">
      <c r="A678" t="s">
        <v>515</v>
      </c>
      <c r="B678">
        <v>0</v>
      </c>
      <c r="D678" s="20" t="s">
        <v>3411</v>
      </c>
      <c r="E678" s="131">
        <v>0</v>
      </c>
    </row>
    <row r="679" spans="1:5">
      <c r="A679" t="s">
        <v>516</v>
      </c>
      <c r="B679">
        <v>50</v>
      </c>
      <c r="D679" s="20" t="s">
        <v>3424</v>
      </c>
      <c r="E679" s="131">
        <v>0</v>
      </c>
    </row>
    <row r="680" spans="1:5">
      <c r="A680" t="s">
        <v>517</v>
      </c>
      <c r="B680">
        <v>50</v>
      </c>
      <c r="D680" s="20" t="s">
        <v>3426</v>
      </c>
      <c r="E680" s="131">
        <v>0</v>
      </c>
    </row>
    <row r="681" spans="1:5">
      <c r="A681" t="s">
        <v>518</v>
      </c>
      <c r="B681">
        <v>50</v>
      </c>
      <c r="D681" s="20" t="s">
        <v>3428</v>
      </c>
      <c r="E681" s="131">
        <v>0</v>
      </c>
    </row>
    <row r="682" spans="1:5">
      <c r="A682" t="s">
        <v>519</v>
      </c>
      <c r="B682">
        <v>50</v>
      </c>
      <c r="D682" s="20" t="s">
        <v>3430</v>
      </c>
      <c r="E682" s="131">
        <v>0</v>
      </c>
    </row>
    <row r="683" spans="1:5">
      <c r="A683" t="s">
        <v>520</v>
      </c>
      <c r="B683">
        <v>50</v>
      </c>
      <c r="D683" s="20" t="s">
        <v>3431</v>
      </c>
      <c r="E683" s="131">
        <v>0</v>
      </c>
    </row>
    <row r="684" spans="1:5">
      <c r="A684" t="s">
        <v>521</v>
      </c>
      <c r="B684">
        <v>50</v>
      </c>
      <c r="D684" s="20" t="s">
        <v>3432</v>
      </c>
      <c r="E684" s="131">
        <v>0</v>
      </c>
    </row>
    <row r="685" spans="1:5">
      <c r="A685" t="s">
        <v>522</v>
      </c>
      <c r="B685">
        <v>50</v>
      </c>
      <c r="D685" s="20" t="s">
        <v>3439</v>
      </c>
      <c r="E685" s="131">
        <v>0</v>
      </c>
    </row>
    <row r="686" spans="1:5">
      <c r="A686" t="s">
        <v>523</v>
      </c>
      <c r="B686">
        <v>50</v>
      </c>
      <c r="D686" s="20" t="s">
        <v>3446</v>
      </c>
      <c r="E686" s="131">
        <v>0</v>
      </c>
    </row>
    <row r="687" spans="1:5">
      <c r="A687" t="s">
        <v>524</v>
      </c>
      <c r="B687">
        <v>50</v>
      </c>
      <c r="D687" s="20" t="s">
        <v>3452</v>
      </c>
      <c r="E687" s="131">
        <v>0</v>
      </c>
    </row>
    <row r="688" spans="1:5">
      <c r="A688" t="s">
        <v>525</v>
      </c>
      <c r="B688">
        <v>50</v>
      </c>
      <c r="D688" s="20" t="s">
        <v>3454</v>
      </c>
      <c r="E688" s="131">
        <v>0</v>
      </c>
    </row>
    <row r="689" spans="1:5">
      <c r="A689" t="s">
        <v>526</v>
      </c>
      <c r="B689">
        <v>50</v>
      </c>
      <c r="D689" s="20" t="s">
        <v>3456</v>
      </c>
      <c r="E689" s="131">
        <v>0</v>
      </c>
    </row>
    <row r="690" spans="1:5">
      <c r="A690" t="s">
        <v>527</v>
      </c>
      <c r="B690">
        <v>50</v>
      </c>
      <c r="D690" s="20" t="s">
        <v>3461</v>
      </c>
      <c r="E690" s="131">
        <v>0</v>
      </c>
    </row>
    <row r="691" spans="1:5">
      <c r="A691" t="s">
        <v>528</v>
      </c>
      <c r="B691">
        <v>50</v>
      </c>
      <c r="D691" s="20" t="s">
        <v>3462</v>
      </c>
      <c r="E691" s="131">
        <v>0</v>
      </c>
    </row>
    <row r="692" spans="1:5">
      <c r="A692" t="s">
        <v>529</v>
      </c>
      <c r="B692">
        <v>0</v>
      </c>
      <c r="D692" s="20" t="s">
        <v>3464</v>
      </c>
      <c r="E692" s="131">
        <v>0</v>
      </c>
    </row>
    <row r="693" spans="1:5">
      <c r="A693" t="s">
        <v>530</v>
      </c>
      <c r="B693">
        <v>50</v>
      </c>
      <c r="D693" s="20" t="s">
        <v>3466</v>
      </c>
      <c r="E693" s="131">
        <v>0</v>
      </c>
    </row>
    <row r="694" spans="1:5">
      <c r="A694" t="s">
        <v>531</v>
      </c>
      <c r="B694">
        <v>50</v>
      </c>
      <c r="D694" s="20" t="s">
        <v>3665</v>
      </c>
      <c r="E694" s="131">
        <v>7</v>
      </c>
    </row>
    <row r="695" spans="1:5">
      <c r="A695" t="s">
        <v>532</v>
      </c>
      <c r="B695">
        <v>50</v>
      </c>
      <c r="D695" s="20" t="s">
        <v>3666</v>
      </c>
      <c r="E695" s="131">
        <v>61</v>
      </c>
    </row>
    <row r="696" spans="1:5">
      <c r="A696" t="s">
        <v>533</v>
      </c>
      <c r="B696">
        <v>50</v>
      </c>
      <c r="D696" s="20" t="s">
        <v>3667</v>
      </c>
      <c r="E696" s="131">
        <v>0</v>
      </c>
    </row>
    <row r="697" spans="1:5">
      <c r="A697" t="s">
        <v>534</v>
      </c>
      <c r="B697">
        <v>50</v>
      </c>
      <c r="D697" s="20" t="s">
        <v>3668</v>
      </c>
      <c r="E697" s="131">
        <v>12</v>
      </c>
    </row>
    <row r="698" spans="1:5">
      <c r="A698" t="s">
        <v>535</v>
      </c>
      <c r="B698">
        <v>50</v>
      </c>
      <c r="D698" s="20" t="s">
        <v>3670</v>
      </c>
      <c r="E698" s="131">
        <v>37</v>
      </c>
    </row>
    <row r="699" spans="1:5">
      <c r="A699" t="s">
        <v>536</v>
      </c>
      <c r="B699">
        <v>50</v>
      </c>
      <c r="D699" s="20" t="s">
        <v>3671</v>
      </c>
      <c r="E699" s="131">
        <v>0</v>
      </c>
    </row>
    <row r="700" spans="1:5">
      <c r="A700" t="s">
        <v>537</v>
      </c>
      <c r="B700">
        <v>50</v>
      </c>
      <c r="D700" s="20" t="s">
        <v>3672</v>
      </c>
      <c r="E700" s="131">
        <v>27</v>
      </c>
    </row>
    <row r="701" spans="1:5">
      <c r="A701" t="s">
        <v>538</v>
      </c>
      <c r="B701">
        <v>50</v>
      </c>
      <c r="D701" s="20" t="s">
        <v>3673</v>
      </c>
      <c r="E701" s="131">
        <v>20</v>
      </c>
    </row>
    <row r="702" spans="1:5">
      <c r="A702" t="s">
        <v>539</v>
      </c>
      <c r="B702">
        <v>50</v>
      </c>
      <c r="D702" s="20" t="s">
        <v>3674</v>
      </c>
      <c r="E702" s="131">
        <v>31</v>
      </c>
    </row>
    <row r="703" spans="1:5">
      <c r="A703" t="s">
        <v>540</v>
      </c>
      <c r="B703">
        <v>50</v>
      </c>
      <c r="D703" s="20" t="s">
        <v>3675</v>
      </c>
      <c r="E703" s="131">
        <v>12</v>
      </c>
    </row>
    <row r="704" spans="1:5">
      <c r="A704" t="s">
        <v>541</v>
      </c>
      <c r="B704">
        <v>50</v>
      </c>
      <c r="D704" s="20" t="s">
        <v>3676</v>
      </c>
      <c r="E704" s="131">
        <v>50</v>
      </c>
    </row>
    <row r="705" spans="1:5">
      <c r="A705" t="s">
        <v>542</v>
      </c>
      <c r="B705">
        <v>50</v>
      </c>
      <c r="D705" s="20" t="s">
        <v>3677</v>
      </c>
      <c r="E705" s="131">
        <v>52</v>
      </c>
    </row>
    <row r="706" spans="1:5">
      <c r="A706" t="s">
        <v>543</v>
      </c>
      <c r="B706">
        <v>50</v>
      </c>
      <c r="D706" s="20" t="s">
        <v>3678</v>
      </c>
      <c r="E706" s="131">
        <v>52</v>
      </c>
    </row>
    <row r="707" spans="1:5">
      <c r="A707" t="s">
        <v>544</v>
      </c>
      <c r="B707">
        <v>50</v>
      </c>
      <c r="D707" s="20" t="s">
        <v>3679</v>
      </c>
      <c r="E707" s="131">
        <v>56</v>
      </c>
    </row>
    <row r="708" spans="1:5">
      <c r="A708" t="s">
        <v>545</v>
      </c>
      <c r="B708">
        <v>50</v>
      </c>
      <c r="D708" s="20" t="s">
        <v>3680</v>
      </c>
      <c r="E708" s="131">
        <v>42</v>
      </c>
    </row>
    <row r="709" spans="1:5">
      <c r="A709" t="s">
        <v>546</v>
      </c>
      <c r="B709">
        <v>50</v>
      </c>
      <c r="D709" s="20" t="s">
        <v>3681</v>
      </c>
      <c r="E709" s="131">
        <v>56</v>
      </c>
    </row>
    <row r="710" spans="1:5">
      <c r="A710" t="s">
        <v>547</v>
      </c>
      <c r="B710">
        <v>50</v>
      </c>
      <c r="D710" s="20" t="s">
        <v>3682</v>
      </c>
      <c r="E710" s="131">
        <v>28</v>
      </c>
    </row>
    <row r="711" spans="1:5">
      <c r="A711" t="s">
        <v>4412</v>
      </c>
      <c r="B711">
        <v>50</v>
      </c>
      <c r="D711" s="20" t="s">
        <v>3683</v>
      </c>
      <c r="E711" s="131">
        <v>36</v>
      </c>
    </row>
    <row r="712" spans="1:5">
      <c r="A712" t="s">
        <v>548</v>
      </c>
      <c r="B712">
        <v>0</v>
      </c>
      <c r="D712" s="20" t="s">
        <v>3684</v>
      </c>
      <c r="E712" s="131">
        <v>69</v>
      </c>
    </row>
    <row r="713" spans="1:5">
      <c r="A713" t="s">
        <v>549</v>
      </c>
      <c r="B713">
        <v>50</v>
      </c>
      <c r="D713" s="20" t="s">
        <v>3685</v>
      </c>
      <c r="E713" s="131">
        <v>21</v>
      </c>
    </row>
    <row r="714" spans="1:5">
      <c r="A714" t="s">
        <v>550</v>
      </c>
      <c r="B714">
        <v>0</v>
      </c>
      <c r="D714" s="20" t="s">
        <v>3686</v>
      </c>
      <c r="E714" s="131">
        <v>26</v>
      </c>
    </row>
    <row r="715" spans="1:5">
      <c r="A715" t="s">
        <v>551</v>
      </c>
      <c r="B715">
        <v>50</v>
      </c>
      <c r="D715" s="20" t="s">
        <v>3687</v>
      </c>
      <c r="E715" s="131">
        <v>8</v>
      </c>
    </row>
    <row r="716" spans="1:5">
      <c r="A716" t="s">
        <v>552</v>
      </c>
      <c r="B716">
        <v>50</v>
      </c>
      <c r="D716" s="20" t="s">
        <v>3688</v>
      </c>
      <c r="E716" s="131">
        <v>0</v>
      </c>
    </row>
    <row r="717" spans="1:5">
      <c r="A717" t="s">
        <v>553</v>
      </c>
      <c r="B717">
        <v>50</v>
      </c>
      <c r="D717" s="20" t="s">
        <v>3689</v>
      </c>
      <c r="E717" s="131">
        <v>0</v>
      </c>
    </row>
    <row r="718" spans="1:5">
      <c r="A718" t="s">
        <v>554</v>
      </c>
      <c r="B718">
        <v>50</v>
      </c>
      <c r="D718" s="20" t="s">
        <v>3690</v>
      </c>
      <c r="E718" s="131">
        <v>9</v>
      </c>
    </row>
    <row r="719" spans="1:5">
      <c r="A719" t="s">
        <v>555</v>
      </c>
      <c r="B719">
        <v>50</v>
      </c>
      <c r="D719" s="20" t="s">
        <v>3698</v>
      </c>
      <c r="E719" s="131">
        <v>0</v>
      </c>
    </row>
    <row r="720" spans="1:5">
      <c r="A720" t="s">
        <v>556</v>
      </c>
      <c r="B720">
        <v>0</v>
      </c>
      <c r="D720" s="20" t="s">
        <v>3701</v>
      </c>
      <c r="E720" s="131">
        <v>0</v>
      </c>
    </row>
    <row r="721" spans="1:5">
      <c r="A721" t="s">
        <v>557</v>
      </c>
      <c r="B721">
        <v>50</v>
      </c>
      <c r="D721" s="20" t="s">
        <v>3703</v>
      </c>
      <c r="E721" s="131">
        <v>0</v>
      </c>
    </row>
    <row r="722" spans="1:5">
      <c r="A722" t="s">
        <v>558</v>
      </c>
      <c r="B722">
        <v>0</v>
      </c>
      <c r="D722" s="20" t="s">
        <v>3711</v>
      </c>
      <c r="E722" s="131">
        <v>0</v>
      </c>
    </row>
    <row r="723" spans="1:5">
      <c r="A723" t="s">
        <v>559</v>
      </c>
      <c r="B723">
        <v>50</v>
      </c>
      <c r="D723" s="20" t="s">
        <v>3714</v>
      </c>
      <c r="E723" s="131">
        <v>0</v>
      </c>
    </row>
    <row r="724" spans="1:5">
      <c r="A724" t="s">
        <v>4413</v>
      </c>
      <c r="B724">
        <v>50</v>
      </c>
      <c r="D724" s="20" t="s">
        <v>3715</v>
      </c>
      <c r="E724" s="131">
        <v>0</v>
      </c>
    </row>
    <row r="725" spans="1:5">
      <c r="A725" t="s">
        <v>560</v>
      </c>
      <c r="B725">
        <v>50</v>
      </c>
      <c r="D725" s="20" t="s">
        <v>3722</v>
      </c>
      <c r="E725" s="131">
        <v>0</v>
      </c>
    </row>
    <row r="726" spans="1:5">
      <c r="A726" t="s">
        <v>561</v>
      </c>
      <c r="B726">
        <v>50</v>
      </c>
      <c r="D726" s="20" t="s">
        <v>3723</v>
      </c>
      <c r="E726" s="131">
        <v>0</v>
      </c>
    </row>
    <row r="727" spans="1:5">
      <c r="A727" t="s">
        <v>562</v>
      </c>
      <c r="B727">
        <v>50</v>
      </c>
      <c r="D727" s="20" t="s">
        <v>3724</v>
      </c>
      <c r="E727" s="131">
        <v>0</v>
      </c>
    </row>
    <row r="728" spans="1:5">
      <c r="A728" t="s">
        <v>563</v>
      </c>
      <c r="B728">
        <v>0</v>
      </c>
      <c r="D728" s="20" t="s">
        <v>3734</v>
      </c>
      <c r="E728" s="131">
        <v>0</v>
      </c>
    </row>
    <row r="729" spans="1:5">
      <c r="A729" t="s">
        <v>564</v>
      </c>
      <c r="B729">
        <v>0</v>
      </c>
      <c r="D729" s="20" t="s">
        <v>3736</v>
      </c>
      <c r="E729" s="131">
        <v>0</v>
      </c>
    </row>
    <row r="730" spans="1:5">
      <c r="A730" t="s">
        <v>565</v>
      </c>
      <c r="B730">
        <v>50</v>
      </c>
      <c r="D730" s="20" t="s">
        <v>3738</v>
      </c>
      <c r="E730" s="131">
        <v>0</v>
      </c>
    </row>
    <row r="731" spans="1:5">
      <c r="A731" t="s">
        <v>566</v>
      </c>
      <c r="B731">
        <v>50</v>
      </c>
      <c r="D731" s="20" t="s">
        <v>3740</v>
      </c>
      <c r="E731" s="131">
        <v>0</v>
      </c>
    </row>
    <row r="732" spans="1:5">
      <c r="A732" t="s">
        <v>567</v>
      </c>
      <c r="B732">
        <v>0</v>
      </c>
      <c r="D732" s="20" t="s">
        <v>3746</v>
      </c>
      <c r="E732" s="131">
        <v>0</v>
      </c>
    </row>
    <row r="733" spans="1:5">
      <c r="A733" t="s">
        <v>568</v>
      </c>
      <c r="B733">
        <v>50</v>
      </c>
      <c r="D733" s="20" t="s">
        <v>3748</v>
      </c>
      <c r="E733" s="131">
        <v>0</v>
      </c>
    </row>
    <row r="734" spans="1:5">
      <c r="A734" t="s">
        <v>569</v>
      </c>
      <c r="B734">
        <v>50</v>
      </c>
      <c r="D734" s="20" t="s">
        <v>3749</v>
      </c>
      <c r="E734" s="131">
        <v>0</v>
      </c>
    </row>
    <row r="735" spans="1:5">
      <c r="A735" t="s">
        <v>570</v>
      </c>
      <c r="B735">
        <v>50</v>
      </c>
      <c r="D735" s="20" t="s">
        <v>3757</v>
      </c>
      <c r="E735" s="131">
        <v>49</v>
      </c>
    </row>
    <row r="736" spans="1:5">
      <c r="A736" t="s">
        <v>571</v>
      </c>
      <c r="B736">
        <v>50</v>
      </c>
      <c r="D736" s="20" t="s">
        <v>3758</v>
      </c>
      <c r="E736" s="131">
        <v>76</v>
      </c>
    </row>
    <row r="737" spans="1:5">
      <c r="A737" t="s">
        <v>572</v>
      </c>
      <c r="B737">
        <v>50</v>
      </c>
      <c r="D737" s="20" t="s">
        <v>3759</v>
      </c>
      <c r="E737" s="131">
        <v>64</v>
      </c>
    </row>
    <row r="738" spans="1:5">
      <c r="A738" t="s">
        <v>573</v>
      </c>
      <c r="B738">
        <v>50</v>
      </c>
      <c r="D738" s="20" t="s">
        <v>3760</v>
      </c>
      <c r="E738" s="131">
        <v>341</v>
      </c>
    </row>
    <row r="739" spans="1:5">
      <c r="A739" t="s">
        <v>574</v>
      </c>
      <c r="B739">
        <v>50</v>
      </c>
      <c r="D739" s="20" t="s">
        <v>3761</v>
      </c>
      <c r="E739" s="131">
        <v>121</v>
      </c>
    </row>
    <row r="740" spans="1:5">
      <c r="A740" t="s">
        <v>575</v>
      </c>
      <c r="B740">
        <v>50</v>
      </c>
      <c r="D740" s="20" t="s">
        <v>3762</v>
      </c>
      <c r="E740" s="131">
        <v>95</v>
      </c>
    </row>
    <row r="741" spans="1:5">
      <c r="A741" t="s">
        <v>576</v>
      </c>
      <c r="B741">
        <v>50</v>
      </c>
      <c r="D741" s="20" t="s">
        <v>3763</v>
      </c>
      <c r="E741" s="131">
        <v>171</v>
      </c>
    </row>
    <row r="742" spans="1:5">
      <c r="A742" t="s">
        <v>577</v>
      </c>
      <c r="B742">
        <v>50</v>
      </c>
      <c r="D742" s="20" t="s">
        <v>3764</v>
      </c>
      <c r="E742" s="131">
        <v>87</v>
      </c>
    </row>
    <row r="743" spans="1:5">
      <c r="A743" t="s">
        <v>578</v>
      </c>
      <c r="B743">
        <v>50</v>
      </c>
      <c r="D743" s="20" t="s">
        <v>3765</v>
      </c>
      <c r="E743" s="131">
        <v>231</v>
      </c>
    </row>
    <row r="744" spans="1:5">
      <c r="A744" t="s">
        <v>579</v>
      </c>
      <c r="B744">
        <v>50</v>
      </c>
      <c r="D744" s="20" t="s">
        <v>3766</v>
      </c>
      <c r="E744" s="131">
        <v>236</v>
      </c>
    </row>
    <row r="745" spans="1:5">
      <c r="A745" t="s">
        <v>580</v>
      </c>
      <c r="B745">
        <v>50</v>
      </c>
      <c r="D745" s="20" t="s">
        <v>3767</v>
      </c>
      <c r="E745" s="131">
        <v>103</v>
      </c>
    </row>
    <row r="746" spans="1:5">
      <c r="A746" t="s">
        <v>581</v>
      </c>
      <c r="B746">
        <v>50</v>
      </c>
      <c r="D746" s="20" t="s">
        <v>3768</v>
      </c>
      <c r="E746" s="131">
        <v>131</v>
      </c>
    </row>
    <row r="747" spans="1:5">
      <c r="A747" t="s">
        <v>582</v>
      </c>
      <c r="B747">
        <v>50</v>
      </c>
      <c r="D747" s="20" t="s">
        <v>3769</v>
      </c>
      <c r="E747" s="131">
        <v>99</v>
      </c>
    </row>
    <row r="748" spans="1:5">
      <c r="A748" t="s">
        <v>583</v>
      </c>
      <c r="B748">
        <v>50</v>
      </c>
      <c r="D748" s="20" t="s">
        <v>3770</v>
      </c>
      <c r="E748" s="131">
        <v>35</v>
      </c>
    </row>
    <row r="749" spans="1:5">
      <c r="A749" t="s">
        <v>584</v>
      </c>
      <c r="B749">
        <v>50</v>
      </c>
      <c r="D749" s="20" t="s">
        <v>3771</v>
      </c>
      <c r="E749" s="131">
        <v>70</v>
      </c>
    </row>
    <row r="750" spans="1:5">
      <c r="A750" t="s">
        <v>585</v>
      </c>
      <c r="B750">
        <v>50</v>
      </c>
      <c r="D750" s="20" t="s">
        <v>3772</v>
      </c>
      <c r="E750" s="131">
        <v>56</v>
      </c>
    </row>
    <row r="751" spans="1:5">
      <c r="A751" t="s">
        <v>586</v>
      </c>
      <c r="B751">
        <v>50</v>
      </c>
      <c r="D751" s="20" t="s">
        <v>3773</v>
      </c>
      <c r="E751" s="131">
        <v>227</v>
      </c>
    </row>
    <row r="752" spans="1:5">
      <c r="A752" t="s">
        <v>587</v>
      </c>
      <c r="B752">
        <v>0</v>
      </c>
      <c r="D752" s="20" t="s">
        <v>3774</v>
      </c>
      <c r="E752" s="131">
        <v>153</v>
      </c>
    </row>
    <row r="753" spans="1:5">
      <c r="A753" t="s">
        <v>588</v>
      </c>
      <c r="B753">
        <v>0</v>
      </c>
      <c r="D753" s="20" t="s">
        <v>3775</v>
      </c>
      <c r="E753" s="131">
        <v>96</v>
      </c>
    </row>
    <row r="754" spans="1:5">
      <c r="A754" t="s">
        <v>589</v>
      </c>
      <c r="B754">
        <v>50</v>
      </c>
      <c r="D754" s="20" t="s">
        <v>3776</v>
      </c>
      <c r="E754" s="131">
        <v>116</v>
      </c>
    </row>
    <row r="755" spans="1:5">
      <c r="A755" t="s">
        <v>590</v>
      </c>
      <c r="B755">
        <v>50</v>
      </c>
      <c r="D755" s="20" t="s">
        <v>3777</v>
      </c>
      <c r="E755" s="131">
        <v>63</v>
      </c>
    </row>
    <row r="756" spans="1:5">
      <c r="A756" t="s">
        <v>591</v>
      </c>
      <c r="B756">
        <v>50</v>
      </c>
      <c r="D756" s="20" t="s">
        <v>3778</v>
      </c>
      <c r="E756" s="131">
        <v>114</v>
      </c>
    </row>
    <row r="757" spans="1:5">
      <c r="A757" t="s">
        <v>592</v>
      </c>
      <c r="B757">
        <v>50</v>
      </c>
      <c r="D757" s="20" t="s">
        <v>3779</v>
      </c>
      <c r="E757" s="131">
        <v>88</v>
      </c>
    </row>
    <row r="758" spans="1:5">
      <c r="A758" t="s">
        <v>593</v>
      </c>
      <c r="B758">
        <v>50</v>
      </c>
      <c r="D758" s="20" t="s">
        <v>3780</v>
      </c>
      <c r="E758" s="131">
        <v>76</v>
      </c>
    </row>
    <row r="759" spans="1:5">
      <c r="A759" t="s">
        <v>594</v>
      </c>
      <c r="B759">
        <v>50</v>
      </c>
      <c r="D759" s="20" t="s">
        <v>3781</v>
      </c>
      <c r="E759" s="131">
        <v>132</v>
      </c>
    </row>
    <row r="760" spans="1:5">
      <c r="A760" t="s">
        <v>595</v>
      </c>
      <c r="B760">
        <v>0</v>
      </c>
      <c r="D760" s="20" t="s">
        <v>3782</v>
      </c>
      <c r="E760" s="131">
        <v>141</v>
      </c>
    </row>
    <row r="761" spans="1:5">
      <c r="A761" t="s">
        <v>596</v>
      </c>
      <c r="B761">
        <v>0</v>
      </c>
      <c r="D761" s="20" t="s">
        <v>3783</v>
      </c>
      <c r="E761" s="131">
        <v>190</v>
      </c>
    </row>
    <row r="762" spans="1:5">
      <c r="A762" t="s">
        <v>597</v>
      </c>
      <c r="B762">
        <v>50</v>
      </c>
      <c r="D762" s="20" t="s">
        <v>3784</v>
      </c>
      <c r="E762" s="131">
        <v>148</v>
      </c>
    </row>
    <row r="763" spans="1:5">
      <c r="A763" t="s">
        <v>598</v>
      </c>
      <c r="B763">
        <v>50</v>
      </c>
      <c r="D763" s="20" t="s">
        <v>3785</v>
      </c>
      <c r="E763" s="131">
        <v>46</v>
      </c>
    </row>
    <row r="764" spans="1:5">
      <c r="A764" t="s">
        <v>4414</v>
      </c>
      <c r="B764">
        <v>50</v>
      </c>
      <c r="D764" s="20" t="s">
        <v>3786</v>
      </c>
      <c r="E764" s="131">
        <v>217</v>
      </c>
    </row>
    <row r="765" spans="1:5">
      <c r="A765" t="s">
        <v>4415</v>
      </c>
      <c r="B765">
        <v>50</v>
      </c>
      <c r="D765" s="20" t="s">
        <v>3787</v>
      </c>
      <c r="E765" s="131">
        <v>59</v>
      </c>
    </row>
    <row r="766" spans="1:5">
      <c r="A766" t="s">
        <v>599</v>
      </c>
      <c r="B766">
        <v>50</v>
      </c>
      <c r="D766" s="20" t="s">
        <v>3788</v>
      </c>
      <c r="E766" s="131">
        <v>134</v>
      </c>
    </row>
    <row r="767" spans="1:5">
      <c r="A767" t="s">
        <v>4416</v>
      </c>
      <c r="B767">
        <v>50</v>
      </c>
      <c r="D767" s="20" t="s">
        <v>3789</v>
      </c>
      <c r="E767" s="131">
        <v>205</v>
      </c>
    </row>
    <row r="768" spans="1:5">
      <c r="A768" t="s">
        <v>600</v>
      </c>
      <c r="B768">
        <v>50</v>
      </c>
      <c r="D768" s="20" t="s">
        <v>3790</v>
      </c>
      <c r="E768" s="131">
        <v>144</v>
      </c>
    </row>
    <row r="769" spans="1:5">
      <c r="A769" t="s">
        <v>601</v>
      </c>
      <c r="B769">
        <v>50</v>
      </c>
      <c r="D769" s="20" t="s">
        <v>3791</v>
      </c>
      <c r="E769" s="131">
        <v>131</v>
      </c>
    </row>
    <row r="770" spans="1:5">
      <c r="A770" t="s">
        <v>602</v>
      </c>
      <c r="B770">
        <v>50</v>
      </c>
      <c r="D770" s="20" t="s">
        <v>3792</v>
      </c>
      <c r="E770" s="131">
        <v>159</v>
      </c>
    </row>
    <row r="771" spans="1:5">
      <c r="A771" t="s">
        <v>603</v>
      </c>
      <c r="B771">
        <v>50</v>
      </c>
      <c r="D771" s="20" t="s">
        <v>3793</v>
      </c>
      <c r="E771" s="131">
        <v>135</v>
      </c>
    </row>
    <row r="772" spans="1:5">
      <c r="A772" t="s">
        <v>604</v>
      </c>
      <c r="B772">
        <v>0</v>
      </c>
      <c r="D772" s="20" t="s">
        <v>3795</v>
      </c>
      <c r="E772" s="131">
        <v>76</v>
      </c>
    </row>
    <row r="773" spans="1:5">
      <c r="A773" t="s">
        <v>605</v>
      </c>
      <c r="B773">
        <v>50</v>
      </c>
      <c r="D773" s="20" t="s">
        <v>3796</v>
      </c>
      <c r="E773" s="131">
        <v>57</v>
      </c>
    </row>
    <row r="774" spans="1:5">
      <c r="A774" t="s">
        <v>4417</v>
      </c>
      <c r="B774">
        <v>0</v>
      </c>
      <c r="D774" s="20" t="s">
        <v>3797</v>
      </c>
      <c r="E774" s="131">
        <v>96</v>
      </c>
    </row>
    <row r="775" spans="1:5">
      <c r="A775" t="s">
        <v>4418</v>
      </c>
      <c r="B775">
        <v>50</v>
      </c>
      <c r="D775" s="20" t="s">
        <v>3798</v>
      </c>
      <c r="E775" s="131">
        <v>737</v>
      </c>
    </row>
    <row r="776" spans="1:5">
      <c r="A776" t="s">
        <v>606</v>
      </c>
      <c r="B776">
        <v>50</v>
      </c>
      <c r="D776" s="20" t="s">
        <v>3800</v>
      </c>
      <c r="E776" s="131">
        <v>179</v>
      </c>
    </row>
    <row r="777" spans="1:5">
      <c r="A777" t="s">
        <v>607</v>
      </c>
      <c r="B777">
        <v>50</v>
      </c>
      <c r="D777" s="20" t="s">
        <v>3801</v>
      </c>
      <c r="E777" s="131">
        <v>141</v>
      </c>
    </row>
    <row r="778" spans="1:5">
      <c r="A778" t="s">
        <v>608</v>
      </c>
      <c r="B778">
        <v>50</v>
      </c>
      <c r="D778" s="20" t="s">
        <v>3802</v>
      </c>
      <c r="E778" s="131">
        <v>173</v>
      </c>
    </row>
    <row r="779" spans="1:5">
      <c r="A779" t="s">
        <v>609</v>
      </c>
      <c r="B779">
        <v>50</v>
      </c>
      <c r="D779" s="20" t="s">
        <v>3803</v>
      </c>
      <c r="E779" s="131">
        <v>119</v>
      </c>
    </row>
    <row r="780" spans="1:5">
      <c r="A780" t="s">
        <v>610</v>
      </c>
      <c r="B780">
        <v>50</v>
      </c>
      <c r="D780" s="20" t="s">
        <v>3804</v>
      </c>
      <c r="E780" s="131">
        <v>342</v>
      </c>
    </row>
    <row r="781" spans="1:5">
      <c r="A781" t="s">
        <v>611</v>
      </c>
      <c r="B781">
        <v>50</v>
      </c>
      <c r="D781" s="20" t="s">
        <v>3805</v>
      </c>
      <c r="E781" s="131">
        <v>385</v>
      </c>
    </row>
    <row r="782" spans="1:5">
      <c r="A782" t="s">
        <v>612</v>
      </c>
      <c r="B782">
        <v>50</v>
      </c>
      <c r="D782" s="20" t="s">
        <v>3807</v>
      </c>
      <c r="E782" s="131">
        <v>171</v>
      </c>
    </row>
    <row r="783" spans="1:5">
      <c r="A783" t="s">
        <v>4419</v>
      </c>
      <c r="B783">
        <v>50</v>
      </c>
      <c r="D783" s="20" t="s">
        <v>3808</v>
      </c>
      <c r="E783" s="131">
        <v>118</v>
      </c>
    </row>
    <row r="784" spans="1:5">
      <c r="A784" t="s">
        <v>613</v>
      </c>
      <c r="B784">
        <v>0</v>
      </c>
      <c r="D784" s="20" t="s">
        <v>3809</v>
      </c>
      <c r="E784" s="131">
        <v>124</v>
      </c>
    </row>
    <row r="785" spans="1:5">
      <c r="A785" t="s">
        <v>614</v>
      </c>
      <c r="B785">
        <v>50</v>
      </c>
      <c r="D785" s="20" t="s">
        <v>3810</v>
      </c>
      <c r="E785" s="131">
        <v>65</v>
      </c>
    </row>
    <row r="786" spans="1:5">
      <c r="A786" t="s">
        <v>615</v>
      </c>
      <c r="B786">
        <v>50</v>
      </c>
      <c r="D786" s="20" t="s">
        <v>3811</v>
      </c>
      <c r="E786" s="131">
        <v>44</v>
      </c>
    </row>
    <row r="787" spans="1:5">
      <c r="A787" t="s">
        <v>616</v>
      </c>
      <c r="B787">
        <v>50</v>
      </c>
      <c r="D787" s="20" t="s">
        <v>3812</v>
      </c>
      <c r="E787" s="131">
        <v>39</v>
      </c>
    </row>
    <row r="788" spans="1:5">
      <c r="A788" t="s">
        <v>617</v>
      </c>
      <c r="B788">
        <v>0</v>
      </c>
      <c r="D788" s="20" t="s">
        <v>3813</v>
      </c>
      <c r="E788" s="131">
        <v>88</v>
      </c>
    </row>
    <row r="789" spans="1:5">
      <c r="A789" t="s">
        <v>618</v>
      </c>
      <c r="B789">
        <v>50</v>
      </c>
      <c r="D789" s="20" t="s">
        <v>3814</v>
      </c>
      <c r="E789" s="131">
        <v>385</v>
      </c>
    </row>
    <row r="790" spans="1:5">
      <c r="A790" t="s">
        <v>619</v>
      </c>
      <c r="B790">
        <v>0</v>
      </c>
      <c r="D790" s="20" t="s">
        <v>3815</v>
      </c>
      <c r="E790" s="131">
        <v>91</v>
      </c>
    </row>
    <row r="791" spans="1:5">
      <c r="A791" t="s">
        <v>620</v>
      </c>
      <c r="B791">
        <v>50</v>
      </c>
      <c r="D791" s="20" t="s">
        <v>3816</v>
      </c>
      <c r="E791" s="131">
        <v>132</v>
      </c>
    </row>
    <row r="792" spans="1:5">
      <c r="A792" t="s">
        <v>621</v>
      </c>
      <c r="B792">
        <v>50</v>
      </c>
      <c r="D792" s="20" t="s">
        <v>3817</v>
      </c>
      <c r="E792" s="131">
        <v>93</v>
      </c>
    </row>
    <row r="793" spans="1:5">
      <c r="A793" t="s">
        <v>622</v>
      </c>
      <c r="B793">
        <v>50</v>
      </c>
      <c r="D793" s="20" t="s">
        <v>3818</v>
      </c>
      <c r="E793" s="131">
        <v>113</v>
      </c>
    </row>
    <row r="794" spans="1:5">
      <c r="A794" t="s">
        <v>623</v>
      </c>
      <c r="B794">
        <v>50</v>
      </c>
      <c r="D794" s="20" t="s">
        <v>3819</v>
      </c>
      <c r="E794" s="131">
        <v>51</v>
      </c>
    </row>
    <row r="795" spans="1:5">
      <c r="A795" t="s">
        <v>624</v>
      </c>
      <c r="B795">
        <v>50</v>
      </c>
      <c r="D795" s="20" t="s">
        <v>3820</v>
      </c>
      <c r="E795" s="131">
        <v>117</v>
      </c>
    </row>
    <row r="796" spans="1:5">
      <c r="A796" t="s">
        <v>625</v>
      </c>
      <c r="B796">
        <v>0</v>
      </c>
      <c r="D796" s="20" t="s">
        <v>3821</v>
      </c>
      <c r="E796" s="131">
        <v>212</v>
      </c>
    </row>
    <row r="797" spans="1:5">
      <c r="A797" t="s">
        <v>626</v>
      </c>
      <c r="B797">
        <v>50</v>
      </c>
      <c r="D797" s="20" t="s">
        <v>3822</v>
      </c>
      <c r="E797" s="131">
        <v>274</v>
      </c>
    </row>
    <row r="798" spans="1:5">
      <c r="A798" t="s">
        <v>627</v>
      </c>
      <c r="B798">
        <v>0</v>
      </c>
      <c r="D798" s="20" t="s">
        <v>3823</v>
      </c>
      <c r="E798" s="131">
        <v>97</v>
      </c>
    </row>
    <row r="799" spans="1:5">
      <c r="A799" t="s">
        <v>628</v>
      </c>
      <c r="B799">
        <v>50</v>
      </c>
      <c r="D799" s="20" t="s">
        <v>3825</v>
      </c>
      <c r="E799" s="131">
        <v>174</v>
      </c>
    </row>
    <row r="800" spans="1:5">
      <c r="A800" t="s">
        <v>629</v>
      </c>
      <c r="B800">
        <v>50</v>
      </c>
      <c r="D800" s="20" t="s">
        <v>3827</v>
      </c>
      <c r="E800" s="131">
        <v>18</v>
      </c>
    </row>
    <row r="801" spans="1:5">
      <c r="A801" t="s">
        <v>630</v>
      </c>
      <c r="B801">
        <v>50</v>
      </c>
      <c r="D801" s="20" t="s">
        <v>3828</v>
      </c>
      <c r="E801" s="131">
        <v>226</v>
      </c>
    </row>
    <row r="802" spans="1:5">
      <c r="A802" t="s">
        <v>631</v>
      </c>
      <c r="B802">
        <v>50</v>
      </c>
      <c r="D802" s="20" t="s">
        <v>3832</v>
      </c>
      <c r="E802" s="131">
        <v>161</v>
      </c>
    </row>
    <row r="803" spans="1:5">
      <c r="A803" t="s">
        <v>632</v>
      </c>
      <c r="B803">
        <v>50</v>
      </c>
      <c r="D803" s="20" t="s">
        <v>3834</v>
      </c>
      <c r="E803" s="131">
        <v>225</v>
      </c>
    </row>
    <row r="804" spans="1:5">
      <c r="A804" t="s">
        <v>633</v>
      </c>
      <c r="B804">
        <v>0</v>
      </c>
      <c r="D804" s="20" t="s">
        <v>3835</v>
      </c>
      <c r="E804" s="131">
        <v>485</v>
      </c>
    </row>
    <row r="805" spans="1:5">
      <c r="A805" t="s">
        <v>4420</v>
      </c>
      <c r="B805">
        <v>50</v>
      </c>
      <c r="D805" s="20" t="s">
        <v>3837</v>
      </c>
      <c r="E805" s="131">
        <v>58</v>
      </c>
    </row>
    <row r="806" spans="1:5">
      <c r="A806" t="s">
        <v>634</v>
      </c>
      <c r="B806">
        <v>0</v>
      </c>
      <c r="D806" s="20" t="s">
        <v>3840</v>
      </c>
      <c r="E806" s="131">
        <v>124</v>
      </c>
    </row>
    <row r="807" spans="1:5">
      <c r="A807" t="s">
        <v>635</v>
      </c>
      <c r="B807">
        <v>50</v>
      </c>
      <c r="D807" s="20" t="s">
        <v>3841</v>
      </c>
      <c r="E807" s="131">
        <v>167</v>
      </c>
    </row>
    <row r="808" spans="1:5">
      <c r="A808" t="s">
        <v>636</v>
      </c>
      <c r="B808">
        <v>1</v>
      </c>
      <c r="D808" s="20" t="s">
        <v>3842</v>
      </c>
      <c r="E808" s="131">
        <v>162</v>
      </c>
    </row>
    <row r="809" spans="1:5">
      <c r="A809" t="s">
        <v>637</v>
      </c>
      <c r="B809">
        <v>0</v>
      </c>
      <c r="D809" s="20" t="s">
        <v>4208</v>
      </c>
      <c r="E809" s="131"/>
    </row>
    <row r="810" spans="1:5">
      <c r="A810" t="s">
        <v>638</v>
      </c>
      <c r="B810">
        <v>50</v>
      </c>
      <c r="D810" s="20" t="s">
        <v>2960</v>
      </c>
      <c r="E810" s="131">
        <v>2</v>
      </c>
    </row>
    <row r="811" spans="1:5">
      <c r="A811" t="s">
        <v>639</v>
      </c>
      <c r="B811">
        <v>50</v>
      </c>
      <c r="D811" s="20" t="s">
        <v>2934</v>
      </c>
      <c r="E811" s="131">
        <v>0</v>
      </c>
    </row>
    <row r="812" spans="1:5">
      <c r="A812" t="s">
        <v>640</v>
      </c>
      <c r="B812">
        <v>50</v>
      </c>
      <c r="D812" s="20" t="s">
        <v>2970</v>
      </c>
      <c r="E812" s="131">
        <v>0</v>
      </c>
    </row>
    <row r="813" spans="1:5">
      <c r="A813" t="s">
        <v>641</v>
      </c>
      <c r="B813">
        <v>0</v>
      </c>
      <c r="D813" s="20" t="s">
        <v>2956</v>
      </c>
      <c r="E813" s="131">
        <v>0</v>
      </c>
    </row>
    <row r="814" spans="1:5">
      <c r="A814" t="s">
        <v>642</v>
      </c>
      <c r="B814">
        <v>50</v>
      </c>
      <c r="D814" s="20" t="s">
        <v>2950</v>
      </c>
      <c r="E814" s="131">
        <v>0</v>
      </c>
    </row>
    <row r="815" spans="1:5">
      <c r="A815" t="s">
        <v>643</v>
      </c>
      <c r="B815">
        <v>50</v>
      </c>
      <c r="D815" s="20" t="s">
        <v>2988</v>
      </c>
      <c r="E815" s="131">
        <v>0</v>
      </c>
    </row>
    <row r="816" spans="1:5">
      <c r="A816" t="s">
        <v>644</v>
      </c>
      <c r="B816">
        <v>50</v>
      </c>
      <c r="D816" s="20" t="s">
        <v>2980</v>
      </c>
      <c r="E816" s="131">
        <v>0</v>
      </c>
    </row>
    <row r="817" spans="1:5">
      <c r="A817" t="s">
        <v>645</v>
      </c>
      <c r="B817">
        <v>50</v>
      </c>
      <c r="D817" s="20" t="s">
        <v>2944</v>
      </c>
      <c r="E817" s="131">
        <v>0</v>
      </c>
    </row>
    <row r="818" spans="1:5">
      <c r="A818" t="s">
        <v>646</v>
      </c>
      <c r="B818">
        <v>50</v>
      </c>
      <c r="D818" s="20" t="s">
        <v>2972</v>
      </c>
      <c r="E818" s="131">
        <v>0</v>
      </c>
    </row>
    <row r="819" spans="1:5">
      <c r="A819" t="s">
        <v>647</v>
      </c>
      <c r="B819">
        <v>50</v>
      </c>
      <c r="D819" s="20" t="s">
        <v>2948</v>
      </c>
      <c r="E819" s="131">
        <v>0</v>
      </c>
    </row>
    <row r="820" spans="1:5">
      <c r="A820" t="s">
        <v>648</v>
      </c>
      <c r="B820">
        <v>50</v>
      </c>
      <c r="D820" s="20" t="s">
        <v>2949</v>
      </c>
      <c r="E820" s="131">
        <v>0</v>
      </c>
    </row>
    <row r="821" spans="1:5">
      <c r="A821" t="s">
        <v>649</v>
      </c>
      <c r="B821">
        <v>50</v>
      </c>
      <c r="D821" s="20" t="s">
        <v>2973</v>
      </c>
      <c r="E821" s="131">
        <v>0</v>
      </c>
    </row>
    <row r="822" spans="1:5">
      <c r="A822" t="s">
        <v>650</v>
      </c>
      <c r="B822">
        <v>50</v>
      </c>
      <c r="D822" s="20" t="s">
        <v>2993</v>
      </c>
      <c r="E822" s="131">
        <v>0</v>
      </c>
    </row>
    <row r="823" spans="1:5">
      <c r="A823" t="s">
        <v>651</v>
      </c>
      <c r="B823">
        <v>50</v>
      </c>
      <c r="D823" s="20" t="s">
        <v>3468</v>
      </c>
      <c r="E823" s="131">
        <v>0</v>
      </c>
    </row>
    <row r="824" spans="1:5">
      <c r="A824" t="s">
        <v>652</v>
      </c>
      <c r="B824">
        <v>50</v>
      </c>
      <c r="D824" s="20" t="s">
        <v>2939</v>
      </c>
      <c r="E824" s="131">
        <v>0</v>
      </c>
    </row>
    <row r="825" spans="1:5">
      <c r="A825" t="s">
        <v>653</v>
      </c>
      <c r="B825">
        <v>50</v>
      </c>
      <c r="D825" s="20" t="s">
        <v>2945</v>
      </c>
      <c r="E825" s="131">
        <v>0</v>
      </c>
    </row>
    <row r="826" spans="1:5">
      <c r="A826" t="s">
        <v>654</v>
      </c>
      <c r="B826">
        <v>50</v>
      </c>
      <c r="D826" s="20" t="s">
        <v>3380</v>
      </c>
      <c r="E826" s="131">
        <v>0</v>
      </c>
    </row>
    <row r="827" spans="1:5">
      <c r="A827" t="s">
        <v>655</v>
      </c>
      <c r="B827">
        <v>50</v>
      </c>
      <c r="D827" s="20" t="s">
        <v>2937</v>
      </c>
      <c r="E827" s="131">
        <v>0</v>
      </c>
    </row>
    <row r="828" spans="1:5">
      <c r="A828" t="s">
        <v>656</v>
      </c>
      <c r="B828">
        <v>0</v>
      </c>
      <c r="D828" s="20" t="s">
        <v>2951</v>
      </c>
      <c r="E828" s="131">
        <v>0</v>
      </c>
    </row>
    <row r="829" spans="1:5">
      <c r="A829" t="s">
        <v>657</v>
      </c>
      <c r="B829">
        <v>0</v>
      </c>
      <c r="D829" s="20" t="s">
        <v>2981</v>
      </c>
      <c r="E829" s="131">
        <v>0</v>
      </c>
    </row>
    <row r="830" spans="1:5">
      <c r="A830" t="s">
        <v>658</v>
      </c>
      <c r="B830">
        <v>50</v>
      </c>
      <c r="D830" s="20" t="s">
        <v>2942</v>
      </c>
      <c r="E830" s="131">
        <v>0</v>
      </c>
    </row>
    <row r="831" spans="1:5">
      <c r="A831" t="s">
        <v>659</v>
      </c>
      <c r="B831">
        <v>50</v>
      </c>
      <c r="D831" s="20" t="s">
        <v>3377</v>
      </c>
      <c r="E831" s="131">
        <v>0</v>
      </c>
    </row>
    <row r="832" spans="1:5">
      <c r="A832" t="s">
        <v>660</v>
      </c>
      <c r="B832">
        <v>0</v>
      </c>
      <c r="D832" s="20" t="s">
        <v>2507</v>
      </c>
      <c r="E832" s="131">
        <v>0</v>
      </c>
    </row>
    <row r="833" spans="1:5">
      <c r="A833" t="s">
        <v>661</v>
      </c>
      <c r="B833">
        <v>50</v>
      </c>
      <c r="D833" s="20" t="s">
        <v>2714</v>
      </c>
      <c r="E833" s="131">
        <v>0</v>
      </c>
    </row>
    <row r="834" spans="1:5">
      <c r="A834" t="s">
        <v>662</v>
      </c>
      <c r="B834">
        <v>50</v>
      </c>
      <c r="D834" s="20" t="s">
        <v>2983</v>
      </c>
      <c r="E834" s="131">
        <v>0</v>
      </c>
    </row>
    <row r="835" spans="1:5">
      <c r="A835" t="s">
        <v>663</v>
      </c>
      <c r="B835">
        <v>50</v>
      </c>
      <c r="D835" s="20" t="s">
        <v>2943</v>
      </c>
      <c r="E835" s="131">
        <v>0</v>
      </c>
    </row>
    <row r="836" spans="1:5">
      <c r="A836" t="s">
        <v>664</v>
      </c>
      <c r="B836">
        <v>0</v>
      </c>
      <c r="D836" s="20" t="s">
        <v>2938</v>
      </c>
      <c r="E836" s="131">
        <v>0</v>
      </c>
    </row>
    <row r="837" spans="1:5">
      <c r="A837" t="s">
        <v>665</v>
      </c>
      <c r="B837">
        <v>50</v>
      </c>
      <c r="D837" s="20" t="s">
        <v>772</v>
      </c>
      <c r="E837" s="131">
        <v>0</v>
      </c>
    </row>
    <row r="838" spans="1:5">
      <c r="A838" t="s">
        <v>666</v>
      </c>
      <c r="B838">
        <v>50</v>
      </c>
      <c r="D838" s="20" t="s">
        <v>2982</v>
      </c>
      <c r="E838" s="131">
        <v>0</v>
      </c>
    </row>
    <row r="839" spans="1:5">
      <c r="A839" t="s">
        <v>667</v>
      </c>
      <c r="B839">
        <v>50</v>
      </c>
      <c r="D839" s="20" t="s">
        <v>2639</v>
      </c>
      <c r="E839" s="131">
        <v>1</v>
      </c>
    </row>
    <row r="840" spans="1:5">
      <c r="A840" t="s">
        <v>668</v>
      </c>
      <c r="B840">
        <v>29</v>
      </c>
      <c r="D840" s="20" t="s">
        <v>841</v>
      </c>
      <c r="E840" s="131">
        <v>2</v>
      </c>
    </row>
    <row r="841" spans="1:5">
      <c r="A841" t="s">
        <v>4213</v>
      </c>
      <c r="B841">
        <v>0</v>
      </c>
      <c r="D841" s="20" t="s">
        <v>1287</v>
      </c>
      <c r="E841" s="131">
        <v>0</v>
      </c>
    </row>
    <row r="842" spans="1:5">
      <c r="A842" t="s">
        <v>669</v>
      </c>
      <c r="B842">
        <v>0</v>
      </c>
      <c r="D842" s="20" t="s">
        <v>2971</v>
      </c>
      <c r="E842" s="131">
        <v>0</v>
      </c>
    </row>
    <row r="843" spans="1:5">
      <c r="A843" t="s">
        <v>670</v>
      </c>
      <c r="B843">
        <v>0</v>
      </c>
      <c r="D843" s="20" t="s">
        <v>2602</v>
      </c>
      <c r="E843" s="131">
        <v>0</v>
      </c>
    </row>
    <row r="844" spans="1:5">
      <c r="A844" t="s">
        <v>671</v>
      </c>
      <c r="B844">
        <v>4</v>
      </c>
      <c r="D844" s="20" t="s">
        <v>2935</v>
      </c>
      <c r="E844" s="131">
        <v>0</v>
      </c>
    </row>
    <row r="845" spans="1:5">
      <c r="A845" t="s">
        <v>672</v>
      </c>
      <c r="B845">
        <v>0</v>
      </c>
      <c r="D845" s="20" t="s">
        <v>2947</v>
      </c>
      <c r="E845" s="131">
        <v>0</v>
      </c>
    </row>
    <row r="846" spans="1:5">
      <c r="A846" t="s">
        <v>673</v>
      </c>
      <c r="B846">
        <v>0</v>
      </c>
      <c r="D846" s="20" t="s">
        <v>3400</v>
      </c>
      <c r="E846" s="131">
        <v>0</v>
      </c>
    </row>
    <row r="847" spans="1:5">
      <c r="A847" t="s">
        <v>674</v>
      </c>
      <c r="B847">
        <v>0</v>
      </c>
      <c r="D847" s="20" t="s">
        <v>749</v>
      </c>
      <c r="E847" s="131">
        <v>4</v>
      </c>
    </row>
    <row r="848" spans="1:5">
      <c r="A848" t="s">
        <v>675</v>
      </c>
      <c r="B848">
        <v>0</v>
      </c>
      <c r="D848" s="20" t="s">
        <v>2593</v>
      </c>
      <c r="E848" s="131">
        <v>0</v>
      </c>
    </row>
    <row r="849" spans="1:5">
      <c r="A849" t="s">
        <v>676</v>
      </c>
      <c r="B849">
        <v>0</v>
      </c>
      <c r="D849" s="20" t="s">
        <v>822</v>
      </c>
      <c r="E849" s="131">
        <v>0</v>
      </c>
    </row>
    <row r="850" spans="1:5">
      <c r="A850" t="s">
        <v>677</v>
      </c>
      <c r="B850">
        <v>0</v>
      </c>
      <c r="D850" s="20" t="s">
        <v>2263</v>
      </c>
      <c r="E850" s="131">
        <v>1</v>
      </c>
    </row>
    <row r="851" spans="1:5">
      <c r="A851" t="s">
        <v>678</v>
      </c>
      <c r="B851">
        <v>0</v>
      </c>
      <c r="D851" s="20" t="s">
        <v>2986</v>
      </c>
      <c r="E851" s="131">
        <v>0</v>
      </c>
    </row>
    <row r="852" spans="1:5">
      <c r="A852" t="s">
        <v>679</v>
      </c>
      <c r="B852">
        <v>0</v>
      </c>
      <c r="D852" s="20" t="s">
        <v>2991</v>
      </c>
      <c r="E852" s="131">
        <v>0</v>
      </c>
    </row>
    <row r="853" spans="1:5">
      <c r="A853" t="s">
        <v>680</v>
      </c>
      <c r="B853">
        <v>0</v>
      </c>
      <c r="D853" s="20" t="s">
        <v>814</v>
      </c>
      <c r="E853" s="131">
        <v>0</v>
      </c>
    </row>
    <row r="854" spans="1:5">
      <c r="A854" t="s">
        <v>1497</v>
      </c>
      <c r="B854">
        <v>0</v>
      </c>
      <c r="D854" s="20" t="s">
        <v>700</v>
      </c>
      <c r="E854" s="131">
        <v>0</v>
      </c>
    </row>
    <row r="855" spans="1:5" ht="31.5">
      <c r="A855" s="74" t="s">
        <v>10972</v>
      </c>
      <c r="B855">
        <v>0</v>
      </c>
      <c r="D855" s="20" t="s">
        <v>2516</v>
      </c>
      <c r="E855" s="131">
        <v>0</v>
      </c>
    </row>
    <row r="856" spans="1:5">
      <c r="A856" t="s">
        <v>1498</v>
      </c>
      <c r="B856">
        <v>0</v>
      </c>
      <c r="D856" s="20" t="s">
        <v>842</v>
      </c>
      <c r="E856" s="131">
        <v>0</v>
      </c>
    </row>
    <row r="857" spans="1:5">
      <c r="A857" t="s">
        <v>681</v>
      </c>
      <c r="B857">
        <v>50</v>
      </c>
      <c r="D857" s="20" t="s">
        <v>826</v>
      </c>
      <c r="E857" s="131">
        <v>0</v>
      </c>
    </row>
    <row r="858" spans="1:5">
      <c r="A858" t="s">
        <v>682</v>
      </c>
      <c r="B858">
        <v>50</v>
      </c>
      <c r="D858" s="20" t="s">
        <v>2968</v>
      </c>
      <c r="E858" s="131">
        <v>0</v>
      </c>
    </row>
    <row r="859" spans="1:5">
      <c r="A859" t="s">
        <v>683</v>
      </c>
      <c r="B859">
        <v>50</v>
      </c>
      <c r="D859" s="20" t="s">
        <v>3353</v>
      </c>
      <c r="E859" s="131">
        <v>0</v>
      </c>
    </row>
    <row r="860" spans="1:5">
      <c r="A860" t="s">
        <v>684</v>
      </c>
      <c r="B860">
        <v>50</v>
      </c>
      <c r="D860" s="20" t="s">
        <v>2723</v>
      </c>
      <c r="E860" s="131">
        <v>0</v>
      </c>
    </row>
    <row r="861" spans="1:5">
      <c r="A861" t="s">
        <v>685</v>
      </c>
      <c r="B861">
        <v>50</v>
      </c>
      <c r="D861" s="20" t="s">
        <v>2962</v>
      </c>
      <c r="E861" s="131">
        <v>0</v>
      </c>
    </row>
    <row r="862" spans="1:5">
      <c r="A862" t="s">
        <v>686</v>
      </c>
      <c r="B862">
        <v>50</v>
      </c>
      <c r="D862" s="20" t="s">
        <v>2522</v>
      </c>
      <c r="E862" s="131">
        <v>0</v>
      </c>
    </row>
    <row r="863" spans="1:5">
      <c r="A863" t="s">
        <v>687</v>
      </c>
      <c r="B863">
        <v>50</v>
      </c>
      <c r="D863" s="20" t="s">
        <v>2248</v>
      </c>
      <c r="E863" s="131">
        <v>7</v>
      </c>
    </row>
    <row r="864" spans="1:5">
      <c r="A864" t="s">
        <v>688</v>
      </c>
      <c r="B864">
        <v>50</v>
      </c>
      <c r="D864" s="20" t="s">
        <v>3401</v>
      </c>
      <c r="E864" s="131">
        <v>0</v>
      </c>
    </row>
    <row r="865" spans="1:5">
      <c r="A865" t="s">
        <v>689</v>
      </c>
      <c r="B865">
        <v>50</v>
      </c>
      <c r="D865" s="20" t="s">
        <v>3449</v>
      </c>
      <c r="E865" s="131">
        <v>0</v>
      </c>
    </row>
    <row r="866" spans="1:5">
      <c r="A866" t="s">
        <v>690</v>
      </c>
      <c r="B866">
        <v>50</v>
      </c>
      <c r="D866" s="20" t="s">
        <v>2989</v>
      </c>
      <c r="E866" s="131">
        <v>0</v>
      </c>
    </row>
    <row r="867" spans="1:5">
      <c r="A867" t="s">
        <v>691</v>
      </c>
      <c r="B867">
        <v>50</v>
      </c>
      <c r="D867" s="20" t="s">
        <v>3699</v>
      </c>
      <c r="E867" s="131">
        <v>0</v>
      </c>
    </row>
    <row r="868" spans="1:5">
      <c r="A868" t="s">
        <v>692</v>
      </c>
      <c r="B868">
        <v>50</v>
      </c>
      <c r="D868" s="20" t="s">
        <v>760</v>
      </c>
      <c r="E868" s="131">
        <v>0</v>
      </c>
    </row>
    <row r="869" spans="1:5">
      <c r="A869" t="s">
        <v>693</v>
      </c>
      <c r="B869">
        <v>50</v>
      </c>
      <c r="D869" s="20" t="s">
        <v>2637</v>
      </c>
      <c r="E869" s="131">
        <v>0</v>
      </c>
    </row>
    <row r="870" spans="1:5">
      <c r="A870" t="s">
        <v>694</v>
      </c>
      <c r="B870">
        <v>50</v>
      </c>
      <c r="D870" s="20" t="s">
        <v>2208</v>
      </c>
      <c r="E870" s="131">
        <v>1</v>
      </c>
    </row>
    <row r="871" spans="1:5">
      <c r="A871" t="s">
        <v>695</v>
      </c>
      <c r="B871">
        <v>50</v>
      </c>
      <c r="D871" s="20" t="s">
        <v>2967</v>
      </c>
      <c r="E871" s="131">
        <v>0</v>
      </c>
    </row>
    <row r="872" spans="1:5">
      <c r="A872" t="s">
        <v>696</v>
      </c>
      <c r="B872">
        <v>50</v>
      </c>
      <c r="D872" s="20" t="s">
        <v>2979</v>
      </c>
      <c r="E872" s="131">
        <v>0</v>
      </c>
    </row>
    <row r="873" spans="1:5">
      <c r="A873" t="s">
        <v>697</v>
      </c>
      <c r="B873">
        <v>50</v>
      </c>
      <c r="D873" s="20" t="s">
        <v>794</v>
      </c>
      <c r="E873" s="131">
        <v>0</v>
      </c>
    </row>
    <row r="874" spans="1:5">
      <c r="A874" t="s">
        <v>698</v>
      </c>
      <c r="B874">
        <v>50</v>
      </c>
      <c r="D874" s="20" t="s">
        <v>1281</v>
      </c>
      <c r="E874" s="131">
        <v>0</v>
      </c>
    </row>
    <row r="875" spans="1:5">
      <c r="A875" t="s">
        <v>699</v>
      </c>
      <c r="B875">
        <v>50</v>
      </c>
      <c r="D875" s="20" t="s">
        <v>2249</v>
      </c>
      <c r="E875" s="131">
        <v>7</v>
      </c>
    </row>
    <row r="876" spans="1:5">
      <c r="A876" t="s">
        <v>700</v>
      </c>
      <c r="B876">
        <v>50</v>
      </c>
      <c r="D876" s="20" t="s">
        <v>3706</v>
      </c>
      <c r="E876" s="131">
        <v>0</v>
      </c>
    </row>
    <row r="877" spans="1:5">
      <c r="A877" t="s">
        <v>701</v>
      </c>
      <c r="B877">
        <v>50</v>
      </c>
      <c r="D877" s="20" t="s">
        <v>753</v>
      </c>
      <c r="E877" s="131">
        <v>0</v>
      </c>
    </row>
    <row r="878" spans="1:5">
      <c r="A878" t="s">
        <v>702</v>
      </c>
      <c r="B878">
        <v>50</v>
      </c>
      <c r="D878" s="20" t="s">
        <v>2721</v>
      </c>
      <c r="E878" s="131">
        <v>0</v>
      </c>
    </row>
    <row r="879" spans="1:5">
      <c r="A879" t="s">
        <v>703</v>
      </c>
      <c r="B879">
        <v>50</v>
      </c>
      <c r="D879" s="20" t="s">
        <v>2713</v>
      </c>
      <c r="E879" s="131">
        <v>0</v>
      </c>
    </row>
    <row r="880" spans="1:5">
      <c r="A880" t="s">
        <v>704</v>
      </c>
      <c r="B880">
        <v>50</v>
      </c>
      <c r="D880" s="20" t="s">
        <v>3708</v>
      </c>
      <c r="E880" s="131">
        <v>0</v>
      </c>
    </row>
    <row r="881" spans="1:5">
      <c r="A881" t="s">
        <v>705</v>
      </c>
      <c r="B881">
        <v>50</v>
      </c>
      <c r="D881" s="20" t="s">
        <v>1277</v>
      </c>
      <c r="E881" s="131">
        <v>0</v>
      </c>
    </row>
    <row r="882" spans="1:5">
      <c r="A882" t="s">
        <v>706</v>
      </c>
      <c r="B882">
        <v>50</v>
      </c>
      <c r="D882" s="20" t="s">
        <v>3365</v>
      </c>
      <c r="E882" s="131">
        <v>0</v>
      </c>
    </row>
    <row r="883" spans="1:5">
      <c r="A883" t="s">
        <v>707</v>
      </c>
      <c r="B883">
        <v>50</v>
      </c>
      <c r="D883" s="20" t="s">
        <v>857</v>
      </c>
      <c r="E883" s="131">
        <v>11</v>
      </c>
    </row>
    <row r="884" spans="1:5">
      <c r="A884" t="s">
        <v>708</v>
      </c>
      <c r="B884">
        <v>50</v>
      </c>
      <c r="D884" s="20" t="s">
        <v>2692</v>
      </c>
      <c r="E884" s="131">
        <v>0</v>
      </c>
    </row>
    <row r="885" spans="1:5">
      <c r="A885" t="s">
        <v>709</v>
      </c>
      <c r="B885">
        <v>50</v>
      </c>
      <c r="D885" s="20" t="s">
        <v>3470</v>
      </c>
      <c r="E885" s="131">
        <v>0</v>
      </c>
    </row>
    <row r="886" spans="1:5">
      <c r="A886" t="s">
        <v>710</v>
      </c>
      <c r="B886">
        <v>50</v>
      </c>
      <c r="D886" s="20" t="s">
        <v>2497</v>
      </c>
      <c r="E886" s="131">
        <v>0</v>
      </c>
    </row>
    <row r="887" spans="1:5">
      <c r="A887" t="s">
        <v>711</v>
      </c>
      <c r="B887">
        <v>50</v>
      </c>
      <c r="D887" s="20" t="s">
        <v>681</v>
      </c>
      <c r="E887" s="131">
        <v>0</v>
      </c>
    </row>
    <row r="888" spans="1:5">
      <c r="A888" t="s">
        <v>712</v>
      </c>
      <c r="B888">
        <v>50</v>
      </c>
      <c r="D888" s="20" t="s">
        <v>1253</v>
      </c>
      <c r="E888" s="131">
        <v>0</v>
      </c>
    </row>
    <row r="889" spans="1:5">
      <c r="A889" t="s">
        <v>713</v>
      </c>
      <c r="B889">
        <v>50</v>
      </c>
      <c r="D889" s="20" t="s">
        <v>3448</v>
      </c>
      <c r="E889" s="131">
        <v>0</v>
      </c>
    </row>
    <row r="890" spans="1:5">
      <c r="A890" t="s">
        <v>714</v>
      </c>
      <c r="B890">
        <v>50</v>
      </c>
      <c r="D890" s="20" t="s">
        <v>2946</v>
      </c>
      <c r="E890" s="131">
        <v>0</v>
      </c>
    </row>
    <row r="891" spans="1:5">
      <c r="A891" t="s">
        <v>715</v>
      </c>
      <c r="B891">
        <v>50</v>
      </c>
      <c r="D891" s="20" t="s">
        <v>2957</v>
      </c>
      <c r="E891" s="131">
        <v>0</v>
      </c>
    </row>
    <row r="892" spans="1:5">
      <c r="A892" t="s">
        <v>716</v>
      </c>
      <c r="B892">
        <v>50</v>
      </c>
      <c r="D892" s="20" t="s">
        <v>2961</v>
      </c>
      <c r="E892" s="131">
        <v>0</v>
      </c>
    </row>
    <row r="893" spans="1:5">
      <c r="A893" t="s">
        <v>717</v>
      </c>
      <c r="B893">
        <v>50</v>
      </c>
      <c r="D893" s="20" t="s">
        <v>1206</v>
      </c>
      <c r="E893" s="131">
        <v>0</v>
      </c>
    </row>
    <row r="894" spans="1:5">
      <c r="A894" t="s">
        <v>718</v>
      </c>
      <c r="B894">
        <v>50</v>
      </c>
      <c r="D894" s="20" t="s">
        <v>3385</v>
      </c>
      <c r="E894" s="131">
        <v>0</v>
      </c>
    </row>
    <row r="895" spans="1:5">
      <c r="A895" t="s">
        <v>719</v>
      </c>
      <c r="B895">
        <v>50</v>
      </c>
      <c r="D895" s="20" t="s">
        <v>1272</v>
      </c>
      <c r="E895" s="131">
        <v>0</v>
      </c>
    </row>
    <row r="896" spans="1:5">
      <c r="A896" t="s">
        <v>720</v>
      </c>
      <c r="B896">
        <v>50</v>
      </c>
      <c r="D896" s="20" t="s">
        <v>2952</v>
      </c>
      <c r="E896" s="131">
        <v>0</v>
      </c>
    </row>
    <row r="897" spans="1:5">
      <c r="A897" t="s">
        <v>721</v>
      </c>
      <c r="B897">
        <v>50</v>
      </c>
      <c r="D897" s="20" t="s">
        <v>3460</v>
      </c>
      <c r="E897" s="131">
        <v>0</v>
      </c>
    </row>
    <row r="898" spans="1:5">
      <c r="A898" t="s">
        <v>722</v>
      </c>
      <c r="B898">
        <v>50</v>
      </c>
      <c r="D898" s="20" t="s">
        <v>796</v>
      </c>
      <c r="E898" s="131">
        <v>0</v>
      </c>
    </row>
    <row r="899" spans="1:5">
      <c r="A899" t="s">
        <v>723</v>
      </c>
      <c r="B899">
        <v>50</v>
      </c>
      <c r="D899" s="20" t="s">
        <v>2703</v>
      </c>
      <c r="E899" s="131">
        <v>0</v>
      </c>
    </row>
    <row r="900" spans="1:5">
      <c r="A900" t="s">
        <v>724</v>
      </c>
      <c r="B900">
        <v>50</v>
      </c>
      <c r="D900" s="20" t="s">
        <v>1279</v>
      </c>
      <c r="E900" s="131">
        <v>1</v>
      </c>
    </row>
    <row r="901" spans="1:5">
      <c r="A901" t="s">
        <v>725</v>
      </c>
      <c r="B901">
        <v>50</v>
      </c>
      <c r="D901" s="20" t="s">
        <v>2753</v>
      </c>
      <c r="E901" s="131">
        <v>2</v>
      </c>
    </row>
    <row r="902" spans="1:5">
      <c r="A902" t="s">
        <v>726</v>
      </c>
      <c r="B902">
        <v>50</v>
      </c>
      <c r="D902" s="20" t="s">
        <v>2756</v>
      </c>
      <c r="E902" s="131">
        <v>172</v>
      </c>
    </row>
    <row r="903" spans="1:5">
      <c r="A903" t="s">
        <v>727</v>
      </c>
      <c r="B903">
        <v>50</v>
      </c>
      <c r="D903" s="20" t="s">
        <v>2757</v>
      </c>
      <c r="E903" s="131">
        <v>84</v>
      </c>
    </row>
    <row r="904" spans="1:5">
      <c r="A904" t="s">
        <v>728</v>
      </c>
      <c r="B904">
        <v>50</v>
      </c>
      <c r="D904" s="20" t="s">
        <v>2758</v>
      </c>
      <c r="E904" s="131">
        <v>105</v>
      </c>
    </row>
    <row r="905" spans="1:5">
      <c r="A905" t="s">
        <v>729</v>
      </c>
      <c r="B905">
        <v>50</v>
      </c>
      <c r="D905" s="20" t="s">
        <v>2759</v>
      </c>
      <c r="E905" s="131">
        <v>139</v>
      </c>
    </row>
    <row r="906" spans="1:5">
      <c r="A906" t="s">
        <v>730</v>
      </c>
      <c r="B906">
        <v>50</v>
      </c>
      <c r="D906" s="20" t="s">
        <v>2760</v>
      </c>
      <c r="E906" s="131">
        <v>521</v>
      </c>
    </row>
    <row r="907" spans="1:5">
      <c r="A907" t="s">
        <v>731</v>
      </c>
      <c r="B907">
        <v>50</v>
      </c>
      <c r="D907" s="20" t="s">
        <v>2761</v>
      </c>
      <c r="E907" s="131">
        <v>53</v>
      </c>
    </row>
    <row r="908" spans="1:5">
      <c r="A908" t="s">
        <v>732</v>
      </c>
      <c r="B908">
        <v>50</v>
      </c>
      <c r="D908" s="20" t="s">
        <v>2763</v>
      </c>
      <c r="E908" s="131">
        <v>40</v>
      </c>
    </row>
    <row r="909" spans="1:5">
      <c r="A909" t="s">
        <v>733</v>
      </c>
      <c r="B909">
        <v>50</v>
      </c>
      <c r="D909" s="20" t="s">
        <v>2764</v>
      </c>
      <c r="E909" s="131">
        <v>78</v>
      </c>
    </row>
    <row r="910" spans="1:5">
      <c r="A910" t="s">
        <v>734</v>
      </c>
      <c r="B910">
        <v>50</v>
      </c>
      <c r="D910" s="20" t="s">
        <v>2765</v>
      </c>
      <c r="E910" s="131">
        <v>92</v>
      </c>
    </row>
    <row r="911" spans="1:5">
      <c r="A911" t="s">
        <v>735</v>
      </c>
      <c r="B911">
        <v>50</v>
      </c>
      <c r="D911" s="20" t="s">
        <v>2766</v>
      </c>
      <c r="E911" s="131">
        <v>87</v>
      </c>
    </row>
    <row r="912" spans="1:5">
      <c r="A912" t="s">
        <v>736</v>
      </c>
      <c r="B912">
        <v>50</v>
      </c>
      <c r="D912" s="20" t="s">
        <v>2767</v>
      </c>
      <c r="E912" s="131">
        <v>46</v>
      </c>
    </row>
    <row r="913" spans="1:5">
      <c r="A913" t="s">
        <v>737</v>
      </c>
      <c r="B913">
        <v>50</v>
      </c>
      <c r="D913" s="20" t="s">
        <v>2768</v>
      </c>
      <c r="E913" s="131">
        <v>59</v>
      </c>
    </row>
    <row r="914" spans="1:5">
      <c r="A914" t="s">
        <v>738</v>
      </c>
      <c r="B914">
        <v>50</v>
      </c>
      <c r="D914" s="20" t="s">
        <v>2772</v>
      </c>
      <c r="E914" s="131">
        <v>627</v>
      </c>
    </row>
    <row r="915" spans="1:5">
      <c r="A915" t="s">
        <v>739</v>
      </c>
      <c r="B915">
        <v>50</v>
      </c>
      <c r="D915" s="20" t="s">
        <v>2773</v>
      </c>
      <c r="E915" s="131">
        <v>84</v>
      </c>
    </row>
    <row r="916" spans="1:5">
      <c r="A916" t="s">
        <v>740</v>
      </c>
      <c r="B916">
        <v>50</v>
      </c>
      <c r="D916" s="20" t="s">
        <v>2774</v>
      </c>
      <c r="E916" s="131">
        <v>93</v>
      </c>
    </row>
    <row r="917" spans="1:5">
      <c r="A917" t="s">
        <v>741</v>
      </c>
      <c r="B917">
        <v>50</v>
      </c>
      <c r="D917" s="20" t="s">
        <v>2775</v>
      </c>
      <c r="E917" s="131">
        <v>98</v>
      </c>
    </row>
    <row r="918" spans="1:5">
      <c r="A918" t="s">
        <v>742</v>
      </c>
      <c r="B918">
        <v>50</v>
      </c>
      <c r="D918" s="20" t="s">
        <v>2776</v>
      </c>
      <c r="E918" s="131">
        <v>128</v>
      </c>
    </row>
    <row r="919" spans="1:5">
      <c r="A919" t="s">
        <v>743</v>
      </c>
      <c r="B919">
        <v>50</v>
      </c>
      <c r="D919" s="20" t="s">
        <v>2777</v>
      </c>
      <c r="E919" s="131">
        <v>26</v>
      </c>
    </row>
    <row r="920" spans="1:5">
      <c r="A920" t="s">
        <v>744</v>
      </c>
      <c r="B920">
        <v>50</v>
      </c>
      <c r="D920" s="20" t="s">
        <v>2778</v>
      </c>
      <c r="E920" s="131">
        <v>83</v>
      </c>
    </row>
    <row r="921" spans="1:5">
      <c r="A921" t="s">
        <v>745</v>
      </c>
      <c r="B921">
        <v>1</v>
      </c>
      <c r="D921" s="20" t="s">
        <v>2779</v>
      </c>
      <c r="E921" s="131">
        <v>53</v>
      </c>
    </row>
    <row r="922" spans="1:5">
      <c r="A922" t="s">
        <v>746</v>
      </c>
      <c r="B922">
        <v>50</v>
      </c>
      <c r="D922" s="20" t="s">
        <v>2780</v>
      </c>
      <c r="E922" s="131">
        <v>93</v>
      </c>
    </row>
    <row r="923" spans="1:5">
      <c r="A923" t="s">
        <v>747</v>
      </c>
      <c r="B923">
        <v>50</v>
      </c>
      <c r="D923" s="20" t="s">
        <v>2783</v>
      </c>
      <c r="E923" s="131">
        <v>210</v>
      </c>
    </row>
    <row r="924" spans="1:5">
      <c r="A924" t="s">
        <v>748</v>
      </c>
      <c r="B924">
        <v>50</v>
      </c>
      <c r="D924" s="20" t="s">
        <v>2784</v>
      </c>
      <c r="E924" s="131">
        <v>396</v>
      </c>
    </row>
    <row r="925" spans="1:5">
      <c r="A925" t="s">
        <v>749</v>
      </c>
      <c r="B925">
        <v>50</v>
      </c>
      <c r="D925" s="20" t="s">
        <v>2785</v>
      </c>
      <c r="E925" s="131">
        <v>77</v>
      </c>
    </row>
    <row r="926" spans="1:5">
      <c r="A926" t="s">
        <v>750</v>
      </c>
      <c r="B926">
        <v>50</v>
      </c>
      <c r="D926" s="20" t="s">
        <v>2786</v>
      </c>
      <c r="E926" s="131">
        <v>179</v>
      </c>
    </row>
    <row r="927" spans="1:5">
      <c r="A927" t="s">
        <v>751</v>
      </c>
      <c r="B927">
        <v>50</v>
      </c>
      <c r="D927" s="20" t="s">
        <v>2788</v>
      </c>
      <c r="E927" s="131">
        <v>12</v>
      </c>
    </row>
    <row r="928" spans="1:5">
      <c r="A928" t="s">
        <v>752</v>
      </c>
      <c r="B928">
        <v>50</v>
      </c>
      <c r="D928" s="20" t="s">
        <v>2789</v>
      </c>
      <c r="E928" s="131">
        <v>78</v>
      </c>
    </row>
    <row r="929" spans="1:5">
      <c r="A929" t="s">
        <v>753</v>
      </c>
      <c r="B929">
        <v>50</v>
      </c>
      <c r="D929" s="20" t="s">
        <v>2790</v>
      </c>
      <c r="E929" s="131">
        <v>436</v>
      </c>
    </row>
    <row r="930" spans="1:5">
      <c r="A930" t="s">
        <v>4421</v>
      </c>
      <c r="B930">
        <v>50</v>
      </c>
      <c r="D930" s="20" t="s">
        <v>2791</v>
      </c>
      <c r="E930" s="131">
        <v>133</v>
      </c>
    </row>
    <row r="931" spans="1:5">
      <c r="A931" t="s">
        <v>754</v>
      </c>
      <c r="B931">
        <v>50</v>
      </c>
      <c r="D931" s="20" t="s">
        <v>2792</v>
      </c>
      <c r="E931" s="131">
        <v>155</v>
      </c>
    </row>
    <row r="932" spans="1:5">
      <c r="A932" t="s">
        <v>755</v>
      </c>
      <c r="B932">
        <v>50</v>
      </c>
      <c r="D932" s="20" t="s">
        <v>2793</v>
      </c>
      <c r="E932" s="131">
        <v>66</v>
      </c>
    </row>
    <row r="933" spans="1:5">
      <c r="A933" t="s">
        <v>756</v>
      </c>
      <c r="B933">
        <v>50</v>
      </c>
      <c r="D933" s="20" t="s">
        <v>2794</v>
      </c>
      <c r="E933" s="131">
        <v>85</v>
      </c>
    </row>
    <row r="934" spans="1:5">
      <c r="A934" t="s">
        <v>757</v>
      </c>
      <c r="B934">
        <v>50</v>
      </c>
      <c r="D934" s="20" t="s">
        <v>2795</v>
      </c>
      <c r="E934" s="131">
        <v>174</v>
      </c>
    </row>
    <row r="935" spans="1:5">
      <c r="A935" t="s">
        <v>758</v>
      </c>
      <c r="B935">
        <v>50</v>
      </c>
      <c r="D935" s="20" t="s">
        <v>2796</v>
      </c>
      <c r="E935" s="131">
        <v>437</v>
      </c>
    </row>
    <row r="936" spans="1:5">
      <c r="A936" t="s">
        <v>759</v>
      </c>
      <c r="B936">
        <v>50</v>
      </c>
      <c r="D936" s="20" t="s">
        <v>2797</v>
      </c>
      <c r="E936" s="131">
        <v>305</v>
      </c>
    </row>
    <row r="937" spans="1:5">
      <c r="A937" t="s">
        <v>760</v>
      </c>
      <c r="B937">
        <v>50</v>
      </c>
      <c r="D937" s="20" t="s">
        <v>2798</v>
      </c>
      <c r="E937" s="131">
        <v>241</v>
      </c>
    </row>
    <row r="938" spans="1:5">
      <c r="A938" t="s">
        <v>761</v>
      </c>
      <c r="B938">
        <v>50</v>
      </c>
      <c r="D938" s="20" t="s">
        <v>2799</v>
      </c>
      <c r="E938" s="131">
        <v>53</v>
      </c>
    </row>
    <row r="939" spans="1:5">
      <c r="A939" t="s">
        <v>762</v>
      </c>
      <c r="B939">
        <v>50</v>
      </c>
      <c r="D939" s="20" t="s">
        <v>2800</v>
      </c>
      <c r="E939" s="131">
        <v>468</v>
      </c>
    </row>
    <row r="940" spans="1:5">
      <c r="A940" t="s">
        <v>763</v>
      </c>
      <c r="B940">
        <v>50</v>
      </c>
      <c r="D940" s="20" t="s">
        <v>2801</v>
      </c>
      <c r="E940" s="131">
        <v>48</v>
      </c>
    </row>
    <row r="941" spans="1:5">
      <c r="A941" t="s">
        <v>764</v>
      </c>
      <c r="B941">
        <v>50</v>
      </c>
      <c r="D941" s="20" t="s">
        <v>2802</v>
      </c>
      <c r="E941" s="131">
        <v>25</v>
      </c>
    </row>
    <row r="942" spans="1:5">
      <c r="A942" t="s">
        <v>765</v>
      </c>
      <c r="B942">
        <v>50</v>
      </c>
      <c r="D942" s="20" t="s">
        <v>2803</v>
      </c>
      <c r="E942" s="131">
        <v>75</v>
      </c>
    </row>
    <row r="943" spans="1:5">
      <c r="A943" t="s">
        <v>766</v>
      </c>
      <c r="B943">
        <v>50</v>
      </c>
      <c r="D943" s="20" t="s">
        <v>2804</v>
      </c>
      <c r="E943" s="131">
        <v>366</v>
      </c>
    </row>
    <row r="944" spans="1:5">
      <c r="A944" t="s">
        <v>767</v>
      </c>
      <c r="B944">
        <v>50</v>
      </c>
      <c r="D944" s="20" t="s">
        <v>2805</v>
      </c>
      <c r="E944" s="131">
        <v>238</v>
      </c>
    </row>
    <row r="945" spans="1:5">
      <c r="A945" t="s">
        <v>768</v>
      </c>
      <c r="B945">
        <v>50</v>
      </c>
      <c r="D945" s="20" t="s">
        <v>2806</v>
      </c>
      <c r="E945" s="131">
        <v>280</v>
      </c>
    </row>
    <row r="946" spans="1:5">
      <c r="A946" t="s">
        <v>769</v>
      </c>
      <c r="B946">
        <v>50</v>
      </c>
      <c r="D946" s="20" t="s">
        <v>2807</v>
      </c>
      <c r="E946" s="131">
        <v>299</v>
      </c>
    </row>
    <row r="947" spans="1:5">
      <c r="A947" t="s">
        <v>770</v>
      </c>
      <c r="B947">
        <v>50</v>
      </c>
      <c r="D947" s="20" t="s">
        <v>2808</v>
      </c>
      <c r="E947" s="131">
        <v>374</v>
      </c>
    </row>
    <row r="948" spans="1:5">
      <c r="A948" t="s">
        <v>771</v>
      </c>
      <c r="B948">
        <v>50</v>
      </c>
      <c r="D948" s="20" t="s">
        <v>2809</v>
      </c>
      <c r="E948" s="131">
        <v>172</v>
      </c>
    </row>
    <row r="949" spans="1:5">
      <c r="A949" t="s">
        <v>772</v>
      </c>
      <c r="B949">
        <v>50</v>
      </c>
      <c r="D949" s="20" t="s">
        <v>2810</v>
      </c>
      <c r="E949" s="131">
        <v>196</v>
      </c>
    </row>
    <row r="950" spans="1:5">
      <c r="A950" t="s">
        <v>773</v>
      </c>
      <c r="B950">
        <v>50</v>
      </c>
      <c r="D950" s="20" t="s">
        <v>2811</v>
      </c>
      <c r="E950" s="131">
        <v>68</v>
      </c>
    </row>
    <row r="951" spans="1:5">
      <c r="A951" t="s">
        <v>774</v>
      </c>
      <c r="B951">
        <v>50</v>
      </c>
      <c r="D951" s="20" t="s">
        <v>2812</v>
      </c>
      <c r="E951" s="131">
        <v>189</v>
      </c>
    </row>
    <row r="952" spans="1:5">
      <c r="A952" t="s">
        <v>775</v>
      </c>
      <c r="B952">
        <v>50</v>
      </c>
      <c r="D952" s="20" t="s">
        <v>2813</v>
      </c>
      <c r="E952" s="131">
        <v>95</v>
      </c>
    </row>
    <row r="953" spans="1:5">
      <c r="A953" t="s">
        <v>776</v>
      </c>
      <c r="B953">
        <v>50</v>
      </c>
      <c r="D953" s="20" t="s">
        <v>2814</v>
      </c>
      <c r="E953" s="131">
        <v>97</v>
      </c>
    </row>
    <row r="954" spans="1:5">
      <c r="A954" t="s">
        <v>777</v>
      </c>
      <c r="B954">
        <v>50</v>
      </c>
      <c r="D954" s="20" t="s">
        <v>2269</v>
      </c>
      <c r="E954" s="131">
        <v>3</v>
      </c>
    </row>
    <row r="955" spans="1:5">
      <c r="A955" t="s">
        <v>778</v>
      </c>
      <c r="B955">
        <v>50</v>
      </c>
      <c r="D955" s="20" t="s">
        <v>1600</v>
      </c>
      <c r="E955" s="131">
        <v>1</v>
      </c>
    </row>
    <row r="956" spans="1:5">
      <c r="A956" t="s">
        <v>779</v>
      </c>
      <c r="B956">
        <v>50</v>
      </c>
      <c r="D956" s="20" t="s">
        <v>2468</v>
      </c>
      <c r="E956" s="131">
        <v>96</v>
      </c>
    </row>
    <row r="957" spans="1:5">
      <c r="A957" t="s">
        <v>780</v>
      </c>
      <c r="B957">
        <v>50</v>
      </c>
      <c r="D957" s="20" t="s">
        <v>2566</v>
      </c>
      <c r="E957" s="131">
        <v>0</v>
      </c>
    </row>
    <row r="958" spans="1:5">
      <c r="A958" t="s">
        <v>781</v>
      </c>
      <c r="B958">
        <v>50</v>
      </c>
      <c r="D958" s="20" t="s">
        <v>2598</v>
      </c>
      <c r="E958" s="131">
        <v>0</v>
      </c>
    </row>
    <row r="959" spans="1:5">
      <c r="A959" t="s">
        <v>782</v>
      </c>
      <c r="B959">
        <v>50</v>
      </c>
      <c r="D959" s="20" t="s">
        <v>2600</v>
      </c>
      <c r="E959" s="131">
        <v>0</v>
      </c>
    </row>
    <row r="960" spans="1:5">
      <c r="A960" t="s">
        <v>783</v>
      </c>
      <c r="B960">
        <v>50</v>
      </c>
      <c r="D960" s="20" t="s">
        <v>2936</v>
      </c>
      <c r="E960" s="131">
        <v>0</v>
      </c>
    </row>
    <row r="961" spans="1:5">
      <c r="A961" t="s">
        <v>784</v>
      </c>
      <c r="B961">
        <v>50</v>
      </c>
      <c r="D961" s="20" t="s">
        <v>2940</v>
      </c>
      <c r="E961" s="131">
        <v>0</v>
      </c>
    </row>
    <row r="962" spans="1:5">
      <c r="A962" t="s">
        <v>785</v>
      </c>
      <c r="B962">
        <v>50</v>
      </c>
      <c r="D962" s="20" t="s">
        <v>2941</v>
      </c>
      <c r="E962" s="131">
        <v>0</v>
      </c>
    </row>
    <row r="963" spans="1:5">
      <c r="A963" t="s">
        <v>786</v>
      </c>
      <c r="B963">
        <v>50</v>
      </c>
      <c r="D963" s="20" t="s">
        <v>2953</v>
      </c>
      <c r="E963" s="131">
        <v>0</v>
      </c>
    </row>
    <row r="964" spans="1:5">
      <c r="A964" t="s">
        <v>787</v>
      </c>
      <c r="B964">
        <v>50</v>
      </c>
      <c r="D964" s="20" t="s">
        <v>2954</v>
      </c>
      <c r="E964" s="131">
        <v>0</v>
      </c>
    </row>
    <row r="965" spans="1:5">
      <c r="A965" t="s">
        <v>788</v>
      </c>
      <c r="B965">
        <v>50</v>
      </c>
      <c r="D965" s="20" t="s">
        <v>2955</v>
      </c>
      <c r="E965" s="131">
        <v>2</v>
      </c>
    </row>
    <row r="966" spans="1:5">
      <c r="A966" t="s">
        <v>789</v>
      </c>
      <c r="B966">
        <v>50</v>
      </c>
      <c r="D966" s="20" t="s">
        <v>2958</v>
      </c>
      <c r="E966" s="131">
        <v>0</v>
      </c>
    </row>
    <row r="967" spans="1:5">
      <c r="A967" t="s">
        <v>790</v>
      </c>
      <c r="B967">
        <v>50</v>
      </c>
      <c r="D967" s="20" t="s">
        <v>2959</v>
      </c>
      <c r="E967" s="131">
        <v>0</v>
      </c>
    </row>
    <row r="968" spans="1:5">
      <c r="A968" t="s">
        <v>791</v>
      </c>
      <c r="B968">
        <v>50</v>
      </c>
      <c r="D968" s="20" t="s">
        <v>2963</v>
      </c>
      <c r="E968" s="131">
        <v>1</v>
      </c>
    </row>
    <row r="969" spans="1:5">
      <c r="A969" t="s">
        <v>792</v>
      </c>
      <c r="B969">
        <v>50</v>
      </c>
      <c r="D969" s="20" t="s">
        <v>2964</v>
      </c>
      <c r="E969" s="131">
        <v>0</v>
      </c>
    </row>
    <row r="970" spans="1:5">
      <c r="A970" t="s">
        <v>793</v>
      </c>
      <c r="B970">
        <v>50</v>
      </c>
      <c r="D970" s="20" t="s">
        <v>2965</v>
      </c>
      <c r="E970" s="131">
        <v>0</v>
      </c>
    </row>
    <row r="971" spans="1:5">
      <c r="A971" t="s">
        <v>794</v>
      </c>
      <c r="B971">
        <v>50</v>
      </c>
      <c r="D971" s="20" t="s">
        <v>2966</v>
      </c>
      <c r="E971" s="131">
        <v>0</v>
      </c>
    </row>
    <row r="972" spans="1:5">
      <c r="A972" t="s">
        <v>795</v>
      </c>
      <c r="B972">
        <v>50</v>
      </c>
      <c r="D972" s="20" t="s">
        <v>2969</v>
      </c>
      <c r="E972" s="131">
        <v>0</v>
      </c>
    </row>
    <row r="973" spans="1:5">
      <c r="A973" t="s">
        <v>796</v>
      </c>
      <c r="B973">
        <v>50</v>
      </c>
      <c r="D973" s="20" t="s">
        <v>2974</v>
      </c>
      <c r="E973" s="131">
        <v>1</v>
      </c>
    </row>
    <row r="974" spans="1:5">
      <c r="A974" t="s">
        <v>797</v>
      </c>
      <c r="B974">
        <v>50</v>
      </c>
      <c r="D974" s="20" t="s">
        <v>2975</v>
      </c>
      <c r="E974" s="131">
        <v>0</v>
      </c>
    </row>
    <row r="975" spans="1:5">
      <c r="A975" t="s">
        <v>798</v>
      </c>
      <c r="B975">
        <v>50</v>
      </c>
      <c r="D975" s="20" t="s">
        <v>2976</v>
      </c>
      <c r="E975" s="131">
        <v>0</v>
      </c>
    </row>
    <row r="976" spans="1:5">
      <c r="A976" t="s">
        <v>799</v>
      </c>
      <c r="B976">
        <v>50</v>
      </c>
      <c r="D976" s="20" t="s">
        <v>2977</v>
      </c>
      <c r="E976" s="131">
        <v>0</v>
      </c>
    </row>
    <row r="977" spans="1:5">
      <c r="A977" t="s">
        <v>800</v>
      </c>
      <c r="B977">
        <v>50</v>
      </c>
      <c r="D977" s="20" t="s">
        <v>2978</v>
      </c>
      <c r="E977" s="131">
        <v>0</v>
      </c>
    </row>
    <row r="978" spans="1:5">
      <c r="A978" t="s">
        <v>801</v>
      </c>
      <c r="B978">
        <v>50</v>
      </c>
      <c r="D978" s="20" t="s">
        <v>2984</v>
      </c>
      <c r="E978" s="131">
        <v>0</v>
      </c>
    </row>
    <row r="979" spans="1:5">
      <c r="A979" t="s">
        <v>802</v>
      </c>
      <c r="B979">
        <v>50</v>
      </c>
      <c r="D979" s="20" t="s">
        <v>2985</v>
      </c>
      <c r="E979" s="131">
        <v>2</v>
      </c>
    </row>
    <row r="980" spans="1:5">
      <c r="A980" t="s">
        <v>803</v>
      </c>
      <c r="B980">
        <v>50</v>
      </c>
      <c r="D980" s="20" t="s">
        <v>2987</v>
      </c>
      <c r="E980" s="131">
        <v>0</v>
      </c>
    </row>
    <row r="981" spans="1:5">
      <c r="A981" t="s">
        <v>804</v>
      </c>
      <c r="B981">
        <v>50</v>
      </c>
      <c r="D981" s="20" t="s">
        <v>2990</v>
      </c>
      <c r="E981" s="131">
        <v>0</v>
      </c>
    </row>
    <row r="982" spans="1:5">
      <c r="A982" t="s">
        <v>805</v>
      </c>
      <c r="B982">
        <v>50</v>
      </c>
      <c r="D982" s="20" t="s">
        <v>2992</v>
      </c>
      <c r="E982" s="131">
        <v>0</v>
      </c>
    </row>
    <row r="983" spans="1:5">
      <c r="A983" t="s">
        <v>806</v>
      </c>
      <c r="B983">
        <v>50</v>
      </c>
      <c r="D983" s="20" t="s">
        <v>2994</v>
      </c>
      <c r="E983" s="131">
        <v>0</v>
      </c>
    </row>
    <row r="984" spans="1:5">
      <c r="A984" t="s">
        <v>807</v>
      </c>
      <c r="B984">
        <v>50</v>
      </c>
      <c r="D984" s="20" t="s">
        <v>2995</v>
      </c>
      <c r="E984" s="131">
        <v>0</v>
      </c>
    </row>
    <row r="985" spans="1:5">
      <c r="A985" t="s">
        <v>808</v>
      </c>
      <c r="B985">
        <v>50</v>
      </c>
      <c r="D985" s="20" t="s">
        <v>3669</v>
      </c>
      <c r="E985" s="131">
        <v>26</v>
      </c>
    </row>
    <row r="986" spans="1:5">
      <c r="A986" t="s">
        <v>809</v>
      </c>
      <c r="B986">
        <v>50</v>
      </c>
      <c r="D986" s="20" t="s">
        <v>2207</v>
      </c>
      <c r="E986" s="131">
        <v>3</v>
      </c>
    </row>
    <row r="987" spans="1:5">
      <c r="A987" t="s">
        <v>810</v>
      </c>
      <c r="B987">
        <v>50</v>
      </c>
      <c r="D987" s="20" t="s">
        <v>738</v>
      </c>
      <c r="E987" s="131">
        <v>0</v>
      </c>
    </row>
    <row r="988" spans="1:5">
      <c r="A988" t="s">
        <v>811</v>
      </c>
      <c r="B988">
        <v>50</v>
      </c>
      <c r="D988" s="20" t="s">
        <v>713</v>
      </c>
      <c r="E988" s="131">
        <v>0</v>
      </c>
    </row>
    <row r="989" spans="1:5">
      <c r="A989" t="s">
        <v>812</v>
      </c>
      <c r="B989">
        <v>50</v>
      </c>
      <c r="D989" s="20" t="s">
        <v>3397</v>
      </c>
      <c r="E989" s="131">
        <v>0</v>
      </c>
    </row>
    <row r="990" spans="1:5">
      <c r="A990" t="s">
        <v>813</v>
      </c>
      <c r="B990">
        <v>50</v>
      </c>
      <c r="D990" s="20" t="s">
        <v>743</v>
      </c>
      <c r="E990" s="131">
        <v>0</v>
      </c>
    </row>
    <row r="991" spans="1:5">
      <c r="A991" t="s">
        <v>814</v>
      </c>
      <c r="B991">
        <v>50</v>
      </c>
      <c r="D991" s="20" t="s">
        <v>1258</v>
      </c>
      <c r="E991" s="131">
        <v>0</v>
      </c>
    </row>
    <row r="992" spans="1:5">
      <c r="A992" t="s">
        <v>815</v>
      </c>
      <c r="B992">
        <v>50</v>
      </c>
      <c r="D992" s="20" t="s">
        <v>2478</v>
      </c>
      <c r="E992" s="131">
        <v>0</v>
      </c>
    </row>
    <row r="993" spans="1:5">
      <c r="A993" t="s">
        <v>816</v>
      </c>
      <c r="B993">
        <v>50</v>
      </c>
      <c r="D993" s="20" t="s">
        <v>690</v>
      </c>
      <c r="E993" s="131">
        <v>3</v>
      </c>
    </row>
    <row r="994" spans="1:5">
      <c r="A994" t="s">
        <v>817</v>
      </c>
      <c r="B994">
        <v>50</v>
      </c>
      <c r="D994" s="20" t="s">
        <v>2206</v>
      </c>
      <c r="E994" s="131">
        <v>0</v>
      </c>
    </row>
    <row r="995" spans="1:5">
      <c r="A995" t="s">
        <v>818</v>
      </c>
      <c r="B995">
        <v>50</v>
      </c>
      <c r="D995" s="20" t="s">
        <v>806</v>
      </c>
      <c r="E995" s="131">
        <v>0</v>
      </c>
    </row>
    <row r="996" spans="1:5">
      <c r="A996" t="s">
        <v>819</v>
      </c>
      <c r="B996">
        <v>50</v>
      </c>
      <c r="D996" s="20" t="s">
        <v>2611</v>
      </c>
      <c r="E996" s="131">
        <v>0</v>
      </c>
    </row>
    <row r="997" spans="1:5">
      <c r="A997" t="s">
        <v>820</v>
      </c>
      <c r="B997">
        <v>50</v>
      </c>
      <c r="D997" s="20" t="s">
        <v>3718</v>
      </c>
      <c r="E997" s="131">
        <v>0</v>
      </c>
    </row>
    <row r="998" spans="1:5">
      <c r="A998" t="s">
        <v>821</v>
      </c>
      <c r="B998">
        <v>50</v>
      </c>
      <c r="D998" s="20" t="s">
        <v>3465</v>
      </c>
      <c r="E998" s="131">
        <v>0</v>
      </c>
    </row>
    <row r="999" spans="1:5">
      <c r="A999" t="s">
        <v>822</v>
      </c>
      <c r="B999">
        <v>50</v>
      </c>
      <c r="D999" s="20" t="s">
        <v>2482</v>
      </c>
      <c r="E999" s="131">
        <v>0</v>
      </c>
    </row>
    <row r="1000" spans="1:5">
      <c r="A1000" t="s">
        <v>823</v>
      </c>
      <c r="B1000">
        <v>50</v>
      </c>
      <c r="D1000" s="20" t="s">
        <v>3450</v>
      </c>
      <c r="E1000" s="131">
        <v>0</v>
      </c>
    </row>
    <row r="1001" spans="1:5">
      <c r="A1001" t="s">
        <v>824</v>
      </c>
      <c r="B1001">
        <v>50</v>
      </c>
      <c r="D1001" s="20" t="s">
        <v>686</v>
      </c>
      <c r="E1001" s="131">
        <v>0</v>
      </c>
    </row>
    <row r="1002" spans="1:5">
      <c r="A1002" t="s">
        <v>825</v>
      </c>
      <c r="B1002">
        <v>50</v>
      </c>
      <c r="D1002" s="20" t="s">
        <v>1211</v>
      </c>
      <c r="E1002" s="131">
        <v>0</v>
      </c>
    </row>
    <row r="1003" spans="1:5">
      <c r="A1003" t="s">
        <v>826</v>
      </c>
      <c r="B1003">
        <v>50</v>
      </c>
      <c r="D1003" s="20" t="s">
        <v>1276</v>
      </c>
      <c r="E1003" s="131">
        <v>0</v>
      </c>
    </row>
    <row r="1004" spans="1:5">
      <c r="A1004" t="s">
        <v>827</v>
      </c>
      <c r="B1004">
        <v>50</v>
      </c>
      <c r="D1004" s="20" t="s">
        <v>765</v>
      </c>
      <c r="E1004" s="131">
        <v>0</v>
      </c>
    </row>
    <row r="1005" spans="1:5">
      <c r="A1005" t="s">
        <v>828</v>
      </c>
      <c r="B1005">
        <v>50</v>
      </c>
      <c r="D1005" s="20" t="s">
        <v>797</v>
      </c>
      <c r="E1005" s="131">
        <v>4</v>
      </c>
    </row>
    <row r="1006" spans="1:5">
      <c r="A1006" t="s">
        <v>829</v>
      </c>
      <c r="B1006">
        <v>50</v>
      </c>
      <c r="D1006" s="20" t="s">
        <v>2698</v>
      </c>
      <c r="E1006" s="131">
        <v>0</v>
      </c>
    </row>
    <row r="1007" spans="1:5">
      <c r="A1007" t="s">
        <v>830</v>
      </c>
      <c r="B1007">
        <v>50</v>
      </c>
      <c r="D1007" s="20" t="s">
        <v>1226</v>
      </c>
      <c r="E1007" s="131">
        <v>0</v>
      </c>
    </row>
    <row r="1008" spans="1:5">
      <c r="A1008" t="s">
        <v>831</v>
      </c>
      <c r="B1008">
        <v>50</v>
      </c>
      <c r="D1008" s="20" t="s">
        <v>3745</v>
      </c>
      <c r="E1008" s="131">
        <v>0</v>
      </c>
    </row>
    <row r="1009" spans="1:5">
      <c r="A1009" t="s">
        <v>832</v>
      </c>
      <c r="B1009">
        <v>50</v>
      </c>
      <c r="D1009" s="20" t="s">
        <v>2720</v>
      </c>
      <c r="E1009" s="131">
        <v>0</v>
      </c>
    </row>
    <row r="1010" spans="1:5">
      <c r="A1010" t="s">
        <v>833</v>
      </c>
      <c r="B1010">
        <v>50</v>
      </c>
      <c r="D1010" s="20" t="s">
        <v>802</v>
      </c>
      <c r="E1010" s="131">
        <v>0</v>
      </c>
    </row>
    <row r="1011" spans="1:5">
      <c r="A1011" t="s">
        <v>834</v>
      </c>
      <c r="B1011">
        <v>50</v>
      </c>
      <c r="D1011" s="20" t="s">
        <v>1237</v>
      </c>
      <c r="E1011" s="131">
        <v>0</v>
      </c>
    </row>
    <row r="1012" spans="1:5">
      <c r="A1012" t="s">
        <v>836</v>
      </c>
      <c r="B1012">
        <v>50</v>
      </c>
      <c r="D1012" s="20" t="s">
        <v>3379</v>
      </c>
      <c r="E1012" s="131">
        <v>0</v>
      </c>
    </row>
    <row r="1013" spans="1:5">
      <c r="A1013" t="s">
        <v>837</v>
      </c>
      <c r="B1013">
        <v>50</v>
      </c>
      <c r="D1013" s="20" t="s">
        <v>3418</v>
      </c>
      <c r="E1013" s="131">
        <v>0</v>
      </c>
    </row>
    <row r="1014" spans="1:5">
      <c r="A1014" t="s">
        <v>838</v>
      </c>
      <c r="B1014">
        <v>50</v>
      </c>
      <c r="D1014" s="20" t="s">
        <v>2494</v>
      </c>
      <c r="E1014" s="131">
        <v>0</v>
      </c>
    </row>
    <row r="1015" spans="1:5">
      <c r="A1015" t="s">
        <v>839</v>
      </c>
      <c r="B1015">
        <v>50</v>
      </c>
      <c r="D1015" s="20" t="s">
        <v>3366</v>
      </c>
      <c r="E1015" s="131">
        <v>0</v>
      </c>
    </row>
    <row r="1016" spans="1:5">
      <c r="A1016" t="s">
        <v>840</v>
      </c>
      <c r="B1016">
        <v>50</v>
      </c>
      <c r="D1016" s="20" t="s">
        <v>2614</v>
      </c>
      <c r="E1016" s="131">
        <v>0</v>
      </c>
    </row>
    <row r="1017" spans="1:5">
      <c r="A1017" t="s">
        <v>841</v>
      </c>
      <c r="B1017">
        <v>50</v>
      </c>
      <c r="D1017" s="20" t="s">
        <v>2605</v>
      </c>
      <c r="E1017" s="131">
        <v>0</v>
      </c>
    </row>
    <row r="1018" spans="1:5">
      <c r="A1018" t="s">
        <v>842</v>
      </c>
      <c r="B1018">
        <v>50</v>
      </c>
      <c r="D1018" s="20" t="s">
        <v>3360</v>
      </c>
      <c r="E1018" s="131">
        <v>0</v>
      </c>
    </row>
    <row r="1019" spans="1:5">
      <c r="A1019" t="s">
        <v>843</v>
      </c>
      <c r="B1019">
        <v>50</v>
      </c>
      <c r="D1019" s="20" t="s">
        <v>3349</v>
      </c>
      <c r="E1019" s="131">
        <v>0</v>
      </c>
    </row>
    <row r="1020" spans="1:5">
      <c r="A1020" t="s">
        <v>844</v>
      </c>
      <c r="B1020">
        <v>50</v>
      </c>
      <c r="D1020" s="20" t="s">
        <v>3412</v>
      </c>
      <c r="E1020" s="131">
        <v>0</v>
      </c>
    </row>
    <row r="1021" spans="1:5">
      <c r="A1021" t="s">
        <v>845</v>
      </c>
      <c r="B1021">
        <v>50</v>
      </c>
      <c r="D1021" s="20" t="s">
        <v>798</v>
      </c>
      <c r="E1021" s="131">
        <v>0</v>
      </c>
    </row>
    <row r="1022" spans="1:5">
      <c r="A1022" t="s">
        <v>846</v>
      </c>
      <c r="B1022">
        <v>50</v>
      </c>
      <c r="D1022" s="20" t="s">
        <v>3383</v>
      </c>
      <c r="E1022" s="131">
        <v>0</v>
      </c>
    </row>
    <row r="1023" spans="1:5">
      <c r="A1023" t="s">
        <v>847</v>
      </c>
      <c r="B1023">
        <v>50</v>
      </c>
      <c r="D1023" s="20" t="s">
        <v>3427</v>
      </c>
      <c r="E1023" s="131">
        <v>0</v>
      </c>
    </row>
    <row r="1024" spans="1:5">
      <c r="A1024" t="s">
        <v>848</v>
      </c>
      <c r="B1024">
        <v>50</v>
      </c>
      <c r="D1024" s="20" t="s">
        <v>3376</v>
      </c>
      <c r="E1024" s="131">
        <v>0</v>
      </c>
    </row>
    <row r="1025" spans="1:5">
      <c r="A1025" t="s">
        <v>849</v>
      </c>
      <c r="B1025">
        <v>50</v>
      </c>
      <c r="D1025" s="20" t="s">
        <v>3732</v>
      </c>
      <c r="E1025" s="131">
        <v>0</v>
      </c>
    </row>
    <row r="1026" spans="1:5">
      <c r="A1026" t="s">
        <v>850</v>
      </c>
      <c r="B1026">
        <v>50</v>
      </c>
      <c r="D1026" s="20" t="s">
        <v>3752</v>
      </c>
      <c r="E1026" s="131">
        <v>0</v>
      </c>
    </row>
    <row r="1027" spans="1:5">
      <c r="A1027" t="s">
        <v>851</v>
      </c>
      <c r="B1027">
        <v>50</v>
      </c>
      <c r="D1027" s="20" t="s">
        <v>1275</v>
      </c>
      <c r="E1027" s="131">
        <v>0</v>
      </c>
    </row>
    <row r="1028" spans="1:5">
      <c r="A1028" t="s">
        <v>852</v>
      </c>
      <c r="B1028">
        <v>50</v>
      </c>
      <c r="D1028" s="20" t="s">
        <v>3358</v>
      </c>
      <c r="E1028" s="131">
        <v>9</v>
      </c>
    </row>
    <row r="1029" spans="1:5">
      <c r="A1029" t="s">
        <v>853</v>
      </c>
      <c r="B1029">
        <v>50</v>
      </c>
      <c r="D1029" s="20" t="s">
        <v>805</v>
      </c>
      <c r="E1029" s="131">
        <v>0</v>
      </c>
    </row>
    <row r="1030" spans="1:5">
      <c r="A1030" t="s">
        <v>854</v>
      </c>
      <c r="B1030">
        <v>50</v>
      </c>
      <c r="D1030" s="20" t="s">
        <v>1274</v>
      </c>
      <c r="E1030" s="131">
        <v>0</v>
      </c>
    </row>
    <row r="1031" spans="1:5">
      <c r="A1031" t="s">
        <v>855</v>
      </c>
      <c r="B1031">
        <v>50</v>
      </c>
      <c r="D1031" s="20" t="s">
        <v>682</v>
      </c>
      <c r="E1031" s="131">
        <v>0</v>
      </c>
    </row>
    <row r="1032" spans="1:5">
      <c r="A1032" t="s">
        <v>856</v>
      </c>
      <c r="B1032">
        <v>50</v>
      </c>
      <c r="D1032" s="20" t="s">
        <v>1238</v>
      </c>
      <c r="E1032" s="131">
        <v>0</v>
      </c>
    </row>
    <row r="1033" spans="1:5">
      <c r="A1033" t="s">
        <v>857</v>
      </c>
      <c r="B1033">
        <v>50</v>
      </c>
      <c r="D1033" s="20" t="s">
        <v>1260</v>
      </c>
      <c r="E1033" s="131">
        <v>0</v>
      </c>
    </row>
    <row r="1034" spans="1:5">
      <c r="A1034" t="s">
        <v>858</v>
      </c>
      <c r="B1034">
        <v>50</v>
      </c>
      <c r="D1034" s="20" t="s">
        <v>1208</v>
      </c>
      <c r="E1034" s="131">
        <v>0</v>
      </c>
    </row>
    <row r="1035" spans="1:5">
      <c r="A1035" t="s">
        <v>859</v>
      </c>
      <c r="B1035">
        <v>50</v>
      </c>
      <c r="D1035" s="20" t="s">
        <v>839</v>
      </c>
      <c r="E1035" s="131">
        <v>0</v>
      </c>
    </row>
    <row r="1036" spans="1:5">
      <c r="A1036" t="s">
        <v>860</v>
      </c>
      <c r="B1036">
        <v>50</v>
      </c>
      <c r="D1036" s="20" t="s">
        <v>2218</v>
      </c>
      <c r="E1036" s="131">
        <v>0</v>
      </c>
    </row>
    <row r="1037" spans="1:5">
      <c r="A1037" t="s">
        <v>861</v>
      </c>
      <c r="B1037">
        <v>50</v>
      </c>
      <c r="D1037" s="20" t="s">
        <v>2634</v>
      </c>
      <c r="E1037" s="131">
        <v>0</v>
      </c>
    </row>
    <row r="1038" spans="1:5">
      <c r="A1038" t="s">
        <v>862</v>
      </c>
      <c r="B1038">
        <v>50</v>
      </c>
      <c r="D1038" s="20" t="s">
        <v>850</v>
      </c>
      <c r="E1038" s="131">
        <v>0</v>
      </c>
    </row>
    <row r="1039" spans="1:5">
      <c r="A1039" t="s">
        <v>863</v>
      </c>
      <c r="B1039">
        <v>0</v>
      </c>
      <c r="D1039" s="20" t="s">
        <v>829</v>
      </c>
      <c r="E1039" s="131">
        <v>0</v>
      </c>
    </row>
    <row r="1040" spans="1:5">
      <c r="A1040" t="s">
        <v>864</v>
      </c>
      <c r="B1040">
        <v>50</v>
      </c>
      <c r="D1040" s="20" t="s">
        <v>2491</v>
      </c>
      <c r="E1040" s="131">
        <v>0</v>
      </c>
    </row>
    <row r="1041" spans="1:5">
      <c r="A1041" t="s">
        <v>865</v>
      </c>
      <c r="B1041">
        <v>50</v>
      </c>
      <c r="D1041" s="20" t="s">
        <v>3389</v>
      </c>
      <c r="E1041" s="131">
        <v>0</v>
      </c>
    </row>
    <row r="1042" spans="1:5">
      <c r="A1042" t="s">
        <v>866</v>
      </c>
      <c r="B1042">
        <v>0</v>
      </c>
      <c r="D1042" s="20" t="s">
        <v>2232</v>
      </c>
      <c r="E1042" s="131">
        <v>0</v>
      </c>
    </row>
    <row r="1043" spans="1:5">
      <c r="A1043" t="s">
        <v>867</v>
      </c>
      <c r="B1043">
        <v>0</v>
      </c>
      <c r="D1043" s="20" t="s">
        <v>709</v>
      </c>
      <c r="E1043" s="131">
        <v>0</v>
      </c>
    </row>
    <row r="1044" spans="1:5">
      <c r="A1044" t="s">
        <v>868</v>
      </c>
      <c r="B1044">
        <v>50</v>
      </c>
      <c r="D1044" s="20" t="s">
        <v>2303</v>
      </c>
      <c r="E1044" s="131">
        <v>6</v>
      </c>
    </row>
    <row r="1045" spans="1:5">
      <c r="A1045" t="s">
        <v>869</v>
      </c>
      <c r="B1045">
        <v>50</v>
      </c>
      <c r="D1045" s="20" t="s">
        <v>3421</v>
      </c>
      <c r="E1045" s="131">
        <v>0</v>
      </c>
    </row>
    <row r="1046" spans="1:5">
      <c r="A1046" t="s">
        <v>870</v>
      </c>
      <c r="B1046">
        <v>50</v>
      </c>
      <c r="D1046" s="20" t="s">
        <v>766</v>
      </c>
      <c r="E1046" s="131">
        <v>11</v>
      </c>
    </row>
    <row r="1047" spans="1:5">
      <c r="A1047" t="s">
        <v>871</v>
      </c>
      <c r="B1047">
        <v>50</v>
      </c>
      <c r="D1047" s="20" t="s">
        <v>3352</v>
      </c>
      <c r="E1047" s="131">
        <v>1</v>
      </c>
    </row>
    <row r="1048" spans="1:5">
      <c r="A1048" t="s">
        <v>872</v>
      </c>
      <c r="B1048">
        <v>50</v>
      </c>
      <c r="D1048" s="20" t="s">
        <v>3725</v>
      </c>
      <c r="E1048" s="131">
        <v>0</v>
      </c>
    </row>
    <row r="1049" spans="1:5">
      <c r="A1049" t="s">
        <v>873</v>
      </c>
      <c r="B1049">
        <v>50</v>
      </c>
      <c r="D1049" s="20" t="s">
        <v>3355</v>
      </c>
      <c r="E1049" s="131">
        <v>0</v>
      </c>
    </row>
    <row r="1050" spans="1:5">
      <c r="A1050" t="s">
        <v>874</v>
      </c>
      <c r="B1050">
        <v>50</v>
      </c>
      <c r="D1050" s="20" t="s">
        <v>3390</v>
      </c>
      <c r="E1050" s="131">
        <v>0</v>
      </c>
    </row>
    <row r="1051" spans="1:5">
      <c r="A1051" t="s">
        <v>875</v>
      </c>
      <c r="B1051">
        <v>50</v>
      </c>
      <c r="D1051" s="20" t="s">
        <v>3409</v>
      </c>
      <c r="E1051" s="131">
        <v>0</v>
      </c>
    </row>
    <row r="1052" spans="1:5">
      <c r="A1052" t="s">
        <v>876</v>
      </c>
      <c r="B1052">
        <v>0</v>
      </c>
      <c r="D1052" s="20" t="s">
        <v>3346</v>
      </c>
      <c r="E1052" s="131">
        <v>0</v>
      </c>
    </row>
    <row r="1053" spans="1:5">
      <c r="A1053" t="s">
        <v>877</v>
      </c>
      <c r="B1053">
        <v>50</v>
      </c>
      <c r="D1053" s="20" t="s">
        <v>3347</v>
      </c>
      <c r="E1053" s="131">
        <v>0</v>
      </c>
    </row>
    <row r="1054" spans="1:5">
      <c r="A1054" t="s">
        <v>878</v>
      </c>
      <c r="B1054">
        <v>50</v>
      </c>
      <c r="D1054" s="20" t="s">
        <v>3395</v>
      </c>
      <c r="E1054" s="131">
        <v>1</v>
      </c>
    </row>
    <row r="1055" spans="1:5">
      <c r="A1055" t="s">
        <v>879</v>
      </c>
      <c r="B1055">
        <v>50</v>
      </c>
      <c r="D1055" s="20" t="s">
        <v>2621</v>
      </c>
      <c r="E1055" s="131">
        <v>0</v>
      </c>
    </row>
    <row r="1056" spans="1:5">
      <c r="A1056" t="s">
        <v>880</v>
      </c>
      <c r="B1056">
        <v>50</v>
      </c>
      <c r="D1056" s="20" t="s">
        <v>2673</v>
      </c>
      <c r="E1056" s="131">
        <v>0</v>
      </c>
    </row>
    <row r="1057" spans="1:5">
      <c r="A1057" t="s">
        <v>881</v>
      </c>
      <c r="B1057">
        <v>50</v>
      </c>
      <c r="D1057" s="20" t="s">
        <v>1235</v>
      </c>
      <c r="E1057" s="131">
        <v>0</v>
      </c>
    </row>
    <row r="1058" spans="1:5">
      <c r="A1058" t="s">
        <v>882</v>
      </c>
      <c r="B1058">
        <v>0</v>
      </c>
      <c r="D1058" s="20" t="s">
        <v>2676</v>
      </c>
      <c r="E1058" s="131">
        <v>0</v>
      </c>
    </row>
    <row r="1059" spans="1:5">
      <c r="A1059" t="s">
        <v>883</v>
      </c>
      <c r="B1059">
        <v>50</v>
      </c>
      <c r="D1059" s="20" t="s">
        <v>2619</v>
      </c>
      <c r="E1059" s="131">
        <v>1</v>
      </c>
    </row>
    <row r="1060" spans="1:5">
      <c r="A1060" t="s">
        <v>884</v>
      </c>
      <c r="B1060">
        <v>50</v>
      </c>
      <c r="D1060" s="20" t="s">
        <v>1259</v>
      </c>
      <c r="E1060" s="131">
        <v>0</v>
      </c>
    </row>
    <row r="1061" spans="1:5">
      <c r="A1061" t="s">
        <v>885</v>
      </c>
      <c r="B1061">
        <v>50</v>
      </c>
      <c r="D1061" s="20" t="s">
        <v>2233</v>
      </c>
      <c r="E1061" s="131">
        <v>0</v>
      </c>
    </row>
    <row r="1062" spans="1:5">
      <c r="A1062" t="s">
        <v>886</v>
      </c>
      <c r="B1062">
        <v>50</v>
      </c>
      <c r="D1062" s="20" t="s">
        <v>3406</v>
      </c>
      <c r="E1062" s="131">
        <v>0</v>
      </c>
    </row>
    <row r="1063" spans="1:5">
      <c r="A1063" t="s">
        <v>887</v>
      </c>
      <c r="B1063">
        <v>50</v>
      </c>
      <c r="D1063" s="20" t="s">
        <v>4172</v>
      </c>
      <c r="E1063" s="131">
        <v>27</v>
      </c>
    </row>
    <row r="1064" spans="1:5">
      <c r="A1064" t="s">
        <v>888</v>
      </c>
      <c r="B1064">
        <v>0</v>
      </c>
      <c r="D1064" s="20" t="s">
        <v>4174</v>
      </c>
      <c r="E1064" s="131">
        <v>107</v>
      </c>
    </row>
    <row r="1065" spans="1:5">
      <c r="A1065" t="s">
        <v>889</v>
      </c>
      <c r="B1065">
        <v>50</v>
      </c>
      <c r="D1065" s="20" t="s">
        <v>4175</v>
      </c>
      <c r="E1065" s="131">
        <v>92</v>
      </c>
    </row>
    <row r="1066" spans="1:5">
      <c r="A1066" t="s">
        <v>890</v>
      </c>
      <c r="B1066">
        <v>0</v>
      </c>
      <c r="D1066" s="20" t="s">
        <v>4176</v>
      </c>
      <c r="E1066" s="131">
        <v>43</v>
      </c>
    </row>
    <row r="1067" spans="1:5">
      <c r="A1067" t="s">
        <v>891</v>
      </c>
      <c r="B1067">
        <v>50</v>
      </c>
      <c r="D1067" s="20" t="s">
        <v>4177</v>
      </c>
      <c r="E1067" s="131">
        <v>87</v>
      </c>
    </row>
    <row r="1068" spans="1:5">
      <c r="A1068" t="s">
        <v>892</v>
      </c>
      <c r="B1068">
        <v>50</v>
      </c>
      <c r="D1068" s="20" t="s">
        <v>4178</v>
      </c>
      <c r="E1068" s="131">
        <v>119</v>
      </c>
    </row>
    <row r="1069" spans="1:5">
      <c r="A1069" t="s">
        <v>893</v>
      </c>
      <c r="B1069">
        <v>50</v>
      </c>
      <c r="D1069" s="20" t="s">
        <v>4179</v>
      </c>
      <c r="E1069" s="131">
        <v>4</v>
      </c>
    </row>
    <row r="1070" spans="1:5">
      <c r="A1070" t="s">
        <v>894</v>
      </c>
      <c r="B1070">
        <v>50</v>
      </c>
      <c r="D1070" s="20" t="s">
        <v>4181</v>
      </c>
      <c r="E1070" s="131">
        <v>26</v>
      </c>
    </row>
    <row r="1071" spans="1:5">
      <c r="A1071" t="s">
        <v>895</v>
      </c>
      <c r="B1071">
        <v>50</v>
      </c>
      <c r="D1071" s="20" t="s">
        <v>3350</v>
      </c>
      <c r="E1071" s="131">
        <v>0</v>
      </c>
    </row>
    <row r="1072" spans="1:5">
      <c r="A1072" t="s">
        <v>896</v>
      </c>
      <c r="B1072">
        <v>50</v>
      </c>
      <c r="D1072" s="20" t="s">
        <v>716</v>
      </c>
      <c r="E1072" s="131">
        <v>3</v>
      </c>
    </row>
    <row r="1073" spans="1:5">
      <c r="A1073" t="s">
        <v>897</v>
      </c>
      <c r="B1073">
        <v>50</v>
      </c>
      <c r="D1073" s="20" t="s">
        <v>3423</v>
      </c>
      <c r="E1073" s="131">
        <v>0</v>
      </c>
    </row>
    <row r="1074" spans="1:5">
      <c r="A1074" t="s">
        <v>898</v>
      </c>
      <c r="B1074">
        <v>0</v>
      </c>
      <c r="D1074" s="20" t="s">
        <v>3370</v>
      </c>
      <c r="E1074" s="131">
        <v>0</v>
      </c>
    </row>
    <row r="1075" spans="1:5">
      <c r="A1075" t="s">
        <v>899</v>
      </c>
      <c r="B1075">
        <v>50</v>
      </c>
      <c r="D1075" s="20" t="s">
        <v>3364</v>
      </c>
      <c r="E1075" s="131">
        <v>0</v>
      </c>
    </row>
    <row r="1076" spans="1:5">
      <c r="A1076" t="s">
        <v>900</v>
      </c>
      <c r="B1076">
        <v>50</v>
      </c>
      <c r="D1076" s="20" t="s">
        <v>2224</v>
      </c>
      <c r="E1076" s="131">
        <v>1</v>
      </c>
    </row>
    <row r="1077" spans="1:5">
      <c r="A1077" t="s">
        <v>901</v>
      </c>
      <c r="B1077">
        <v>50</v>
      </c>
      <c r="D1077" s="20" t="s">
        <v>2296</v>
      </c>
      <c r="E1077" s="131">
        <v>0</v>
      </c>
    </row>
    <row r="1078" spans="1:5">
      <c r="A1078" t="s">
        <v>902</v>
      </c>
      <c r="B1078">
        <v>0</v>
      </c>
      <c r="D1078" s="20" t="s">
        <v>698</v>
      </c>
      <c r="E1078" s="131">
        <v>3</v>
      </c>
    </row>
    <row r="1079" spans="1:5">
      <c r="A1079" t="s">
        <v>903</v>
      </c>
      <c r="B1079">
        <v>50</v>
      </c>
      <c r="D1079" s="20" t="s">
        <v>705</v>
      </c>
      <c r="E1079" s="131">
        <v>7</v>
      </c>
    </row>
    <row r="1080" spans="1:5">
      <c r="A1080" t="s">
        <v>904</v>
      </c>
      <c r="B1080">
        <v>50</v>
      </c>
      <c r="D1080" s="20" t="s">
        <v>745</v>
      </c>
      <c r="E1080" s="131">
        <v>1</v>
      </c>
    </row>
    <row r="1081" spans="1:5">
      <c r="A1081" t="s">
        <v>905</v>
      </c>
      <c r="B1081">
        <v>50</v>
      </c>
      <c r="D1081" s="20" t="s">
        <v>3440</v>
      </c>
      <c r="E1081" s="131">
        <v>0</v>
      </c>
    </row>
    <row r="1082" spans="1:5">
      <c r="A1082" t="s">
        <v>906</v>
      </c>
      <c r="B1082">
        <v>50</v>
      </c>
      <c r="D1082" s="20" t="s">
        <v>740</v>
      </c>
      <c r="E1082" s="131">
        <v>0</v>
      </c>
    </row>
    <row r="1083" spans="1:5">
      <c r="A1083" t="s">
        <v>907</v>
      </c>
      <c r="B1083">
        <v>0</v>
      </c>
      <c r="D1083" s="20" t="s">
        <v>1273</v>
      </c>
      <c r="E1083" s="131">
        <v>0</v>
      </c>
    </row>
    <row r="1084" spans="1:5">
      <c r="A1084" t="s">
        <v>908</v>
      </c>
      <c r="B1084">
        <v>50</v>
      </c>
      <c r="D1084" s="20" t="s">
        <v>3375</v>
      </c>
      <c r="E1084" s="131">
        <v>0</v>
      </c>
    </row>
    <row r="1085" spans="1:5">
      <c r="A1085" t="s">
        <v>909</v>
      </c>
      <c r="B1085">
        <v>50</v>
      </c>
      <c r="D1085" s="20" t="s">
        <v>2726</v>
      </c>
      <c r="E1085" s="131">
        <v>0</v>
      </c>
    </row>
    <row r="1086" spans="1:5">
      <c r="A1086" t="s">
        <v>910</v>
      </c>
      <c r="B1086">
        <v>50</v>
      </c>
      <c r="D1086" s="20" t="s">
        <v>2628</v>
      </c>
      <c r="E1086" s="131">
        <v>0</v>
      </c>
    </row>
    <row r="1087" spans="1:5">
      <c r="A1087" t="s">
        <v>911</v>
      </c>
      <c r="B1087">
        <v>50</v>
      </c>
      <c r="D1087" s="20" t="s">
        <v>3416</v>
      </c>
      <c r="E1087" s="131">
        <v>0</v>
      </c>
    </row>
    <row r="1088" spans="1:5">
      <c r="A1088" t="s">
        <v>912</v>
      </c>
      <c r="B1088">
        <v>50</v>
      </c>
      <c r="D1088" s="20" t="s">
        <v>770</v>
      </c>
      <c r="E1088" s="131">
        <v>1</v>
      </c>
    </row>
    <row r="1089" spans="1:5">
      <c r="A1089" t="s">
        <v>913</v>
      </c>
      <c r="B1089">
        <v>50</v>
      </c>
      <c r="D1089" s="20" t="s">
        <v>3415</v>
      </c>
      <c r="E1089" s="131">
        <v>5</v>
      </c>
    </row>
    <row r="1090" spans="1:5">
      <c r="A1090" t="s">
        <v>914</v>
      </c>
      <c r="B1090">
        <v>50</v>
      </c>
      <c r="D1090" s="20" t="s">
        <v>2624</v>
      </c>
      <c r="E1090" s="131">
        <v>0</v>
      </c>
    </row>
    <row r="1091" spans="1:5">
      <c r="A1091" t="s">
        <v>915</v>
      </c>
      <c r="B1091">
        <v>50</v>
      </c>
      <c r="D1091" s="20" t="s">
        <v>2640</v>
      </c>
      <c r="E1091" s="131">
        <v>0</v>
      </c>
    </row>
    <row r="1092" spans="1:5">
      <c r="A1092" t="s">
        <v>916</v>
      </c>
      <c r="B1092">
        <v>50</v>
      </c>
      <c r="D1092" s="20" t="s">
        <v>3414</v>
      </c>
      <c r="E1092" s="131">
        <v>0</v>
      </c>
    </row>
    <row r="1093" spans="1:5">
      <c r="A1093" t="s">
        <v>917</v>
      </c>
      <c r="B1093">
        <v>50</v>
      </c>
      <c r="D1093" s="20" t="s">
        <v>2252</v>
      </c>
      <c r="E1093" s="131">
        <v>0</v>
      </c>
    </row>
    <row r="1094" spans="1:5">
      <c r="A1094" t="s">
        <v>918</v>
      </c>
      <c r="B1094">
        <v>50</v>
      </c>
      <c r="D1094" s="20" t="s">
        <v>2527</v>
      </c>
      <c r="E1094" s="131">
        <v>0</v>
      </c>
    </row>
    <row r="1095" spans="1:5">
      <c r="A1095" t="s">
        <v>919</v>
      </c>
      <c r="B1095">
        <v>50</v>
      </c>
      <c r="D1095" s="20" t="s">
        <v>3399</v>
      </c>
      <c r="E1095" s="131">
        <v>0</v>
      </c>
    </row>
    <row r="1096" spans="1:5">
      <c r="A1096" t="s">
        <v>920</v>
      </c>
      <c r="B1096">
        <v>0</v>
      </c>
      <c r="D1096" s="20" t="s">
        <v>3386</v>
      </c>
      <c r="E1096" s="131">
        <v>2</v>
      </c>
    </row>
    <row r="1097" spans="1:5">
      <c r="A1097" t="s">
        <v>921</v>
      </c>
      <c r="B1097">
        <v>0</v>
      </c>
      <c r="D1097" s="20" t="s">
        <v>3717</v>
      </c>
      <c r="E1097" s="131">
        <v>0</v>
      </c>
    </row>
    <row r="1098" spans="1:5">
      <c r="A1098" t="s">
        <v>922</v>
      </c>
      <c r="B1098">
        <v>50</v>
      </c>
      <c r="D1098" s="20" t="s">
        <v>2701</v>
      </c>
      <c r="E1098" s="131">
        <v>0</v>
      </c>
    </row>
    <row r="1099" spans="1:5">
      <c r="A1099" t="s">
        <v>923</v>
      </c>
      <c r="B1099">
        <v>50</v>
      </c>
      <c r="D1099" s="20" t="s">
        <v>3393</v>
      </c>
      <c r="E1099" s="131">
        <v>2</v>
      </c>
    </row>
    <row r="1100" spans="1:5">
      <c r="A1100" t="s">
        <v>924</v>
      </c>
      <c r="B1100">
        <v>50</v>
      </c>
      <c r="D1100" s="20" t="s">
        <v>1227</v>
      </c>
      <c r="E1100" s="131">
        <v>0</v>
      </c>
    </row>
    <row r="1101" spans="1:5">
      <c r="A1101" t="s">
        <v>925</v>
      </c>
      <c r="B1101">
        <v>50</v>
      </c>
      <c r="D1101" s="20" t="s">
        <v>2265</v>
      </c>
      <c r="E1101" s="131">
        <v>0</v>
      </c>
    </row>
    <row r="1102" spans="1:5">
      <c r="A1102" t="s">
        <v>926</v>
      </c>
      <c r="B1102">
        <v>50</v>
      </c>
      <c r="D1102" s="20" t="s">
        <v>3374</v>
      </c>
      <c r="E1102" s="131">
        <v>0</v>
      </c>
    </row>
    <row r="1103" spans="1:5">
      <c r="A1103" t="s">
        <v>927</v>
      </c>
      <c r="B1103">
        <v>50</v>
      </c>
      <c r="D1103" s="20" t="s">
        <v>3413</v>
      </c>
      <c r="E1103" s="131">
        <v>1</v>
      </c>
    </row>
    <row r="1104" spans="1:5">
      <c r="A1104" t="s">
        <v>928</v>
      </c>
      <c r="B1104">
        <v>0</v>
      </c>
      <c r="D1104" s="20" t="s">
        <v>775</v>
      </c>
      <c r="E1104" s="131">
        <v>0</v>
      </c>
    </row>
    <row r="1105" spans="1:5">
      <c r="A1105" t="s">
        <v>929</v>
      </c>
      <c r="B1105">
        <v>50</v>
      </c>
      <c r="D1105" s="20" t="s">
        <v>3410</v>
      </c>
      <c r="E1105" s="131">
        <v>0</v>
      </c>
    </row>
    <row r="1106" spans="1:5">
      <c r="A1106" t="s">
        <v>930</v>
      </c>
      <c r="B1106">
        <v>0</v>
      </c>
      <c r="D1106" s="20" t="s">
        <v>747</v>
      </c>
      <c r="E1106" s="131">
        <v>0</v>
      </c>
    </row>
    <row r="1107" spans="1:5">
      <c r="A1107" t="s">
        <v>931</v>
      </c>
      <c r="B1107">
        <v>50</v>
      </c>
      <c r="D1107" s="20" t="s">
        <v>809</v>
      </c>
      <c r="E1107" s="131">
        <v>0</v>
      </c>
    </row>
    <row r="1108" spans="1:5">
      <c r="A1108" t="s">
        <v>8268</v>
      </c>
      <c r="B1108">
        <v>0</v>
      </c>
      <c r="D1108" s="20" t="s">
        <v>1269</v>
      </c>
      <c r="E1108" s="131">
        <v>0</v>
      </c>
    </row>
    <row r="1109" spans="1:5">
      <c r="A1109" t="s">
        <v>8269</v>
      </c>
      <c r="B1109">
        <v>0</v>
      </c>
      <c r="D1109" s="20" t="s">
        <v>3403</v>
      </c>
      <c r="E1109" s="131">
        <v>0</v>
      </c>
    </row>
    <row r="1110" spans="1:5">
      <c r="A1110" t="s">
        <v>8270</v>
      </c>
      <c r="B1110">
        <v>50</v>
      </c>
      <c r="D1110" s="20" t="s">
        <v>3420</v>
      </c>
      <c r="E1110" s="131">
        <v>4</v>
      </c>
    </row>
    <row r="1111" spans="1:5">
      <c r="A1111" t="s">
        <v>8271</v>
      </c>
      <c r="B1111">
        <v>50</v>
      </c>
      <c r="D1111" s="20" t="s">
        <v>810</v>
      </c>
      <c r="E1111" s="131">
        <v>0</v>
      </c>
    </row>
    <row r="1112" spans="1:5">
      <c r="A1112" t="s">
        <v>932</v>
      </c>
      <c r="B1112">
        <v>0</v>
      </c>
      <c r="D1112" s="20" t="s">
        <v>2732</v>
      </c>
      <c r="E1112" s="131">
        <v>0</v>
      </c>
    </row>
    <row r="1113" spans="1:5">
      <c r="A1113" t="s">
        <v>933</v>
      </c>
      <c r="B1113">
        <v>0</v>
      </c>
      <c r="D1113" s="20" t="s">
        <v>3433</v>
      </c>
      <c r="E1113" s="131">
        <v>0</v>
      </c>
    </row>
    <row r="1114" spans="1:5">
      <c r="A1114" t="s">
        <v>934</v>
      </c>
      <c r="B1114">
        <v>50</v>
      </c>
      <c r="D1114" s="20" t="s">
        <v>3744</v>
      </c>
      <c r="E1114" s="131">
        <v>0</v>
      </c>
    </row>
    <row r="1115" spans="1:5">
      <c r="A1115" t="s">
        <v>935</v>
      </c>
      <c r="B1115">
        <v>50</v>
      </c>
      <c r="D1115" s="20" t="s">
        <v>2506</v>
      </c>
      <c r="E1115" s="131">
        <v>1</v>
      </c>
    </row>
    <row r="1116" spans="1:5">
      <c r="A1116" t="s">
        <v>8272</v>
      </c>
      <c r="B1116">
        <v>0</v>
      </c>
      <c r="D1116" s="20" t="s">
        <v>861</v>
      </c>
      <c r="E1116" s="131">
        <v>0</v>
      </c>
    </row>
    <row r="1117" spans="1:5">
      <c r="A1117" t="s">
        <v>8273</v>
      </c>
      <c r="B1117">
        <v>50</v>
      </c>
      <c r="D1117" s="20" t="s">
        <v>2618</v>
      </c>
      <c r="E1117" s="131">
        <v>0</v>
      </c>
    </row>
    <row r="1118" spans="1:5">
      <c r="A1118" t="s">
        <v>8274</v>
      </c>
      <c r="B1118">
        <v>50</v>
      </c>
      <c r="D1118" s="20" t="s">
        <v>3442</v>
      </c>
      <c r="E1118" s="131">
        <v>0</v>
      </c>
    </row>
    <row r="1119" spans="1:5">
      <c r="A1119" t="s">
        <v>8275</v>
      </c>
      <c r="B1119">
        <v>50</v>
      </c>
      <c r="D1119" s="20" t="s">
        <v>3429</v>
      </c>
      <c r="E1119" s="131">
        <v>0</v>
      </c>
    </row>
    <row r="1120" spans="1:5">
      <c r="A1120" t="s">
        <v>936</v>
      </c>
      <c r="B1120">
        <v>0</v>
      </c>
      <c r="D1120" s="20" t="s">
        <v>3357</v>
      </c>
      <c r="E1120" s="131">
        <v>0</v>
      </c>
    </row>
    <row r="1121" spans="1:5">
      <c r="A1121" t="s">
        <v>937</v>
      </c>
      <c r="B1121">
        <v>50</v>
      </c>
      <c r="D1121" s="20" t="s">
        <v>2284</v>
      </c>
      <c r="E1121" s="131">
        <v>0</v>
      </c>
    </row>
    <row r="1122" spans="1:5">
      <c r="A1122" t="s">
        <v>938</v>
      </c>
      <c r="B1122">
        <v>0</v>
      </c>
      <c r="D1122" s="20" t="s">
        <v>1288</v>
      </c>
      <c r="E1122" s="131">
        <v>18</v>
      </c>
    </row>
    <row r="1123" spans="1:5">
      <c r="A1123" t="s">
        <v>939</v>
      </c>
      <c r="B1123">
        <v>50</v>
      </c>
      <c r="D1123" s="20" t="s">
        <v>1293</v>
      </c>
      <c r="E1123" s="131">
        <v>0</v>
      </c>
    </row>
    <row r="1124" spans="1:5">
      <c r="A1124" t="s">
        <v>940</v>
      </c>
      <c r="B1124">
        <v>50</v>
      </c>
      <c r="D1124" s="20" t="s">
        <v>3719</v>
      </c>
      <c r="E1124" s="131">
        <v>0</v>
      </c>
    </row>
    <row r="1125" spans="1:5">
      <c r="A1125" t="s">
        <v>941</v>
      </c>
      <c r="B1125">
        <v>0</v>
      </c>
      <c r="D1125" s="20" t="s">
        <v>724</v>
      </c>
      <c r="E1125" s="131">
        <v>0</v>
      </c>
    </row>
    <row r="1126" spans="1:5">
      <c r="A1126" t="s">
        <v>942</v>
      </c>
      <c r="B1126">
        <v>50</v>
      </c>
      <c r="D1126" s="20" t="s">
        <v>2310</v>
      </c>
      <c r="E1126" s="131">
        <v>0</v>
      </c>
    </row>
    <row r="1127" spans="1:5">
      <c r="A1127" t="s">
        <v>943</v>
      </c>
      <c r="B1127">
        <v>50</v>
      </c>
      <c r="D1127" s="20" t="s">
        <v>3419</v>
      </c>
      <c r="E1127" s="131">
        <v>0</v>
      </c>
    </row>
    <row r="1128" spans="1:5">
      <c r="A1128" t="s">
        <v>944</v>
      </c>
      <c r="B1128">
        <v>0</v>
      </c>
      <c r="D1128" s="20" t="s">
        <v>1209</v>
      </c>
      <c r="E1128" s="131">
        <v>0</v>
      </c>
    </row>
    <row r="1129" spans="1:5">
      <c r="A1129" t="s">
        <v>945</v>
      </c>
      <c r="B1129">
        <v>50</v>
      </c>
      <c r="D1129" s="20" t="s">
        <v>3425</v>
      </c>
      <c r="E1129" s="131">
        <v>0</v>
      </c>
    </row>
    <row r="1130" spans="1:5">
      <c r="A1130" t="s">
        <v>946</v>
      </c>
      <c r="B1130">
        <v>50</v>
      </c>
      <c r="D1130" s="20" t="s">
        <v>1268</v>
      </c>
      <c r="E1130" s="131">
        <v>0</v>
      </c>
    </row>
    <row r="1131" spans="1:5">
      <c r="A1131" t="s">
        <v>947</v>
      </c>
      <c r="B1131">
        <v>50</v>
      </c>
      <c r="D1131" s="20" t="s">
        <v>702</v>
      </c>
      <c r="E1131" s="131">
        <v>0</v>
      </c>
    </row>
    <row r="1132" spans="1:5">
      <c r="A1132" t="s">
        <v>948</v>
      </c>
      <c r="B1132">
        <v>50</v>
      </c>
      <c r="D1132" s="20" t="s">
        <v>1239</v>
      </c>
      <c r="E1132" s="131">
        <v>0</v>
      </c>
    </row>
    <row r="1133" spans="1:5">
      <c r="A1133" t="s">
        <v>949</v>
      </c>
      <c r="B1133">
        <v>50</v>
      </c>
      <c r="D1133" s="20" t="s">
        <v>759</v>
      </c>
      <c r="E1133" s="131">
        <v>0</v>
      </c>
    </row>
    <row r="1134" spans="1:5">
      <c r="A1134" t="s">
        <v>950</v>
      </c>
      <c r="B1134">
        <v>50</v>
      </c>
      <c r="D1134" s="20" t="s">
        <v>3363</v>
      </c>
      <c r="E1134" s="131">
        <v>5</v>
      </c>
    </row>
    <row r="1135" spans="1:5">
      <c r="A1135" t="s">
        <v>4422</v>
      </c>
      <c r="B1135">
        <v>50</v>
      </c>
      <c r="D1135" s="20" t="s">
        <v>710</v>
      </c>
      <c r="E1135" s="131">
        <v>0</v>
      </c>
    </row>
    <row r="1136" spans="1:5">
      <c r="A1136" t="s">
        <v>8277</v>
      </c>
      <c r="B1136">
        <v>50</v>
      </c>
      <c r="D1136" s="20" t="s">
        <v>2245</v>
      </c>
      <c r="E1136" s="131">
        <v>1</v>
      </c>
    </row>
    <row r="1137" spans="1:5">
      <c r="A1137" t="s">
        <v>8278</v>
      </c>
      <c r="B1137">
        <v>50</v>
      </c>
      <c r="D1137" s="20" t="s">
        <v>707</v>
      </c>
      <c r="E1137" s="131">
        <v>4</v>
      </c>
    </row>
    <row r="1138" spans="1:5">
      <c r="A1138" t="s">
        <v>8279</v>
      </c>
      <c r="B1138">
        <v>50</v>
      </c>
      <c r="D1138" s="20" t="s">
        <v>3463</v>
      </c>
      <c r="E1138" s="131">
        <v>0</v>
      </c>
    </row>
    <row r="1139" spans="1:5">
      <c r="A1139" t="s">
        <v>8280</v>
      </c>
      <c r="B1139">
        <v>50</v>
      </c>
      <c r="D1139" s="20" t="s">
        <v>2638</v>
      </c>
      <c r="E1139" s="131">
        <v>0</v>
      </c>
    </row>
    <row r="1140" spans="1:5">
      <c r="A1140" t="s">
        <v>951</v>
      </c>
      <c r="B1140">
        <v>0</v>
      </c>
      <c r="D1140" s="20" t="s">
        <v>3435</v>
      </c>
      <c r="E1140" s="131">
        <v>0</v>
      </c>
    </row>
    <row r="1141" spans="1:5">
      <c r="A1141" t="s">
        <v>952</v>
      </c>
      <c r="B1141">
        <v>0</v>
      </c>
      <c r="D1141" s="20" t="s">
        <v>2659</v>
      </c>
      <c r="E1141" s="131">
        <v>0</v>
      </c>
    </row>
    <row r="1142" spans="1:5">
      <c r="A1142" t="s">
        <v>953</v>
      </c>
      <c r="B1142">
        <v>50</v>
      </c>
      <c r="D1142" s="20" t="s">
        <v>3459</v>
      </c>
      <c r="E1142" s="131">
        <v>0</v>
      </c>
    </row>
    <row r="1143" spans="1:5">
      <c r="A1143" t="s">
        <v>954</v>
      </c>
      <c r="B1143">
        <v>50</v>
      </c>
      <c r="D1143" s="20" t="s">
        <v>2485</v>
      </c>
      <c r="E1143" s="131">
        <v>0</v>
      </c>
    </row>
    <row r="1144" spans="1:5">
      <c r="A1144" t="s">
        <v>955</v>
      </c>
      <c r="B1144">
        <v>50</v>
      </c>
      <c r="D1144" s="20" t="s">
        <v>2694</v>
      </c>
      <c r="E1144" s="131">
        <v>0</v>
      </c>
    </row>
    <row r="1145" spans="1:5">
      <c r="A1145" t="s">
        <v>956</v>
      </c>
      <c r="B1145">
        <v>50</v>
      </c>
      <c r="D1145" s="20" t="s">
        <v>3417</v>
      </c>
      <c r="E1145" s="131">
        <v>0</v>
      </c>
    </row>
    <row r="1146" spans="1:5">
      <c r="A1146" t="s">
        <v>957</v>
      </c>
      <c r="B1146">
        <v>50</v>
      </c>
      <c r="D1146" s="20" t="s">
        <v>3394</v>
      </c>
      <c r="E1146" s="131">
        <v>0</v>
      </c>
    </row>
    <row r="1147" spans="1:5">
      <c r="A1147" t="s">
        <v>958</v>
      </c>
      <c r="B1147">
        <v>50</v>
      </c>
      <c r="D1147" s="20" t="s">
        <v>2607</v>
      </c>
      <c r="E1147" s="131">
        <v>0</v>
      </c>
    </row>
    <row r="1148" spans="1:5">
      <c r="A1148" t="s">
        <v>959</v>
      </c>
      <c r="B1148">
        <v>0</v>
      </c>
      <c r="D1148" s="20" t="s">
        <v>821</v>
      </c>
      <c r="E1148" s="131">
        <v>0</v>
      </c>
    </row>
    <row r="1149" spans="1:5">
      <c r="A1149" t="s">
        <v>960</v>
      </c>
      <c r="B1149">
        <v>50</v>
      </c>
      <c r="D1149" s="20" t="s">
        <v>3434</v>
      </c>
      <c r="E1149" s="131">
        <v>0</v>
      </c>
    </row>
    <row r="1150" spans="1:5">
      <c r="A1150" t="s">
        <v>961</v>
      </c>
      <c r="B1150">
        <v>0</v>
      </c>
      <c r="D1150" s="20" t="s">
        <v>787</v>
      </c>
      <c r="E1150" s="131">
        <v>1</v>
      </c>
    </row>
    <row r="1151" spans="1:5">
      <c r="A1151" t="s">
        <v>962</v>
      </c>
      <c r="B1151">
        <v>50</v>
      </c>
      <c r="D1151" s="20" t="s">
        <v>3704</v>
      </c>
      <c r="E1151" s="131">
        <v>0</v>
      </c>
    </row>
    <row r="1152" spans="1:5">
      <c r="A1152" t="s">
        <v>963</v>
      </c>
      <c r="B1152">
        <v>0</v>
      </c>
      <c r="D1152" s="20" t="s">
        <v>1233</v>
      </c>
      <c r="E1152" s="131">
        <v>0</v>
      </c>
    </row>
    <row r="1153" spans="1:5">
      <c r="A1153" t="s">
        <v>964</v>
      </c>
      <c r="B1153">
        <v>50</v>
      </c>
      <c r="D1153" s="20" t="s">
        <v>2680</v>
      </c>
      <c r="E1153" s="131">
        <v>0</v>
      </c>
    </row>
    <row r="1154" spans="1:5">
      <c r="A1154" t="s">
        <v>965</v>
      </c>
      <c r="B1154">
        <v>50</v>
      </c>
      <c r="D1154" s="20" t="s">
        <v>811</v>
      </c>
      <c r="E1154" s="131">
        <v>0</v>
      </c>
    </row>
    <row r="1155" spans="1:5">
      <c r="A1155" t="s">
        <v>966</v>
      </c>
      <c r="B1155">
        <v>50</v>
      </c>
      <c r="D1155" s="20" t="s">
        <v>2658</v>
      </c>
      <c r="E1155" s="131">
        <v>0</v>
      </c>
    </row>
    <row r="1156" spans="1:5">
      <c r="A1156" t="s">
        <v>8281</v>
      </c>
      <c r="B1156">
        <v>0</v>
      </c>
      <c r="D1156" s="20" t="s">
        <v>2298</v>
      </c>
      <c r="E1156" s="131">
        <v>0</v>
      </c>
    </row>
    <row r="1157" spans="1:5">
      <c r="A1157" t="s">
        <v>8282</v>
      </c>
      <c r="B1157">
        <v>0</v>
      </c>
      <c r="D1157" s="20" t="s">
        <v>3422</v>
      </c>
      <c r="E1157" s="131">
        <v>11</v>
      </c>
    </row>
    <row r="1158" spans="1:5">
      <c r="A1158" t="s">
        <v>8283</v>
      </c>
      <c r="B1158">
        <v>50</v>
      </c>
      <c r="D1158" s="20" t="s">
        <v>2633</v>
      </c>
      <c r="E1158" s="131">
        <v>0</v>
      </c>
    </row>
    <row r="1159" spans="1:5">
      <c r="A1159" t="s">
        <v>8284</v>
      </c>
      <c r="B1159">
        <v>50</v>
      </c>
      <c r="D1159" s="20" t="s">
        <v>3726</v>
      </c>
      <c r="E1159" s="131">
        <v>1</v>
      </c>
    </row>
    <row r="1160" spans="1:5">
      <c r="A1160" t="s">
        <v>967</v>
      </c>
      <c r="B1160">
        <v>50</v>
      </c>
      <c r="D1160" s="20" t="s">
        <v>3747</v>
      </c>
      <c r="E1160" s="131">
        <v>0</v>
      </c>
    </row>
    <row r="1161" spans="1:5">
      <c r="A1161" t="s">
        <v>968</v>
      </c>
      <c r="B1161">
        <v>50</v>
      </c>
      <c r="D1161" s="20" t="s">
        <v>3443</v>
      </c>
      <c r="E1161" s="131">
        <v>0</v>
      </c>
    </row>
    <row r="1162" spans="1:5">
      <c r="A1162" t="s">
        <v>969</v>
      </c>
      <c r="B1162">
        <v>50</v>
      </c>
      <c r="D1162" s="20" t="s">
        <v>3739</v>
      </c>
      <c r="E1162" s="131">
        <v>0</v>
      </c>
    </row>
    <row r="1163" spans="1:5">
      <c r="A1163" t="s">
        <v>970</v>
      </c>
      <c r="B1163">
        <v>50</v>
      </c>
      <c r="D1163" s="20" t="s">
        <v>3729</v>
      </c>
      <c r="E1163" s="131">
        <v>0</v>
      </c>
    </row>
    <row r="1164" spans="1:5">
      <c r="A1164" t="s">
        <v>971</v>
      </c>
      <c r="B1164">
        <v>50</v>
      </c>
      <c r="D1164" s="20" t="s">
        <v>3469</v>
      </c>
      <c r="E1164" s="131">
        <v>0</v>
      </c>
    </row>
    <row r="1165" spans="1:5">
      <c r="A1165" t="s">
        <v>972</v>
      </c>
      <c r="B1165">
        <v>50</v>
      </c>
      <c r="D1165" s="20" t="s">
        <v>3751</v>
      </c>
      <c r="E1165" s="131">
        <v>0</v>
      </c>
    </row>
    <row r="1166" spans="1:5">
      <c r="A1166" t="s">
        <v>973</v>
      </c>
      <c r="B1166">
        <v>50</v>
      </c>
      <c r="D1166" s="20" t="s">
        <v>3705</v>
      </c>
      <c r="E1166" s="131">
        <v>0</v>
      </c>
    </row>
    <row r="1167" spans="1:5">
      <c r="A1167" t="s">
        <v>974</v>
      </c>
      <c r="B1167">
        <v>50</v>
      </c>
      <c r="D1167" s="20" t="s">
        <v>3750</v>
      </c>
      <c r="E1167" s="131">
        <v>0</v>
      </c>
    </row>
    <row r="1168" spans="1:5">
      <c r="A1168" t="s">
        <v>975</v>
      </c>
      <c r="B1168">
        <v>0</v>
      </c>
      <c r="D1168" s="20" t="s">
        <v>3727</v>
      </c>
      <c r="E1168" s="131">
        <v>0</v>
      </c>
    </row>
    <row r="1169" spans="1:5">
      <c r="A1169" t="s">
        <v>976</v>
      </c>
      <c r="B1169">
        <v>0</v>
      </c>
      <c r="D1169" s="20" t="s">
        <v>3728</v>
      </c>
      <c r="E1169" s="131">
        <v>0</v>
      </c>
    </row>
    <row r="1170" spans="1:5">
      <c r="A1170" t="s">
        <v>977</v>
      </c>
      <c r="B1170">
        <v>50</v>
      </c>
      <c r="D1170" s="20" t="s">
        <v>3444</v>
      </c>
      <c r="E1170" s="131">
        <v>0</v>
      </c>
    </row>
    <row r="1171" spans="1:5">
      <c r="A1171" t="s">
        <v>978</v>
      </c>
      <c r="B1171">
        <v>50</v>
      </c>
      <c r="D1171" s="20" t="s">
        <v>3697</v>
      </c>
      <c r="E1171" s="131">
        <v>0</v>
      </c>
    </row>
    <row r="1172" spans="1:5">
      <c r="A1172" t="s">
        <v>979</v>
      </c>
      <c r="B1172">
        <v>50</v>
      </c>
      <c r="D1172" s="20" t="s">
        <v>3707</v>
      </c>
      <c r="E1172" s="131">
        <v>0</v>
      </c>
    </row>
    <row r="1173" spans="1:5">
      <c r="A1173" t="s">
        <v>980</v>
      </c>
      <c r="B1173">
        <v>50</v>
      </c>
      <c r="D1173" s="20" t="s">
        <v>816</v>
      </c>
      <c r="E1173" s="131">
        <v>0</v>
      </c>
    </row>
    <row r="1174" spans="1:5">
      <c r="A1174" t="s">
        <v>981</v>
      </c>
      <c r="B1174">
        <v>50</v>
      </c>
      <c r="D1174" s="20" t="s">
        <v>831</v>
      </c>
      <c r="E1174" s="131">
        <v>0</v>
      </c>
    </row>
    <row r="1175" spans="1:5">
      <c r="A1175" t="s">
        <v>982</v>
      </c>
      <c r="B1175">
        <v>50</v>
      </c>
      <c r="D1175" s="20" t="s">
        <v>2623</v>
      </c>
      <c r="E1175" s="131">
        <v>0</v>
      </c>
    </row>
    <row r="1176" spans="1:5">
      <c r="A1176" t="s">
        <v>8285</v>
      </c>
      <c r="B1176">
        <v>0</v>
      </c>
      <c r="D1176" s="20" t="s">
        <v>2311</v>
      </c>
      <c r="E1176" s="131">
        <v>1</v>
      </c>
    </row>
    <row r="1177" spans="1:5">
      <c r="A1177" t="s">
        <v>8286</v>
      </c>
      <c r="B1177">
        <v>0</v>
      </c>
      <c r="D1177" s="20" t="s">
        <v>3733</v>
      </c>
      <c r="E1177" s="131">
        <v>1</v>
      </c>
    </row>
    <row r="1178" spans="1:5">
      <c r="A1178" t="s">
        <v>8287</v>
      </c>
      <c r="B1178">
        <v>50</v>
      </c>
      <c r="D1178" s="20" t="s">
        <v>3743</v>
      </c>
      <c r="E1178" s="131">
        <v>0</v>
      </c>
    </row>
    <row r="1179" spans="1:5">
      <c r="A1179" t="s">
        <v>8288</v>
      </c>
      <c r="B1179">
        <v>50</v>
      </c>
      <c r="D1179" s="20" t="s">
        <v>2754</v>
      </c>
      <c r="E1179" s="131">
        <v>64</v>
      </c>
    </row>
    <row r="1180" spans="1:5">
      <c r="A1180" t="s">
        <v>983</v>
      </c>
      <c r="B1180">
        <v>50</v>
      </c>
      <c r="D1180" s="20" t="s">
        <v>2285</v>
      </c>
      <c r="E1180" s="131">
        <v>0</v>
      </c>
    </row>
    <row r="1181" spans="1:5">
      <c r="A1181" t="s">
        <v>984</v>
      </c>
      <c r="B1181">
        <v>50</v>
      </c>
      <c r="D1181" s="20" t="s">
        <v>920</v>
      </c>
      <c r="E1181" s="131">
        <v>0</v>
      </c>
    </row>
    <row r="1182" spans="1:5">
      <c r="A1182" t="s">
        <v>985</v>
      </c>
      <c r="B1182">
        <v>50</v>
      </c>
      <c r="D1182" s="20" t="s">
        <v>922</v>
      </c>
      <c r="E1182" s="131">
        <v>0</v>
      </c>
    </row>
    <row r="1183" spans="1:5">
      <c r="A1183" t="s">
        <v>986</v>
      </c>
      <c r="B1183">
        <v>50</v>
      </c>
      <c r="D1183" s="20" t="s">
        <v>924</v>
      </c>
      <c r="E1183" s="131">
        <v>0</v>
      </c>
    </row>
    <row r="1184" spans="1:5">
      <c r="A1184" t="s">
        <v>987</v>
      </c>
      <c r="B1184">
        <v>50</v>
      </c>
      <c r="D1184" s="20" t="s">
        <v>926</v>
      </c>
      <c r="E1184" s="131">
        <v>0</v>
      </c>
    </row>
    <row r="1185" spans="1:5">
      <c r="A1185" t="s">
        <v>988</v>
      </c>
      <c r="B1185">
        <v>50</v>
      </c>
      <c r="D1185" s="20" t="s">
        <v>928</v>
      </c>
      <c r="E1185" s="131">
        <v>0</v>
      </c>
    </row>
    <row r="1186" spans="1:5">
      <c r="A1186" t="s">
        <v>989</v>
      </c>
      <c r="B1186">
        <v>50</v>
      </c>
      <c r="D1186" s="20" t="s">
        <v>930</v>
      </c>
      <c r="E1186" s="131">
        <v>0</v>
      </c>
    </row>
    <row r="1187" spans="1:5">
      <c r="A1187" t="s">
        <v>990</v>
      </c>
      <c r="B1187">
        <v>50</v>
      </c>
      <c r="D1187" s="20" t="s">
        <v>932</v>
      </c>
      <c r="E1187" s="131">
        <v>0</v>
      </c>
    </row>
    <row r="1188" spans="1:5">
      <c r="A1188" t="s">
        <v>991</v>
      </c>
      <c r="B1188">
        <v>0</v>
      </c>
      <c r="D1188" s="20" t="s">
        <v>934</v>
      </c>
      <c r="E1188" s="131">
        <v>0</v>
      </c>
    </row>
    <row r="1189" spans="1:5">
      <c r="A1189" t="s">
        <v>992</v>
      </c>
      <c r="B1189">
        <v>50</v>
      </c>
      <c r="D1189" s="20" t="s">
        <v>936</v>
      </c>
      <c r="E1189" s="131">
        <v>0</v>
      </c>
    </row>
    <row r="1190" spans="1:5">
      <c r="A1190" t="s">
        <v>993</v>
      </c>
      <c r="B1190">
        <v>0</v>
      </c>
      <c r="D1190" s="20" t="s">
        <v>938</v>
      </c>
      <c r="E1190" s="131">
        <v>0</v>
      </c>
    </row>
    <row r="1191" spans="1:5">
      <c r="A1191" t="s">
        <v>994</v>
      </c>
      <c r="B1191">
        <v>50</v>
      </c>
      <c r="D1191" s="20" t="s">
        <v>940</v>
      </c>
      <c r="E1191" s="131">
        <v>0</v>
      </c>
    </row>
    <row r="1192" spans="1:5">
      <c r="A1192" t="s">
        <v>8289</v>
      </c>
      <c r="B1192">
        <v>0</v>
      </c>
      <c r="D1192" s="20" t="s">
        <v>942</v>
      </c>
      <c r="E1192" s="131">
        <v>0</v>
      </c>
    </row>
    <row r="1193" spans="1:5">
      <c r="A1193" t="s">
        <v>8290</v>
      </c>
      <c r="B1193">
        <v>50</v>
      </c>
      <c r="D1193" s="20" t="s">
        <v>944</v>
      </c>
      <c r="E1193" s="131">
        <v>0</v>
      </c>
    </row>
    <row r="1194" spans="1:5">
      <c r="A1194" t="s">
        <v>8291</v>
      </c>
      <c r="B1194">
        <v>50</v>
      </c>
      <c r="D1194" s="20" t="s">
        <v>946</v>
      </c>
      <c r="E1194" s="131">
        <v>0</v>
      </c>
    </row>
    <row r="1195" spans="1:5">
      <c r="A1195" t="s">
        <v>8292</v>
      </c>
      <c r="B1195">
        <v>50</v>
      </c>
      <c r="D1195" s="20" t="s">
        <v>951</v>
      </c>
      <c r="E1195" s="131">
        <v>0</v>
      </c>
    </row>
    <row r="1196" spans="1:5">
      <c r="A1196" t="s">
        <v>995</v>
      </c>
      <c r="B1196">
        <v>50</v>
      </c>
      <c r="D1196" s="20" t="s">
        <v>953</v>
      </c>
      <c r="E1196" s="131">
        <v>0</v>
      </c>
    </row>
    <row r="1197" spans="1:5">
      <c r="A1197" t="s">
        <v>996</v>
      </c>
      <c r="B1197">
        <v>50</v>
      </c>
      <c r="D1197" s="20" t="s">
        <v>959</v>
      </c>
      <c r="E1197" s="131">
        <v>0</v>
      </c>
    </row>
    <row r="1198" spans="1:5">
      <c r="A1198" t="s">
        <v>997</v>
      </c>
      <c r="B1198">
        <v>50</v>
      </c>
      <c r="D1198" s="20" t="s">
        <v>961</v>
      </c>
      <c r="E1198" s="131">
        <v>0</v>
      </c>
    </row>
    <row r="1199" spans="1:5">
      <c r="A1199" t="s">
        <v>998</v>
      </c>
      <c r="B1199">
        <v>50</v>
      </c>
      <c r="D1199" s="20" t="s">
        <v>963</v>
      </c>
      <c r="E1199" s="131">
        <v>0</v>
      </c>
    </row>
    <row r="1200" spans="1:5">
      <c r="A1200" t="s">
        <v>999</v>
      </c>
      <c r="B1200">
        <v>0</v>
      </c>
      <c r="D1200" s="20" t="s">
        <v>965</v>
      </c>
      <c r="E1200" s="131">
        <v>0</v>
      </c>
    </row>
    <row r="1201" spans="1:5">
      <c r="A1201" t="s">
        <v>1000</v>
      </c>
      <c r="B1201">
        <v>50</v>
      </c>
      <c r="D1201" s="20" t="s">
        <v>967</v>
      </c>
      <c r="E1201" s="131">
        <v>0</v>
      </c>
    </row>
    <row r="1202" spans="1:5">
      <c r="A1202" t="s">
        <v>1001</v>
      </c>
      <c r="B1202">
        <v>0</v>
      </c>
      <c r="D1202" s="20" t="s">
        <v>969</v>
      </c>
      <c r="E1202" s="131">
        <v>0</v>
      </c>
    </row>
    <row r="1203" spans="1:5">
      <c r="A1203" t="s">
        <v>1002</v>
      </c>
      <c r="B1203">
        <v>50</v>
      </c>
      <c r="D1203" s="20" t="s">
        <v>971</v>
      </c>
      <c r="E1203" s="131">
        <v>0</v>
      </c>
    </row>
    <row r="1204" spans="1:5">
      <c r="A1204" t="s">
        <v>1003</v>
      </c>
      <c r="B1204">
        <v>0</v>
      </c>
      <c r="D1204" s="20" t="s">
        <v>973</v>
      </c>
      <c r="E1204" s="131">
        <v>0</v>
      </c>
    </row>
    <row r="1205" spans="1:5">
      <c r="A1205" t="s">
        <v>1004</v>
      </c>
      <c r="B1205">
        <v>0</v>
      </c>
      <c r="D1205" s="20" t="s">
        <v>975</v>
      </c>
      <c r="E1205" s="131">
        <v>0</v>
      </c>
    </row>
    <row r="1206" spans="1:5">
      <c r="A1206" t="s">
        <v>1005</v>
      </c>
      <c r="B1206">
        <v>50</v>
      </c>
      <c r="D1206" s="20" t="s">
        <v>977</v>
      </c>
      <c r="E1206" s="131">
        <v>0</v>
      </c>
    </row>
    <row r="1207" spans="1:5">
      <c r="A1207" t="s">
        <v>1006</v>
      </c>
      <c r="B1207">
        <v>50</v>
      </c>
      <c r="D1207" s="20" t="s">
        <v>979</v>
      </c>
      <c r="E1207" s="131">
        <v>0</v>
      </c>
    </row>
    <row r="1208" spans="1:5">
      <c r="A1208" t="s">
        <v>8293</v>
      </c>
      <c r="B1208">
        <v>50</v>
      </c>
      <c r="D1208" s="20" t="s">
        <v>981</v>
      </c>
      <c r="E1208" s="131">
        <v>0</v>
      </c>
    </row>
    <row r="1209" spans="1:5">
      <c r="A1209" t="s">
        <v>8294</v>
      </c>
      <c r="B1209">
        <v>50</v>
      </c>
      <c r="D1209" s="20" t="s">
        <v>983</v>
      </c>
      <c r="E1209" s="131">
        <v>0</v>
      </c>
    </row>
    <row r="1210" spans="1:5">
      <c r="A1210" t="s">
        <v>8295</v>
      </c>
      <c r="B1210">
        <v>50</v>
      </c>
      <c r="D1210" s="20" t="s">
        <v>985</v>
      </c>
      <c r="E1210" s="131">
        <v>0</v>
      </c>
    </row>
    <row r="1211" spans="1:5">
      <c r="A1211" t="s">
        <v>8296</v>
      </c>
      <c r="B1211">
        <v>50</v>
      </c>
      <c r="D1211" s="20" t="s">
        <v>987</v>
      </c>
      <c r="E1211" s="131">
        <v>0</v>
      </c>
    </row>
    <row r="1212" spans="1:5">
      <c r="A1212" t="s">
        <v>1007</v>
      </c>
      <c r="B1212">
        <v>0</v>
      </c>
      <c r="D1212" s="20" t="s">
        <v>989</v>
      </c>
      <c r="E1212" s="131">
        <v>0</v>
      </c>
    </row>
    <row r="1213" spans="1:5">
      <c r="A1213" t="s">
        <v>1008</v>
      </c>
      <c r="B1213">
        <v>50</v>
      </c>
      <c r="D1213" s="20" t="s">
        <v>991</v>
      </c>
      <c r="E1213" s="131">
        <v>0</v>
      </c>
    </row>
    <row r="1214" spans="1:5">
      <c r="A1214" t="s">
        <v>1009</v>
      </c>
      <c r="B1214">
        <v>0</v>
      </c>
      <c r="D1214" s="20" t="s">
        <v>993</v>
      </c>
      <c r="E1214" s="131">
        <v>0</v>
      </c>
    </row>
    <row r="1215" spans="1:5">
      <c r="A1215" t="s">
        <v>1010</v>
      </c>
      <c r="B1215">
        <v>50</v>
      </c>
      <c r="D1215" s="20" t="s">
        <v>995</v>
      </c>
      <c r="E1215" s="131">
        <v>0</v>
      </c>
    </row>
    <row r="1216" spans="1:5">
      <c r="A1216" t="s">
        <v>1011</v>
      </c>
      <c r="B1216">
        <v>0</v>
      </c>
      <c r="D1216" s="20" t="s">
        <v>997</v>
      </c>
      <c r="E1216" s="131">
        <v>0</v>
      </c>
    </row>
    <row r="1217" spans="1:5">
      <c r="A1217" t="s">
        <v>1012</v>
      </c>
      <c r="B1217">
        <v>0</v>
      </c>
      <c r="D1217" s="20" t="s">
        <v>999</v>
      </c>
      <c r="E1217" s="131">
        <v>0</v>
      </c>
    </row>
    <row r="1218" spans="1:5">
      <c r="A1218" t="s">
        <v>1013</v>
      </c>
      <c r="B1218">
        <v>50</v>
      </c>
      <c r="D1218" s="20" t="s">
        <v>1001</v>
      </c>
      <c r="E1218" s="131">
        <v>0</v>
      </c>
    </row>
    <row r="1219" spans="1:5">
      <c r="A1219" t="s">
        <v>1014</v>
      </c>
      <c r="B1219">
        <v>50</v>
      </c>
      <c r="D1219" s="20" t="s">
        <v>1003</v>
      </c>
      <c r="E1219" s="131">
        <v>0</v>
      </c>
    </row>
    <row r="1220" spans="1:5">
      <c r="A1220" t="s">
        <v>8297</v>
      </c>
      <c r="B1220">
        <v>50</v>
      </c>
      <c r="D1220" s="20" t="s">
        <v>1005</v>
      </c>
      <c r="E1220" s="131">
        <v>0</v>
      </c>
    </row>
    <row r="1221" spans="1:5">
      <c r="A1221" t="s">
        <v>8298</v>
      </c>
      <c r="B1221">
        <v>0</v>
      </c>
      <c r="D1221" s="20" t="s">
        <v>1007</v>
      </c>
      <c r="E1221" s="131">
        <v>0</v>
      </c>
    </row>
    <row r="1222" spans="1:5">
      <c r="A1222" t="s">
        <v>8299</v>
      </c>
      <c r="B1222">
        <v>50</v>
      </c>
      <c r="D1222" s="20" t="s">
        <v>1009</v>
      </c>
      <c r="E1222" s="131">
        <v>0</v>
      </c>
    </row>
    <row r="1223" spans="1:5">
      <c r="A1223" t="s">
        <v>8300</v>
      </c>
      <c r="B1223">
        <v>50</v>
      </c>
      <c r="D1223" s="20" t="s">
        <v>1011</v>
      </c>
      <c r="E1223" s="131">
        <v>0</v>
      </c>
    </row>
    <row r="1224" spans="1:5">
      <c r="A1224" t="s">
        <v>8301</v>
      </c>
      <c r="B1224">
        <v>0</v>
      </c>
      <c r="D1224" s="20" t="s">
        <v>1013</v>
      </c>
      <c r="E1224" s="131">
        <v>0</v>
      </c>
    </row>
    <row r="1225" spans="1:5">
      <c r="A1225" t="s">
        <v>8302</v>
      </c>
      <c r="B1225">
        <v>50</v>
      </c>
      <c r="D1225" s="20" t="s">
        <v>1015</v>
      </c>
      <c r="E1225" s="131">
        <v>0</v>
      </c>
    </row>
    <row r="1226" spans="1:5">
      <c r="A1226" t="s">
        <v>8303</v>
      </c>
      <c r="B1226">
        <v>50</v>
      </c>
      <c r="D1226" s="20" t="s">
        <v>1016</v>
      </c>
      <c r="E1226" s="131">
        <v>0</v>
      </c>
    </row>
    <row r="1227" spans="1:5">
      <c r="A1227" t="s">
        <v>8304</v>
      </c>
      <c r="B1227">
        <v>50</v>
      </c>
      <c r="D1227" s="20" t="s">
        <v>1017</v>
      </c>
      <c r="E1227" s="131">
        <v>0</v>
      </c>
    </row>
    <row r="1228" spans="1:5">
      <c r="A1228" t="s">
        <v>1015</v>
      </c>
      <c r="B1228">
        <v>50</v>
      </c>
      <c r="D1228" s="20" t="s">
        <v>1019</v>
      </c>
      <c r="E1228" s="131">
        <v>0</v>
      </c>
    </row>
    <row r="1229" spans="1:5">
      <c r="A1229" t="s">
        <v>1016</v>
      </c>
      <c r="B1229">
        <v>50</v>
      </c>
      <c r="D1229" s="20" t="s">
        <v>1021</v>
      </c>
      <c r="E1229" s="131">
        <v>0</v>
      </c>
    </row>
    <row r="1230" spans="1:5">
      <c r="A1230" t="s">
        <v>8305</v>
      </c>
      <c r="B1230">
        <v>0</v>
      </c>
      <c r="D1230" s="20" t="s">
        <v>1023</v>
      </c>
      <c r="E1230" s="131">
        <v>0</v>
      </c>
    </row>
    <row r="1231" spans="1:5">
      <c r="A1231" t="s">
        <v>8306</v>
      </c>
      <c r="B1231">
        <v>0</v>
      </c>
      <c r="D1231" s="20" t="s">
        <v>1028</v>
      </c>
      <c r="E1231" s="131">
        <v>0</v>
      </c>
    </row>
    <row r="1232" spans="1:5">
      <c r="A1232" t="s">
        <v>8307</v>
      </c>
      <c r="B1232">
        <v>50</v>
      </c>
      <c r="D1232" s="20" t="s">
        <v>1030</v>
      </c>
      <c r="E1232" s="131">
        <v>0</v>
      </c>
    </row>
    <row r="1233" spans="1:5">
      <c r="A1233" t="s">
        <v>8308</v>
      </c>
      <c r="B1233">
        <v>50</v>
      </c>
      <c r="D1233" s="20" t="s">
        <v>1032</v>
      </c>
      <c r="E1233" s="131">
        <v>0</v>
      </c>
    </row>
    <row r="1234" spans="1:5">
      <c r="A1234" t="s">
        <v>1017</v>
      </c>
      <c r="B1234">
        <v>0</v>
      </c>
      <c r="D1234" s="20" t="s">
        <v>1034</v>
      </c>
      <c r="E1234" s="131">
        <v>0</v>
      </c>
    </row>
    <row r="1235" spans="1:5">
      <c r="A1235" t="s">
        <v>1018</v>
      </c>
      <c r="B1235">
        <v>50</v>
      </c>
      <c r="D1235" s="20" t="s">
        <v>1036</v>
      </c>
      <c r="E1235" s="131">
        <v>0</v>
      </c>
    </row>
    <row r="1236" spans="1:5">
      <c r="A1236" t="s">
        <v>1019</v>
      </c>
      <c r="B1236">
        <v>50</v>
      </c>
      <c r="D1236" s="20" t="s">
        <v>1038</v>
      </c>
      <c r="E1236" s="131">
        <v>0</v>
      </c>
    </row>
    <row r="1237" spans="1:5">
      <c r="A1237" t="s">
        <v>1020</v>
      </c>
      <c r="B1237">
        <v>50</v>
      </c>
      <c r="D1237" s="20" t="s">
        <v>1040</v>
      </c>
      <c r="E1237" s="131">
        <v>0</v>
      </c>
    </row>
    <row r="1238" spans="1:5">
      <c r="A1238" t="s">
        <v>1021</v>
      </c>
      <c r="B1238">
        <v>50</v>
      </c>
      <c r="D1238" s="20" t="s">
        <v>1042</v>
      </c>
      <c r="E1238" s="131">
        <v>0</v>
      </c>
    </row>
    <row r="1239" spans="1:5">
      <c r="A1239" t="s">
        <v>1022</v>
      </c>
      <c r="B1239">
        <v>0</v>
      </c>
      <c r="D1239" s="20" t="s">
        <v>1052</v>
      </c>
      <c r="E1239" s="131">
        <v>0</v>
      </c>
    </row>
    <row r="1240" spans="1:5">
      <c r="A1240" t="s">
        <v>1023</v>
      </c>
      <c r="B1240">
        <v>50</v>
      </c>
      <c r="D1240" s="20" t="s">
        <v>1054</v>
      </c>
      <c r="E1240" s="131">
        <v>0</v>
      </c>
    </row>
    <row r="1241" spans="1:5">
      <c r="A1241" t="s">
        <v>1024</v>
      </c>
      <c r="B1241">
        <v>50</v>
      </c>
      <c r="D1241" s="20" t="s">
        <v>1056</v>
      </c>
      <c r="E1241" s="131">
        <v>0</v>
      </c>
    </row>
    <row r="1242" spans="1:5">
      <c r="A1242" t="s">
        <v>1025</v>
      </c>
      <c r="B1242">
        <v>50</v>
      </c>
      <c r="D1242" s="20" t="s">
        <v>1058</v>
      </c>
      <c r="E1242" s="131">
        <v>0</v>
      </c>
    </row>
    <row r="1243" spans="1:5">
      <c r="A1243" t="s">
        <v>1026</v>
      </c>
      <c r="B1243">
        <v>50</v>
      </c>
      <c r="D1243" s="20" t="s">
        <v>1060</v>
      </c>
      <c r="E1243" s="131">
        <v>0</v>
      </c>
    </row>
    <row r="1244" spans="1:5">
      <c r="A1244" t="s">
        <v>1027</v>
      </c>
      <c r="B1244">
        <v>50</v>
      </c>
      <c r="D1244" s="20" t="s">
        <v>1062</v>
      </c>
      <c r="E1244" s="131">
        <v>0</v>
      </c>
    </row>
    <row r="1245" spans="1:5">
      <c r="A1245" t="s">
        <v>4423</v>
      </c>
      <c r="B1245">
        <v>50</v>
      </c>
      <c r="D1245" s="20" t="s">
        <v>1064</v>
      </c>
      <c r="E1245" s="131">
        <v>0</v>
      </c>
    </row>
    <row r="1246" spans="1:5">
      <c r="A1246" t="s">
        <v>1028</v>
      </c>
      <c r="B1246">
        <v>50</v>
      </c>
      <c r="D1246" s="20" t="s">
        <v>1066</v>
      </c>
      <c r="E1246" s="131">
        <v>0</v>
      </c>
    </row>
    <row r="1247" spans="1:5">
      <c r="A1247" t="s">
        <v>1029</v>
      </c>
      <c r="B1247">
        <v>50</v>
      </c>
      <c r="D1247" s="20" t="s">
        <v>1068</v>
      </c>
      <c r="E1247" s="131">
        <v>0</v>
      </c>
    </row>
    <row r="1248" spans="1:5">
      <c r="A1248" t="s">
        <v>1030</v>
      </c>
      <c r="B1248">
        <v>50</v>
      </c>
      <c r="D1248" s="20" t="s">
        <v>1070</v>
      </c>
      <c r="E1248" s="131">
        <v>0</v>
      </c>
    </row>
    <row r="1249" spans="1:5">
      <c r="A1249" t="s">
        <v>1031</v>
      </c>
      <c r="B1249">
        <v>50</v>
      </c>
      <c r="D1249" s="20" t="s">
        <v>1074</v>
      </c>
      <c r="E1249" s="131">
        <v>0</v>
      </c>
    </row>
    <row r="1250" spans="1:5">
      <c r="A1250" t="s">
        <v>1032</v>
      </c>
      <c r="B1250">
        <v>50</v>
      </c>
      <c r="D1250" s="20" t="s">
        <v>1076</v>
      </c>
      <c r="E1250" s="131">
        <v>0</v>
      </c>
    </row>
    <row r="1251" spans="1:5">
      <c r="A1251" t="s">
        <v>1033</v>
      </c>
      <c r="B1251">
        <v>50</v>
      </c>
      <c r="D1251" s="20" t="s">
        <v>1086</v>
      </c>
      <c r="E1251" s="131">
        <v>0</v>
      </c>
    </row>
    <row r="1252" spans="1:5">
      <c r="A1252" t="s">
        <v>1034</v>
      </c>
      <c r="B1252">
        <v>50</v>
      </c>
      <c r="D1252" s="20" t="s">
        <v>1088</v>
      </c>
      <c r="E1252" s="131">
        <v>0</v>
      </c>
    </row>
    <row r="1253" spans="1:5">
      <c r="A1253" t="s">
        <v>1035</v>
      </c>
      <c r="B1253">
        <v>50</v>
      </c>
      <c r="D1253" s="20" t="s">
        <v>1090</v>
      </c>
      <c r="E1253" s="131">
        <v>0</v>
      </c>
    </row>
    <row r="1254" spans="1:5">
      <c r="A1254" t="s">
        <v>1036</v>
      </c>
      <c r="B1254">
        <v>0</v>
      </c>
      <c r="D1254" s="20" t="s">
        <v>1092</v>
      </c>
      <c r="E1254" s="131">
        <v>0</v>
      </c>
    </row>
    <row r="1255" spans="1:5">
      <c r="A1255" t="s">
        <v>1037</v>
      </c>
      <c r="B1255">
        <v>50</v>
      </c>
      <c r="D1255" s="20" t="s">
        <v>1094</v>
      </c>
      <c r="E1255" s="131">
        <v>0</v>
      </c>
    </row>
    <row r="1256" spans="1:5">
      <c r="A1256" t="s">
        <v>1038</v>
      </c>
      <c r="B1256">
        <v>0</v>
      </c>
      <c r="D1256" s="20" t="s">
        <v>1096</v>
      </c>
      <c r="E1256" s="131">
        <v>0</v>
      </c>
    </row>
    <row r="1257" spans="1:5">
      <c r="A1257" t="s">
        <v>1039</v>
      </c>
      <c r="B1257">
        <v>50</v>
      </c>
      <c r="D1257" s="20" t="s">
        <v>1104</v>
      </c>
      <c r="E1257" s="131">
        <v>0</v>
      </c>
    </row>
    <row r="1258" spans="1:5">
      <c r="A1258" t="s">
        <v>1040</v>
      </c>
      <c r="B1258">
        <v>0</v>
      </c>
      <c r="D1258" s="20" t="s">
        <v>1106</v>
      </c>
      <c r="E1258" s="131">
        <v>0</v>
      </c>
    </row>
    <row r="1259" spans="1:5">
      <c r="A1259" t="s">
        <v>1041</v>
      </c>
      <c r="B1259">
        <v>50</v>
      </c>
      <c r="D1259" s="20" t="s">
        <v>921</v>
      </c>
      <c r="E1259" s="131">
        <v>0</v>
      </c>
    </row>
    <row r="1260" spans="1:5">
      <c r="A1260" t="s">
        <v>1042</v>
      </c>
      <c r="B1260">
        <v>0</v>
      </c>
      <c r="D1260" s="20" t="s">
        <v>923</v>
      </c>
      <c r="E1260" s="131">
        <v>0</v>
      </c>
    </row>
    <row r="1261" spans="1:5">
      <c r="A1261" t="s">
        <v>1043</v>
      </c>
      <c r="B1261">
        <v>50</v>
      </c>
      <c r="D1261" s="20" t="s">
        <v>925</v>
      </c>
      <c r="E1261" s="131">
        <v>0</v>
      </c>
    </row>
    <row r="1262" spans="1:5">
      <c r="A1262" t="s">
        <v>1044</v>
      </c>
      <c r="B1262">
        <v>0</v>
      </c>
      <c r="D1262" s="20" t="s">
        <v>927</v>
      </c>
      <c r="E1262" s="131">
        <v>0</v>
      </c>
    </row>
    <row r="1263" spans="1:5">
      <c r="A1263" t="s">
        <v>1045</v>
      </c>
      <c r="B1263">
        <v>50</v>
      </c>
      <c r="D1263" s="20" t="s">
        <v>929</v>
      </c>
      <c r="E1263" s="131">
        <v>0</v>
      </c>
    </row>
    <row r="1264" spans="1:5">
      <c r="A1264" t="s">
        <v>1046</v>
      </c>
      <c r="B1264">
        <v>50</v>
      </c>
      <c r="D1264" s="20" t="s">
        <v>931</v>
      </c>
      <c r="E1264" s="131">
        <v>0</v>
      </c>
    </row>
    <row r="1265" spans="1:5">
      <c r="A1265" t="s">
        <v>1047</v>
      </c>
      <c r="B1265">
        <v>50</v>
      </c>
      <c r="D1265" s="20" t="s">
        <v>933</v>
      </c>
      <c r="E1265" s="131">
        <v>0</v>
      </c>
    </row>
    <row r="1266" spans="1:5">
      <c r="A1266" t="s">
        <v>1048</v>
      </c>
      <c r="B1266">
        <v>0</v>
      </c>
      <c r="D1266" s="20" t="s">
        <v>935</v>
      </c>
      <c r="E1266" s="131">
        <v>0</v>
      </c>
    </row>
    <row r="1267" spans="1:5">
      <c r="A1267" t="s">
        <v>1049</v>
      </c>
      <c r="B1267">
        <v>50</v>
      </c>
      <c r="D1267" s="20" t="s">
        <v>937</v>
      </c>
      <c r="E1267" s="131">
        <v>0</v>
      </c>
    </row>
    <row r="1268" spans="1:5">
      <c r="A1268" t="s">
        <v>1050</v>
      </c>
      <c r="B1268">
        <v>50</v>
      </c>
      <c r="D1268" s="20" t="s">
        <v>939</v>
      </c>
      <c r="E1268" s="131">
        <v>0</v>
      </c>
    </row>
    <row r="1269" spans="1:5">
      <c r="A1269" t="s">
        <v>1051</v>
      </c>
      <c r="B1269">
        <v>50</v>
      </c>
      <c r="D1269" s="20" t="s">
        <v>941</v>
      </c>
      <c r="E1269" s="131">
        <v>0</v>
      </c>
    </row>
    <row r="1270" spans="1:5">
      <c r="A1270" t="s">
        <v>1052</v>
      </c>
      <c r="B1270">
        <v>50</v>
      </c>
      <c r="D1270" s="20" t="s">
        <v>943</v>
      </c>
      <c r="E1270" s="131">
        <v>0</v>
      </c>
    </row>
    <row r="1271" spans="1:5">
      <c r="A1271" t="s">
        <v>1053</v>
      </c>
      <c r="B1271">
        <v>50</v>
      </c>
      <c r="D1271" s="20" t="s">
        <v>945</v>
      </c>
      <c r="E1271" s="131">
        <v>0</v>
      </c>
    </row>
    <row r="1272" spans="1:5">
      <c r="A1272" t="s">
        <v>1054</v>
      </c>
      <c r="B1272">
        <v>50</v>
      </c>
      <c r="D1272" s="20" t="s">
        <v>947</v>
      </c>
      <c r="E1272" s="131">
        <v>0</v>
      </c>
    </row>
    <row r="1273" spans="1:5">
      <c r="A1273" t="s">
        <v>1055</v>
      </c>
      <c r="B1273">
        <v>50</v>
      </c>
      <c r="D1273" s="20" t="s">
        <v>952</v>
      </c>
      <c r="E1273" s="131">
        <v>0</v>
      </c>
    </row>
    <row r="1274" spans="1:5">
      <c r="A1274" t="s">
        <v>1056</v>
      </c>
      <c r="B1274">
        <v>0</v>
      </c>
      <c r="D1274" s="20" t="s">
        <v>954</v>
      </c>
      <c r="E1274" s="131">
        <v>0</v>
      </c>
    </row>
    <row r="1275" spans="1:5">
      <c r="A1275" t="s">
        <v>1057</v>
      </c>
      <c r="B1275">
        <v>50</v>
      </c>
      <c r="D1275" s="20" t="s">
        <v>960</v>
      </c>
      <c r="E1275" s="131">
        <v>0</v>
      </c>
    </row>
    <row r="1276" spans="1:5">
      <c r="A1276" t="s">
        <v>1058</v>
      </c>
      <c r="B1276">
        <v>50</v>
      </c>
      <c r="D1276" s="20" t="s">
        <v>962</v>
      </c>
      <c r="E1276" s="131">
        <v>0</v>
      </c>
    </row>
    <row r="1277" spans="1:5">
      <c r="A1277" t="s">
        <v>1059</v>
      </c>
      <c r="B1277">
        <v>50</v>
      </c>
      <c r="D1277" s="20" t="s">
        <v>964</v>
      </c>
      <c r="E1277" s="131">
        <v>0</v>
      </c>
    </row>
    <row r="1278" spans="1:5">
      <c r="A1278" t="s">
        <v>1060</v>
      </c>
      <c r="B1278">
        <v>0</v>
      </c>
      <c r="D1278" s="20" t="s">
        <v>966</v>
      </c>
      <c r="E1278" s="131">
        <v>0</v>
      </c>
    </row>
    <row r="1279" spans="1:5">
      <c r="A1279" t="s">
        <v>1061</v>
      </c>
      <c r="B1279">
        <v>50</v>
      </c>
      <c r="D1279" s="20" t="s">
        <v>968</v>
      </c>
      <c r="E1279" s="131">
        <v>0</v>
      </c>
    </row>
    <row r="1280" spans="1:5">
      <c r="A1280" t="s">
        <v>1062</v>
      </c>
      <c r="B1280">
        <v>50</v>
      </c>
      <c r="D1280" s="20" t="s">
        <v>970</v>
      </c>
      <c r="E1280" s="131">
        <v>0</v>
      </c>
    </row>
    <row r="1281" spans="1:5">
      <c r="A1281" t="s">
        <v>1063</v>
      </c>
      <c r="B1281">
        <v>50</v>
      </c>
      <c r="D1281" s="20" t="s">
        <v>972</v>
      </c>
      <c r="E1281" s="131">
        <v>0</v>
      </c>
    </row>
    <row r="1282" spans="1:5">
      <c r="A1282" t="s">
        <v>1064</v>
      </c>
      <c r="B1282">
        <v>0</v>
      </c>
      <c r="D1282" s="20" t="s">
        <v>974</v>
      </c>
      <c r="E1282" s="131">
        <v>0</v>
      </c>
    </row>
    <row r="1283" spans="1:5">
      <c r="A1283" t="s">
        <v>1065</v>
      </c>
      <c r="B1283">
        <v>50</v>
      </c>
      <c r="D1283" s="20" t="s">
        <v>976</v>
      </c>
      <c r="E1283" s="131">
        <v>0</v>
      </c>
    </row>
    <row r="1284" spans="1:5">
      <c r="A1284" t="s">
        <v>1066</v>
      </c>
      <c r="B1284">
        <v>50</v>
      </c>
      <c r="D1284" s="20" t="s">
        <v>978</v>
      </c>
      <c r="E1284" s="131">
        <v>0</v>
      </c>
    </row>
    <row r="1285" spans="1:5">
      <c r="A1285" t="s">
        <v>1067</v>
      </c>
      <c r="B1285">
        <v>50</v>
      </c>
      <c r="D1285" s="20" t="s">
        <v>980</v>
      </c>
      <c r="E1285" s="131">
        <v>0</v>
      </c>
    </row>
    <row r="1286" spans="1:5">
      <c r="A1286" t="s">
        <v>1068</v>
      </c>
      <c r="B1286">
        <v>0</v>
      </c>
      <c r="D1286" s="20" t="s">
        <v>982</v>
      </c>
      <c r="E1286" s="131">
        <v>0</v>
      </c>
    </row>
    <row r="1287" spans="1:5">
      <c r="A1287" t="s">
        <v>1069</v>
      </c>
      <c r="B1287">
        <v>50</v>
      </c>
      <c r="D1287" s="20" t="s">
        <v>984</v>
      </c>
      <c r="E1287" s="131">
        <v>0</v>
      </c>
    </row>
    <row r="1288" spans="1:5">
      <c r="A1288" t="s">
        <v>1070</v>
      </c>
      <c r="B1288">
        <v>50</v>
      </c>
      <c r="D1288" s="20" t="s">
        <v>986</v>
      </c>
      <c r="E1288" s="131">
        <v>0</v>
      </c>
    </row>
    <row r="1289" spans="1:5">
      <c r="A1289" t="s">
        <v>1071</v>
      </c>
      <c r="B1289">
        <v>50</v>
      </c>
      <c r="D1289" s="20" t="s">
        <v>988</v>
      </c>
      <c r="E1289" s="131">
        <v>0</v>
      </c>
    </row>
    <row r="1290" spans="1:5">
      <c r="A1290" t="s">
        <v>1072</v>
      </c>
      <c r="B1290">
        <v>0</v>
      </c>
      <c r="D1290" s="20" t="s">
        <v>990</v>
      </c>
      <c r="E1290" s="131">
        <v>0</v>
      </c>
    </row>
    <row r="1291" spans="1:5">
      <c r="A1291" t="s">
        <v>4424</v>
      </c>
      <c r="B1291">
        <v>50</v>
      </c>
      <c r="D1291" s="20" t="s">
        <v>992</v>
      </c>
      <c r="E1291" s="131">
        <v>0</v>
      </c>
    </row>
    <row r="1292" spans="1:5">
      <c r="A1292" t="s">
        <v>1073</v>
      </c>
      <c r="B1292">
        <v>50</v>
      </c>
      <c r="D1292" s="20" t="s">
        <v>994</v>
      </c>
      <c r="E1292" s="131">
        <v>0</v>
      </c>
    </row>
    <row r="1293" spans="1:5">
      <c r="A1293" t="s">
        <v>4425</v>
      </c>
      <c r="B1293">
        <v>50</v>
      </c>
      <c r="D1293" s="20" t="s">
        <v>996</v>
      </c>
      <c r="E1293" s="131">
        <v>0</v>
      </c>
    </row>
    <row r="1294" spans="1:5">
      <c r="A1294" t="s">
        <v>1074</v>
      </c>
      <c r="B1294">
        <v>50</v>
      </c>
      <c r="D1294" s="20" t="s">
        <v>998</v>
      </c>
      <c r="E1294" s="131">
        <v>0</v>
      </c>
    </row>
    <row r="1295" spans="1:5">
      <c r="A1295" t="s">
        <v>1075</v>
      </c>
      <c r="B1295">
        <v>50</v>
      </c>
      <c r="D1295" s="20" t="s">
        <v>1000</v>
      </c>
      <c r="E1295" s="131">
        <v>0</v>
      </c>
    </row>
    <row r="1296" spans="1:5">
      <c r="A1296" t="s">
        <v>1076</v>
      </c>
      <c r="B1296">
        <v>50</v>
      </c>
      <c r="D1296" s="20" t="s">
        <v>1002</v>
      </c>
      <c r="E1296" s="131">
        <v>0</v>
      </c>
    </row>
    <row r="1297" spans="1:5">
      <c r="A1297" t="s">
        <v>1077</v>
      </c>
      <c r="B1297">
        <v>50</v>
      </c>
      <c r="D1297" s="20" t="s">
        <v>1004</v>
      </c>
      <c r="E1297" s="131">
        <v>0</v>
      </c>
    </row>
    <row r="1298" spans="1:5">
      <c r="A1298" t="s">
        <v>1078</v>
      </c>
      <c r="B1298">
        <v>0</v>
      </c>
      <c r="D1298" s="20" t="s">
        <v>1006</v>
      </c>
      <c r="E1298" s="131">
        <v>0</v>
      </c>
    </row>
    <row r="1299" spans="1:5">
      <c r="A1299" t="s">
        <v>1079</v>
      </c>
      <c r="B1299">
        <v>50</v>
      </c>
      <c r="D1299" s="20" t="s">
        <v>1008</v>
      </c>
      <c r="E1299" s="131">
        <v>0</v>
      </c>
    </row>
    <row r="1300" spans="1:5">
      <c r="A1300" t="s">
        <v>1080</v>
      </c>
      <c r="B1300">
        <v>50</v>
      </c>
      <c r="D1300" s="20" t="s">
        <v>1010</v>
      </c>
      <c r="E1300" s="131">
        <v>0</v>
      </c>
    </row>
    <row r="1301" spans="1:5">
      <c r="A1301" t="s">
        <v>1081</v>
      </c>
      <c r="B1301">
        <v>50</v>
      </c>
      <c r="D1301" s="20" t="s">
        <v>1012</v>
      </c>
      <c r="E1301" s="131">
        <v>0</v>
      </c>
    </row>
    <row r="1302" spans="1:5">
      <c r="A1302" t="s">
        <v>1082</v>
      </c>
      <c r="B1302">
        <v>0</v>
      </c>
      <c r="D1302" s="20" t="s">
        <v>1014</v>
      </c>
      <c r="E1302" s="131">
        <v>0</v>
      </c>
    </row>
    <row r="1303" spans="1:5">
      <c r="A1303" t="s">
        <v>1083</v>
      </c>
      <c r="B1303">
        <v>50</v>
      </c>
      <c r="D1303" s="20" t="s">
        <v>1018</v>
      </c>
      <c r="E1303" s="131">
        <v>0</v>
      </c>
    </row>
    <row r="1304" spans="1:5">
      <c r="A1304" t="s">
        <v>1084</v>
      </c>
      <c r="B1304">
        <v>50</v>
      </c>
      <c r="D1304" s="20" t="s">
        <v>1020</v>
      </c>
      <c r="E1304" s="131">
        <v>0</v>
      </c>
    </row>
    <row r="1305" spans="1:5">
      <c r="A1305" t="s">
        <v>1085</v>
      </c>
      <c r="B1305">
        <v>50</v>
      </c>
      <c r="D1305" s="20" t="s">
        <v>1022</v>
      </c>
      <c r="E1305" s="131">
        <v>0</v>
      </c>
    </row>
    <row r="1306" spans="1:5">
      <c r="A1306" t="s">
        <v>1086</v>
      </c>
      <c r="B1306">
        <v>0</v>
      </c>
      <c r="D1306" s="20" t="s">
        <v>1024</v>
      </c>
      <c r="E1306" s="131">
        <v>0</v>
      </c>
    </row>
    <row r="1307" spans="1:5">
      <c r="A1307" t="s">
        <v>1087</v>
      </c>
      <c r="B1307">
        <v>50</v>
      </c>
      <c r="D1307" s="20" t="s">
        <v>1029</v>
      </c>
      <c r="E1307" s="131">
        <v>0</v>
      </c>
    </row>
    <row r="1308" spans="1:5">
      <c r="A1308" t="s">
        <v>1088</v>
      </c>
      <c r="B1308">
        <v>50</v>
      </c>
      <c r="D1308" s="20" t="s">
        <v>1031</v>
      </c>
      <c r="E1308" s="131">
        <v>0</v>
      </c>
    </row>
    <row r="1309" spans="1:5">
      <c r="A1309" t="s">
        <v>1089</v>
      </c>
      <c r="B1309">
        <v>50</v>
      </c>
      <c r="D1309" s="20" t="s">
        <v>1033</v>
      </c>
      <c r="E1309" s="131">
        <v>0</v>
      </c>
    </row>
    <row r="1310" spans="1:5">
      <c r="A1310" t="s">
        <v>1090</v>
      </c>
      <c r="B1310">
        <v>50</v>
      </c>
      <c r="D1310" s="20" t="s">
        <v>1035</v>
      </c>
      <c r="E1310" s="131">
        <v>0</v>
      </c>
    </row>
    <row r="1311" spans="1:5">
      <c r="A1311" t="s">
        <v>1091</v>
      </c>
      <c r="B1311">
        <v>50</v>
      </c>
      <c r="D1311" s="20" t="s">
        <v>1037</v>
      </c>
      <c r="E1311" s="131">
        <v>0</v>
      </c>
    </row>
    <row r="1312" spans="1:5">
      <c r="A1312" t="s">
        <v>1092</v>
      </c>
      <c r="B1312">
        <v>50</v>
      </c>
      <c r="D1312" s="20" t="s">
        <v>1039</v>
      </c>
      <c r="E1312" s="131">
        <v>0</v>
      </c>
    </row>
    <row r="1313" spans="1:5">
      <c r="A1313" t="s">
        <v>1093</v>
      </c>
      <c r="B1313">
        <v>50</v>
      </c>
      <c r="D1313" s="20" t="s">
        <v>1041</v>
      </c>
      <c r="E1313" s="131">
        <v>0</v>
      </c>
    </row>
    <row r="1314" spans="1:5">
      <c r="A1314" t="s">
        <v>1094</v>
      </c>
      <c r="B1314">
        <v>0</v>
      </c>
      <c r="D1314" s="20" t="s">
        <v>1043</v>
      </c>
      <c r="E1314" s="131">
        <v>0</v>
      </c>
    </row>
    <row r="1315" spans="1:5">
      <c r="A1315" t="s">
        <v>1095</v>
      </c>
      <c r="B1315">
        <v>50</v>
      </c>
      <c r="D1315" s="20" t="s">
        <v>1053</v>
      </c>
      <c r="E1315" s="131">
        <v>0</v>
      </c>
    </row>
    <row r="1316" spans="1:5">
      <c r="A1316" t="s">
        <v>1096</v>
      </c>
      <c r="B1316">
        <v>50</v>
      </c>
      <c r="D1316" s="20" t="s">
        <v>1055</v>
      </c>
      <c r="E1316" s="131">
        <v>0</v>
      </c>
    </row>
    <row r="1317" spans="1:5">
      <c r="A1317" t="s">
        <v>1097</v>
      </c>
      <c r="B1317">
        <v>50</v>
      </c>
      <c r="D1317" s="20" t="s">
        <v>1057</v>
      </c>
      <c r="E1317" s="131">
        <v>0</v>
      </c>
    </row>
    <row r="1318" spans="1:5">
      <c r="A1318" t="s">
        <v>1098</v>
      </c>
      <c r="B1318">
        <v>50</v>
      </c>
      <c r="D1318" s="20" t="s">
        <v>1059</v>
      </c>
      <c r="E1318" s="131">
        <v>0</v>
      </c>
    </row>
    <row r="1319" spans="1:5">
      <c r="A1319" t="s">
        <v>1099</v>
      </c>
      <c r="B1319">
        <v>50</v>
      </c>
      <c r="D1319" s="20" t="s">
        <v>1061</v>
      </c>
      <c r="E1319" s="131">
        <v>0</v>
      </c>
    </row>
    <row r="1320" spans="1:5">
      <c r="A1320" t="s">
        <v>1100</v>
      </c>
      <c r="B1320">
        <v>50</v>
      </c>
      <c r="D1320" s="20" t="s">
        <v>1063</v>
      </c>
      <c r="E1320" s="131">
        <v>0</v>
      </c>
    </row>
    <row r="1321" spans="1:5">
      <c r="A1321" t="s">
        <v>1101</v>
      </c>
      <c r="B1321">
        <v>50</v>
      </c>
      <c r="D1321" s="20" t="s">
        <v>1065</v>
      </c>
      <c r="E1321" s="131">
        <v>0</v>
      </c>
    </row>
    <row r="1322" spans="1:5">
      <c r="A1322" t="s">
        <v>1102</v>
      </c>
      <c r="B1322">
        <v>50</v>
      </c>
      <c r="D1322" s="20" t="s">
        <v>1067</v>
      </c>
      <c r="E1322" s="131">
        <v>0</v>
      </c>
    </row>
    <row r="1323" spans="1:5">
      <c r="A1323" t="s">
        <v>4426</v>
      </c>
      <c r="B1323">
        <v>50</v>
      </c>
      <c r="D1323" s="20" t="s">
        <v>1069</v>
      </c>
      <c r="E1323" s="131">
        <v>0</v>
      </c>
    </row>
    <row r="1324" spans="1:5">
      <c r="A1324" t="s">
        <v>1103</v>
      </c>
      <c r="B1324">
        <v>50</v>
      </c>
      <c r="D1324" s="20" t="s">
        <v>1071</v>
      </c>
      <c r="E1324" s="131">
        <v>0</v>
      </c>
    </row>
    <row r="1325" spans="1:5">
      <c r="A1325" t="s">
        <v>4427</v>
      </c>
      <c r="B1325">
        <v>0</v>
      </c>
      <c r="D1325" s="20" t="s">
        <v>1075</v>
      </c>
      <c r="E1325" s="131">
        <v>0</v>
      </c>
    </row>
    <row r="1326" spans="1:5">
      <c r="A1326" t="s">
        <v>1104</v>
      </c>
      <c r="B1326">
        <v>50</v>
      </c>
      <c r="D1326" s="20" t="s">
        <v>1077</v>
      </c>
      <c r="E1326" s="131">
        <v>0</v>
      </c>
    </row>
    <row r="1327" spans="1:5">
      <c r="A1327" t="s">
        <v>1105</v>
      </c>
      <c r="B1327">
        <v>50</v>
      </c>
      <c r="D1327" s="20" t="s">
        <v>1087</v>
      </c>
      <c r="E1327" s="131">
        <v>0</v>
      </c>
    </row>
    <row r="1328" spans="1:5">
      <c r="A1328" t="s">
        <v>1106</v>
      </c>
      <c r="B1328">
        <v>50</v>
      </c>
      <c r="D1328" s="20" t="s">
        <v>1089</v>
      </c>
      <c r="E1328" s="131">
        <v>0</v>
      </c>
    </row>
    <row r="1329" spans="1:5">
      <c r="A1329" t="s">
        <v>1107</v>
      </c>
      <c r="B1329">
        <v>50</v>
      </c>
      <c r="D1329" s="20" t="s">
        <v>1091</v>
      </c>
      <c r="E1329" s="131">
        <v>0</v>
      </c>
    </row>
    <row r="1330" spans="1:5">
      <c r="A1330" t="s">
        <v>1108</v>
      </c>
      <c r="B1330">
        <v>50</v>
      </c>
      <c r="D1330" s="20" t="s">
        <v>1093</v>
      </c>
      <c r="E1330" s="131">
        <v>0</v>
      </c>
    </row>
    <row r="1331" spans="1:5">
      <c r="A1331" t="s">
        <v>1109</v>
      </c>
      <c r="B1331">
        <v>50</v>
      </c>
      <c r="D1331" s="20" t="s">
        <v>1095</v>
      </c>
      <c r="E1331" s="131">
        <v>0</v>
      </c>
    </row>
    <row r="1332" spans="1:5">
      <c r="A1332" t="s">
        <v>1110</v>
      </c>
      <c r="B1332">
        <v>50</v>
      </c>
      <c r="D1332" s="20" t="s">
        <v>1097</v>
      </c>
      <c r="E1332" s="131">
        <v>0</v>
      </c>
    </row>
    <row r="1333" spans="1:5">
      <c r="A1333" t="s">
        <v>1111</v>
      </c>
      <c r="B1333">
        <v>50</v>
      </c>
      <c r="D1333" s="20" t="s">
        <v>1105</v>
      </c>
      <c r="E1333" s="131">
        <v>0</v>
      </c>
    </row>
    <row r="1334" spans="1:5">
      <c r="A1334" t="s">
        <v>1112</v>
      </c>
      <c r="B1334">
        <v>50</v>
      </c>
      <c r="D1334" s="20" t="s">
        <v>1107</v>
      </c>
      <c r="E1334" s="131">
        <v>0</v>
      </c>
    </row>
    <row r="1335" spans="1:5">
      <c r="A1335" t="s">
        <v>1113</v>
      </c>
      <c r="B1335">
        <v>50</v>
      </c>
      <c r="D1335" s="20" t="s">
        <v>3505</v>
      </c>
      <c r="E1335" s="131">
        <v>0</v>
      </c>
    </row>
    <row r="1336" spans="1:5">
      <c r="A1336" t="s">
        <v>1114</v>
      </c>
      <c r="B1336">
        <v>50</v>
      </c>
      <c r="D1336" s="20" t="s">
        <v>3506</v>
      </c>
      <c r="E1336" s="131">
        <v>0</v>
      </c>
    </row>
    <row r="1337" spans="1:5">
      <c r="A1337" t="s">
        <v>1115</v>
      </c>
      <c r="B1337">
        <v>50</v>
      </c>
      <c r="D1337" s="20" t="s">
        <v>3507</v>
      </c>
      <c r="E1337" s="131">
        <v>0</v>
      </c>
    </row>
    <row r="1338" spans="1:5">
      <c r="A1338" t="s">
        <v>1116</v>
      </c>
      <c r="B1338">
        <v>50</v>
      </c>
      <c r="D1338" s="20" t="s">
        <v>3508</v>
      </c>
      <c r="E1338" s="131">
        <v>0</v>
      </c>
    </row>
    <row r="1339" spans="1:5">
      <c r="A1339" t="s">
        <v>1117</v>
      </c>
      <c r="B1339">
        <v>50</v>
      </c>
      <c r="D1339" s="20" t="s">
        <v>3509</v>
      </c>
      <c r="E1339" s="131">
        <v>0</v>
      </c>
    </row>
    <row r="1340" spans="1:5">
      <c r="A1340" t="s">
        <v>1118</v>
      </c>
      <c r="B1340">
        <v>50</v>
      </c>
      <c r="D1340" s="20" t="s">
        <v>3510</v>
      </c>
      <c r="E1340" s="131">
        <v>0</v>
      </c>
    </row>
    <row r="1341" spans="1:5">
      <c r="A1341" t="s">
        <v>1119</v>
      </c>
      <c r="B1341">
        <v>50</v>
      </c>
      <c r="D1341" s="20" t="s">
        <v>3511</v>
      </c>
      <c r="E1341" s="131">
        <v>0</v>
      </c>
    </row>
    <row r="1342" spans="1:5">
      <c r="A1342" t="s">
        <v>1120</v>
      </c>
      <c r="B1342">
        <v>50</v>
      </c>
      <c r="D1342" s="20" t="s">
        <v>3512</v>
      </c>
      <c r="E1342" s="131">
        <v>0</v>
      </c>
    </row>
    <row r="1343" spans="1:5">
      <c r="A1343" t="s">
        <v>1121</v>
      </c>
      <c r="B1343">
        <v>50</v>
      </c>
      <c r="D1343" s="20" t="s">
        <v>3513</v>
      </c>
      <c r="E1343" s="131">
        <v>0</v>
      </c>
    </row>
    <row r="1344" spans="1:5">
      <c r="A1344" t="s">
        <v>1122</v>
      </c>
      <c r="B1344">
        <v>50</v>
      </c>
      <c r="D1344" s="20" t="s">
        <v>3514</v>
      </c>
      <c r="E1344" s="131">
        <v>0</v>
      </c>
    </row>
    <row r="1345" spans="1:5">
      <c r="A1345" t="s">
        <v>1123</v>
      </c>
      <c r="B1345">
        <v>50</v>
      </c>
      <c r="D1345" s="20" t="s">
        <v>3515</v>
      </c>
      <c r="E1345" s="131">
        <v>0</v>
      </c>
    </row>
    <row r="1346" spans="1:5">
      <c r="A1346" t="s">
        <v>1124</v>
      </c>
      <c r="B1346">
        <v>50</v>
      </c>
      <c r="D1346" s="20" t="s">
        <v>3516</v>
      </c>
      <c r="E1346" s="131">
        <v>0</v>
      </c>
    </row>
    <row r="1347" spans="1:5">
      <c r="A1347" t="s">
        <v>1125</v>
      </c>
      <c r="B1347">
        <v>50</v>
      </c>
      <c r="D1347" s="20" t="s">
        <v>3517</v>
      </c>
      <c r="E1347" s="131">
        <v>0</v>
      </c>
    </row>
    <row r="1348" spans="1:5">
      <c r="A1348" t="s">
        <v>1126</v>
      </c>
      <c r="B1348">
        <v>50</v>
      </c>
      <c r="D1348" s="20" t="s">
        <v>3518</v>
      </c>
      <c r="E1348" s="131">
        <v>0</v>
      </c>
    </row>
    <row r="1349" spans="1:5">
      <c r="A1349" t="s">
        <v>1127</v>
      </c>
      <c r="B1349">
        <v>50</v>
      </c>
      <c r="D1349" s="20" t="s">
        <v>3519</v>
      </c>
      <c r="E1349" s="131">
        <v>0</v>
      </c>
    </row>
    <row r="1350" spans="1:5">
      <c r="A1350" t="s">
        <v>1128</v>
      </c>
      <c r="B1350">
        <v>50</v>
      </c>
      <c r="D1350" s="20" t="s">
        <v>3520</v>
      </c>
      <c r="E1350" s="131">
        <v>0</v>
      </c>
    </row>
    <row r="1351" spans="1:5">
      <c r="A1351" t="s">
        <v>1129</v>
      </c>
      <c r="B1351">
        <v>50</v>
      </c>
      <c r="D1351" s="20" t="s">
        <v>3521</v>
      </c>
      <c r="E1351" s="131">
        <v>0</v>
      </c>
    </row>
    <row r="1352" spans="1:5">
      <c r="A1352" t="s">
        <v>1130</v>
      </c>
      <c r="B1352">
        <v>50</v>
      </c>
      <c r="D1352" s="20" t="s">
        <v>3522</v>
      </c>
      <c r="E1352" s="131">
        <v>0</v>
      </c>
    </row>
    <row r="1353" spans="1:5">
      <c r="A1353" t="s">
        <v>1131</v>
      </c>
      <c r="B1353">
        <v>50</v>
      </c>
      <c r="D1353" s="20" t="s">
        <v>3523</v>
      </c>
      <c r="E1353" s="131">
        <v>0</v>
      </c>
    </row>
    <row r="1354" spans="1:5">
      <c r="A1354" t="s">
        <v>1132</v>
      </c>
      <c r="B1354">
        <v>50</v>
      </c>
      <c r="D1354" s="20" t="s">
        <v>3524</v>
      </c>
      <c r="E1354" s="131">
        <v>0</v>
      </c>
    </row>
    <row r="1355" spans="1:5">
      <c r="A1355" t="s">
        <v>1133</v>
      </c>
      <c r="B1355">
        <v>50</v>
      </c>
      <c r="D1355" s="20" t="s">
        <v>3525</v>
      </c>
      <c r="E1355" s="131">
        <v>0</v>
      </c>
    </row>
    <row r="1356" spans="1:5">
      <c r="A1356" t="s">
        <v>1134</v>
      </c>
      <c r="B1356">
        <v>50</v>
      </c>
      <c r="D1356" s="20" t="s">
        <v>3526</v>
      </c>
      <c r="E1356" s="131">
        <v>0</v>
      </c>
    </row>
    <row r="1357" spans="1:5">
      <c r="A1357" t="s">
        <v>1135</v>
      </c>
      <c r="B1357">
        <v>50</v>
      </c>
      <c r="D1357" s="20" t="s">
        <v>3527</v>
      </c>
      <c r="E1357" s="131">
        <v>0</v>
      </c>
    </row>
    <row r="1358" spans="1:5">
      <c r="A1358" t="s">
        <v>1136</v>
      </c>
      <c r="B1358">
        <v>50</v>
      </c>
      <c r="D1358" s="20" t="s">
        <v>3528</v>
      </c>
      <c r="E1358" s="131">
        <v>0</v>
      </c>
    </row>
    <row r="1359" spans="1:5">
      <c r="A1359" t="s">
        <v>1137</v>
      </c>
      <c r="B1359">
        <v>50</v>
      </c>
      <c r="D1359" s="20" t="s">
        <v>3529</v>
      </c>
      <c r="E1359" s="131">
        <v>0</v>
      </c>
    </row>
    <row r="1360" spans="1:5">
      <c r="A1360" t="s">
        <v>1138</v>
      </c>
      <c r="B1360">
        <v>50</v>
      </c>
      <c r="D1360" s="20" t="s">
        <v>3530</v>
      </c>
      <c r="E1360" s="131">
        <v>0</v>
      </c>
    </row>
    <row r="1361" spans="1:5">
      <c r="A1361" t="s">
        <v>1139</v>
      </c>
      <c r="B1361">
        <v>50</v>
      </c>
      <c r="D1361" s="20" t="s">
        <v>3531</v>
      </c>
      <c r="E1361" s="131">
        <v>0</v>
      </c>
    </row>
    <row r="1362" spans="1:5">
      <c r="A1362" t="s">
        <v>1140</v>
      </c>
      <c r="B1362">
        <v>50</v>
      </c>
      <c r="D1362" s="20" t="s">
        <v>3532</v>
      </c>
      <c r="E1362" s="131">
        <v>0</v>
      </c>
    </row>
    <row r="1363" spans="1:5">
      <c r="A1363" t="s">
        <v>1141</v>
      </c>
      <c r="B1363">
        <v>50</v>
      </c>
      <c r="D1363" s="20" t="s">
        <v>3533</v>
      </c>
      <c r="E1363" s="131">
        <v>0</v>
      </c>
    </row>
    <row r="1364" spans="1:5">
      <c r="A1364" t="s">
        <v>1142</v>
      </c>
      <c r="B1364">
        <v>50</v>
      </c>
      <c r="D1364" s="20" t="s">
        <v>3534</v>
      </c>
      <c r="E1364" s="131">
        <v>0</v>
      </c>
    </row>
    <row r="1365" spans="1:5">
      <c r="A1365" t="s">
        <v>1143</v>
      </c>
      <c r="B1365">
        <v>50</v>
      </c>
      <c r="D1365" s="20" t="s">
        <v>3535</v>
      </c>
      <c r="E1365" s="131">
        <v>0</v>
      </c>
    </row>
    <row r="1366" spans="1:5">
      <c r="A1366" t="s">
        <v>1144</v>
      </c>
      <c r="B1366">
        <v>50</v>
      </c>
      <c r="D1366" s="20" t="s">
        <v>3536</v>
      </c>
      <c r="E1366" s="131">
        <v>0</v>
      </c>
    </row>
    <row r="1367" spans="1:5">
      <c r="A1367" t="s">
        <v>1145</v>
      </c>
      <c r="B1367">
        <v>50</v>
      </c>
      <c r="D1367" s="20" t="s">
        <v>3537</v>
      </c>
      <c r="E1367" s="131">
        <v>0</v>
      </c>
    </row>
    <row r="1368" spans="1:5">
      <c r="A1368" t="s">
        <v>1146</v>
      </c>
      <c r="B1368">
        <v>50</v>
      </c>
      <c r="D1368" s="20" t="s">
        <v>3538</v>
      </c>
      <c r="E1368" s="131">
        <v>0</v>
      </c>
    </row>
    <row r="1369" spans="1:5">
      <c r="A1369" t="s">
        <v>1147</v>
      </c>
      <c r="B1369">
        <v>50</v>
      </c>
      <c r="D1369" s="20" t="s">
        <v>3539</v>
      </c>
      <c r="E1369" s="131">
        <v>0</v>
      </c>
    </row>
    <row r="1370" spans="1:5">
      <c r="A1370" t="s">
        <v>1148</v>
      </c>
      <c r="B1370">
        <v>50</v>
      </c>
      <c r="D1370" s="20" t="s">
        <v>3540</v>
      </c>
      <c r="E1370" s="131">
        <v>0</v>
      </c>
    </row>
    <row r="1371" spans="1:5">
      <c r="A1371" t="s">
        <v>1149</v>
      </c>
      <c r="B1371">
        <v>50</v>
      </c>
      <c r="D1371" s="20" t="s">
        <v>3541</v>
      </c>
      <c r="E1371" s="131">
        <v>0</v>
      </c>
    </row>
    <row r="1372" spans="1:5">
      <c r="A1372" t="s">
        <v>1150</v>
      </c>
      <c r="B1372">
        <v>50</v>
      </c>
      <c r="D1372" s="20" t="s">
        <v>3542</v>
      </c>
      <c r="E1372" s="131">
        <v>0</v>
      </c>
    </row>
    <row r="1373" spans="1:5">
      <c r="A1373" t="s">
        <v>1151</v>
      </c>
      <c r="B1373">
        <v>50</v>
      </c>
      <c r="D1373" s="20" t="s">
        <v>3543</v>
      </c>
      <c r="E1373" s="131">
        <v>0</v>
      </c>
    </row>
    <row r="1374" spans="1:5">
      <c r="A1374" t="s">
        <v>1152</v>
      </c>
      <c r="B1374">
        <v>50</v>
      </c>
      <c r="D1374" s="20" t="s">
        <v>3544</v>
      </c>
      <c r="E1374" s="131">
        <v>0</v>
      </c>
    </row>
    <row r="1375" spans="1:5">
      <c r="A1375" t="s">
        <v>1153</v>
      </c>
      <c r="B1375">
        <v>50</v>
      </c>
      <c r="D1375" s="20" t="s">
        <v>3545</v>
      </c>
      <c r="E1375" s="131">
        <v>0</v>
      </c>
    </row>
    <row r="1376" spans="1:5">
      <c r="A1376" t="s">
        <v>1154</v>
      </c>
      <c r="B1376">
        <v>50</v>
      </c>
      <c r="D1376" s="20" t="s">
        <v>3546</v>
      </c>
      <c r="E1376" s="131">
        <v>0</v>
      </c>
    </row>
    <row r="1377" spans="1:5">
      <c r="A1377" t="s">
        <v>1155</v>
      </c>
      <c r="B1377">
        <v>50</v>
      </c>
      <c r="D1377" s="20" t="s">
        <v>3547</v>
      </c>
      <c r="E1377" s="131">
        <v>0</v>
      </c>
    </row>
    <row r="1378" spans="1:5">
      <c r="A1378" t="s">
        <v>1156</v>
      </c>
      <c r="B1378">
        <v>50</v>
      </c>
      <c r="D1378" s="20" t="s">
        <v>3548</v>
      </c>
      <c r="E1378" s="131">
        <v>0</v>
      </c>
    </row>
    <row r="1379" spans="1:5">
      <c r="A1379" t="s">
        <v>1157</v>
      </c>
      <c r="B1379">
        <v>50</v>
      </c>
      <c r="D1379" s="20" t="s">
        <v>3549</v>
      </c>
      <c r="E1379" s="131">
        <v>0</v>
      </c>
    </row>
    <row r="1380" spans="1:5">
      <c r="A1380" t="s">
        <v>1158</v>
      </c>
      <c r="B1380">
        <v>50</v>
      </c>
      <c r="D1380" s="20" t="s">
        <v>3550</v>
      </c>
      <c r="E1380" s="131">
        <v>0</v>
      </c>
    </row>
    <row r="1381" spans="1:5">
      <c r="A1381" t="s">
        <v>1159</v>
      </c>
      <c r="B1381">
        <v>50</v>
      </c>
      <c r="D1381" s="20" t="s">
        <v>3551</v>
      </c>
      <c r="E1381" s="131">
        <v>0</v>
      </c>
    </row>
    <row r="1382" spans="1:5">
      <c r="A1382" t="s">
        <v>1160</v>
      </c>
      <c r="B1382">
        <v>50</v>
      </c>
      <c r="D1382" s="20" t="s">
        <v>3552</v>
      </c>
      <c r="E1382" s="131">
        <v>0</v>
      </c>
    </row>
    <row r="1383" spans="1:5">
      <c r="A1383" t="s">
        <v>1161</v>
      </c>
      <c r="B1383">
        <v>50</v>
      </c>
      <c r="D1383" s="20" t="s">
        <v>3553</v>
      </c>
      <c r="E1383" s="131">
        <v>0</v>
      </c>
    </row>
    <row r="1384" spans="1:5">
      <c r="A1384" t="s">
        <v>1162</v>
      </c>
      <c r="B1384">
        <v>50</v>
      </c>
      <c r="D1384" s="20" t="s">
        <v>3554</v>
      </c>
      <c r="E1384" s="131">
        <v>0</v>
      </c>
    </row>
    <row r="1385" spans="1:5">
      <c r="A1385" t="s">
        <v>1163</v>
      </c>
      <c r="B1385">
        <v>50</v>
      </c>
      <c r="D1385" s="20" t="s">
        <v>3555</v>
      </c>
      <c r="E1385" s="131">
        <v>0</v>
      </c>
    </row>
    <row r="1386" spans="1:5">
      <c r="A1386" t="s">
        <v>1164</v>
      </c>
      <c r="B1386">
        <v>50</v>
      </c>
      <c r="D1386" s="20" t="s">
        <v>3556</v>
      </c>
      <c r="E1386" s="131">
        <v>0</v>
      </c>
    </row>
    <row r="1387" spans="1:5">
      <c r="A1387" t="s">
        <v>1165</v>
      </c>
      <c r="B1387">
        <v>50</v>
      </c>
      <c r="D1387" s="20" t="s">
        <v>3557</v>
      </c>
      <c r="E1387" s="131">
        <v>0</v>
      </c>
    </row>
    <row r="1388" spans="1:5">
      <c r="A1388" t="s">
        <v>8309</v>
      </c>
      <c r="B1388">
        <v>50</v>
      </c>
      <c r="D1388" s="20" t="s">
        <v>3558</v>
      </c>
      <c r="E1388" s="131">
        <v>0</v>
      </c>
    </row>
    <row r="1389" spans="1:5">
      <c r="A1389" t="s">
        <v>8311</v>
      </c>
      <c r="B1389">
        <v>0</v>
      </c>
      <c r="D1389" s="20" t="s">
        <v>3559</v>
      </c>
      <c r="E1389" s="131">
        <v>0</v>
      </c>
    </row>
    <row r="1390" spans="1:5">
      <c r="A1390" t="s">
        <v>8313</v>
      </c>
      <c r="B1390">
        <v>50</v>
      </c>
      <c r="D1390" s="20" t="s">
        <v>3560</v>
      </c>
      <c r="E1390" s="131">
        <v>0</v>
      </c>
    </row>
    <row r="1391" spans="1:5">
      <c r="A1391" t="s">
        <v>8315</v>
      </c>
      <c r="B1391">
        <v>50</v>
      </c>
      <c r="D1391" s="20" t="s">
        <v>3561</v>
      </c>
      <c r="E1391" s="131">
        <v>0</v>
      </c>
    </row>
    <row r="1392" spans="1:5">
      <c r="A1392" t="s">
        <v>8317</v>
      </c>
      <c r="B1392">
        <v>0</v>
      </c>
      <c r="D1392" s="20" t="s">
        <v>3562</v>
      </c>
      <c r="E1392" s="131">
        <v>0</v>
      </c>
    </row>
    <row r="1393" spans="1:5">
      <c r="A1393" t="s">
        <v>8319</v>
      </c>
      <c r="B1393">
        <v>0</v>
      </c>
      <c r="D1393" s="20" t="s">
        <v>3563</v>
      </c>
      <c r="E1393" s="131">
        <v>0</v>
      </c>
    </row>
    <row r="1394" spans="1:5">
      <c r="A1394" t="s">
        <v>8321</v>
      </c>
      <c r="B1394">
        <v>0</v>
      </c>
      <c r="D1394" s="20" t="s">
        <v>3564</v>
      </c>
      <c r="E1394" s="131">
        <v>0</v>
      </c>
    </row>
    <row r="1395" spans="1:5">
      <c r="A1395" t="s">
        <v>8323</v>
      </c>
      <c r="B1395">
        <v>50</v>
      </c>
      <c r="D1395" s="20" t="s">
        <v>3565</v>
      </c>
      <c r="E1395" s="131">
        <v>0</v>
      </c>
    </row>
    <row r="1396" spans="1:5">
      <c r="A1396" t="s">
        <v>8325</v>
      </c>
      <c r="B1396">
        <v>50</v>
      </c>
      <c r="D1396" s="20" t="s">
        <v>3566</v>
      </c>
      <c r="E1396" s="131">
        <v>0</v>
      </c>
    </row>
    <row r="1397" spans="1:5">
      <c r="A1397" t="s">
        <v>8327</v>
      </c>
      <c r="B1397">
        <v>50</v>
      </c>
      <c r="D1397" s="20" t="s">
        <v>3567</v>
      </c>
      <c r="E1397" s="131">
        <v>0</v>
      </c>
    </row>
    <row r="1398" spans="1:5">
      <c r="A1398" t="s">
        <v>8329</v>
      </c>
      <c r="B1398">
        <v>50</v>
      </c>
      <c r="D1398" s="20" t="s">
        <v>3568</v>
      </c>
      <c r="E1398" s="131">
        <v>0</v>
      </c>
    </row>
    <row r="1399" spans="1:5">
      <c r="A1399" t="s">
        <v>8331</v>
      </c>
      <c r="B1399">
        <v>50</v>
      </c>
      <c r="D1399" s="20" t="s">
        <v>3569</v>
      </c>
      <c r="E1399" s="131">
        <v>0</v>
      </c>
    </row>
    <row r="1400" spans="1:5">
      <c r="A1400" t="s">
        <v>8333</v>
      </c>
      <c r="B1400">
        <v>50</v>
      </c>
      <c r="D1400" s="20" t="s">
        <v>3570</v>
      </c>
      <c r="E1400" s="131">
        <v>0</v>
      </c>
    </row>
    <row r="1401" spans="1:5">
      <c r="A1401" t="s">
        <v>8335</v>
      </c>
      <c r="B1401">
        <v>50</v>
      </c>
      <c r="D1401" s="20" t="s">
        <v>3571</v>
      </c>
      <c r="E1401" s="131">
        <v>0</v>
      </c>
    </row>
    <row r="1402" spans="1:5">
      <c r="A1402" t="s">
        <v>8337</v>
      </c>
      <c r="B1402">
        <v>50</v>
      </c>
      <c r="D1402" s="20" t="s">
        <v>3572</v>
      </c>
      <c r="E1402" s="131">
        <v>0</v>
      </c>
    </row>
    <row r="1403" spans="1:5">
      <c r="A1403" t="s">
        <v>8339</v>
      </c>
      <c r="B1403">
        <v>50</v>
      </c>
      <c r="D1403" s="20" t="s">
        <v>3573</v>
      </c>
      <c r="E1403" s="131">
        <v>0</v>
      </c>
    </row>
    <row r="1404" spans="1:5">
      <c r="A1404" t="s">
        <v>8341</v>
      </c>
      <c r="B1404">
        <v>50</v>
      </c>
      <c r="D1404" s="20" t="s">
        <v>3574</v>
      </c>
      <c r="E1404" s="131">
        <v>0</v>
      </c>
    </row>
    <row r="1405" spans="1:5">
      <c r="A1405" t="s">
        <v>8343</v>
      </c>
      <c r="B1405">
        <v>50</v>
      </c>
      <c r="D1405" s="20" t="s">
        <v>3575</v>
      </c>
      <c r="E1405" s="131">
        <v>0</v>
      </c>
    </row>
    <row r="1406" spans="1:5">
      <c r="A1406" t="s">
        <v>8345</v>
      </c>
      <c r="B1406">
        <v>50</v>
      </c>
      <c r="D1406" s="20" t="s">
        <v>3576</v>
      </c>
      <c r="E1406" s="131">
        <v>0</v>
      </c>
    </row>
    <row r="1407" spans="1:5">
      <c r="A1407" t="s">
        <v>8347</v>
      </c>
      <c r="B1407">
        <v>50</v>
      </c>
      <c r="D1407" s="20" t="s">
        <v>3577</v>
      </c>
      <c r="E1407" s="131">
        <v>0</v>
      </c>
    </row>
    <row r="1408" spans="1:5">
      <c r="A1408" t="s">
        <v>8349</v>
      </c>
      <c r="B1408">
        <v>50</v>
      </c>
      <c r="D1408" s="20" t="s">
        <v>3578</v>
      </c>
      <c r="E1408" s="131">
        <v>0</v>
      </c>
    </row>
    <row r="1409" spans="1:5">
      <c r="A1409" t="s">
        <v>8351</v>
      </c>
      <c r="B1409">
        <v>0</v>
      </c>
      <c r="D1409" s="20" t="s">
        <v>3579</v>
      </c>
      <c r="E1409" s="131">
        <v>0</v>
      </c>
    </row>
    <row r="1410" spans="1:5">
      <c r="A1410" t="s">
        <v>8353</v>
      </c>
      <c r="B1410">
        <v>50</v>
      </c>
      <c r="D1410" s="20" t="s">
        <v>3580</v>
      </c>
      <c r="E1410" s="131">
        <v>0</v>
      </c>
    </row>
    <row r="1411" spans="1:5">
      <c r="A1411" t="s">
        <v>8355</v>
      </c>
      <c r="B1411">
        <v>50</v>
      </c>
      <c r="D1411" s="20" t="s">
        <v>3581</v>
      </c>
      <c r="E1411" s="131">
        <v>0</v>
      </c>
    </row>
    <row r="1412" spans="1:5">
      <c r="A1412" t="s">
        <v>8357</v>
      </c>
      <c r="B1412">
        <v>50</v>
      </c>
      <c r="D1412" s="20" t="s">
        <v>3582</v>
      </c>
      <c r="E1412" s="131">
        <v>0</v>
      </c>
    </row>
    <row r="1413" spans="1:5">
      <c r="A1413" t="s">
        <v>8359</v>
      </c>
      <c r="B1413">
        <v>50</v>
      </c>
      <c r="D1413" s="20" t="s">
        <v>3583</v>
      </c>
      <c r="E1413" s="131">
        <v>0</v>
      </c>
    </row>
    <row r="1414" spans="1:5">
      <c r="A1414" t="s">
        <v>8361</v>
      </c>
      <c r="B1414">
        <v>50</v>
      </c>
      <c r="D1414" s="20" t="s">
        <v>3584</v>
      </c>
      <c r="E1414" s="131">
        <v>0</v>
      </c>
    </row>
    <row r="1415" spans="1:5">
      <c r="A1415" t="s">
        <v>8363</v>
      </c>
      <c r="B1415">
        <v>0</v>
      </c>
      <c r="D1415" s="20" t="s">
        <v>3585</v>
      </c>
      <c r="E1415" s="131">
        <v>0</v>
      </c>
    </row>
    <row r="1416" spans="1:5">
      <c r="A1416" t="s">
        <v>8365</v>
      </c>
      <c r="B1416">
        <v>50</v>
      </c>
      <c r="D1416" s="20" t="s">
        <v>3586</v>
      </c>
      <c r="E1416" s="131">
        <v>0</v>
      </c>
    </row>
    <row r="1417" spans="1:5">
      <c r="A1417" t="s">
        <v>8367</v>
      </c>
      <c r="B1417">
        <v>0</v>
      </c>
      <c r="D1417" s="20" t="s">
        <v>3587</v>
      </c>
      <c r="E1417" s="131">
        <v>0</v>
      </c>
    </row>
    <row r="1418" spans="1:5">
      <c r="A1418" t="s">
        <v>8369</v>
      </c>
      <c r="B1418">
        <v>50</v>
      </c>
      <c r="D1418" s="20" t="s">
        <v>3588</v>
      </c>
      <c r="E1418" s="131">
        <v>0</v>
      </c>
    </row>
    <row r="1419" spans="1:5">
      <c r="A1419" t="s">
        <v>8371</v>
      </c>
      <c r="B1419">
        <v>50</v>
      </c>
      <c r="D1419" s="20" t="s">
        <v>3589</v>
      </c>
      <c r="E1419" s="131">
        <v>0</v>
      </c>
    </row>
    <row r="1420" spans="1:5">
      <c r="A1420" t="s">
        <v>8373</v>
      </c>
      <c r="B1420">
        <v>50</v>
      </c>
      <c r="D1420" s="20" t="s">
        <v>3590</v>
      </c>
      <c r="E1420" s="131">
        <v>0</v>
      </c>
    </row>
    <row r="1421" spans="1:5">
      <c r="A1421" t="s">
        <v>8375</v>
      </c>
      <c r="B1421">
        <v>50</v>
      </c>
      <c r="D1421" s="20" t="s">
        <v>3591</v>
      </c>
      <c r="E1421" s="131">
        <v>0</v>
      </c>
    </row>
    <row r="1422" spans="1:5">
      <c r="A1422" t="s">
        <v>8377</v>
      </c>
      <c r="B1422">
        <v>50</v>
      </c>
      <c r="D1422" s="20" t="s">
        <v>3592</v>
      </c>
      <c r="E1422" s="131">
        <v>0</v>
      </c>
    </row>
    <row r="1423" spans="1:5">
      <c r="A1423" t="s">
        <v>8379</v>
      </c>
      <c r="B1423">
        <v>50</v>
      </c>
      <c r="D1423" s="20" t="s">
        <v>3593</v>
      </c>
      <c r="E1423" s="131">
        <v>0</v>
      </c>
    </row>
    <row r="1424" spans="1:5">
      <c r="A1424" t="s">
        <v>8381</v>
      </c>
      <c r="B1424">
        <v>50</v>
      </c>
      <c r="D1424" s="20" t="s">
        <v>3594</v>
      </c>
      <c r="E1424" s="131">
        <v>0</v>
      </c>
    </row>
    <row r="1425" spans="1:5">
      <c r="A1425" t="s">
        <v>8383</v>
      </c>
      <c r="B1425">
        <v>0</v>
      </c>
      <c r="D1425" s="20" t="s">
        <v>3595</v>
      </c>
      <c r="E1425" s="131">
        <v>0</v>
      </c>
    </row>
    <row r="1426" spans="1:5">
      <c r="A1426" t="s">
        <v>8385</v>
      </c>
      <c r="B1426">
        <v>50</v>
      </c>
      <c r="D1426" s="20" t="s">
        <v>3596</v>
      </c>
      <c r="E1426" s="131">
        <v>0</v>
      </c>
    </row>
    <row r="1427" spans="1:5">
      <c r="A1427" t="s">
        <v>8387</v>
      </c>
      <c r="B1427">
        <v>50</v>
      </c>
      <c r="D1427" s="20" t="s">
        <v>3597</v>
      </c>
      <c r="E1427" s="131">
        <v>0</v>
      </c>
    </row>
    <row r="1428" spans="1:5">
      <c r="A1428" t="s">
        <v>8389</v>
      </c>
      <c r="B1428">
        <v>50</v>
      </c>
      <c r="D1428" s="20" t="s">
        <v>3598</v>
      </c>
      <c r="E1428" s="131">
        <v>0</v>
      </c>
    </row>
    <row r="1429" spans="1:5">
      <c r="A1429" t="s">
        <v>8391</v>
      </c>
      <c r="B1429">
        <v>0</v>
      </c>
      <c r="D1429" s="20" t="s">
        <v>3599</v>
      </c>
      <c r="E1429" s="131">
        <v>0</v>
      </c>
    </row>
    <row r="1430" spans="1:5">
      <c r="A1430" t="s">
        <v>8393</v>
      </c>
      <c r="B1430">
        <v>50</v>
      </c>
      <c r="D1430" s="20" t="s">
        <v>3600</v>
      </c>
      <c r="E1430" s="131">
        <v>0</v>
      </c>
    </row>
    <row r="1431" spans="1:5">
      <c r="A1431" t="s">
        <v>8395</v>
      </c>
      <c r="B1431">
        <v>50</v>
      </c>
      <c r="D1431" s="20" t="s">
        <v>3601</v>
      </c>
      <c r="E1431" s="131">
        <v>0</v>
      </c>
    </row>
    <row r="1432" spans="1:5">
      <c r="A1432" t="s">
        <v>8397</v>
      </c>
      <c r="B1432">
        <v>50</v>
      </c>
      <c r="D1432" s="20" t="s">
        <v>3602</v>
      </c>
      <c r="E1432" s="131">
        <v>0</v>
      </c>
    </row>
    <row r="1433" spans="1:5">
      <c r="A1433" t="s">
        <v>8399</v>
      </c>
      <c r="B1433">
        <v>50</v>
      </c>
      <c r="D1433" s="20" t="s">
        <v>3603</v>
      </c>
      <c r="E1433" s="131">
        <v>0</v>
      </c>
    </row>
    <row r="1434" spans="1:5">
      <c r="A1434" t="s">
        <v>8401</v>
      </c>
      <c r="B1434">
        <v>0</v>
      </c>
      <c r="D1434" s="20" t="s">
        <v>3604</v>
      </c>
      <c r="E1434" s="131">
        <v>0</v>
      </c>
    </row>
    <row r="1435" spans="1:5">
      <c r="A1435" t="s">
        <v>8403</v>
      </c>
      <c r="B1435">
        <v>50</v>
      </c>
      <c r="D1435" s="20" t="s">
        <v>3605</v>
      </c>
      <c r="E1435" s="131">
        <v>0</v>
      </c>
    </row>
    <row r="1436" spans="1:5">
      <c r="A1436" t="s">
        <v>8405</v>
      </c>
      <c r="B1436">
        <v>50</v>
      </c>
      <c r="D1436" s="20" t="s">
        <v>3606</v>
      </c>
      <c r="E1436" s="131">
        <v>0</v>
      </c>
    </row>
    <row r="1437" spans="1:5">
      <c r="A1437" t="s">
        <v>8407</v>
      </c>
      <c r="B1437">
        <v>50</v>
      </c>
      <c r="D1437" s="20" t="s">
        <v>3607</v>
      </c>
      <c r="E1437" s="131">
        <v>0</v>
      </c>
    </row>
    <row r="1438" spans="1:5">
      <c r="A1438" t="s">
        <v>8409</v>
      </c>
      <c r="B1438">
        <v>50</v>
      </c>
      <c r="D1438" s="20" t="s">
        <v>3608</v>
      </c>
      <c r="E1438" s="131">
        <v>0</v>
      </c>
    </row>
    <row r="1439" spans="1:5">
      <c r="A1439" t="s">
        <v>8411</v>
      </c>
      <c r="B1439">
        <v>50</v>
      </c>
      <c r="D1439" s="20" t="s">
        <v>3609</v>
      </c>
      <c r="E1439" s="131">
        <v>0</v>
      </c>
    </row>
    <row r="1440" spans="1:5">
      <c r="A1440" t="s">
        <v>8413</v>
      </c>
      <c r="B1440">
        <v>50</v>
      </c>
      <c r="D1440" s="20" t="s">
        <v>3610</v>
      </c>
      <c r="E1440" s="131">
        <v>0</v>
      </c>
    </row>
    <row r="1441" spans="1:5">
      <c r="A1441" t="s">
        <v>8415</v>
      </c>
      <c r="B1441">
        <v>50</v>
      </c>
      <c r="D1441" s="20" t="s">
        <v>3611</v>
      </c>
      <c r="E1441" s="131">
        <v>0</v>
      </c>
    </row>
    <row r="1442" spans="1:5">
      <c r="A1442" t="s">
        <v>8417</v>
      </c>
      <c r="B1442">
        <v>50</v>
      </c>
      <c r="D1442" s="20" t="s">
        <v>3612</v>
      </c>
      <c r="E1442" s="131">
        <v>0</v>
      </c>
    </row>
    <row r="1443" spans="1:5">
      <c r="A1443" t="s">
        <v>8419</v>
      </c>
      <c r="B1443">
        <v>50</v>
      </c>
      <c r="D1443" s="20" t="s">
        <v>3613</v>
      </c>
      <c r="E1443" s="131">
        <v>0</v>
      </c>
    </row>
    <row r="1444" spans="1:5">
      <c r="A1444" t="s">
        <v>8421</v>
      </c>
      <c r="B1444">
        <v>50</v>
      </c>
      <c r="D1444" s="20" t="s">
        <v>3614</v>
      </c>
      <c r="E1444" s="131">
        <v>0</v>
      </c>
    </row>
    <row r="1445" spans="1:5">
      <c r="A1445" t="s">
        <v>8423</v>
      </c>
      <c r="B1445">
        <v>50</v>
      </c>
      <c r="D1445" s="20" t="s">
        <v>3615</v>
      </c>
      <c r="E1445" s="131">
        <v>0</v>
      </c>
    </row>
    <row r="1446" spans="1:5">
      <c r="A1446" t="s">
        <v>8425</v>
      </c>
      <c r="B1446">
        <v>50</v>
      </c>
      <c r="D1446" s="20" t="s">
        <v>3616</v>
      </c>
      <c r="E1446" s="131">
        <v>0</v>
      </c>
    </row>
    <row r="1447" spans="1:5">
      <c r="A1447" t="s">
        <v>8427</v>
      </c>
      <c r="B1447">
        <v>50</v>
      </c>
      <c r="D1447" s="20" t="s">
        <v>3617</v>
      </c>
      <c r="E1447" s="131">
        <v>0</v>
      </c>
    </row>
    <row r="1448" spans="1:5">
      <c r="A1448" t="s">
        <v>8429</v>
      </c>
      <c r="B1448">
        <v>50</v>
      </c>
      <c r="D1448" s="20" t="s">
        <v>3618</v>
      </c>
      <c r="E1448" s="131">
        <v>0</v>
      </c>
    </row>
    <row r="1449" spans="1:5">
      <c r="A1449" t="s">
        <v>8431</v>
      </c>
      <c r="B1449">
        <v>50</v>
      </c>
      <c r="D1449" s="20" t="s">
        <v>3619</v>
      </c>
      <c r="E1449" s="131">
        <v>0</v>
      </c>
    </row>
    <row r="1450" spans="1:5">
      <c r="A1450" t="s">
        <v>8433</v>
      </c>
      <c r="B1450">
        <v>50</v>
      </c>
      <c r="D1450" s="20" t="s">
        <v>3620</v>
      </c>
      <c r="E1450" s="131">
        <v>0</v>
      </c>
    </row>
    <row r="1451" spans="1:5">
      <c r="A1451" t="s">
        <v>8435</v>
      </c>
      <c r="B1451">
        <v>50</v>
      </c>
      <c r="D1451" s="20" t="s">
        <v>3621</v>
      </c>
      <c r="E1451" s="131">
        <v>0</v>
      </c>
    </row>
    <row r="1452" spans="1:5">
      <c r="A1452" t="s">
        <v>8437</v>
      </c>
      <c r="B1452">
        <v>50</v>
      </c>
      <c r="D1452" s="20" t="s">
        <v>3622</v>
      </c>
      <c r="E1452" s="131">
        <v>0</v>
      </c>
    </row>
    <row r="1453" spans="1:5">
      <c r="A1453" t="s">
        <v>8439</v>
      </c>
      <c r="B1453">
        <v>50</v>
      </c>
      <c r="D1453" s="20" t="s">
        <v>3623</v>
      </c>
      <c r="E1453" s="131">
        <v>0</v>
      </c>
    </row>
    <row r="1454" spans="1:5">
      <c r="A1454" t="s">
        <v>8441</v>
      </c>
      <c r="B1454">
        <v>50</v>
      </c>
      <c r="D1454" s="20" t="s">
        <v>3624</v>
      </c>
      <c r="E1454" s="131">
        <v>0</v>
      </c>
    </row>
    <row r="1455" spans="1:5">
      <c r="A1455" t="s">
        <v>8443</v>
      </c>
      <c r="B1455">
        <v>50</v>
      </c>
      <c r="D1455" s="20" t="s">
        <v>3625</v>
      </c>
      <c r="E1455" s="131">
        <v>0</v>
      </c>
    </row>
    <row r="1456" spans="1:5">
      <c r="A1456" t="s">
        <v>8445</v>
      </c>
      <c r="B1456">
        <v>50</v>
      </c>
      <c r="D1456" s="20" t="s">
        <v>3626</v>
      </c>
      <c r="E1456" s="131">
        <v>0</v>
      </c>
    </row>
    <row r="1457" spans="1:5">
      <c r="A1457" t="s">
        <v>8447</v>
      </c>
      <c r="B1457">
        <v>50</v>
      </c>
      <c r="D1457" s="20" t="s">
        <v>3627</v>
      </c>
      <c r="E1457" s="131">
        <v>0</v>
      </c>
    </row>
    <row r="1458" spans="1:5">
      <c r="A1458" t="s">
        <v>8449</v>
      </c>
      <c r="B1458">
        <v>50</v>
      </c>
      <c r="D1458" s="20" t="s">
        <v>3628</v>
      </c>
      <c r="E1458" s="131">
        <v>0</v>
      </c>
    </row>
    <row r="1459" spans="1:5">
      <c r="A1459" t="s">
        <v>8451</v>
      </c>
      <c r="B1459">
        <v>50</v>
      </c>
      <c r="D1459" s="20" t="s">
        <v>3629</v>
      </c>
      <c r="E1459" s="131">
        <v>0</v>
      </c>
    </row>
    <row r="1460" spans="1:5">
      <c r="A1460" t="s">
        <v>8453</v>
      </c>
      <c r="B1460">
        <v>50</v>
      </c>
      <c r="D1460" s="20" t="s">
        <v>3630</v>
      </c>
      <c r="E1460" s="131">
        <v>0</v>
      </c>
    </row>
    <row r="1461" spans="1:5">
      <c r="A1461" t="s">
        <v>8455</v>
      </c>
      <c r="B1461">
        <v>50</v>
      </c>
      <c r="D1461" s="20" t="s">
        <v>3631</v>
      </c>
      <c r="E1461" s="131">
        <v>0</v>
      </c>
    </row>
    <row r="1462" spans="1:5">
      <c r="A1462" t="s">
        <v>8457</v>
      </c>
      <c r="B1462">
        <v>50</v>
      </c>
      <c r="D1462" s="20" t="s">
        <v>3632</v>
      </c>
      <c r="E1462" s="131">
        <v>0</v>
      </c>
    </row>
    <row r="1463" spans="1:5">
      <c r="A1463" t="s">
        <v>8459</v>
      </c>
      <c r="B1463">
        <v>50</v>
      </c>
      <c r="D1463" s="20" t="s">
        <v>824</v>
      </c>
      <c r="E1463" s="131">
        <v>0</v>
      </c>
    </row>
    <row r="1464" spans="1:5">
      <c r="A1464" t="s">
        <v>8461</v>
      </c>
      <c r="B1464">
        <v>50</v>
      </c>
      <c r="D1464" s="20" t="s">
        <v>2237</v>
      </c>
      <c r="E1464" s="131">
        <v>1</v>
      </c>
    </row>
    <row r="1465" spans="1:5">
      <c r="A1465" t="s">
        <v>8463</v>
      </c>
      <c r="B1465">
        <v>50</v>
      </c>
      <c r="D1465" s="20" t="s">
        <v>1271</v>
      </c>
      <c r="E1465" s="131">
        <v>0</v>
      </c>
    </row>
    <row r="1466" spans="1:5">
      <c r="A1466" t="s">
        <v>8465</v>
      </c>
      <c r="B1466">
        <v>50</v>
      </c>
      <c r="D1466" s="20" t="s">
        <v>744</v>
      </c>
      <c r="E1466" s="131">
        <v>0</v>
      </c>
    </row>
    <row r="1467" spans="1:5">
      <c r="A1467" t="s">
        <v>8467</v>
      </c>
      <c r="B1467">
        <v>50</v>
      </c>
      <c r="D1467" s="20" t="s">
        <v>2488</v>
      </c>
      <c r="E1467" s="131">
        <v>0</v>
      </c>
    </row>
    <row r="1468" spans="1:5">
      <c r="A1468" t="s">
        <v>8469</v>
      </c>
      <c r="B1468">
        <v>50</v>
      </c>
      <c r="D1468" s="20" t="s">
        <v>2211</v>
      </c>
      <c r="E1468" s="131">
        <v>0</v>
      </c>
    </row>
    <row r="1469" spans="1:5">
      <c r="A1469" t="s">
        <v>8471</v>
      </c>
      <c r="B1469">
        <v>50</v>
      </c>
      <c r="D1469" s="20" t="s">
        <v>2272</v>
      </c>
      <c r="E1469" s="131">
        <v>3</v>
      </c>
    </row>
    <row r="1470" spans="1:5">
      <c r="A1470" t="s">
        <v>8473</v>
      </c>
      <c r="B1470">
        <v>50</v>
      </c>
      <c r="D1470" s="20" t="s">
        <v>2274</v>
      </c>
      <c r="E1470" s="131">
        <v>0</v>
      </c>
    </row>
    <row r="1471" spans="1:5">
      <c r="A1471" t="s">
        <v>8475</v>
      </c>
      <c r="B1471">
        <v>50</v>
      </c>
      <c r="D1471" s="20" t="s">
        <v>1246</v>
      </c>
      <c r="E1471" s="131">
        <v>0</v>
      </c>
    </row>
    <row r="1472" spans="1:5">
      <c r="A1472" t="s">
        <v>8477</v>
      </c>
      <c r="B1472">
        <v>50</v>
      </c>
      <c r="D1472" s="20" t="s">
        <v>2214</v>
      </c>
      <c r="E1472" s="131">
        <v>0</v>
      </c>
    </row>
    <row r="1473" spans="1:5">
      <c r="A1473" t="s">
        <v>8479</v>
      </c>
      <c r="B1473">
        <v>50</v>
      </c>
      <c r="D1473" s="20" t="s">
        <v>782</v>
      </c>
      <c r="E1473" s="131">
        <v>0</v>
      </c>
    </row>
    <row r="1474" spans="1:5">
      <c r="A1474" t="s">
        <v>8481</v>
      </c>
      <c r="B1474">
        <v>50</v>
      </c>
      <c r="D1474" s="20" t="s">
        <v>721</v>
      </c>
      <c r="E1474" s="131">
        <v>1</v>
      </c>
    </row>
    <row r="1475" spans="1:5">
      <c r="A1475" t="s">
        <v>8483</v>
      </c>
      <c r="B1475">
        <v>50</v>
      </c>
      <c r="D1475" s="20" t="s">
        <v>1213</v>
      </c>
      <c r="E1475" s="131">
        <v>0</v>
      </c>
    </row>
    <row r="1476" spans="1:5">
      <c r="A1476" t="s">
        <v>8485</v>
      </c>
      <c r="B1476">
        <v>50</v>
      </c>
      <c r="D1476" s="20" t="s">
        <v>2210</v>
      </c>
      <c r="E1476" s="131">
        <v>0</v>
      </c>
    </row>
    <row r="1477" spans="1:5">
      <c r="A1477" t="s">
        <v>8487</v>
      </c>
      <c r="B1477">
        <v>50</v>
      </c>
      <c r="D1477" s="20" t="s">
        <v>2277</v>
      </c>
      <c r="E1477" s="131">
        <v>0</v>
      </c>
    </row>
    <row r="1478" spans="1:5">
      <c r="A1478" t="s">
        <v>8489</v>
      </c>
      <c r="B1478">
        <v>50</v>
      </c>
      <c r="D1478" s="20" t="s">
        <v>2220</v>
      </c>
      <c r="E1478" s="131">
        <v>1</v>
      </c>
    </row>
    <row r="1479" spans="1:5">
      <c r="A1479" t="s">
        <v>8491</v>
      </c>
      <c r="B1479">
        <v>50</v>
      </c>
      <c r="D1479" s="20" t="s">
        <v>2533</v>
      </c>
      <c r="E1479" s="131">
        <v>0</v>
      </c>
    </row>
    <row r="1480" spans="1:5">
      <c r="A1480" t="s">
        <v>8493</v>
      </c>
      <c r="B1480">
        <v>50</v>
      </c>
      <c r="D1480" s="20" t="s">
        <v>771</v>
      </c>
      <c r="E1480" s="131">
        <v>0</v>
      </c>
    </row>
    <row r="1481" spans="1:5">
      <c r="A1481" t="s">
        <v>8495</v>
      </c>
      <c r="B1481">
        <v>50</v>
      </c>
      <c r="D1481" s="20" t="s">
        <v>2517</v>
      </c>
      <c r="E1481" s="131">
        <v>0</v>
      </c>
    </row>
    <row r="1482" spans="1:5">
      <c r="A1482" t="s">
        <v>8497</v>
      </c>
      <c r="B1482">
        <v>50</v>
      </c>
      <c r="D1482" s="20" t="s">
        <v>2281</v>
      </c>
      <c r="E1482" s="131">
        <v>0</v>
      </c>
    </row>
    <row r="1483" spans="1:5">
      <c r="A1483" t="s">
        <v>8499</v>
      </c>
      <c r="B1483">
        <v>50</v>
      </c>
      <c r="D1483" s="20" t="s">
        <v>737</v>
      </c>
      <c r="E1483" s="131">
        <v>0</v>
      </c>
    </row>
    <row r="1484" spans="1:5">
      <c r="A1484" t="s">
        <v>8501</v>
      </c>
      <c r="B1484">
        <v>50</v>
      </c>
      <c r="D1484" s="20" t="s">
        <v>2212</v>
      </c>
      <c r="E1484" s="131">
        <v>0</v>
      </c>
    </row>
    <row r="1485" spans="1:5">
      <c r="A1485" t="s">
        <v>8503</v>
      </c>
      <c r="B1485">
        <v>50</v>
      </c>
      <c r="D1485" s="20" t="s">
        <v>2213</v>
      </c>
      <c r="E1485" s="131">
        <v>0</v>
      </c>
    </row>
    <row r="1486" spans="1:5">
      <c r="A1486" t="s">
        <v>1503</v>
      </c>
      <c r="B1486">
        <v>21</v>
      </c>
      <c r="D1486" s="20" t="s">
        <v>2273</v>
      </c>
      <c r="E1486" s="131">
        <v>0</v>
      </c>
    </row>
    <row r="1487" spans="1:5">
      <c r="A1487" t="s">
        <v>1504</v>
      </c>
      <c r="B1487">
        <v>185</v>
      </c>
      <c r="D1487" s="20" t="s">
        <v>2487</v>
      </c>
      <c r="E1487" s="131">
        <v>0</v>
      </c>
    </row>
    <row r="1488" spans="1:5">
      <c r="A1488" t="s">
        <v>1505</v>
      </c>
      <c r="B1488">
        <v>145</v>
      </c>
      <c r="D1488" s="20" t="s">
        <v>2670</v>
      </c>
      <c r="E1488" s="131">
        <v>0</v>
      </c>
    </row>
    <row r="1489" spans="1:5">
      <c r="A1489" t="s">
        <v>1507</v>
      </c>
      <c r="B1489">
        <v>80</v>
      </c>
      <c r="D1489" s="20" t="s">
        <v>773</v>
      </c>
      <c r="E1489" s="131">
        <v>0</v>
      </c>
    </row>
    <row r="1490" spans="1:5">
      <c r="A1490" t="s">
        <v>1508</v>
      </c>
      <c r="B1490">
        <v>236</v>
      </c>
      <c r="D1490" s="20" t="s">
        <v>2705</v>
      </c>
      <c r="E1490" s="131">
        <v>0</v>
      </c>
    </row>
    <row r="1491" spans="1:5">
      <c r="A1491" t="s">
        <v>1509</v>
      </c>
      <c r="B1491">
        <v>160</v>
      </c>
      <c r="D1491" s="20" t="s">
        <v>789</v>
      </c>
      <c r="E1491" s="131">
        <v>0</v>
      </c>
    </row>
    <row r="1492" spans="1:5">
      <c r="A1492" t="s">
        <v>1510</v>
      </c>
      <c r="B1492">
        <v>142</v>
      </c>
      <c r="D1492" s="20" t="s">
        <v>726</v>
      </c>
      <c r="E1492" s="131">
        <v>0</v>
      </c>
    </row>
    <row r="1493" spans="1:5">
      <c r="A1493" t="s">
        <v>1511</v>
      </c>
      <c r="B1493">
        <v>1</v>
      </c>
      <c r="D1493" s="20" t="s">
        <v>684</v>
      </c>
      <c r="E1493" s="131">
        <v>5</v>
      </c>
    </row>
    <row r="1494" spans="1:5">
      <c r="A1494" t="s">
        <v>1512</v>
      </c>
      <c r="B1494">
        <v>63</v>
      </c>
      <c r="D1494" s="20" t="s">
        <v>1240</v>
      </c>
      <c r="E1494" s="131">
        <v>0</v>
      </c>
    </row>
    <row r="1495" spans="1:5">
      <c r="A1495" t="s">
        <v>1513</v>
      </c>
      <c r="B1495">
        <v>77</v>
      </c>
      <c r="D1495" s="20" t="s">
        <v>1247</v>
      </c>
      <c r="E1495" s="131">
        <v>0</v>
      </c>
    </row>
    <row r="1496" spans="1:5">
      <c r="A1496" t="s">
        <v>1514</v>
      </c>
      <c r="B1496">
        <v>248</v>
      </c>
      <c r="D1496" s="20" t="s">
        <v>2300</v>
      </c>
      <c r="E1496" s="131">
        <v>2</v>
      </c>
    </row>
    <row r="1497" spans="1:5">
      <c r="A1497" t="s">
        <v>1515</v>
      </c>
      <c r="B1497">
        <v>199</v>
      </c>
      <c r="D1497" s="20" t="s">
        <v>2490</v>
      </c>
      <c r="E1497" s="131">
        <v>0</v>
      </c>
    </row>
    <row r="1498" spans="1:5">
      <c r="A1498" t="s">
        <v>1516</v>
      </c>
      <c r="B1498">
        <v>36</v>
      </c>
      <c r="D1498" s="20" t="s">
        <v>1250</v>
      </c>
      <c r="E1498" s="131">
        <v>0</v>
      </c>
    </row>
    <row r="1499" spans="1:5">
      <c r="A1499" t="s">
        <v>1517</v>
      </c>
      <c r="B1499">
        <v>47</v>
      </c>
      <c r="D1499" s="20" t="s">
        <v>849</v>
      </c>
      <c r="E1499" s="131">
        <v>0</v>
      </c>
    </row>
    <row r="1500" spans="1:5">
      <c r="A1500" t="s">
        <v>1518</v>
      </c>
      <c r="B1500">
        <v>46</v>
      </c>
      <c r="D1500" s="20" t="s">
        <v>1224</v>
      </c>
      <c r="E1500" s="131">
        <v>0</v>
      </c>
    </row>
    <row r="1501" spans="1:5">
      <c r="A1501" t="s">
        <v>4430</v>
      </c>
      <c r="B1501">
        <v>50</v>
      </c>
      <c r="D1501" s="20" t="s">
        <v>1248</v>
      </c>
      <c r="E1501" s="131">
        <v>0</v>
      </c>
    </row>
    <row r="1502" spans="1:5">
      <c r="A1502" t="s">
        <v>4431</v>
      </c>
      <c r="B1502">
        <v>50</v>
      </c>
      <c r="D1502" s="20" t="s">
        <v>855</v>
      </c>
      <c r="E1502" s="131">
        <v>0</v>
      </c>
    </row>
    <row r="1503" spans="1:5">
      <c r="A1503" t="s">
        <v>4432</v>
      </c>
      <c r="B1503">
        <v>50</v>
      </c>
      <c r="D1503" s="20" t="s">
        <v>1207</v>
      </c>
      <c r="E1503" s="131">
        <v>0</v>
      </c>
    </row>
    <row r="1504" spans="1:5">
      <c r="A1504" t="s">
        <v>4433</v>
      </c>
      <c r="B1504">
        <v>50</v>
      </c>
      <c r="D1504" s="20" t="s">
        <v>730</v>
      </c>
      <c r="E1504" s="131">
        <v>7</v>
      </c>
    </row>
    <row r="1505" spans="1:5">
      <c r="A1505" t="s">
        <v>4434</v>
      </c>
      <c r="B1505">
        <v>50</v>
      </c>
      <c r="D1505" s="20" t="s">
        <v>1244</v>
      </c>
      <c r="E1505" s="131">
        <v>0</v>
      </c>
    </row>
    <row r="1506" spans="1:5">
      <c r="A1506" t="s">
        <v>4435</v>
      </c>
      <c r="B1506">
        <v>50</v>
      </c>
      <c r="D1506" s="20" t="s">
        <v>729</v>
      </c>
      <c r="E1506" s="131">
        <v>0</v>
      </c>
    </row>
    <row r="1507" spans="1:5">
      <c r="A1507" t="s">
        <v>4436</v>
      </c>
      <c r="B1507">
        <v>50</v>
      </c>
      <c r="D1507" s="20" t="s">
        <v>1046</v>
      </c>
      <c r="E1507" s="131">
        <v>0</v>
      </c>
    </row>
    <row r="1508" spans="1:5">
      <c r="A1508" t="s">
        <v>4437</v>
      </c>
      <c r="B1508">
        <v>50</v>
      </c>
      <c r="D1508" s="20" t="s">
        <v>2606</v>
      </c>
      <c r="E1508" s="131">
        <v>0</v>
      </c>
    </row>
    <row r="1509" spans="1:5">
      <c r="A1509" t="s">
        <v>4438</v>
      </c>
      <c r="B1509">
        <v>50</v>
      </c>
      <c r="D1509" s="20" t="s">
        <v>2492</v>
      </c>
      <c r="E1509" s="131">
        <v>0</v>
      </c>
    </row>
    <row r="1510" spans="1:5">
      <c r="A1510" t="s">
        <v>4439</v>
      </c>
      <c r="B1510">
        <v>50</v>
      </c>
      <c r="D1510" s="20" t="s">
        <v>2636</v>
      </c>
      <c r="E1510" s="131">
        <v>0</v>
      </c>
    </row>
    <row r="1511" spans="1:5">
      <c r="A1511" t="s">
        <v>4440</v>
      </c>
      <c r="B1511">
        <v>50</v>
      </c>
      <c r="D1511" s="20" t="s">
        <v>2503</v>
      </c>
      <c r="E1511" s="131">
        <v>0</v>
      </c>
    </row>
    <row r="1512" spans="1:5">
      <c r="A1512" t="s">
        <v>4441</v>
      </c>
      <c r="B1512">
        <v>50</v>
      </c>
      <c r="D1512" s="20" t="s">
        <v>701</v>
      </c>
      <c r="E1512" s="131">
        <v>0</v>
      </c>
    </row>
    <row r="1513" spans="1:5">
      <c r="A1513" t="s">
        <v>4442</v>
      </c>
      <c r="B1513">
        <v>50</v>
      </c>
      <c r="D1513" s="20" t="s">
        <v>795</v>
      </c>
      <c r="E1513" s="131">
        <v>1</v>
      </c>
    </row>
    <row r="1514" spans="1:5">
      <c r="A1514" t="s">
        <v>4443</v>
      </c>
      <c r="B1514">
        <v>50</v>
      </c>
      <c r="D1514" s="20" t="s">
        <v>2202</v>
      </c>
      <c r="E1514" s="131">
        <v>0</v>
      </c>
    </row>
    <row r="1515" spans="1:5">
      <c r="A1515" t="s">
        <v>4444</v>
      </c>
      <c r="B1515">
        <v>0</v>
      </c>
      <c r="D1515" s="20" t="s">
        <v>2532</v>
      </c>
      <c r="E1515" s="131">
        <v>0</v>
      </c>
    </row>
    <row r="1516" spans="1:5">
      <c r="A1516" t="s">
        <v>4445</v>
      </c>
      <c r="B1516">
        <v>50</v>
      </c>
      <c r="D1516" s="20" t="s">
        <v>832</v>
      </c>
      <c r="E1516" s="131">
        <v>0</v>
      </c>
    </row>
    <row r="1517" spans="1:5">
      <c r="A1517" t="s">
        <v>4446</v>
      </c>
      <c r="B1517">
        <v>50</v>
      </c>
      <c r="D1517" s="20" t="s">
        <v>1044</v>
      </c>
      <c r="E1517" s="131">
        <v>0</v>
      </c>
    </row>
    <row r="1518" spans="1:5">
      <c r="A1518" t="s">
        <v>4447</v>
      </c>
      <c r="B1518">
        <v>50</v>
      </c>
      <c r="D1518" s="20" t="s">
        <v>1045</v>
      </c>
      <c r="E1518" s="131">
        <v>0</v>
      </c>
    </row>
    <row r="1519" spans="1:5">
      <c r="A1519" t="s">
        <v>4448</v>
      </c>
      <c r="B1519">
        <v>50</v>
      </c>
      <c r="D1519" s="20" t="s">
        <v>1047</v>
      </c>
      <c r="E1519" s="131">
        <v>0</v>
      </c>
    </row>
    <row r="1520" spans="1:5">
      <c r="A1520" t="s">
        <v>4449</v>
      </c>
      <c r="B1520">
        <v>50</v>
      </c>
      <c r="D1520" s="20" t="s">
        <v>1232</v>
      </c>
      <c r="E1520" s="131">
        <v>1</v>
      </c>
    </row>
    <row r="1521" spans="1:5">
      <c r="A1521" t="s">
        <v>4450</v>
      </c>
      <c r="B1521">
        <v>50</v>
      </c>
      <c r="D1521" s="20" t="s">
        <v>742</v>
      </c>
      <c r="E1521" s="131">
        <v>0</v>
      </c>
    </row>
    <row r="1522" spans="1:5">
      <c r="A1522" t="s">
        <v>4451</v>
      </c>
      <c r="B1522">
        <v>50</v>
      </c>
      <c r="D1522" s="20" t="s">
        <v>2255</v>
      </c>
      <c r="E1522" s="131">
        <v>0</v>
      </c>
    </row>
    <row r="1523" spans="1:5">
      <c r="A1523" t="s">
        <v>4452</v>
      </c>
      <c r="B1523">
        <v>0</v>
      </c>
      <c r="D1523" s="20" t="s">
        <v>2205</v>
      </c>
      <c r="E1523" s="131">
        <v>0</v>
      </c>
    </row>
    <row r="1524" spans="1:5">
      <c r="A1524" t="s">
        <v>4453</v>
      </c>
      <c r="B1524">
        <v>50</v>
      </c>
      <c r="D1524" s="20" t="s">
        <v>2690</v>
      </c>
      <c r="E1524" s="131">
        <v>0</v>
      </c>
    </row>
    <row r="1525" spans="1:5">
      <c r="A1525" t="s">
        <v>4454</v>
      </c>
      <c r="B1525">
        <v>50</v>
      </c>
      <c r="D1525" s="20" t="s">
        <v>1768</v>
      </c>
      <c r="E1525" s="131">
        <v>93</v>
      </c>
    </row>
    <row r="1526" spans="1:5">
      <c r="A1526" t="s">
        <v>4455</v>
      </c>
      <c r="B1526">
        <v>50</v>
      </c>
      <c r="D1526" s="20" t="s">
        <v>1769</v>
      </c>
      <c r="E1526" s="131">
        <v>111</v>
      </c>
    </row>
    <row r="1527" spans="1:5">
      <c r="A1527" t="s">
        <v>4456</v>
      </c>
      <c r="B1527">
        <v>0</v>
      </c>
      <c r="D1527" s="20" t="s">
        <v>1770</v>
      </c>
      <c r="E1527" s="131">
        <v>67</v>
      </c>
    </row>
    <row r="1528" spans="1:5">
      <c r="A1528" t="s">
        <v>4457</v>
      </c>
      <c r="B1528">
        <v>50</v>
      </c>
      <c r="D1528" s="20" t="s">
        <v>1771</v>
      </c>
      <c r="E1528" s="131">
        <v>108</v>
      </c>
    </row>
    <row r="1529" spans="1:5">
      <c r="A1529" t="s">
        <v>4458</v>
      </c>
      <c r="B1529">
        <v>50</v>
      </c>
      <c r="D1529" s="20" t="s">
        <v>1772</v>
      </c>
      <c r="E1529" s="131">
        <v>99</v>
      </c>
    </row>
    <row r="1530" spans="1:5">
      <c r="A1530" t="s">
        <v>4459</v>
      </c>
      <c r="B1530">
        <v>50</v>
      </c>
      <c r="D1530" s="20" t="s">
        <v>2740</v>
      </c>
      <c r="E1530" s="131">
        <v>83</v>
      </c>
    </row>
    <row r="1531" spans="1:5">
      <c r="A1531" t="s">
        <v>4460</v>
      </c>
      <c r="B1531">
        <v>0</v>
      </c>
      <c r="D1531" s="20" t="s">
        <v>2741</v>
      </c>
      <c r="E1531" s="131">
        <v>64</v>
      </c>
    </row>
    <row r="1532" spans="1:5">
      <c r="A1532" t="s">
        <v>4461</v>
      </c>
      <c r="B1532">
        <v>0</v>
      </c>
      <c r="D1532" s="20" t="s">
        <v>2742</v>
      </c>
      <c r="E1532" s="131">
        <v>78</v>
      </c>
    </row>
    <row r="1533" spans="1:5">
      <c r="A1533" t="s">
        <v>4462</v>
      </c>
      <c r="B1533">
        <v>50</v>
      </c>
      <c r="D1533" s="20" t="s">
        <v>2743</v>
      </c>
      <c r="E1533" s="131">
        <v>56</v>
      </c>
    </row>
    <row r="1534" spans="1:5">
      <c r="A1534" t="s">
        <v>4463</v>
      </c>
      <c r="B1534">
        <v>50</v>
      </c>
      <c r="D1534" s="20" t="s">
        <v>2744</v>
      </c>
      <c r="E1534" s="131">
        <v>53</v>
      </c>
    </row>
    <row r="1535" spans="1:5">
      <c r="A1535" t="s">
        <v>4464</v>
      </c>
      <c r="B1535">
        <v>0</v>
      </c>
      <c r="D1535" s="20" t="s">
        <v>2745</v>
      </c>
      <c r="E1535" s="131">
        <v>93</v>
      </c>
    </row>
    <row r="1536" spans="1:5">
      <c r="A1536" t="s">
        <v>4465</v>
      </c>
      <c r="B1536">
        <v>0</v>
      </c>
      <c r="D1536" s="20" t="s">
        <v>2746</v>
      </c>
      <c r="E1536" s="131">
        <v>0</v>
      </c>
    </row>
    <row r="1537" spans="1:5">
      <c r="A1537" t="s">
        <v>4466</v>
      </c>
      <c r="B1537">
        <v>50</v>
      </c>
      <c r="D1537" s="20" t="s">
        <v>2747</v>
      </c>
      <c r="E1537" s="131">
        <v>91</v>
      </c>
    </row>
    <row r="1538" spans="1:5">
      <c r="A1538" t="s">
        <v>4467</v>
      </c>
      <c r="B1538">
        <v>50</v>
      </c>
      <c r="D1538" s="20" t="s">
        <v>2748</v>
      </c>
      <c r="E1538" s="131">
        <v>71</v>
      </c>
    </row>
    <row r="1539" spans="1:5">
      <c r="A1539" t="s">
        <v>4468</v>
      </c>
      <c r="B1539">
        <v>50</v>
      </c>
      <c r="D1539" s="20" t="s">
        <v>2749</v>
      </c>
      <c r="E1539" s="131">
        <v>78</v>
      </c>
    </row>
    <row r="1540" spans="1:5">
      <c r="A1540" t="s">
        <v>4469</v>
      </c>
      <c r="B1540">
        <v>50</v>
      </c>
      <c r="D1540" s="20" t="s">
        <v>668</v>
      </c>
      <c r="E1540" s="131">
        <v>29</v>
      </c>
    </row>
    <row r="1541" spans="1:5">
      <c r="A1541" t="s">
        <v>4470</v>
      </c>
      <c r="B1541">
        <v>50</v>
      </c>
      <c r="D1541" s="20" t="s">
        <v>3225</v>
      </c>
      <c r="E1541" s="131">
        <v>1</v>
      </c>
    </row>
    <row r="1542" spans="1:5">
      <c r="A1542" t="s">
        <v>4471</v>
      </c>
      <c r="B1542">
        <v>50</v>
      </c>
      <c r="D1542" s="20" t="s">
        <v>3226</v>
      </c>
      <c r="E1542" s="131">
        <v>26</v>
      </c>
    </row>
    <row r="1543" spans="1:5">
      <c r="A1543" t="s">
        <v>4472</v>
      </c>
      <c r="B1543">
        <v>50</v>
      </c>
      <c r="D1543" s="20" t="s">
        <v>3227</v>
      </c>
      <c r="E1543" s="131">
        <v>37</v>
      </c>
    </row>
    <row r="1544" spans="1:5">
      <c r="A1544" t="s">
        <v>4473</v>
      </c>
      <c r="B1544">
        <v>50</v>
      </c>
      <c r="D1544" s="20" t="s">
        <v>669</v>
      </c>
      <c r="E1544" s="131">
        <v>0</v>
      </c>
    </row>
    <row r="1545" spans="1:5">
      <c r="A1545" t="s">
        <v>4474</v>
      </c>
      <c r="B1545">
        <v>50</v>
      </c>
      <c r="D1545" s="20" t="s">
        <v>670</v>
      </c>
      <c r="E1545" s="131">
        <v>0</v>
      </c>
    </row>
    <row r="1546" spans="1:5">
      <c r="A1546" t="s">
        <v>4475</v>
      </c>
      <c r="B1546">
        <v>50</v>
      </c>
      <c r="D1546" s="20" t="s">
        <v>671</v>
      </c>
      <c r="E1546" s="131">
        <v>4</v>
      </c>
    </row>
    <row r="1547" spans="1:5">
      <c r="A1547" t="s">
        <v>4476</v>
      </c>
      <c r="B1547">
        <v>50</v>
      </c>
      <c r="D1547" s="20" t="s">
        <v>672</v>
      </c>
      <c r="E1547" s="131">
        <v>0</v>
      </c>
    </row>
    <row r="1548" spans="1:5">
      <c r="A1548" t="s">
        <v>4477</v>
      </c>
      <c r="B1548">
        <v>50</v>
      </c>
      <c r="D1548" s="20" t="s">
        <v>673</v>
      </c>
      <c r="E1548" s="131">
        <v>0</v>
      </c>
    </row>
    <row r="1549" spans="1:5">
      <c r="A1549" t="s">
        <v>4478</v>
      </c>
      <c r="B1549">
        <v>50</v>
      </c>
      <c r="D1549" s="20" t="s">
        <v>674</v>
      </c>
      <c r="E1549" s="131">
        <v>0</v>
      </c>
    </row>
    <row r="1550" spans="1:5">
      <c r="A1550" t="s">
        <v>4479</v>
      </c>
      <c r="B1550">
        <v>50</v>
      </c>
      <c r="D1550" s="20" t="s">
        <v>675</v>
      </c>
      <c r="E1550" s="131">
        <v>0</v>
      </c>
    </row>
    <row r="1551" spans="1:5">
      <c r="A1551" t="s">
        <v>4480</v>
      </c>
      <c r="B1551">
        <v>50</v>
      </c>
      <c r="D1551" s="20" t="s">
        <v>676</v>
      </c>
      <c r="E1551" s="131">
        <v>0</v>
      </c>
    </row>
    <row r="1552" spans="1:5">
      <c r="A1552" t="s">
        <v>4481</v>
      </c>
      <c r="B1552">
        <v>50</v>
      </c>
      <c r="D1552" s="20" t="s">
        <v>677</v>
      </c>
      <c r="E1552" s="131">
        <v>0</v>
      </c>
    </row>
    <row r="1553" spans="1:5">
      <c r="A1553" t="s">
        <v>4482</v>
      </c>
      <c r="B1553">
        <v>50</v>
      </c>
      <c r="D1553" s="20" t="s">
        <v>678</v>
      </c>
      <c r="E1553" s="131">
        <v>0</v>
      </c>
    </row>
    <row r="1554" spans="1:5">
      <c r="A1554" t="s">
        <v>4483</v>
      </c>
      <c r="B1554">
        <v>50</v>
      </c>
      <c r="D1554" s="20" t="s">
        <v>679</v>
      </c>
      <c r="E1554" s="131">
        <v>0</v>
      </c>
    </row>
    <row r="1555" spans="1:5">
      <c r="A1555" t="s">
        <v>4500</v>
      </c>
      <c r="B1555">
        <v>50</v>
      </c>
      <c r="D1555" s="20" t="s">
        <v>680</v>
      </c>
      <c r="E1555" s="131">
        <v>0</v>
      </c>
    </row>
    <row r="1556" spans="1:5">
      <c r="A1556" t="s">
        <v>4501</v>
      </c>
      <c r="B1556">
        <v>50</v>
      </c>
      <c r="D1556" s="20" t="s">
        <v>3231</v>
      </c>
      <c r="E1556" s="131">
        <v>0</v>
      </c>
    </row>
    <row r="1557" spans="1:5">
      <c r="A1557" t="s">
        <v>4502</v>
      </c>
      <c r="B1557">
        <v>50</v>
      </c>
      <c r="D1557" s="20" t="s">
        <v>3232</v>
      </c>
      <c r="E1557" s="131">
        <v>0</v>
      </c>
    </row>
    <row r="1558" spans="1:5">
      <c r="A1558" t="s">
        <v>4503</v>
      </c>
      <c r="B1558">
        <v>50</v>
      </c>
      <c r="D1558" s="20" t="s">
        <v>3233</v>
      </c>
      <c r="E1558" s="131">
        <v>0</v>
      </c>
    </row>
    <row r="1559" spans="1:5">
      <c r="A1559" t="s">
        <v>4504</v>
      </c>
      <c r="B1559">
        <v>50</v>
      </c>
      <c r="D1559" s="20" t="s">
        <v>3234</v>
      </c>
      <c r="E1559" s="131">
        <v>0</v>
      </c>
    </row>
    <row r="1560" spans="1:5">
      <c r="A1560" t="s">
        <v>4505</v>
      </c>
      <c r="B1560">
        <v>50</v>
      </c>
      <c r="D1560" s="20" t="s">
        <v>3235</v>
      </c>
      <c r="E1560" s="131">
        <v>0</v>
      </c>
    </row>
    <row r="1561" spans="1:5">
      <c r="A1561" t="s">
        <v>4506</v>
      </c>
      <c r="B1561">
        <v>50</v>
      </c>
      <c r="D1561" s="20" t="s">
        <v>2037</v>
      </c>
      <c r="E1561" s="131">
        <v>3</v>
      </c>
    </row>
    <row r="1562" spans="1:5">
      <c r="A1562" t="s">
        <v>4507</v>
      </c>
      <c r="B1562">
        <v>50</v>
      </c>
      <c r="D1562" s="20" t="s">
        <v>2038</v>
      </c>
      <c r="E1562" s="131">
        <v>0</v>
      </c>
    </row>
    <row r="1563" spans="1:5">
      <c r="A1563" t="s">
        <v>4508</v>
      </c>
      <c r="B1563">
        <v>50</v>
      </c>
      <c r="D1563" s="20" t="s">
        <v>2039</v>
      </c>
      <c r="E1563" s="131">
        <v>25</v>
      </c>
    </row>
    <row r="1564" spans="1:5">
      <c r="A1564" t="s">
        <v>4509</v>
      </c>
      <c r="B1564">
        <v>50</v>
      </c>
      <c r="D1564" s="20" t="s">
        <v>2040</v>
      </c>
      <c r="E1564" s="131">
        <v>0</v>
      </c>
    </row>
    <row r="1565" spans="1:5">
      <c r="A1565" t="s">
        <v>4510</v>
      </c>
      <c r="B1565">
        <v>50</v>
      </c>
      <c r="D1565" s="20" t="s">
        <v>2041</v>
      </c>
      <c r="E1565" s="131">
        <v>0</v>
      </c>
    </row>
    <row r="1566" spans="1:5">
      <c r="A1566" t="s">
        <v>4511</v>
      </c>
      <c r="B1566">
        <v>50</v>
      </c>
      <c r="D1566" s="20" t="s">
        <v>2042</v>
      </c>
      <c r="E1566" s="131">
        <v>3</v>
      </c>
    </row>
    <row r="1567" spans="1:5">
      <c r="A1567" t="s">
        <v>4512</v>
      </c>
      <c r="B1567">
        <v>50</v>
      </c>
      <c r="D1567" s="20" t="s">
        <v>276</v>
      </c>
      <c r="E1567" s="131">
        <v>48</v>
      </c>
    </row>
    <row r="1568" spans="1:5">
      <c r="A1568" t="s">
        <v>4496</v>
      </c>
      <c r="B1568">
        <v>50</v>
      </c>
      <c r="D1568" s="20" t="s">
        <v>277</v>
      </c>
      <c r="E1568" s="131">
        <v>92</v>
      </c>
    </row>
    <row r="1569" spans="1:5">
      <c r="A1569" t="s">
        <v>4497</v>
      </c>
      <c r="B1569">
        <v>0</v>
      </c>
      <c r="D1569" s="20" t="s">
        <v>278</v>
      </c>
      <c r="E1569" s="131">
        <v>50</v>
      </c>
    </row>
    <row r="1570" spans="1:5">
      <c r="A1570" t="s">
        <v>4498</v>
      </c>
      <c r="B1570">
        <v>50</v>
      </c>
      <c r="D1570" s="20" t="s">
        <v>272</v>
      </c>
      <c r="E1570" s="131">
        <v>64</v>
      </c>
    </row>
    <row r="1571" spans="1:5">
      <c r="A1571" t="s">
        <v>4499</v>
      </c>
      <c r="B1571">
        <v>50</v>
      </c>
      <c r="D1571" s="20" t="s">
        <v>273</v>
      </c>
      <c r="E1571" s="131">
        <v>30</v>
      </c>
    </row>
    <row r="1572" spans="1:5">
      <c r="A1572" t="s">
        <v>4517</v>
      </c>
      <c r="B1572">
        <v>50</v>
      </c>
      <c r="D1572" s="20" t="s">
        <v>1082</v>
      </c>
      <c r="E1572" s="131">
        <v>0</v>
      </c>
    </row>
    <row r="1573" spans="1:5">
      <c r="A1573" t="s">
        <v>4518</v>
      </c>
      <c r="B1573">
        <v>50</v>
      </c>
      <c r="D1573" s="20" t="s">
        <v>3700</v>
      </c>
      <c r="E1573" s="131">
        <v>0</v>
      </c>
    </row>
    <row r="1574" spans="1:5">
      <c r="A1574" t="s">
        <v>4519</v>
      </c>
      <c r="B1574">
        <v>50</v>
      </c>
      <c r="D1574" s="20" t="s">
        <v>836</v>
      </c>
      <c r="E1574" s="131">
        <v>0</v>
      </c>
    </row>
    <row r="1575" spans="1:5">
      <c r="A1575" t="s">
        <v>4520</v>
      </c>
      <c r="B1575">
        <v>50</v>
      </c>
      <c r="D1575" s="20" t="s">
        <v>732</v>
      </c>
      <c r="E1575" s="131">
        <v>0</v>
      </c>
    </row>
    <row r="1576" spans="1:5">
      <c r="A1576" t="s">
        <v>4521</v>
      </c>
      <c r="B1576">
        <v>50</v>
      </c>
      <c r="D1576" s="20" t="s">
        <v>694</v>
      </c>
      <c r="E1576" s="131">
        <v>0</v>
      </c>
    </row>
    <row r="1577" spans="1:5">
      <c r="A1577" t="s">
        <v>4522</v>
      </c>
      <c r="B1577">
        <v>50</v>
      </c>
      <c r="D1577" s="20" t="s">
        <v>830</v>
      </c>
      <c r="E1577" s="131">
        <v>0</v>
      </c>
    </row>
    <row r="1578" spans="1:5">
      <c r="A1578" t="s">
        <v>4523</v>
      </c>
      <c r="B1578">
        <v>50</v>
      </c>
      <c r="D1578" s="20" t="s">
        <v>1050</v>
      </c>
      <c r="E1578" s="131">
        <v>0</v>
      </c>
    </row>
    <row r="1579" spans="1:5">
      <c r="A1579" t="s">
        <v>4524</v>
      </c>
      <c r="B1579">
        <v>50</v>
      </c>
      <c r="D1579" s="20" t="s">
        <v>793</v>
      </c>
      <c r="E1579" s="131">
        <v>0</v>
      </c>
    </row>
    <row r="1580" spans="1:5">
      <c r="A1580" t="s">
        <v>4525</v>
      </c>
      <c r="B1580">
        <v>50</v>
      </c>
      <c r="D1580" s="20" t="s">
        <v>2292</v>
      </c>
      <c r="E1580" s="131">
        <v>6</v>
      </c>
    </row>
    <row r="1581" spans="1:5">
      <c r="A1581" t="s">
        <v>4526</v>
      </c>
      <c r="B1581">
        <v>50</v>
      </c>
      <c r="D1581" s="20" t="s">
        <v>692</v>
      </c>
      <c r="E1581" s="131">
        <v>0</v>
      </c>
    </row>
    <row r="1582" spans="1:5">
      <c r="A1582" t="s">
        <v>4527</v>
      </c>
      <c r="B1582">
        <v>50</v>
      </c>
      <c r="D1582" s="20" t="s">
        <v>792</v>
      </c>
      <c r="E1582" s="131">
        <v>0</v>
      </c>
    </row>
    <row r="1583" spans="1:5">
      <c r="A1583" t="s">
        <v>4528</v>
      </c>
      <c r="B1583">
        <v>50</v>
      </c>
      <c r="D1583" s="20" t="s">
        <v>2287</v>
      </c>
      <c r="E1583" s="131">
        <v>0</v>
      </c>
    </row>
    <row r="1584" spans="1:5">
      <c r="A1584" t="s">
        <v>4529</v>
      </c>
      <c r="B1584">
        <v>50</v>
      </c>
      <c r="D1584" s="20" t="s">
        <v>2505</v>
      </c>
      <c r="E1584" s="131">
        <v>0</v>
      </c>
    </row>
    <row r="1585" spans="1:5">
      <c r="A1585" t="s">
        <v>4513</v>
      </c>
      <c r="B1585">
        <v>0</v>
      </c>
      <c r="D1585" s="20" t="s">
        <v>1257</v>
      </c>
      <c r="E1585" s="131">
        <v>0</v>
      </c>
    </row>
    <row r="1586" spans="1:5">
      <c r="A1586" t="s">
        <v>4514</v>
      </c>
      <c r="B1586">
        <v>50</v>
      </c>
      <c r="D1586" s="20" t="s">
        <v>1270</v>
      </c>
      <c r="E1586" s="131">
        <v>0</v>
      </c>
    </row>
    <row r="1587" spans="1:5">
      <c r="A1587" t="s">
        <v>4515</v>
      </c>
      <c r="B1587">
        <v>50</v>
      </c>
      <c r="D1587" s="20" t="s">
        <v>859</v>
      </c>
      <c r="E1587" s="131">
        <v>0</v>
      </c>
    </row>
    <row r="1588" spans="1:5">
      <c r="A1588" t="s">
        <v>4516</v>
      </c>
      <c r="B1588">
        <v>50</v>
      </c>
      <c r="D1588" s="20" t="s">
        <v>1073</v>
      </c>
      <c r="E1588" s="131">
        <v>0</v>
      </c>
    </row>
    <row r="1589" spans="1:5">
      <c r="A1589" t="s">
        <v>4534</v>
      </c>
      <c r="B1589">
        <v>50</v>
      </c>
      <c r="D1589" s="20" t="s">
        <v>2685</v>
      </c>
      <c r="E1589" s="131">
        <v>0</v>
      </c>
    </row>
    <row r="1590" spans="1:5">
      <c r="A1590" t="s">
        <v>4535</v>
      </c>
      <c r="B1590">
        <v>50</v>
      </c>
      <c r="D1590" s="20" t="s">
        <v>1027</v>
      </c>
      <c r="E1590" s="131">
        <v>0</v>
      </c>
    </row>
    <row r="1591" spans="1:5">
      <c r="A1591" t="s">
        <v>4536</v>
      </c>
      <c r="B1591">
        <v>50</v>
      </c>
      <c r="D1591" s="20" t="s">
        <v>2299</v>
      </c>
      <c r="E1591" s="131">
        <v>0</v>
      </c>
    </row>
    <row r="1592" spans="1:5">
      <c r="A1592" t="s">
        <v>4537</v>
      </c>
      <c r="B1592">
        <v>50</v>
      </c>
      <c r="D1592" s="20" t="s">
        <v>275</v>
      </c>
      <c r="E1592" s="131">
        <v>0</v>
      </c>
    </row>
    <row r="1593" spans="1:5">
      <c r="A1593" t="s">
        <v>4538</v>
      </c>
      <c r="B1593">
        <v>50</v>
      </c>
      <c r="D1593" s="20" t="s">
        <v>279</v>
      </c>
      <c r="E1593" s="131">
        <v>131</v>
      </c>
    </row>
    <row r="1594" spans="1:5">
      <c r="A1594" t="s">
        <v>4539</v>
      </c>
      <c r="B1594">
        <v>50</v>
      </c>
      <c r="D1594" s="20" t="s">
        <v>280</v>
      </c>
      <c r="E1594" s="131">
        <v>180</v>
      </c>
    </row>
    <row r="1595" spans="1:5">
      <c r="A1595" t="s">
        <v>4540</v>
      </c>
      <c r="B1595">
        <v>50</v>
      </c>
      <c r="D1595" s="20" t="s">
        <v>1773</v>
      </c>
      <c r="E1595" s="131">
        <v>81</v>
      </c>
    </row>
    <row r="1596" spans="1:5">
      <c r="A1596" t="s">
        <v>4541</v>
      </c>
      <c r="B1596">
        <v>50</v>
      </c>
      <c r="D1596" s="20" t="s">
        <v>2258</v>
      </c>
      <c r="E1596" s="131">
        <v>0</v>
      </c>
    </row>
    <row r="1597" spans="1:5">
      <c r="A1597" t="s">
        <v>4542</v>
      </c>
      <c r="B1597">
        <v>50</v>
      </c>
      <c r="D1597" s="20" t="s">
        <v>691</v>
      </c>
      <c r="E1597" s="131">
        <v>0</v>
      </c>
    </row>
    <row r="1598" spans="1:5">
      <c r="A1598" t="s">
        <v>4543</v>
      </c>
      <c r="B1598">
        <v>50</v>
      </c>
      <c r="D1598" s="20" t="s">
        <v>767</v>
      </c>
      <c r="E1598" s="131">
        <v>0</v>
      </c>
    </row>
    <row r="1599" spans="1:5">
      <c r="A1599" t="s">
        <v>4544</v>
      </c>
      <c r="B1599">
        <v>50</v>
      </c>
      <c r="D1599" s="20" t="s">
        <v>3695</v>
      </c>
      <c r="E1599" s="131">
        <v>0</v>
      </c>
    </row>
    <row r="1600" spans="1:5">
      <c r="A1600" t="s">
        <v>4545</v>
      </c>
      <c r="B1600">
        <v>50</v>
      </c>
      <c r="D1600" s="20" t="s">
        <v>2317</v>
      </c>
      <c r="E1600" s="131">
        <v>0</v>
      </c>
    </row>
    <row r="1601" spans="1:5">
      <c r="A1601" t="s">
        <v>4546</v>
      </c>
      <c r="B1601">
        <v>50</v>
      </c>
      <c r="D1601" s="20" t="s">
        <v>2736</v>
      </c>
      <c r="E1601" s="131">
        <v>0</v>
      </c>
    </row>
    <row r="1602" spans="1:5">
      <c r="A1602" t="s">
        <v>4530</v>
      </c>
      <c r="B1602">
        <v>0</v>
      </c>
      <c r="D1602" s="20" t="s">
        <v>854</v>
      </c>
      <c r="E1602" s="131">
        <v>2</v>
      </c>
    </row>
    <row r="1603" spans="1:5">
      <c r="A1603" t="s">
        <v>4531</v>
      </c>
      <c r="B1603">
        <v>50</v>
      </c>
      <c r="D1603" s="20" t="s">
        <v>1219</v>
      </c>
      <c r="E1603" s="131">
        <v>1</v>
      </c>
    </row>
    <row r="1604" spans="1:5">
      <c r="A1604" t="s">
        <v>4532</v>
      </c>
      <c r="B1604">
        <v>50</v>
      </c>
      <c r="D1604" s="20" t="s">
        <v>711</v>
      </c>
      <c r="E1604" s="131">
        <v>0</v>
      </c>
    </row>
    <row r="1605" spans="1:5">
      <c r="A1605" t="s">
        <v>4533</v>
      </c>
      <c r="B1605">
        <v>50</v>
      </c>
      <c r="D1605" s="20" t="s">
        <v>3371</v>
      </c>
      <c r="E1605" s="131">
        <v>1</v>
      </c>
    </row>
    <row r="1606" spans="1:5">
      <c r="A1606" t="s">
        <v>4551</v>
      </c>
      <c r="B1606">
        <v>50</v>
      </c>
      <c r="D1606" s="20" t="s">
        <v>3453</v>
      </c>
      <c r="E1606" s="131">
        <v>0</v>
      </c>
    </row>
    <row r="1607" spans="1:5">
      <c r="A1607" t="s">
        <v>4552</v>
      </c>
      <c r="B1607">
        <v>50</v>
      </c>
      <c r="D1607" s="20" t="s">
        <v>2259</v>
      </c>
      <c r="E1607" s="131">
        <v>0</v>
      </c>
    </row>
    <row r="1608" spans="1:5">
      <c r="A1608" t="s">
        <v>4553</v>
      </c>
      <c r="B1608">
        <v>50</v>
      </c>
      <c r="D1608" s="20" t="s">
        <v>763</v>
      </c>
      <c r="E1608" s="131">
        <v>0</v>
      </c>
    </row>
    <row r="1609" spans="1:5">
      <c r="A1609" t="s">
        <v>4554</v>
      </c>
      <c r="B1609">
        <v>50</v>
      </c>
      <c r="D1609" s="20" t="s">
        <v>2313</v>
      </c>
      <c r="E1609" s="131">
        <v>0</v>
      </c>
    </row>
    <row r="1610" spans="1:5">
      <c r="A1610" t="s">
        <v>4555</v>
      </c>
      <c r="B1610">
        <v>50</v>
      </c>
      <c r="D1610" s="20" t="s">
        <v>2242</v>
      </c>
      <c r="E1610" s="131">
        <v>0</v>
      </c>
    </row>
    <row r="1611" spans="1:5">
      <c r="A1611" t="s">
        <v>4556</v>
      </c>
      <c r="B1611">
        <v>50</v>
      </c>
      <c r="D1611" s="20" t="s">
        <v>801</v>
      </c>
      <c r="E1611" s="131">
        <v>0</v>
      </c>
    </row>
    <row r="1612" spans="1:5">
      <c r="A1612" t="s">
        <v>4557</v>
      </c>
      <c r="B1612">
        <v>50</v>
      </c>
      <c r="D1612" s="20" t="s">
        <v>1080</v>
      </c>
      <c r="E1612" s="131">
        <v>0</v>
      </c>
    </row>
    <row r="1613" spans="1:5">
      <c r="A1613" t="s">
        <v>4558</v>
      </c>
      <c r="B1613">
        <v>50</v>
      </c>
      <c r="D1613" s="20" t="s">
        <v>3702</v>
      </c>
      <c r="E1613" s="131">
        <v>1</v>
      </c>
    </row>
    <row r="1614" spans="1:5">
      <c r="A1614" t="s">
        <v>4559</v>
      </c>
      <c r="B1614">
        <v>50</v>
      </c>
      <c r="D1614" s="20" t="s">
        <v>1243</v>
      </c>
      <c r="E1614" s="131">
        <v>0</v>
      </c>
    </row>
    <row r="1615" spans="1:5">
      <c r="A1615" t="s">
        <v>4560</v>
      </c>
      <c r="B1615">
        <v>50</v>
      </c>
      <c r="D1615" s="20" t="s">
        <v>1230</v>
      </c>
      <c r="E1615" s="131">
        <v>0</v>
      </c>
    </row>
    <row r="1616" spans="1:5">
      <c r="A1616" t="s">
        <v>4561</v>
      </c>
      <c r="B1616">
        <v>50</v>
      </c>
      <c r="D1616" s="20" t="s">
        <v>1216</v>
      </c>
      <c r="E1616" s="131">
        <v>0</v>
      </c>
    </row>
    <row r="1617" spans="1:5">
      <c r="A1617" t="s">
        <v>4562</v>
      </c>
      <c r="B1617">
        <v>50</v>
      </c>
      <c r="D1617" s="20" t="s">
        <v>860</v>
      </c>
      <c r="E1617" s="131">
        <v>0</v>
      </c>
    </row>
    <row r="1618" spans="1:5">
      <c r="A1618" t="s">
        <v>4563</v>
      </c>
      <c r="B1618">
        <v>50</v>
      </c>
      <c r="D1618" s="20" t="s">
        <v>1025</v>
      </c>
      <c r="E1618" s="131">
        <v>0</v>
      </c>
    </row>
    <row r="1619" spans="1:5">
      <c r="A1619" t="s">
        <v>4547</v>
      </c>
      <c r="B1619">
        <v>50</v>
      </c>
      <c r="D1619" s="20" t="s">
        <v>739</v>
      </c>
      <c r="E1619" s="131">
        <v>0</v>
      </c>
    </row>
    <row r="1620" spans="1:5">
      <c r="A1620" t="s">
        <v>4548</v>
      </c>
      <c r="B1620">
        <v>0</v>
      </c>
      <c r="D1620" s="20" t="s">
        <v>696</v>
      </c>
      <c r="E1620" s="131">
        <v>0</v>
      </c>
    </row>
    <row r="1621" spans="1:5">
      <c r="A1621" t="s">
        <v>4549</v>
      </c>
      <c r="B1621">
        <v>50</v>
      </c>
      <c r="D1621" s="20" t="s">
        <v>689</v>
      </c>
      <c r="E1621" s="131">
        <v>1</v>
      </c>
    </row>
    <row r="1622" spans="1:5">
      <c r="A1622" t="s">
        <v>4550</v>
      </c>
      <c r="B1622">
        <v>50</v>
      </c>
      <c r="D1622" s="20" t="s">
        <v>950</v>
      </c>
      <c r="E1622" s="131">
        <v>0</v>
      </c>
    </row>
    <row r="1623" spans="1:5">
      <c r="A1623" t="s">
        <v>4564</v>
      </c>
      <c r="B1623">
        <v>50</v>
      </c>
      <c r="D1623" s="20" t="s">
        <v>695</v>
      </c>
      <c r="E1623" s="131">
        <v>0</v>
      </c>
    </row>
    <row r="1624" spans="1:5">
      <c r="A1624" t="s">
        <v>4565</v>
      </c>
      <c r="B1624">
        <v>50</v>
      </c>
      <c r="D1624" s="20" t="s">
        <v>2318</v>
      </c>
      <c r="E1624" s="131">
        <v>0</v>
      </c>
    </row>
    <row r="1625" spans="1:5">
      <c r="A1625" t="s">
        <v>4566</v>
      </c>
      <c r="B1625">
        <v>50</v>
      </c>
      <c r="D1625" s="20" t="s">
        <v>2531</v>
      </c>
      <c r="E1625" s="131">
        <v>0</v>
      </c>
    </row>
    <row r="1626" spans="1:5">
      <c r="A1626" t="s">
        <v>4567</v>
      </c>
      <c r="B1626">
        <v>50</v>
      </c>
      <c r="D1626" s="20" t="s">
        <v>1103</v>
      </c>
      <c r="E1626" s="131">
        <v>0</v>
      </c>
    </row>
    <row r="1627" spans="1:5">
      <c r="A1627" t="s">
        <v>4568</v>
      </c>
      <c r="B1627">
        <v>50</v>
      </c>
      <c r="D1627" s="20" t="s">
        <v>2512</v>
      </c>
      <c r="E1627" s="131">
        <v>0</v>
      </c>
    </row>
    <row r="1628" spans="1:5">
      <c r="A1628" t="s">
        <v>4569</v>
      </c>
      <c r="B1628">
        <v>50</v>
      </c>
      <c r="D1628" s="20" t="s">
        <v>3713</v>
      </c>
      <c r="E1628" s="131">
        <v>1</v>
      </c>
    </row>
    <row r="1629" spans="1:5">
      <c r="A1629" t="s">
        <v>4570</v>
      </c>
      <c r="B1629">
        <v>50</v>
      </c>
      <c r="D1629" s="20" t="s">
        <v>3445</v>
      </c>
      <c r="E1629" s="131">
        <v>1</v>
      </c>
    </row>
    <row r="1630" spans="1:5">
      <c r="A1630" t="s">
        <v>4571</v>
      </c>
      <c r="B1630">
        <v>50</v>
      </c>
      <c r="D1630" s="20" t="s">
        <v>2227</v>
      </c>
      <c r="E1630" s="131">
        <v>0</v>
      </c>
    </row>
    <row r="1631" spans="1:5">
      <c r="A1631" t="s">
        <v>4572</v>
      </c>
      <c r="B1631">
        <v>50</v>
      </c>
      <c r="D1631" s="20" t="s">
        <v>2722</v>
      </c>
      <c r="E1631" s="131">
        <v>0</v>
      </c>
    </row>
    <row r="1632" spans="1:5">
      <c r="A1632" t="s">
        <v>4573</v>
      </c>
      <c r="B1632">
        <v>50</v>
      </c>
      <c r="D1632" s="20" t="s">
        <v>714</v>
      </c>
      <c r="E1632" s="131">
        <v>0</v>
      </c>
    </row>
    <row r="1633" spans="1:5">
      <c r="A1633" t="s">
        <v>4574</v>
      </c>
      <c r="B1633">
        <v>50</v>
      </c>
      <c r="D1633" s="20" t="s">
        <v>2489</v>
      </c>
      <c r="E1633" s="131">
        <v>0</v>
      </c>
    </row>
    <row r="1634" spans="1:5">
      <c r="A1634" t="s">
        <v>4575</v>
      </c>
      <c r="B1634">
        <v>50</v>
      </c>
      <c r="D1634" s="20" t="s">
        <v>2320</v>
      </c>
      <c r="E1634" s="131">
        <v>2</v>
      </c>
    </row>
    <row r="1635" spans="1:5">
      <c r="A1635" t="s">
        <v>4576</v>
      </c>
      <c r="B1635">
        <v>50</v>
      </c>
      <c r="D1635" s="20" t="s">
        <v>3742</v>
      </c>
      <c r="E1635" s="131">
        <v>0</v>
      </c>
    </row>
    <row r="1636" spans="1:5">
      <c r="A1636" t="s">
        <v>4577</v>
      </c>
      <c r="B1636">
        <v>50</v>
      </c>
      <c r="D1636" s="20" t="s">
        <v>3693</v>
      </c>
      <c r="E1636" s="131">
        <v>0</v>
      </c>
    </row>
    <row r="1637" spans="1:5">
      <c r="A1637" t="s">
        <v>4578</v>
      </c>
      <c r="B1637">
        <v>50</v>
      </c>
      <c r="D1637" s="20" t="s">
        <v>2306</v>
      </c>
      <c r="E1637" s="131">
        <v>0</v>
      </c>
    </row>
    <row r="1638" spans="1:5">
      <c r="A1638" t="s">
        <v>4579</v>
      </c>
      <c r="B1638">
        <v>50</v>
      </c>
      <c r="D1638" s="20" t="s">
        <v>1084</v>
      </c>
      <c r="E1638" s="131">
        <v>0</v>
      </c>
    </row>
    <row r="1639" spans="1:5">
      <c r="A1639" t="s">
        <v>4580</v>
      </c>
      <c r="B1639">
        <v>50</v>
      </c>
      <c r="D1639" s="20" t="s">
        <v>1282</v>
      </c>
      <c r="E1639" s="131">
        <v>0</v>
      </c>
    </row>
    <row r="1640" spans="1:5">
      <c r="A1640" t="s">
        <v>4581</v>
      </c>
      <c r="B1640">
        <v>50</v>
      </c>
      <c r="D1640" s="20" t="s">
        <v>2221</v>
      </c>
      <c r="E1640" s="131">
        <v>0</v>
      </c>
    </row>
    <row r="1641" spans="1:5">
      <c r="A1641" t="s">
        <v>4582</v>
      </c>
      <c r="B1641">
        <v>50</v>
      </c>
      <c r="D1641" s="20" t="s">
        <v>2241</v>
      </c>
      <c r="E1641" s="131">
        <v>0</v>
      </c>
    </row>
    <row r="1642" spans="1:5">
      <c r="A1642" t="s">
        <v>4583</v>
      </c>
      <c r="B1642">
        <v>50</v>
      </c>
      <c r="D1642" s="20" t="s">
        <v>2515</v>
      </c>
      <c r="E1642" s="131">
        <v>0</v>
      </c>
    </row>
    <row r="1643" spans="1:5">
      <c r="A1643" t="s">
        <v>4584</v>
      </c>
      <c r="B1643">
        <v>50</v>
      </c>
      <c r="D1643" s="20" t="s">
        <v>853</v>
      </c>
      <c r="E1643" s="131">
        <v>0</v>
      </c>
    </row>
    <row r="1644" spans="1:5">
      <c r="A1644" t="s">
        <v>4585</v>
      </c>
      <c r="B1644">
        <v>50</v>
      </c>
      <c r="D1644" s="20" t="s">
        <v>2702</v>
      </c>
      <c r="E1644" s="131">
        <v>0</v>
      </c>
    </row>
    <row r="1645" spans="1:5">
      <c r="A1645" t="s">
        <v>4586</v>
      </c>
      <c r="B1645">
        <v>50</v>
      </c>
      <c r="D1645" s="20" t="s">
        <v>1221</v>
      </c>
      <c r="E1645" s="131">
        <v>0</v>
      </c>
    </row>
    <row r="1646" spans="1:5">
      <c r="A1646" t="s">
        <v>4587</v>
      </c>
      <c r="B1646">
        <v>50</v>
      </c>
      <c r="D1646" s="20" t="s">
        <v>1264</v>
      </c>
      <c r="E1646" s="131">
        <v>0</v>
      </c>
    </row>
    <row r="1647" spans="1:5">
      <c r="A1647" t="s">
        <v>4588</v>
      </c>
      <c r="B1647">
        <v>50</v>
      </c>
      <c r="D1647" s="20" t="s">
        <v>3694</v>
      </c>
      <c r="E1647" s="131">
        <v>0</v>
      </c>
    </row>
    <row r="1648" spans="1:5">
      <c r="A1648" t="s">
        <v>4589</v>
      </c>
      <c r="B1648">
        <v>50</v>
      </c>
      <c r="D1648" s="20" t="s">
        <v>2250</v>
      </c>
      <c r="E1648" s="131">
        <v>0</v>
      </c>
    </row>
    <row r="1649" spans="1:5">
      <c r="A1649" t="s">
        <v>4590</v>
      </c>
      <c r="B1649">
        <v>50</v>
      </c>
      <c r="D1649" s="20" t="s">
        <v>1222</v>
      </c>
      <c r="E1649" s="131">
        <v>0</v>
      </c>
    </row>
    <row r="1650" spans="1:5">
      <c r="A1650" t="s">
        <v>4591</v>
      </c>
      <c r="B1650">
        <v>50</v>
      </c>
      <c r="D1650" s="20" t="s">
        <v>723</v>
      </c>
      <c r="E1650" s="131">
        <v>0</v>
      </c>
    </row>
    <row r="1651" spans="1:5">
      <c r="A1651" t="s">
        <v>4592</v>
      </c>
      <c r="B1651">
        <v>50</v>
      </c>
      <c r="D1651" s="20" t="s">
        <v>813</v>
      </c>
      <c r="E1651" s="131">
        <v>0</v>
      </c>
    </row>
    <row r="1652" spans="1:5">
      <c r="A1652" t="s">
        <v>4593</v>
      </c>
      <c r="B1652">
        <v>50</v>
      </c>
      <c r="D1652" s="20" t="s">
        <v>1286</v>
      </c>
      <c r="E1652" s="131">
        <v>0</v>
      </c>
    </row>
    <row r="1653" spans="1:5">
      <c r="A1653" t="s">
        <v>4594</v>
      </c>
      <c r="B1653">
        <v>50</v>
      </c>
      <c r="D1653" s="20" t="s">
        <v>2307</v>
      </c>
      <c r="E1653" s="131">
        <v>0</v>
      </c>
    </row>
    <row r="1654" spans="1:5">
      <c r="A1654" t="s">
        <v>4595</v>
      </c>
      <c r="B1654">
        <v>50</v>
      </c>
      <c r="D1654" s="20" t="s">
        <v>3437</v>
      </c>
      <c r="E1654" s="131">
        <v>6</v>
      </c>
    </row>
    <row r="1655" spans="1:5">
      <c r="A1655" t="s">
        <v>4596</v>
      </c>
      <c r="B1655">
        <v>50</v>
      </c>
      <c r="D1655" s="20" t="s">
        <v>2230</v>
      </c>
      <c r="E1655" s="131">
        <v>0</v>
      </c>
    </row>
    <row r="1656" spans="1:5">
      <c r="A1656" t="s">
        <v>4597</v>
      </c>
      <c r="B1656">
        <v>50</v>
      </c>
      <c r="D1656" s="20" t="s">
        <v>748</v>
      </c>
      <c r="E1656" s="131">
        <v>0</v>
      </c>
    </row>
    <row r="1657" spans="1:5">
      <c r="A1657" t="s">
        <v>4598</v>
      </c>
      <c r="B1657">
        <v>50</v>
      </c>
      <c r="D1657" s="20" t="s">
        <v>2480</v>
      </c>
      <c r="E1657" s="131">
        <v>0</v>
      </c>
    </row>
    <row r="1658" spans="1:5">
      <c r="A1658" t="s">
        <v>4599</v>
      </c>
      <c r="B1658">
        <v>50</v>
      </c>
      <c r="D1658" s="20" t="s">
        <v>2251</v>
      </c>
      <c r="E1658" s="131">
        <v>0</v>
      </c>
    </row>
    <row r="1659" spans="1:5">
      <c r="A1659" t="s">
        <v>4600</v>
      </c>
      <c r="B1659">
        <v>50</v>
      </c>
      <c r="D1659" s="20" t="s">
        <v>1218</v>
      </c>
      <c r="E1659" s="131">
        <v>0</v>
      </c>
    </row>
    <row r="1660" spans="1:5">
      <c r="A1660" t="s">
        <v>4601</v>
      </c>
      <c r="B1660">
        <v>50</v>
      </c>
      <c r="D1660" s="20" t="s">
        <v>3735</v>
      </c>
      <c r="E1660" s="131">
        <v>0</v>
      </c>
    </row>
    <row r="1661" spans="1:5">
      <c r="A1661" t="s">
        <v>4602</v>
      </c>
      <c r="B1661">
        <v>50</v>
      </c>
      <c r="D1661" s="20" t="s">
        <v>2271</v>
      </c>
      <c r="E1661" s="131">
        <v>0</v>
      </c>
    </row>
    <row r="1662" spans="1:5">
      <c r="A1662" t="s">
        <v>4484</v>
      </c>
      <c r="B1662">
        <v>50</v>
      </c>
      <c r="D1662" s="20" t="s">
        <v>2231</v>
      </c>
      <c r="E1662" s="131">
        <v>1</v>
      </c>
    </row>
    <row r="1663" spans="1:5">
      <c r="A1663" t="s">
        <v>4485</v>
      </c>
      <c r="B1663">
        <v>50</v>
      </c>
      <c r="D1663" s="20" t="s">
        <v>697</v>
      </c>
      <c r="E1663" s="131">
        <v>0</v>
      </c>
    </row>
    <row r="1664" spans="1:5">
      <c r="A1664" t="s">
        <v>4486</v>
      </c>
      <c r="B1664">
        <v>50</v>
      </c>
      <c r="D1664" s="20" t="s">
        <v>3755</v>
      </c>
      <c r="E1664" s="131">
        <v>0</v>
      </c>
    </row>
    <row r="1665" spans="1:5">
      <c r="A1665" t="s">
        <v>4487</v>
      </c>
      <c r="B1665">
        <v>50</v>
      </c>
      <c r="D1665" s="20" t="s">
        <v>2626</v>
      </c>
      <c r="E1665" s="131">
        <v>0</v>
      </c>
    </row>
    <row r="1666" spans="1:5">
      <c r="A1666" t="s">
        <v>4488</v>
      </c>
      <c r="B1666">
        <v>0</v>
      </c>
      <c r="D1666" s="20" t="s">
        <v>2288</v>
      </c>
      <c r="E1666" s="131">
        <v>0</v>
      </c>
    </row>
    <row r="1667" spans="1:5">
      <c r="A1667" t="s">
        <v>4489</v>
      </c>
      <c r="B1667">
        <v>50</v>
      </c>
      <c r="D1667" s="20" t="s">
        <v>1251</v>
      </c>
      <c r="E1667" s="131">
        <v>0</v>
      </c>
    </row>
    <row r="1668" spans="1:5">
      <c r="A1668" t="s">
        <v>4490</v>
      </c>
      <c r="B1668">
        <v>50</v>
      </c>
      <c r="D1668" s="20" t="s">
        <v>2226</v>
      </c>
      <c r="E1668" s="131">
        <v>0</v>
      </c>
    </row>
    <row r="1669" spans="1:5">
      <c r="A1669" t="s">
        <v>4491</v>
      </c>
      <c r="B1669">
        <v>50</v>
      </c>
      <c r="D1669" s="20" t="s">
        <v>761</v>
      </c>
      <c r="E1669" s="131">
        <v>0</v>
      </c>
    </row>
    <row r="1670" spans="1:5">
      <c r="A1670" t="s">
        <v>4492</v>
      </c>
      <c r="B1670">
        <v>0</v>
      </c>
      <c r="D1670" s="20" t="s">
        <v>1098</v>
      </c>
      <c r="E1670" s="131">
        <v>0</v>
      </c>
    </row>
    <row r="1671" spans="1:5">
      <c r="A1671" t="s">
        <v>4493</v>
      </c>
      <c r="B1671">
        <v>50</v>
      </c>
      <c r="D1671" s="20" t="s">
        <v>2496</v>
      </c>
      <c r="E1671" s="131">
        <v>0</v>
      </c>
    </row>
    <row r="1672" spans="1:5">
      <c r="A1672" t="s">
        <v>4494</v>
      </c>
      <c r="B1672">
        <v>50</v>
      </c>
      <c r="D1672" s="20" t="s">
        <v>1245</v>
      </c>
      <c r="E1672" s="131">
        <v>0</v>
      </c>
    </row>
    <row r="1673" spans="1:5">
      <c r="A1673" t="s">
        <v>4495</v>
      </c>
      <c r="B1673">
        <v>50</v>
      </c>
      <c r="D1673" s="20" t="s">
        <v>1263</v>
      </c>
      <c r="E1673" s="131">
        <v>0</v>
      </c>
    </row>
    <row r="1674" spans="1:5">
      <c r="A1674" t="s">
        <v>4611</v>
      </c>
      <c r="B1674">
        <v>50</v>
      </c>
      <c r="D1674" s="20" t="s">
        <v>3467</v>
      </c>
      <c r="E1674" s="131">
        <v>0</v>
      </c>
    </row>
    <row r="1675" spans="1:5">
      <c r="A1675" t="s">
        <v>4612</v>
      </c>
      <c r="B1675">
        <v>50</v>
      </c>
      <c r="D1675" s="20" t="s">
        <v>848</v>
      </c>
      <c r="E1675" s="131">
        <v>0</v>
      </c>
    </row>
    <row r="1676" spans="1:5">
      <c r="A1676" t="s">
        <v>4613</v>
      </c>
      <c r="B1676">
        <v>50</v>
      </c>
      <c r="D1676" s="20" t="s">
        <v>2499</v>
      </c>
      <c r="E1676" s="131">
        <v>0</v>
      </c>
    </row>
    <row r="1677" spans="1:5">
      <c r="A1677" t="s">
        <v>4614</v>
      </c>
      <c r="B1677">
        <v>50</v>
      </c>
      <c r="D1677" s="20" t="s">
        <v>1255</v>
      </c>
      <c r="E1677" s="131">
        <v>0</v>
      </c>
    </row>
    <row r="1678" spans="1:5">
      <c r="A1678" t="s">
        <v>4615</v>
      </c>
      <c r="B1678">
        <v>50</v>
      </c>
      <c r="D1678" s="20" t="s">
        <v>1256</v>
      </c>
      <c r="E1678" s="131">
        <v>0</v>
      </c>
    </row>
    <row r="1679" spans="1:5">
      <c r="A1679" t="s">
        <v>4616</v>
      </c>
      <c r="B1679">
        <v>50</v>
      </c>
      <c r="D1679" s="20" t="s">
        <v>1100</v>
      </c>
      <c r="E1679" s="131">
        <v>0</v>
      </c>
    </row>
    <row r="1680" spans="1:5">
      <c r="A1680" t="s">
        <v>4617</v>
      </c>
      <c r="B1680">
        <v>50</v>
      </c>
      <c r="D1680" s="20" t="s">
        <v>840</v>
      </c>
      <c r="E1680" s="131">
        <v>0</v>
      </c>
    </row>
    <row r="1681" spans="1:5">
      <c r="A1681" t="s">
        <v>4618</v>
      </c>
      <c r="B1681">
        <v>50</v>
      </c>
      <c r="D1681" s="20" t="s">
        <v>2725</v>
      </c>
      <c r="E1681" s="131">
        <v>0</v>
      </c>
    </row>
    <row r="1682" spans="1:5">
      <c r="A1682" t="s">
        <v>4619</v>
      </c>
      <c r="B1682">
        <v>50</v>
      </c>
      <c r="D1682" s="20" t="s">
        <v>1242</v>
      </c>
      <c r="E1682" s="131">
        <v>0</v>
      </c>
    </row>
    <row r="1683" spans="1:5">
      <c r="A1683" t="s">
        <v>4620</v>
      </c>
      <c r="B1683">
        <v>50</v>
      </c>
      <c r="D1683" s="20" t="s">
        <v>2305</v>
      </c>
      <c r="E1683" s="131">
        <v>0</v>
      </c>
    </row>
    <row r="1684" spans="1:5">
      <c r="A1684" t="s">
        <v>4621</v>
      </c>
      <c r="B1684">
        <v>50</v>
      </c>
      <c r="D1684" s="20" t="s">
        <v>1266</v>
      </c>
      <c r="E1684" s="131">
        <v>0</v>
      </c>
    </row>
    <row r="1685" spans="1:5">
      <c r="A1685" t="s">
        <v>4622</v>
      </c>
      <c r="B1685">
        <v>50</v>
      </c>
      <c r="D1685" s="20" t="s">
        <v>2657</v>
      </c>
      <c r="E1685" s="131">
        <v>0</v>
      </c>
    </row>
    <row r="1686" spans="1:5">
      <c r="A1686" t="s">
        <v>4623</v>
      </c>
      <c r="B1686">
        <v>50</v>
      </c>
      <c r="D1686" s="20" t="s">
        <v>3436</v>
      </c>
      <c r="E1686" s="131">
        <v>0</v>
      </c>
    </row>
    <row r="1687" spans="1:5">
      <c r="A1687" t="s">
        <v>4624</v>
      </c>
      <c r="B1687">
        <v>50</v>
      </c>
      <c r="D1687" s="20" t="s">
        <v>3692</v>
      </c>
      <c r="E1687" s="131">
        <v>0</v>
      </c>
    </row>
    <row r="1688" spans="1:5">
      <c r="A1688" t="s">
        <v>4625</v>
      </c>
      <c r="B1688">
        <v>50</v>
      </c>
      <c r="D1688" s="20" t="s">
        <v>2719</v>
      </c>
      <c r="E1688" s="131">
        <v>0</v>
      </c>
    </row>
    <row r="1689" spans="1:5">
      <c r="A1689" t="s">
        <v>4626</v>
      </c>
      <c r="B1689">
        <v>50</v>
      </c>
      <c r="D1689" s="20" t="s">
        <v>3472</v>
      </c>
      <c r="E1689" s="131">
        <v>0</v>
      </c>
    </row>
    <row r="1690" spans="1:5">
      <c r="A1690" t="s">
        <v>4627</v>
      </c>
      <c r="B1690">
        <v>50</v>
      </c>
      <c r="D1690" s="20" t="s">
        <v>804</v>
      </c>
      <c r="E1690" s="131">
        <v>0</v>
      </c>
    </row>
    <row r="1691" spans="1:5">
      <c r="A1691" t="s">
        <v>4628</v>
      </c>
      <c r="B1691">
        <v>50</v>
      </c>
      <c r="D1691" s="20" t="s">
        <v>3756</v>
      </c>
      <c r="E1691" s="131">
        <v>0</v>
      </c>
    </row>
    <row r="1692" spans="1:5">
      <c r="A1692" t="s">
        <v>4629</v>
      </c>
      <c r="B1692">
        <v>50</v>
      </c>
      <c r="D1692" s="20" t="s">
        <v>2525</v>
      </c>
      <c r="E1692" s="131">
        <v>0</v>
      </c>
    </row>
    <row r="1693" spans="1:5">
      <c r="A1693" t="s">
        <v>4630</v>
      </c>
      <c r="B1693">
        <v>50</v>
      </c>
      <c r="D1693" s="20" t="s">
        <v>2483</v>
      </c>
      <c r="E1693" s="131">
        <v>0</v>
      </c>
    </row>
    <row r="1694" spans="1:5">
      <c r="A1694" t="s">
        <v>4631</v>
      </c>
      <c r="B1694">
        <v>50</v>
      </c>
      <c r="D1694" s="20" t="s">
        <v>2524</v>
      </c>
      <c r="E1694" s="131">
        <v>0</v>
      </c>
    </row>
    <row r="1695" spans="1:5">
      <c r="A1695" t="s">
        <v>4632</v>
      </c>
      <c r="B1695">
        <v>50</v>
      </c>
      <c r="D1695" s="20" t="s">
        <v>1078</v>
      </c>
      <c r="E1695" s="131">
        <v>0</v>
      </c>
    </row>
    <row r="1696" spans="1:5">
      <c r="A1696" t="s">
        <v>4633</v>
      </c>
      <c r="B1696">
        <v>50</v>
      </c>
      <c r="D1696" s="20" t="s">
        <v>3407</v>
      </c>
      <c r="E1696" s="131">
        <v>0</v>
      </c>
    </row>
    <row r="1697" spans="1:5">
      <c r="A1697" t="s">
        <v>4634</v>
      </c>
      <c r="B1697">
        <v>50</v>
      </c>
      <c r="D1697" s="20" t="s">
        <v>2731</v>
      </c>
      <c r="E1697" s="131">
        <v>0</v>
      </c>
    </row>
    <row r="1698" spans="1:5">
      <c r="A1698" t="s">
        <v>4635</v>
      </c>
      <c r="B1698">
        <v>50</v>
      </c>
      <c r="D1698" s="20" t="s">
        <v>2280</v>
      </c>
      <c r="E1698" s="131">
        <v>0</v>
      </c>
    </row>
    <row r="1699" spans="1:5">
      <c r="A1699" t="s">
        <v>4636</v>
      </c>
      <c r="B1699">
        <v>50</v>
      </c>
      <c r="D1699" s="20" t="s">
        <v>1228</v>
      </c>
      <c r="E1699" s="131">
        <v>0</v>
      </c>
    </row>
    <row r="1700" spans="1:5">
      <c r="A1700" t="s">
        <v>4637</v>
      </c>
      <c r="B1700">
        <v>50</v>
      </c>
      <c r="D1700" s="20" t="s">
        <v>2510</v>
      </c>
      <c r="E1700" s="131">
        <v>0</v>
      </c>
    </row>
    <row r="1701" spans="1:5">
      <c r="A1701" t="s">
        <v>4638</v>
      </c>
      <c r="B1701">
        <v>50</v>
      </c>
      <c r="D1701" s="20" t="s">
        <v>2771</v>
      </c>
      <c r="E1701" s="131">
        <v>0</v>
      </c>
    </row>
    <row r="1702" spans="1:5">
      <c r="A1702" t="s">
        <v>4639</v>
      </c>
      <c r="B1702">
        <v>50</v>
      </c>
      <c r="D1702" s="20" t="s">
        <v>2781</v>
      </c>
      <c r="E1702" s="131">
        <v>4</v>
      </c>
    </row>
    <row r="1703" spans="1:5">
      <c r="A1703" t="s">
        <v>4640</v>
      </c>
      <c r="B1703">
        <v>50</v>
      </c>
      <c r="D1703" s="20" t="s">
        <v>2787</v>
      </c>
      <c r="E1703" s="131">
        <v>4</v>
      </c>
    </row>
    <row r="1704" spans="1:5">
      <c r="A1704" t="s">
        <v>4641</v>
      </c>
      <c r="B1704">
        <v>50</v>
      </c>
      <c r="D1704" s="20" t="s">
        <v>2762</v>
      </c>
      <c r="E1704" s="131">
        <v>33</v>
      </c>
    </row>
    <row r="1705" spans="1:5">
      <c r="A1705" t="s">
        <v>4642</v>
      </c>
      <c r="B1705">
        <v>50</v>
      </c>
      <c r="D1705" s="20" t="s">
        <v>2782</v>
      </c>
      <c r="E1705" s="131">
        <v>0</v>
      </c>
    </row>
    <row r="1706" spans="1:5">
      <c r="A1706" t="s">
        <v>4643</v>
      </c>
      <c r="B1706">
        <v>50</v>
      </c>
      <c r="D1706" s="20" t="s">
        <v>1285</v>
      </c>
      <c r="E1706" s="131">
        <v>0</v>
      </c>
    </row>
    <row r="1707" spans="1:5">
      <c r="A1707" t="s">
        <v>4644</v>
      </c>
      <c r="B1707">
        <v>50</v>
      </c>
      <c r="D1707" s="20" t="s">
        <v>2495</v>
      </c>
      <c r="E1707" s="131">
        <v>0</v>
      </c>
    </row>
    <row r="1708" spans="1:5">
      <c r="A1708" t="s">
        <v>4645</v>
      </c>
      <c r="B1708">
        <v>50</v>
      </c>
      <c r="D1708" s="20" t="s">
        <v>3457</v>
      </c>
      <c r="E1708" s="131">
        <v>0</v>
      </c>
    </row>
    <row r="1709" spans="1:5">
      <c r="A1709" t="s">
        <v>4646</v>
      </c>
      <c r="B1709">
        <v>50</v>
      </c>
      <c r="D1709" s="20" t="s">
        <v>2314</v>
      </c>
      <c r="E1709" s="131">
        <v>0</v>
      </c>
    </row>
    <row r="1710" spans="1:5">
      <c r="A1710" t="s">
        <v>4647</v>
      </c>
      <c r="B1710">
        <v>50</v>
      </c>
      <c r="D1710" s="20" t="s">
        <v>2519</v>
      </c>
      <c r="E1710" s="131">
        <v>0</v>
      </c>
    </row>
    <row r="1711" spans="1:5">
      <c r="A1711" t="s">
        <v>4648</v>
      </c>
      <c r="B1711">
        <v>50</v>
      </c>
      <c r="D1711" s="20" t="s">
        <v>3710</v>
      </c>
      <c r="E1711" s="131">
        <v>0</v>
      </c>
    </row>
    <row r="1712" spans="1:5">
      <c r="A1712" t="s">
        <v>4649</v>
      </c>
      <c r="B1712">
        <v>50</v>
      </c>
      <c r="D1712" s="20" t="s">
        <v>10</v>
      </c>
      <c r="E1712" s="131">
        <v>0</v>
      </c>
    </row>
    <row r="1713" spans="1:5">
      <c r="A1713" t="s">
        <v>4603</v>
      </c>
      <c r="B1713">
        <v>50</v>
      </c>
      <c r="D1713" s="20" t="s">
        <v>11</v>
      </c>
      <c r="E1713" s="131">
        <v>0</v>
      </c>
    </row>
    <row r="1714" spans="1:5">
      <c r="A1714" t="s">
        <v>4604</v>
      </c>
      <c r="B1714">
        <v>50</v>
      </c>
      <c r="D1714" s="20" t="s">
        <v>12</v>
      </c>
      <c r="E1714" s="131">
        <v>0</v>
      </c>
    </row>
    <row r="1715" spans="1:5">
      <c r="A1715" t="s">
        <v>4605</v>
      </c>
      <c r="B1715">
        <v>0</v>
      </c>
      <c r="D1715" s="20" t="s">
        <v>26</v>
      </c>
      <c r="E1715" s="131">
        <v>0</v>
      </c>
    </row>
    <row r="1716" spans="1:5">
      <c r="A1716" t="s">
        <v>4606</v>
      </c>
      <c r="B1716">
        <v>50</v>
      </c>
      <c r="D1716" s="20" t="s">
        <v>1497</v>
      </c>
      <c r="E1716" s="131">
        <v>0</v>
      </c>
    </row>
    <row r="1717" spans="1:5">
      <c r="A1717" t="s">
        <v>4607</v>
      </c>
      <c r="B1717">
        <v>0</v>
      </c>
      <c r="D1717" s="20" t="s">
        <v>1498</v>
      </c>
      <c r="E1717" s="131">
        <v>0</v>
      </c>
    </row>
    <row r="1718" spans="1:5">
      <c r="A1718" t="s">
        <v>4608</v>
      </c>
      <c r="B1718">
        <v>50</v>
      </c>
      <c r="D1718" s="20" t="s">
        <v>685</v>
      </c>
      <c r="E1718" s="131">
        <v>0</v>
      </c>
    </row>
    <row r="1719" spans="1:5">
      <c r="A1719" t="s">
        <v>4609</v>
      </c>
      <c r="B1719">
        <v>0</v>
      </c>
      <c r="D1719" s="20" t="s">
        <v>693</v>
      </c>
      <c r="E1719" s="131">
        <v>0</v>
      </c>
    </row>
    <row r="1720" spans="1:5">
      <c r="A1720" t="s">
        <v>4610</v>
      </c>
      <c r="B1720">
        <v>50</v>
      </c>
      <c r="D1720" s="20" t="s">
        <v>703</v>
      </c>
      <c r="E1720" s="131">
        <v>0</v>
      </c>
    </row>
    <row r="1721" spans="1:5">
      <c r="A1721" t="s">
        <v>4658</v>
      </c>
      <c r="B1721">
        <v>50</v>
      </c>
      <c r="D1721" s="20" t="s">
        <v>704</v>
      </c>
      <c r="E1721" s="131">
        <v>0</v>
      </c>
    </row>
    <row r="1722" spans="1:5">
      <c r="A1722" t="s">
        <v>4659</v>
      </c>
      <c r="B1722">
        <v>50</v>
      </c>
      <c r="D1722" s="20" t="s">
        <v>712</v>
      </c>
      <c r="E1722" s="131">
        <v>0</v>
      </c>
    </row>
    <row r="1723" spans="1:5">
      <c r="A1723" t="s">
        <v>4660</v>
      </c>
      <c r="B1723">
        <v>50</v>
      </c>
      <c r="D1723" s="20" t="s">
        <v>715</v>
      </c>
      <c r="E1723" s="131">
        <v>0</v>
      </c>
    </row>
    <row r="1724" spans="1:5">
      <c r="A1724" t="s">
        <v>4661</v>
      </c>
      <c r="B1724">
        <v>50</v>
      </c>
      <c r="D1724" s="20" t="s">
        <v>718</v>
      </c>
      <c r="E1724" s="131">
        <v>0</v>
      </c>
    </row>
    <row r="1725" spans="1:5">
      <c r="A1725" t="s">
        <v>4662</v>
      </c>
      <c r="B1725">
        <v>50</v>
      </c>
      <c r="D1725" s="20" t="s">
        <v>719</v>
      </c>
      <c r="E1725" s="131">
        <v>4</v>
      </c>
    </row>
    <row r="1726" spans="1:5">
      <c r="A1726" t="s">
        <v>4663</v>
      </c>
      <c r="B1726">
        <v>50</v>
      </c>
      <c r="D1726" s="20" t="s">
        <v>727</v>
      </c>
      <c r="E1726" s="131">
        <v>0</v>
      </c>
    </row>
    <row r="1727" spans="1:5">
      <c r="A1727" t="s">
        <v>4664</v>
      </c>
      <c r="B1727">
        <v>50</v>
      </c>
      <c r="D1727" s="20" t="s">
        <v>733</v>
      </c>
      <c r="E1727" s="131">
        <v>0</v>
      </c>
    </row>
    <row r="1728" spans="1:5">
      <c r="A1728" t="s">
        <v>4665</v>
      </c>
      <c r="B1728">
        <v>50</v>
      </c>
      <c r="D1728" s="20" t="s">
        <v>734</v>
      </c>
      <c r="E1728" s="131">
        <v>6</v>
      </c>
    </row>
    <row r="1729" spans="1:5">
      <c r="A1729" t="s">
        <v>4666</v>
      </c>
      <c r="B1729">
        <v>50</v>
      </c>
      <c r="D1729" s="20" t="s">
        <v>735</v>
      </c>
      <c r="E1729" s="131">
        <v>0</v>
      </c>
    </row>
    <row r="1730" spans="1:5">
      <c r="A1730" t="s">
        <v>4667</v>
      </c>
      <c r="B1730">
        <v>50</v>
      </c>
      <c r="D1730" s="20" t="s">
        <v>736</v>
      </c>
      <c r="E1730" s="131">
        <v>0</v>
      </c>
    </row>
    <row r="1731" spans="1:5">
      <c r="A1731" t="s">
        <v>4668</v>
      </c>
      <c r="B1731">
        <v>50</v>
      </c>
      <c r="D1731" s="20" t="s">
        <v>741</v>
      </c>
      <c r="E1731" s="131">
        <v>0</v>
      </c>
    </row>
    <row r="1732" spans="1:5">
      <c r="A1732" t="s">
        <v>4669</v>
      </c>
      <c r="B1732">
        <v>50</v>
      </c>
      <c r="D1732" s="20" t="s">
        <v>746</v>
      </c>
      <c r="E1732" s="131">
        <v>0</v>
      </c>
    </row>
    <row r="1733" spans="1:5">
      <c r="A1733" t="s">
        <v>4670</v>
      </c>
      <c r="B1733">
        <v>50</v>
      </c>
      <c r="D1733" s="20" t="s">
        <v>750</v>
      </c>
      <c r="E1733" s="131">
        <v>0</v>
      </c>
    </row>
    <row r="1734" spans="1:5">
      <c r="A1734" t="s">
        <v>4671</v>
      </c>
      <c r="B1734">
        <v>50</v>
      </c>
      <c r="D1734" s="20" t="s">
        <v>754</v>
      </c>
      <c r="E1734" s="131">
        <v>0</v>
      </c>
    </row>
    <row r="1735" spans="1:5">
      <c r="A1735" t="s">
        <v>4672</v>
      </c>
      <c r="B1735">
        <v>50</v>
      </c>
      <c r="D1735" s="20" t="s">
        <v>755</v>
      </c>
      <c r="E1735" s="131">
        <v>0</v>
      </c>
    </row>
    <row r="1736" spans="1:5">
      <c r="A1736" t="s">
        <v>4673</v>
      </c>
      <c r="B1736">
        <v>50</v>
      </c>
      <c r="D1736" s="20" t="s">
        <v>756</v>
      </c>
      <c r="E1736" s="131">
        <v>0</v>
      </c>
    </row>
    <row r="1737" spans="1:5">
      <c r="A1737" t="s">
        <v>4674</v>
      </c>
      <c r="B1737">
        <v>50</v>
      </c>
      <c r="D1737" s="20" t="s">
        <v>777</v>
      </c>
      <c r="E1737" s="131">
        <v>0</v>
      </c>
    </row>
    <row r="1738" spans="1:5">
      <c r="A1738" t="s">
        <v>4675</v>
      </c>
      <c r="B1738">
        <v>50</v>
      </c>
      <c r="D1738" s="20" t="s">
        <v>778</v>
      </c>
      <c r="E1738" s="131">
        <v>0</v>
      </c>
    </row>
    <row r="1739" spans="1:5">
      <c r="A1739" t="s">
        <v>4676</v>
      </c>
      <c r="B1739">
        <v>50</v>
      </c>
      <c r="D1739" s="20" t="s">
        <v>781</v>
      </c>
      <c r="E1739" s="131">
        <v>0</v>
      </c>
    </row>
    <row r="1740" spans="1:5">
      <c r="A1740" t="s">
        <v>4677</v>
      </c>
      <c r="B1740">
        <v>50</v>
      </c>
      <c r="D1740" s="20" t="s">
        <v>784</v>
      </c>
      <c r="E1740" s="131">
        <v>0</v>
      </c>
    </row>
    <row r="1741" spans="1:5">
      <c r="A1741" t="s">
        <v>4678</v>
      </c>
      <c r="B1741">
        <v>50</v>
      </c>
      <c r="D1741" s="20" t="s">
        <v>785</v>
      </c>
      <c r="E1741" s="131">
        <v>0</v>
      </c>
    </row>
    <row r="1742" spans="1:5">
      <c r="A1742" t="s">
        <v>4679</v>
      </c>
      <c r="B1742">
        <v>50</v>
      </c>
      <c r="D1742" s="20" t="s">
        <v>786</v>
      </c>
      <c r="E1742" s="131">
        <v>0</v>
      </c>
    </row>
    <row r="1743" spans="1:5">
      <c r="A1743" t="s">
        <v>4680</v>
      </c>
      <c r="B1743">
        <v>50</v>
      </c>
      <c r="D1743" s="20" t="s">
        <v>790</v>
      </c>
      <c r="E1743" s="131">
        <v>0</v>
      </c>
    </row>
    <row r="1744" spans="1:5">
      <c r="A1744" t="s">
        <v>4681</v>
      </c>
      <c r="B1744">
        <v>50</v>
      </c>
      <c r="D1744" s="20" t="s">
        <v>799</v>
      </c>
      <c r="E1744" s="131">
        <v>0</v>
      </c>
    </row>
    <row r="1745" spans="1:5">
      <c r="A1745" t="s">
        <v>4682</v>
      </c>
      <c r="B1745">
        <v>50</v>
      </c>
      <c r="D1745" s="20" t="s">
        <v>803</v>
      </c>
      <c r="E1745" s="131">
        <v>0</v>
      </c>
    </row>
    <row r="1746" spans="1:5">
      <c r="A1746" t="s">
        <v>4683</v>
      </c>
      <c r="B1746">
        <v>50</v>
      </c>
      <c r="D1746" s="20" t="s">
        <v>807</v>
      </c>
      <c r="E1746" s="131">
        <v>0</v>
      </c>
    </row>
    <row r="1747" spans="1:5">
      <c r="A1747" t="s">
        <v>4684</v>
      </c>
      <c r="B1747">
        <v>50</v>
      </c>
      <c r="D1747" s="20" t="s">
        <v>812</v>
      </c>
      <c r="E1747" s="131">
        <v>0</v>
      </c>
    </row>
    <row r="1748" spans="1:5">
      <c r="A1748" t="s">
        <v>4685</v>
      </c>
      <c r="B1748">
        <v>50</v>
      </c>
      <c r="D1748" s="20" t="s">
        <v>815</v>
      </c>
      <c r="E1748" s="131">
        <v>1</v>
      </c>
    </row>
    <row r="1749" spans="1:5">
      <c r="A1749" t="s">
        <v>4686</v>
      </c>
      <c r="B1749">
        <v>50</v>
      </c>
      <c r="D1749" s="20" t="s">
        <v>817</v>
      </c>
      <c r="E1749" s="131">
        <v>0</v>
      </c>
    </row>
    <row r="1750" spans="1:5">
      <c r="A1750" t="s">
        <v>4687</v>
      </c>
      <c r="B1750">
        <v>50</v>
      </c>
      <c r="D1750" s="20" t="s">
        <v>819</v>
      </c>
      <c r="E1750" s="131">
        <v>1</v>
      </c>
    </row>
    <row r="1751" spans="1:5">
      <c r="A1751" t="s">
        <v>4688</v>
      </c>
      <c r="B1751">
        <v>50</v>
      </c>
      <c r="D1751" s="20" t="s">
        <v>823</v>
      </c>
      <c r="E1751" s="131">
        <v>0</v>
      </c>
    </row>
    <row r="1752" spans="1:5">
      <c r="A1752" t="s">
        <v>4689</v>
      </c>
      <c r="B1752">
        <v>50</v>
      </c>
      <c r="D1752" s="20" t="s">
        <v>825</v>
      </c>
      <c r="E1752" s="131">
        <v>0</v>
      </c>
    </row>
    <row r="1753" spans="1:5">
      <c r="A1753" t="s">
        <v>4690</v>
      </c>
      <c r="B1753">
        <v>50</v>
      </c>
      <c r="D1753" s="20" t="s">
        <v>827</v>
      </c>
      <c r="E1753" s="131">
        <v>0</v>
      </c>
    </row>
    <row r="1754" spans="1:5">
      <c r="A1754" t="s">
        <v>4691</v>
      </c>
      <c r="B1754">
        <v>50</v>
      </c>
      <c r="D1754" s="20" t="s">
        <v>828</v>
      </c>
      <c r="E1754" s="131">
        <v>0</v>
      </c>
    </row>
    <row r="1755" spans="1:5">
      <c r="A1755" t="s">
        <v>4692</v>
      </c>
      <c r="B1755">
        <v>50</v>
      </c>
      <c r="D1755" s="20" t="s">
        <v>833</v>
      </c>
      <c r="E1755" s="131">
        <v>0</v>
      </c>
    </row>
    <row r="1756" spans="1:5">
      <c r="A1756" t="s">
        <v>4693</v>
      </c>
      <c r="B1756">
        <v>50</v>
      </c>
      <c r="D1756" s="20" t="s">
        <v>834</v>
      </c>
      <c r="E1756" s="131">
        <v>0</v>
      </c>
    </row>
    <row r="1757" spans="1:5">
      <c r="A1757" t="s">
        <v>4694</v>
      </c>
      <c r="B1757">
        <v>50</v>
      </c>
      <c r="D1757" s="20" t="s">
        <v>838</v>
      </c>
      <c r="E1757" s="131">
        <v>0</v>
      </c>
    </row>
    <row r="1758" spans="1:5">
      <c r="A1758" t="s">
        <v>4695</v>
      </c>
      <c r="B1758">
        <v>50</v>
      </c>
      <c r="D1758" s="20" t="s">
        <v>847</v>
      </c>
      <c r="E1758" s="131">
        <v>0</v>
      </c>
    </row>
    <row r="1759" spans="1:5">
      <c r="A1759" t="s">
        <v>4696</v>
      </c>
      <c r="B1759">
        <v>50</v>
      </c>
      <c r="D1759" s="20" t="s">
        <v>852</v>
      </c>
      <c r="E1759" s="131">
        <v>0</v>
      </c>
    </row>
    <row r="1760" spans="1:5">
      <c r="A1760" t="s">
        <v>4650</v>
      </c>
      <c r="B1760">
        <v>0</v>
      </c>
      <c r="D1760" s="20" t="s">
        <v>858</v>
      </c>
      <c r="E1760" s="131">
        <v>0</v>
      </c>
    </row>
    <row r="1761" spans="1:5">
      <c r="A1761" t="s">
        <v>4651</v>
      </c>
      <c r="B1761">
        <v>50</v>
      </c>
      <c r="D1761" s="20" t="s">
        <v>862</v>
      </c>
      <c r="E1761" s="131">
        <v>0</v>
      </c>
    </row>
    <row r="1762" spans="1:5">
      <c r="A1762" t="s">
        <v>4652</v>
      </c>
      <c r="B1762">
        <v>50</v>
      </c>
      <c r="D1762" s="20" t="s">
        <v>863</v>
      </c>
      <c r="E1762" s="131">
        <v>0</v>
      </c>
    </row>
    <row r="1763" spans="1:5">
      <c r="A1763" t="s">
        <v>4653</v>
      </c>
      <c r="B1763">
        <v>50</v>
      </c>
      <c r="D1763" s="20" t="s">
        <v>864</v>
      </c>
      <c r="E1763" s="131">
        <v>0</v>
      </c>
    </row>
    <row r="1764" spans="1:5">
      <c r="A1764" t="s">
        <v>4654</v>
      </c>
      <c r="B1764">
        <v>0</v>
      </c>
      <c r="D1764" s="20" t="s">
        <v>865</v>
      </c>
      <c r="E1764" s="131">
        <v>0</v>
      </c>
    </row>
    <row r="1765" spans="1:5">
      <c r="A1765" t="s">
        <v>4655</v>
      </c>
      <c r="B1765">
        <v>50</v>
      </c>
      <c r="D1765" s="20" t="s">
        <v>866</v>
      </c>
      <c r="E1765" s="131">
        <v>0</v>
      </c>
    </row>
    <row r="1766" spans="1:5">
      <c r="A1766" t="s">
        <v>4656</v>
      </c>
      <c r="B1766">
        <v>50</v>
      </c>
      <c r="D1766" s="20" t="s">
        <v>867</v>
      </c>
      <c r="E1766" s="131">
        <v>0</v>
      </c>
    </row>
    <row r="1767" spans="1:5">
      <c r="A1767" t="s">
        <v>4657</v>
      </c>
      <c r="B1767">
        <v>50</v>
      </c>
      <c r="D1767" s="20" t="s">
        <v>868</v>
      </c>
      <c r="E1767" s="131">
        <v>0</v>
      </c>
    </row>
    <row r="1768" spans="1:5">
      <c r="A1768" t="s">
        <v>4705</v>
      </c>
      <c r="B1768">
        <v>50</v>
      </c>
      <c r="D1768" s="20" t="s">
        <v>869</v>
      </c>
      <c r="E1768" s="131">
        <v>0</v>
      </c>
    </row>
    <row r="1769" spans="1:5">
      <c r="A1769" t="s">
        <v>4706</v>
      </c>
      <c r="B1769">
        <v>50</v>
      </c>
      <c r="D1769" s="20" t="s">
        <v>870</v>
      </c>
      <c r="E1769" s="131">
        <v>0</v>
      </c>
    </row>
    <row r="1770" spans="1:5">
      <c r="A1770" t="s">
        <v>4707</v>
      </c>
      <c r="B1770">
        <v>50</v>
      </c>
      <c r="D1770" s="20" t="s">
        <v>871</v>
      </c>
      <c r="E1770" s="131">
        <v>0</v>
      </c>
    </row>
    <row r="1771" spans="1:5">
      <c r="A1771" t="s">
        <v>4708</v>
      </c>
      <c r="B1771">
        <v>50</v>
      </c>
      <c r="D1771" s="20" t="s">
        <v>872</v>
      </c>
      <c r="E1771" s="131">
        <v>0</v>
      </c>
    </row>
    <row r="1772" spans="1:5">
      <c r="A1772" t="s">
        <v>4709</v>
      </c>
      <c r="B1772">
        <v>50</v>
      </c>
      <c r="D1772" s="20" t="s">
        <v>873</v>
      </c>
      <c r="E1772" s="131">
        <v>0</v>
      </c>
    </row>
    <row r="1773" spans="1:5">
      <c r="A1773" t="s">
        <v>4710</v>
      </c>
      <c r="B1773">
        <v>50</v>
      </c>
      <c r="D1773" s="20" t="s">
        <v>874</v>
      </c>
      <c r="E1773" s="131">
        <v>0</v>
      </c>
    </row>
    <row r="1774" spans="1:5">
      <c r="A1774" t="s">
        <v>4711</v>
      </c>
      <c r="B1774">
        <v>50</v>
      </c>
      <c r="D1774" s="20" t="s">
        <v>875</v>
      </c>
      <c r="E1774" s="131">
        <v>0</v>
      </c>
    </row>
    <row r="1775" spans="1:5">
      <c r="A1775" t="s">
        <v>4712</v>
      </c>
      <c r="B1775">
        <v>50</v>
      </c>
      <c r="D1775" s="20" t="s">
        <v>876</v>
      </c>
      <c r="E1775" s="131">
        <v>0</v>
      </c>
    </row>
    <row r="1776" spans="1:5">
      <c r="A1776" t="s">
        <v>4713</v>
      </c>
      <c r="B1776">
        <v>50</v>
      </c>
      <c r="D1776" s="20" t="s">
        <v>877</v>
      </c>
      <c r="E1776" s="131">
        <v>0</v>
      </c>
    </row>
    <row r="1777" spans="1:5">
      <c r="A1777" t="s">
        <v>4714</v>
      </c>
      <c r="B1777">
        <v>50</v>
      </c>
      <c r="D1777" s="20" t="s">
        <v>878</v>
      </c>
      <c r="E1777" s="131">
        <v>0</v>
      </c>
    </row>
    <row r="1778" spans="1:5">
      <c r="A1778" t="s">
        <v>4715</v>
      </c>
      <c r="B1778">
        <v>50</v>
      </c>
      <c r="D1778" s="20" t="s">
        <v>879</v>
      </c>
      <c r="E1778" s="131">
        <v>0</v>
      </c>
    </row>
    <row r="1779" spans="1:5">
      <c r="A1779" t="s">
        <v>4716</v>
      </c>
      <c r="B1779">
        <v>50</v>
      </c>
      <c r="D1779" s="20" t="s">
        <v>880</v>
      </c>
      <c r="E1779" s="131">
        <v>0</v>
      </c>
    </row>
    <row r="1780" spans="1:5">
      <c r="A1780" t="s">
        <v>4717</v>
      </c>
      <c r="B1780">
        <v>50</v>
      </c>
      <c r="D1780" s="20" t="s">
        <v>881</v>
      </c>
      <c r="E1780" s="131">
        <v>0</v>
      </c>
    </row>
    <row r="1781" spans="1:5">
      <c r="A1781" t="s">
        <v>4718</v>
      </c>
      <c r="B1781">
        <v>50</v>
      </c>
      <c r="D1781" s="20" t="s">
        <v>882</v>
      </c>
      <c r="E1781" s="131">
        <v>0</v>
      </c>
    </row>
    <row r="1782" spans="1:5">
      <c r="A1782" t="s">
        <v>4719</v>
      </c>
      <c r="B1782">
        <v>50</v>
      </c>
      <c r="D1782" s="20" t="s">
        <v>883</v>
      </c>
      <c r="E1782" s="131">
        <v>0</v>
      </c>
    </row>
    <row r="1783" spans="1:5">
      <c r="A1783" t="s">
        <v>4720</v>
      </c>
      <c r="B1783">
        <v>50</v>
      </c>
      <c r="D1783" s="20" t="s">
        <v>884</v>
      </c>
      <c r="E1783" s="131">
        <v>0</v>
      </c>
    </row>
    <row r="1784" spans="1:5">
      <c r="A1784" t="s">
        <v>4721</v>
      </c>
      <c r="B1784">
        <v>50</v>
      </c>
      <c r="D1784" s="20" t="s">
        <v>885</v>
      </c>
      <c r="E1784" s="131">
        <v>0</v>
      </c>
    </row>
    <row r="1785" spans="1:5">
      <c r="A1785" t="s">
        <v>4722</v>
      </c>
      <c r="B1785">
        <v>50</v>
      </c>
      <c r="D1785" s="20" t="s">
        <v>886</v>
      </c>
      <c r="E1785" s="131">
        <v>0</v>
      </c>
    </row>
    <row r="1786" spans="1:5">
      <c r="A1786" t="s">
        <v>4723</v>
      </c>
      <c r="B1786">
        <v>50</v>
      </c>
      <c r="D1786" s="20" t="s">
        <v>887</v>
      </c>
      <c r="E1786" s="131">
        <v>0</v>
      </c>
    </row>
    <row r="1787" spans="1:5">
      <c r="A1787" t="s">
        <v>4724</v>
      </c>
      <c r="B1787">
        <v>50</v>
      </c>
      <c r="D1787" s="20" t="s">
        <v>888</v>
      </c>
      <c r="E1787" s="131">
        <v>0</v>
      </c>
    </row>
    <row r="1788" spans="1:5">
      <c r="A1788" t="s">
        <v>4725</v>
      </c>
      <c r="B1788">
        <v>50</v>
      </c>
      <c r="D1788" s="20" t="s">
        <v>889</v>
      </c>
      <c r="E1788" s="131">
        <v>0</v>
      </c>
    </row>
    <row r="1789" spans="1:5">
      <c r="A1789" t="s">
        <v>4726</v>
      </c>
      <c r="B1789">
        <v>50</v>
      </c>
      <c r="D1789" s="20" t="s">
        <v>890</v>
      </c>
      <c r="E1789" s="131">
        <v>0</v>
      </c>
    </row>
    <row r="1790" spans="1:5">
      <c r="A1790" t="s">
        <v>4727</v>
      </c>
      <c r="B1790">
        <v>50</v>
      </c>
      <c r="D1790" s="20" t="s">
        <v>891</v>
      </c>
      <c r="E1790" s="131">
        <v>0</v>
      </c>
    </row>
    <row r="1791" spans="1:5">
      <c r="A1791" t="s">
        <v>4728</v>
      </c>
      <c r="B1791">
        <v>50</v>
      </c>
      <c r="D1791" s="20" t="s">
        <v>892</v>
      </c>
      <c r="E1791" s="131">
        <v>0</v>
      </c>
    </row>
    <row r="1792" spans="1:5">
      <c r="A1792" t="s">
        <v>4729</v>
      </c>
      <c r="B1792">
        <v>50</v>
      </c>
      <c r="D1792" s="20" t="s">
        <v>893</v>
      </c>
      <c r="E1792" s="131">
        <v>0</v>
      </c>
    </row>
    <row r="1793" spans="1:5">
      <c r="A1793" t="s">
        <v>4730</v>
      </c>
      <c r="B1793">
        <v>50</v>
      </c>
      <c r="D1793" s="20" t="s">
        <v>894</v>
      </c>
      <c r="E1793" s="131">
        <v>0</v>
      </c>
    </row>
    <row r="1794" spans="1:5">
      <c r="A1794" t="s">
        <v>4731</v>
      </c>
      <c r="B1794">
        <v>50</v>
      </c>
      <c r="D1794" s="20" t="s">
        <v>895</v>
      </c>
      <c r="E1794" s="131">
        <v>0</v>
      </c>
    </row>
    <row r="1795" spans="1:5">
      <c r="A1795" t="s">
        <v>4732</v>
      </c>
      <c r="B1795">
        <v>50</v>
      </c>
      <c r="D1795" s="20" t="s">
        <v>896</v>
      </c>
      <c r="E1795" s="131">
        <v>0</v>
      </c>
    </row>
    <row r="1796" spans="1:5">
      <c r="A1796" t="s">
        <v>4733</v>
      </c>
      <c r="B1796">
        <v>50</v>
      </c>
      <c r="D1796" s="20" t="s">
        <v>897</v>
      </c>
      <c r="E1796" s="131">
        <v>0</v>
      </c>
    </row>
    <row r="1797" spans="1:5">
      <c r="A1797" t="s">
        <v>4734</v>
      </c>
      <c r="B1797">
        <v>50</v>
      </c>
      <c r="D1797" s="20" t="s">
        <v>898</v>
      </c>
      <c r="E1797" s="131">
        <v>0</v>
      </c>
    </row>
    <row r="1798" spans="1:5">
      <c r="A1798" t="s">
        <v>4735</v>
      </c>
      <c r="B1798">
        <v>50</v>
      </c>
      <c r="D1798" s="20" t="s">
        <v>899</v>
      </c>
      <c r="E1798" s="131">
        <v>0</v>
      </c>
    </row>
    <row r="1799" spans="1:5">
      <c r="A1799" t="s">
        <v>4736</v>
      </c>
      <c r="B1799">
        <v>50</v>
      </c>
      <c r="D1799" s="20" t="s">
        <v>900</v>
      </c>
      <c r="E1799" s="131">
        <v>0</v>
      </c>
    </row>
    <row r="1800" spans="1:5">
      <c r="A1800" t="s">
        <v>4737</v>
      </c>
      <c r="B1800">
        <v>50</v>
      </c>
      <c r="D1800" s="20" t="s">
        <v>901</v>
      </c>
      <c r="E1800" s="131">
        <v>0</v>
      </c>
    </row>
    <row r="1801" spans="1:5">
      <c r="A1801" t="s">
        <v>4738</v>
      </c>
      <c r="B1801">
        <v>50</v>
      </c>
      <c r="D1801" s="20" t="s">
        <v>902</v>
      </c>
      <c r="E1801" s="131">
        <v>0</v>
      </c>
    </row>
    <row r="1802" spans="1:5">
      <c r="A1802" t="s">
        <v>4739</v>
      </c>
      <c r="B1802">
        <v>50</v>
      </c>
      <c r="D1802" s="20" t="s">
        <v>903</v>
      </c>
      <c r="E1802" s="131">
        <v>0</v>
      </c>
    </row>
    <row r="1803" spans="1:5">
      <c r="A1803" t="s">
        <v>4740</v>
      </c>
      <c r="B1803">
        <v>50</v>
      </c>
      <c r="D1803" s="20" t="s">
        <v>904</v>
      </c>
      <c r="E1803" s="131">
        <v>0</v>
      </c>
    </row>
    <row r="1804" spans="1:5">
      <c r="A1804" t="s">
        <v>4741</v>
      </c>
      <c r="B1804">
        <v>50</v>
      </c>
      <c r="D1804" s="20" t="s">
        <v>905</v>
      </c>
      <c r="E1804" s="131">
        <v>0</v>
      </c>
    </row>
    <row r="1805" spans="1:5">
      <c r="A1805" t="s">
        <v>4742</v>
      </c>
      <c r="B1805">
        <v>50</v>
      </c>
      <c r="D1805" s="20" t="s">
        <v>906</v>
      </c>
      <c r="E1805" s="131">
        <v>0</v>
      </c>
    </row>
    <row r="1806" spans="1:5">
      <c r="A1806" t="s">
        <v>4743</v>
      </c>
      <c r="B1806">
        <v>50</v>
      </c>
      <c r="D1806" s="20" t="s">
        <v>907</v>
      </c>
      <c r="E1806" s="131">
        <v>0</v>
      </c>
    </row>
    <row r="1807" spans="1:5">
      <c r="A1807" t="s">
        <v>4744</v>
      </c>
      <c r="B1807">
        <v>50</v>
      </c>
      <c r="D1807" s="20" t="s">
        <v>908</v>
      </c>
      <c r="E1807" s="131">
        <v>0</v>
      </c>
    </row>
    <row r="1808" spans="1:5">
      <c r="A1808" t="s">
        <v>4745</v>
      </c>
      <c r="B1808">
        <v>50</v>
      </c>
      <c r="D1808" s="20" t="s">
        <v>909</v>
      </c>
      <c r="E1808" s="131">
        <v>0</v>
      </c>
    </row>
    <row r="1809" spans="1:5">
      <c r="A1809" t="s">
        <v>4746</v>
      </c>
      <c r="B1809">
        <v>50</v>
      </c>
      <c r="D1809" s="20" t="s">
        <v>910</v>
      </c>
      <c r="E1809" s="131">
        <v>0</v>
      </c>
    </row>
    <row r="1810" spans="1:5">
      <c r="A1810" t="s">
        <v>4747</v>
      </c>
      <c r="B1810">
        <v>50</v>
      </c>
      <c r="D1810" s="20" t="s">
        <v>911</v>
      </c>
      <c r="E1810" s="131">
        <v>0</v>
      </c>
    </row>
    <row r="1811" spans="1:5">
      <c r="A1811" t="s">
        <v>4748</v>
      </c>
      <c r="B1811">
        <v>50</v>
      </c>
      <c r="D1811" s="20" t="s">
        <v>912</v>
      </c>
      <c r="E1811" s="131">
        <v>0</v>
      </c>
    </row>
    <row r="1812" spans="1:5">
      <c r="A1812" t="s">
        <v>4749</v>
      </c>
      <c r="B1812">
        <v>50</v>
      </c>
      <c r="D1812" s="20" t="s">
        <v>913</v>
      </c>
      <c r="E1812" s="131">
        <v>0</v>
      </c>
    </row>
    <row r="1813" spans="1:5">
      <c r="A1813" t="s">
        <v>4750</v>
      </c>
      <c r="B1813">
        <v>50</v>
      </c>
      <c r="D1813" s="20" t="s">
        <v>914</v>
      </c>
      <c r="E1813" s="131">
        <v>0</v>
      </c>
    </row>
    <row r="1814" spans="1:5">
      <c r="A1814" t="s">
        <v>4751</v>
      </c>
      <c r="B1814">
        <v>50</v>
      </c>
      <c r="D1814" s="20" t="s">
        <v>915</v>
      </c>
      <c r="E1814" s="131">
        <v>0</v>
      </c>
    </row>
    <row r="1815" spans="1:5">
      <c r="A1815" t="s">
        <v>4752</v>
      </c>
      <c r="B1815">
        <v>50</v>
      </c>
      <c r="D1815" s="20" t="s">
        <v>916</v>
      </c>
      <c r="E1815" s="131">
        <v>0</v>
      </c>
    </row>
    <row r="1816" spans="1:5">
      <c r="A1816" t="s">
        <v>4753</v>
      </c>
      <c r="B1816">
        <v>50</v>
      </c>
      <c r="D1816" s="20" t="s">
        <v>917</v>
      </c>
      <c r="E1816" s="131">
        <v>0</v>
      </c>
    </row>
    <row r="1817" spans="1:5">
      <c r="A1817" t="s">
        <v>4754</v>
      </c>
      <c r="B1817">
        <v>50</v>
      </c>
      <c r="D1817" s="20" t="s">
        <v>918</v>
      </c>
      <c r="E1817" s="131">
        <v>0</v>
      </c>
    </row>
    <row r="1818" spans="1:5">
      <c r="A1818" t="s">
        <v>1519</v>
      </c>
      <c r="B1818">
        <v>50</v>
      </c>
      <c r="D1818" s="20" t="s">
        <v>919</v>
      </c>
      <c r="E1818" s="131">
        <v>0</v>
      </c>
    </row>
    <row r="1819" spans="1:5">
      <c r="A1819" t="s">
        <v>4755</v>
      </c>
      <c r="B1819">
        <v>50</v>
      </c>
      <c r="D1819" s="20" t="s">
        <v>948</v>
      </c>
      <c r="E1819" s="131">
        <v>0</v>
      </c>
    </row>
    <row r="1820" spans="1:5">
      <c r="A1820" t="s">
        <v>4697</v>
      </c>
      <c r="B1820">
        <v>0</v>
      </c>
      <c r="D1820" s="20" t="s">
        <v>955</v>
      </c>
      <c r="E1820" s="131">
        <v>0</v>
      </c>
    </row>
    <row r="1821" spans="1:5">
      <c r="A1821" t="s">
        <v>4698</v>
      </c>
      <c r="B1821">
        <v>50</v>
      </c>
      <c r="D1821" s="20" t="s">
        <v>957</v>
      </c>
      <c r="E1821" s="131">
        <v>0</v>
      </c>
    </row>
    <row r="1822" spans="1:5">
      <c r="A1822" t="s">
        <v>4699</v>
      </c>
      <c r="B1822">
        <v>50</v>
      </c>
      <c r="D1822" s="20" t="s">
        <v>1048</v>
      </c>
      <c r="E1822" s="131">
        <v>0</v>
      </c>
    </row>
    <row r="1823" spans="1:5">
      <c r="A1823" t="s">
        <v>4700</v>
      </c>
      <c r="B1823">
        <v>50</v>
      </c>
      <c r="D1823" s="20" t="s">
        <v>1072</v>
      </c>
      <c r="E1823" s="131">
        <v>0</v>
      </c>
    </row>
    <row r="1824" spans="1:5">
      <c r="A1824" t="s">
        <v>4701</v>
      </c>
      <c r="B1824">
        <v>0</v>
      </c>
      <c r="D1824" s="20" t="s">
        <v>1102</v>
      </c>
      <c r="E1824" s="131">
        <v>0</v>
      </c>
    </row>
    <row r="1825" spans="1:5">
      <c r="A1825" t="s">
        <v>4702</v>
      </c>
      <c r="B1825">
        <v>50</v>
      </c>
      <c r="D1825" s="20" t="s">
        <v>1108</v>
      </c>
      <c r="E1825" s="131">
        <v>0</v>
      </c>
    </row>
    <row r="1826" spans="1:5">
      <c r="A1826" t="s">
        <v>4703</v>
      </c>
      <c r="B1826">
        <v>50</v>
      </c>
      <c r="D1826" s="20" t="s">
        <v>1109</v>
      </c>
      <c r="E1826" s="131">
        <v>0</v>
      </c>
    </row>
    <row r="1827" spans="1:5">
      <c r="A1827" t="s">
        <v>4704</v>
      </c>
      <c r="B1827">
        <v>50</v>
      </c>
      <c r="D1827" s="20" t="s">
        <v>1110</v>
      </c>
      <c r="E1827" s="131">
        <v>0</v>
      </c>
    </row>
    <row r="1828" spans="1:5">
      <c r="A1828" t="s">
        <v>4764</v>
      </c>
      <c r="B1828">
        <v>50</v>
      </c>
      <c r="D1828" s="20" t="s">
        <v>1111</v>
      </c>
      <c r="E1828" s="131">
        <v>0</v>
      </c>
    </row>
    <row r="1829" spans="1:5">
      <c r="A1829" t="s">
        <v>4765</v>
      </c>
      <c r="B1829">
        <v>50</v>
      </c>
      <c r="D1829" s="20" t="s">
        <v>1112</v>
      </c>
      <c r="E1829" s="131">
        <v>0</v>
      </c>
    </row>
    <row r="1830" spans="1:5">
      <c r="A1830" t="s">
        <v>4766</v>
      </c>
      <c r="B1830">
        <v>50</v>
      </c>
      <c r="D1830" s="20" t="s">
        <v>1113</v>
      </c>
      <c r="E1830" s="131">
        <v>0</v>
      </c>
    </row>
    <row r="1831" spans="1:5">
      <c r="A1831" t="s">
        <v>4767</v>
      </c>
      <c r="B1831">
        <v>50</v>
      </c>
      <c r="D1831" s="20" t="s">
        <v>1114</v>
      </c>
      <c r="E1831" s="131">
        <v>0</v>
      </c>
    </row>
    <row r="1832" spans="1:5">
      <c r="A1832" t="s">
        <v>4768</v>
      </c>
      <c r="B1832">
        <v>50</v>
      </c>
      <c r="D1832" s="20" t="s">
        <v>1115</v>
      </c>
      <c r="E1832" s="131">
        <v>0</v>
      </c>
    </row>
    <row r="1833" spans="1:5">
      <c r="A1833" t="s">
        <v>4769</v>
      </c>
      <c r="B1833">
        <v>50</v>
      </c>
      <c r="D1833" s="20" t="s">
        <v>1116</v>
      </c>
      <c r="E1833" s="131">
        <v>0</v>
      </c>
    </row>
    <row r="1834" spans="1:5">
      <c r="A1834" t="s">
        <v>4770</v>
      </c>
      <c r="B1834">
        <v>50</v>
      </c>
      <c r="D1834" s="20" t="s">
        <v>1117</v>
      </c>
      <c r="E1834" s="131">
        <v>0</v>
      </c>
    </row>
    <row r="1835" spans="1:5">
      <c r="A1835" t="s">
        <v>4771</v>
      </c>
      <c r="B1835">
        <v>50</v>
      </c>
      <c r="D1835" s="20" t="s">
        <v>1118</v>
      </c>
      <c r="E1835" s="131">
        <v>0</v>
      </c>
    </row>
    <row r="1836" spans="1:5">
      <c r="A1836" t="s">
        <v>4772</v>
      </c>
      <c r="B1836">
        <v>50</v>
      </c>
      <c r="D1836" s="20" t="s">
        <v>1119</v>
      </c>
      <c r="E1836" s="131">
        <v>0</v>
      </c>
    </row>
    <row r="1837" spans="1:5">
      <c r="A1837" t="s">
        <v>4773</v>
      </c>
      <c r="B1837">
        <v>50</v>
      </c>
      <c r="D1837" s="20" t="s">
        <v>1120</v>
      </c>
      <c r="E1837" s="131">
        <v>0</v>
      </c>
    </row>
    <row r="1838" spans="1:5">
      <c r="A1838" t="s">
        <v>4774</v>
      </c>
      <c r="B1838">
        <v>50</v>
      </c>
      <c r="D1838" s="20" t="s">
        <v>1121</v>
      </c>
      <c r="E1838" s="131">
        <v>0</v>
      </c>
    </row>
    <row r="1839" spans="1:5">
      <c r="A1839" t="s">
        <v>4775</v>
      </c>
      <c r="B1839">
        <v>50</v>
      </c>
      <c r="D1839" s="20" t="s">
        <v>1122</v>
      </c>
      <c r="E1839" s="131">
        <v>0</v>
      </c>
    </row>
    <row r="1840" spans="1:5">
      <c r="A1840" t="s">
        <v>4776</v>
      </c>
      <c r="B1840">
        <v>50</v>
      </c>
      <c r="D1840" s="20" t="s">
        <v>1123</v>
      </c>
      <c r="E1840" s="131">
        <v>0</v>
      </c>
    </row>
    <row r="1841" spans="1:5">
      <c r="A1841" t="s">
        <v>4777</v>
      </c>
      <c r="B1841">
        <v>50</v>
      </c>
      <c r="D1841" s="20" t="s">
        <v>1124</v>
      </c>
      <c r="E1841" s="131">
        <v>0</v>
      </c>
    </row>
    <row r="1842" spans="1:5">
      <c r="A1842" t="s">
        <v>4778</v>
      </c>
      <c r="B1842">
        <v>50</v>
      </c>
      <c r="D1842" s="20" t="s">
        <v>1125</v>
      </c>
      <c r="E1842" s="131">
        <v>0</v>
      </c>
    </row>
    <row r="1843" spans="1:5">
      <c r="A1843" t="s">
        <v>4779</v>
      </c>
      <c r="B1843">
        <v>50</v>
      </c>
      <c r="D1843" s="20" t="s">
        <v>1126</v>
      </c>
      <c r="E1843" s="131">
        <v>0</v>
      </c>
    </row>
    <row r="1844" spans="1:5">
      <c r="A1844" t="s">
        <v>4780</v>
      </c>
      <c r="B1844">
        <v>50</v>
      </c>
      <c r="D1844" s="20" t="s">
        <v>1127</v>
      </c>
      <c r="E1844" s="131">
        <v>0</v>
      </c>
    </row>
    <row r="1845" spans="1:5">
      <c r="A1845" t="s">
        <v>4781</v>
      </c>
      <c r="B1845">
        <v>50</v>
      </c>
      <c r="D1845" s="20" t="s">
        <v>1128</v>
      </c>
      <c r="E1845" s="131">
        <v>0</v>
      </c>
    </row>
    <row r="1846" spans="1:5">
      <c r="A1846" t="s">
        <v>4782</v>
      </c>
      <c r="B1846">
        <v>50</v>
      </c>
      <c r="D1846" s="20" t="s">
        <v>1129</v>
      </c>
      <c r="E1846" s="131">
        <v>0</v>
      </c>
    </row>
    <row r="1847" spans="1:5">
      <c r="A1847" t="s">
        <v>4783</v>
      </c>
      <c r="B1847">
        <v>50</v>
      </c>
      <c r="D1847" s="20" t="s">
        <v>1130</v>
      </c>
      <c r="E1847" s="131">
        <v>0</v>
      </c>
    </row>
    <row r="1848" spans="1:5">
      <c r="A1848" t="s">
        <v>4784</v>
      </c>
      <c r="B1848">
        <v>50</v>
      </c>
      <c r="D1848" s="20" t="s">
        <v>1131</v>
      </c>
      <c r="E1848" s="131">
        <v>0</v>
      </c>
    </row>
    <row r="1849" spans="1:5">
      <c r="A1849" t="s">
        <v>4785</v>
      </c>
      <c r="B1849">
        <v>50</v>
      </c>
      <c r="D1849" s="20" t="s">
        <v>1132</v>
      </c>
      <c r="E1849" s="131">
        <v>0</v>
      </c>
    </row>
    <row r="1850" spans="1:5">
      <c r="A1850" t="s">
        <v>4786</v>
      </c>
      <c r="B1850">
        <v>50</v>
      </c>
      <c r="D1850" s="20" t="s">
        <v>1133</v>
      </c>
      <c r="E1850" s="131">
        <v>0</v>
      </c>
    </row>
    <row r="1851" spans="1:5">
      <c r="A1851" t="s">
        <v>4787</v>
      </c>
      <c r="B1851">
        <v>50</v>
      </c>
      <c r="D1851" s="20" t="s">
        <v>1134</v>
      </c>
      <c r="E1851" s="131">
        <v>0</v>
      </c>
    </row>
    <row r="1852" spans="1:5">
      <c r="A1852" t="s">
        <v>4788</v>
      </c>
      <c r="B1852">
        <v>50</v>
      </c>
      <c r="D1852" s="20" t="s">
        <v>1135</v>
      </c>
      <c r="E1852" s="131">
        <v>0</v>
      </c>
    </row>
    <row r="1853" spans="1:5">
      <c r="A1853" t="s">
        <v>4789</v>
      </c>
      <c r="B1853">
        <v>50</v>
      </c>
      <c r="D1853" s="20" t="s">
        <v>1136</v>
      </c>
      <c r="E1853" s="131">
        <v>0</v>
      </c>
    </row>
    <row r="1854" spans="1:5">
      <c r="A1854" t="s">
        <v>4790</v>
      </c>
      <c r="B1854">
        <v>50</v>
      </c>
      <c r="D1854" s="20" t="s">
        <v>1137</v>
      </c>
      <c r="E1854" s="131">
        <v>0</v>
      </c>
    </row>
    <row r="1855" spans="1:5">
      <c r="A1855" t="s">
        <v>4791</v>
      </c>
      <c r="B1855">
        <v>50</v>
      </c>
      <c r="D1855" s="20" t="s">
        <v>1138</v>
      </c>
      <c r="E1855" s="131">
        <v>0</v>
      </c>
    </row>
    <row r="1856" spans="1:5">
      <c r="A1856" t="s">
        <v>4792</v>
      </c>
      <c r="B1856">
        <v>50</v>
      </c>
      <c r="D1856" s="20" t="s">
        <v>1139</v>
      </c>
      <c r="E1856" s="131">
        <v>0</v>
      </c>
    </row>
    <row r="1857" spans="1:5">
      <c r="A1857" t="s">
        <v>4793</v>
      </c>
      <c r="B1857">
        <v>50</v>
      </c>
      <c r="D1857" s="20" t="s">
        <v>1140</v>
      </c>
      <c r="E1857" s="131">
        <v>0</v>
      </c>
    </row>
    <row r="1858" spans="1:5">
      <c r="A1858" t="s">
        <v>4794</v>
      </c>
      <c r="B1858">
        <v>50</v>
      </c>
      <c r="D1858" s="20" t="s">
        <v>1141</v>
      </c>
      <c r="E1858" s="131">
        <v>0</v>
      </c>
    </row>
    <row r="1859" spans="1:5">
      <c r="A1859" t="s">
        <v>4795</v>
      </c>
      <c r="B1859">
        <v>50</v>
      </c>
      <c r="D1859" s="20" t="s">
        <v>1142</v>
      </c>
      <c r="E1859" s="131">
        <v>0</v>
      </c>
    </row>
    <row r="1860" spans="1:5">
      <c r="A1860" t="s">
        <v>4796</v>
      </c>
      <c r="B1860">
        <v>50</v>
      </c>
      <c r="D1860" s="20" t="s">
        <v>1143</v>
      </c>
      <c r="E1860" s="131">
        <v>0</v>
      </c>
    </row>
    <row r="1861" spans="1:5">
      <c r="A1861" t="s">
        <v>4797</v>
      </c>
      <c r="B1861">
        <v>50</v>
      </c>
      <c r="D1861" s="20" t="s">
        <v>1144</v>
      </c>
      <c r="E1861" s="131">
        <v>0</v>
      </c>
    </row>
    <row r="1862" spans="1:5">
      <c r="A1862" t="s">
        <v>4798</v>
      </c>
      <c r="B1862">
        <v>50</v>
      </c>
      <c r="D1862" s="20" t="s">
        <v>1145</v>
      </c>
      <c r="E1862" s="131">
        <v>0</v>
      </c>
    </row>
    <row r="1863" spans="1:5">
      <c r="A1863" t="s">
        <v>4799</v>
      </c>
      <c r="B1863">
        <v>50</v>
      </c>
      <c r="D1863" s="20" t="s">
        <v>1146</v>
      </c>
      <c r="E1863" s="131">
        <v>0</v>
      </c>
    </row>
    <row r="1864" spans="1:5">
      <c r="A1864" t="s">
        <v>4800</v>
      </c>
      <c r="B1864">
        <v>50</v>
      </c>
      <c r="D1864" s="20" t="s">
        <v>1147</v>
      </c>
      <c r="E1864" s="131">
        <v>0</v>
      </c>
    </row>
    <row r="1865" spans="1:5">
      <c r="A1865" t="s">
        <v>4801</v>
      </c>
      <c r="B1865">
        <v>50</v>
      </c>
      <c r="D1865" s="20" t="s">
        <v>1148</v>
      </c>
      <c r="E1865" s="131">
        <v>0</v>
      </c>
    </row>
    <row r="1866" spans="1:5">
      <c r="A1866" t="s">
        <v>4802</v>
      </c>
      <c r="B1866">
        <v>50</v>
      </c>
      <c r="D1866" s="20" t="s">
        <v>1149</v>
      </c>
      <c r="E1866" s="131">
        <v>0</v>
      </c>
    </row>
    <row r="1867" spans="1:5">
      <c r="A1867" t="s">
        <v>4756</v>
      </c>
      <c r="B1867">
        <v>0</v>
      </c>
      <c r="D1867" s="20" t="s">
        <v>1150</v>
      </c>
      <c r="E1867" s="131">
        <v>0</v>
      </c>
    </row>
    <row r="1868" spans="1:5">
      <c r="A1868" t="s">
        <v>4757</v>
      </c>
      <c r="B1868">
        <v>50</v>
      </c>
      <c r="D1868" s="20" t="s">
        <v>1151</v>
      </c>
      <c r="E1868" s="131">
        <v>0</v>
      </c>
    </row>
    <row r="1869" spans="1:5">
      <c r="A1869" t="s">
        <v>4758</v>
      </c>
      <c r="B1869">
        <v>50</v>
      </c>
      <c r="D1869" s="20" t="s">
        <v>1152</v>
      </c>
      <c r="E1869" s="131">
        <v>0</v>
      </c>
    </row>
    <row r="1870" spans="1:5">
      <c r="A1870" t="s">
        <v>4759</v>
      </c>
      <c r="B1870">
        <v>50</v>
      </c>
      <c r="D1870" s="20" t="s">
        <v>1153</v>
      </c>
      <c r="E1870" s="131">
        <v>0</v>
      </c>
    </row>
    <row r="1871" spans="1:5">
      <c r="A1871" t="s">
        <v>4760</v>
      </c>
      <c r="B1871">
        <v>0</v>
      </c>
      <c r="D1871" s="20" t="s">
        <v>1154</v>
      </c>
      <c r="E1871" s="131">
        <v>0</v>
      </c>
    </row>
    <row r="1872" spans="1:5">
      <c r="A1872" t="s">
        <v>4761</v>
      </c>
      <c r="B1872">
        <v>50</v>
      </c>
      <c r="D1872" s="20" t="s">
        <v>1155</v>
      </c>
      <c r="E1872" s="131">
        <v>0</v>
      </c>
    </row>
    <row r="1873" spans="1:5">
      <c r="A1873" t="s">
        <v>4762</v>
      </c>
      <c r="B1873">
        <v>50</v>
      </c>
      <c r="D1873" s="20" t="s">
        <v>1156</v>
      </c>
      <c r="E1873" s="131">
        <v>0</v>
      </c>
    </row>
    <row r="1874" spans="1:5">
      <c r="A1874" t="s">
        <v>4763</v>
      </c>
      <c r="B1874">
        <v>50</v>
      </c>
      <c r="D1874" s="20" t="s">
        <v>1157</v>
      </c>
      <c r="E1874" s="131">
        <v>0</v>
      </c>
    </row>
    <row r="1875" spans="1:5">
      <c r="A1875" t="s">
        <v>4807</v>
      </c>
      <c r="B1875">
        <v>50</v>
      </c>
      <c r="D1875" s="20" t="s">
        <v>1158</v>
      </c>
      <c r="E1875" s="131">
        <v>0</v>
      </c>
    </row>
    <row r="1876" spans="1:5">
      <c r="A1876" t="s">
        <v>4808</v>
      </c>
      <c r="B1876">
        <v>50</v>
      </c>
      <c r="D1876" s="20" t="s">
        <v>1159</v>
      </c>
      <c r="E1876" s="131">
        <v>0</v>
      </c>
    </row>
    <row r="1877" spans="1:5">
      <c r="A1877" t="s">
        <v>4809</v>
      </c>
      <c r="B1877">
        <v>50</v>
      </c>
      <c r="D1877" s="20" t="s">
        <v>1160</v>
      </c>
      <c r="E1877" s="131">
        <v>0</v>
      </c>
    </row>
    <row r="1878" spans="1:5">
      <c r="A1878" t="s">
        <v>4810</v>
      </c>
      <c r="B1878">
        <v>50</v>
      </c>
      <c r="D1878" s="20" t="s">
        <v>1161</v>
      </c>
      <c r="E1878" s="131">
        <v>0</v>
      </c>
    </row>
    <row r="1879" spans="1:5">
      <c r="A1879" t="s">
        <v>4811</v>
      </c>
      <c r="B1879">
        <v>50</v>
      </c>
      <c r="D1879" s="20" t="s">
        <v>1162</v>
      </c>
      <c r="E1879" s="131">
        <v>0</v>
      </c>
    </row>
    <row r="1880" spans="1:5">
      <c r="A1880" t="s">
        <v>4812</v>
      </c>
      <c r="B1880">
        <v>50</v>
      </c>
      <c r="D1880" s="20" t="s">
        <v>1163</v>
      </c>
      <c r="E1880" s="131">
        <v>0</v>
      </c>
    </row>
    <row r="1881" spans="1:5">
      <c r="A1881" t="s">
        <v>4813</v>
      </c>
      <c r="B1881">
        <v>50</v>
      </c>
      <c r="D1881" s="20" t="s">
        <v>1164</v>
      </c>
      <c r="E1881" s="131">
        <v>0</v>
      </c>
    </row>
    <row r="1882" spans="1:5">
      <c r="A1882" t="s">
        <v>4814</v>
      </c>
      <c r="B1882">
        <v>50</v>
      </c>
      <c r="D1882" s="20" t="s">
        <v>1165</v>
      </c>
      <c r="E1882" s="131">
        <v>0</v>
      </c>
    </row>
    <row r="1883" spans="1:5">
      <c r="A1883" t="s">
        <v>4815</v>
      </c>
      <c r="B1883">
        <v>50</v>
      </c>
      <c r="D1883" s="20" t="s">
        <v>1212</v>
      </c>
      <c r="E1883" s="131">
        <v>0</v>
      </c>
    </row>
    <row r="1884" spans="1:5">
      <c r="A1884" t="s">
        <v>4816</v>
      </c>
      <c r="B1884">
        <v>50</v>
      </c>
      <c r="D1884" s="20" t="s">
        <v>1217</v>
      </c>
      <c r="E1884" s="131">
        <v>0</v>
      </c>
    </row>
    <row r="1885" spans="1:5">
      <c r="A1885" t="s">
        <v>4817</v>
      </c>
      <c r="B1885">
        <v>50</v>
      </c>
      <c r="D1885" s="20" t="s">
        <v>1220</v>
      </c>
      <c r="E1885" s="131">
        <v>0</v>
      </c>
    </row>
    <row r="1886" spans="1:5">
      <c r="A1886" t="s">
        <v>4818</v>
      </c>
      <c r="B1886">
        <v>50</v>
      </c>
      <c r="D1886" s="20" t="s">
        <v>1229</v>
      </c>
      <c r="E1886" s="131">
        <v>0</v>
      </c>
    </row>
    <row r="1887" spans="1:5">
      <c r="A1887" t="s">
        <v>4819</v>
      </c>
      <c r="B1887">
        <v>50</v>
      </c>
      <c r="D1887" s="20" t="s">
        <v>1234</v>
      </c>
      <c r="E1887" s="131">
        <v>0</v>
      </c>
    </row>
    <row r="1888" spans="1:5">
      <c r="A1888" t="s">
        <v>4820</v>
      </c>
      <c r="B1888">
        <v>50</v>
      </c>
      <c r="D1888" s="20" t="s">
        <v>1236</v>
      </c>
      <c r="E1888" s="131">
        <v>0</v>
      </c>
    </row>
    <row r="1889" spans="1:5">
      <c r="A1889" t="s">
        <v>4821</v>
      </c>
      <c r="B1889">
        <v>50</v>
      </c>
      <c r="D1889" s="20" t="s">
        <v>1241</v>
      </c>
      <c r="E1889" s="131">
        <v>0</v>
      </c>
    </row>
    <row r="1890" spans="1:5">
      <c r="A1890" t="s">
        <v>4822</v>
      </c>
      <c r="B1890">
        <v>50</v>
      </c>
      <c r="D1890" s="20" t="s">
        <v>1249</v>
      </c>
      <c r="E1890" s="131">
        <v>0</v>
      </c>
    </row>
    <row r="1891" spans="1:5">
      <c r="A1891" t="s">
        <v>4823</v>
      </c>
      <c r="B1891">
        <v>50</v>
      </c>
      <c r="D1891" s="20" t="s">
        <v>1261</v>
      </c>
      <c r="E1891" s="131">
        <v>0</v>
      </c>
    </row>
    <row r="1892" spans="1:5">
      <c r="A1892" t="s">
        <v>4824</v>
      </c>
      <c r="B1892">
        <v>50</v>
      </c>
      <c r="D1892" s="20" t="s">
        <v>1267</v>
      </c>
      <c r="E1892" s="131">
        <v>0</v>
      </c>
    </row>
    <row r="1893" spans="1:5">
      <c r="A1893" t="s">
        <v>4825</v>
      </c>
      <c r="B1893">
        <v>50</v>
      </c>
      <c r="D1893" s="20" t="s">
        <v>1278</v>
      </c>
      <c r="E1893" s="131">
        <v>1</v>
      </c>
    </row>
    <row r="1894" spans="1:5">
      <c r="A1894" t="s">
        <v>4826</v>
      </c>
      <c r="B1894">
        <v>50</v>
      </c>
      <c r="D1894" s="20" t="s">
        <v>1284</v>
      </c>
      <c r="E1894" s="131">
        <v>0</v>
      </c>
    </row>
    <row r="1895" spans="1:5">
      <c r="A1895" t="s">
        <v>4827</v>
      </c>
      <c r="B1895">
        <v>50</v>
      </c>
      <c r="D1895" s="20" t="s">
        <v>1290</v>
      </c>
      <c r="E1895" s="131">
        <v>0</v>
      </c>
    </row>
    <row r="1896" spans="1:5">
      <c r="A1896" t="s">
        <v>4828</v>
      </c>
      <c r="B1896">
        <v>50</v>
      </c>
      <c r="D1896" s="20" t="s">
        <v>1292</v>
      </c>
      <c r="E1896" s="131">
        <v>0</v>
      </c>
    </row>
    <row r="1897" spans="1:5">
      <c r="A1897" t="s">
        <v>4829</v>
      </c>
      <c r="B1897">
        <v>50</v>
      </c>
      <c r="D1897" s="20" t="s">
        <v>1540</v>
      </c>
      <c r="E1897" s="131">
        <v>0</v>
      </c>
    </row>
    <row r="1898" spans="1:5">
      <c r="A1898" t="s">
        <v>4830</v>
      </c>
      <c r="B1898">
        <v>50</v>
      </c>
      <c r="D1898" s="20" t="s">
        <v>1541</v>
      </c>
      <c r="E1898" s="131">
        <v>0</v>
      </c>
    </row>
    <row r="1899" spans="1:5">
      <c r="A1899" t="s">
        <v>4831</v>
      </c>
      <c r="B1899">
        <v>50</v>
      </c>
      <c r="D1899" s="20" t="s">
        <v>1542</v>
      </c>
      <c r="E1899" s="131">
        <v>0</v>
      </c>
    </row>
    <row r="1900" spans="1:5">
      <c r="A1900" t="s">
        <v>4832</v>
      </c>
      <c r="B1900">
        <v>50</v>
      </c>
      <c r="D1900" s="20" t="s">
        <v>1543</v>
      </c>
      <c r="E1900" s="131">
        <v>0</v>
      </c>
    </row>
    <row r="1901" spans="1:5">
      <c r="A1901" t="s">
        <v>4803</v>
      </c>
      <c r="B1901">
        <v>0</v>
      </c>
      <c r="D1901" s="20" t="s">
        <v>1544</v>
      </c>
      <c r="E1901" s="131">
        <v>0</v>
      </c>
    </row>
    <row r="1902" spans="1:5">
      <c r="A1902" t="s">
        <v>4804</v>
      </c>
      <c r="B1902">
        <v>50</v>
      </c>
      <c r="D1902" s="20" t="s">
        <v>1545</v>
      </c>
      <c r="E1902" s="131">
        <v>0</v>
      </c>
    </row>
    <row r="1903" spans="1:5">
      <c r="A1903" t="s">
        <v>4805</v>
      </c>
      <c r="B1903">
        <v>50</v>
      </c>
      <c r="D1903" s="20" t="s">
        <v>1554</v>
      </c>
      <c r="E1903" s="131">
        <v>0</v>
      </c>
    </row>
    <row r="1904" spans="1:5">
      <c r="A1904" t="s">
        <v>4806</v>
      </c>
      <c r="B1904">
        <v>50</v>
      </c>
      <c r="D1904" s="20" t="s">
        <v>1555</v>
      </c>
      <c r="E1904" s="131">
        <v>0</v>
      </c>
    </row>
    <row r="1905" spans="1:5">
      <c r="A1905" t="s">
        <v>4841</v>
      </c>
      <c r="B1905">
        <v>50</v>
      </c>
      <c r="D1905" s="20" t="s">
        <v>1561</v>
      </c>
      <c r="E1905" s="131">
        <v>0</v>
      </c>
    </row>
    <row r="1906" spans="1:5">
      <c r="A1906" t="s">
        <v>4842</v>
      </c>
      <c r="B1906">
        <v>50</v>
      </c>
      <c r="D1906" s="20" t="s">
        <v>1562</v>
      </c>
      <c r="E1906" s="131">
        <v>0</v>
      </c>
    </row>
    <row r="1907" spans="1:5">
      <c r="A1907" t="s">
        <v>4843</v>
      </c>
      <c r="B1907">
        <v>50</v>
      </c>
      <c r="D1907" s="20" t="s">
        <v>1563</v>
      </c>
      <c r="E1907" s="131">
        <v>0</v>
      </c>
    </row>
    <row r="1908" spans="1:5">
      <c r="A1908" t="s">
        <v>4844</v>
      </c>
      <c r="B1908">
        <v>50</v>
      </c>
      <c r="D1908" s="20" t="s">
        <v>1564</v>
      </c>
      <c r="E1908" s="131">
        <v>0</v>
      </c>
    </row>
    <row r="1909" spans="1:5">
      <c r="A1909" t="s">
        <v>4845</v>
      </c>
      <c r="B1909">
        <v>50</v>
      </c>
      <c r="D1909" s="20" t="s">
        <v>1565</v>
      </c>
      <c r="E1909" s="131">
        <v>0</v>
      </c>
    </row>
    <row r="1910" spans="1:5">
      <c r="A1910" t="s">
        <v>4846</v>
      </c>
      <c r="B1910">
        <v>50</v>
      </c>
      <c r="D1910" s="20" t="s">
        <v>1566</v>
      </c>
      <c r="E1910" s="131">
        <v>0</v>
      </c>
    </row>
    <row r="1911" spans="1:5">
      <c r="A1911" t="s">
        <v>4847</v>
      </c>
      <c r="B1911">
        <v>50</v>
      </c>
      <c r="D1911" s="20" t="s">
        <v>1567</v>
      </c>
      <c r="E1911" s="131">
        <v>0</v>
      </c>
    </row>
    <row r="1912" spans="1:5">
      <c r="A1912" t="s">
        <v>4848</v>
      </c>
      <c r="B1912">
        <v>50</v>
      </c>
      <c r="D1912" s="20" t="s">
        <v>1572</v>
      </c>
      <c r="E1912" s="131">
        <v>0</v>
      </c>
    </row>
    <row r="1913" spans="1:5">
      <c r="A1913" t="s">
        <v>4849</v>
      </c>
      <c r="B1913">
        <v>50</v>
      </c>
      <c r="D1913" s="20" t="s">
        <v>1573</v>
      </c>
      <c r="E1913" s="131">
        <v>0</v>
      </c>
    </row>
    <row r="1914" spans="1:5">
      <c r="A1914" t="s">
        <v>4850</v>
      </c>
      <c r="B1914">
        <v>50</v>
      </c>
      <c r="D1914" s="20" t="s">
        <v>1601</v>
      </c>
      <c r="E1914" s="131">
        <v>1</v>
      </c>
    </row>
    <row r="1915" spans="1:5">
      <c r="A1915" t="s">
        <v>4851</v>
      </c>
      <c r="B1915">
        <v>50</v>
      </c>
      <c r="D1915" s="20" t="s">
        <v>1602</v>
      </c>
      <c r="E1915" s="131">
        <v>0</v>
      </c>
    </row>
    <row r="1916" spans="1:5">
      <c r="A1916" t="s">
        <v>4852</v>
      </c>
      <c r="B1916">
        <v>50</v>
      </c>
      <c r="D1916" s="20" t="s">
        <v>1608</v>
      </c>
      <c r="E1916" s="131">
        <v>0</v>
      </c>
    </row>
    <row r="1917" spans="1:5">
      <c r="A1917" t="s">
        <v>4853</v>
      </c>
      <c r="B1917">
        <v>50</v>
      </c>
      <c r="D1917" s="20" t="s">
        <v>1609</v>
      </c>
      <c r="E1917" s="131">
        <v>0</v>
      </c>
    </row>
    <row r="1918" spans="1:5">
      <c r="A1918" t="s">
        <v>4854</v>
      </c>
      <c r="B1918">
        <v>50</v>
      </c>
      <c r="D1918" s="20" t="s">
        <v>1610</v>
      </c>
      <c r="E1918" s="131">
        <v>0</v>
      </c>
    </row>
    <row r="1919" spans="1:5">
      <c r="A1919" t="s">
        <v>4855</v>
      </c>
      <c r="B1919">
        <v>50</v>
      </c>
      <c r="D1919" s="20" t="s">
        <v>1611</v>
      </c>
      <c r="E1919" s="131">
        <v>0</v>
      </c>
    </row>
    <row r="1920" spans="1:5">
      <c r="A1920" t="s">
        <v>4856</v>
      </c>
      <c r="B1920">
        <v>50</v>
      </c>
      <c r="D1920" s="20" t="s">
        <v>1612</v>
      </c>
      <c r="E1920" s="131">
        <v>0</v>
      </c>
    </row>
    <row r="1921" spans="1:5">
      <c r="A1921" t="s">
        <v>4857</v>
      </c>
      <c r="B1921">
        <v>50</v>
      </c>
      <c r="D1921" s="20" t="s">
        <v>1613</v>
      </c>
      <c r="E1921" s="131">
        <v>0</v>
      </c>
    </row>
    <row r="1922" spans="1:5">
      <c r="A1922" t="s">
        <v>4858</v>
      </c>
      <c r="B1922">
        <v>50</v>
      </c>
      <c r="D1922" s="20" t="s">
        <v>1614</v>
      </c>
      <c r="E1922" s="131">
        <v>0</v>
      </c>
    </row>
    <row r="1923" spans="1:5">
      <c r="A1923" t="s">
        <v>4859</v>
      </c>
      <c r="B1923">
        <v>50</v>
      </c>
      <c r="D1923" s="20" t="s">
        <v>1615</v>
      </c>
      <c r="E1923" s="131">
        <v>0</v>
      </c>
    </row>
    <row r="1924" spans="1:5">
      <c r="A1924" t="s">
        <v>4860</v>
      </c>
      <c r="B1924">
        <v>50</v>
      </c>
      <c r="D1924" s="20" t="s">
        <v>1616</v>
      </c>
      <c r="E1924" s="131">
        <v>0</v>
      </c>
    </row>
    <row r="1925" spans="1:5">
      <c r="A1925" t="s">
        <v>4861</v>
      </c>
      <c r="B1925">
        <v>50</v>
      </c>
      <c r="D1925" s="20" t="s">
        <v>1617</v>
      </c>
      <c r="E1925" s="131">
        <v>0</v>
      </c>
    </row>
    <row r="1926" spans="1:5">
      <c r="A1926" t="s">
        <v>4862</v>
      </c>
      <c r="B1926">
        <v>50</v>
      </c>
      <c r="D1926" s="20" t="s">
        <v>1618</v>
      </c>
      <c r="E1926" s="131">
        <v>0</v>
      </c>
    </row>
    <row r="1927" spans="1:5">
      <c r="A1927" t="s">
        <v>4863</v>
      </c>
      <c r="B1927">
        <v>50</v>
      </c>
      <c r="D1927" s="20" t="s">
        <v>1619</v>
      </c>
      <c r="E1927" s="131">
        <v>0</v>
      </c>
    </row>
    <row r="1928" spans="1:5">
      <c r="A1928" t="s">
        <v>4864</v>
      </c>
      <c r="B1928">
        <v>50</v>
      </c>
      <c r="D1928" s="20" t="s">
        <v>1620</v>
      </c>
      <c r="E1928" s="131">
        <v>0</v>
      </c>
    </row>
    <row r="1929" spans="1:5">
      <c r="A1929" t="s">
        <v>4865</v>
      </c>
      <c r="B1929">
        <v>50</v>
      </c>
      <c r="D1929" s="20" t="s">
        <v>1621</v>
      </c>
      <c r="E1929" s="131">
        <v>0</v>
      </c>
    </row>
    <row r="1930" spans="1:5">
      <c r="A1930" t="s">
        <v>4866</v>
      </c>
      <c r="B1930">
        <v>50</v>
      </c>
      <c r="D1930" s="20" t="s">
        <v>1622</v>
      </c>
      <c r="E1930" s="131">
        <v>0</v>
      </c>
    </row>
    <row r="1931" spans="1:5">
      <c r="A1931" t="s">
        <v>4867</v>
      </c>
      <c r="B1931">
        <v>50</v>
      </c>
      <c r="D1931" s="20" t="s">
        <v>1623</v>
      </c>
      <c r="E1931" s="131">
        <v>0</v>
      </c>
    </row>
    <row r="1932" spans="1:5">
      <c r="A1932" t="s">
        <v>4868</v>
      </c>
      <c r="B1932">
        <v>50</v>
      </c>
      <c r="D1932" s="20" t="s">
        <v>1624</v>
      </c>
      <c r="E1932" s="131">
        <v>0</v>
      </c>
    </row>
    <row r="1933" spans="1:5">
      <c r="A1933" t="s">
        <v>4869</v>
      </c>
      <c r="B1933">
        <v>50</v>
      </c>
      <c r="D1933" s="20" t="s">
        <v>1625</v>
      </c>
      <c r="E1933" s="131">
        <v>0</v>
      </c>
    </row>
    <row r="1934" spans="1:5">
      <c r="A1934" t="s">
        <v>4870</v>
      </c>
      <c r="B1934">
        <v>50</v>
      </c>
      <c r="D1934" s="20" t="s">
        <v>1626</v>
      </c>
      <c r="E1934" s="131">
        <v>0</v>
      </c>
    </row>
    <row r="1935" spans="1:5">
      <c r="A1935" t="s">
        <v>4871</v>
      </c>
      <c r="B1935">
        <v>50</v>
      </c>
      <c r="D1935" s="20" t="s">
        <v>1627</v>
      </c>
      <c r="E1935" s="131">
        <v>0</v>
      </c>
    </row>
    <row r="1936" spans="1:5">
      <c r="A1936" t="s">
        <v>4872</v>
      </c>
      <c r="B1936">
        <v>50</v>
      </c>
      <c r="D1936" s="20" t="s">
        <v>1628</v>
      </c>
      <c r="E1936" s="131">
        <v>1</v>
      </c>
    </row>
    <row r="1937" spans="1:5">
      <c r="A1937" t="s">
        <v>4873</v>
      </c>
      <c r="B1937">
        <v>50</v>
      </c>
      <c r="D1937" s="20" t="s">
        <v>1629</v>
      </c>
      <c r="E1937" s="131">
        <v>0</v>
      </c>
    </row>
    <row r="1938" spans="1:5">
      <c r="A1938" t="s">
        <v>4874</v>
      </c>
      <c r="B1938">
        <v>50</v>
      </c>
      <c r="D1938" s="20" t="s">
        <v>1630</v>
      </c>
      <c r="E1938" s="131">
        <v>0</v>
      </c>
    </row>
    <row r="1939" spans="1:5">
      <c r="A1939" t="s">
        <v>4875</v>
      </c>
      <c r="B1939">
        <v>50</v>
      </c>
      <c r="D1939" s="20" t="s">
        <v>1631</v>
      </c>
      <c r="E1939" s="131">
        <v>0</v>
      </c>
    </row>
    <row r="1940" spans="1:5">
      <c r="A1940" t="s">
        <v>4876</v>
      </c>
      <c r="B1940">
        <v>50</v>
      </c>
      <c r="D1940" s="20" t="s">
        <v>1633</v>
      </c>
      <c r="E1940" s="131">
        <v>0</v>
      </c>
    </row>
    <row r="1941" spans="1:5">
      <c r="A1941" t="s">
        <v>4877</v>
      </c>
      <c r="B1941">
        <v>50</v>
      </c>
      <c r="D1941" s="20" t="s">
        <v>1634</v>
      </c>
      <c r="E1941" s="131">
        <v>0</v>
      </c>
    </row>
    <row r="1942" spans="1:5">
      <c r="A1942" t="s">
        <v>4878</v>
      </c>
      <c r="B1942">
        <v>50</v>
      </c>
      <c r="D1942" s="20" t="s">
        <v>1635</v>
      </c>
      <c r="E1942" s="131">
        <v>0</v>
      </c>
    </row>
    <row r="1943" spans="1:5">
      <c r="A1943" t="s">
        <v>4879</v>
      </c>
      <c r="B1943">
        <v>50</v>
      </c>
      <c r="D1943" s="20" t="s">
        <v>1749</v>
      </c>
      <c r="E1943" s="131">
        <v>0</v>
      </c>
    </row>
    <row r="1944" spans="1:5">
      <c r="A1944" t="s">
        <v>4833</v>
      </c>
      <c r="B1944">
        <v>0</v>
      </c>
      <c r="D1944" s="20" t="s">
        <v>1750</v>
      </c>
      <c r="E1944" s="131">
        <v>0</v>
      </c>
    </row>
    <row r="1945" spans="1:5">
      <c r="A1945" t="s">
        <v>4834</v>
      </c>
      <c r="B1945">
        <v>50</v>
      </c>
      <c r="D1945" s="20" t="s">
        <v>1751</v>
      </c>
      <c r="E1945" s="131">
        <v>0</v>
      </c>
    </row>
    <row r="1946" spans="1:5">
      <c r="A1946" t="s">
        <v>4835</v>
      </c>
      <c r="B1946">
        <v>50</v>
      </c>
      <c r="D1946" s="20" t="s">
        <v>1752</v>
      </c>
      <c r="E1946" s="131">
        <v>0</v>
      </c>
    </row>
    <row r="1947" spans="1:5">
      <c r="A1947" t="s">
        <v>4836</v>
      </c>
      <c r="B1947">
        <v>50</v>
      </c>
      <c r="D1947" s="20" t="s">
        <v>1753</v>
      </c>
      <c r="E1947" s="131">
        <v>0</v>
      </c>
    </row>
    <row r="1948" spans="1:5">
      <c r="A1948" t="s">
        <v>4837</v>
      </c>
      <c r="B1948">
        <v>0</v>
      </c>
      <c r="D1948" s="20" t="s">
        <v>1754</v>
      </c>
      <c r="E1948" s="131">
        <v>0</v>
      </c>
    </row>
    <row r="1949" spans="1:5">
      <c r="A1949" t="s">
        <v>4838</v>
      </c>
      <c r="B1949">
        <v>50</v>
      </c>
      <c r="D1949" s="20" t="s">
        <v>1755</v>
      </c>
      <c r="E1949" s="131">
        <v>0</v>
      </c>
    </row>
    <row r="1950" spans="1:5">
      <c r="A1950" t="s">
        <v>4839</v>
      </c>
      <c r="B1950">
        <v>50</v>
      </c>
      <c r="D1950" s="20" t="s">
        <v>1757</v>
      </c>
      <c r="E1950" s="131">
        <v>0</v>
      </c>
    </row>
    <row r="1951" spans="1:5">
      <c r="A1951" t="s">
        <v>4840</v>
      </c>
      <c r="B1951">
        <v>50</v>
      </c>
      <c r="D1951" s="20" t="s">
        <v>1758</v>
      </c>
      <c r="E1951" s="131">
        <v>0</v>
      </c>
    </row>
    <row r="1952" spans="1:5">
      <c r="A1952" t="s">
        <v>4888</v>
      </c>
      <c r="B1952">
        <v>50</v>
      </c>
      <c r="D1952" s="20" t="s">
        <v>1759</v>
      </c>
      <c r="E1952" s="131">
        <v>0</v>
      </c>
    </row>
    <row r="1953" spans="1:5">
      <c r="A1953" t="s">
        <v>4889</v>
      </c>
      <c r="B1953">
        <v>50</v>
      </c>
      <c r="D1953" s="20" t="s">
        <v>1760</v>
      </c>
      <c r="E1953" s="131">
        <v>0</v>
      </c>
    </row>
    <row r="1954" spans="1:5">
      <c r="A1954" t="s">
        <v>4890</v>
      </c>
      <c r="B1954">
        <v>50</v>
      </c>
      <c r="D1954" s="20" t="s">
        <v>1761</v>
      </c>
      <c r="E1954" s="131">
        <v>0</v>
      </c>
    </row>
    <row r="1955" spans="1:5">
      <c r="A1955" t="s">
        <v>4891</v>
      </c>
      <c r="B1955">
        <v>50</v>
      </c>
      <c r="D1955" s="20" t="s">
        <v>1764</v>
      </c>
      <c r="E1955" s="131">
        <v>0</v>
      </c>
    </row>
    <row r="1956" spans="1:5">
      <c r="A1956" t="s">
        <v>4892</v>
      </c>
      <c r="B1956">
        <v>50</v>
      </c>
      <c r="D1956" s="20" t="s">
        <v>1765</v>
      </c>
      <c r="E1956" s="131">
        <v>0</v>
      </c>
    </row>
    <row r="1957" spans="1:5">
      <c r="A1957" t="s">
        <v>4893</v>
      </c>
      <c r="B1957">
        <v>50</v>
      </c>
      <c r="D1957" s="20" t="s">
        <v>1766</v>
      </c>
      <c r="E1957" s="131">
        <v>0</v>
      </c>
    </row>
    <row r="1958" spans="1:5">
      <c r="A1958" t="s">
        <v>4894</v>
      </c>
      <c r="B1958">
        <v>50</v>
      </c>
      <c r="D1958" s="20" t="s">
        <v>1767</v>
      </c>
      <c r="E1958" s="131">
        <v>0</v>
      </c>
    </row>
    <row r="1959" spans="1:5">
      <c r="A1959" t="s">
        <v>4895</v>
      </c>
      <c r="B1959">
        <v>50</v>
      </c>
      <c r="D1959" s="20" t="s">
        <v>1774</v>
      </c>
      <c r="E1959" s="131">
        <v>44</v>
      </c>
    </row>
    <row r="1960" spans="1:5">
      <c r="A1960" t="s">
        <v>4896</v>
      </c>
      <c r="B1960">
        <v>50</v>
      </c>
      <c r="D1960" s="20" t="s">
        <v>1775</v>
      </c>
      <c r="E1960" s="131">
        <v>70</v>
      </c>
    </row>
    <row r="1961" spans="1:5">
      <c r="A1961" t="s">
        <v>4897</v>
      </c>
      <c r="B1961">
        <v>50</v>
      </c>
      <c r="D1961" s="20" t="s">
        <v>2036</v>
      </c>
      <c r="E1961" s="131">
        <v>19</v>
      </c>
    </row>
    <row r="1962" spans="1:5">
      <c r="A1962" t="s">
        <v>4898</v>
      </c>
      <c r="B1962">
        <v>50</v>
      </c>
      <c r="D1962" s="20" t="s">
        <v>2200</v>
      </c>
      <c r="E1962" s="131">
        <v>0</v>
      </c>
    </row>
    <row r="1963" spans="1:5">
      <c r="A1963" t="s">
        <v>4899</v>
      </c>
      <c r="B1963">
        <v>50</v>
      </c>
      <c r="D1963" s="20" t="s">
        <v>2201</v>
      </c>
      <c r="E1963" s="131">
        <v>0</v>
      </c>
    </row>
    <row r="1964" spans="1:5">
      <c r="A1964" t="s">
        <v>4900</v>
      </c>
      <c r="B1964">
        <v>50</v>
      </c>
      <c r="D1964" s="20" t="s">
        <v>2204</v>
      </c>
      <c r="E1964" s="131">
        <v>0</v>
      </c>
    </row>
    <row r="1965" spans="1:5">
      <c r="A1965" t="s">
        <v>4901</v>
      </c>
      <c r="B1965">
        <v>50</v>
      </c>
      <c r="D1965" s="20" t="s">
        <v>2229</v>
      </c>
      <c r="E1965" s="131">
        <v>0</v>
      </c>
    </row>
    <row r="1966" spans="1:5">
      <c r="A1966" t="s">
        <v>4902</v>
      </c>
      <c r="B1966">
        <v>50</v>
      </c>
      <c r="D1966" s="20" t="s">
        <v>2236</v>
      </c>
      <c r="E1966" s="131">
        <v>7</v>
      </c>
    </row>
    <row r="1967" spans="1:5">
      <c r="A1967" t="s">
        <v>4903</v>
      </c>
      <c r="B1967">
        <v>50</v>
      </c>
      <c r="D1967" s="20" t="s">
        <v>2238</v>
      </c>
      <c r="E1967" s="131">
        <v>0</v>
      </c>
    </row>
    <row r="1968" spans="1:5">
      <c r="A1968" t="s">
        <v>4904</v>
      </c>
      <c r="B1968">
        <v>50</v>
      </c>
      <c r="D1968" s="20" t="s">
        <v>2240</v>
      </c>
      <c r="E1968" s="131">
        <v>0</v>
      </c>
    </row>
    <row r="1969" spans="1:5">
      <c r="A1969" t="s">
        <v>4905</v>
      </c>
      <c r="B1969">
        <v>50</v>
      </c>
      <c r="D1969" s="20" t="s">
        <v>2244</v>
      </c>
      <c r="E1969" s="131">
        <v>0</v>
      </c>
    </row>
    <row r="1970" spans="1:5">
      <c r="A1970" t="s">
        <v>4906</v>
      </c>
      <c r="B1970">
        <v>50</v>
      </c>
      <c r="D1970" s="20" t="s">
        <v>2256</v>
      </c>
      <c r="E1970" s="131">
        <v>0</v>
      </c>
    </row>
    <row r="1971" spans="1:5">
      <c r="A1971" t="s">
        <v>4907</v>
      </c>
      <c r="B1971">
        <v>50</v>
      </c>
      <c r="D1971" s="20" t="s">
        <v>2260</v>
      </c>
      <c r="E1971" s="131">
        <v>0</v>
      </c>
    </row>
    <row r="1972" spans="1:5">
      <c r="A1972" t="s">
        <v>4908</v>
      </c>
      <c r="B1972">
        <v>50</v>
      </c>
      <c r="D1972" s="20" t="s">
        <v>2275</v>
      </c>
      <c r="E1972" s="131">
        <v>0</v>
      </c>
    </row>
    <row r="1973" spans="1:5">
      <c r="A1973" t="s">
        <v>4909</v>
      </c>
      <c r="B1973">
        <v>50</v>
      </c>
      <c r="D1973" s="20" t="s">
        <v>2290</v>
      </c>
      <c r="E1973" s="131">
        <v>4</v>
      </c>
    </row>
    <row r="1974" spans="1:5">
      <c r="A1974" t="s">
        <v>4910</v>
      </c>
      <c r="B1974">
        <v>50</v>
      </c>
      <c r="D1974" s="20" t="s">
        <v>2301</v>
      </c>
      <c r="E1974" s="131">
        <v>0</v>
      </c>
    </row>
    <row r="1975" spans="1:5">
      <c r="A1975" t="s">
        <v>4911</v>
      </c>
      <c r="B1975">
        <v>50</v>
      </c>
      <c r="D1975" s="20" t="s">
        <v>2309</v>
      </c>
      <c r="E1975" s="131">
        <v>0</v>
      </c>
    </row>
    <row r="1976" spans="1:5">
      <c r="A1976" t="s">
        <v>4912</v>
      </c>
      <c r="B1976">
        <v>50</v>
      </c>
      <c r="D1976" s="20" t="s">
        <v>2315</v>
      </c>
      <c r="E1976" s="131">
        <v>0</v>
      </c>
    </row>
    <row r="1977" spans="1:5">
      <c r="A1977" t="s">
        <v>4913</v>
      </c>
      <c r="B1977">
        <v>50</v>
      </c>
      <c r="D1977" s="20" t="s">
        <v>2316</v>
      </c>
      <c r="E1977" s="131">
        <v>0</v>
      </c>
    </row>
    <row r="1978" spans="1:5">
      <c r="A1978" t="s">
        <v>4914</v>
      </c>
      <c r="B1978">
        <v>50</v>
      </c>
      <c r="D1978" s="20" t="s">
        <v>2319</v>
      </c>
      <c r="E1978" s="131">
        <v>0</v>
      </c>
    </row>
    <row r="1979" spans="1:5">
      <c r="A1979" t="s">
        <v>4915</v>
      </c>
      <c r="B1979">
        <v>50</v>
      </c>
      <c r="D1979" s="20" t="s">
        <v>2324</v>
      </c>
      <c r="E1979" s="131">
        <v>0</v>
      </c>
    </row>
    <row r="1980" spans="1:5">
      <c r="A1980" t="s">
        <v>4916</v>
      </c>
      <c r="B1980">
        <v>50</v>
      </c>
      <c r="D1980" s="20" t="s">
        <v>2325</v>
      </c>
      <c r="E1980" s="131">
        <v>0</v>
      </c>
    </row>
    <row r="1981" spans="1:5">
      <c r="A1981" t="s">
        <v>4917</v>
      </c>
      <c r="B1981">
        <v>50</v>
      </c>
      <c r="D1981" s="20" t="s">
        <v>2326</v>
      </c>
      <c r="E1981" s="131">
        <v>0</v>
      </c>
    </row>
    <row r="1982" spans="1:5">
      <c r="A1982" t="s">
        <v>4918</v>
      </c>
      <c r="B1982">
        <v>50</v>
      </c>
      <c r="D1982" s="20" t="s">
        <v>2329</v>
      </c>
      <c r="E1982" s="131">
        <v>0</v>
      </c>
    </row>
    <row r="1983" spans="1:5">
      <c r="A1983" t="s">
        <v>4919</v>
      </c>
      <c r="B1983">
        <v>50</v>
      </c>
      <c r="D1983" s="20" t="s">
        <v>2330</v>
      </c>
      <c r="E1983" s="131">
        <v>0</v>
      </c>
    </row>
    <row r="1984" spans="1:5">
      <c r="A1984" t="s">
        <v>4920</v>
      </c>
      <c r="B1984">
        <v>50</v>
      </c>
      <c r="D1984" s="20" t="s">
        <v>2333</v>
      </c>
      <c r="E1984" s="131">
        <v>0</v>
      </c>
    </row>
    <row r="1985" spans="1:5">
      <c r="A1985" t="s">
        <v>4921</v>
      </c>
      <c r="B1985">
        <v>50</v>
      </c>
      <c r="D1985" s="20" t="s">
        <v>2334</v>
      </c>
      <c r="E1985" s="131">
        <v>0</v>
      </c>
    </row>
    <row r="1986" spans="1:5">
      <c r="A1986" t="s">
        <v>4922</v>
      </c>
      <c r="B1986">
        <v>50</v>
      </c>
      <c r="D1986" s="20" t="s">
        <v>2335</v>
      </c>
      <c r="E1986" s="131">
        <v>0</v>
      </c>
    </row>
    <row r="1987" spans="1:5">
      <c r="A1987" t="s">
        <v>4923</v>
      </c>
      <c r="B1987">
        <v>50</v>
      </c>
      <c r="D1987" s="20" t="s">
        <v>2336</v>
      </c>
      <c r="E1987" s="131">
        <v>0</v>
      </c>
    </row>
    <row r="1988" spans="1:5">
      <c r="A1988" t="s">
        <v>4924</v>
      </c>
      <c r="B1988">
        <v>50</v>
      </c>
      <c r="D1988" s="20" t="s">
        <v>2337</v>
      </c>
      <c r="E1988" s="131">
        <v>0</v>
      </c>
    </row>
    <row r="1989" spans="1:5">
      <c r="A1989" t="s">
        <v>4925</v>
      </c>
      <c r="B1989">
        <v>50</v>
      </c>
      <c r="D1989" s="20" t="s">
        <v>2338</v>
      </c>
      <c r="E1989" s="131">
        <v>0</v>
      </c>
    </row>
    <row r="1990" spans="1:5">
      <c r="A1990" t="s">
        <v>4926</v>
      </c>
      <c r="B1990">
        <v>50</v>
      </c>
      <c r="D1990" s="20" t="s">
        <v>2339</v>
      </c>
      <c r="E1990" s="131">
        <v>0</v>
      </c>
    </row>
    <row r="1991" spans="1:5">
      <c r="A1991" t="s">
        <v>4880</v>
      </c>
      <c r="B1991">
        <v>0</v>
      </c>
      <c r="D1991" s="20" t="s">
        <v>2341</v>
      </c>
      <c r="E1991" s="131">
        <v>0</v>
      </c>
    </row>
    <row r="1992" spans="1:5">
      <c r="A1992" t="s">
        <v>4881</v>
      </c>
      <c r="B1992">
        <v>50</v>
      </c>
      <c r="D1992" s="20" t="s">
        <v>2342</v>
      </c>
      <c r="E1992" s="131">
        <v>0</v>
      </c>
    </row>
    <row r="1993" spans="1:5">
      <c r="A1993" t="s">
        <v>4882</v>
      </c>
      <c r="B1993">
        <v>0</v>
      </c>
      <c r="D1993" s="20" t="s">
        <v>2343</v>
      </c>
      <c r="E1993" s="131">
        <v>0</v>
      </c>
    </row>
    <row r="1994" spans="1:5">
      <c r="A1994" t="s">
        <v>4883</v>
      </c>
      <c r="B1994">
        <v>50</v>
      </c>
      <c r="D1994" s="20" t="s">
        <v>2344</v>
      </c>
      <c r="E1994" s="131">
        <v>0</v>
      </c>
    </row>
    <row r="1995" spans="1:5">
      <c r="A1995" t="s">
        <v>4884</v>
      </c>
      <c r="B1995">
        <v>0</v>
      </c>
      <c r="D1995" s="20" t="s">
        <v>2345</v>
      </c>
      <c r="E1995" s="131">
        <v>0</v>
      </c>
    </row>
    <row r="1996" spans="1:5">
      <c r="A1996" t="s">
        <v>4885</v>
      </c>
      <c r="B1996">
        <v>50</v>
      </c>
      <c r="D1996" s="20" t="s">
        <v>2346</v>
      </c>
      <c r="E1996" s="131">
        <v>0</v>
      </c>
    </row>
    <row r="1997" spans="1:5">
      <c r="A1997" t="s">
        <v>4886</v>
      </c>
      <c r="B1997">
        <v>50</v>
      </c>
      <c r="D1997" s="20" t="s">
        <v>2347</v>
      </c>
      <c r="E1997" s="131">
        <v>0</v>
      </c>
    </row>
    <row r="1998" spans="1:5">
      <c r="A1998" t="s">
        <v>4887</v>
      </c>
      <c r="B1998">
        <v>50</v>
      </c>
      <c r="D1998" s="20" t="s">
        <v>2349</v>
      </c>
      <c r="E1998" s="131">
        <v>0</v>
      </c>
    </row>
    <row r="1999" spans="1:5">
      <c r="A1999" t="s">
        <v>4927</v>
      </c>
      <c r="B1999">
        <v>50</v>
      </c>
      <c r="D1999" s="20" t="s">
        <v>2351</v>
      </c>
      <c r="E1999" s="131">
        <v>0</v>
      </c>
    </row>
    <row r="2000" spans="1:5">
      <c r="A2000" t="s">
        <v>4928</v>
      </c>
      <c r="B2000">
        <v>50</v>
      </c>
      <c r="D2000" s="20" t="s">
        <v>2355</v>
      </c>
      <c r="E2000" s="131">
        <v>0</v>
      </c>
    </row>
    <row r="2001" spans="1:5">
      <c r="A2001" t="s">
        <v>4929</v>
      </c>
      <c r="B2001">
        <v>50</v>
      </c>
      <c r="D2001" s="20" t="s">
        <v>2361</v>
      </c>
      <c r="E2001" s="131">
        <v>0</v>
      </c>
    </row>
    <row r="2002" spans="1:5">
      <c r="A2002" t="s">
        <v>4930</v>
      </c>
      <c r="B2002">
        <v>50</v>
      </c>
      <c r="D2002" s="20" t="s">
        <v>2362</v>
      </c>
      <c r="E2002" s="131">
        <v>0</v>
      </c>
    </row>
    <row r="2003" spans="1:5">
      <c r="A2003" t="s">
        <v>4931</v>
      </c>
      <c r="B2003">
        <v>50</v>
      </c>
      <c r="D2003" s="20" t="s">
        <v>2363</v>
      </c>
      <c r="E2003" s="131">
        <v>0</v>
      </c>
    </row>
    <row r="2004" spans="1:5">
      <c r="A2004" t="s">
        <v>4932</v>
      </c>
      <c r="B2004">
        <v>50</v>
      </c>
      <c r="D2004" s="20" t="s">
        <v>2366</v>
      </c>
      <c r="E2004" s="131">
        <v>0</v>
      </c>
    </row>
    <row r="2005" spans="1:5">
      <c r="A2005" t="s">
        <v>4933</v>
      </c>
      <c r="B2005">
        <v>50</v>
      </c>
      <c r="D2005" s="20" t="s">
        <v>2367</v>
      </c>
      <c r="E2005" s="131">
        <v>0</v>
      </c>
    </row>
    <row r="2006" spans="1:5">
      <c r="A2006" t="s">
        <v>4934</v>
      </c>
      <c r="B2006">
        <v>50</v>
      </c>
      <c r="D2006" s="20" t="s">
        <v>2369</v>
      </c>
      <c r="E2006" s="131">
        <v>0</v>
      </c>
    </row>
    <row r="2007" spans="1:5">
      <c r="A2007" t="s">
        <v>4935</v>
      </c>
      <c r="B2007">
        <v>50</v>
      </c>
      <c r="D2007" s="20" t="s">
        <v>2371</v>
      </c>
      <c r="E2007" s="131">
        <v>0</v>
      </c>
    </row>
    <row r="2008" spans="1:5">
      <c r="A2008" t="s">
        <v>4936</v>
      </c>
      <c r="B2008">
        <v>50</v>
      </c>
      <c r="D2008" s="20" t="s">
        <v>2372</v>
      </c>
      <c r="E2008" s="131">
        <v>0</v>
      </c>
    </row>
    <row r="2009" spans="1:5">
      <c r="A2009" t="s">
        <v>4937</v>
      </c>
      <c r="B2009">
        <v>50</v>
      </c>
      <c r="D2009" s="20" t="s">
        <v>2374</v>
      </c>
      <c r="E2009" s="131">
        <v>0</v>
      </c>
    </row>
    <row r="2010" spans="1:5">
      <c r="A2010" t="s">
        <v>4938</v>
      </c>
      <c r="B2010">
        <v>50</v>
      </c>
      <c r="D2010" s="20" t="s">
        <v>2375</v>
      </c>
      <c r="E2010" s="131">
        <v>0</v>
      </c>
    </row>
    <row r="2011" spans="1:5">
      <c r="A2011" t="s">
        <v>4939</v>
      </c>
      <c r="B2011">
        <v>50</v>
      </c>
      <c r="D2011" s="20" t="s">
        <v>2377</v>
      </c>
      <c r="E2011" s="131">
        <v>0</v>
      </c>
    </row>
    <row r="2012" spans="1:5">
      <c r="A2012" t="s">
        <v>4940</v>
      </c>
      <c r="B2012">
        <v>50</v>
      </c>
      <c r="D2012" s="20" t="s">
        <v>2379</v>
      </c>
      <c r="E2012" s="131">
        <v>0</v>
      </c>
    </row>
    <row r="2013" spans="1:5">
      <c r="A2013" t="s">
        <v>4941</v>
      </c>
      <c r="B2013">
        <v>50</v>
      </c>
      <c r="D2013" s="20" t="s">
        <v>2380</v>
      </c>
      <c r="E2013" s="131">
        <v>0</v>
      </c>
    </row>
    <row r="2014" spans="1:5">
      <c r="A2014" t="s">
        <v>4942</v>
      </c>
      <c r="B2014">
        <v>50</v>
      </c>
      <c r="D2014" s="20" t="s">
        <v>2381</v>
      </c>
      <c r="E2014" s="131">
        <v>0</v>
      </c>
    </row>
    <row r="2015" spans="1:5">
      <c r="A2015" t="s">
        <v>4943</v>
      </c>
      <c r="B2015">
        <v>50</v>
      </c>
      <c r="D2015" s="20" t="s">
        <v>2383</v>
      </c>
      <c r="E2015" s="131">
        <v>0</v>
      </c>
    </row>
    <row r="2016" spans="1:5">
      <c r="A2016" t="s">
        <v>4944</v>
      </c>
      <c r="B2016">
        <v>50</v>
      </c>
      <c r="D2016" s="20" t="s">
        <v>2385</v>
      </c>
      <c r="E2016" s="131">
        <v>0</v>
      </c>
    </row>
    <row r="2017" spans="1:5">
      <c r="A2017" t="s">
        <v>4945</v>
      </c>
      <c r="B2017">
        <v>50</v>
      </c>
      <c r="D2017" s="20" t="s">
        <v>2387</v>
      </c>
      <c r="E2017" s="131">
        <v>0</v>
      </c>
    </row>
    <row r="2018" spans="1:5">
      <c r="A2018" t="s">
        <v>4946</v>
      </c>
      <c r="B2018">
        <v>50</v>
      </c>
      <c r="D2018" s="20" t="s">
        <v>2389</v>
      </c>
      <c r="E2018" s="131">
        <v>0</v>
      </c>
    </row>
    <row r="2019" spans="1:5">
      <c r="A2019" t="s">
        <v>4952</v>
      </c>
      <c r="B2019">
        <v>50</v>
      </c>
      <c r="D2019" s="20" t="s">
        <v>2390</v>
      </c>
      <c r="E2019" s="131">
        <v>0</v>
      </c>
    </row>
    <row r="2020" spans="1:5">
      <c r="A2020" t="s">
        <v>4953</v>
      </c>
      <c r="B2020">
        <v>50</v>
      </c>
      <c r="D2020" s="20" t="s">
        <v>2391</v>
      </c>
      <c r="E2020" s="131">
        <v>0</v>
      </c>
    </row>
    <row r="2021" spans="1:5">
      <c r="A2021" t="s">
        <v>4954</v>
      </c>
      <c r="B2021">
        <v>50</v>
      </c>
      <c r="D2021" s="20" t="s">
        <v>2392</v>
      </c>
      <c r="E2021" s="131">
        <v>0</v>
      </c>
    </row>
    <row r="2022" spans="1:5">
      <c r="A2022" t="s">
        <v>4955</v>
      </c>
      <c r="B2022">
        <v>50</v>
      </c>
      <c r="D2022" s="20" t="s">
        <v>2394</v>
      </c>
      <c r="E2022" s="131">
        <v>0</v>
      </c>
    </row>
    <row r="2023" spans="1:5">
      <c r="A2023" t="s">
        <v>4948</v>
      </c>
      <c r="B2023">
        <v>50</v>
      </c>
      <c r="D2023" s="20" t="s">
        <v>2396</v>
      </c>
      <c r="E2023" s="131">
        <v>0</v>
      </c>
    </row>
    <row r="2024" spans="1:5">
      <c r="A2024" t="s">
        <v>4949</v>
      </c>
      <c r="B2024">
        <v>50</v>
      </c>
      <c r="D2024" s="20" t="s">
        <v>2398</v>
      </c>
      <c r="E2024" s="131">
        <v>0</v>
      </c>
    </row>
    <row r="2025" spans="1:5">
      <c r="A2025" t="s">
        <v>4950</v>
      </c>
      <c r="B2025">
        <v>50</v>
      </c>
      <c r="D2025" s="20" t="s">
        <v>2399</v>
      </c>
      <c r="E2025" s="131">
        <v>0</v>
      </c>
    </row>
    <row r="2026" spans="1:5">
      <c r="A2026" t="s">
        <v>4951</v>
      </c>
      <c r="B2026">
        <v>50</v>
      </c>
      <c r="D2026" s="20" t="s">
        <v>2400</v>
      </c>
      <c r="E2026" s="131">
        <v>0</v>
      </c>
    </row>
    <row r="2027" spans="1:5">
      <c r="A2027" t="s">
        <v>4956</v>
      </c>
      <c r="B2027">
        <v>50</v>
      </c>
      <c r="D2027" s="20" t="s">
        <v>2401</v>
      </c>
      <c r="E2027" s="131">
        <v>0</v>
      </c>
    </row>
    <row r="2028" spans="1:5">
      <c r="A2028" t="s">
        <v>4957</v>
      </c>
      <c r="B2028">
        <v>50</v>
      </c>
      <c r="D2028" s="20" t="s">
        <v>2403</v>
      </c>
      <c r="E2028" s="131">
        <v>0</v>
      </c>
    </row>
    <row r="2029" spans="1:5">
      <c r="A2029" t="s">
        <v>4958</v>
      </c>
      <c r="B2029">
        <v>50</v>
      </c>
      <c r="D2029" s="20" t="s">
        <v>2405</v>
      </c>
      <c r="E2029" s="131">
        <v>0</v>
      </c>
    </row>
    <row r="2030" spans="1:5">
      <c r="A2030" t="s">
        <v>4959</v>
      </c>
      <c r="B2030">
        <v>50</v>
      </c>
      <c r="D2030" s="20" t="s">
        <v>2407</v>
      </c>
      <c r="E2030" s="131">
        <v>0</v>
      </c>
    </row>
    <row r="2031" spans="1:5">
      <c r="A2031" t="s">
        <v>4960</v>
      </c>
      <c r="B2031">
        <v>50</v>
      </c>
      <c r="D2031" s="20" t="s">
        <v>2408</v>
      </c>
      <c r="E2031" s="131">
        <v>0</v>
      </c>
    </row>
    <row r="2032" spans="1:5">
      <c r="A2032" t="s">
        <v>4961</v>
      </c>
      <c r="B2032">
        <v>50</v>
      </c>
      <c r="D2032" s="20" t="s">
        <v>2410</v>
      </c>
      <c r="E2032" s="131">
        <v>0</v>
      </c>
    </row>
    <row r="2033" spans="1:5">
      <c r="A2033" t="s">
        <v>4962</v>
      </c>
      <c r="B2033">
        <v>50</v>
      </c>
      <c r="D2033" s="20" t="s">
        <v>2412</v>
      </c>
      <c r="E2033" s="131">
        <v>0</v>
      </c>
    </row>
    <row r="2034" spans="1:5">
      <c r="A2034" t="s">
        <v>4963</v>
      </c>
      <c r="B2034">
        <v>50</v>
      </c>
      <c r="D2034" s="20" t="s">
        <v>2414</v>
      </c>
      <c r="E2034" s="131">
        <v>0</v>
      </c>
    </row>
    <row r="2035" spans="1:5">
      <c r="A2035" t="s">
        <v>4964</v>
      </c>
      <c r="B2035">
        <v>50</v>
      </c>
      <c r="D2035" s="20" t="s">
        <v>2415</v>
      </c>
      <c r="E2035" s="131">
        <v>0</v>
      </c>
    </row>
    <row r="2036" spans="1:5">
      <c r="A2036" t="s">
        <v>4965</v>
      </c>
      <c r="B2036">
        <v>50</v>
      </c>
      <c r="D2036" s="20" t="s">
        <v>2417</v>
      </c>
      <c r="E2036" s="131">
        <v>0</v>
      </c>
    </row>
    <row r="2037" spans="1:5">
      <c r="A2037" t="s">
        <v>4966</v>
      </c>
      <c r="B2037">
        <v>50</v>
      </c>
      <c r="D2037" s="20" t="s">
        <v>2418</v>
      </c>
      <c r="E2037" s="131">
        <v>0</v>
      </c>
    </row>
    <row r="2038" spans="1:5">
      <c r="A2038" t="s">
        <v>4967</v>
      </c>
      <c r="B2038">
        <v>50</v>
      </c>
      <c r="D2038" s="20" t="s">
        <v>2420</v>
      </c>
      <c r="E2038" s="131">
        <v>0</v>
      </c>
    </row>
    <row r="2039" spans="1:5">
      <c r="A2039" t="s">
        <v>4968</v>
      </c>
      <c r="B2039">
        <v>50</v>
      </c>
      <c r="D2039" s="20" t="s">
        <v>2421</v>
      </c>
      <c r="E2039" s="131">
        <v>0</v>
      </c>
    </row>
    <row r="2040" spans="1:5">
      <c r="A2040" t="s">
        <v>4969</v>
      </c>
      <c r="B2040">
        <v>50</v>
      </c>
      <c r="D2040" s="20" t="s">
        <v>2423</v>
      </c>
      <c r="E2040" s="131">
        <v>0</v>
      </c>
    </row>
    <row r="2041" spans="1:5">
      <c r="A2041" t="s">
        <v>4970</v>
      </c>
      <c r="B2041">
        <v>50</v>
      </c>
      <c r="D2041" s="20" t="s">
        <v>2424</v>
      </c>
      <c r="E2041" s="131">
        <v>0</v>
      </c>
    </row>
    <row r="2042" spans="1:5">
      <c r="A2042" t="s">
        <v>4971</v>
      </c>
      <c r="B2042">
        <v>50</v>
      </c>
      <c r="D2042" s="20" t="s">
        <v>2426</v>
      </c>
      <c r="E2042" s="131">
        <v>0</v>
      </c>
    </row>
    <row r="2043" spans="1:5">
      <c r="A2043" t="s">
        <v>4972</v>
      </c>
      <c r="B2043">
        <v>50</v>
      </c>
      <c r="D2043" s="20" t="s">
        <v>2428</v>
      </c>
      <c r="E2043" s="131">
        <v>0</v>
      </c>
    </row>
    <row r="2044" spans="1:5">
      <c r="A2044" t="s">
        <v>4973</v>
      </c>
      <c r="B2044">
        <v>50</v>
      </c>
      <c r="D2044" s="20" t="s">
        <v>2430</v>
      </c>
      <c r="E2044" s="131">
        <v>0</v>
      </c>
    </row>
    <row r="2045" spans="1:5">
      <c r="A2045" t="s">
        <v>4974</v>
      </c>
      <c r="B2045">
        <v>50</v>
      </c>
      <c r="D2045" s="20" t="s">
        <v>2431</v>
      </c>
      <c r="E2045" s="131">
        <v>0</v>
      </c>
    </row>
    <row r="2046" spans="1:5">
      <c r="A2046" t="s">
        <v>4947</v>
      </c>
      <c r="B2046">
        <v>50</v>
      </c>
      <c r="D2046" s="20" t="s">
        <v>2432</v>
      </c>
      <c r="E2046" s="131">
        <v>0</v>
      </c>
    </row>
    <row r="2047" spans="1:5">
      <c r="A2047" t="s">
        <v>4978</v>
      </c>
      <c r="B2047">
        <v>50</v>
      </c>
      <c r="D2047" s="20" t="s">
        <v>2433</v>
      </c>
      <c r="E2047" s="131">
        <v>0</v>
      </c>
    </row>
    <row r="2048" spans="1:5">
      <c r="A2048" t="s">
        <v>4979</v>
      </c>
      <c r="B2048">
        <v>50</v>
      </c>
      <c r="D2048" s="20" t="s">
        <v>2437</v>
      </c>
      <c r="E2048" s="131">
        <v>0</v>
      </c>
    </row>
    <row r="2049" spans="1:5">
      <c r="A2049" t="s">
        <v>4980</v>
      </c>
      <c r="B2049">
        <v>50</v>
      </c>
      <c r="D2049" s="20" t="s">
        <v>2438</v>
      </c>
      <c r="E2049" s="131">
        <v>0</v>
      </c>
    </row>
    <row r="2050" spans="1:5">
      <c r="A2050" t="s">
        <v>4981</v>
      </c>
      <c r="B2050">
        <v>50</v>
      </c>
      <c r="D2050" s="20" t="s">
        <v>2439</v>
      </c>
      <c r="E2050" s="131">
        <v>0</v>
      </c>
    </row>
    <row r="2051" spans="1:5">
      <c r="A2051" t="s">
        <v>4975</v>
      </c>
      <c r="B2051">
        <v>50</v>
      </c>
      <c r="D2051" s="20" t="s">
        <v>2440</v>
      </c>
      <c r="E2051" s="131">
        <v>0</v>
      </c>
    </row>
    <row r="2052" spans="1:5">
      <c r="A2052" t="s">
        <v>1520</v>
      </c>
      <c r="B2052">
        <v>50</v>
      </c>
      <c r="D2052" s="20" t="s">
        <v>2441</v>
      </c>
      <c r="E2052" s="131">
        <v>0</v>
      </c>
    </row>
    <row r="2053" spans="1:5">
      <c r="A2053" t="s">
        <v>4976</v>
      </c>
      <c r="B2053">
        <v>50</v>
      </c>
      <c r="D2053" s="20" t="s">
        <v>2443</v>
      </c>
      <c r="E2053" s="131">
        <v>0</v>
      </c>
    </row>
    <row r="2054" spans="1:5">
      <c r="A2054" t="s">
        <v>4977</v>
      </c>
      <c r="B2054">
        <v>50</v>
      </c>
      <c r="D2054" s="20" t="s">
        <v>2444</v>
      </c>
      <c r="E2054" s="131">
        <v>0</v>
      </c>
    </row>
    <row r="2055" spans="1:5">
      <c r="A2055" t="s">
        <v>4982</v>
      </c>
      <c r="B2055">
        <v>50</v>
      </c>
      <c r="D2055" s="20" t="s">
        <v>2445</v>
      </c>
      <c r="E2055" s="131">
        <v>0</v>
      </c>
    </row>
    <row r="2056" spans="1:5">
      <c r="A2056" t="s">
        <v>4983</v>
      </c>
      <c r="B2056">
        <v>50</v>
      </c>
      <c r="D2056" s="20" t="s">
        <v>2446</v>
      </c>
      <c r="E2056" s="131">
        <v>0</v>
      </c>
    </row>
    <row r="2057" spans="1:5">
      <c r="A2057" t="s">
        <v>4984</v>
      </c>
      <c r="B2057">
        <v>50</v>
      </c>
      <c r="D2057" s="20" t="s">
        <v>2447</v>
      </c>
      <c r="E2057" s="131">
        <v>0</v>
      </c>
    </row>
    <row r="2058" spans="1:5">
      <c r="A2058" t="s">
        <v>4985</v>
      </c>
      <c r="B2058">
        <v>50</v>
      </c>
      <c r="D2058" s="20" t="s">
        <v>2448</v>
      </c>
      <c r="E2058" s="131">
        <v>0</v>
      </c>
    </row>
    <row r="2059" spans="1:5">
      <c r="A2059" t="s">
        <v>4986</v>
      </c>
      <c r="B2059">
        <v>50</v>
      </c>
      <c r="D2059" s="20" t="s">
        <v>2450</v>
      </c>
      <c r="E2059" s="131">
        <v>0</v>
      </c>
    </row>
    <row r="2060" spans="1:5">
      <c r="A2060" t="s">
        <v>4987</v>
      </c>
      <c r="B2060">
        <v>50</v>
      </c>
      <c r="D2060" s="20" t="s">
        <v>2454</v>
      </c>
      <c r="E2060" s="131">
        <v>0</v>
      </c>
    </row>
    <row r="2061" spans="1:5">
      <c r="A2061" t="s">
        <v>4988</v>
      </c>
      <c r="B2061">
        <v>50</v>
      </c>
      <c r="D2061" s="20" t="s">
        <v>2476</v>
      </c>
      <c r="E2061" s="131">
        <v>0</v>
      </c>
    </row>
    <row r="2062" spans="1:5">
      <c r="A2062" t="s">
        <v>4989</v>
      </c>
      <c r="B2062">
        <v>50</v>
      </c>
      <c r="D2062" s="20" t="s">
        <v>2479</v>
      </c>
      <c r="E2062" s="131">
        <v>0</v>
      </c>
    </row>
    <row r="2063" spans="1:5">
      <c r="A2063" t="s">
        <v>4990</v>
      </c>
      <c r="B2063">
        <v>50</v>
      </c>
      <c r="D2063" s="20" t="s">
        <v>2501</v>
      </c>
      <c r="E2063" s="131">
        <v>0</v>
      </c>
    </row>
    <row r="2064" spans="1:5">
      <c r="A2064" t="s">
        <v>4991</v>
      </c>
      <c r="B2064">
        <v>50</v>
      </c>
      <c r="D2064" s="20" t="s">
        <v>2514</v>
      </c>
      <c r="E2064" s="131">
        <v>0</v>
      </c>
    </row>
    <row r="2065" spans="1:5">
      <c r="A2065" t="s">
        <v>4992</v>
      </c>
      <c r="B2065">
        <v>50</v>
      </c>
      <c r="D2065" s="20" t="s">
        <v>2518</v>
      </c>
      <c r="E2065" s="131">
        <v>0</v>
      </c>
    </row>
    <row r="2066" spans="1:5">
      <c r="A2066" t="s">
        <v>4993</v>
      </c>
      <c r="B2066">
        <v>50</v>
      </c>
      <c r="D2066" s="20" t="s">
        <v>2528</v>
      </c>
      <c r="E2066" s="131">
        <v>0</v>
      </c>
    </row>
    <row r="2067" spans="1:5">
      <c r="A2067" t="s">
        <v>4994</v>
      </c>
      <c r="B2067">
        <v>50</v>
      </c>
      <c r="D2067" s="20" t="s">
        <v>2529</v>
      </c>
      <c r="E2067" s="131">
        <v>0</v>
      </c>
    </row>
    <row r="2068" spans="1:5">
      <c r="A2068" t="s">
        <v>4995</v>
      </c>
      <c r="B2068">
        <v>50</v>
      </c>
      <c r="D2068" s="20" t="s">
        <v>2609</v>
      </c>
      <c r="E2068" s="131">
        <v>0</v>
      </c>
    </row>
    <row r="2069" spans="1:5">
      <c r="A2069" t="s">
        <v>4996</v>
      </c>
      <c r="B2069">
        <v>50</v>
      </c>
      <c r="D2069" s="20" t="s">
        <v>2612</v>
      </c>
      <c r="E2069" s="131">
        <v>0</v>
      </c>
    </row>
    <row r="2070" spans="1:5">
      <c r="A2070" t="s">
        <v>4997</v>
      </c>
      <c r="B2070">
        <v>50</v>
      </c>
      <c r="D2070" s="20" t="s">
        <v>2615</v>
      </c>
      <c r="E2070" s="131">
        <v>0</v>
      </c>
    </row>
    <row r="2071" spans="1:5">
      <c r="A2071" t="s">
        <v>4998</v>
      </c>
      <c r="B2071">
        <v>50</v>
      </c>
      <c r="D2071" s="20" t="s">
        <v>2616</v>
      </c>
      <c r="E2071" s="131">
        <v>0</v>
      </c>
    </row>
    <row r="2072" spans="1:5">
      <c r="A2072" t="s">
        <v>4999</v>
      </c>
      <c r="B2072">
        <v>50</v>
      </c>
      <c r="D2072" s="20" t="s">
        <v>2625</v>
      </c>
      <c r="E2072" s="131">
        <v>0</v>
      </c>
    </row>
    <row r="2073" spans="1:5">
      <c r="A2073" t="s">
        <v>5004</v>
      </c>
      <c r="B2073">
        <v>0</v>
      </c>
      <c r="D2073" s="20" t="s">
        <v>2630</v>
      </c>
      <c r="E2073" s="131">
        <v>0</v>
      </c>
    </row>
    <row r="2074" spans="1:5">
      <c r="A2074" t="s">
        <v>5005</v>
      </c>
      <c r="B2074">
        <v>0</v>
      </c>
      <c r="D2074" s="20" t="s">
        <v>2632</v>
      </c>
      <c r="E2074" s="131">
        <v>0</v>
      </c>
    </row>
    <row r="2075" spans="1:5">
      <c r="A2075" t="s">
        <v>5006</v>
      </c>
      <c r="B2075">
        <v>0</v>
      </c>
      <c r="D2075" s="20" t="s">
        <v>2643</v>
      </c>
      <c r="E2075" s="131">
        <v>0</v>
      </c>
    </row>
    <row r="2076" spans="1:5">
      <c r="A2076" t="s">
        <v>5007</v>
      </c>
      <c r="B2076">
        <v>50</v>
      </c>
      <c r="D2076" s="20" t="s">
        <v>2651</v>
      </c>
      <c r="E2076" s="131">
        <v>0</v>
      </c>
    </row>
    <row r="2077" spans="1:5">
      <c r="A2077" t="s">
        <v>5000</v>
      </c>
      <c r="B2077">
        <v>0</v>
      </c>
      <c r="D2077" s="20" t="s">
        <v>2664</v>
      </c>
      <c r="E2077" s="131">
        <v>0</v>
      </c>
    </row>
    <row r="2078" spans="1:5">
      <c r="A2078" t="s">
        <v>5001</v>
      </c>
      <c r="B2078">
        <v>0</v>
      </c>
      <c r="D2078" s="20" t="s">
        <v>2668</v>
      </c>
      <c r="E2078" s="131">
        <v>1</v>
      </c>
    </row>
    <row r="2079" spans="1:5">
      <c r="A2079" t="s">
        <v>5002</v>
      </c>
      <c r="B2079">
        <v>0</v>
      </c>
      <c r="D2079" s="20" t="s">
        <v>2671</v>
      </c>
      <c r="E2079" s="131">
        <v>0</v>
      </c>
    </row>
    <row r="2080" spans="1:5">
      <c r="A2080" t="s">
        <v>5003</v>
      </c>
      <c r="B2080">
        <v>0</v>
      </c>
      <c r="D2080" s="20" t="s">
        <v>2674</v>
      </c>
      <c r="E2080" s="131">
        <v>0</v>
      </c>
    </row>
    <row r="2081" spans="1:5">
      <c r="A2081" t="s">
        <v>5008</v>
      </c>
      <c r="B2081">
        <v>50</v>
      </c>
      <c r="D2081" s="20" t="s">
        <v>2677</v>
      </c>
      <c r="E2081" s="131">
        <v>0</v>
      </c>
    </row>
    <row r="2082" spans="1:5">
      <c r="A2082" t="s">
        <v>5009</v>
      </c>
      <c r="B2082">
        <v>50</v>
      </c>
      <c r="D2082" s="20" t="s">
        <v>2678</v>
      </c>
      <c r="E2082" s="131">
        <v>0</v>
      </c>
    </row>
    <row r="2083" spans="1:5">
      <c r="A2083" t="s">
        <v>5010</v>
      </c>
      <c r="B2083">
        <v>0</v>
      </c>
      <c r="D2083" s="20" t="s">
        <v>2681</v>
      </c>
      <c r="E2083" s="131">
        <v>0</v>
      </c>
    </row>
    <row r="2084" spans="1:5">
      <c r="A2084" t="s">
        <v>5011</v>
      </c>
      <c r="B2084">
        <v>0</v>
      </c>
      <c r="D2084" s="20" t="s">
        <v>2682</v>
      </c>
      <c r="E2084" s="131">
        <v>0</v>
      </c>
    </row>
    <row r="2085" spans="1:5">
      <c r="A2085" t="s">
        <v>5012</v>
      </c>
      <c r="B2085">
        <v>50</v>
      </c>
      <c r="D2085" s="20" t="s">
        <v>2684</v>
      </c>
      <c r="E2085" s="131">
        <v>0</v>
      </c>
    </row>
    <row r="2086" spans="1:5">
      <c r="A2086" t="s">
        <v>5013</v>
      </c>
      <c r="B2086">
        <v>0</v>
      </c>
      <c r="D2086" s="20" t="s">
        <v>2686</v>
      </c>
      <c r="E2086" s="131">
        <v>0</v>
      </c>
    </row>
    <row r="2087" spans="1:5">
      <c r="A2087" t="s">
        <v>5014</v>
      </c>
      <c r="B2087">
        <v>0</v>
      </c>
      <c r="D2087" s="20" t="s">
        <v>2687</v>
      </c>
      <c r="E2087" s="131">
        <v>0</v>
      </c>
    </row>
    <row r="2088" spans="1:5">
      <c r="A2088" t="s">
        <v>5015</v>
      </c>
      <c r="B2088">
        <v>50</v>
      </c>
      <c r="D2088" s="20" t="s">
        <v>2706</v>
      </c>
      <c r="E2088" s="131">
        <v>0</v>
      </c>
    </row>
    <row r="2089" spans="1:5">
      <c r="A2089" t="s">
        <v>5016</v>
      </c>
      <c r="B2089">
        <v>0</v>
      </c>
      <c r="D2089" s="20" t="s">
        <v>2709</v>
      </c>
      <c r="E2089" s="131">
        <v>0</v>
      </c>
    </row>
    <row r="2090" spans="1:5">
      <c r="A2090" t="s">
        <v>5017</v>
      </c>
      <c r="B2090">
        <v>0</v>
      </c>
      <c r="D2090" s="20" t="s">
        <v>2711</v>
      </c>
      <c r="E2090" s="131">
        <v>1</v>
      </c>
    </row>
    <row r="2091" spans="1:5">
      <c r="A2091" t="s">
        <v>5018</v>
      </c>
      <c r="B2091">
        <v>0</v>
      </c>
      <c r="D2091" s="20" t="s">
        <v>2712</v>
      </c>
      <c r="E2091" s="131">
        <v>0</v>
      </c>
    </row>
    <row r="2092" spans="1:5">
      <c r="A2092" t="s">
        <v>5019</v>
      </c>
      <c r="B2092">
        <v>0</v>
      </c>
      <c r="D2092" s="20" t="s">
        <v>2715</v>
      </c>
      <c r="E2092" s="131">
        <v>0</v>
      </c>
    </row>
    <row r="2093" spans="1:5">
      <c r="A2093" t="s">
        <v>5020</v>
      </c>
      <c r="B2093">
        <v>50</v>
      </c>
      <c r="D2093" s="20" t="s">
        <v>2716</v>
      </c>
      <c r="E2093" s="131">
        <v>0</v>
      </c>
    </row>
    <row r="2094" spans="1:5">
      <c r="A2094" t="s">
        <v>5021</v>
      </c>
      <c r="B2094">
        <v>0</v>
      </c>
      <c r="D2094" s="20" t="s">
        <v>2717</v>
      </c>
      <c r="E2094" s="131">
        <v>0</v>
      </c>
    </row>
    <row r="2095" spans="1:5">
      <c r="A2095" t="s">
        <v>5022</v>
      </c>
      <c r="B2095">
        <v>0</v>
      </c>
      <c r="D2095" s="20" t="s">
        <v>2730</v>
      </c>
      <c r="E2095" s="131">
        <v>0</v>
      </c>
    </row>
    <row r="2096" spans="1:5">
      <c r="A2096" t="s">
        <v>5023</v>
      </c>
      <c r="B2096">
        <v>50</v>
      </c>
      <c r="D2096" s="20" t="s">
        <v>2737</v>
      </c>
      <c r="E2096" s="131">
        <v>0</v>
      </c>
    </row>
    <row r="2097" spans="1:5">
      <c r="A2097" t="s">
        <v>5024</v>
      </c>
      <c r="B2097">
        <v>50</v>
      </c>
      <c r="D2097" s="20" t="s">
        <v>2738</v>
      </c>
      <c r="E2097" s="131">
        <v>0</v>
      </c>
    </row>
    <row r="2098" spans="1:5">
      <c r="A2098" t="s">
        <v>5025</v>
      </c>
      <c r="B2098">
        <v>0</v>
      </c>
      <c r="D2098" s="20" t="s">
        <v>2755</v>
      </c>
      <c r="E2098" s="131">
        <v>0</v>
      </c>
    </row>
    <row r="2099" spans="1:5">
      <c r="A2099" t="s">
        <v>5026</v>
      </c>
      <c r="B2099">
        <v>50</v>
      </c>
      <c r="D2099" s="20" t="s">
        <v>3224</v>
      </c>
      <c r="E2099" s="131">
        <v>21</v>
      </c>
    </row>
    <row r="2100" spans="1:5">
      <c r="A2100" t="s">
        <v>5027</v>
      </c>
      <c r="B2100">
        <v>50</v>
      </c>
      <c r="D2100" s="20" t="s">
        <v>3228</v>
      </c>
      <c r="E2100" s="131">
        <v>67</v>
      </c>
    </row>
    <row r="2101" spans="1:5">
      <c r="A2101" t="s">
        <v>5028</v>
      </c>
      <c r="B2101">
        <v>50</v>
      </c>
      <c r="D2101" s="20" t="s">
        <v>3229</v>
      </c>
      <c r="E2101" s="131">
        <v>0</v>
      </c>
    </row>
    <row r="2102" spans="1:5">
      <c r="A2102" t="s">
        <v>5029</v>
      </c>
      <c r="B2102">
        <v>50</v>
      </c>
      <c r="D2102" s="20" t="s">
        <v>3230</v>
      </c>
      <c r="E2102" s="131">
        <v>0</v>
      </c>
    </row>
    <row r="2103" spans="1:5">
      <c r="A2103" t="s">
        <v>5030</v>
      </c>
      <c r="B2103">
        <v>50</v>
      </c>
      <c r="D2103" s="20" t="s">
        <v>3348</v>
      </c>
      <c r="E2103" s="131">
        <v>0</v>
      </c>
    </row>
    <row r="2104" spans="1:5">
      <c r="A2104" t="s">
        <v>5031</v>
      </c>
      <c r="B2104">
        <v>50</v>
      </c>
      <c r="D2104" s="20" t="s">
        <v>3354</v>
      </c>
      <c r="E2104" s="131">
        <v>0</v>
      </c>
    </row>
    <row r="2105" spans="1:5">
      <c r="A2105" t="s">
        <v>5032</v>
      </c>
      <c r="B2105">
        <v>50</v>
      </c>
      <c r="D2105" s="20" t="s">
        <v>3369</v>
      </c>
      <c r="E2105" s="131">
        <v>0</v>
      </c>
    </row>
    <row r="2106" spans="1:5">
      <c r="A2106" t="s">
        <v>5033</v>
      </c>
      <c r="B2106">
        <v>50</v>
      </c>
      <c r="D2106" s="20" t="s">
        <v>3408</v>
      </c>
      <c r="E2106" s="131">
        <v>0</v>
      </c>
    </row>
    <row r="2107" spans="1:5">
      <c r="A2107" t="s">
        <v>1166</v>
      </c>
      <c r="B2107">
        <v>23</v>
      </c>
      <c r="D2107" s="20" t="s">
        <v>3438</v>
      </c>
      <c r="E2107" s="131">
        <v>0</v>
      </c>
    </row>
    <row r="2108" spans="1:5">
      <c r="A2108" t="s">
        <v>1167</v>
      </c>
      <c r="B2108">
        <v>30</v>
      </c>
      <c r="D2108" s="20" t="s">
        <v>3441</v>
      </c>
      <c r="E2108" s="131">
        <v>0</v>
      </c>
    </row>
    <row r="2109" spans="1:5">
      <c r="A2109" t="s">
        <v>1168</v>
      </c>
      <c r="B2109">
        <v>22</v>
      </c>
      <c r="D2109" s="20" t="s">
        <v>3447</v>
      </c>
      <c r="E2109" s="131">
        <v>0</v>
      </c>
    </row>
    <row r="2110" spans="1:5">
      <c r="A2110" t="s">
        <v>1169</v>
      </c>
      <c r="B2110">
        <v>18</v>
      </c>
      <c r="D2110" s="20" t="s">
        <v>3451</v>
      </c>
      <c r="E2110" s="131">
        <v>0</v>
      </c>
    </row>
    <row r="2111" spans="1:5">
      <c r="A2111" t="s">
        <v>1170</v>
      </c>
      <c r="B2111">
        <v>30</v>
      </c>
      <c r="D2111" s="20" t="s">
        <v>3455</v>
      </c>
      <c r="E2111" s="131">
        <v>0</v>
      </c>
    </row>
    <row r="2112" spans="1:5">
      <c r="A2112" t="s">
        <v>1171</v>
      </c>
      <c r="B2112">
        <v>36</v>
      </c>
      <c r="D2112" s="20" t="s">
        <v>3458</v>
      </c>
      <c r="E2112" s="131">
        <v>0</v>
      </c>
    </row>
    <row r="2113" spans="1:5">
      <c r="A2113" t="s">
        <v>1172</v>
      </c>
      <c r="B2113">
        <v>29</v>
      </c>
      <c r="D2113" s="20" t="s">
        <v>3473</v>
      </c>
      <c r="E2113" s="131">
        <v>0</v>
      </c>
    </row>
    <row r="2114" spans="1:5">
      <c r="A2114" t="s">
        <v>1173</v>
      </c>
      <c r="B2114">
        <v>26</v>
      </c>
      <c r="D2114" s="20" t="s">
        <v>3474</v>
      </c>
      <c r="E2114" s="131">
        <v>0</v>
      </c>
    </row>
    <row r="2115" spans="1:5">
      <c r="A2115" t="s">
        <v>1174</v>
      </c>
      <c r="B2115">
        <v>8</v>
      </c>
      <c r="D2115" s="20" t="s">
        <v>3475</v>
      </c>
      <c r="E2115" s="131">
        <v>0</v>
      </c>
    </row>
    <row r="2116" spans="1:5">
      <c r="A2116" t="s">
        <v>1175</v>
      </c>
      <c r="B2116">
        <v>15</v>
      </c>
      <c r="D2116" s="20" t="s">
        <v>3476</v>
      </c>
      <c r="E2116" s="131">
        <v>0</v>
      </c>
    </row>
    <row r="2117" spans="1:5">
      <c r="A2117" t="s">
        <v>1176</v>
      </c>
      <c r="B2117">
        <v>52</v>
      </c>
      <c r="D2117" s="20" t="s">
        <v>3477</v>
      </c>
      <c r="E2117" s="131">
        <v>0</v>
      </c>
    </row>
    <row r="2118" spans="1:5">
      <c r="A2118" t="s">
        <v>1177</v>
      </c>
      <c r="B2118">
        <v>56</v>
      </c>
      <c r="D2118" s="20" t="s">
        <v>3478</v>
      </c>
      <c r="E2118" s="131">
        <v>0</v>
      </c>
    </row>
    <row r="2119" spans="1:5">
      <c r="A2119" t="s">
        <v>1178</v>
      </c>
      <c r="B2119">
        <v>24</v>
      </c>
      <c r="D2119" s="20" t="s">
        <v>3479</v>
      </c>
      <c r="E2119" s="131">
        <v>0</v>
      </c>
    </row>
    <row r="2120" spans="1:5">
      <c r="A2120" t="s">
        <v>1179</v>
      </c>
      <c r="B2120">
        <v>28</v>
      </c>
      <c r="D2120" s="20" t="s">
        <v>3480</v>
      </c>
      <c r="E2120" s="131">
        <v>0</v>
      </c>
    </row>
    <row r="2121" spans="1:5">
      <c r="A2121" t="s">
        <v>1180</v>
      </c>
      <c r="B2121">
        <v>33</v>
      </c>
      <c r="D2121" s="20" t="s">
        <v>3481</v>
      </c>
      <c r="E2121" s="131">
        <v>0</v>
      </c>
    </row>
    <row r="2122" spans="1:5">
      <c r="A2122" t="s">
        <v>1181</v>
      </c>
      <c r="B2122">
        <v>48</v>
      </c>
      <c r="D2122" s="20" t="s">
        <v>3482</v>
      </c>
      <c r="E2122" s="131">
        <v>0</v>
      </c>
    </row>
    <row r="2123" spans="1:5">
      <c r="A2123" t="s">
        <v>1182</v>
      </c>
      <c r="B2123">
        <v>18</v>
      </c>
      <c r="D2123" s="20" t="s">
        <v>3483</v>
      </c>
      <c r="E2123" s="131">
        <v>0</v>
      </c>
    </row>
    <row r="2124" spans="1:5">
      <c r="A2124" t="s">
        <v>1183</v>
      </c>
      <c r="B2124">
        <v>50</v>
      </c>
      <c r="D2124" s="20" t="s">
        <v>3484</v>
      </c>
      <c r="E2124" s="131">
        <v>0</v>
      </c>
    </row>
    <row r="2125" spans="1:5">
      <c r="A2125" t="s">
        <v>1184</v>
      </c>
      <c r="B2125">
        <v>47</v>
      </c>
      <c r="D2125" s="20" t="s">
        <v>3485</v>
      </c>
      <c r="E2125" s="131">
        <v>0</v>
      </c>
    </row>
    <row r="2126" spans="1:5">
      <c r="A2126" t="s">
        <v>1185</v>
      </c>
      <c r="B2126">
        <v>51</v>
      </c>
      <c r="D2126" s="20" t="s">
        <v>3486</v>
      </c>
      <c r="E2126" s="131">
        <v>0</v>
      </c>
    </row>
    <row r="2127" spans="1:5">
      <c r="A2127" t="s">
        <v>1186</v>
      </c>
      <c r="B2127">
        <v>34</v>
      </c>
      <c r="D2127" s="20" t="s">
        <v>3487</v>
      </c>
      <c r="E2127" s="131">
        <v>0</v>
      </c>
    </row>
    <row r="2128" spans="1:5">
      <c r="A2128" t="s">
        <v>1187</v>
      </c>
      <c r="B2128">
        <v>22</v>
      </c>
      <c r="D2128" s="20" t="s">
        <v>3488</v>
      </c>
      <c r="E2128" s="131">
        <v>0</v>
      </c>
    </row>
    <row r="2129" spans="1:5">
      <c r="A2129" t="s">
        <v>1188</v>
      </c>
      <c r="B2129">
        <v>14</v>
      </c>
      <c r="D2129" s="20" t="s">
        <v>3489</v>
      </c>
      <c r="E2129" s="131">
        <v>0</v>
      </c>
    </row>
    <row r="2130" spans="1:5">
      <c r="A2130" t="s">
        <v>1189</v>
      </c>
      <c r="B2130">
        <v>0</v>
      </c>
      <c r="D2130" s="20" t="s">
        <v>3490</v>
      </c>
      <c r="E2130" s="131">
        <v>0</v>
      </c>
    </row>
    <row r="2131" spans="1:5">
      <c r="A2131" t="s">
        <v>1190</v>
      </c>
      <c r="B2131">
        <v>17</v>
      </c>
      <c r="D2131" s="20" t="s">
        <v>3491</v>
      </c>
      <c r="E2131" s="131">
        <v>0</v>
      </c>
    </row>
    <row r="2132" spans="1:5">
      <c r="A2132" t="s">
        <v>1191</v>
      </c>
      <c r="B2132">
        <v>80</v>
      </c>
      <c r="D2132" s="20" t="s">
        <v>3492</v>
      </c>
      <c r="E2132" s="131">
        <v>0</v>
      </c>
    </row>
    <row r="2133" spans="1:5">
      <c r="A2133" t="s">
        <v>1192</v>
      </c>
      <c r="B2133">
        <v>48</v>
      </c>
      <c r="D2133" s="20" t="s">
        <v>3493</v>
      </c>
      <c r="E2133" s="131">
        <v>0</v>
      </c>
    </row>
    <row r="2134" spans="1:5">
      <c r="A2134" t="s">
        <v>1193</v>
      </c>
      <c r="B2134">
        <v>63</v>
      </c>
      <c r="D2134" s="20" t="s">
        <v>3494</v>
      </c>
      <c r="E2134" s="131">
        <v>0</v>
      </c>
    </row>
    <row r="2135" spans="1:5">
      <c r="A2135" t="s">
        <v>1194</v>
      </c>
      <c r="B2135">
        <v>24</v>
      </c>
      <c r="D2135" s="20" t="s">
        <v>3495</v>
      </c>
      <c r="E2135" s="131">
        <v>0</v>
      </c>
    </row>
    <row r="2136" spans="1:5">
      <c r="A2136" t="s">
        <v>1195</v>
      </c>
      <c r="B2136">
        <v>42</v>
      </c>
      <c r="D2136" s="20" t="s">
        <v>3496</v>
      </c>
      <c r="E2136" s="131">
        <v>0</v>
      </c>
    </row>
    <row r="2137" spans="1:5">
      <c r="A2137" t="s">
        <v>1196</v>
      </c>
      <c r="B2137">
        <v>44</v>
      </c>
      <c r="D2137" s="20" t="s">
        <v>3497</v>
      </c>
      <c r="E2137" s="131">
        <v>0</v>
      </c>
    </row>
    <row r="2138" spans="1:5">
      <c r="A2138" t="s">
        <v>1197</v>
      </c>
      <c r="B2138">
        <v>82</v>
      </c>
      <c r="D2138" s="20" t="s">
        <v>3498</v>
      </c>
      <c r="E2138" s="131">
        <v>0</v>
      </c>
    </row>
    <row r="2139" spans="1:5">
      <c r="A2139" t="s">
        <v>1198</v>
      </c>
      <c r="B2139">
        <v>30</v>
      </c>
      <c r="D2139" s="20" t="s">
        <v>3499</v>
      </c>
      <c r="E2139" s="131">
        <v>0</v>
      </c>
    </row>
    <row r="2140" spans="1:5">
      <c r="A2140" t="s">
        <v>1199</v>
      </c>
      <c r="B2140">
        <v>46</v>
      </c>
      <c r="D2140" s="20" t="s">
        <v>3500</v>
      </c>
      <c r="E2140" s="131">
        <v>0</v>
      </c>
    </row>
    <row r="2141" spans="1:5">
      <c r="A2141" t="s">
        <v>1200</v>
      </c>
      <c r="B2141">
        <v>31</v>
      </c>
      <c r="D2141" s="20" t="s">
        <v>3501</v>
      </c>
      <c r="E2141" s="131">
        <v>0</v>
      </c>
    </row>
    <row r="2142" spans="1:5">
      <c r="A2142" t="s">
        <v>1201</v>
      </c>
      <c r="B2142">
        <v>24</v>
      </c>
      <c r="D2142" s="20" t="s">
        <v>3502</v>
      </c>
      <c r="E2142" s="131">
        <v>0</v>
      </c>
    </row>
    <row r="2143" spans="1:5">
      <c r="A2143" t="s">
        <v>1202</v>
      </c>
      <c r="B2143">
        <v>53</v>
      </c>
      <c r="D2143" s="20" t="s">
        <v>3503</v>
      </c>
      <c r="E2143" s="131">
        <v>0</v>
      </c>
    </row>
    <row r="2144" spans="1:5">
      <c r="A2144" t="s">
        <v>1203</v>
      </c>
      <c r="B2144">
        <v>18</v>
      </c>
      <c r="D2144" s="20" t="s">
        <v>3504</v>
      </c>
      <c r="E2144" s="131">
        <v>0</v>
      </c>
    </row>
    <row r="2145" spans="1:5">
      <c r="A2145" t="s">
        <v>1204</v>
      </c>
      <c r="B2145">
        <v>8</v>
      </c>
      <c r="D2145" s="20" t="s">
        <v>3633</v>
      </c>
      <c r="E2145" s="131">
        <v>0</v>
      </c>
    </row>
    <row r="2146" spans="1:5">
      <c r="A2146" t="s">
        <v>1205</v>
      </c>
      <c r="B2146">
        <v>15</v>
      </c>
      <c r="D2146" s="20" t="s">
        <v>3634</v>
      </c>
      <c r="E2146" s="131">
        <v>0</v>
      </c>
    </row>
    <row r="2147" spans="1:5">
      <c r="A2147" t="s">
        <v>1521</v>
      </c>
      <c r="B2147">
        <v>119</v>
      </c>
      <c r="D2147" s="20" t="s">
        <v>3635</v>
      </c>
      <c r="E2147" s="131">
        <v>0</v>
      </c>
    </row>
    <row r="2148" spans="1:5">
      <c r="A2148" t="s">
        <v>1525</v>
      </c>
      <c r="B2148">
        <v>236</v>
      </c>
      <c r="D2148" s="20" t="s">
        <v>3636</v>
      </c>
      <c r="E2148" s="131">
        <v>0</v>
      </c>
    </row>
    <row r="2149" spans="1:5">
      <c r="A2149" t="s">
        <v>1526</v>
      </c>
      <c r="B2149">
        <v>143</v>
      </c>
      <c r="D2149" s="20" t="s">
        <v>3637</v>
      </c>
      <c r="E2149" s="131">
        <v>0</v>
      </c>
    </row>
    <row r="2150" spans="1:5">
      <c r="A2150" t="s">
        <v>1527</v>
      </c>
      <c r="B2150">
        <v>24</v>
      </c>
      <c r="D2150" s="20" t="s">
        <v>3638</v>
      </c>
      <c r="E2150" s="131">
        <v>0</v>
      </c>
    </row>
    <row r="2151" spans="1:5">
      <c r="A2151" t="s">
        <v>1529</v>
      </c>
      <c r="B2151">
        <v>35</v>
      </c>
      <c r="D2151" s="20" t="s">
        <v>3639</v>
      </c>
      <c r="E2151" s="131">
        <v>0</v>
      </c>
    </row>
    <row r="2152" spans="1:5">
      <c r="A2152" t="s">
        <v>1530</v>
      </c>
      <c r="B2152">
        <v>71</v>
      </c>
      <c r="D2152" s="20" t="s">
        <v>3640</v>
      </c>
      <c r="E2152" s="131">
        <v>0</v>
      </c>
    </row>
    <row r="2153" spans="1:5">
      <c r="A2153" t="s">
        <v>1531</v>
      </c>
      <c r="B2153">
        <v>176</v>
      </c>
      <c r="D2153" s="20" t="s">
        <v>3641</v>
      </c>
      <c r="E2153" s="131">
        <v>0</v>
      </c>
    </row>
    <row r="2154" spans="1:5">
      <c r="A2154" t="s">
        <v>1533</v>
      </c>
      <c r="B2154">
        <v>78</v>
      </c>
      <c r="D2154" s="20" t="s">
        <v>3642</v>
      </c>
      <c r="E2154" s="131">
        <v>0</v>
      </c>
    </row>
    <row r="2155" spans="1:5">
      <c r="A2155" t="s">
        <v>1534</v>
      </c>
      <c r="B2155">
        <v>134</v>
      </c>
      <c r="D2155" s="20" t="s">
        <v>3643</v>
      </c>
      <c r="E2155" s="131">
        <v>0</v>
      </c>
    </row>
    <row r="2156" spans="1:5">
      <c r="A2156" t="s">
        <v>1535</v>
      </c>
      <c r="B2156">
        <v>33</v>
      </c>
      <c r="D2156" s="20" t="s">
        <v>3644</v>
      </c>
      <c r="E2156" s="131">
        <v>0</v>
      </c>
    </row>
    <row r="2157" spans="1:5">
      <c r="A2157" t="s">
        <v>1536</v>
      </c>
      <c r="B2157">
        <v>110</v>
      </c>
      <c r="D2157" s="20" t="s">
        <v>3645</v>
      </c>
      <c r="E2157" s="131">
        <v>0</v>
      </c>
    </row>
    <row r="2158" spans="1:5">
      <c r="A2158" t="s">
        <v>1537</v>
      </c>
      <c r="B2158">
        <v>132</v>
      </c>
      <c r="D2158" s="20" t="s">
        <v>3646</v>
      </c>
      <c r="E2158" s="131">
        <v>0</v>
      </c>
    </row>
    <row r="2159" spans="1:5">
      <c r="A2159" t="s">
        <v>1538</v>
      </c>
      <c r="B2159">
        <v>48</v>
      </c>
      <c r="D2159" s="20" t="s">
        <v>3647</v>
      </c>
      <c r="E2159" s="131">
        <v>0</v>
      </c>
    </row>
    <row r="2160" spans="1:5">
      <c r="A2160" t="s">
        <v>1206</v>
      </c>
      <c r="B2160">
        <v>50</v>
      </c>
      <c r="D2160" s="20" t="s">
        <v>3648</v>
      </c>
      <c r="E2160" s="131">
        <v>0</v>
      </c>
    </row>
    <row r="2161" spans="1:5">
      <c r="A2161" t="s">
        <v>1207</v>
      </c>
      <c r="B2161">
        <v>50</v>
      </c>
      <c r="D2161" s="20" t="s">
        <v>3649</v>
      </c>
      <c r="E2161" s="131">
        <v>0</v>
      </c>
    </row>
    <row r="2162" spans="1:5">
      <c r="A2162" t="s">
        <v>1208</v>
      </c>
      <c r="B2162">
        <v>50</v>
      </c>
      <c r="D2162" s="20" t="s">
        <v>3650</v>
      </c>
      <c r="E2162" s="131">
        <v>0</v>
      </c>
    </row>
    <row r="2163" spans="1:5">
      <c r="A2163" t="s">
        <v>1209</v>
      </c>
      <c r="B2163">
        <v>50</v>
      </c>
      <c r="D2163" s="20" t="s">
        <v>3651</v>
      </c>
      <c r="E2163" s="131">
        <v>0</v>
      </c>
    </row>
    <row r="2164" spans="1:5">
      <c r="A2164" t="s">
        <v>1210</v>
      </c>
      <c r="B2164">
        <v>50</v>
      </c>
      <c r="D2164" s="20" t="s">
        <v>3652</v>
      </c>
      <c r="E2164" s="131">
        <v>0</v>
      </c>
    </row>
    <row r="2165" spans="1:5">
      <c r="A2165" t="s">
        <v>1211</v>
      </c>
      <c r="B2165">
        <v>50</v>
      </c>
      <c r="D2165" s="20" t="s">
        <v>3653</v>
      </c>
      <c r="E2165" s="131">
        <v>0</v>
      </c>
    </row>
    <row r="2166" spans="1:5">
      <c r="A2166" t="s">
        <v>1212</v>
      </c>
      <c r="B2166">
        <v>50</v>
      </c>
      <c r="D2166" s="20" t="s">
        <v>3654</v>
      </c>
      <c r="E2166" s="131">
        <v>0</v>
      </c>
    </row>
    <row r="2167" spans="1:5">
      <c r="A2167" t="s">
        <v>1213</v>
      </c>
      <c r="B2167">
        <v>50</v>
      </c>
      <c r="D2167" s="20" t="s">
        <v>3655</v>
      </c>
      <c r="E2167" s="131">
        <v>0</v>
      </c>
    </row>
    <row r="2168" spans="1:5">
      <c r="A2168" t="s">
        <v>1214</v>
      </c>
      <c r="B2168">
        <v>50</v>
      </c>
      <c r="D2168" s="20" t="s">
        <v>3656</v>
      </c>
      <c r="E2168" s="131">
        <v>0</v>
      </c>
    </row>
    <row r="2169" spans="1:5">
      <c r="A2169" t="s">
        <v>1215</v>
      </c>
      <c r="B2169">
        <v>50</v>
      </c>
      <c r="D2169" s="20" t="s">
        <v>3657</v>
      </c>
      <c r="E2169" s="131">
        <v>0</v>
      </c>
    </row>
    <row r="2170" spans="1:5">
      <c r="A2170" t="s">
        <v>1216</v>
      </c>
      <c r="B2170">
        <v>50</v>
      </c>
      <c r="D2170" s="20" t="s">
        <v>3658</v>
      </c>
      <c r="E2170" s="131">
        <v>0</v>
      </c>
    </row>
    <row r="2171" spans="1:5">
      <c r="A2171" t="s">
        <v>1217</v>
      </c>
      <c r="B2171">
        <v>50</v>
      </c>
      <c r="D2171" s="20" t="s">
        <v>3659</v>
      </c>
      <c r="E2171" s="131">
        <v>0</v>
      </c>
    </row>
    <row r="2172" spans="1:5">
      <c r="A2172" t="s">
        <v>1218</v>
      </c>
      <c r="B2172">
        <v>50</v>
      </c>
      <c r="D2172" s="20" t="s">
        <v>3660</v>
      </c>
      <c r="E2172" s="131">
        <v>0</v>
      </c>
    </row>
    <row r="2173" spans="1:5">
      <c r="A2173" t="s">
        <v>1219</v>
      </c>
      <c r="B2173">
        <v>50</v>
      </c>
      <c r="D2173" s="20" t="s">
        <v>3661</v>
      </c>
      <c r="E2173" s="131">
        <v>0</v>
      </c>
    </row>
    <row r="2174" spans="1:5">
      <c r="A2174" t="s">
        <v>1220</v>
      </c>
      <c r="B2174">
        <v>50</v>
      </c>
      <c r="D2174" s="20" t="s">
        <v>3662</v>
      </c>
      <c r="E2174" s="131">
        <v>0</v>
      </c>
    </row>
    <row r="2175" spans="1:5">
      <c r="A2175" t="s">
        <v>1221</v>
      </c>
      <c r="B2175">
        <v>50</v>
      </c>
      <c r="D2175" s="20" t="s">
        <v>3663</v>
      </c>
      <c r="E2175" s="131">
        <v>0</v>
      </c>
    </row>
    <row r="2176" spans="1:5">
      <c r="A2176" t="s">
        <v>1222</v>
      </c>
      <c r="B2176">
        <v>50</v>
      </c>
      <c r="D2176" s="20" t="s">
        <v>3664</v>
      </c>
      <c r="E2176" s="131">
        <v>0</v>
      </c>
    </row>
    <row r="2177" spans="1:5">
      <c r="A2177" t="s">
        <v>1223</v>
      </c>
      <c r="B2177">
        <v>50</v>
      </c>
      <c r="D2177" s="20" t="s">
        <v>3696</v>
      </c>
      <c r="E2177" s="131">
        <v>0</v>
      </c>
    </row>
    <row r="2178" spans="1:5">
      <c r="A2178" t="s">
        <v>1224</v>
      </c>
      <c r="B2178">
        <v>50</v>
      </c>
      <c r="D2178" s="20" t="s">
        <v>3716</v>
      </c>
      <c r="E2178" s="131">
        <v>0</v>
      </c>
    </row>
    <row r="2179" spans="1:5">
      <c r="A2179" t="s">
        <v>1225</v>
      </c>
      <c r="B2179">
        <v>50</v>
      </c>
      <c r="D2179" s="20" t="s">
        <v>3720</v>
      </c>
      <c r="E2179" s="131">
        <v>0</v>
      </c>
    </row>
    <row r="2180" spans="1:5">
      <c r="A2180" t="s">
        <v>1226</v>
      </c>
      <c r="B2180">
        <v>50</v>
      </c>
      <c r="D2180" s="20" t="s">
        <v>3721</v>
      </c>
      <c r="E2180" s="131">
        <v>0</v>
      </c>
    </row>
    <row r="2181" spans="1:5">
      <c r="A2181" t="s">
        <v>1227</v>
      </c>
      <c r="B2181">
        <v>50</v>
      </c>
      <c r="D2181" s="20" t="s">
        <v>3731</v>
      </c>
      <c r="E2181" s="131">
        <v>0</v>
      </c>
    </row>
    <row r="2182" spans="1:5">
      <c r="A2182" t="s">
        <v>1228</v>
      </c>
      <c r="B2182">
        <v>50</v>
      </c>
      <c r="D2182" s="20" t="s">
        <v>3737</v>
      </c>
      <c r="E2182" s="131">
        <v>0</v>
      </c>
    </row>
    <row r="2183" spans="1:5">
      <c r="A2183" t="s">
        <v>1229</v>
      </c>
      <c r="B2183">
        <v>50</v>
      </c>
      <c r="D2183" s="20" t="s">
        <v>3741</v>
      </c>
      <c r="E2183" s="131">
        <v>0</v>
      </c>
    </row>
    <row r="2184" spans="1:5">
      <c r="A2184" t="s">
        <v>1230</v>
      </c>
      <c r="B2184">
        <v>50</v>
      </c>
      <c r="D2184" s="20" t="s">
        <v>3852</v>
      </c>
      <c r="E2184" s="131">
        <v>0</v>
      </c>
    </row>
    <row r="2185" spans="1:5">
      <c r="A2185" t="s">
        <v>1231</v>
      </c>
      <c r="B2185">
        <v>50</v>
      </c>
      <c r="D2185" s="20" t="s">
        <v>3860</v>
      </c>
      <c r="E2185" s="131">
        <v>0</v>
      </c>
    </row>
    <row r="2186" spans="1:5">
      <c r="A2186" t="s">
        <v>1232</v>
      </c>
      <c r="B2186">
        <v>50</v>
      </c>
      <c r="D2186" s="20" t="s">
        <v>3861</v>
      </c>
      <c r="E2186" s="131">
        <v>0</v>
      </c>
    </row>
    <row r="2187" spans="1:5">
      <c r="A2187" t="s">
        <v>1233</v>
      </c>
      <c r="B2187">
        <v>50</v>
      </c>
      <c r="D2187" s="20" t="s">
        <v>3862</v>
      </c>
      <c r="E2187" s="131">
        <v>1</v>
      </c>
    </row>
    <row r="2188" spans="1:5">
      <c r="A2188" t="s">
        <v>1234</v>
      </c>
      <c r="B2188">
        <v>50</v>
      </c>
      <c r="D2188" s="20" t="s">
        <v>3870</v>
      </c>
      <c r="E2188" s="131">
        <v>0</v>
      </c>
    </row>
    <row r="2189" spans="1:5">
      <c r="A2189" t="s">
        <v>1235</v>
      </c>
      <c r="B2189">
        <v>50</v>
      </c>
      <c r="D2189" s="20" t="s">
        <v>3871</v>
      </c>
      <c r="E2189" s="131">
        <v>0</v>
      </c>
    </row>
    <row r="2190" spans="1:5">
      <c r="A2190" t="s">
        <v>1236</v>
      </c>
      <c r="B2190">
        <v>50</v>
      </c>
      <c r="D2190" s="20" t="s">
        <v>3878</v>
      </c>
      <c r="E2190" s="131">
        <v>0</v>
      </c>
    </row>
    <row r="2191" spans="1:5">
      <c r="A2191" t="s">
        <v>1237</v>
      </c>
      <c r="B2191">
        <v>50</v>
      </c>
      <c r="D2191" s="20" t="s">
        <v>3879</v>
      </c>
      <c r="E2191" s="131">
        <v>0</v>
      </c>
    </row>
    <row r="2192" spans="1:5">
      <c r="A2192" t="s">
        <v>4428</v>
      </c>
      <c r="B2192">
        <v>50</v>
      </c>
      <c r="D2192" s="20" t="s">
        <v>3887</v>
      </c>
      <c r="E2192" s="131">
        <v>0</v>
      </c>
    </row>
    <row r="2193" spans="1:5">
      <c r="A2193" t="s">
        <v>1238</v>
      </c>
      <c r="B2193">
        <v>50</v>
      </c>
      <c r="D2193" s="20" t="s">
        <v>3888</v>
      </c>
      <c r="E2193" s="131">
        <v>0</v>
      </c>
    </row>
    <row r="2194" spans="1:5">
      <c r="A2194" t="s">
        <v>1239</v>
      </c>
      <c r="B2194">
        <v>50</v>
      </c>
      <c r="D2194" s="20" t="s">
        <v>3897</v>
      </c>
      <c r="E2194" s="131">
        <v>0</v>
      </c>
    </row>
    <row r="2195" spans="1:5">
      <c r="A2195" t="s">
        <v>1240</v>
      </c>
      <c r="B2195">
        <v>50</v>
      </c>
      <c r="D2195" s="20" t="s">
        <v>3898</v>
      </c>
      <c r="E2195" s="131">
        <v>0</v>
      </c>
    </row>
    <row r="2196" spans="1:5">
      <c r="A2196" t="s">
        <v>1241</v>
      </c>
      <c r="B2196">
        <v>50</v>
      </c>
      <c r="D2196" s="20" t="s">
        <v>3993</v>
      </c>
      <c r="E2196" s="131">
        <v>0</v>
      </c>
    </row>
    <row r="2197" spans="1:5">
      <c r="A2197" t="s">
        <v>1242</v>
      </c>
      <c r="B2197">
        <v>50</v>
      </c>
      <c r="D2197" s="20" t="s">
        <v>3994</v>
      </c>
      <c r="E2197" s="131">
        <v>0</v>
      </c>
    </row>
    <row r="2198" spans="1:5">
      <c r="A2198" t="s">
        <v>1243</v>
      </c>
      <c r="B2198">
        <v>50</v>
      </c>
      <c r="D2198" s="20" t="s">
        <v>3995</v>
      </c>
      <c r="E2198" s="131">
        <v>0</v>
      </c>
    </row>
    <row r="2199" spans="1:5">
      <c r="A2199" t="s">
        <v>1244</v>
      </c>
      <c r="B2199">
        <v>50</v>
      </c>
      <c r="D2199" s="20" t="s">
        <v>3996</v>
      </c>
      <c r="E2199" s="131">
        <v>0</v>
      </c>
    </row>
    <row r="2200" spans="1:5">
      <c r="A2200" t="s">
        <v>1245</v>
      </c>
      <c r="B2200">
        <v>50</v>
      </c>
      <c r="D2200" s="20" t="s">
        <v>3997</v>
      </c>
      <c r="E2200" s="131">
        <v>0</v>
      </c>
    </row>
    <row r="2201" spans="1:5">
      <c r="A2201" t="s">
        <v>1246</v>
      </c>
      <c r="B2201">
        <v>50</v>
      </c>
      <c r="D2201" s="20" t="s">
        <v>3998</v>
      </c>
      <c r="E2201" s="131">
        <v>0</v>
      </c>
    </row>
    <row r="2202" spans="1:5">
      <c r="A2202" t="s">
        <v>1247</v>
      </c>
      <c r="B2202">
        <v>50</v>
      </c>
      <c r="D2202" s="20" t="s">
        <v>3999</v>
      </c>
      <c r="E2202" s="131">
        <v>0</v>
      </c>
    </row>
    <row r="2203" spans="1:5">
      <c r="A2203" t="s">
        <v>1248</v>
      </c>
      <c r="B2203">
        <v>50</v>
      </c>
      <c r="D2203" s="20" t="s">
        <v>4000</v>
      </c>
      <c r="E2203" s="131">
        <v>0</v>
      </c>
    </row>
    <row r="2204" spans="1:5">
      <c r="A2204" t="s">
        <v>1249</v>
      </c>
      <c r="B2204">
        <v>50</v>
      </c>
      <c r="D2204" s="20" t="s">
        <v>4001</v>
      </c>
      <c r="E2204" s="131">
        <v>0</v>
      </c>
    </row>
    <row r="2205" spans="1:5">
      <c r="A2205" t="s">
        <v>1250</v>
      </c>
      <c r="B2205">
        <v>50</v>
      </c>
      <c r="D2205" s="20" t="s">
        <v>4002</v>
      </c>
      <c r="E2205" s="131">
        <v>0</v>
      </c>
    </row>
    <row r="2206" spans="1:5">
      <c r="A2206" t="s">
        <v>1251</v>
      </c>
      <c r="B2206">
        <v>50</v>
      </c>
      <c r="D2206" s="20" t="s">
        <v>4003</v>
      </c>
      <c r="E2206" s="131">
        <v>0</v>
      </c>
    </row>
    <row r="2207" spans="1:5">
      <c r="A2207" t="s">
        <v>1252</v>
      </c>
      <c r="B2207">
        <v>50</v>
      </c>
      <c r="D2207" s="20" t="s">
        <v>4004</v>
      </c>
      <c r="E2207" s="131">
        <v>0</v>
      </c>
    </row>
    <row r="2208" spans="1:5">
      <c r="A2208" t="s">
        <v>1253</v>
      </c>
      <c r="B2208">
        <v>50</v>
      </c>
      <c r="D2208" s="20" t="s">
        <v>4005</v>
      </c>
      <c r="E2208" s="131">
        <v>0</v>
      </c>
    </row>
    <row r="2209" spans="1:5">
      <c r="A2209" t="s">
        <v>1254</v>
      </c>
      <c r="B2209">
        <v>50</v>
      </c>
      <c r="D2209" s="20" t="s">
        <v>4006</v>
      </c>
      <c r="E2209" s="131">
        <v>0</v>
      </c>
    </row>
    <row r="2210" spans="1:5">
      <c r="A2210" t="s">
        <v>1255</v>
      </c>
      <c r="B2210">
        <v>50</v>
      </c>
      <c r="D2210" s="20" t="s">
        <v>4007</v>
      </c>
      <c r="E2210" s="131">
        <v>0</v>
      </c>
    </row>
    <row r="2211" spans="1:5">
      <c r="A2211" t="s">
        <v>1256</v>
      </c>
      <c r="B2211">
        <v>50</v>
      </c>
      <c r="D2211" s="20" t="s">
        <v>4008</v>
      </c>
      <c r="E2211" s="131">
        <v>0</v>
      </c>
    </row>
    <row r="2212" spans="1:5">
      <c r="A2212" t="s">
        <v>1257</v>
      </c>
      <c r="B2212">
        <v>50</v>
      </c>
      <c r="D2212" s="20" t="s">
        <v>4009</v>
      </c>
      <c r="E2212" s="131">
        <v>0</v>
      </c>
    </row>
    <row r="2213" spans="1:5">
      <c r="A2213" t="s">
        <v>1258</v>
      </c>
      <c r="B2213">
        <v>50</v>
      </c>
      <c r="D2213" s="20" t="s">
        <v>4010</v>
      </c>
      <c r="E2213" s="131">
        <v>0</v>
      </c>
    </row>
    <row r="2214" spans="1:5">
      <c r="A2214" t="s">
        <v>1259</v>
      </c>
      <c r="B2214">
        <v>50</v>
      </c>
      <c r="D2214" s="20" t="s">
        <v>4011</v>
      </c>
      <c r="E2214" s="131">
        <v>0</v>
      </c>
    </row>
    <row r="2215" spans="1:5">
      <c r="A2215" t="s">
        <v>1260</v>
      </c>
      <c r="B2215">
        <v>50</v>
      </c>
      <c r="D2215" s="20" t="s">
        <v>4012</v>
      </c>
      <c r="E2215" s="131">
        <v>0</v>
      </c>
    </row>
    <row r="2216" spans="1:5">
      <c r="A2216" t="s">
        <v>1261</v>
      </c>
      <c r="B2216">
        <v>50</v>
      </c>
      <c r="D2216" s="20" t="s">
        <v>4013</v>
      </c>
      <c r="E2216" s="131">
        <v>0</v>
      </c>
    </row>
    <row r="2217" spans="1:5">
      <c r="A2217" t="s">
        <v>1262</v>
      </c>
      <c r="B2217">
        <v>50</v>
      </c>
      <c r="D2217" s="20" t="s">
        <v>4014</v>
      </c>
      <c r="E2217" s="131">
        <v>0</v>
      </c>
    </row>
    <row r="2218" spans="1:5">
      <c r="A2218" t="s">
        <v>1263</v>
      </c>
      <c r="B2218">
        <v>50</v>
      </c>
      <c r="D2218" s="20" t="s">
        <v>4015</v>
      </c>
      <c r="E2218" s="131">
        <v>0</v>
      </c>
    </row>
    <row r="2219" spans="1:5">
      <c r="A2219" t="s">
        <v>1264</v>
      </c>
      <c r="B2219">
        <v>50</v>
      </c>
      <c r="D2219" s="20" t="s">
        <v>4016</v>
      </c>
      <c r="E2219" s="131">
        <v>0</v>
      </c>
    </row>
    <row r="2220" spans="1:5">
      <c r="A2220" t="s">
        <v>1265</v>
      </c>
      <c r="B2220">
        <v>50</v>
      </c>
      <c r="D2220" s="20" t="s">
        <v>4017</v>
      </c>
      <c r="E2220" s="131">
        <v>0</v>
      </c>
    </row>
    <row r="2221" spans="1:5">
      <c r="A2221" t="s">
        <v>1266</v>
      </c>
      <c r="B2221">
        <v>50</v>
      </c>
      <c r="D2221" s="20" t="s">
        <v>4018</v>
      </c>
      <c r="E2221" s="131">
        <v>0</v>
      </c>
    </row>
    <row r="2222" spans="1:5">
      <c r="A2222" t="s">
        <v>1267</v>
      </c>
      <c r="B2222">
        <v>50</v>
      </c>
      <c r="D2222" s="20" t="s">
        <v>4019</v>
      </c>
      <c r="E2222" s="131">
        <v>0</v>
      </c>
    </row>
    <row r="2223" spans="1:5">
      <c r="A2223" t="s">
        <v>1268</v>
      </c>
      <c r="B2223">
        <v>50</v>
      </c>
      <c r="D2223" s="20" t="s">
        <v>4020</v>
      </c>
      <c r="E2223" s="131">
        <v>0</v>
      </c>
    </row>
    <row r="2224" spans="1:5">
      <c r="A2224" t="s">
        <v>1269</v>
      </c>
      <c r="B2224">
        <v>50</v>
      </c>
      <c r="D2224" s="20" t="s">
        <v>4021</v>
      </c>
      <c r="E2224" s="131">
        <v>0</v>
      </c>
    </row>
    <row r="2225" spans="1:5">
      <c r="A2225" t="s">
        <v>1270</v>
      </c>
      <c r="B2225">
        <v>50</v>
      </c>
      <c r="D2225" s="20" t="s">
        <v>4022</v>
      </c>
      <c r="E2225" s="131">
        <v>0</v>
      </c>
    </row>
    <row r="2226" spans="1:5">
      <c r="A2226" t="s">
        <v>1271</v>
      </c>
      <c r="B2226">
        <v>50</v>
      </c>
      <c r="D2226" s="20" t="s">
        <v>4023</v>
      </c>
      <c r="E2226" s="131">
        <v>0</v>
      </c>
    </row>
    <row r="2227" spans="1:5">
      <c r="A2227" t="s">
        <v>1272</v>
      </c>
      <c r="B2227">
        <v>50</v>
      </c>
      <c r="D2227" s="20" t="s">
        <v>4024</v>
      </c>
      <c r="E2227" s="131">
        <v>0</v>
      </c>
    </row>
    <row r="2228" spans="1:5">
      <c r="A2228" t="s">
        <v>1273</v>
      </c>
      <c r="B2228">
        <v>50</v>
      </c>
      <c r="D2228" s="20" t="s">
        <v>4025</v>
      </c>
      <c r="E2228" s="131">
        <v>0</v>
      </c>
    </row>
    <row r="2229" spans="1:5">
      <c r="A2229" t="s">
        <v>1274</v>
      </c>
      <c r="B2229">
        <v>50</v>
      </c>
      <c r="D2229" s="20" t="s">
        <v>4026</v>
      </c>
      <c r="E2229" s="131">
        <v>0</v>
      </c>
    </row>
    <row r="2230" spans="1:5">
      <c r="A2230" t="s">
        <v>1275</v>
      </c>
      <c r="B2230">
        <v>50</v>
      </c>
      <c r="D2230" s="20" t="s">
        <v>4027</v>
      </c>
      <c r="E2230" s="131">
        <v>0</v>
      </c>
    </row>
    <row r="2231" spans="1:5">
      <c r="A2231" t="s">
        <v>1276</v>
      </c>
      <c r="B2231">
        <v>50</v>
      </c>
      <c r="D2231" s="20" t="s">
        <v>4028</v>
      </c>
      <c r="E2231" s="131">
        <v>0</v>
      </c>
    </row>
    <row r="2232" spans="1:5">
      <c r="A2232" t="s">
        <v>4429</v>
      </c>
      <c r="B2232">
        <v>50</v>
      </c>
      <c r="D2232" s="20" t="s">
        <v>4029</v>
      </c>
      <c r="E2232" s="131">
        <v>0</v>
      </c>
    </row>
    <row r="2233" spans="1:5">
      <c r="A2233" t="s">
        <v>1277</v>
      </c>
      <c r="B2233">
        <v>50</v>
      </c>
      <c r="D2233" s="20" t="s">
        <v>4030</v>
      </c>
      <c r="E2233" s="131">
        <v>0</v>
      </c>
    </row>
    <row r="2234" spans="1:5">
      <c r="A2234" t="s">
        <v>1278</v>
      </c>
      <c r="B2234">
        <v>50</v>
      </c>
      <c r="D2234" s="20" t="s">
        <v>4031</v>
      </c>
      <c r="E2234" s="131">
        <v>0</v>
      </c>
    </row>
    <row r="2235" spans="1:5">
      <c r="A2235" t="s">
        <v>1279</v>
      </c>
      <c r="B2235">
        <v>50</v>
      </c>
      <c r="D2235" s="20" t="s">
        <v>4032</v>
      </c>
      <c r="E2235" s="131">
        <v>0</v>
      </c>
    </row>
    <row r="2236" spans="1:5">
      <c r="A2236" t="s">
        <v>1280</v>
      </c>
      <c r="B2236">
        <v>50</v>
      </c>
      <c r="D2236" s="20" t="s">
        <v>4033</v>
      </c>
      <c r="E2236" s="131">
        <v>0</v>
      </c>
    </row>
    <row r="2237" spans="1:5">
      <c r="A2237" t="s">
        <v>1281</v>
      </c>
      <c r="B2237">
        <v>50</v>
      </c>
      <c r="D2237" s="20" t="s">
        <v>4034</v>
      </c>
      <c r="E2237" s="131">
        <v>0</v>
      </c>
    </row>
    <row r="2238" spans="1:5">
      <c r="A2238" t="s">
        <v>1282</v>
      </c>
      <c r="B2238">
        <v>50</v>
      </c>
      <c r="D2238" s="20" t="s">
        <v>4035</v>
      </c>
      <c r="E2238" s="131">
        <v>0</v>
      </c>
    </row>
    <row r="2239" spans="1:5">
      <c r="A2239" t="s">
        <v>1283</v>
      </c>
      <c r="B2239">
        <v>50</v>
      </c>
      <c r="D2239" s="20" t="s">
        <v>4036</v>
      </c>
      <c r="E2239" s="131">
        <v>0</v>
      </c>
    </row>
    <row r="2240" spans="1:5">
      <c r="A2240" t="s">
        <v>1284</v>
      </c>
      <c r="B2240">
        <v>50</v>
      </c>
      <c r="D2240" s="20" t="s">
        <v>4037</v>
      </c>
      <c r="E2240" s="131">
        <v>1</v>
      </c>
    </row>
    <row r="2241" spans="1:5">
      <c r="A2241" t="s">
        <v>1285</v>
      </c>
      <c r="B2241">
        <v>50</v>
      </c>
      <c r="D2241" s="20" t="s">
        <v>4038</v>
      </c>
      <c r="E2241" s="131">
        <v>0</v>
      </c>
    </row>
    <row r="2242" spans="1:5">
      <c r="A2242" t="s">
        <v>1286</v>
      </c>
      <c r="B2242">
        <v>50</v>
      </c>
      <c r="D2242" s="20" t="s">
        <v>4039</v>
      </c>
      <c r="E2242" s="131">
        <v>0</v>
      </c>
    </row>
    <row r="2243" spans="1:5">
      <c r="A2243" t="s">
        <v>1287</v>
      </c>
      <c r="B2243">
        <v>50</v>
      </c>
      <c r="D2243" s="20" t="s">
        <v>4040</v>
      </c>
      <c r="E2243" s="131">
        <v>0</v>
      </c>
    </row>
    <row r="2244" spans="1:5">
      <c r="A2244" t="s">
        <v>1288</v>
      </c>
      <c r="B2244">
        <v>50</v>
      </c>
      <c r="D2244" s="20" t="s">
        <v>4041</v>
      </c>
      <c r="E2244" s="131">
        <v>0</v>
      </c>
    </row>
    <row r="2245" spans="1:5">
      <c r="A2245" t="s">
        <v>1289</v>
      </c>
      <c r="B2245">
        <v>50</v>
      </c>
      <c r="D2245" s="20" t="s">
        <v>4042</v>
      </c>
      <c r="E2245" s="131">
        <v>0</v>
      </c>
    </row>
    <row r="2246" spans="1:5">
      <c r="A2246" t="s">
        <v>1290</v>
      </c>
      <c r="B2246">
        <v>50</v>
      </c>
      <c r="D2246" s="20" t="s">
        <v>4043</v>
      </c>
      <c r="E2246" s="131">
        <v>0</v>
      </c>
    </row>
    <row r="2247" spans="1:5">
      <c r="A2247" t="s">
        <v>1291</v>
      </c>
      <c r="B2247">
        <v>50</v>
      </c>
      <c r="D2247" s="20" t="s">
        <v>4044</v>
      </c>
      <c r="E2247" s="131">
        <v>0</v>
      </c>
    </row>
    <row r="2248" spans="1:5">
      <c r="A2248" t="s">
        <v>1292</v>
      </c>
      <c r="B2248">
        <v>50</v>
      </c>
      <c r="D2248" s="20" t="s">
        <v>4045</v>
      </c>
      <c r="E2248" s="131">
        <v>0</v>
      </c>
    </row>
    <row r="2249" spans="1:5">
      <c r="A2249" t="s">
        <v>1293</v>
      </c>
      <c r="B2249">
        <v>50</v>
      </c>
      <c r="D2249" s="20" t="s">
        <v>4046</v>
      </c>
      <c r="E2249" s="131">
        <v>0</v>
      </c>
    </row>
    <row r="2250" spans="1:5">
      <c r="A2250" t="s">
        <v>1540</v>
      </c>
      <c r="B2250">
        <v>0</v>
      </c>
      <c r="D2250" s="20" t="s">
        <v>4047</v>
      </c>
      <c r="E2250" s="131">
        <v>0</v>
      </c>
    </row>
    <row r="2251" spans="1:5">
      <c r="A2251" t="s">
        <v>1541</v>
      </c>
      <c r="B2251">
        <v>0</v>
      </c>
      <c r="D2251" s="20" t="s">
        <v>4048</v>
      </c>
      <c r="E2251" s="131">
        <v>0</v>
      </c>
    </row>
    <row r="2252" spans="1:5">
      <c r="A2252" t="s">
        <v>1542</v>
      </c>
      <c r="B2252">
        <v>0</v>
      </c>
      <c r="D2252" s="20" t="s">
        <v>4049</v>
      </c>
      <c r="E2252" s="131">
        <v>0</v>
      </c>
    </row>
    <row r="2253" spans="1:5">
      <c r="A2253" t="s">
        <v>1543</v>
      </c>
      <c r="B2253">
        <v>0</v>
      </c>
      <c r="D2253" s="20" t="s">
        <v>4050</v>
      </c>
      <c r="E2253" s="131">
        <v>0</v>
      </c>
    </row>
    <row r="2254" spans="1:5">
      <c r="A2254" t="s">
        <v>1544</v>
      </c>
      <c r="B2254">
        <v>0</v>
      </c>
      <c r="D2254" s="20" t="s">
        <v>4051</v>
      </c>
      <c r="E2254" s="131">
        <v>0</v>
      </c>
    </row>
    <row r="2255" spans="1:5">
      <c r="A2255" t="s">
        <v>1545</v>
      </c>
      <c r="B2255">
        <v>0</v>
      </c>
      <c r="D2255" s="20" t="s">
        <v>4052</v>
      </c>
      <c r="E2255" s="131">
        <v>0</v>
      </c>
    </row>
    <row r="2256" spans="1:5">
      <c r="A2256" t="s">
        <v>9019</v>
      </c>
      <c r="B2256">
        <v>0</v>
      </c>
      <c r="D2256" s="20" t="s">
        <v>4053</v>
      </c>
      <c r="E2256" s="131">
        <v>0</v>
      </c>
    </row>
    <row r="2257" spans="1:5">
      <c r="A2257" t="s">
        <v>1546</v>
      </c>
      <c r="B2257">
        <v>0</v>
      </c>
      <c r="D2257" s="20" t="s">
        <v>4054</v>
      </c>
      <c r="E2257" s="131">
        <v>0</v>
      </c>
    </row>
    <row r="2258" spans="1:5">
      <c r="A2258" t="s">
        <v>1547</v>
      </c>
      <c r="B2258">
        <v>0</v>
      </c>
      <c r="D2258" s="20" t="s">
        <v>4161</v>
      </c>
      <c r="E2258" s="131">
        <v>0</v>
      </c>
    </row>
    <row r="2259" spans="1:5">
      <c r="A2259" t="s">
        <v>1548</v>
      </c>
      <c r="B2259">
        <v>0</v>
      </c>
      <c r="D2259" s="20" t="s">
        <v>4162</v>
      </c>
      <c r="E2259" s="131">
        <v>0</v>
      </c>
    </row>
    <row r="2260" spans="1:5">
      <c r="A2260" t="s">
        <v>1549</v>
      </c>
      <c r="B2260">
        <v>0</v>
      </c>
      <c r="D2260" s="20" t="s">
        <v>4163</v>
      </c>
      <c r="E2260" s="131">
        <v>0</v>
      </c>
    </row>
    <row r="2261" spans="1:5">
      <c r="A2261" t="s">
        <v>9020</v>
      </c>
      <c r="B2261">
        <v>0</v>
      </c>
      <c r="D2261" s="20" t="s">
        <v>4164</v>
      </c>
      <c r="E2261" s="131">
        <v>0</v>
      </c>
    </row>
    <row r="2262" spans="1:5">
      <c r="A2262" t="s">
        <v>9021</v>
      </c>
      <c r="B2262">
        <v>0</v>
      </c>
      <c r="D2262" s="20" t="s">
        <v>4165</v>
      </c>
      <c r="E2262" s="131">
        <v>0</v>
      </c>
    </row>
    <row r="2263" spans="1:5">
      <c r="A2263" t="s">
        <v>1551</v>
      </c>
      <c r="B2263">
        <v>19</v>
      </c>
      <c r="D2263" s="20" t="s">
        <v>4166</v>
      </c>
      <c r="E2263" s="131">
        <v>0</v>
      </c>
    </row>
    <row r="2264" spans="1:5">
      <c r="A2264" t="s">
        <v>1554</v>
      </c>
      <c r="B2264">
        <v>50</v>
      </c>
      <c r="D2264" s="20" t="s">
        <v>4167</v>
      </c>
      <c r="E2264" s="131">
        <v>0</v>
      </c>
    </row>
    <row r="2265" spans="1:5">
      <c r="A2265" t="s">
        <v>1555</v>
      </c>
      <c r="B2265">
        <v>50</v>
      </c>
      <c r="D2265" s="20" t="s">
        <v>4168</v>
      </c>
      <c r="E2265" s="131">
        <v>0</v>
      </c>
    </row>
    <row r="2266" spans="1:5">
      <c r="A2266" t="s">
        <v>1561</v>
      </c>
      <c r="B2266">
        <v>50</v>
      </c>
      <c r="D2266" s="20" t="s">
        <v>4169</v>
      </c>
      <c r="E2266" s="131">
        <v>0</v>
      </c>
    </row>
    <row r="2267" spans="1:5">
      <c r="A2267" t="s">
        <v>1562</v>
      </c>
      <c r="B2267">
        <v>50</v>
      </c>
      <c r="D2267" s="20" t="s">
        <v>4182</v>
      </c>
      <c r="E2267" s="131">
        <v>0</v>
      </c>
    </row>
    <row r="2268" spans="1:5">
      <c r="A2268" t="s">
        <v>1563</v>
      </c>
      <c r="B2268">
        <v>50</v>
      </c>
      <c r="D2268" s="20" t="s">
        <v>4183</v>
      </c>
      <c r="E2268" s="131">
        <v>0</v>
      </c>
    </row>
    <row r="2269" spans="1:5">
      <c r="A2269" t="s">
        <v>1564</v>
      </c>
      <c r="B2269">
        <v>50</v>
      </c>
      <c r="D2269" s="20" t="s">
        <v>4184</v>
      </c>
      <c r="E2269" s="131">
        <v>0</v>
      </c>
    </row>
    <row r="2270" spans="1:5">
      <c r="A2270" t="s">
        <v>1565</v>
      </c>
      <c r="B2270">
        <v>50</v>
      </c>
      <c r="D2270" s="20" t="s">
        <v>4185</v>
      </c>
      <c r="E2270" s="131">
        <v>0</v>
      </c>
    </row>
    <row r="2271" spans="1:5">
      <c r="A2271" t="s">
        <v>1566</v>
      </c>
      <c r="B2271">
        <v>50</v>
      </c>
      <c r="D2271" s="20" t="s">
        <v>4186</v>
      </c>
      <c r="E2271" s="131">
        <v>0</v>
      </c>
    </row>
    <row r="2272" spans="1:5">
      <c r="A2272" t="s">
        <v>1567</v>
      </c>
      <c r="B2272">
        <v>50</v>
      </c>
      <c r="D2272" s="20" t="s">
        <v>4187</v>
      </c>
      <c r="E2272" s="131">
        <v>0</v>
      </c>
    </row>
    <row r="2273" spans="1:5">
      <c r="A2273" t="s">
        <v>1572</v>
      </c>
      <c r="B2273">
        <v>50</v>
      </c>
      <c r="D2273" s="20" t="s">
        <v>4188</v>
      </c>
      <c r="E2273" s="131">
        <v>0</v>
      </c>
    </row>
    <row r="2274" spans="1:5">
      <c r="A2274" t="s">
        <v>1573</v>
      </c>
      <c r="B2274">
        <v>50</v>
      </c>
      <c r="D2274" s="20" t="s">
        <v>4189</v>
      </c>
      <c r="E2274" s="131">
        <v>0</v>
      </c>
    </row>
    <row r="2275" spans="1:5">
      <c r="A2275" t="s">
        <v>8509</v>
      </c>
      <c r="B2275">
        <v>50</v>
      </c>
      <c r="D2275" s="20" t="s">
        <v>4190</v>
      </c>
      <c r="E2275" s="131">
        <v>0</v>
      </c>
    </row>
    <row r="2276" spans="1:5">
      <c r="A2276" t="s">
        <v>8511</v>
      </c>
      <c r="B2276">
        <v>50</v>
      </c>
      <c r="D2276" s="20" t="s">
        <v>4191</v>
      </c>
      <c r="E2276" s="131">
        <v>0</v>
      </c>
    </row>
    <row r="2277" spans="1:5">
      <c r="A2277" t="s">
        <v>1583</v>
      </c>
      <c r="B2277">
        <v>0</v>
      </c>
      <c r="D2277" s="20" t="s">
        <v>4192</v>
      </c>
      <c r="E2277" s="131">
        <v>0</v>
      </c>
    </row>
    <row r="2278" spans="1:5">
      <c r="A2278" t="s">
        <v>1600</v>
      </c>
      <c r="B2278">
        <v>1</v>
      </c>
      <c r="D2278" s="20" t="s">
        <v>4193</v>
      </c>
      <c r="E2278" s="131">
        <v>0</v>
      </c>
    </row>
    <row r="2279" spans="1:5">
      <c r="A2279" t="s">
        <v>1601</v>
      </c>
      <c r="B2279">
        <v>50</v>
      </c>
      <c r="D2279" s="20" t="s">
        <v>4195</v>
      </c>
      <c r="E2279" s="131">
        <v>0</v>
      </c>
    </row>
    <row r="2280" spans="1:5">
      <c r="A2280" t="s">
        <v>1602</v>
      </c>
      <c r="B2280">
        <v>50</v>
      </c>
      <c r="D2280" s="20" t="s">
        <v>4196</v>
      </c>
      <c r="E2280" s="131">
        <v>0</v>
      </c>
    </row>
    <row r="2281" spans="1:5">
      <c r="A2281" t="s">
        <v>1608</v>
      </c>
      <c r="B2281">
        <v>50</v>
      </c>
      <c r="D2281" s="20" t="s">
        <v>4197</v>
      </c>
      <c r="E2281" s="131">
        <v>0</v>
      </c>
    </row>
    <row r="2282" spans="1:5">
      <c r="A2282" t="s">
        <v>1609</v>
      </c>
      <c r="B2282">
        <v>50</v>
      </c>
      <c r="D2282" s="20" t="s">
        <v>4198</v>
      </c>
      <c r="E2282" s="131">
        <v>0</v>
      </c>
    </row>
    <row r="2283" spans="1:5">
      <c r="A2283" t="s">
        <v>1610</v>
      </c>
      <c r="B2283">
        <v>50</v>
      </c>
      <c r="D2283" s="20" t="s">
        <v>2435</v>
      </c>
      <c r="E2283" s="131">
        <v>0</v>
      </c>
    </row>
    <row r="2284" spans="1:5">
      <c r="A2284" t="s">
        <v>1611</v>
      </c>
      <c r="B2284">
        <v>50</v>
      </c>
      <c r="D2284" s="20" t="s">
        <v>3712</v>
      </c>
      <c r="E2284" s="131">
        <v>0</v>
      </c>
    </row>
    <row r="2285" spans="1:5">
      <c r="A2285" t="s">
        <v>1612</v>
      </c>
      <c r="B2285">
        <v>50</v>
      </c>
      <c r="D2285" s="20" t="s">
        <v>3853</v>
      </c>
      <c r="E2285" s="131">
        <v>0</v>
      </c>
    </row>
    <row r="2286" spans="1:5">
      <c r="A2286" t="s">
        <v>1613</v>
      </c>
      <c r="B2286">
        <v>50</v>
      </c>
      <c r="D2286" s="20" t="s">
        <v>3857</v>
      </c>
      <c r="E2286" s="131">
        <v>0</v>
      </c>
    </row>
    <row r="2287" spans="1:5">
      <c r="A2287" t="s">
        <v>1614</v>
      </c>
      <c r="B2287">
        <v>50</v>
      </c>
      <c r="D2287" s="20" t="s">
        <v>3859</v>
      </c>
      <c r="E2287" s="131">
        <v>0</v>
      </c>
    </row>
    <row r="2288" spans="1:5">
      <c r="A2288" t="s">
        <v>1615</v>
      </c>
      <c r="B2288">
        <v>50</v>
      </c>
      <c r="D2288" s="20" t="s">
        <v>3863</v>
      </c>
      <c r="E2288" s="131">
        <v>0</v>
      </c>
    </row>
    <row r="2289" spans="1:5">
      <c r="A2289" t="s">
        <v>1616</v>
      </c>
      <c r="B2289">
        <v>50</v>
      </c>
      <c r="D2289" s="20" t="s">
        <v>3864</v>
      </c>
      <c r="E2289" s="131">
        <v>0</v>
      </c>
    </row>
    <row r="2290" spans="1:5">
      <c r="A2290" t="s">
        <v>1617</v>
      </c>
      <c r="B2290">
        <v>50</v>
      </c>
      <c r="D2290" s="20" t="s">
        <v>1756</v>
      </c>
      <c r="E2290" s="131">
        <v>0</v>
      </c>
    </row>
    <row r="2291" spans="1:5">
      <c r="A2291" t="s">
        <v>1618</v>
      </c>
      <c r="B2291">
        <v>50</v>
      </c>
      <c r="D2291" s="20" t="s">
        <v>2436</v>
      </c>
      <c r="E2291" s="131">
        <v>0</v>
      </c>
    </row>
    <row r="2292" spans="1:5">
      <c r="A2292" t="s">
        <v>1619</v>
      </c>
      <c r="B2292">
        <v>50</v>
      </c>
      <c r="D2292" s="20" t="s">
        <v>3867</v>
      </c>
      <c r="E2292" s="131">
        <v>0</v>
      </c>
    </row>
    <row r="2293" spans="1:5">
      <c r="A2293" t="s">
        <v>5034</v>
      </c>
      <c r="B2293">
        <v>50</v>
      </c>
      <c r="D2293" s="20" t="s">
        <v>3872</v>
      </c>
      <c r="E2293" s="131">
        <v>0</v>
      </c>
    </row>
    <row r="2294" spans="1:5">
      <c r="A2294" t="s">
        <v>1620</v>
      </c>
      <c r="B2294">
        <v>50</v>
      </c>
      <c r="D2294" s="20" t="s">
        <v>4194</v>
      </c>
      <c r="E2294" s="131">
        <v>0</v>
      </c>
    </row>
    <row r="2295" spans="1:5">
      <c r="A2295" t="s">
        <v>1621</v>
      </c>
      <c r="B2295">
        <v>50</v>
      </c>
      <c r="D2295" s="20" t="s">
        <v>1632</v>
      </c>
      <c r="E2295" s="131">
        <v>0</v>
      </c>
    </row>
    <row r="2296" spans="1:5">
      <c r="A2296" t="s">
        <v>5035</v>
      </c>
      <c r="B2296">
        <v>50</v>
      </c>
      <c r="D2296" s="20" t="s">
        <v>3847</v>
      </c>
      <c r="E2296" s="131">
        <v>0</v>
      </c>
    </row>
    <row r="2297" spans="1:5">
      <c r="A2297" t="s">
        <v>5036</v>
      </c>
      <c r="B2297">
        <v>50</v>
      </c>
      <c r="D2297" s="20" t="s">
        <v>3874</v>
      </c>
      <c r="E2297" s="131">
        <v>0</v>
      </c>
    </row>
    <row r="2298" spans="1:5">
      <c r="A2298" t="s">
        <v>1622</v>
      </c>
      <c r="B2298">
        <v>50</v>
      </c>
      <c r="D2298" s="20" t="s">
        <v>3880</v>
      </c>
      <c r="E2298" s="131">
        <v>0</v>
      </c>
    </row>
    <row r="2299" spans="1:5">
      <c r="A2299" t="s">
        <v>1623</v>
      </c>
      <c r="B2299">
        <v>50</v>
      </c>
      <c r="D2299" s="20" t="s">
        <v>2353</v>
      </c>
      <c r="E2299" s="131">
        <v>0</v>
      </c>
    </row>
    <row r="2300" spans="1:5">
      <c r="A2300" t="s">
        <v>1624</v>
      </c>
      <c r="B2300">
        <v>50</v>
      </c>
      <c r="D2300" s="20" t="s">
        <v>2364</v>
      </c>
      <c r="E2300" s="131">
        <v>0</v>
      </c>
    </row>
    <row r="2301" spans="1:5">
      <c r="A2301" t="s">
        <v>1625</v>
      </c>
      <c r="B2301">
        <v>50</v>
      </c>
      <c r="D2301" s="20" t="s">
        <v>3846</v>
      </c>
      <c r="E2301" s="131">
        <v>0</v>
      </c>
    </row>
    <row r="2302" spans="1:5">
      <c r="A2302" t="s">
        <v>1626</v>
      </c>
      <c r="B2302">
        <v>50</v>
      </c>
      <c r="D2302" s="20" t="s">
        <v>3854</v>
      </c>
      <c r="E2302" s="131">
        <v>0</v>
      </c>
    </row>
    <row r="2303" spans="1:5">
      <c r="A2303" t="s">
        <v>1627</v>
      </c>
      <c r="B2303">
        <v>50</v>
      </c>
      <c r="D2303" s="20" t="s">
        <v>3877</v>
      </c>
      <c r="E2303" s="131">
        <v>0</v>
      </c>
    </row>
    <row r="2304" spans="1:5">
      <c r="A2304" t="s">
        <v>1628</v>
      </c>
      <c r="B2304">
        <v>1</v>
      </c>
      <c r="D2304" s="20" t="s">
        <v>3882</v>
      </c>
      <c r="E2304" s="131">
        <v>0</v>
      </c>
    </row>
    <row r="2305" spans="1:5">
      <c r="A2305" t="s">
        <v>1629</v>
      </c>
      <c r="B2305">
        <v>50</v>
      </c>
      <c r="D2305" s="20" t="s">
        <v>2359</v>
      </c>
      <c r="E2305" s="131">
        <v>0</v>
      </c>
    </row>
    <row r="2306" spans="1:5">
      <c r="A2306" t="s">
        <v>1630</v>
      </c>
      <c r="B2306">
        <v>50</v>
      </c>
      <c r="D2306" s="20" t="s">
        <v>3851</v>
      </c>
      <c r="E2306" s="131">
        <v>0</v>
      </c>
    </row>
    <row r="2307" spans="1:5">
      <c r="A2307" t="s">
        <v>5037</v>
      </c>
      <c r="B2307">
        <v>50</v>
      </c>
      <c r="D2307" s="20" t="s">
        <v>3875</v>
      </c>
      <c r="E2307" s="131">
        <v>0</v>
      </c>
    </row>
    <row r="2308" spans="1:5">
      <c r="A2308" t="s">
        <v>1631</v>
      </c>
      <c r="B2308">
        <v>50</v>
      </c>
      <c r="D2308" s="20" t="s">
        <v>3885</v>
      </c>
      <c r="E2308" s="131">
        <v>0</v>
      </c>
    </row>
    <row r="2309" spans="1:5">
      <c r="A2309" t="s">
        <v>1632</v>
      </c>
      <c r="B2309">
        <v>50</v>
      </c>
      <c r="D2309" s="20" t="s">
        <v>3886</v>
      </c>
      <c r="E2309" s="131">
        <v>0</v>
      </c>
    </row>
    <row r="2310" spans="1:5">
      <c r="A2310" t="s">
        <v>1633</v>
      </c>
      <c r="B2310">
        <v>50</v>
      </c>
      <c r="D2310" s="20" t="s">
        <v>3900</v>
      </c>
      <c r="E2310" s="131">
        <v>0</v>
      </c>
    </row>
    <row r="2311" spans="1:5">
      <c r="A2311" t="s">
        <v>1634</v>
      </c>
      <c r="B2311">
        <v>50</v>
      </c>
      <c r="D2311" s="20" t="s">
        <v>3893</v>
      </c>
      <c r="E2311" s="131">
        <v>0</v>
      </c>
    </row>
    <row r="2312" spans="1:5">
      <c r="A2312" t="s">
        <v>1635</v>
      </c>
      <c r="B2312">
        <v>50</v>
      </c>
      <c r="D2312" s="20" t="s">
        <v>1682</v>
      </c>
      <c r="E2312" s="131">
        <v>0</v>
      </c>
    </row>
    <row r="2313" spans="1:5">
      <c r="A2313" t="s">
        <v>5038</v>
      </c>
      <c r="B2313">
        <v>50</v>
      </c>
      <c r="D2313" s="20" t="s">
        <v>2332</v>
      </c>
      <c r="E2313" s="131">
        <v>0</v>
      </c>
    </row>
    <row r="2314" spans="1:5">
      <c r="A2314" t="s">
        <v>1636</v>
      </c>
      <c r="B2314">
        <v>50</v>
      </c>
      <c r="D2314" s="20" t="s">
        <v>3850</v>
      </c>
      <c r="E2314" s="131">
        <v>0</v>
      </c>
    </row>
    <row r="2315" spans="1:5">
      <c r="A2315" t="s">
        <v>1642</v>
      </c>
      <c r="B2315">
        <v>2</v>
      </c>
      <c r="D2315" s="20" t="s">
        <v>3873</v>
      </c>
      <c r="E2315" s="131">
        <v>0</v>
      </c>
    </row>
    <row r="2316" spans="1:5">
      <c r="A2316" t="s">
        <v>1648</v>
      </c>
      <c r="B2316">
        <v>1</v>
      </c>
      <c r="D2316" s="20" t="s">
        <v>3896</v>
      </c>
      <c r="E2316" s="131">
        <v>0</v>
      </c>
    </row>
    <row r="2317" spans="1:5">
      <c r="A2317" t="s">
        <v>1650</v>
      </c>
      <c r="B2317">
        <v>78</v>
      </c>
      <c r="D2317" s="20" t="s">
        <v>1262</v>
      </c>
      <c r="E2317" s="131">
        <v>0</v>
      </c>
    </row>
    <row r="2318" spans="1:5">
      <c r="A2318" t="s">
        <v>1651</v>
      </c>
      <c r="B2318">
        <v>75</v>
      </c>
      <c r="D2318" s="20" t="s">
        <v>1683</v>
      </c>
      <c r="E2318" s="131">
        <v>0</v>
      </c>
    </row>
    <row r="2319" spans="1:5">
      <c r="A2319" t="s">
        <v>1682</v>
      </c>
      <c r="B2319">
        <v>0</v>
      </c>
      <c r="D2319" s="20" t="s">
        <v>2331</v>
      </c>
      <c r="E2319" s="131">
        <v>0</v>
      </c>
    </row>
    <row r="2320" spans="1:5">
      <c r="A2320" t="s">
        <v>1683</v>
      </c>
      <c r="B2320">
        <v>0</v>
      </c>
      <c r="D2320" s="20" t="s">
        <v>2442</v>
      </c>
      <c r="E2320" s="131">
        <v>0</v>
      </c>
    </row>
    <row r="2321" spans="1:5">
      <c r="A2321" t="s">
        <v>1685</v>
      </c>
      <c r="B2321">
        <v>32</v>
      </c>
      <c r="D2321" s="20" t="s">
        <v>1762</v>
      </c>
      <c r="E2321" s="131">
        <v>0</v>
      </c>
    </row>
    <row r="2322" spans="1:5">
      <c r="A2322" t="s">
        <v>1689</v>
      </c>
      <c r="B2322">
        <v>91</v>
      </c>
      <c r="D2322" s="20" t="s">
        <v>2707</v>
      </c>
      <c r="E2322" s="131">
        <v>0</v>
      </c>
    </row>
    <row r="2323" spans="1:5">
      <c r="A2323" t="s">
        <v>1691</v>
      </c>
      <c r="B2323">
        <v>134</v>
      </c>
      <c r="D2323" s="20" t="s">
        <v>3848</v>
      </c>
      <c r="E2323" s="131">
        <v>0</v>
      </c>
    </row>
    <row r="2324" spans="1:5">
      <c r="A2324" t="s">
        <v>1693</v>
      </c>
      <c r="B2324">
        <v>147</v>
      </c>
      <c r="D2324" s="20" t="s">
        <v>3891</v>
      </c>
      <c r="E2324" s="131">
        <v>0</v>
      </c>
    </row>
    <row r="2325" spans="1:5">
      <c r="A2325" t="s">
        <v>1695</v>
      </c>
      <c r="B2325">
        <v>58</v>
      </c>
      <c r="D2325" s="20" t="s">
        <v>3869</v>
      </c>
      <c r="E2325" s="131">
        <v>0</v>
      </c>
    </row>
    <row r="2326" spans="1:5">
      <c r="A2326" t="s">
        <v>1696</v>
      </c>
      <c r="B2326">
        <v>164</v>
      </c>
      <c r="D2326" s="20" t="s">
        <v>3471</v>
      </c>
      <c r="E2326" s="131">
        <v>0</v>
      </c>
    </row>
    <row r="2327" spans="1:5">
      <c r="A2327" t="s">
        <v>1717</v>
      </c>
      <c r="B2327">
        <v>49</v>
      </c>
      <c r="D2327" s="20" t="s">
        <v>3894</v>
      </c>
      <c r="E2327" s="131">
        <v>0</v>
      </c>
    </row>
    <row r="2328" spans="1:5">
      <c r="A2328" t="s">
        <v>1722</v>
      </c>
      <c r="B2328">
        <v>134</v>
      </c>
      <c r="D2328" s="20" t="s">
        <v>3876</v>
      </c>
      <c r="E2328" s="131">
        <v>0</v>
      </c>
    </row>
    <row r="2329" spans="1:5">
      <c r="A2329" t="s">
        <v>1724</v>
      </c>
      <c r="B2329">
        <v>77</v>
      </c>
      <c r="D2329" s="20" t="s">
        <v>3373</v>
      </c>
      <c r="E2329" s="131">
        <v>0</v>
      </c>
    </row>
    <row r="2330" spans="1:5">
      <c r="A2330" t="s">
        <v>1725</v>
      </c>
      <c r="B2330">
        <v>37</v>
      </c>
      <c r="D2330" s="20" t="s">
        <v>1763</v>
      </c>
      <c r="E2330" s="131">
        <v>0</v>
      </c>
    </row>
    <row r="2331" spans="1:5">
      <c r="A2331" t="s">
        <v>1726</v>
      </c>
      <c r="B2331">
        <v>140</v>
      </c>
      <c r="D2331" s="20" t="s">
        <v>2613</v>
      </c>
      <c r="E2331" s="131">
        <v>0</v>
      </c>
    </row>
    <row r="2332" spans="1:5">
      <c r="A2332" t="s">
        <v>1728</v>
      </c>
      <c r="B2332">
        <v>15</v>
      </c>
      <c r="D2332" s="20" t="s">
        <v>3868</v>
      </c>
      <c r="E2332" s="131">
        <v>0</v>
      </c>
    </row>
    <row r="2333" spans="1:5">
      <c r="A2333" t="s">
        <v>1729</v>
      </c>
      <c r="B2333">
        <v>9</v>
      </c>
      <c r="D2333" s="20" t="s">
        <v>2357</v>
      </c>
      <c r="E2333" s="131">
        <v>0</v>
      </c>
    </row>
    <row r="2334" spans="1:5">
      <c r="A2334" t="s">
        <v>1731</v>
      </c>
      <c r="B2334">
        <v>19</v>
      </c>
      <c r="D2334" s="20" t="s">
        <v>3856</v>
      </c>
      <c r="E2334" s="131">
        <v>0</v>
      </c>
    </row>
    <row r="2335" spans="1:5">
      <c r="A2335" t="s">
        <v>1733</v>
      </c>
      <c r="B2335">
        <v>0</v>
      </c>
      <c r="D2335" s="20" t="s">
        <v>3883</v>
      </c>
      <c r="E2335" s="131">
        <v>0</v>
      </c>
    </row>
    <row r="2336" spans="1:5">
      <c r="A2336" t="s">
        <v>1737</v>
      </c>
      <c r="B2336">
        <v>47</v>
      </c>
      <c r="D2336" s="20" t="s">
        <v>2662</v>
      </c>
      <c r="E2336" s="131">
        <v>0</v>
      </c>
    </row>
    <row r="2337" spans="1:5">
      <c r="A2337" t="s">
        <v>1738</v>
      </c>
      <c r="B2337">
        <v>230</v>
      </c>
      <c r="D2337" s="20" t="s">
        <v>3849</v>
      </c>
      <c r="E2337" s="131">
        <v>0</v>
      </c>
    </row>
    <row r="2338" spans="1:5">
      <c r="A2338" t="s">
        <v>1740</v>
      </c>
      <c r="B2338">
        <v>207</v>
      </c>
      <c r="D2338" s="20" t="s">
        <v>3855</v>
      </c>
      <c r="E2338" s="131">
        <v>0</v>
      </c>
    </row>
    <row r="2339" spans="1:5">
      <c r="A2339" t="s">
        <v>1741</v>
      </c>
      <c r="B2339">
        <v>42</v>
      </c>
      <c r="D2339" s="20" t="s">
        <v>3892</v>
      </c>
      <c r="E2339" s="131">
        <v>0</v>
      </c>
    </row>
    <row r="2340" spans="1:5">
      <c r="A2340" t="s">
        <v>1742</v>
      </c>
      <c r="B2340">
        <v>148</v>
      </c>
      <c r="D2340" s="20" t="s">
        <v>2386</v>
      </c>
      <c r="E2340" s="131">
        <v>0</v>
      </c>
    </row>
    <row r="2341" spans="1:5">
      <c r="A2341" t="s">
        <v>1743</v>
      </c>
      <c r="B2341">
        <v>34</v>
      </c>
      <c r="D2341" s="20" t="s">
        <v>2663</v>
      </c>
      <c r="E2341" s="131">
        <v>1</v>
      </c>
    </row>
    <row r="2342" spans="1:5">
      <c r="A2342" t="s">
        <v>1744</v>
      </c>
      <c r="B2342">
        <v>106</v>
      </c>
      <c r="D2342" s="20" t="s">
        <v>2449</v>
      </c>
      <c r="E2342" s="131">
        <v>0</v>
      </c>
    </row>
    <row r="2343" spans="1:5">
      <c r="A2343" t="s">
        <v>1745</v>
      </c>
      <c r="B2343">
        <v>94</v>
      </c>
      <c r="D2343" s="20" t="s">
        <v>3881</v>
      </c>
      <c r="E2343" s="131">
        <v>0</v>
      </c>
    </row>
    <row r="2344" spans="1:5">
      <c r="A2344" t="s">
        <v>1746</v>
      </c>
      <c r="B2344">
        <v>122</v>
      </c>
      <c r="D2344" s="20" t="s">
        <v>3890</v>
      </c>
      <c r="E2344" s="131">
        <v>0</v>
      </c>
    </row>
    <row r="2345" spans="1:5">
      <c r="A2345" t="s">
        <v>1748</v>
      </c>
      <c r="B2345">
        <v>55</v>
      </c>
      <c r="D2345" s="20" t="s">
        <v>4171</v>
      </c>
      <c r="E2345" s="131">
        <v>467</v>
      </c>
    </row>
    <row r="2346" spans="1:5">
      <c r="A2346" t="s">
        <v>1749</v>
      </c>
      <c r="B2346">
        <v>0</v>
      </c>
      <c r="D2346" s="20" t="s">
        <v>2376</v>
      </c>
      <c r="E2346" s="131">
        <v>0</v>
      </c>
    </row>
    <row r="2347" spans="1:5">
      <c r="A2347" t="s">
        <v>1750</v>
      </c>
      <c r="B2347">
        <v>0</v>
      </c>
      <c r="D2347" s="20" t="s">
        <v>2530</v>
      </c>
      <c r="E2347" s="131">
        <v>0</v>
      </c>
    </row>
    <row r="2348" spans="1:5">
      <c r="A2348" t="s">
        <v>1751</v>
      </c>
      <c r="B2348">
        <v>0</v>
      </c>
      <c r="D2348" s="20" t="s">
        <v>2393</v>
      </c>
      <c r="E2348" s="131">
        <v>0</v>
      </c>
    </row>
    <row r="2349" spans="1:5">
      <c r="A2349" t="s">
        <v>1752</v>
      </c>
      <c r="B2349">
        <v>0</v>
      </c>
      <c r="D2349" s="20" t="s">
        <v>3884</v>
      </c>
      <c r="E2349" s="131">
        <v>0</v>
      </c>
    </row>
    <row r="2350" spans="1:5">
      <c r="A2350" t="s">
        <v>1753</v>
      </c>
      <c r="B2350">
        <v>0</v>
      </c>
      <c r="D2350" s="20" t="s">
        <v>4200</v>
      </c>
      <c r="E2350" s="131">
        <v>0</v>
      </c>
    </row>
    <row r="2351" spans="1:5">
      <c r="A2351" t="s">
        <v>1754</v>
      </c>
      <c r="B2351">
        <v>0</v>
      </c>
      <c r="D2351" s="20" t="s">
        <v>4201</v>
      </c>
      <c r="E2351" s="131">
        <v>0</v>
      </c>
    </row>
    <row r="2352" spans="1:5">
      <c r="A2352" t="s">
        <v>1755</v>
      </c>
      <c r="B2352">
        <v>0</v>
      </c>
      <c r="D2352" s="20" t="s">
        <v>4202</v>
      </c>
      <c r="E2352" s="131">
        <v>0</v>
      </c>
    </row>
    <row r="2353" spans="1:5">
      <c r="A2353" t="s">
        <v>1756</v>
      </c>
      <c r="B2353">
        <v>0</v>
      </c>
      <c r="D2353" s="20" t="s">
        <v>4203</v>
      </c>
      <c r="E2353" s="131">
        <v>0</v>
      </c>
    </row>
    <row r="2354" spans="1:5">
      <c r="A2354" t="s">
        <v>1757</v>
      </c>
      <c r="B2354">
        <v>0</v>
      </c>
      <c r="D2354" s="20" t="s">
        <v>956</v>
      </c>
      <c r="E2354" s="131">
        <v>0</v>
      </c>
    </row>
    <row r="2355" spans="1:5">
      <c r="A2355" t="s">
        <v>1758</v>
      </c>
      <c r="B2355">
        <v>0</v>
      </c>
      <c r="D2355" s="20" t="s">
        <v>2406</v>
      </c>
      <c r="E2355" s="131">
        <v>0</v>
      </c>
    </row>
    <row r="2356" spans="1:5">
      <c r="A2356" t="s">
        <v>1759</v>
      </c>
      <c r="B2356">
        <v>0</v>
      </c>
      <c r="D2356" s="20" t="s">
        <v>3858</v>
      </c>
      <c r="E2356" s="131">
        <v>0</v>
      </c>
    </row>
    <row r="2357" spans="1:5">
      <c r="A2357" t="s">
        <v>1760</v>
      </c>
      <c r="B2357">
        <v>0</v>
      </c>
      <c r="D2357" s="20" t="s">
        <v>4199</v>
      </c>
      <c r="E2357" s="131">
        <v>0</v>
      </c>
    </row>
    <row r="2358" spans="1:5">
      <c r="A2358" t="s">
        <v>1761</v>
      </c>
      <c r="B2358">
        <v>0</v>
      </c>
      <c r="D2358" s="20" t="s">
        <v>4204</v>
      </c>
      <c r="E2358" s="131">
        <v>0</v>
      </c>
    </row>
    <row r="2359" spans="1:5">
      <c r="A2359" t="s">
        <v>1762</v>
      </c>
      <c r="B2359">
        <v>0</v>
      </c>
      <c r="D2359" s="20" t="s">
        <v>3866</v>
      </c>
      <c r="E2359" s="131">
        <v>0</v>
      </c>
    </row>
    <row r="2360" spans="1:5">
      <c r="A2360" t="s">
        <v>1763</v>
      </c>
      <c r="B2360">
        <v>0</v>
      </c>
      <c r="D2360" s="20" t="s">
        <v>3158</v>
      </c>
      <c r="E2360" s="131">
        <v>0</v>
      </c>
    </row>
    <row r="2361" spans="1:5">
      <c r="A2361" t="s">
        <v>1764</v>
      </c>
      <c r="B2361">
        <v>0</v>
      </c>
      <c r="D2361" s="20" t="s">
        <v>3115</v>
      </c>
      <c r="E2361" s="131">
        <v>0</v>
      </c>
    </row>
    <row r="2362" spans="1:5">
      <c r="A2362" t="s">
        <v>1765</v>
      </c>
      <c r="B2362">
        <v>0</v>
      </c>
      <c r="D2362" s="20" t="s">
        <v>3116</v>
      </c>
      <c r="E2362" s="131">
        <v>0</v>
      </c>
    </row>
    <row r="2363" spans="1:5">
      <c r="A2363" t="s">
        <v>1766</v>
      </c>
      <c r="B2363">
        <v>0</v>
      </c>
      <c r="D2363" s="20" t="s">
        <v>1973</v>
      </c>
      <c r="E2363" s="131">
        <v>0</v>
      </c>
    </row>
    <row r="2364" spans="1:5">
      <c r="A2364" t="s">
        <v>1767</v>
      </c>
      <c r="B2364">
        <v>0</v>
      </c>
      <c r="D2364" s="20" t="s">
        <v>330</v>
      </c>
      <c r="E2364" s="131">
        <v>0</v>
      </c>
    </row>
    <row r="2365" spans="1:5">
      <c r="A2365" t="s">
        <v>1768</v>
      </c>
      <c r="B2365">
        <v>93</v>
      </c>
      <c r="D2365" s="20" t="s">
        <v>331</v>
      </c>
      <c r="E2365" s="131">
        <v>0</v>
      </c>
    </row>
    <row r="2366" spans="1:5">
      <c r="A2366" t="s">
        <v>1769</v>
      </c>
      <c r="B2366">
        <v>111</v>
      </c>
      <c r="D2366" s="20" t="s">
        <v>361</v>
      </c>
      <c r="E2366" s="131">
        <v>0</v>
      </c>
    </row>
    <row r="2367" spans="1:5">
      <c r="A2367" t="s">
        <v>1770</v>
      </c>
      <c r="B2367">
        <v>67</v>
      </c>
      <c r="D2367" s="20" t="s">
        <v>342</v>
      </c>
      <c r="E2367" s="131">
        <v>0</v>
      </c>
    </row>
    <row r="2368" spans="1:5">
      <c r="A2368" t="s">
        <v>1771</v>
      </c>
      <c r="B2368">
        <v>108</v>
      </c>
      <c r="D2368" s="20" t="s">
        <v>3111</v>
      </c>
      <c r="E2368" s="131">
        <v>0</v>
      </c>
    </row>
    <row r="2369" spans="1:5">
      <c r="A2369" t="s">
        <v>1772</v>
      </c>
      <c r="B2369">
        <v>99</v>
      </c>
      <c r="D2369" s="20" t="s">
        <v>3133</v>
      </c>
      <c r="E2369" s="131">
        <v>0</v>
      </c>
    </row>
    <row r="2370" spans="1:5">
      <c r="A2370" t="s">
        <v>1773</v>
      </c>
      <c r="B2370">
        <v>81</v>
      </c>
      <c r="D2370" s="20" t="s">
        <v>1995</v>
      </c>
      <c r="E2370" s="131">
        <v>0</v>
      </c>
    </row>
    <row r="2371" spans="1:5">
      <c r="A2371" t="s">
        <v>1774</v>
      </c>
      <c r="B2371">
        <v>44</v>
      </c>
      <c r="D2371" s="20" t="s">
        <v>3156</v>
      </c>
      <c r="E2371" s="131">
        <v>0</v>
      </c>
    </row>
    <row r="2372" spans="1:5">
      <c r="A2372" t="s">
        <v>1775</v>
      </c>
      <c r="B2372">
        <v>70</v>
      </c>
      <c r="D2372" s="20" t="s">
        <v>2896</v>
      </c>
      <c r="E2372" s="131">
        <v>0</v>
      </c>
    </row>
    <row r="2373" spans="1:5">
      <c r="A2373" t="s">
        <v>1776</v>
      </c>
      <c r="B2373">
        <v>50</v>
      </c>
      <c r="D2373" s="20" t="s">
        <v>3076</v>
      </c>
      <c r="E2373" s="131">
        <v>0</v>
      </c>
    </row>
    <row r="2374" spans="1:5">
      <c r="A2374" t="s">
        <v>1777</v>
      </c>
      <c r="B2374">
        <v>50</v>
      </c>
      <c r="D2374" s="20" t="s">
        <v>2884</v>
      </c>
      <c r="E2374" s="131">
        <v>0</v>
      </c>
    </row>
    <row r="2375" spans="1:5">
      <c r="A2375" t="s">
        <v>1778</v>
      </c>
      <c r="B2375">
        <v>50</v>
      </c>
      <c r="D2375" s="20" t="s">
        <v>2348</v>
      </c>
      <c r="E2375" s="131">
        <v>0</v>
      </c>
    </row>
    <row r="2376" spans="1:5">
      <c r="A2376" t="s">
        <v>1779</v>
      </c>
      <c r="B2376">
        <v>50</v>
      </c>
      <c r="D2376" s="20" t="s">
        <v>1909</v>
      </c>
      <c r="E2376" s="131">
        <v>0</v>
      </c>
    </row>
    <row r="2377" spans="1:5">
      <c r="A2377" t="s">
        <v>1780</v>
      </c>
      <c r="B2377">
        <v>50</v>
      </c>
      <c r="D2377" s="20" t="s">
        <v>665</v>
      </c>
      <c r="E2377" s="131">
        <v>0</v>
      </c>
    </row>
    <row r="2378" spans="1:5">
      <c r="A2378" t="s">
        <v>1781</v>
      </c>
      <c r="B2378">
        <v>50</v>
      </c>
      <c r="D2378" s="20" t="s">
        <v>2889</v>
      </c>
      <c r="E2378" s="131">
        <v>0</v>
      </c>
    </row>
    <row r="2379" spans="1:5">
      <c r="A2379" t="s">
        <v>1782</v>
      </c>
      <c r="B2379">
        <v>50</v>
      </c>
      <c r="D2379" s="20" t="s">
        <v>558</v>
      </c>
      <c r="E2379" s="131">
        <v>0</v>
      </c>
    </row>
    <row r="2380" spans="1:5">
      <c r="A2380" t="s">
        <v>5039</v>
      </c>
      <c r="B2380">
        <v>50</v>
      </c>
      <c r="D2380" s="20" t="s">
        <v>3061</v>
      </c>
      <c r="E2380" s="131">
        <v>0</v>
      </c>
    </row>
    <row r="2381" spans="1:5">
      <c r="A2381" t="s">
        <v>1783</v>
      </c>
      <c r="B2381">
        <v>50</v>
      </c>
      <c r="D2381" s="20" t="s">
        <v>3169</v>
      </c>
      <c r="E2381" s="131">
        <v>0</v>
      </c>
    </row>
    <row r="2382" spans="1:5">
      <c r="A2382" t="s">
        <v>1784</v>
      </c>
      <c r="B2382">
        <v>50</v>
      </c>
      <c r="D2382" s="20" t="s">
        <v>2846</v>
      </c>
      <c r="E2382" s="131">
        <v>0</v>
      </c>
    </row>
    <row r="2383" spans="1:5">
      <c r="A2383" t="s">
        <v>1785</v>
      </c>
      <c r="B2383">
        <v>50</v>
      </c>
      <c r="D2383" s="20" t="s">
        <v>1981</v>
      </c>
      <c r="E2383" s="131">
        <v>0</v>
      </c>
    </row>
    <row r="2384" spans="1:5">
      <c r="A2384" t="s">
        <v>1786</v>
      </c>
      <c r="B2384">
        <v>50</v>
      </c>
      <c r="D2384" s="20" t="s">
        <v>3126</v>
      </c>
      <c r="E2384" s="131">
        <v>0</v>
      </c>
    </row>
    <row r="2385" spans="1:5">
      <c r="A2385" t="s">
        <v>1787</v>
      </c>
      <c r="B2385">
        <v>50</v>
      </c>
      <c r="D2385" s="20" t="s">
        <v>476</v>
      </c>
      <c r="E2385" s="131">
        <v>0</v>
      </c>
    </row>
    <row r="2386" spans="1:5">
      <c r="A2386" t="s">
        <v>1788</v>
      </c>
      <c r="B2386">
        <v>50</v>
      </c>
      <c r="D2386" s="20" t="s">
        <v>2931</v>
      </c>
      <c r="E2386" s="131">
        <v>0</v>
      </c>
    </row>
    <row r="2387" spans="1:5">
      <c r="A2387" t="s">
        <v>1789</v>
      </c>
      <c r="B2387">
        <v>50</v>
      </c>
      <c r="D2387" s="20" t="s">
        <v>2617</v>
      </c>
      <c r="E2387" s="131">
        <v>0</v>
      </c>
    </row>
    <row r="2388" spans="1:5">
      <c r="A2388" t="s">
        <v>1790</v>
      </c>
      <c r="B2388">
        <v>50</v>
      </c>
      <c r="D2388" s="20" t="s">
        <v>2833</v>
      </c>
      <c r="E2388" s="131">
        <v>0</v>
      </c>
    </row>
    <row r="2389" spans="1:5">
      <c r="A2389" t="s">
        <v>5040</v>
      </c>
      <c r="B2389">
        <v>50</v>
      </c>
      <c r="D2389" s="20" t="s">
        <v>2863</v>
      </c>
      <c r="E2389" s="131">
        <v>1</v>
      </c>
    </row>
    <row r="2390" spans="1:5">
      <c r="A2390" t="s">
        <v>1791</v>
      </c>
      <c r="B2390">
        <v>50</v>
      </c>
      <c r="D2390" s="20" t="s">
        <v>3112</v>
      </c>
      <c r="E2390" s="131">
        <v>0</v>
      </c>
    </row>
    <row r="2391" spans="1:5">
      <c r="A2391" t="s">
        <v>1792</v>
      </c>
      <c r="B2391">
        <v>50</v>
      </c>
      <c r="D2391" s="20" t="s">
        <v>357</v>
      </c>
      <c r="E2391" s="131">
        <v>0</v>
      </c>
    </row>
    <row r="2392" spans="1:5">
      <c r="A2392" t="s">
        <v>1793</v>
      </c>
      <c r="B2392">
        <v>50</v>
      </c>
      <c r="D2392" s="20" t="s">
        <v>3177</v>
      </c>
      <c r="E2392" s="131">
        <v>0</v>
      </c>
    </row>
    <row r="2393" spans="1:5">
      <c r="A2393" t="s">
        <v>1794</v>
      </c>
      <c r="B2393">
        <v>50</v>
      </c>
      <c r="D2393" s="20" t="s">
        <v>471</v>
      </c>
      <c r="E2393" s="131">
        <v>0</v>
      </c>
    </row>
    <row r="2394" spans="1:5">
      <c r="A2394" t="s">
        <v>1795</v>
      </c>
      <c r="B2394">
        <v>50</v>
      </c>
      <c r="D2394" s="20" t="s">
        <v>326</v>
      </c>
      <c r="E2394" s="131">
        <v>1</v>
      </c>
    </row>
    <row r="2395" spans="1:5">
      <c r="A2395" t="s">
        <v>1796</v>
      </c>
      <c r="B2395">
        <v>50</v>
      </c>
      <c r="D2395" s="20" t="s">
        <v>1876</v>
      </c>
      <c r="E2395" s="131">
        <v>0</v>
      </c>
    </row>
    <row r="2396" spans="1:5">
      <c r="A2396" t="s">
        <v>1797</v>
      </c>
      <c r="B2396">
        <v>50</v>
      </c>
      <c r="D2396" s="20" t="s">
        <v>3066</v>
      </c>
      <c r="E2396" s="131">
        <v>0</v>
      </c>
    </row>
    <row r="2397" spans="1:5">
      <c r="A2397" t="s">
        <v>1798</v>
      </c>
      <c r="B2397">
        <v>50</v>
      </c>
      <c r="D2397" s="20" t="s">
        <v>327</v>
      </c>
      <c r="E2397" s="131">
        <v>0</v>
      </c>
    </row>
    <row r="2398" spans="1:5">
      <c r="A2398" t="s">
        <v>1799</v>
      </c>
      <c r="B2398">
        <v>50</v>
      </c>
      <c r="D2398" s="20" t="s">
        <v>577</v>
      </c>
      <c r="E2398" s="131">
        <v>0</v>
      </c>
    </row>
    <row r="2399" spans="1:5">
      <c r="A2399" t="s">
        <v>1800</v>
      </c>
      <c r="B2399">
        <v>50</v>
      </c>
      <c r="D2399" s="20" t="s">
        <v>1874</v>
      </c>
      <c r="E2399" s="131">
        <v>0</v>
      </c>
    </row>
    <row r="2400" spans="1:5">
      <c r="A2400" t="s">
        <v>1801</v>
      </c>
      <c r="B2400">
        <v>50</v>
      </c>
      <c r="D2400" s="20" t="s">
        <v>3173</v>
      </c>
      <c r="E2400" s="131">
        <v>0</v>
      </c>
    </row>
    <row r="2401" spans="1:5">
      <c r="A2401" t="s">
        <v>5041</v>
      </c>
      <c r="B2401">
        <v>50</v>
      </c>
      <c r="D2401" s="20" t="s">
        <v>1988</v>
      </c>
      <c r="E2401" s="131">
        <v>0</v>
      </c>
    </row>
    <row r="2402" spans="1:5">
      <c r="A2402" t="s">
        <v>1802</v>
      </c>
      <c r="B2402">
        <v>50</v>
      </c>
      <c r="D2402" s="20" t="s">
        <v>287</v>
      </c>
      <c r="E2402" s="131">
        <v>0</v>
      </c>
    </row>
    <row r="2403" spans="1:5">
      <c r="A2403" t="s">
        <v>1803</v>
      </c>
      <c r="B2403">
        <v>50</v>
      </c>
      <c r="D2403" s="20" t="s">
        <v>288</v>
      </c>
      <c r="E2403" s="131">
        <v>0</v>
      </c>
    </row>
    <row r="2404" spans="1:5">
      <c r="A2404" t="s">
        <v>1804</v>
      </c>
      <c r="B2404">
        <v>50</v>
      </c>
      <c r="D2404" s="20" t="s">
        <v>309</v>
      </c>
      <c r="E2404" s="131">
        <v>0</v>
      </c>
    </row>
    <row r="2405" spans="1:5">
      <c r="A2405" t="s">
        <v>1805</v>
      </c>
      <c r="B2405">
        <v>50</v>
      </c>
      <c r="D2405" s="20" t="s">
        <v>3157</v>
      </c>
      <c r="E2405" s="131">
        <v>0</v>
      </c>
    </row>
    <row r="2406" spans="1:5">
      <c r="A2406" t="s">
        <v>1806</v>
      </c>
      <c r="B2406">
        <v>50</v>
      </c>
      <c r="D2406" s="20" t="s">
        <v>3118</v>
      </c>
      <c r="E2406" s="131">
        <v>0</v>
      </c>
    </row>
    <row r="2407" spans="1:5">
      <c r="A2407" t="s">
        <v>1807</v>
      </c>
      <c r="B2407">
        <v>50</v>
      </c>
      <c r="D2407" s="20" t="s">
        <v>527</v>
      </c>
      <c r="E2407" s="131">
        <v>0</v>
      </c>
    </row>
    <row r="2408" spans="1:5">
      <c r="A2408" t="s">
        <v>1808</v>
      </c>
      <c r="B2408">
        <v>50</v>
      </c>
      <c r="D2408" s="20" t="s">
        <v>3155</v>
      </c>
      <c r="E2408" s="131">
        <v>0</v>
      </c>
    </row>
    <row r="2409" spans="1:5">
      <c r="A2409" t="s">
        <v>1809</v>
      </c>
      <c r="B2409">
        <v>50</v>
      </c>
      <c r="D2409" s="20" t="s">
        <v>492</v>
      </c>
      <c r="E2409" s="131">
        <v>0</v>
      </c>
    </row>
    <row r="2410" spans="1:5">
      <c r="A2410" t="s">
        <v>5042</v>
      </c>
      <c r="B2410">
        <v>50</v>
      </c>
      <c r="D2410" s="20" t="s">
        <v>2914</v>
      </c>
      <c r="E2410" s="131">
        <v>0</v>
      </c>
    </row>
    <row r="2411" spans="1:5">
      <c r="A2411" t="s">
        <v>1810</v>
      </c>
      <c r="B2411">
        <v>50</v>
      </c>
      <c r="D2411" s="20" t="s">
        <v>300</v>
      </c>
      <c r="E2411" s="131">
        <v>0</v>
      </c>
    </row>
    <row r="2412" spans="1:5">
      <c r="A2412" t="s">
        <v>1811</v>
      </c>
      <c r="B2412">
        <v>50</v>
      </c>
      <c r="D2412" s="20" t="s">
        <v>339</v>
      </c>
      <c r="E2412" s="131">
        <v>0</v>
      </c>
    </row>
    <row r="2413" spans="1:5">
      <c r="A2413" t="s">
        <v>1812</v>
      </c>
      <c r="B2413">
        <v>50</v>
      </c>
      <c r="D2413" s="20" t="s">
        <v>358</v>
      </c>
      <c r="E2413" s="131">
        <v>0</v>
      </c>
    </row>
    <row r="2414" spans="1:5">
      <c r="A2414" t="s">
        <v>1813</v>
      </c>
      <c r="B2414">
        <v>50</v>
      </c>
      <c r="D2414" s="20" t="s">
        <v>360</v>
      </c>
      <c r="E2414" s="131">
        <v>0</v>
      </c>
    </row>
    <row r="2415" spans="1:5">
      <c r="A2415" t="s">
        <v>1814</v>
      </c>
      <c r="B2415">
        <v>50</v>
      </c>
      <c r="D2415" s="20" t="s">
        <v>376</v>
      </c>
      <c r="E2415" s="131">
        <v>1</v>
      </c>
    </row>
    <row r="2416" spans="1:5">
      <c r="A2416" t="s">
        <v>1815</v>
      </c>
      <c r="B2416">
        <v>50</v>
      </c>
      <c r="D2416" s="20" t="s">
        <v>422</v>
      </c>
      <c r="E2416" s="131">
        <v>0</v>
      </c>
    </row>
    <row r="2417" spans="1:5">
      <c r="A2417" t="s">
        <v>1816</v>
      </c>
      <c r="B2417">
        <v>50</v>
      </c>
      <c r="D2417" s="20" t="s">
        <v>430</v>
      </c>
      <c r="E2417" s="131">
        <v>0</v>
      </c>
    </row>
    <row r="2418" spans="1:5">
      <c r="A2418" t="s">
        <v>1817</v>
      </c>
      <c r="B2418">
        <v>50</v>
      </c>
      <c r="D2418" s="20" t="s">
        <v>431</v>
      </c>
      <c r="E2418" s="131">
        <v>0</v>
      </c>
    </row>
    <row r="2419" spans="1:5">
      <c r="A2419" t="s">
        <v>1818</v>
      </c>
      <c r="B2419">
        <v>50</v>
      </c>
      <c r="D2419" s="20" t="s">
        <v>438</v>
      </c>
      <c r="E2419" s="131">
        <v>0</v>
      </c>
    </row>
    <row r="2420" spans="1:5">
      <c r="A2420" t="s">
        <v>1819</v>
      </c>
      <c r="B2420">
        <v>50</v>
      </c>
      <c r="D2420" s="20" t="s">
        <v>459</v>
      </c>
      <c r="E2420" s="131">
        <v>0</v>
      </c>
    </row>
    <row r="2421" spans="1:5">
      <c r="A2421" t="s">
        <v>1820</v>
      </c>
      <c r="B2421">
        <v>50</v>
      </c>
      <c r="D2421" s="20" t="s">
        <v>466</v>
      </c>
      <c r="E2421" s="131">
        <v>0</v>
      </c>
    </row>
    <row r="2422" spans="1:5">
      <c r="A2422" t="s">
        <v>1821</v>
      </c>
      <c r="B2422">
        <v>50</v>
      </c>
      <c r="D2422" s="20" t="s">
        <v>478</v>
      </c>
      <c r="E2422" s="131">
        <v>0</v>
      </c>
    </row>
    <row r="2423" spans="1:5">
      <c r="A2423" t="s">
        <v>1822</v>
      </c>
      <c r="B2423">
        <v>50</v>
      </c>
      <c r="D2423" s="20" t="s">
        <v>569</v>
      </c>
      <c r="E2423" s="131">
        <v>0</v>
      </c>
    </row>
    <row r="2424" spans="1:5">
      <c r="A2424" t="s">
        <v>5043</v>
      </c>
      <c r="B2424">
        <v>50</v>
      </c>
      <c r="D2424" s="20" t="s">
        <v>578</v>
      </c>
      <c r="E2424" s="131">
        <v>0</v>
      </c>
    </row>
    <row r="2425" spans="1:5">
      <c r="A2425" t="s">
        <v>1823</v>
      </c>
      <c r="B2425">
        <v>50</v>
      </c>
      <c r="D2425" s="20" t="s">
        <v>636</v>
      </c>
      <c r="E2425" s="131">
        <v>1</v>
      </c>
    </row>
    <row r="2426" spans="1:5">
      <c r="A2426" t="s">
        <v>5044</v>
      </c>
      <c r="B2426">
        <v>50</v>
      </c>
      <c r="D2426" s="20" t="s">
        <v>657</v>
      </c>
      <c r="E2426" s="131">
        <v>0</v>
      </c>
    </row>
    <row r="2427" spans="1:5">
      <c r="A2427" t="s">
        <v>5045</v>
      </c>
      <c r="B2427">
        <v>50</v>
      </c>
      <c r="D2427" s="20" t="s">
        <v>1790</v>
      </c>
      <c r="E2427" s="131">
        <v>0</v>
      </c>
    </row>
    <row r="2428" spans="1:5">
      <c r="A2428" t="s">
        <v>1824</v>
      </c>
      <c r="B2428">
        <v>50</v>
      </c>
      <c r="D2428" s="20" t="s">
        <v>1825</v>
      </c>
      <c r="E2428" s="131">
        <v>0</v>
      </c>
    </row>
    <row r="2429" spans="1:5">
      <c r="A2429" t="s">
        <v>5046</v>
      </c>
      <c r="B2429">
        <v>50</v>
      </c>
      <c r="D2429" s="20" t="s">
        <v>1864</v>
      </c>
      <c r="E2429" s="131">
        <v>0</v>
      </c>
    </row>
    <row r="2430" spans="1:5">
      <c r="A2430" t="s">
        <v>1825</v>
      </c>
      <c r="B2430">
        <v>50</v>
      </c>
      <c r="D2430" s="20" t="s">
        <v>1875</v>
      </c>
      <c r="E2430" s="131">
        <v>0</v>
      </c>
    </row>
    <row r="2431" spans="1:5">
      <c r="A2431" t="s">
        <v>5047</v>
      </c>
      <c r="B2431">
        <v>50</v>
      </c>
      <c r="D2431" s="20" t="s">
        <v>1897</v>
      </c>
      <c r="E2431" s="131">
        <v>0</v>
      </c>
    </row>
    <row r="2432" spans="1:5">
      <c r="A2432" t="s">
        <v>1826</v>
      </c>
      <c r="B2432">
        <v>50</v>
      </c>
      <c r="D2432" s="20" t="s">
        <v>1912</v>
      </c>
      <c r="E2432" s="131">
        <v>0</v>
      </c>
    </row>
    <row r="2433" spans="1:5">
      <c r="A2433" t="s">
        <v>1827</v>
      </c>
      <c r="B2433">
        <v>0</v>
      </c>
      <c r="D2433" s="20" t="s">
        <v>1913</v>
      </c>
      <c r="E2433" s="131">
        <v>0</v>
      </c>
    </row>
    <row r="2434" spans="1:5">
      <c r="A2434" t="s">
        <v>5048</v>
      </c>
      <c r="B2434">
        <v>50</v>
      </c>
      <c r="D2434" s="20" t="s">
        <v>1938</v>
      </c>
      <c r="E2434" s="131">
        <v>0</v>
      </c>
    </row>
    <row r="2435" spans="1:5">
      <c r="A2435" t="s">
        <v>1828</v>
      </c>
      <c r="B2435">
        <v>50</v>
      </c>
      <c r="D2435" s="20" t="s">
        <v>1990</v>
      </c>
      <c r="E2435" s="131">
        <v>0</v>
      </c>
    </row>
    <row r="2436" spans="1:5">
      <c r="A2436" t="s">
        <v>1829</v>
      </c>
      <c r="B2436">
        <v>50</v>
      </c>
      <c r="D2436" s="20" t="s">
        <v>2340</v>
      </c>
      <c r="E2436" s="131">
        <v>0</v>
      </c>
    </row>
    <row r="2437" spans="1:5">
      <c r="A2437" t="s">
        <v>1830</v>
      </c>
      <c r="B2437">
        <v>0</v>
      </c>
      <c r="D2437" s="20" t="s">
        <v>2456</v>
      </c>
      <c r="E2437" s="131">
        <v>0</v>
      </c>
    </row>
    <row r="2438" spans="1:5">
      <c r="A2438" t="s">
        <v>1831</v>
      </c>
      <c r="B2438">
        <v>0</v>
      </c>
      <c r="D2438" s="20" t="s">
        <v>2821</v>
      </c>
      <c r="E2438" s="131">
        <v>3</v>
      </c>
    </row>
    <row r="2439" spans="1:5">
      <c r="A2439" t="s">
        <v>1832</v>
      </c>
      <c r="B2439">
        <v>50</v>
      </c>
      <c r="D2439" s="20" t="s">
        <v>2829</v>
      </c>
      <c r="E2439" s="131">
        <v>0</v>
      </c>
    </row>
    <row r="2440" spans="1:5">
      <c r="A2440" t="s">
        <v>1833</v>
      </c>
      <c r="B2440">
        <v>50</v>
      </c>
      <c r="D2440" s="20" t="s">
        <v>2831</v>
      </c>
      <c r="E2440" s="131">
        <v>0</v>
      </c>
    </row>
    <row r="2441" spans="1:5">
      <c r="A2441" t="s">
        <v>1834</v>
      </c>
      <c r="B2441">
        <v>50</v>
      </c>
      <c r="D2441" s="20" t="s">
        <v>2834</v>
      </c>
      <c r="E2441" s="131">
        <v>1</v>
      </c>
    </row>
    <row r="2442" spans="1:5">
      <c r="A2442" t="s">
        <v>1835</v>
      </c>
      <c r="B2442">
        <v>0</v>
      </c>
      <c r="D2442" s="20" t="s">
        <v>2848</v>
      </c>
      <c r="E2442" s="131">
        <v>0</v>
      </c>
    </row>
    <row r="2443" spans="1:5">
      <c r="A2443" t="s">
        <v>5049</v>
      </c>
      <c r="B2443">
        <v>50</v>
      </c>
      <c r="D2443" s="20" t="s">
        <v>2849</v>
      </c>
      <c r="E2443" s="131">
        <v>0</v>
      </c>
    </row>
    <row r="2444" spans="1:5">
      <c r="A2444" t="s">
        <v>1836</v>
      </c>
      <c r="B2444">
        <v>0</v>
      </c>
      <c r="D2444" s="20" t="s">
        <v>2852</v>
      </c>
      <c r="E2444" s="131">
        <v>0</v>
      </c>
    </row>
    <row r="2445" spans="1:5">
      <c r="A2445" t="s">
        <v>1837</v>
      </c>
      <c r="B2445">
        <v>50</v>
      </c>
      <c r="D2445" s="20" t="s">
        <v>2853</v>
      </c>
      <c r="E2445" s="131">
        <v>0</v>
      </c>
    </row>
    <row r="2446" spans="1:5">
      <c r="A2446" t="s">
        <v>1838</v>
      </c>
      <c r="B2446">
        <v>50</v>
      </c>
      <c r="D2446" s="20" t="s">
        <v>2877</v>
      </c>
      <c r="E2446" s="131">
        <v>0</v>
      </c>
    </row>
    <row r="2447" spans="1:5">
      <c r="A2447" t="s">
        <v>1839</v>
      </c>
      <c r="B2447">
        <v>0</v>
      </c>
      <c r="D2447" s="20" t="s">
        <v>2882</v>
      </c>
      <c r="E2447" s="131">
        <v>0</v>
      </c>
    </row>
    <row r="2448" spans="1:5">
      <c r="A2448" t="s">
        <v>1840</v>
      </c>
      <c r="B2448">
        <v>50</v>
      </c>
      <c r="D2448" s="20" t="s">
        <v>2894</v>
      </c>
      <c r="E2448" s="131">
        <v>0</v>
      </c>
    </row>
    <row r="2449" spans="1:5">
      <c r="A2449" t="s">
        <v>1841</v>
      </c>
      <c r="B2449">
        <v>50</v>
      </c>
      <c r="D2449" s="20" t="s">
        <v>2895</v>
      </c>
      <c r="E2449" s="131">
        <v>0</v>
      </c>
    </row>
    <row r="2450" spans="1:5">
      <c r="A2450" t="s">
        <v>1842</v>
      </c>
      <c r="B2450">
        <v>50</v>
      </c>
      <c r="D2450" s="20" t="s">
        <v>2911</v>
      </c>
      <c r="E2450" s="131">
        <v>0</v>
      </c>
    </row>
    <row r="2451" spans="1:5">
      <c r="A2451" t="s">
        <v>1843</v>
      </c>
      <c r="B2451">
        <v>50</v>
      </c>
      <c r="D2451" s="20" t="s">
        <v>3020</v>
      </c>
      <c r="E2451" s="131">
        <v>0</v>
      </c>
    </row>
    <row r="2452" spans="1:5">
      <c r="A2452" t="s">
        <v>1844</v>
      </c>
      <c r="B2452">
        <v>50</v>
      </c>
      <c r="D2452" s="20" t="s">
        <v>3022</v>
      </c>
      <c r="E2452" s="131">
        <v>0</v>
      </c>
    </row>
    <row r="2453" spans="1:5">
      <c r="A2453" t="s">
        <v>1845</v>
      </c>
      <c r="B2453">
        <v>50</v>
      </c>
      <c r="D2453" s="20" t="s">
        <v>3023</v>
      </c>
      <c r="E2453" s="131">
        <v>0</v>
      </c>
    </row>
    <row r="2454" spans="1:5">
      <c r="A2454" t="s">
        <v>1846</v>
      </c>
      <c r="B2454">
        <v>50</v>
      </c>
      <c r="D2454" s="20" t="s">
        <v>3028</v>
      </c>
      <c r="E2454" s="131">
        <v>0</v>
      </c>
    </row>
    <row r="2455" spans="1:5">
      <c r="A2455" t="s">
        <v>1847</v>
      </c>
      <c r="B2455">
        <v>50</v>
      </c>
      <c r="D2455" s="20" t="s">
        <v>3069</v>
      </c>
      <c r="E2455" s="131">
        <v>0</v>
      </c>
    </row>
    <row r="2456" spans="1:5">
      <c r="A2456" t="s">
        <v>1848</v>
      </c>
      <c r="B2456">
        <v>0</v>
      </c>
      <c r="D2456" s="20" t="s">
        <v>3071</v>
      </c>
      <c r="E2456" s="131">
        <v>0</v>
      </c>
    </row>
    <row r="2457" spans="1:5">
      <c r="A2457" t="s">
        <v>1849</v>
      </c>
      <c r="B2457">
        <v>50</v>
      </c>
      <c r="D2457" s="20" t="s">
        <v>3077</v>
      </c>
      <c r="E2457" s="131">
        <v>0</v>
      </c>
    </row>
    <row r="2458" spans="1:5">
      <c r="A2458" t="s">
        <v>1850</v>
      </c>
      <c r="B2458">
        <v>0</v>
      </c>
      <c r="D2458" s="20" t="s">
        <v>3085</v>
      </c>
      <c r="E2458" s="131">
        <v>0</v>
      </c>
    </row>
    <row r="2459" spans="1:5">
      <c r="A2459" t="s">
        <v>1851</v>
      </c>
      <c r="B2459">
        <v>50</v>
      </c>
      <c r="D2459" s="20" t="s">
        <v>3086</v>
      </c>
      <c r="E2459" s="131">
        <v>0</v>
      </c>
    </row>
    <row r="2460" spans="1:5">
      <c r="A2460" t="s">
        <v>1852</v>
      </c>
      <c r="B2460">
        <v>50</v>
      </c>
      <c r="D2460" s="20" t="s">
        <v>3087</v>
      </c>
      <c r="E2460" s="131">
        <v>0</v>
      </c>
    </row>
    <row r="2461" spans="1:5">
      <c r="A2461" t="s">
        <v>1853</v>
      </c>
      <c r="B2461">
        <v>50</v>
      </c>
      <c r="D2461" s="20" t="s">
        <v>3089</v>
      </c>
      <c r="E2461" s="131">
        <v>0</v>
      </c>
    </row>
    <row r="2462" spans="1:5">
      <c r="A2462" t="s">
        <v>5050</v>
      </c>
      <c r="B2462">
        <v>50</v>
      </c>
      <c r="D2462" s="20" t="s">
        <v>3093</v>
      </c>
      <c r="E2462" s="131">
        <v>0</v>
      </c>
    </row>
    <row r="2463" spans="1:5">
      <c r="A2463" t="s">
        <v>1854</v>
      </c>
      <c r="B2463">
        <v>50</v>
      </c>
      <c r="D2463" s="20" t="s">
        <v>3094</v>
      </c>
      <c r="E2463" s="131">
        <v>0</v>
      </c>
    </row>
    <row r="2464" spans="1:5">
      <c r="A2464" t="s">
        <v>1855</v>
      </c>
      <c r="B2464">
        <v>50</v>
      </c>
      <c r="D2464" s="20" t="s">
        <v>3106</v>
      </c>
      <c r="E2464" s="131">
        <v>0</v>
      </c>
    </row>
    <row r="2465" spans="1:5">
      <c r="A2465" t="s">
        <v>1856</v>
      </c>
      <c r="B2465">
        <v>50</v>
      </c>
      <c r="D2465" s="20" t="s">
        <v>3114</v>
      </c>
      <c r="E2465" s="131">
        <v>0</v>
      </c>
    </row>
    <row r="2466" spans="1:5">
      <c r="A2466" t="s">
        <v>1857</v>
      </c>
      <c r="B2466">
        <v>50</v>
      </c>
      <c r="D2466" s="20" t="s">
        <v>3117</v>
      </c>
      <c r="E2466" s="131">
        <v>0</v>
      </c>
    </row>
    <row r="2467" spans="1:5">
      <c r="A2467" t="s">
        <v>1858</v>
      </c>
      <c r="B2467">
        <v>50</v>
      </c>
      <c r="D2467" s="20" t="s">
        <v>3131</v>
      </c>
      <c r="E2467" s="131">
        <v>0</v>
      </c>
    </row>
    <row r="2468" spans="1:5">
      <c r="A2468" t="s">
        <v>1859</v>
      </c>
      <c r="B2468">
        <v>50</v>
      </c>
      <c r="D2468" s="20" t="s">
        <v>3132</v>
      </c>
      <c r="E2468" s="131">
        <v>0</v>
      </c>
    </row>
    <row r="2469" spans="1:5">
      <c r="A2469" t="s">
        <v>1860</v>
      </c>
      <c r="B2469">
        <v>50</v>
      </c>
      <c r="D2469" s="20" t="s">
        <v>3136</v>
      </c>
      <c r="E2469" s="131">
        <v>0</v>
      </c>
    </row>
    <row r="2470" spans="1:5">
      <c r="A2470" t="s">
        <v>1861</v>
      </c>
      <c r="B2470">
        <v>0</v>
      </c>
      <c r="D2470" s="20" t="s">
        <v>3149</v>
      </c>
      <c r="E2470" s="131">
        <v>0</v>
      </c>
    </row>
    <row r="2471" spans="1:5">
      <c r="A2471" t="s">
        <v>1862</v>
      </c>
      <c r="B2471">
        <v>0</v>
      </c>
      <c r="D2471" s="20" t="s">
        <v>3153</v>
      </c>
      <c r="E2471" s="131">
        <v>0</v>
      </c>
    </row>
    <row r="2472" spans="1:5">
      <c r="A2472" t="s">
        <v>5051</v>
      </c>
      <c r="B2472">
        <v>50</v>
      </c>
      <c r="D2472" s="20" t="s">
        <v>3161</v>
      </c>
      <c r="E2472" s="131">
        <v>0</v>
      </c>
    </row>
    <row r="2473" spans="1:5">
      <c r="A2473" t="s">
        <v>1863</v>
      </c>
      <c r="B2473">
        <v>50</v>
      </c>
      <c r="D2473" s="20" t="s">
        <v>3170</v>
      </c>
      <c r="E2473" s="131">
        <v>0</v>
      </c>
    </row>
    <row r="2474" spans="1:5">
      <c r="A2474" t="s">
        <v>1864</v>
      </c>
      <c r="B2474">
        <v>0</v>
      </c>
      <c r="D2474" s="20" t="s">
        <v>3178</v>
      </c>
      <c r="E2474" s="131">
        <v>0</v>
      </c>
    </row>
    <row r="2475" spans="1:5">
      <c r="A2475" t="s">
        <v>5052</v>
      </c>
      <c r="B2475">
        <v>50</v>
      </c>
      <c r="D2475" s="20" t="s">
        <v>3180</v>
      </c>
      <c r="E2475" s="131">
        <v>0</v>
      </c>
    </row>
    <row r="2476" spans="1:5">
      <c r="A2476" t="s">
        <v>1865</v>
      </c>
      <c r="B2476">
        <v>50</v>
      </c>
      <c r="D2476" s="20" t="s">
        <v>344</v>
      </c>
      <c r="E2476" s="131">
        <v>0</v>
      </c>
    </row>
    <row r="2477" spans="1:5">
      <c r="A2477" t="s">
        <v>1866</v>
      </c>
      <c r="B2477">
        <v>50</v>
      </c>
      <c r="D2477" s="20" t="s">
        <v>369</v>
      </c>
      <c r="E2477" s="131">
        <v>0</v>
      </c>
    </row>
    <row r="2478" spans="1:5">
      <c r="A2478" t="s">
        <v>1867</v>
      </c>
      <c r="B2478">
        <v>50</v>
      </c>
      <c r="D2478" s="20" t="s">
        <v>370</v>
      </c>
      <c r="E2478" s="131">
        <v>0</v>
      </c>
    </row>
    <row r="2479" spans="1:5">
      <c r="A2479" t="s">
        <v>5053</v>
      </c>
      <c r="B2479">
        <v>50</v>
      </c>
      <c r="D2479" s="20" t="s">
        <v>380</v>
      </c>
      <c r="E2479" s="131">
        <v>1</v>
      </c>
    </row>
    <row r="2480" spans="1:5">
      <c r="A2480" t="s">
        <v>1868</v>
      </c>
      <c r="B2480">
        <v>50</v>
      </c>
      <c r="D2480" s="20" t="s">
        <v>482</v>
      </c>
      <c r="E2480" s="131">
        <v>0</v>
      </c>
    </row>
    <row r="2481" spans="1:5">
      <c r="A2481" t="s">
        <v>1869</v>
      </c>
      <c r="B2481">
        <v>0</v>
      </c>
      <c r="D2481" s="20" t="s">
        <v>491</v>
      </c>
      <c r="E2481" s="131">
        <v>0</v>
      </c>
    </row>
    <row r="2482" spans="1:5">
      <c r="A2482" t="s">
        <v>1870</v>
      </c>
      <c r="B2482">
        <v>0</v>
      </c>
      <c r="D2482" s="20" t="s">
        <v>562</v>
      </c>
      <c r="E2482" s="131">
        <v>0</v>
      </c>
    </row>
    <row r="2483" spans="1:5">
      <c r="A2483" t="s">
        <v>1871</v>
      </c>
      <c r="B2483">
        <v>50</v>
      </c>
      <c r="D2483" s="20" t="s">
        <v>576</v>
      </c>
      <c r="E2483" s="131">
        <v>0</v>
      </c>
    </row>
    <row r="2484" spans="1:5">
      <c r="A2484" t="s">
        <v>1872</v>
      </c>
      <c r="B2484">
        <v>0</v>
      </c>
      <c r="D2484" s="20" t="s">
        <v>600</v>
      </c>
      <c r="E2484" s="131">
        <v>0</v>
      </c>
    </row>
    <row r="2485" spans="1:5">
      <c r="A2485" t="s">
        <v>1873</v>
      </c>
      <c r="B2485">
        <v>50</v>
      </c>
      <c r="D2485" s="20" t="s">
        <v>637</v>
      </c>
      <c r="E2485" s="131">
        <v>0</v>
      </c>
    </row>
    <row r="2486" spans="1:5">
      <c r="A2486" t="s">
        <v>1874</v>
      </c>
      <c r="B2486">
        <v>50</v>
      </c>
      <c r="D2486" s="20" t="s">
        <v>639</v>
      </c>
      <c r="E2486" s="131">
        <v>0</v>
      </c>
    </row>
    <row r="2487" spans="1:5">
      <c r="A2487" t="s">
        <v>1875</v>
      </c>
      <c r="B2487">
        <v>50</v>
      </c>
      <c r="D2487" s="20" t="s">
        <v>1852</v>
      </c>
      <c r="E2487" s="131">
        <v>0</v>
      </c>
    </row>
    <row r="2488" spans="1:5">
      <c r="A2488" t="s">
        <v>1876</v>
      </c>
      <c r="B2488">
        <v>0</v>
      </c>
      <c r="D2488" s="20" t="s">
        <v>1870</v>
      </c>
      <c r="E2488" s="131">
        <v>0</v>
      </c>
    </row>
    <row r="2489" spans="1:5">
      <c r="A2489" t="s">
        <v>1877</v>
      </c>
      <c r="B2489">
        <v>50</v>
      </c>
      <c r="D2489" s="20" t="s">
        <v>1877</v>
      </c>
      <c r="E2489" s="131">
        <v>0</v>
      </c>
    </row>
    <row r="2490" spans="1:5">
      <c r="A2490" t="s">
        <v>1878</v>
      </c>
      <c r="B2490">
        <v>0</v>
      </c>
      <c r="D2490" s="20" t="s">
        <v>1915</v>
      </c>
      <c r="E2490" s="131">
        <v>0</v>
      </c>
    </row>
    <row r="2491" spans="1:5">
      <c r="A2491" t="s">
        <v>5054</v>
      </c>
      <c r="B2491">
        <v>50</v>
      </c>
      <c r="D2491" s="20" t="s">
        <v>1972</v>
      </c>
      <c r="E2491" s="131">
        <v>0</v>
      </c>
    </row>
    <row r="2492" spans="1:5">
      <c r="A2492" t="s">
        <v>5055</v>
      </c>
      <c r="B2492">
        <v>0</v>
      </c>
      <c r="D2492" s="20" t="s">
        <v>2827</v>
      </c>
      <c r="E2492" s="131">
        <v>3</v>
      </c>
    </row>
    <row r="2493" spans="1:5">
      <c r="A2493" t="s">
        <v>1879</v>
      </c>
      <c r="B2493">
        <v>50</v>
      </c>
      <c r="D2493" s="20" t="s">
        <v>2828</v>
      </c>
      <c r="E2493" s="131">
        <v>0</v>
      </c>
    </row>
    <row r="2494" spans="1:5">
      <c r="A2494" t="s">
        <v>1880</v>
      </c>
      <c r="B2494">
        <v>0</v>
      </c>
      <c r="D2494" s="20" t="s">
        <v>2839</v>
      </c>
      <c r="E2494" s="131">
        <v>0</v>
      </c>
    </row>
    <row r="2495" spans="1:5">
      <c r="A2495" t="s">
        <v>1881</v>
      </c>
      <c r="B2495">
        <v>50</v>
      </c>
      <c r="D2495" s="20" t="s">
        <v>2876</v>
      </c>
      <c r="E2495" s="131">
        <v>0</v>
      </c>
    </row>
    <row r="2496" spans="1:5">
      <c r="A2496" t="s">
        <v>1882</v>
      </c>
      <c r="B2496">
        <v>0</v>
      </c>
      <c r="D2496" s="20" t="s">
        <v>2880</v>
      </c>
      <c r="E2496" s="131">
        <v>0</v>
      </c>
    </row>
    <row r="2497" spans="1:5">
      <c r="A2497" t="s">
        <v>1883</v>
      </c>
      <c r="B2497">
        <v>50</v>
      </c>
      <c r="D2497" s="20" t="s">
        <v>2903</v>
      </c>
      <c r="E2497" s="131">
        <v>0</v>
      </c>
    </row>
    <row r="2498" spans="1:5">
      <c r="A2498" t="s">
        <v>1884</v>
      </c>
      <c r="B2498">
        <v>50</v>
      </c>
      <c r="D2498" s="20" t="s">
        <v>2908</v>
      </c>
      <c r="E2498" s="131">
        <v>0</v>
      </c>
    </row>
    <row r="2499" spans="1:5">
      <c r="A2499" t="s">
        <v>5056</v>
      </c>
      <c r="B2499">
        <v>0</v>
      </c>
      <c r="D2499" s="20" t="s">
        <v>3052</v>
      </c>
      <c r="E2499" s="131">
        <v>1</v>
      </c>
    </row>
    <row r="2500" spans="1:5">
      <c r="A2500" t="s">
        <v>5057</v>
      </c>
      <c r="B2500">
        <v>50</v>
      </c>
      <c r="D2500" s="20" t="s">
        <v>3062</v>
      </c>
      <c r="E2500" s="131">
        <v>0</v>
      </c>
    </row>
    <row r="2501" spans="1:5">
      <c r="A2501" t="s">
        <v>1885</v>
      </c>
      <c r="B2501">
        <v>50</v>
      </c>
      <c r="D2501" s="20" t="s">
        <v>3067</v>
      </c>
      <c r="E2501" s="131">
        <v>0</v>
      </c>
    </row>
    <row r="2502" spans="1:5">
      <c r="A2502" t="s">
        <v>1886</v>
      </c>
      <c r="B2502">
        <v>0</v>
      </c>
      <c r="D2502" s="20" t="s">
        <v>3079</v>
      </c>
      <c r="E2502" s="131">
        <v>0</v>
      </c>
    </row>
    <row r="2503" spans="1:5">
      <c r="A2503" t="s">
        <v>1887</v>
      </c>
      <c r="B2503">
        <v>0</v>
      </c>
      <c r="D2503" s="20" t="s">
        <v>3080</v>
      </c>
      <c r="E2503" s="131">
        <v>0</v>
      </c>
    </row>
    <row r="2504" spans="1:5">
      <c r="A2504" t="s">
        <v>5058</v>
      </c>
      <c r="B2504">
        <v>50</v>
      </c>
      <c r="D2504" s="20" t="s">
        <v>3081</v>
      </c>
      <c r="E2504" s="131">
        <v>0</v>
      </c>
    </row>
    <row r="2505" spans="1:5">
      <c r="A2505" t="s">
        <v>1888</v>
      </c>
      <c r="B2505">
        <v>50</v>
      </c>
      <c r="D2505" s="20" t="s">
        <v>3121</v>
      </c>
      <c r="E2505" s="131">
        <v>0</v>
      </c>
    </row>
    <row r="2506" spans="1:5">
      <c r="A2506" t="s">
        <v>1889</v>
      </c>
      <c r="B2506">
        <v>0</v>
      </c>
      <c r="D2506" s="20" t="s">
        <v>3134</v>
      </c>
      <c r="E2506" s="131">
        <v>0</v>
      </c>
    </row>
    <row r="2507" spans="1:5">
      <c r="A2507" t="s">
        <v>5059</v>
      </c>
      <c r="B2507">
        <v>50</v>
      </c>
      <c r="D2507" s="20" t="s">
        <v>3146</v>
      </c>
      <c r="E2507" s="131">
        <v>1</v>
      </c>
    </row>
    <row r="2508" spans="1:5">
      <c r="A2508" t="s">
        <v>5060</v>
      </c>
      <c r="B2508">
        <v>0</v>
      </c>
      <c r="D2508" s="20" t="s">
        <v>3147</v>
      </c>
      <c r="E2508" s="131">
        <v>0</v>
      </c>
    </row>
    <row r="2509" spans="1:5">
      <c r="A2509" t="s">
        <v>5061</v>
      </c>
      <c r="B2509">
        <v>0</v>
      </c>
      <c r="D2509" s="20" t="s">
        <v>3163</v>
      </c>
      <c r="E2509" s="131">
        <v>0</v>
      </c>
    </row>
    <row r="2510" spans="1:5">
      <c r="A2510" t="s">
        <v>1890</v>
      </c>
      <c r="B2510">
        <v>0</v>
      </c>
      <c r="D2510" s="20" t="s">
        <v>3168</v>
      </c>
      <c r="E2510" s="131">
        <v>0</v>
      </c>
    </row>
    <row r="2511" spans="1:5">
      <c r="A2511" t="s">
        <v>1891</v>
      </c>
      <c r="B2511">
        <v>50</v>
      </c>
      <c r="D2511" s="20" t="s">
        <v>281</v>
      </c>
      <c r="E2511" s="131">
        <v>0</v>
      </c>
    </row>
    <row r="2512" spans="1:5">
      <c r="A2512" t="s">
        <v>5062</v>
      </c>
      <c r="B2512">
        <v>50</v>
      </c>
      <c r="D2512" s="20" t="s">
        <v>283</v>
      </c>
      <c r="E2512" s="131">
        <v>0</v>
      </c>
    </row>
    <row r="2513" spans="1:5">
      <c r="A2513" t="s">
        <v>1892</v>
      </c>
      <c r="B2513">
        <v>50</v>
      </c>
      <c r="D2513" s="20" t="s">
        <v>284</v>
      </c>
      <c r="E2513" s="131">
        <v>0</v>
      </c>
    </row>
    <row r="2514" spans="1:5">
      <c r="A2514" t="s">
        <v>5063</v>
      </c>
      <c r="B2514">
        <v>50</v>
      </c>
      <c r="D2514" s="20" t="s">
        <v>289</v>
      </c>
      <c r="E2514" s="131">
        <v>0</v>
      </c>
    </row>
    <row r="2515" spans="1:5">
      <c r="A2515" t="s">
        <v>1893</v>
      </c>
      <c r="B2515">
        <v>50</v>
      </c>
      <c r="D2515" s="20" t="s">
        <v>295</v>
      </c>
      <c r="E2515" s="131">
        <v>0</v>
      </c>
    </row>
    <row r="2516" spans="1:5">
      <c r="A2516" t="s">
        <v>5064</v>
      </c>
      <c r="B2516">
        <v>0</v>
      </c>
      <c r="D2516" s="20" t="s">
        <v>302</v>
      </c>
      <c r="E2516" s="131">
        <v>0</v>
      </c>
    </row>
    <row r="2517" spans="1:5">
      <c r="A2517" t="s">
        <v>1894</v>
      </c>
      <c r="B2517">
        <v>50</v>
      </c>
      <c r="D2517" s="20" t="s">
        <v>304</v>
      </c>
      <c r="E2517" s="131">
        <v>0</v>
      </c>
    </row>
    <row r="2518" spans="1:5">
      <c r="A2518" t="s">
        <v>1895</v>
      </c>
      <c r="B2518">
        <v>50</v>
      </c>
      <c r="D2518" s="20" t="s">
        <v>305</v>
      </c>
      <c r="E2518" s="131">
        <v>0</v>
      </c>
    </row>
    <row r="2519" spans="1:5">
      <c r="A2519" t="s">
        <v>1896</v>
      </c>
      <c r="B2519">
        <v>0</v>
      </c>
      <c r="D2519" s="20" t="s">
        <v>306</v>
      </c>
      <c r="E2519" s="131">
        <v>0</v>
      </c>
    </row>
    <row r="2520" spans="1:5">
      <c r="A2520" t="s">
        <v>1897</v>
      </c>
      <c r="B2520">
        <v>50</v>
      </c>
      <c r="D2520" s="20" t="s">
        <v>310</v>
      </c>
      <c r="E2520" s="131">
        <v>0</v>
      </c>
    </row>
    <row r="2521" spans="1:5">
      <c r="A2521" t="s">
        <v>5065</v>
      </c>
      <c r="B2521">
        <v>50</v>
      </c>
      <c r="D2521" s="20" t="s">
        <v>312</v>
      </c>
      <c r="E2521" s="131">
        <v>0</v>
      </c>
    </row>
    <row r="2522" spans="1:5">
      <c r="A2522" t="s">
        <v>1898</v>
      </c>
      <c r="B2522">
        <v>50</v>
      </c>
      <c r="D2522" s="20" t="s">
        <v>316</v>
      </c>
      <c r="E2522" s="131">
        <v>0</v>
      </c>
    </row>
    <row r="2523" spans="1:5">
      <c r="A2523" t="s">
        <v>1899</v>
      </c>
      <c r="B2523">
        <v>0</v>
      </c>
      <c r="D2523" s="20" t="s">
        <v>320</v>
      </c>
      <c r="E2523" s="131">
        <v>0</v>
      </c>
    </row>
    <row r="2524" spans="1:5">
      <c r="A2524" t="s">
        <v>1900</v>
      </c>
      <c r="B2524">
        <v>50</v>
      </c>
      <c r="D2524" s="20" t="s">
        <v>321</v>
      </c>
      <c r="E2524" s="131">
        <v>0</v>
      </c>
    </row>
    <row r="2525" spans="1:5">
      <c r="A2525" t="s">
        <v>1901</v>
      </c>
      <c r="B2525">
        <v>50</v>
      </c>
      <c r="D2525" s="20" t="s">
        <v>322</v>
      </c>
      <c r="E2525" s="131">
        <v>0</v>
      </c>
    </row>
    <row r="2526" spans="1:5">
      <c r="A2526" t="s">
        <v>1902</v>
      </c>
      <c r="B2526">
        <v>50</v>
      </c>
      <c r="D2526" s="20" t="s">
        <v>332</v>
      </c>
      <c r="E2526" s="131">
        <v>0</v>
      </c>
    </row>
    <row r="2527" spans="1:5">
      <c r="A2527" t="s">
        <v>1903</v>
      </c>
      <c r="B2527">
        <v>0</v>
      </c>
      <c r="D2527" s="20" t="s">
        <v>340</v>
      </c>
      <c r="E2527" s="131">
        <v>0</v>
      </c>
    </row>
    <row r="2528" spans="1:5">
      <c r="A2528" t="s">
        <v>1904</v>
      </c>
      <c r="B2528">
        <v>0</v>
      </c>
      <c r="D2528" s="20" t="s">
        <v>341</v>
      </c>
      <c r="E2528" s="131">
        <v>0</v>
      </c>
    </row>
    <row r="2529" spans="1:5">
      <c r="A2529" t="s">
        <v>1905</v>
      </c>
      <c r="B2529">
        <v>50</v>
      </c>
      <c r="D2529" s="20" t="s">
        <v>345</v>
      </c>
      <c r="E2529" s="131">
        <v>0</v>
      </c>
    </row>
    <row r="2530" spans="1:5">
      <c r="A2530" t="s">
        <v>1906</v>
      </c>
      <c r="B2530">
        <v>50</v>
      </c>
      <c r="D2530" s="20" t="s">
        <v>350</v>
      </c>
      <c r="E2530" s="131">
        <v>0</v>
      </c>
    </row>
    <row r="2531" spans="1:5">
      <c r="A2531" t="s">
        <v>1907</v>
      </c>
      <c r="B2531">
        <v>0</v>
      </c>
      <c r="D2531" s="20" t="s">
        <v>353</v>
      </c>
      <c r="E2531" s="131">
        <v>0</v>
      </c>
    </row>
    <row r="2532" spans="1:5">
      <c r="A2532" t="s">
        <v>1908</v>
      </c>
      <c r="B2532">
        <v>50</v>
      </c>
      <c r="D2532" s="20" t="s">
        <v>356</v>
      </c>
      <c r="E2532" s="131">
        <v>0</v>
      </c>
    </row>
    <row r="2533" spans="1:5">
      <c r="A2533" t="s">
        <v>1909</v>
      </c>
      <c r="B2533">
        <v>50</v>
      </c>
      <c r="D2533" s="20" t="s">
        <v>365</v>
      </c>
      <c r="E2533" s="131">
        <v>0</v>
      </c>
    </row>
    <row r="2534" spans="1:5">
      <c r="A2534" t="s">
        <v>1910</v>
      </c>
      <c r="B2534">
        <v>50</v>
      </c>
      <c r="D2534" s="20" t="s">
        <v>371</v>
      </c>
      <c r="E2534" s="131">
        <v>0</v>
      </c>
    </row>
    <row r="2535" spans="1:5">
      <c r="A2535" t="s">
        <v>1911</v>
      </c>
      <c r="B2535">
        <v>0</v>
      </c>
      <c r="D2535" s="20" t="s">
        <v>372</v>
      </c>
      <c r="E2535" s="131">
        <v>0</v>
      </c>
    </row>
    <row r="2536" spans="1:5">
      <c r="A2536" t="s">
        <v>1912</v>
      </c>
      <c r="B2536">
        <v>0</v>
      </c>
      <c r="D2536" s="20" t="s">
        <v>373</v>
      </c>
      <c r="E2536" s="131">
        <v>0</v>
      </c>
    </row>
    <row r="2537" spans="1:5">
      <c r="A2537" t="s">
        <v>1913</v>
      </c>
      <c r="B2537">
        <v>50</v>
      </c>
      <c r="D2537" s="20" t="s">
        <v>378</v>
      </c>
      <c r="E2537" s="131">
        <v>0</v>
      </c>
    </row>
    <row r="2538" spans="1:5">
      <c r="A2538" t="s">
        <v>1914</v>
      </c>
      <c r="B2538">
        <v>50</v>
      </c>
      <c r="D2538" s="20" t="s">
        <v>388</v>
      </c>
      <c r="E2538" s="131">
        <v>1</v>
      </c>
    </row>
    <row r="2539" spans="1:5">
      <c r="A2539" t="s">
        <v>1915</v>
      </c>
      <c r="B2539">
        <v>50</v>
      </c>
      <c r="D2539" s="20" t="s">
        <v>399</v>
      </c>
      <c r="E2539" s="131">
        <v>0</v>
      </c>
    </row>
    <row r="2540" spans="1:5">
      <c r="A2540" t="s">
        <v>1916</v>
      </c>
      <c r="B2540">
        <v>50</v>
      </c>
      <c r="D2540" s="20" t="s">
        <v>404</v>
      </c>
      <c r="E2540" s="131">
        <v>3</v>
      </c>
    </row>
    <row r="2541" spans="1:5">
      <c r="A2541" t="s">
        <v>1917</v>
      </c>
      <c r="B2541">
        <v>50</v>
      </c>
      <c r="D2541" s="20" t="s">
        <v>409</v>
      </c>
      <c r="E2541" s="131">
        <v>0</v>
      </c>
    </row>
    <row r="2542" spans="1:5">
      <c r="A2542" t="s">
        <v>1918</v>
      </c>
      <c r="B2542">
        <v>50</v>
      </c>
      <c r="D2542" s="20" t="s">
        <v>413</v>
      </c>
      <c r="E2542" s="131">
        <v>0</v>
      </c>
    </row>
    <row r="2543" spans="1:5">
      <c r="A2543" t="s">
        <v>1919</v>
      </c>
      <c r="B2543">
        <v>0</v>
      </c>
      <c r="D2543" s="20" t="s">
        <v>419</v>
      </c>
      <c r="E2543" s="131">
        <v>0</v>
      </c>
    </row>
    <row r="2544" spans="1:5">
      <c r="A2544" t="s">
        <v>1920</v>
      </c>
      <c r="B2544">
        <v>50</v>
      </c>
      <c r="D2544" s="20" t="s">
        <v>421</v>
      </c>
      <c r="E2544" s="131">
        <v>0</v>
      </c>
    </row>
    <row r="2545" spans="1:5">
      <c r="A2545" t="s">
        <v>1921</v>
      </c>
      <c r="B2545">
        <v>50</v>
      </c>
      <c r="D2545" s="20" t="s">
        <v>423</v>
      </c>
      <c r="E2545" s="131">
        <v>1</v>
      </c>
    </row>
    <row r="2546" spans="1:5">
      <c r="A2546" t="s">
        <v>1922</v>
      </c>
      <c r="B2546">
        <v>50</v>
      </c>
      <c r="D2546" s="20" t="s">
        <v>436</v>
      </c>
      <c r="E2546" s="131">
        <v>0</v>
      </c>
    </row>
    <row r="2547" spans="1:5">
      <c r="A2547" t="s">
        <v>1923</v>
      </c>
      <c r="B2547">
        <v>0</v>
      </c>
      <c r="D2547" s="20" t="s">
        <v>440</v>
      </c>
      <c r="E2547" s="131">
        <v>0</v>
      </c>
    </row>
    <row r="2548" spans="1:5">
      <c r="A2548" t="s">
        <v>1924</v>
      </c>
      <c r="B2548">
        <v>0</v>
      </c>
      <c r="D2548" s="20" t="s">
        <v>441</v>
      </c>
      <c r="E2548" s="131">
        <v>0</v>
      </c>
    </row>
    <row r="2549" spans="1:5">
      <c r="A2549" t="s">
        <v>1925</v>
      </c>
      <c r="B2549">
        <v>50</v>
      </c>
      <c r="D2549" s="20" t="s">
        <v>444</v>
      </c>
      <c r="E2549" s="131">
        <v>0</v>
      </c>
    </row>
    <row r="2550" spans="1:5">
      <c r="A2550" t="s">
        <v>1926</v>
      </c>
      <c r="B2550">
        <v>50</v>
      </c>
      <c r="D2550" s="20" t="s">
        <v>449</v>
      </c>
      <c r="E2550" s="131">
        <v>0</v>
      </c>
    </row>
    <row r="2551" spans="1:5">
      <c r="A2551" t="s">
        <v>5066</v>
      </c>
      <c r="B2551">
        <v>0</v>
      </c>
      <c r="D2551" s="20" t="s">
        <v>455</v>
      </c>
      <c r="E2551" s="131">
        <v>0</v>
      </c>
    </row>
    <row r="2552" spans="1:5">
      <c r="A2552" t="s">
        <v>1927</v>
      </c>
      <c r="B2552">
        <v>50</v>
      </c>
      <c r="D2552" s="20" t="s">
        <v>458</v>
      </c>
      <c r="E2552" s="131">
        <v>0</v>
      </c>
    </row>
    <row r="2553" spans="1:5">
      <c r="A2553" t="s">
        <v>1928</v>
      </c>
      <c r="B2553">
        <v>50</v>
      </c>
      <c r="D2553" s="20" t="s">
        <v>462</v>
      </c>
      <c r="E2553" s="131">
        <v>0</v>
      </c>
    </row>
    <row r="2554" spans="1:5">
      <c r="A2554" t="s">
        <v>5067</v>
      </c>
      <c r="B2554">
        <v>50</v>
      </c>
      <c r="D2554" s="20" t="s">
        <v>470</v>
      </c>
      <c r="E2554" s="131">
        <v>0</v>
      </c>
    </row>
    <row r="2555" spans="1:5">
      <c r="A2555" t="s">
        <v>1929</v>
      </c>
      <c r="B2555">
        <v>0</v>
      </c>
      <c r="D2555" s="20" t="s">
        <v>472</v>
      </c>
      <c r="E2555" s="131">
        <v>1</v>
      </c>
    </row>
    <row r="2556" spans="1:5">
      <c r="A2556" t="s">
        <v>1930</v>
      </c>
      <c r="B2556">
        <v>50</v>
      </c>
      <c r="D2556" s="20" t="s">
        <v>480</v>
      </c>
      <c r="E2556" s="131">
        <v>0</v>
      </c>
    </row>
    <row r="2557" spans="1:5">
      <c r="A2557" t="s">
        <v>1931</v>
      </c>
      <c r="B2557">
        <v>50</v>
      </c>
      <c r="D2557" s="20" t="s">
        <v>481</v>
      </c>
      <c r="E2557" s="131">
        <v>0</v>
      </c>
    </row>
    <row r="2558" spans="1:5">
      <c r="A2558" t="s">
        <v>1932</v>
      </c>
      <c r="B2558">
        <v>50</v>
      </c>
      <c r="D2558" s="20" t="s">
        <v>484</v>
      </c>
      <c r="E2558" s="131">
        <v>0</v>
      </c>
    </row>
    <row r="2559" spans="1:5">
      <c r="A2559" t="s">
        <v>1933</v>
      </c>
      <c r="B2559">
        <v>0</v>
      </c>
      <c r="D2559" s="20" t="s">
        <v>490</v>
      </c>
      <c r="E2559" s="131">
        <v>0</v>
      </c>
    </row>
    <row r="2560" spans="1:5">
      <c r="A2560" t="s">
        <v>5068</v>
      </c>
      <c r="B2560">
        <v>0</v>
      </c>
      <c r="D2560" s="20" t="s">
        <v>494</v>
      </c>
      <c r="E2560" s="131">
        <v>1</v>
      </c>
    </row>
    <row r="2561" spans="1:5">
      <c r="A2561" t="s">
        <v>1934</v>
      </c>
      <c r="B2561">
        <v>50</v>
      </c>
      <c r="D2561" s="20" t="s">
        <v>496</v>
      </c>
      <c r="E2561" s="131">
        <v>0</v>
      </c>
    </row>
    <row r="2562" spans="1:5">
      <c r="A2562" t="s">
        <v>5069</v>
      </c>
      <c r="B2562">
        <v>50</v>
      </c>
      <c r="D2562" s="20" t="s">
        <v>499</v>
      </c>
      <c r="E2562" s="131">
        <v>0</v>
      </c>
    </row>
    <row r="2563" spans="1:5">
      <c r="A2563" t="s">
        <v>1935</v>
      </c>
      <c r="B2563">
        <v>0</v>
      </c>
      <c r="D2563" s="20" t="s">
        <v>503</v>
      </c>
      <c r="E2563" s="131">
        <v>0</v>
      </c>
    </row>
    <row r="2564" spans="1:5">
      <c r="A2564" t="s">
        <v>1936</v>
      </c>
      <c r="B2564">
        <v>0</v>
      </c>
      <c r="D2564" s="20" t="s">
        <v>505</v>
      </c>
      <c r="E2564" s="131">
        <v>0</v>
      </c>
    </row>
    <row r="2565" spans="1:5">
      <c r="A2565" t="s">
        <v>1937</v>
      </c>
      <c r="B2565">
        <v>50</v>
      </c>
      <c r="D2565" s="20" t="s">
        <v>513</v>
      </c>
      <c r="E2565" s="131">
        <v>0</v>
      </c>
    </row>
    <row r="2566" spans="1:5">
      <c r="A2566" t="s">
        <v>1938</v>
      </c>
      <c r="B2566">
        <v>50</v>
      </c>
      <c r="D2566" s="20" t="s">
        <v>517</v>
      </c>
      <c r="E2566" s="131">
        <v>0</v>
      </c>
    </row>
    <row r="2567" spans="1:5">
      <c r="A2567" t="s">
        <v>1939</v>
      </c>
      <c r="B2567">
        <v>50</v>
      </c>
      <c r="D2567" s="20" t="s">
        <v>518</v>
      </c>
      <c r="E2567" s="131">
        <v>0</v>
      </c>
    </row>
    <row r="2568" spans="1:5">
      <c r="A2568" t="s">
        <v>1940</v>
      </c>
      <c r="B2568">
        <v>50</v>
      </c>
      <c r="D2568" s="20" t="s">
        <v>519</v>
      </c>
      <c r="E2568" s="131">
        <v>0</v>
      </c>
    </row>
    <row r="2569" spans="1:5">
      <c r="A2569" t="s">
        <v>1941</v>
      </c>
      <c r="B2569">
        <v>50</v>
      </c>
      <c r="D2569" s="20" t="s">
        <v>525</v>
      </c>
      <c r="E2569" s="131">
        <v>0</v>
      </c>
    </row>
    <row r="2570" spans="1:5">
      <c r="A2570" t="s">
        <v>1942</v>
      </c>
      <c r="B2570">
        <v>50</v>
      </c>
      <c r="D2570" s="20" t="s">
        <v>528</v>
      </c>
      <c r="E2570" s="131">
        <v>0</v>
      </c>
    </row>
    <row r="2571" spans="1:5">
      <c r="A2571" t="s">
        <v>1943</v>
      </c>
      <c r="B2571">
        <v>50</v>
      </c>
      <c r="D2571" s="20" t="s">
        <v>530</v>
      </c>
      <c r="E2571" s="131">
        <v>0</v>
      </c>
    </row>
    <row r="2572" spans="1:5">
      <c r="A2572" t="s">
        <v>1944</v>
      </c>
      <c r="B2572">
        <v>50</v>
      </c>
      <c r="D2572" s="20" t="s">
        <v>531</v>
      </c>
      <c r="E2572" s="131">
        <v>0</v>
      </c>
    </row>
    <row r="2573" spans="1:5">
      <c r="A2573" t="s">
        <v>1945</v>
      </c>
      <c r="B2573">
        <v>50</v>
      </c>
      <c r="D2573" s="20" t="s">
        <v>543</v>
      </c>
      <c r="E2573" s="131">
        <v>0</v>
      </c>
    </row>
    <row r="2574" spans="1:5">
      <c r="A2574" t="s">
        <v>1946</v>
      </c>
      <c r="B2574">
        <v>50</v>
      </c>
      <c r="D2574" s="20" t="s">
        <v>546</v>
      </c>
      <c r="E2574" s="131">
        <v>0</v>
      </c>
    </row>
    <row r="2575" spans="1:5">
      <c r="A2575" t="s">
        <v>1947</v>
      </c>
      <c r="B2575">
        <v>50</v>
      </c>
      <c r="D2575" s="20" t="s">
        <v>556</v>
      </c>
      <c r="E2575" s="131">
        <v>0</v>
      </c>
    </row>
    <row r="2576" spans="1:5">
      <c r="A2576" t="s">
        <v>1948</v>
      </c>
      <c r="B2576">
        <v>50</v>
      </c>
      <c r="D2576" s="20" t="s">
        <v>559</v>
      </c>
      <c r="E2576" s="131">
        <v>0</v>
      </c>
    </row>
    <row r="2577" spans="1:5">
      <c r="A2577" t="s">
        <v>1949</v>
      </c>
      <c r="B2577">
        <v>50</v>
      </c>
      <c r="D2577" s="20" t="s">
        <v>570</v>
      </c>
      <c r="E2577" s="131">
        <v>0</v>
      </c>
    </row>
    <row r="2578" spans="1:5">
      <c r="A2578" t="s">
        <v>1950</v>
      </c>
      <c r="B2578">
        <v>50</v>
      </c>
      <c r="D2578" s="20" t="s">
        <v>575</v>
      </c>
      <c r="E2578" s="131">
        <v>0</v>
      </c>
    </row>
    <row r="2579" spans="1:5">
      <c r="A2579" t="s">
        <v>1951</v>
      </c>
      <c r="B2579">
        <v>0</v>
      </c>
      <c r="D2579" s="20" t="s">
        <v>580</v>
      </c>
      <c r="E2579" s="131">
        <v>0</v>
      </c>
    </row>
    <row r="2580" spans="1:5">
      <c r="A2580" t="s">
        <v>1952</v>
      </c>
      <c r="B2580">
        <v>50</v>
      </c>
      <c r="D2580" s="20" t="s">
        <v>599</v>
      </c>
      <c r="E2580" s="131">
        <v>0</v>
      </c>
    </row>
    <row r="2581" spans="1:5">
      <c r="A2581" t="s">
        <v>1953</v>
      </c>
      <c r="B2581">
        <v>50</v>
      </c>
      <c r="D2581" s="20" t="s">
        <v>602</v>
      </c>
      <c r="E2581" s="131">
        <v>0</v>
      </c>
    </row>
    <row r="2582" spans="1:5">
      <c r="A2582" t="s">
        <v>5070</v>
      </c>
      <c r="B2582">
        <v>50</v>
      </c>
      <c r="D2582" s="20" t="s">
        <v>603</v>
      </c>
      <c r="E2582" s="131">
        <v>0</v>
      </c>
    </row>
    <row r="2583" spans="1:5">
      <c r="A2583" t="s">
        <v>1954</v>
      </c>
      <c r="B2583">
        <v>0</v>
      </c>
      <c r="D2583" s="20" t="s">
        <v>607</v>
      </c>
      <c r="E2583" s="131">
        <v>0</v>
      </c>
    </row>
    <row r="2584" spans="1:5">
      <c r="A2584" t="s">
        <v>1955</v>
      </c>
      <c r="B2584">
        <v>0</v>
      </c>
      <c r="D2584" s="20" t="s">
        <v>609</v>
      </c>
      <c r="E2584" s="131">
        <v>0</v>
      </c>
    </row>
    <row r="2585" spans="1:5">
      <c r="A2585" t="s">
        <v>1956</v>
      </c>
      <c r="B2585">
        <v>50</v>
      </c>
      <c r="D2585" s="20" t="s">
        <v>612</v>
      </c>
      <c r="E2585" s="131">
        <v>0</v>
      </c>
    </row>
    <row r="2586" spans="1:5">
      <c r="A2586" t="s">
        <v>1957</v>
      </c>
      <c r="B2586">
        <v>50</v>
      </c>
      <c r="D2586" s="20" t="s">
        <v>614</v>
      </c>
      <c r="E2586" s="131">
        <v>0</v>
      </c>
    </row>
    <row r="2587" spans="1:5">
      <c r="A2587" t="s">
        <v>5071</v>
      </c>
      <c r="B2587">
        <v>0</v>
      </c>
      <c r="D2587" s="20" t="s">
        <v>615</v>
      </c>
      <c r="E2587" s="131">
        <v>0</v>
      </c>
    </row>
    <row r="2588" spans="1:5">
      <c r="A2588" t="s">
        <v>1958</v>
      </c>
      <c r="B2588">
        <v>0</v>
      </c>
      <c r="D2588" s="20" t="s">
        <v>616</v>
      </c>
      <c r="E2588" s="131">
        <v>0</v>
      </c>
    </row>
    <row r="2589" spans="1:5">
      <c r="A2589" t="s">
        <v>1959</v>
      </c>
      <c r="B2589">
        <v>50</v>
      </c>
      <c r="D2589" s="20" t="s">
        <v>617</v>
      </c>
      <c r="E2589" s="131">
        <v>0</v>
      </c>
    </row>
    <row r="2590" spans="1:5">
      <c r="A2590" t="s">
        <v>1960</v>
      </c>
      <c r="B2590">
        <v>50</v>
      </c>
      <c r="D2590" s="20" t="s">
        <v>618</v>
      </c>
      <c r="E2590" s="131">
        <v>0</v>
      </c>
    </row>
    <row r="2591" spans="1:5">
      <c r="A2591" t="s">
        <v>1961</v>
      </c>
      <c r="B2591">
        <v>0</v>
      </c>
      <c r="D2591" s="20" t="s">
        <v>619</v>
      </c>
      <c r="E2591" s="131">
        <v>0</v>
      </c>
    </row>
    <row r="2592" spans="1:5">
      <c r="A2592" t="s">
        <v>1962</v>
      </c>
      <c r="B2592">
        <v>0</v>
      </c>
      <c r="D2592" s="20" t="s">
        <v>620</v>
      </c>
      <c r="E2592" s="131">
        <v>0</v>
      </c>
    </row>
    <row r="2593" spans="1:5">
      <c r="A2593" t="s">
        <v>1963</v>
      </c>
      <c r="B2593">
        <v>50</v>
      </c>
      <c r="D2593" s="20" t="s">
        <v>621</v>
      </c>
      <c r="E2593" s="131">
        <v>0</v>
      </c>
    </row>
    <row r="2594" spans="1:5">
      <c r="A2594" t="s">
        <v>1964</v>
      </c>
      <c r="B2594">
        <v>50</v>
      </c>
      <c r="D2594" s="20" t="s">
        <v>622</v>
      </c>
      <c r="E2594" s="131">
        <v>0</v>
      </c>
    </row>
    <row r="2595" spans="1:5">
      <c r="A2595" t="s">
        <v>1965</v>
      </c>
      <c r="B2595">
        <v>50</v>
      </c>
      <c r="D2595" s="20" t="s">
        <v>623</v>
      </c>
      <c r="E2595" s="131">
        <v>0</v>
      </c>
    </row>
    <row r="2596" spans="1:5">
      <c r="A2596" t="s">
        <v>1966</v>
      </c>
      <c r="B2596">
        <v>50</v>
      </c>
      <c r="D2596" s="20" t="s">
        <v>624</v>
      </c>
      <c r="E2596" s="131">
        <v>0</v>
      </c>
    </row>
    <row r="2597" spans="1:5">
      <c r="A2597" t="s">
        <v>1967</v>
      </c>
      <c r="B2597">
        <v>50</v>
      </c>
      <c r="D2597" s="20" t="s">
        <v>628</v>
      </c>
      <c r="E2597" s="131">
        <v>0</v>
      </c>
    </row>
    <row r="2598" spans="1:5">
      <c r="A2598" t="s">
        <v>1968</v>
      </c>
      <c r="B2598">
        <v>50</v>
      </c>
      <c r="D2598" s="20" t="s">
        <v>634</v>
      </c>
      <c r="E2598" s="131">
        <v>0</v>
      </c>
    </row>
    <row r="2599" spans="1:5">
      <c r="A2599" t="s">
        <v>5072</v>
      </c>
      <c r="B2599">
        <v>50</v>
      </c>
      <c r="D2599" s="20" t="s">
        <v>638</v>
      </c>
      <c r="E2599" s="131">
        <v>0</v>
      </c>
    </row>
    <row r="2600" spans="1:5">
      <c r="A2600" t="s">
        <v>1969</v>
      </c>
      <c r="B2600">
        <v>0</v>
      </c>
      <c r="D2600" s="20" t="s">
        <v>641</v>
      </c>
      <c r="E2600" s="131">
        <v>0</v>
      </c>
    </row>
    <row r="2601" spans="1:5">
      <c r="A2601" t="s">
        <v>1970</v>
      </c>
      <c r="B2601">
        <v>50</v>
      </c>
      <c r="D2601" s="20" t="s">
        <v>642</v>
      </c>
      <c r="E2601" s="131">
        <v>0</v>
      </c>
    </row>
    <row r="2602" spans="1:5">
      <c r="A2602" t="s">
        <v>5073</v>
      </c>
      <c r="B2602">
        <v>50</v>
      </c>
      <c r="D2602" s="20" t="s">
        <v>644</v>
      </c>
      <c r="E2602" s="131">
        <v>0</v>
      </c>
    </row>
    <row r="2603" spans="1:5">
      <c r="A2603" t="s">
        <v>1971</v>
      </c>
      <c r="B2603">
        <v>50</v>
      </c>
      <c r="D2603" s="20" t="s">
        <v>645</v>
      </c>
      <c r="E2603" s="131">
        <v>0</v>
      </c>
    </row>
    <row r="2604" spans="1:5">
      <c r="A2604" t="s">
        <v>1972</v>
      </c>
      <c r="B2604">
        <v>50</v>
      </c>
      <c r="D2604" s="20" t="s">
        <v>646</v>
      </c>
      <c r="E2604" s="131">
        <v>0</v>
      </c>
    </row>
    <row r="2605" spans="1:5">
      <c r="A2605" t="s">
        <v>1973</v>
      </c>
      <c r="B2605">
        <v>50</v>
      </c>
      <c r="D2605" s="20" t="s">
        <v>647</v>
      </c>
      <c r="E2605" s="131">
        <v>0</v>
      </c>
    </row>
    <row r="2606" spans="1:5">
      <c r="A2606" t="s">
        <v>1974</v>
      </c>
      <c r="B2606">
        <v>50</v>
      </c>
      <c r="D2606" s="20" t="s">
        <v>658</v>
      </c>
      <c r="E2606" s="131">
        <v>0</v>
      </c>
    </row>
    <row r="2607" spans="1:5">
      <c r="A2607" t="s">
        <v>1975</v>
      </c>
      <c r="B2607">
        <v>0</v>
      </c>
      <c r="D2607" s="20" t="s">
        <v>659</v>
      </c>
      <c r="E2607" s="131">
        <v>0</v>
      </c>
    </row>
    <row r="2608" spans="1:5">
      <c r="A2608" t="s">
        <v>5074</v>
      </c>
      <c r="B2608">
        <v>50</v>
      </c>
      <c r="D2608" s="20" t="s">
        <v>660</v>
      </c>
      <c r="E2608" s="131">
        <v>0</v>
      </c>
    </row>
    <row r="2609" spans="1:5">
      <c r="A2609" t="s">
        <v>1976</v>
      </c>
      <c r="B2609">
        <v>50</v>
      </c>
      <c r="D2609" s="20" t="s">
        <v>661</v>
      </c>
      <c r="E2609" s="131">
        <v>0</v>
      </c>
    </row>
    <row r="2610" spans="1:5">
      <c r="A2610" t="s">
        <v>1977</v>
      </c>
      <c r="B2610">
        <v>50</v>
      </c>
      <c r="D2610" s="20" t="s">
        <v>662</v>
      </c>
      <c r="E2610" s="131">
        <v>0</v>
      </c>
    </row>
    <row r="2611" spans="1:5">
      <c r="A2611" t="s">
        <v>1978</v>
      </c>
      <c r="B2611">
        <v>0</v>
      </c>
      <c r="D2611" s="20" t="s">
        <v>663</v>
      </c>
      <c r="E2611" s="131">
        <v>0</v>
      </c>
    </row>
    <row r="2612" spans="1:5">
      <c r="A2612" t="s">
        <v>1979</v>
      </c>
      <c r="B2612">
        <v>50</v>
      </c>
      <c r="D2612" s="20" t="s">
        <v>1776</v>
      </c>
      <c r="E2612" s="131">
        <v>0</v>
      </c>
    </row>
    <row r="2613" spans="1:5">
      <c r="A2613" t="s">
        <v>1980</v>
      </c>
      <c r="B2613">
        <v>50</v>
      </c>
      <c r="D2613" s="20" t="s">
        <v>1794</v>
      </c>
      <c r="E2613" s="131">
        <v>0</v>
      </c>
    </row>
    <row r="2614" spans="1:5">
      <c r="A2614" t="s">
        <v>1981</v>
      </c>
      <c r="B2614">
        <v>50</v>
      </c>
      <c r="D2614" s="20" t="s">
        <v>1818</v>
      </c>
      <c r="E2614" s="131">
        <v>0</v>
      </c>
    </row>
    <row r="2615" spans="1:5">
      <c r="A2615" t="s">
        <v>1982</v>
      </c>
      <c r="B2615">
        <v>0</v>
      </c>
      <c r="D2615" s="20" t="s">
        <v>1823</v>
      </c>
      <c r="E2615" s="131">
        <v>0</v>
      </c>
    </row>
    <row r="2616" spans="1:5">
      <c r="A2616" t="s">
        <v>1983</v>
      </c>
      <c r="B2616">
        <v>0</v>
      </c>
      <c r="D2616" s="20" t="s">
        <v>1824</v>
      </c>
      <c r="E2616" s="131">
        <v>0</v>
      </c>
    </row>
    <row r="2617" spans="1:5">
      <c r="A2617" t="s">
        <v>1984</v>
      </c>
      <c r="B2617">
        <v>50</v>
      </c>
      <c r="D2617" s="20" t="s">
        <v>1829</v>
      </c>
      <c r="E2617" s="131">
        <v>0</v>
      </c>
    </row>
    <row r="2618" spans="1:5">
      <c r="A2618" t="s">
        <v>1985</v>
      </c>
      <c r="B2618">
        <v>50</v>
      </c>
      <c r="D2618" s="20" t="s">
        <v>1830</v>
      </c>
      <c r="E2618" s="131">
        <v>0</v>
      </c>
    </row>
    <row r="2619" spans="1:5">
      <c r="A2619" t="s">
        <v>1986</v>
      </c>
      <c r="B2619">
        <v>0</v>
      </c>
      <c r="D2619" s="20" t="s">
        <v>1843</v>
      </c>
      <c r="E2619" s="131">
        <v>0</v>
      </c>
    </row>
    <row r="2620" spans="1:5">
      <c r="A2620" t="s">
        <v>1987</v>
      </c>
      <c r="B2620">
        <v>50</v>
      </c>
      <c r="D2620" s="20" t="s">
        <v>1859</v>
      </c>
      <c r="E2620" s="131">
        <v>0</v>
      </c>
    </row>
    <row r="2621" spans="1:5">
      <c r="A2621" t="s">
        <v>1988</v>
      </c>
      <c r="B2621">
        <v>50</v>
      </c>
      <c r="D2621" s="20" t="s">
        <v>1863</v>
      </c>
      <c r="E2621" s="131">
        <v>0</v>
      </c>
    </row>
    <row r="2622" spans="1:5">
      <c r="A2622" t="s">
        <v>1989</v>
      </c>
      <c r="B2622">
        <v>50</v>
      </c>
      <c r="D2622" s="20" t="s">
        <v>1892</v>
      </c>
      <c r="E2622" s="131">
        <v>0</v>
      </c>
    </row>
    <row r="2623" spans="1:5">
      <c r="A2623" t="s">
        <v>1990</v>
      </c>
      <c r="B2623">
        <v>50</v>
      </c>
      <c r="D2623" s="20" t="s">
        <v>1905</v>
      </c>
      <c r="E2623" s="131">
        <v>0</v>
      </c>
    </row>
    <row r="2624" spans="1:5">
      <c r="A2624" t="s">
        <v>1991</v>
      </c>
      <c r="B2624">
        <v>50</v>
      </c>
      <c r="D2624" s="20" t="s">
        <v>1907</v>
      </c>
      <c r="E2624" s="131">
        <v>0</v>
      </c>
    </row>
    <row r="2625" spans="1:5">
      <c r="A2625" t="s">
        <v>1992</v>
      </c>
      <c r="B2625">
        <v>50</v>
      </c>
      <c r="D2625" s="20" t="s">
        <v>1935</v>
      </c>
      <c r="E2625" s="131">
        <v>0</v>
      </c>
    </row>
    <row r="2626" spans="1:5">
      <c r="A2626" t="s">
        <v>1993</v>
      </c>
      <c r="B2626">
        <v>50</v>
      </c>
      <c r="D2626" s="20" t="s">
        <v>1936</v>
      </c>
      <c r="E2626" s="131">
        <v>0</v>
      </c>
    </row>
    <row r="2627" spans="1:5">
      <c r="A2627" t="s">
        <v>5075</v>
      </c>
      <c r="B2627">
        <v>0</v>
      </c>
      <c r="D2627" s="20" t="s">
        <v>1937</v>
      </c>
      <c r="E2627" s="131">
        <v>1</v>
      </c>
    </row>
    <row r="2628" spans="1:5">
      <c r="A2628" t="s">
        <v>1994</v>
      </c>
      <c r="B2628">
        <v>0</v>
      </c>
      <c r="D2628" s="20" t="s">
        <v>1944</v>
      </c>
      <c r="E2628" s="131">
        <v>0</v>
      </c>
    </row>
    <row r="2629" spans="1:5">
      <c r="A2629" t="s">
        <v>1995</v>
      </c>
      <c r="B2629">
        <v>50</v>
      </c>
      <c r="D2629" s="20" t="s">
        <v>1946</v>
      </c>
      <c r="E2629" s="131">
        <v>0</v>
      </c>
    </row>
    <row r="2630" spans="1:5">
      <c r="A2630" t="s">
        <v>1996</v>
      </c>
      <c r="B2630">
        <v>50</v>
      </c>
      <c r="D2630" s="20" t="s">
        <v>1974</v>
      </c>
      <c r="E2630" s="131">
        <v>0</v>
      </c>
    </row>
    <row r="2631" spans="1:5">
      <c r="A2631" t="s">
        <v>1997</v>
      </c>
      <c r="B2631">
        <v>50</v>
      </c>
      <c r="D2631" s="20" t="s">
        <v>2352</v>
      </c>
      <c r="E2631" s="131">
        <v>0</v>
      </c>
    </row>
    <row r="2632" spans="1:5">
      <c r="A2632" t="s">
        <v>1998</v>
      </c>
      <c r="B2632">
        <v>50</v>
      </c>
      <c r="D2632" s="20" t="s">
        <v>2382</v>
      </c>
      <c r="E2632" s="131">
        <v>0</v>
      </c>
    </row>
    <row r="2633" spans="1:5">
      <c r="A2633" t="s">
        <v>1999</v>
      </c>
      <c r="B2633">
        <v>50</v>
      </c>
      <c r="D2633" s="20" t="s">
        <v>2817</v>
      </c>
      <c r="E2633" s="131">
        <v>0</v>
      </c>
    </row>
    <row r="2634" spans="1:5">
      <c r="A2634" t="s">
        <v>2000</v>
      </c>
      <c r="B2634">
        <v>50</v>
      </c>
      <c r="D2634" s="20" t="s">
        <v>2825</v>
      </c>
      <c r="E2634" s="131">
        <v>0</v>
      </c>
    </row>
    <row r="2635" spans="1:5">
      <c r="A2635" t="s">
        <v>5076</v>
      </c>
      <c r="B2635">
        <v>50</v>
      </c>
      <c r="D2635" s="20" t="s">
        <v>2835</v>
      </c>
      <c r="E2635" s="131">
        <v>0</v>
      </c>
    </row>
    <row r="2636" spans="1:5">
      <c r="A2636" t="s">
        <v>2001</v>
      </c>
      <c r="B2636">
        <v>50</v>
      </c>
      <c r="D2636" s="20" t="s">
        <v>2837</v>
      </c>
      <c r="E2636" s="131">
        <v>0</v>
      </c>
    </row>
    <row r="2637" spans="1:5">
      <c r="A2637" t="s">
        <v>2002</v>
      </c>
      <c r="B2637">
        <v>50</v>
      </c>
      <c r="D2637" s="20" t="s">
        <v>2838</v>
      </c>
      <c r="E2637" s="131">
        <v>0</v>
      </c>
    </row>
    <row r="2638" spans="1:5">
      <c r="A2638" t="s">
        <v>2003</v>
      </c>
      <c r="B2638">
        <v>50</v>
      </c>
      <c r="D2638" s="20" t="s">
        <v>2851</v>
      </c>
      <c r="E2638" s="131">
        <v>0</v>
      </c>
    </row>
    <row r="2639" spans="1:5">
      <c r="A2639" t="s">
        <v>2004</v>
      </c>
      <c r="B2639">
        <v>50</v>
      </c>
      <c r="D2639" s="20" t="s">
        <v>2855</v>
      </c>
      <c r="E2639" s="131">
        <v>1</v>
      </c>
    </row>
    <row r="2640" spans="1:5">
      <c r="A2640" t="s">
        <v>2005</v>
      </c>
      <c r="B2640">
        <v>50</v>
      </c>
      <c r="D2640" s="20" t="s">
        <v>2860</v>
      </c>
      <c r="E2640" s="131">
        <v>0</v>
      </c>
    </row>
    <row r="2641" spans="1:5">
      <c r="A2641" t="s">
        <v>5077</v>
      </c>
      <c r="B2641">
        <v>50</v>
      </c>
      <c r="D2641" s="20" t="s">
        <v>2862</v>
      </c>
      <c r="E2641" s="131">
        <v>0</v>
      </c>
    </row>
    <row r="2642" spans="1:5">
      <c r="A2642" t="s">
        <v>2006</v>
      </c>
      <c r="B2642">
        <v>50</v>
      </c>
      <c r="D2642" s="20" t="s">
        <v>2867</v>
      </c>
      <c r="E2642" s="131">
        <v>1</v>
      </c>
    </row>
    <row r="2643" spans="1:5">
      <c r="A2643" t="s">
        <v>2007</v>
      </c>
      <c r="B2643">
        <v>61</v>
      </c>
      <c r="D2643" s="20" t="s">
        <v>2869</v>
      </c>
      <c r="E2643" s="131">
        <v>0</v>
      </c>
    </row>
    <row r="2644" spans="1:5">
      <c r="A2644" t="s">
        <v>2008</v>
      </c>
      <c r="B2644">
        <v>24</v>
      </c>
      <c r="D2644" s="20" t="s">
        <v>2870</v>
      </c>
      <c r="E2644" s="131">
        <v>0</v>
      </c>
    </row>
    <row r="2645" spans="1:5">
      <c r="A2645" t="s">
        <v>2009</v>
      </c>
      <c r="B2645">
        <v>13</v>
      </c>
      <c r="D2645" s="20" t="s">
        <v>2875</v>
      </c>
      <c r="E2645" s="131">
        <v>0</v>
      </c>
    </row>
    <row r="2646" spans="1:5">
      <c r="A2646" t="s">
        <v>2010</v>
      </c>
      <c r="B2646">
        <v>53</v>
      </c>
      <c r="D2646" s="20" t="s">
        <v>2881</v>
      </c>
      <c r="E2646" s="131">
        <v>0</v>
      </c>
    </row>
    <row r="2647" spans="1:5">
      <c r="A2647" t="s">
        <v>2011</v>
      </c>
      <c r="B2647">
        <v>147</v>
      </c>
      <c r="D2647" s="20" t="s">
        <v>2885</v>
      </c>
      <c r="E2647" s="131">
        <v>0</v>
      </c>
    </row>
    <row r="2648" spans="1:5">
      <c r="A2648" t="s">
        <v>2012</v>
      </c>
      <c r="B2648">
        <v>11</v>
      </c>
      <c r="D2648" s="20" t="s">
        <v>2887</v>
      </c>
      <c r="E2648" s="131">
        <v>0</v>
      </c>
    </row>
    <row r="2649" spans="1:5">
      <c r="A2649" t="s">
        <v>2013</v>
      </c>
      <c r="B2649">
        <v>37</v>
      </c>
      <c r="D2649" s="20" t="s">
        <v>2888</v>
      </c>
      <c r="E2649" s="131">
        <v>0</v>
      </c>
    </row>
    <row r="2650" spans="1:5">
      <c r="A2650" t="s">
        <v>2014</v>
      </c>
      <c r="B2650">
        <v>66</v>
      </c>
      <c r="D2650" s="20" t="s">
        <v>2891</v>
      </c>
      <c r="E2650" s="131">
        <v>0</v>
      </c>
    </row>
    <row r="2651" spans="1:5">
      <c r="A2651" t="s">
        <v>2015</v>
      </c>
      <c r="B2651">
        <v>14</v>
      </c>
      <c r="D2651" s="20" t="s">
        <v>2893</v>
      </c>
      <c r="E2651" s="131">
        <v>0</v>
      </c>
    </row>
    <row r="2652" spans="1:5">
      <c r="A2652" t="s">
        <v>2016</v>
      </c>
      <c r="B2652">
        <v>75</v>
      </c>
      <c r="D2652" s="20" t="s">
        <v>2901</v>
      </c>
      <c r="E2652" s="131">
        <v>0</v>
      </c>
    </row>
    <row r="2653" spans="1:5">
      <c r="A2653" t="s">
        <v>2017</v>
      </c>
      <c r="B2653">
        <v>38</v>
      </c>
      <c r="D2653" s="20" t="s">
        <v>2902</v>
      </c>
      <c r="E2653" s="131">
        <v>0</v>
      </c>
    </row>
    <row r="2654" spans="1:5">
      <c r="A2654" t="s">
        <v>2018</v>
      </c>
      <c r="B2654">
        <v>112</v>
      </c>
      <c r="D2654" s="20" t="s">
        <v>2904</v>
      </c>
      <c r="E2654" s="131">
        <v>0</v>
      </c>
    </row>
    <row r="2655" spans="1:5">
      <c r="A2655" t="s">
        <v>2019</v>
      </c>
      <c r="B2655">
        <v>62</v>
      </c>
      <c r="D2655" s="20" t="s">
        <v>2921</v>
      </c>
      <c r="E2655" s="131">
        <v>0</v>
      </c>
    </row>
    <row r="2656" spans="1:5">
      <c r="A2656" t="s">
        <v>2020</v>
      </c>
      <c r="B2656">
        <v>15</v>
      </c>
      <c r="D2656" s="20" t="s">
        <v>3000</v>
      </c>
      <c r="E2656" s="131">
        <v>0</v>
      </c>
    </row>
    <row r="2657" spans="1:5">
      <c r="A2657" t="s">
        <v>2021</v>
      </c>
      <c r="B2657">
        <v>18</v>
      </c>
      <c r="D2657" s="20" t="s">
        <v>3015</v>
      </c>
      <c r="E2657" s="131">
        <v>0</v>
      </c>
    </row>
    <row r="2658" spans="1:5">
      <c r="A2658" t="s">
        <v>2022</v>
      </c>
      <c r="B2658">
        <v>38</v>
      </c>
      <c r="D2658" s="20" t="s">
        <v>3018</v>
      </c>
      <c r="E2658" s="131">
        <v>0</v>
      </c>
    </row>
    <row r="2659" spans="1:5">
      <c r="A2659" t="s">
        <v>2023</v>
      </c>
      <c r="B2659">
        <v>136</v>
      </c>
      <c r="D2659" s="20" t="s">
        <v>3029</v>
      </c>
      <c r="E2659" s="131">
        <v>0</v>
      </c>
    </row>
    <row r="2660" spans="1:5">
      <c r="A2660" t="s">
        <v>2024</v>
      </c>
      <c r="B2660">
        <v>28</v>
      </c>
      <c r="D2660" s="20" t="s">
        <v>3038</v>
      </c>
      <c r="E2660" s="131">
        <v>0</v>
      </c>
    </row>
    <row r="2661" spans="1:5">
      <c r="A2661" t="s">
        <v>2025</v>
      </c>
      <c r="B2661">
        <v>141</v>
      </c>
      <c r="D2661" s="20" t="s">
        <v>3040</v>
      </c>
      <c r="E2661" s="131">
        <v>1</v>
      </c>
    </row>
    <row r="2662" spans="1:5">
      <c r="A2662" t="s">
        <v>2026</v>
      </c>
      <c r="B2662">
        <v>46</v>
      </c>
      <c r="D2662" s="20" t="s">
        <v>3059</v>
      </c>
      <c r="E2662" s="131">
        <v>0</v>
      </c>
    </row>
    <row r="2663" spans="1:5">
      <c r="A2663" t="s">
        <v>2027</v>
      </c>
      <c r="B2663">
        <v>23</v>
      </c>
      <c r="D2663" s="20" t="s">
        <v>3065</v>
      </c>
      <c r="E2663" s="131">
        <v>0</v>
      </c>
    </row>
    <row r="2664" spans="1:5">
      <c r="A2664" t="s">
        <v>2028</v>
      </c>
      <c r="B2664">
        <v>16</v>
      </c>
      <c r="D2664" s="20" t="s">
        <v>3068</v>
      </c>
      <c r="E2664" s="131">
        <v>0</v>
      </c>
    </row>
    <row r="2665" spans="1:5">
      <c r="A2665" t="s">
        <v>2029</v>
      </c>
      <c r="B2665">
        <v>10</v>
      </c>
      <c r="D2665" s="20" t="s">
        <v>3082</v>
      </c>
      <c r="E2665" s="131">
        <v>0</v>
      </c>
    </row>
    <row r="2666" spans="1:5">
      <c r="A2666" t="s">
        <v>2030</v>
      </c>
      <c r="B2666">
        <v>98</v>
      </c>
      <c r="D2666" s="20" t="s">
        <v>3088</v>
      </c>
      <c r="E2666" s="131">
        <v>0</v>
      </c>
    </row>
    <row r="2667" spans="1:5">
      <c r="A2667" t="s">
        <v>2031</v>
      </c>
      <c r="B2667">
        <v>38</v>
      </c>
      <c r="D2667" s="20" t="s">
        <v>3090</v>
      </c>
      <c r="E2667" s="131">
        <v>0</v>
      </c>
    </row>
    <row r="2668" spans="1:5">
      <c r="A2668" t="s">
        <v>2032</v>
      </c>
      <c r="B2668">
        <v>30</v>
      </c>
      <c r="D2668" s="20" t="s">
        <v>3095</v>
      </c>
      <c r="E2668" s="131">
        <v>0</v>
      </c>
    </row>
    <row r="2669" spans="1:5">
      <c r="A2669" t="s">
        <v>2033</v>
      </c>
      <c r="B2669">
        <v>86</v>
      </c>
      <c r="D2669" s="20" t="s">
        <v>3105</v>
      </c>
      <c r="E2669" s="131">
        <v>0</v>
      </c>
    </row>
    <row r="2670" spans="1:5">
      <c r="A2670" t="s">
        <v>2034</v>
      </c>
      <c r="B2670">
        <v>10</v>
      </c>
      <c r="D2670" s="20" t="s">
        <v>3109</v>
      </c>
      <c r="E2670" s="131">
        <v>0</v>
      </c>
    </row>
    <row r="2671" spans="1:5">
      <c r="A2671" t="s">
        <v>2035</v>
      </c>
      <c r="B2671">
        <v>82</v>
      </c>
      <c r="D2671" s="20" t="s">
        <v>3110</v>
      </c>
      <c r="E2671" s="131">
        <v>0</v>
      </c>
    </row>
    <row r="2672" spans="1:5">
      <c r="A2672" t="s">
        <v>2036</v>
      </c>
      <c r="B2672">
        <v>19</v>
      </c>
      <c r="D2672" s="20" t="s">
        <v>3127</v>
      </c>
      <c r="E2672" s="131">
        <v>0</v>
      </c>
    </row>
    <row r="2673" spans="1:5">
      <c r="A2673" t="s">
        <v>2037</v>
      </c>
      <c r="B2673">
        <v>3</v>
      </c>
      <c r="D2673" s="20" t="s">
        <v>3129</v>
      </c>
      <c r="E2673" s="131">
        <v>0</v>
      </c>
    </row>
    <row r="2674" spans="1:5">
      <c r="A2674" t="s">
        <v>2038</v>
      </c>
      <c r="B2674">
        <v>0</v>
      </c>
      <c r="D2674" s="20" t="s">
        <v>3130</v>
      </c>
      <c r="E2674" s="131">
        <v>0</v>
      </c>
    </row>
    <row r="2675" spans="1:5">
      <c r="A2675" t="s">
        <v>2039</v>
      </c>
      <c r="B2675">
        <v>25</v>
      </c>
      <c r="D2675" s="20" t="s">
        <v>3137</v>
      </c>
      <c r="E2675" s="131">
        <v>0</v>
      </c>
    </row>
    <row r="2676" spans="1:5">
      <c r="A2676" t="s">
        <v>2040</v>
      </c>
      <c r="B2676">
        <v>0</v>
      </c>
      <c r="D2676" s="20" t="s">
        <v>3140</v>
      </c>
      <c r="E2676" s="131">
        <v>0</v>
      </c>
    </row>
    <row r="2677" spans="1:5">
      <c r="A2677" t="s">
        <v>2041</v>
      </c>
      <c r="B2677">
        <v>0</v>
      </c>
      <c r="D2677" s="20" t="s">
        <v>3150</v>
      </c>
      <c r="E2677" s="131">
        <v>0</v>
      </c>
    </row>
    <row r="2678" spans="1:5">
      <c r="A2678" t="s">
        <v>2042</v>
      </c>
      <c r="B2678">
        <v>3</v>
      </c>
      <c r="D2678" s="20" t="s">
        <v>3152</v>
      </c>
      <c r="E2678" s="131">
        <v>0</v>
      </c>
    </row>
    <row r="2679" spans="1:5">
      <c r="A2679" t="s">
        <v>2103</v>
      </c>
      <c r="B2679">
        <v>112</v>
      </c>
      <c r="D2679" s="20" t="s">
        <v>3159</v>
      </c>
      <c r="E2679" s="131">
        <v>0</v>
      </c>
    </row>
    <row r="2680" spans="1:5">
      <c r="A2680" t="s">
        <v>2104</v>
      </c>
      <c r="B2680">
        <v>56</v>
      </c>
      <c r="D2680" s="20" t="s">
        <v>3164</v>
      </c>
      <c r="E2680" s="131">
        <v>0</v>
      </c>
    </row>
    <row r="2681" spans="1:5">
      <c r="A2681" t="s">
        <v>2105</v>
      </c>
      <c r="B2681">
        <v>116</v>
      </c>
      <c r="D2681" s="20" t="s">
        <v>3167</v>
      </c>
      <c r="E2681" s="131">
        <v>0</v>
      </c>
    </row>
    <row r="2682" spans="1:5">
      <c r="A2682" t="s">
        <v>2106</v>
      </c>
      <c r="B2682">
        <v>159</v>
      </c>
      <c r="D2682" s="20" t="s">
        <v>3174</v>
      </c>
      <c r="E2682" s="131">
        <v>0</v>
      </c>
    </row>
    <row r="2683" spans="1:5">
      <c r="A2683" t="s">
        <v>2107</v>
      </c>
      <c r="B2683">
        <v>146</v>
      </c>
      <c r="D2683" s="20" t="s">
        <v>3181</v>
      </c>
      <c r="E2683" s="131">
        <v>0</v>
      </c>
    </row>
    <row r="2684" spans="1:5">
      <c r="A2684" t="s">
        <v>2108</v>
      </c>
      <c r="B2684">
        <v>103</v>
      </c>
      <c r="D2684" s="20" t="s">
        <v>3182</v>
      </c>
      <c r="E2684" s="131">
        <v>0</v>
      </c>
    </row>
    <row r="2685" spans="1:5">
      <c r="A2685" t="s">
        <v>2109</v>
      </c>
      <c r="B2685">
        <v>129</v>
      </c>
      <c r="D2685" s="20" t="s">
        <v>3958</v>
      </c>
      <c r="E2685" s="131">
        <v>0</v>
      </c>
    </row>
    <row r="2686" spans="1:5">
      <c r="A2686" t="s">
        <v>2110</v>
      </c>
      <c r="B2686">
        <v>133</v>
      </c>
      <c r="D2686" s="20" t="s">
        <v>3984</v>
      </c>
      <c r="E2686" s="131">
        <v>0</v>
      </c>
    </row>
    <row r="2687" spans="1:5">
      <c r="A2687" t="s">
        <v>2142</v>
      </c>
      <c r="B2687">
        <v>26</v>
      </c>
      <c r="D2687" s="20" t="s">
        <v>4058</v>
      </c>
      <c r="E2687" s="131">
        <v>0</v>
      </c>
    </row>
    <row r="2688" spans="1:5">
      <c r="A2688" t="s">
        <v>2143</v>
      </c>
      <c r="B2688">
        <v>38</v>
      </c>
      <c r="D2688" s="20" t="s">
        <v>4065</v>
      </c>
      <c r="E2688" s="131">
        <v>0</v>
      </c>
    </row>
    <row r="2689" spans="1:5">
      <c r="A2689" t="s">
        <v>2144</v>
      </c>
      <c r="B2689">
        <v>125</v>
      </c>
      <c r="D2689" s="20" t="s">
        <v>4070</v>
      </c>
      <c r="E2689" s="131">
        <v>0</v>
      </c>
    </row>
    <row r="2690" spans="1:5">
      <c r="A2690" t="s">
        <v>2144</v>
      </c>
      <c r="B2690">
        <v>233</v>
      </c>
      <c r="D2690" s="20" t="s">
        <v>4077</v>
      </c>
      <c r="E2690" s="131">
        <v>0</v>
      </c>
    </row>
    <row r="2691" spans="1:5">
      <c r="A2691" t="s">
        <v>2145</v>
      </c>
      <c r="B2691">
        <v>129</v>
      </c>
      <c r="D2691" s="20" t="s">
        <v>293</v>
      </c>
      <c r="E2691" s="131">
        <v>0</v>
      </c>
    </row>
    <row r="2692" spans="1:5">
      <c r="A2692" t="s">
        <v>2145</v>
      </c>
      <c r="B2692">
        <v>167</v>
      </c>
      <c r="D2692" s="20" t="s">
        <v>301</v>
      </c>
      <c r="E2692" s="131">
        <v>0</v>
      </c>
    </row>
    <row r="2693" spans="1:5">
      <c r="A2693" t="s">
        <v>2146</v>
      </c>
      <c r="B2693">
        <v>69</v>
      </c>
      <c r="D2693" s="20" t="s">
        <v>333</v>
      </c>
      <c r="E2693" s="131">
        <v>0</v>
      </c>
    </row>
    <row r="2694" spans="1:5">
      <c r="A2694" t="s">
        <v>2147</v>
      </c>
      <c r="B2694">
        <v>47</v>
      </c>
      <c r="D2694" s="20" t="s">
        <v>366</v>
      </c>
      <c r="E2694" s="131">
        <v>0</v>
      </c>
    </row>
    <row r="2695" spans="1:5">
      <c r="A2695" t="s">
        <v>2148</v>
      </c>
      <c r="B2695">
        <v>128</v>
      </c>
      <c r="D2695" s="20" t="s">
        <v>377</v>
      </c>
      <c r="E2695" s="131">
        <v>0</v>
      </c>
    </row>
    <row r="2696" spans="1:5">
      <c r="A2696" t="s">
        <v>2148</v>
      </c>
      <c r="B2696">
        <v>62</v>
      </c>
      <c r="D2696" s="20" t="s">
        <v>392</v>
      </c>
      <c r="E2696" s="131">
        <v>0</v>
      </c>
    </row>
    <row r="2697" spans="1:5">
      <c r="A2697" t="s">
        <v>2149</v>
      </c>
      <c r="B2697">
        <v>203</v>
      </c>
      <c r="D2697" s="20" t="s">
        <v>402</v>
      </c>
      <c r="E2697" s="131">
        <v>2</v>
      </c>
    </row>
    <row r="2698" spans="1:5">
      <c r="A2698" t="s">
        <v>2149</v>
      </c>
      <c r="B2698">
        <v>111</v>
      </c>
      <c r="D2698" s="20" t="s">
        <v>439</v>
      </c>
      <c r="E2698" s="131">
        <v>0</v>
      </c>
    </row>
    <row r="2699" spans="1:5">
      <c r="A2699" t="s">
        <v>2150</v>
      </c>
      <c r="B2699">
        <v>84</v>
      </c>
      <c r="D2699" s="20" t="s">
        <v>508</v>
      </c>
      <c r="E2699" s="131">
        <v>0</v>
      </c>
    </row>
    <row r="2700" spans="1:5">
      <c r="A2700" t="s">
        <v>2150</v>
      </c>
      <c r="B2700">
        <v>97</v>
      </c>
      <c r="D2700" s="20" t="s">
        <v>515</v>
      </c>
      <c r="E2700" s="131">
        <v>0</v>
      </c>
    </row>
    <row r="2701" spans="1:5">
      <c r="A2701" t="s">
        <v>2151</v>
      </c>
      <c r="B2701">
        <v>95</v>
      </c>
      <c r="D2701" s="20" t="s">
        <v>529</v>
      </c>
      <c r="E2701" s="131">
        <v>0</v>
      </c>
    </row>
    <row r="2702" spans="1:5">
      <c r="A2702" t="s">
        <v>2151</v>
      </c>
      <c r="B2702">
        <v>82</v>
      </c>
      <c r="D2702" s="20" t="s">
        <v>582</v>
      </c>
      <c r="E2702" s="131">
        <v>0</v>
      </c>
    </row>
    <row r="2703" spans="1:5">
      <c r="A2703" t="s">
        <v>2152</v>
      </c>
      <c r="B2703">
        <v>108</v>
      </c>
      <c r="D2703" s="20" t="s">
        <v>583</v>
      </c>
      <c r="E2703" s="131">
        <v>0</v>
      </c>
    </row>
    <row r="2704" spans="1:5">
      <c r="A2704" t="s">
        <v>2153</v>
      </c>
      <c r="B2704">
        <v>144</v>
      </c>
      <c r="D2704" s="20" t="s">
        <v>594</v>
      </c>
      <c r="E2704" s="131">
        <v>0</v>
      </c>
    </row>
    <row r="2705" spans="1:5">
      <c r="A2705" t="s">
        <v>2154</v>
      </c>
      <c r="B2705">
        <v>115</v>
      </c>
      <c r="D2705" s="20" t="s">
        <v>595</v>
      </c>
      <c r="E2705" s="131">
        <v>0</v>
      </c>
    </row>
    <row r="2706" spans="1:5">
      <c r="A2706" t="s">
        <v>2155</v>
      </c>
      <c r="B2706">
        <v>49</v>
      </c>
      <c r="D2706" s="20" t="s">
        <v>606</v>
      </c>
      <c r="E2706" s="131">
        <v>0</v>
      </c>
    </row>
    <row r="2707" spans="1:5">
      <c r="A2707" t="s">
        <v>2156</v>
      </c>
      <c r="B2707">
        <v>166</v>
      </c>
      <c r="D2707" s="20" t="s">
        <v>630</v>
      </c>
      <c r="E2707" s="131">
        <v>0</v>
      </c>
    </row>
    <row r="2708" spans="1:5">
      <c r="A2708" t="s">
        <v>2157</v>
      </c>
      <c r="B2708">
        <v>260</v>
      </c>
      <c r="D2708" s="20" t="s">
        <v>631</v>
      </c>
      <c r="E2708" s="131">
        <v>0</v>
      </c>
    </row>
    <row r="2709" spans="1:5">
      <c r="A2709" t="s">
        <v>2158</v>
      </c>
      <c r="B2709">
        <v>47</v>
      </c>
      <c r="D2709" s="20" t="s">
        <v>635</v>
      </c>
      <c r="E2709" s="131">
        <v>0</v>
      </c>
    </row>
    <row r="2710" spans="1:5">
      <c r="A2710" t="s">
        <v>2159</v>
      </c>
      <c r="B2710">
        <v>21</v>
      </c>
      <c r="D2710" s="20" t="s">
        <v>650</v>
      </c>
      <c r="E2710" s="131">
        <v>0</v>
      </c>
    </row>
    <row r="2711" spans="1:5">
      <c r="A2711" t="s">
        <v>2160</v>
      </c>
      <c r="B2711">
        <v>144</v>
      </c>
      <c r="D2711" s="20" t="s">
        <v>664</v>
      </c>
      <c r="E2711" s="131">
        <v>0</v>
      </c>
    </row>
    <row r="2712" spans="1:5">
      <c r="A2712" t="s">
        <v>2160</v>
      </c>
      <c r="B2712">
        <v>158</v>
      </c>
      <c r="D2712" s="20" t="s">
        <v>666</v>
      </c>
      <c r="E2712" s="131">
        <v>0</v>
      </c>
    </row>
    <row r="2713" spans="1:5">
      <c r="A2713" t="s">
        <v>2161</v>
      </c>
      <c r="B2713">
        <v>65</v>
      </c>
      <c r="D2713" s="20" t="s">
        <v>667</v>
      </c>
      <c r="E2713" s="131">
        <v>0</v>
      </c>
    </row>
    <row r="2714" spans="1:5">
      <c r="A2714" t="s">
        <v>2161</v>
      </c>
      <c r="B2714">
        <v>237</v>
      </c>
      <c r="D2714" s="20" t="s">
        <v>1785</v>
      </c>
      <c r="E2714" s="131">
        <v>0</v>
      </c>
    </row>
    <row r="2715" spans="1:5">
      <c r="A2715" t="s">
        <v>2162</v>
      </c>
      <c r="B2715">
        <v>34</v>
      </c>
      <c r="D2715" s="20" t="s">
        <v>1961</v>
      </c>
      <c r="E2715" s="131">
        <v>0</v>
      </c>
    </row>
    <row r="2716" spans="1:5">
      <c r="A2716" t="s">
        <v>2162</v>
      </c>
      <c r="B2716">
        <v>55</v>
      </c>
      <c r="D2716" s="20" t="s">
        <v>1992</v>
      </c>
      <c r="E2716" s="131">
        <v>0</v>
      </c>
    </row>
    <row r="2717" spans="1:5">
      <c r="A2717" t="s">
        <v>2163</v>
      </c>
      <c r="B2717">
        <v>112</v>
      </c>
      <c r="D2717" s="20" t="s">
        <v>1998</v>
      </c>
      <c r="E2717" s="131">
        <v>0</v>
      </c>
    </row>
    <row r="2718" spans="1:5">
      <c r="A2718" t="s">
        <v>2163</v>
      </c>
      <c r="B2718">
        <v>185</v>
      </c>
      <c r="D2718" s="20" t="s">
        <v>1999</v>
      </c>
      <c r="E2718" s="131">
        <v>0</v>
      </c>
    </row>
    <row r="2719" spans="1:5">
      <c r="A2719" t="s">
        <v>2164</v>
      </c>
      <c r="B2719">
        <v>391</v>
      </c>
      <c r="D2719" s="20" t="s">
        <v>2823</v>
      </c>
      <c r="E2719" s="131">
        <v>0</v>
      </c>
    </row>
    <row r="2720" spans="1:5">
      <c r="A2720" t="s">
        <v>2164</v>
      </c>
      <c r="B2720">
        <v>299</v>
      </c>
      <c r="D2720" s="20" t="s">
        <v>2826</v>
      </c>
      <c r="E2720" s="131">
        <v>0</v>
      </c>
    </row>
    <row r="2721" spans="1:5">
      <c r="A2721" t="s">
        <v>2165</v>
      </c>
      <c r="B2721">
        <v>557</v>
      </c>
      <c r="D2721" s="20" t="s">
        <v>2832</v>
      </c>
      <c r="E2721" s="131">
        <v>6</v>
      </c>
    </row>
    <row r="2722" spans="1:5">
      <c r="A2722" t="s">
        <v>2165</v>
      </c>
      <c r="B2722">
        <v>600</v>
      </c>
      <c r="D2722" s="20" t="s">
        <v>2842</v>
      </c>
      <c r="E2722" s="131">
        <v>0</v>
      </c>
    </row>
    <row r="2723" spans="1:5">
      <c r="A2723" t="s">
        <v>2166</v>
      </c>
      <c r="B2723">
        <v>100</v>
      </c>
      <c r="D2723" s="20" t="s">
        <v>2900</v>
      </c>
      <c r="E2723" s="131">
        <v>0</v>
      </c>
    </row>
    <row r="2724" spans="1:5">
      <c r="A2724" t="s">
        <v>2167</v>
      </c>
      <c r="B2724">
        <v>103</v>
      </c>
      <c r="D2724" s="20" t="s">
        <v>2913</v>
      </c>
      <c r="E2724" s="131">
        <v>0</v>
      </c>
    </row>
    <row r="2725" spans="1:5">
      <c r="A2725" t="s">
        <v>2168</v>
      </c>
      <c r="B2725">
        <v>51</v>
      </c>
      <c r="D2725" s="20" t="s">
        <v>2917</v>
      </c>
      <c r="E2725" s="131">
        <v>0</v>
      </c>
    </row>
    <row r="2726" spans="1:5">
      <c r="A2726" t="s">
        <v>2169</v>
      </c>
      <c r="B2726">
        <v>52</v>
      </c>
      <c r="D2726" s="20" t="s">
        <v>2922</v>
      </c>
      <c r="E2726" s="131">
        <v>0</v>
      </c>
    </row>
    <row r="2727" spans="1:5">
      <c r="A2727" t="s">
        <v>2170</v>
      </c>
      <c r="B2727">
        <v>33</v>
      </c>
      <c r="D2727" s="20" t="s">
        <v>3019</v>
      </c>
      <c r="E2727" s="131">
        <v>0</v>
      </c>
    </row>
    <row r="2728" spans="1:5">
      <c r="A2728" t="s">
        <v>2170</v>
      </c>
      <c r="B2728">
        <v>38</v>
      </c>
      <c r="D2728" s="20" t="s">
        <v>3021</v>
      </c>
      <c r="E2728" s="131">
        <v>0</v>
      </c>
    </row>
    <row r="2729" spans="1:5">
      <c r="A2729" t="s">
        <v>2171</v>
      </c>
      <c r="B2729">
        <v>22</v>
      </c>
      <c r="D2729" s="20" t="s">
        <v>3063</v>
      </c>
      <c r="E2729" s="131">
        <v>0</v>
      </c>
    </row>
    <row r="2730" spans="1:5">
      <c r="A2730" t="s">
        <v>2171</v>
      </c>
      <c r="B2730">
        <v>228</v>
      </c>
      <c r="D2730" s="20" t="s">
        <v>3097</v>
      </c>
      <c r="E2730" s="131">
        <v>0</v>
      </c>
    </row>
    <row r="2731" spans="1:5">
      <c r="A2731" t="s">
        <v>2172</v>
      </c>
      <c r="B2731">
        <v>72</v>
      </c>
      <c r="D2731" s="20" t="s">
        <v>3099</v>
      </c>
      <c r="E2731" s="131">
        <v>0</v>
      </c>
    </row>
    <row r="2732" spans="1:5">
      <c r="A2732" t="s">
        <v>2173</v>
      </c>
      <c r="B2732">
        <v>90</v>
      </c>
      <c r="D2732" s="20" t="s">
        <v>3120</v>
      </c>
      <c r="E2732" s="131">
        <v>0</v>
      </c>
    </row>
    <row r="2733" spans="1:5">
      <c r="A2733" t="s">
        <v>2174</v>
      </c>
      <c r="B2733">
        <v>221</v>
      </c>
      <c r="D2733" s="20" t="s">
        <v>3122</v>
      </c>
      <c r="E2733" s="131">
        <v>0</v>
      </c>
    </row>
    <row r="2734" spans="1:5">
      <c r="A2734" t="s">
        <v>2174</v>
      </c>
      <c r="B2734">
        <v>202</v>
      </c>
      <c r="D2734" s="20" t="s">
        <v>3125</v>
      </c>
      <c r="E2734" s="131">
        <v>0</v>
      </c>
    </row>
    <row r="2735" spans="1:5">
      <c r="A2735" t="s">
        <v>2175</v>
      </c>
      <c r="B2735">
        <v>190</v>
      </c>
      <c r="D2735" s="20" t="s">
        <v>3139</v>
      </c>
      <c r="E2735" s="131">
        <v>0</v>
      </c>
    </row>
    <row r="2736" spans="1:5">
      <c r="A2736" t="s">
        <v>2175</v>
      </c>
      <c r="B2736">
        <v>559</v>
      </c>
      <c r="D2736" s="20" t="s">
        <v>3144</v>
      </c>
      <c r="E2736" s="131">
        <v>0</v>
      </c>
    </row>
    <row r="2737" spans="1:5">
      <c r="A2737" t="s">
        <v>2176</v>
      </c>
      <c r="B2737">
        <v>118</v>
      </c>
      <c r="D2737" s="20" t="s">
        <v>3148</v>
      </c>
      <c r="E2737" s="131">
        <v>0</v>
      </c>
    </row>
    <row r="2738" spans="1:5">
      <c r="A2738" t="s">
        <v>2176</v>
      </c>
      <c r="B2738">
        <v>65</v>
      </c>
      <c r="D2738" s="20" t="s">
        <v>3162</v>
      </c>
      <c r="E2738" s="131">
        <v>0</v>
      </c>
    </row>
    <row r="2739" spans="1:5">
      <c r="A2739" t="s">
        <v>2177</v>
      </c>
      <c r="B2739">
        <v>78</v>
      </c>
      <c r="D2739" s="20" t="s">
        <v>3923</v>
      </c>
      <c r="E2739" s="131">
        <v>0</v>
      </c>
    </row>
    <row r="2740" spans="1:5">
      <c r="A2740" t="s">
        <v>2177</v>
      </c>
      <c r="B2740">
        <v>270</v>
      </c>
      <c r="D2740" s="20" t="s">
        <v>285</v>
      </c>
      <c r="E2740" s="131">
        <v>0</v>
      </c>
    </row>
    <row r="2741" spans="1:5">
      <c r="A2741" t="s">
        <v>2178</v>
      </c>
      <c r="B2741">
        <v>74</v>
      </c>
      <c r="D2741" s="20" t="s">
        <v>303</v>
      </c>
      <c r="E2741" s="131">
        <v>0</v>
      </c>
    </row>
    <row r="2742" spans="1:5">
      <c r="A2742" t="s">
        <v>2179</v>
      </c>
      <c r="B2742">
        <v>81</v>
      </c>
      <c r="D2742" s="20" t="s">
        <v>313</v>
      </c>
      <c r="E2742" s="131">
        <v>0</v>
      </c>
    </row>
    <row r="2743" spans="1:5">
      <c r="A2743" t="s">
        <v>2180</v>
      </c>
      <c r="B2743">
        <v>82</v>
      </c>
      <c r="D2743" s="20" t="s">
        <v>325</v>
      </c>
      <c r="E2743" s="131">
        <v>0</v>
      </c>
    </row>
    <row r="2744" spans="1:5">
      <c r="A2744" t="s">
        <v>2181</v>
      </c>
      <c r="B2744">
        <v>35</v>
      </c>
      <c r="D2744" s="20" t="s">
        <v>334</v>
      </c>
      <c r="E2744" s="131">
        <v>0</v>
      </c>
    </row>
    <row r="2745" spans="1:5">
      <c r="A2745" t="s">
        <v>2181</v>
      </c>
      <c r="B2745">
        <v>117</v>
      </c>
      <c r="D2745" s="20" t="s">
        <v>349</v>
      </c>
      <c r="E2745" s="131">
        <v>0</v>
      </c>
    </row>
    <row r="2746" spans="1:5">
      <c r="A2746" t="s">
        <v>2182</v>
      </c>
      <c r="B2746">
        <v>35</v>
      </c>
      <c r="D2746" s="20" t="s">
        <v>363</v>
      </c>
      <c r="E2746" s="131">
        <v>0</v>
      </c>
    </row>
    <row r="2747" spans="1:5">
      <c r="A2747" t="s">
        <v>2183</v>
      </c>
      <c r="B2747">
        <v>59</v>
      </c>
      <c r="D2747" s="20" t="s">
        <v>364</v>
      </c>
      <c r="E2747" s="131">
        <v>0</v>
      </c>
    </row>
    <row r="2748" spans="1:5">
      <c r="A2748" t="s">
        <v>2184</v>
      </c>
      <c r="B2748">
        <v>66</v>
      </c>
      <c r="D2748" s="20" t="s">
        <v>367</v>
      </c>
      <c r="E2748" s="131">
        <v>0</v>
      </c>
    </row>
    <row r="2749" spans="1:5">
      <c r="A2749" t="s">
        <v>2184</v>
      </c>
      <c r="B2749">
        <v>50</v>
      </c>
      <c r="D2749" s="20" t="s">
        <v>417</v>
      </c>
      <c r="E2749" s="131">
        <v>0</v>
      </c>
    </row>
    <row r="2750" spans="1:5">
      <c r="A2750" t="s">
        <v>2185</v>
      </c>
      <c r="B2750">
        <v>54</v>
      </c>
      <c r="D2750" s="20" t="s">
        <v>446</v>
      </c>
      <c r="E2750" s="131">
        <v>0</v>
      </c>
    </row>
    <row r="2751" spans="1:5">
      <c r="A2751" t="s">
        <v>2185</v>
      </c>
      <c r="B2751">
        <v>52</v>
      </c>
      <c r="D2751" s="20" t="s">
        <v>469</v>
      </c>
      <c r="E2751" s="131">
        <v>0</v>
      </c>
    </row>
    <row r="2752" spans="1:5">
      <c r="A2752" t="s">
        <v>2186</v>
      </c>
      <c r="B2752">
        <v>8</v>
      </c>
      <c r="D2752" s="20" t="s">
        <v>495</v>
      </c>
      <c r="E2752" s="131">
        <v>0</v>
      </c>
    </row>
    <row r="2753" spans="1:5">
      <c r="A2753" t="s">
        <v>2187</v>
      </c>
      <c r="B2753">
        <v>83</v>
      </c>
      <c r="D2753" s="20" t="s">
        <v>507</v>
      </c>
      <c r="E2753" s="131">
        <v>0</v>
      </c>
    </row>
    <row r="2754" spans="1:5">
      <c r="A2754" t="s">
        <v>2188</v>
      </c>
      <c r="B2754">
        <v>201</v>
      </c>
      <c r="D2754" s="20" t="s">
        <v>522</v>
      </c>
      <c r="E2754" s="131">
        <v>0</v>
      </c>
    </row>
    <row r="2755" spans="1:5">
      <c r="A2755" t="s">
        <v>2188</v>
      </c>
      <c r="B2755">
        <v>70</v>
      </c>
      <c r="D2755" s="20" t="s">
        <v>526</v>
      </c>
      <c r="E2755" s="131">
        <v>0</v>
      </c>
    </row>
    <row r="2756" spans="1:5">
      <c r="A2756" t="s">
        <v>2189</v>
      </c>
      <c r="B2756">
        <v>245</v>
      </c>
      <c r="D2756" s="20" t="s">
        <v>532</v>
      </c>
      <c r="E2756" s="131">
        <v>0</v>
      </c>
    </row>
    <row r="2757" spans="1:5">
      <c r="A2757" t="s">
        <v>2189</v>
      </c>
      <c r="B2757">
        <v>72</v>
      </c>
      <c r="D2757" s="20" t="s">
        <v>548</v>
      </c>
      <c r="E2757" s="131">
        <v>0</v>
      </c>
    </row>
    <row r="2758" spans="1:5">
      <c r="A2758" t="s">
        <v>2190</v>
      </c>
      <c r="B2758">
        <v>94</v>
      </c>
      <c r="D2758" s="20" t="s">
        <v>560</v>
      </c>
      <c r="E2758" s="131">
        <v>0</v>
      </c>
    </row>
    <row r="2759" spans="1:5">
      <c r="A2759" t="s">
        <v>2190</v>
      </c>
      <c r="B2759">
        <v>290</v>
      </c>
      <c r="D2759" s="20" t="s">
        <v>573</v>
      </c>
      <c r="E2759" s="131">
        <v>0</v>
      </c>
    </row>
    <row r="2760" spans="1:5">
      <c r="A2760" t="s">
        <v>2191</v>
      </c>
      <c r="B2760">
        <v>67</v>
      </c>
      <c r="D2760" s="20" t="s">
        <v>597</v>
      </c>
      <c r="E2760" s="131">
        <v>0</v>
      </c>
    </row>
    <row r="2761" spans="1:5">
      <c r="A2761" t="s">
        <v>2191</v>
      </c>
      <c r="B2761">
        <v>208</v>
      </c>
      <c r="D2761" s="20" t="s">
        <v>598</v>
      </c>
      <c r="E2761" s="131">
        <v>0</v>
      </c>
    </row>
    <row r="2762" spans="1:5">
      <c r="A2762" t="s">
        <v>2192</v>
      </c>
      <c r="B2762">
        <v>50</v>
      </c>
      <c r="D2762" s="20" t="s">
        <v>1791</v>
      </c>
      <c r="E2762" s="131">
        <v>0</v>
      </c>
    </row>
    <row r="2763" spans="1:5">
      <c r="A2763" t="s">
        <v>2193</v>
      </c>
      <c r="B2763">
        <v>48</v>
      </c>
      <c r="D2763" s="20" t="s">
        <v>1803</v>
      </c>
      <c r="E2763" s="131">
        <v>0</v>
      </c>
    </row>
    <row r="2764" spans="1:5">
      <c r="A2764" t="s">
        <v>2194</v>
      </c>
      <c r="B2764">
        <v>23</v>
      </c>
      <c r="D2764" s="20" t="s">
        <v>1827</v>
      </c>
      <c r="E2764" s="131">
        <v>0</v>
      </c>
    </row>
    <row r="2765" spans="1:5">
      <c r="A2765" t="s">
        <v>2195</v>
      </c>
      <c r="B2765">
        <v>32</v>
      </c>
      <c r="D2765" s="20" t="s">
        <v>1844</v>
      </c>
      <c r="E2765" s="131">
        <v>0</v>
      </c>
    </row>
    <row r="2766" spans="1:5">
      <c r="A2766" t="s">
        <v>2196</v>
      </c>
      <c r="B2766">
        <v>48</v>
      </c>
      <c r="D2766" s="20" t="s">
        <v>1850</v>
      </c>
      <c r="E2766" s="131">
        <v>0</v>
      </c>
    </row>
    <row r="2767" spans="1:5">
      <c r="A2767" t="s">
        <v>2197</v>
      </c>
      <c r="B2767">
        <v>39</v>
      </c>
      <c r="D2767" s="20" t="s">
        <v>1858</v>
      </c>
      <c r="E2767" s="131">
        <v>0</v>
      </c>
    </row>
    <row r="2768" spans="1:5">
      <c r="A2768" t="s">
        <v>2198</v>
      </c>
      <c r="B2768">
        <v>161</v>
      </c>
      <c r="D2768" s="20" t="s">
        <v>1871</v>
      </c>
      <c r="E2768" s="131">
        <v>0</v>
      </c>
    </row>
    <row r="2769" spans="1:5">
      <c r="A2769" t="s">
        <v>2199</v>
      </c>
      <c r="B2769">
        <v>52</v>
      </c>
      <c r="D2769" s="20" t="s">
        <v>1872</v>
      </c>
      <c r="E2769" s="131">
        <v>0</v>
      </c>
    </row>
    <row r="2770" spans="1:5">
      <c r="A2770" t="s">
        <v>2200</v>
      </c>
      <c r="B2770">
        <v>50</v>
      </c>
      <c r="D2770" s="20" t="s">
        <v>1902</v>
      </c>
      <c r="E2770" s="131">
        <v>0</v>
      </c>
    </row>
    <row r="2771" spans="1:5">
      <c r="A2771" t="s">
        <v>2201</v>
      </c>
      <c r="B2771">
        <v>50</v>
      </c>
      <c r="D2771" s="20" t="s">
        <v>1904</v>
      </c>
      <c r="E2771" s="131">
        <v>0</v>
      </c>
    </row>
    <row r="2772" spans="1:5">
      <c r="A2772" t="s">
        <v>2202</v>
      </c>
      <c r="B2772">
        <v>50</v>
      </c>
      <c r="D2772" s="20" t="s">
        <v>1924</v>
      </c>
      <c r="E2772" s="131">
        <v>0</v>
      </c>
    </row>
    <row r="2773" spans="1:5">
      <c r="A2773" t="s">
        <v>2203</v>
      </c>
      <c r="B2773">
        <v>50</v>
      </c>
      <c r="D2773" s="20" t="s">
        <v>1925</v>
      </c>
      <c r="E2773" s="131">
        <v>0</v>
      </c>
    </row>
    <row r="2774" spans="1:5">
      <c r="A2774" t="s">
        <v>2204</v>
      </c>
      <c r="B2774">
        <v>50</v>
      </c>
      <c r="D2774" s="20" t="s">
        <v>1963</v>
      </c>
      <c r="E2774" s="131">
        <v>0</v>
      </c>
    </row>
    <row r="2775" spans="1:5">
      <c r="A2775" t="s">
        <v>2205</v>
      </c>
      <c r="B2775">
        <v>50</v>
      </c>
      <c r="D2775" s="20" t="s">
        <v>1976</v>
      </c>
      <c r="E2775" s="131">
        <v>0</v>
      </c>
    </row>
    <row r="2776" spans="1:5">
      <c r="A2776" t="s">
        <v>2206</v>
      </c>
      <c r="B2776">
        <v>50</v>
      </c>
      <c r="D2776" s="20" t="s">
        <v>1997</v>
      </c>
      <c r="E2776" s="131">
        <v>0</v>
      </c>
    </row>
    <row r="2777" spans="1:5">
      <c r="A2777" t="s">
        <v>2207</v>
      </c>
      <c r="B2777">
        <v>50</v>
      </c>
      <c r="D2777" s="20" t="s">
        <v>2000</v>
      </c>
      <c r="E2777" s="131">
        <v>0</v>
      </c>
    </row>
    <row r="2778" spans="1:5">
      <c r="A2778" t="s">
        <v>2208</v>
      </c>
      <c r="B2778">
        <v>50</v>
      </c>
      <c r="D2778" s="20" t="s">
        <v>2261</v>
      </c>
      <c r="E2778" s="131">
        <v>1</v>
      </c>
    </row>
    <row r="2779" spans="1:5">
      <c r="A2779" t="s">
        <v>2209</v>
      </c>
      <c r="B2779">
        <v>50</v>
      </c>
      <c r="D2779" s="20" t="s">
        <v>2871</v>
      </c>
      <c r="E2779" s="131">
        <v>0</v>
      </c>
    </row>
    <row r="2780" spans="1:5">
      <c r="A2780" t="s">
        <v>2210</v>
      </c>
      <c r="B2780">
        <v>50</v>
      </c>
      <c r="D2780" s="20" t="s">
        <v>2892</v>
      </c>
      <c r="E2780" s="131">
        <v>0</v>
      </c>
    </row>
    <row r="2781" spans="1:5">
      <c r="A2781" t="s">
        <v>2211</v>
      </c>
      <c r="B2781">
        <v>50</v>
      </c>
      <c r="D2781" s="20" t="s">
        <v>2912</v>
      </c>
      <c r="E2781" s="131">
        <v>0</v>
      </c>
    </row>
    <row r="2782" spans="1:5">
      <c r="A2782" t="s">
        <v>2212</v>
      </c>
      <c r="B2782">
        <v>50</v>
      </c>
      <c r="D2782" s="20" t="s">
        <v>2925</v>
      </c>
      <c r="E2782" s="131">
        <v>0</v>
      </c>
    </row>
    <row r="2783" spans="1:5">
      <c r="A2783" t="s">
        <v>2213</v>
      </c>
      <c r="B2783">
        <v>50</v>
      </c>
      <c r="D2783" s="20" t="s">
        <v>3070</v>
      </c>
      <c r="E2783" s="131">
        <v>0</v>
      </c>
    </row>
    <row r="2784" spans="1:5">
      <c r="A2784" t="s">
        <v>2214</v>
      </c>
      <c r="B2784">
        <v>50</v>
      </c>
      <c r="D2784" s="20" t="s">
        <v>3101</v>
      </c>
      <c r="E2784" s="131">
        <v>0</v>
      </c>
    </row>
    <row r="2785" spans="1:5">
      <c r="A2785" t="s">
        <v>2215</v>
      </c>
      <c r="B2785">
        <v>50</v>
      </c>
      <c r="D2785" s="20" t="s">
        <v>3113</v>
      </c>
      <c r="E2785" s="131">
        <v>0</v>
      </c>
    </row>
    <row r="2786" spans="1:5">
      <c r="A2786" t="s">
        <v>2216</v>
      </c>
      <c r="B2786">
        <v>50</v>
      </c>
      <c r="D2786" s="20" t="s">
        <v>3154</v>
      </c>
      <c r="E2786" s="131">
        <v>0</v>
      </c>
    </row>
    <row r="2787" spans="1:5">
      <c r="A2787" t="s">
        <v>2217</v>
      </c>
      <c r="B2787">
        <v>50</v>
      </c>
      <c r="D2787" s="20" t="s">
        <v>3942</v>
      </c>
      <c r="E2787" s="131">
        <v>0</v>
      </c>
    </row>
    <row r="2788" spans="1:5">
      <c r="A2788" t="s">
        <v>2218</v>
      </c>
      <c r="B2788">
        <v>50</v>
      </c>
      <c r="D2788" s="20" t="s">
        <v>3945</v>
      </c>
      <c r="E2788" s="131">
        <v>0</v>
      </c>
    </row>
    <row r="2789" spans="1:5">
      <c r="A2789" t="s">
        <v>2219</v>
      </c>
      <c r="B2789">
        <v>50</v>
      </c>
      <c r="D2789" s="20" t="s">
        <v>3989</v>
      </c>
      <c r="E2789" s="131">
        <v>0</v>
      </c>
    </row>
    <row r="2790" spans="1:5">
      <c r="A2790" t="s">
        <v>2220</v>
      </c>
      <c r="B2790">
        <v>50</v>
      </c>
      <c r="D2790" s="20" t="s">
        <v>286</v>
      </c>
      <c r="E2790" s="131">
        <v>0</v>
      </c>
    </row>
    <row r="2791" spans="1:5">
      <c r="A2791" t="s">
        <v>2221</v>
      </c>
      <c r="B2791">
        <v>50</v>
      </c>
      <c r="D2791" s="20" t="s">
        <v>290</v>
      </c>
      <c r="E2791" s="131">
        <v>0</v>
      </c>
    </row>
    <row r="2792" spans="1:5">
      <c r="A2792" t="s">
        <v>2222</v>
      </c>
      <c r="B2792">
        <v>50</v>
      </c>
      <c r="D2792" s="20" t="s">
        <v>294</v>
      </c>
      <c r="E2792" s="131">
        <v>0</v>
      </c>
    </row>
    <row r="2793" spans="1:5">
      <c r="A2793" t="s">
        <v>2223</v>
      </c>
      <c r="B2793">
        <v>50</v>
      </c>
      <c r="D2793" s="20" t="s">
        <v>298</v>
      </c>
      <c r="E2793" s="131">
        <v>0</v>
      </c>
    </row>
    <row r="2794" spans="1:5">
      <c r="A2794" t="s">
        <v>2224</v>
      </c>
      <c r="B2794">
        <v>50</v>
      </c>
      <c r="D2794" s="20" t="s">
        <v>299</v>
      </c>
      <c r="E2794" s="131">
        <v>0</v>
      </c>
    </row>
    <row r="2795" spans="1:5">
      <c r="A2795" t="s">
        <v>2225</v>
      </c>
      <c r="B2795">
        <v>50</v>
      </c>
      <c r="D2795" s="20" t="s">
        <v>308</v>
      </c>
      <c r="E2795" s="131">
        <v>0</v>
      </c>
    </row>
    <row r="2796" spans="1:5">
      <c r="A2796" t="s">
        <v>2226</v>
      </c>
      <c r="B2796">
        <v>50</v>
      </c>
      <c r="D2796" s="20" t="s">
        <v>335</v>
      </c>
      <c r="E2796" s="131">
        <v>0</v>
      </c>
    </row>
    <row r="2797" spans="1:5">
      <c r="A2797" t="s">
        <v>2227</v>
      </c>
      <c r="B2797">
        <v>50</v>
      </c>
      <c r="D2797" s="20" t="s">
        <v>336</v>
      </c>
      <c r="E2797" s="131">
        <v>0</v>
      </c>
    </row>
    <row r="2798" spans="1:5">
      <c r="A2798" t="s">
        <v>2228</v>
      </c>
      <c r="B2798">
        <v>50</v>
      </c>
      <c r="D2798" s="20" t="s">
        <v>347</v>
      </c>
      <c r="E2798" s="131">
        <v>0</v>
      </c>
    </row>
    <row r="2799" spans="1:5">
      <c r="A2799" t="s">
        <v>2229</v>
      </c>
      <c r="B2799">
        <v>50</v>
      </c>
      <c r="D2799" s="20" t="s">
        <v>348</v>
      </c>
      <c r="E2799" s="131">
        <v>0</v>
      </c>
    </row>
    <row r="2800" spans="1:5">
      <c r="A2800" t="s">
        <v>2230</v>
      </c>
      <c r="B2800">
        <v>50</v>
      </c>
      <c r="D2800" s="20" t="s">
        <v>354</v>
      </c>
      <c r="E2800" s="131">
        <v>0</v>
      </c>
    </row>
    <row r="2801" spans="1:5">
      <c r="A2801" t="s">
        <v>2231</v>
      </c>
      <c r="B2801">
        <v>50</v>
      </c>
      <c r="D2801" s="20" t="s">
        <v>375</v>
      </c>
      <c r="E2801" s="131">
        <v>0</v>
      </c>
    </row>
    <row r="2802" spans="1:5">
      <c r="A2802" t="s">
        <v>2232</v>
      </c>
      <c r="B2802">
        <v>50</v>
      </c>
      <c r="D2802" s="20" t="s">
        <v>379</v>
      </c>
      <c r="E2802" s="131">
        <v>3</v>
      </c>
    </row>
    <row r="2803" spans="1:5">
      <c r="A2803" t="s">
        <v>2233</v>
      </c>
      <c r="B2803">
        <v>50</v>
      </c>
      <c r="D2803" s="20" t="s">
        <v>384</v>
      </c>
      <c r="E2803" s="131">
        <v>0</v>
      </c>
    </row>
    <row r="2804" spans="1:5">
      <c r="A2804" t="s">
        <v>2234</v>
      </c>
      <c r="B2804">
        <v>50</v>
      </c>
      <c r="D2804" s="20" t="s">
        <v>389</v>
      </c>
      <c r="E2804" s="131">
        <v>0</v>
      </c>
    </row>
    <row r="2805" spans="1:5">
      <c r="A2805" t="s">
        <v>2235</v>
      </c>
      <c r="B2805">
        <v>50</v>
      </c>
      <c r="D2805" s="20" t="s">
        <v>390</v>
      </c>
      <c r="E2805" s="131">
        <v>0</v>
      </c>
    </row>
    <row r="2806" spans="1:5">
      <c r="A2806" t="s">
        <v>2236</v>
      </c>
      <c r="B2806">
        <v>50</v>
      </c>
      <c r="D2806" s="20" t="s">
        <v>393</v>
      </c>
      <c r="E2806" s="131">
        <v>0</v>
      </c>
    </row>
    <row r="2807" spans="1:5">
      <c r="A2807" t="s">
        <v>2237</v>
      </c>
      <c r="B2807">
        <v>50</v>
      </c>
      <c r="D2807" s="20" t="s">
        <v>400</v>
      </c>
      <c r="E2807" s="131">
        <v>0</v>
      </c>
    </row>
    <row r="2808" spans="1:5">
      <c r="A2808" t="s">
        <v>2238</v>
      </c>
      <c r="B2808">
        <v>50</v>
      </c>
      <c r="D2808" s="20" t="s">
        <v>401</v>
      </c>
      <c r="E2808" s="131">
        <v>2</v>
      </c>
    </row>
    <row r="2809" spans="1:5">
      <c r="A2809" t="s">
        <v>2239</v>
      </c>
      <c r="B2809">
        <v>50</v>
      </c>
      <c r="D2809" s="20" t="s">
        <v>415</v>
      </c>
      <c r="E2809" s="131">
        <v>1</v>
      </c>
    </row>
    <row r="2810" spans="1:5">
      <c r="A2810" t="s">
        <v>2240</v>
      </c>
      <c r="B2810">
        <v>50</v>
      </c>
      <c r="D2810" s="20" t="s">
        <v>429</v>
      </c>
      <c r="E2810" s="131">
        <v>0</v>
      </c>
    </row>
    <row r="2811" spans="1:5">
      <c r="A2811" t="s">
        <v>2241</v>
      </c>
      <c r="B2811">
        <v>50</v>
      </c>
      <c r="D2811" s="20" t="s">
        <v>467</v>
      </c>
      <c r="E2811" s="131">
        <v>0</v>
      </c>
    </row>
    <row r="2812" spans="1:5">
      <c r="A2812" t="s">
        <v>2242</v>
      </c>
      <c r="B2812">
        <v>50</v>
      </c>
      <c r="D2812" s="20" t="s">
        <v>498</v>
      </c>
      <c r="E2812" s="131">
        <v>0</v>
      </c>
    </row>
    <row r="2813" spans="1:5">
      <c r="A2813" t="s">
        <v>2243</v>
      </c>
      <c r="B2813">
        <v>50</v>
      </c>
      <c r="D2813" s="20" t="s">
        <v>500</v>
      </c>
      <c r="E2813" s="131">
        <v>0</v>
      </c>
    </row>
    <row r="2814" spans="1:5">
      <c r="A2814" t="s">
        <v>2244</v>
      </c>
      <c r="B2814">
        <v>50</v>
      </c>
      <c r="D2814" s="20" t="s">
        <v>501</v>
      </c>
      <c r="E2814" s="131">
        <v>0</v>
      </c>
    </row>
    <row r="2815" spans="1:5">
      <c r="A2815" t="s">
        <v>2245</v>
      </c>
      <c r="B2815">
        <v>50</v>
      </c>
      <c r="D2815" s="20" t="s">
        <v>534</v>
      </c>
      <c r="E2815" s="131">
        <v>0</v>
      </c>
    </row>
    <row r="2816" spans="1:5">
      <c r="A2816" t="s">
        <v>2246</v>
      </c>
      <c r="B2816">
        <v>50</v>
      </c>
      <c r="D2816" s="20" t="s">
        <v>541</v>
      </c>
      <c r="E2816" s="131">
        <v>0</v>
      </c>
    </row>
    <row r="2817" spans="1:5">
      <c r="A2817" t="s">
        <v>2247</v>
      </c>
      <c r="B2817">
        <v>50</v>
      </c>
      <c r="D2817" s="20" t="s">
        <v>568</v>
      </c>
      <c r="E2817" s="131">
        <v>0</v>
      </c>
    </row>
    <row r="2818" spans="1:5">
      <c r="A2818" t="s">
        <v>2248</v>
      </c>
      <c r="B2818">
        <v>50</v>
      </c>
      <c r="D2818" s="20" t="s">
        <v>585</v>
      </c>
      <c r="E2818" s="131">
        <v>0</v>
      </c>
    </row>
    <row r="2819" spans="1:5">
      <c r="A2819" t="s">
        <v>2249</v>
      </c>
      <c r="B2819">
        <v>50</v>
      </c>
      <c r="D2819" s="20" t="s">
        <v>590</v>
      </c>
      <c r="E2819" s="131">
        <v>0</v>
      </c>
    </row>
    <row r="2820" spans="1:5">
      <c r="A2820" t="s">
        <v>2250</v>
      </c>
      <c r="B2820">
        <v>50</v>
      </c>
      <c r="D2820" s="20" t="s">
        <v>608</v>
      </c>
      <c r="E2820" s="131">
        <v>0</v>
      </c>
    </row>
    <row r="2821" spans="1:5">
      <c r="A2821" t="s">
        <v>2251</v>
      </c>
      <c r="B2821">
        <v>50</v>
      </c>
      <c r="D2821" s="20" t="s">
        <v>649</v>
      </c>
      <c r="E2821" s="131">
        <v>0</v>
      </c>
    </row>
    <row r="2822" spans="1:5">
      <c r="A2822" t="s">
        <v>2252</v>
      </c>
      <c r="B2822">
        <v>50</v>
      </c>
      <c r="D2822" s="20" t="s">
        <v>1787</v>
      </c>
      <c r="E2822" s="131">
        <v>0</v>
      </c>
    </row>
    <row r="2823" spans="1:5">
      <c r="A2823" t="s">
        <v>2253</v>
      </c>
      <c r="B2823">
        <v>50</v>
      </c>
      <c r="D2823" s="20" t="s">
        <v>1801</v>
      </c>
      <c r="E2823" s="131">
        <v>0</v>
      </c>
    </row>
    <row r="2824" spans="1:5">
      <c r="A2824" t="s">
        <v>2254</v>
      </c>
      <c r="B2824">
        <v>50</v>
      </c>
      <c r="D2824" s="20" t="s">
        <v>1805</v>
      </c>
      <c r="E2824" s="131">
        <v>0</v>
      </c>
    </row>
    <row r="2825" spans="1:5">
      <c r="A2825" t="s">
        <v>2255</v>
      </c>
      <c r="B2825">
        <v>50</v>
      </c>
      <c r="D2825" s="20" t="s">
        <v>1835</v>
      </c>
      <c r="E2825" s="131">
        <v>0</v>
      </c>
    </row>
    <row r="2826" spans="1:5">
      <c r="A2826" t="s">
        <v>2256</v>
      </c>
      <c r="B2826">
        <v>50</v>
      </c>
      <c r="D2826" s="20" t="s">
        <v>1840</v>
      </c>
      <c r="E2826" s="131">
        <v>0</v>
      </c>
    </row>
    <row r="2827" spans="1:5">
      <c r="A2827" t="s">
        <v>2257</v>
      </c>
      <c r="B2827">
        <v>50</v>
      </c>
      <c r="D2827" s="20" t="s">
        <v>1851</v>
      </c>
      <c r="E2827" s="131">
        <v>0</v>
      </c>
    </row>
    <row r="2828" spans="1:5">
      <c r="A2828" t="s">
        <v>2258</v>
      </c>
      <c r="B2828">
        <v>50</v>
      </c>
      <c r="D2828" s="20" t="s">
        <v>1868</v>
      </c>
      <c r="E2828" s="131">
        <v>0</v>
      </c>
    </row>
    <row r="2829" spans="1:5">
      <c r="A2829" t="s">
        <v>2259</v>
      </c>
      <c r="B2829">
        <v>50</v>
      </c>
      <c r="D2829" s="20" t="s">
        <v>1881</v>
      </c>
      <c r="E2829" s="131">
        <v>0</v>
      </c>
    </row>
    <row r="2830" spans="1:5">
      <c r="A2830" t="s">
        <v>2260</v>
      </c>
      <c r="B2830">
        <v>50</v>
      </c>
      <c r="D2830" s="20" t="s">
        <v>1886</v>
      </c>
      <c r="E2830" s="131">
        <v>0</v>
      </c>
    </row>
    <row r="2831" spans="1:5">
      <c r="A2831" t="s">
        <v>2261</v>
      </c>
      <c r="B2831">
        <v>50</v>
      </c>
      <c r="D2831" s="20" t="s">
        <v>1888</v>
      </c>
      <c r="E2831" s="131">
        <v>0</v>
      </c>
    </row>
    <row r="2832" spans="1:5">
      <c r="A2832" t="s">
        <v>2262</v>
      </c>
      <c r="B2832">
        <v>50</v>
      </c>
      <c r="D2832" s="20" t="s">
        <v>1900</v>
      </c>
      <c r="E2832" s="131">
        <v>0</v>
      </c>
    </row>
    <row r="2833" spans="1:5">
      <c r="A2833" t="s">
        <v>2263</v>
      </c>
      <c r="B2833">
        <v>50</v>
      </c>
      <c r="D2833" s="20" t="s">
        <v>1901</v>
      </c>
      <c r="E2833" s="131">
        <v>0</v>
      </c>
    </row>
    <row r="2834" spans="1:5">
      <c r="A2834" t="s">
        <v>2264</v>
      </c>
      <c r="B2834">
        <v>50</v>
      </c>
      <c r="D2834" s="20" t="s">
        <v>1926</v>
      </c>
      <c r="E2834" s="131">
        <v>0</v>
      </c>
    </row>
    <row r="2835" spans="1:5">
      <c r="A2835" t="s">
        <v>2265</v>
      </c>
      <c r="B2835">
        <v>50</v>
      </c>
      <c r="D2835" s="20" t="s">
        <v>1945</v>
      </c>
      <c r="E2835" s="131">
        <v>0</v>
      </c>
    </row>
    <row r="2836" spans="1:5">
      <c r="A2836" t="s">
        <v>2266</v>
      </c>
      <c r="B2836">
        <v>50</v>
      </c>
      <c r="D2836" s="20" t="s">
        <v>1989</v>
      </c>
      <c r="E2836" s="131">
        <v>0</v>
      </c>
    </row>
    <row r="2837" spans="1:5">
      <c r="A2837" t="s">
        <v>2267</v>
      </c>
      <c r="B2837">
        <v>50</v>
      </c>
      <c r="D2837" s="20" t="s">
        <v>2378</v>
      </c>
      <c r="E2837" s="131">
        <v>0</v>
      </c>
    </row>
    <row r="2838" spans="1:5">
      <c r="A2838" t="s">
        <v>2268</v>
      </c>
      <c r="B2838">
        <v>50</v>
      </c>
      <c r="D2838" s="20" t="s">
        <v>2425</v>
      </c>
      <c r="E2838" s="131">
        <v>0</v>
      </c>
    </row>
    <row r="2839" spans="1:5">
      <c r="A2839" t="s">
        <v>2269</v>
      </c>
      <c r="B2839">
        <v>50</v>
      </c>
      <c r="D2839" s="20" t="s">
        <v>2427</v>
      </c>
      <c r="E2839" s="131">
        <v>0</v>
      </c>
    </row>
    <row r="2840" spans="1:5">
      <c r="A2840" t="s">
        <v>2270</v>
      </c>
      <c r="B2840">
        <v>50</v>
      </c>
      <c r="D2840" s="20" t="s">
        <v>2526</v>
      </c>
      <c r="E2840" s="131">
        <v>0</v>
      </c>
    </row>
    <row r="2841" spans="1:5">
      <c r="A2841" t="s">
        <v>2271</v>
      </c>
      <c r="B2841">
        <v>50</v>
      </c>
      <c r="D2841" s="20" t="s">
        <v>2822</v>
      </c>
      <c r="E2841" s="131">
        <v>0</v>
      </c>
    </row>
    <row r="2842" spans="1:5">
      <c r="A2842" t="s">
        <v>2272</v>
      </c>
      <c r="B2842">
        <v>50</v>
      </c>
      <c r="D2842" s="20" t="s">
        <v>2843</v>
      </c>
      <c r="E2842" s="131">
        <v>0</v>
      </c>
    </row>
    <row r="2843" spans="1:5">
      <c r="A2843" t="s">
        <v>2273</v>
      </c>
      <c r="B2843">
        <v>50</v>
      </c>
      <c r="D2843" s="20" t="s">
        <v>2844</v>
      </c>
      <c r="E2843" s="131">
        <v>0</v>
      </c>
    </row>
    <row r="2844" spans="1:5">
      <c r="A2844" t="s">
        <v>2274</v>
      </c>
      <c r="B2844">
        <v>50</v>
      </c>
      <c r="D2844" s="20" t="s">
        <v>2859</v>
      </c>
      <c r="E2844" s="131">
        <v>1</v>
      </c>
    </row>
    <row r="2845" spans="1:5">
      <c r="A2845" t="s">
        <v>2275</v>
      </c>
      <c r="B2845">
        <v>50</v>
      </c>
      <c r="D2845" s="20" t="s">
        <v>2897</v>
      </c>
      <c r="E2845" s="131">
        <v>0</v>
      </c>
    </row>
    <row r="2846" spans="1:5">
      <c r="A2846" t="s">
        <v>2276</v>
      </c>
      <c r="B2846">
        <v>50</v>
      </c>
      <c r="D2846" s="20" t="s">
        <v>2898</v>
      </c>
      <c r="E2846" s="131">
        <v>0</v>
      </c>
    </row>
    <row r="2847" spans="1:5">
      <c r="A2847" t="s">
        <v>2277</v>
      </c>
      <c r="B2847">
        <v>50</v>
      </c>
      <c r="D2847" s="20" t="s">
        <v>2910</v>
      </c>
      <c r="E2847" s="131">
        <v>0</v>
      </c>
    </row>
    <row r="2848" spans="1:5">
      <c r="A2848" t="s">
        <v>2278</v>
      </c>
      <c r="B2848">
        <v>50</v>
      </c>
      <c r="D2848" s="20" t="s">
        <v>2919</v>
      </c>
      <c r="E2848" s="131">
        <v>0</v>
      </c>
    </row>
    <row r="2849" spans="1:5">
      <c r="A2849" t="s">
        <v>2279</v>
      </c>
      <c r="B2849">
        <v>50</v>
      </c>
      <c r="D2849" s="20" t="s">
        <v>2923</v>
      </c>
      <c r="E2849" s="131">
        <v>0</v>
      </c>
    </row>
    <row r="2850" spans="1:5">
      <c r="A2850" t="s">
        <v>2280</v>
      </c>
      <c r="B2850">
        <v>50</v>
      </c>
      <c r="D2850" s="20" t="s">
        <v>3014</v>
      </c>
      <c r="E2850" s="131">
        <v>0</v>
      </c>
    </row>
    <row r="2851" spans="1:5">
      <c r="A2851" t="s">
        <v>2281</v>
      </c>
      <c r="B2851">
        <v>50</v>
      </c>
      <c r="D2851" s="20" t="s">
        <v>3041</v>
      </c>
      <c r="E2851" s="131">
        <v>0</v>
      </c>
    </row>
    <row r="2852" spans="1:5">
      <c r="A2852" t="s">
        <v>2282</v>
      </c>
      <c r="B2852">
        <v>50</v>
      </c>
      <c r="D2852" s="20" t="s">
        <v>3050</v>
      </c>
      <c r="E2852" s="131">
        <v>0</v>
      </c>
    </row>
    <row r="2853" spans="1:5">
      <c r="A2853" t="s">
        <v>2283</v>
      </c>
      <c r="B2853">
        <v>50</v>
      </c>
      <c r="D2853" s="20" t="s">
        <v>3064</v>
      </c>
      <c r="E2853" s="131">
        <v>0</v>
      </c>
    </row>
    <row r="2854" spans="1:5">
      <c r="A2854" t="s">
        <v>2284</v>
      </c>
      <c r="B2854">
        <v>50</v>
      </c>
      <c r="D2854" s="20" t="s">
        <v>3098</v>
      </c>
      <c r="E2854" s="131">
        <v>0</v>
      </c>
    </row>
    <row r="2855" spans="1:5">
      <c r="A2855" t="s">
        <v>2285</v>
      </c>
      <c r="B2855">
        <v>50</v>
      </c>
      <c r="D2855" s="20" t="s">
        <v>3107</v>
      </c>
      <c r="E2855" s="131">
        <v>0</v>
      </c>
    </row>
    <row r="2856" spans="1:5">
      <c r="A2856" t="s">
        <v>5078</v>
      </c>
      <c r="B2856">
        <v>50</v>
      </c>
      <c r="D2856" s="20" t="s">
        <v>3135</v>
      </c>
      <c r="E2856" s="131">
        <v>1</v>
      </c>
    </row>
    <row r="2857" spans="1:5">
      <c r="A2857" t="s">
        <v>2286</v>
      </c>
      <c r="B2857">
        <v>50</v>
      </c>
      <c r="D2857" s="20" t="s">
        <v>3160</v>
      </c>
      <c r="E2857" s="131">
        <v>0</v>
      </c>
    </row>
    <row r="2858" spans="1:5">
      <c r="A2858" t="s">
        <v>2287</v>
      </c>
      <c r="B2858">
        <v>50</v>
      </c>
      <c r="D2858" s="20" t="s">
        <v>3165</v>
      </c>
      <c r="E2858" s="131">
        <v>0</v>
      </c>
    </row>
    <row r="2859" spans="1:5">
      <c r="A2859" t="s">
        <v>2288</v>
      </c>
      <c r="B2859">
        <v>50</v>
      </c>
      <c r="D2859" s="20" t="s">
        <v>3935</v>
      </c>
      <c r="E2859" s="131">
        <v>0</v>
      </c>
    </row>
    <row r="2860" spans="1:5">
      <c r="A2860" t="s">
        <v>2289</v>
      </c>
      <c r="B2860">
        <v>50</v>
      </c>
      <c r="D2860" s="20" t="s">
        <v>3953</v>
      </c>
      <c r="E2860" s="131">
        <v>0</v>
      </c>
    </row>
    <row r="2861" spans="1:5">
      <c r="A2861" t="s">
        <v>2290</v>
      </c>
      <c r="B2861">
        <v>50</v>
      </c>
      <c r="D2861" s="20" t="s">
        <v>3965</v>
      </c>
      <c r="E2861" s="131">
        <v>0</v>
      </c>
    </row>
    <row r="2862" spans="1:5">
      <c r="A2862" t="s">
        <v>2292</v>
      </c>
      <c r="B2862">
        <v>50</v>
      </c>
      <c r="D2862" s="20" t="s">
        <v>3971</v>
      </c>
      <c r="E2862" s="131">
        <v>0</v>
      </c>
    </row>
    <row r="2863" spans="1:5">
      <c r="A2863" t="s">
        <v>2294</v>
      </c>
      <c r="B2863">
        <v>50</v>
      </c>
      <c r="D2863" s="20" t="s">
        <v>3987</v>
      </c>
      <c r="E2863" s="131">
        <v>0</v>
      </c>
    </row>
    <row r="2864" spans="1:5">
      <c r="A2864" t="s">
        <v>2295</v>
      </c>
      <c r="B2864">
        <v>50</v>
      </c>
      <c r="D2864" s="20" t="s">
        <v>3988</v>
      </c>
      <c r="E2864" s="131">
        <v>0</v>
      </c>
    </row>
    <row r="2865" spans="1:5">
      <c r="A2865" t="s">
        <v>2296</v>
      </c>
      <c r="B2865">
        <v>50</v>
      </c>
      <c r="D2865" s="20" t="s">
        <v>4055</v>
      </c>
      <c r="E2865" s="131">
        <v>0</v>
      </c>
    </row>
    <row r="2866" spans="1:5">
      <c r="A2866" t="s">
        <v>2297</v>
      </c>
      <c r="B2866">
        <v>50</v>
      </c>
      <c r="D2866" s="20" t="s">
        <v>4056</v>
      </c>
      <c r="E2866" s="131">
        <v>0</v>
      </c>
    </row>
    <row r="2867" spans="1:5">
      <c r="A2867" t="s">
        <v>2298</v>
      </c>
      <c r="B2867">
        <v>50</v>
      </c>
      <c r="D2867" s="20" t="s">
        <v>4059</v>
      </c>
      <c r="E2867" s="131">
        <v>0</v>
      </c>
    </row>
    <row r="2868" spans="1:5">
      <c r="A2868" t="s">
        <v>2299</v>
      </c>
      <c r="B2868">
        <v>50</v>
      </c>
      <c r="D2868" s="20" t="s">
        <v>4082</v>
      </c>
      <c r="E2868" s="131">
        <v>0</v>
      </c>
    </row>
    <row r="2869" spans="1:5">
      <c r="A2869" t="s">
        <v>2300</v>
      </c>
      <c r="B2869">
        <v>50</v>
      </c>
      <c r="D2869" s="20" t="s">
        <v>4085</v>
      </c>
      <c r="E2869" s="131">
        <v>0</v>
      </c>
    </row>
    <row r="2870" spans="1:5">
      <c r="A2870" t="s">
        <v>2301</v>
      </c>
      <c r="B2870">
        <v>50</v>
      </c>
      <c r="D2870" s="20" t="s">
        <v>307</v>
      </c>
      <c r="E2870" s="131">
        <v>0</v>
      </c>
    </row>
    <row r="2871" spans="1:5">
      <c r="A2871" t="s">
        <v>2302</v>
      </c>
      <c r="B2871">
        <v>50</v>
      </c>
      <c r="D2871" s="20" t="s">
        <v>426</v>
      </c>
      <c r="E2871" s="131">
        <v>0</v>
      </c>
    </row>
    <row r="2872" spans="1:5">
      <c r="A2872" t="s">
        <v>2303</v>
      </c>
      <c r="B2872">
        <v>50</v>
      </c>
      <c r="D2872" s="20" t="s">
        <v>427</v>
      </c>
      <c r="E2872" s="131">
        <v>0</v>
      </c>
    </row>
    <row r="2873" spans="1:5">
      <c r="A2873" t="s">
        <v>2304</v>
      </c>
      <c r="B2873">
        <v>50</v>
      </c>
      <c r="D2873" s="20" t="s">
        <v>550</v>
      </c>
      <c r="E2873" s="131">
        <v>0</v>
      </c>
    </row>
    <row r="2874" spans="1:5">
      <c r="A2874" t="s">
        <v>2305</v>
      </c>
      <c r="B2874">
        <v>50</v>
      </c>
      <c r="D2874" s="20" t="s">
        <v>564</v>
      </c>
      <c r="E2874" s="131">
        <v>0</v>
      </c>
    </row>
    <row r="2875" spans="1:5">
      <c r="A2875" t="s">
        <v>2306</v>
      </c>
      <c r="B2875">
        <v>50</v>
      </c>
      <c r="D2875" s="20" t="s">
        <v>565</v>
      </c>
      <c r="E2875" s="131">
        <v>0</v>
      </c>
    </row>
    <row r="2876" spans="1:5">
      <c r="A2876" t="s">
        <v>2307</v>
      </c>
      <c r="B2876">
        <v>50</v>
      </c>
      <c r="D2876" s="20" t="s">
        <v>1808</v>
      </c>
      <c r="E2876" s="131">
        <v>0</v>
      </c>
    </row>
    <row r="2877" spans="1:5">
      <c r="A2877" t="s">
        <v>2308</v>
      </c>
      <c r="B2877">
        <v>50</v>
      </c>
      <c r="D2877" s="20" t="s">
        <v>1866</v>
      </c>
      <c r="E2877" s="131">
        <v>0</v>
      </c>
    </row>
    <row r="2878" spans="1:5">
      <c r="A2878" t="s">
        <v>2309</v>
      </c>
      <c r="B2878">
        <v>50</v>
      </c>
      <c r="D2878" s="20" t="s">
        <v>1964</v>
      </c>
      <c r="E2878" s="131">
        <v>0</v>
      </c>
    </row>
    <row r="2879" spans="1:5">
      <c r="A2879" t="s">
        <v>2310</v>
      </c>
      <c r="B2879">
        <v>50</v>
      </c>
      <c r="D2879" s="20" t="s">
        <v>1983</v>
      </c>
      <c r="E2879" s="131">
        <v>0</v>
      </c>
    </row>
    <row r="2880" spans="1:5">
      <c r="A2880" t="s">
        <v>2311</v>
      </c>
      <c r="B2880">
        <v>50</v>
      </c>
      <c r="D2880" s="20" t="s">
        <v>3004</v>
      </c>
      <c r="E2880" s="131">
        <v>0</v>
      </c>
    </row>
    <row r="2881" spans="1:5">
      <c r="A2881" t="s">
        <v>2312</v>
      </c>
      <c r="B2881">
        <v>50</v>
      </c>
      <c r="D2881" s="20" t="s">
        <v>3006</v>
      </c>
      <c r="E2881" s="131">
        <v>0</v>
      </c>
    </row>
    <row r="2882" spans="1:5">
      <c r="A2882" t="s">
        <v>2313</v>
      </c>
      <c r="B2882">
        <v>50</v>
      </c>
      <c r="D2882" s="20" t="s">
        <v>3012</v>
      </c>
      <c r="E2882" s="131">
        <v>0</v>
      </c>
    </row>
    <row r="2883" spans="1:5">
      <c r="A2883" t="s">
        <v>2314</v>
      </c>
      <c r="B2883">
        <v>50</v>
      </c>
      <c r="D2883" s="20" t="s">
        <v>3043</v>
      </c>
      <c r="E2883" s="131">
        <v>1</v>
      </c>
    </row>
    <row r="2884" spans="1:5">
      <c r="A2884" t="s">
        <v>2315</v>
      </c>
      <c r="B2884">
        <v>50</v>
      </c>
      <c r="D2884" s="20" t="s">
        <v>3096</v>
      </c>
      <c r="E2884" s="131">
        <v>0</v>
      </c>
    </row>
    <row r="2885" spans="1:5">
      <c r="A2885" t="s">
        <v>2316</v>
      </c>
      <c r="B2885">
        <v>50</v>
      </c>
      <c r="D2885" s="20" t="s">
        <v>3179</v>
      </c>
      <c r="E2885" s="131">
        <v>0</v>
      </c>
    </row>
    <row r="2886" spans="1:5">
      <c r="A2886" t="s">
        <v>2317</v>
      </c>
      <c r="B2886">
        <v>50</v>
      </c>
      <c r="D2886" s="20" t="s">
        <v>3865</v>
      </c>
      <c r="E2886" s="131">
        <v>0</v>
      </c>
    </row>
    <row r="2887" spans="1:5">
      <c r="A2887" t="s">
        <v>2318</v>
      </c>
      <c r="B2887">
        <v>50</v>
      </c>
      <c r="D2887" s="20" t="s">
        <v>625</v>
      </c>
      <c r="E2887" s="131">
        <v>0</v>
      </c>
    </row>
    <row r="2888" spans="1:5">
      <c r="A2888" t="s">
        <v>2319</v>
      </c>
      <c r="B2888">
        <v>50</v>
      </c>
      <c r="D2888" s="20" t="s">
        <v>1996</v>
      </c>
      <c r="E2888" s="131">
        <v>0</v>
      </c>
    </row>
    <row r="2889" spans="1:5">
      <c r="A2889" t="s">
        <v>2320</v>
      </c>
      <c r="B2889">
        <v>50</v>
      </c>
      <c r="D2889" s="20" t="s">
        <v>2927</v>
      </c>
      <c r="E2889" s="131">
        <v>0</v>
      </c>
    </row>
    <row r="2890" spans="1:5">
      <c r="A2890" t="s">
        <v>2323</v>
      </c>
      <c r="B2890">
        <v>50</v>
      </c>
      <c r="D2890" s="20" t="s">
        <v>3083</v>
      </c>
      <c r="E2890" s="131">
        <v>1</v>
      </c>
    </row>
    <row r="2891" spans="1:5">
      <c r="A2891" t="s">
        <v>2324</v>
      </c>
      <c r="B2891">
        <v>0</v>
      </c>
      <c r="D2891" s="20" t="s">
        <v>311</v>
      </c>
      <c r="E2891" s="131">
        <v>0</v>
      </c>
    </row>
    <row r="2892" spans="1:5">
      <c r="A2892" t="s">
        <v>2325</v>
      </c>
      <c r="B2892">
        <v>50</v>
      </c>
      <c r="D2892" s="20" t="s">
        <v>386</v>
      </c>
      <c r="E2892" s="131">
        <v>3</v>
      </c>
    </row>
    <row r="2893" spans="1:5">
      <c r="A2893" t="s">
        <v>2326</v>
      </c>
      <c r="B2893">
        <v>50</v>
      </c>
      <c r="D2893" s="20" t="s">
        <v>387</v>
      </c>
      <c r="E2893" s="131">
        <v>0</v>
      </c>
    </row>
    <row r="2894" spans="1:5">
      <c r="A2894" t="s">
        <v>2327</v>
      </c>
      <c r="B2894">
        <v>50</v>
      </c>
      <c r="D2894" s="20" t="s">
        <v>391</v>
      </c>
      <c r="E2894" s="131">
        <v>0</v>
      </c>
    </row>
    <row r="2895" spans="1:5">
      <c r="A2895" t="s">
        <v>5079</v>
      </c>
      <c r="B2895">
        <v>50</v>
      </c>
      <c r="D2895" s="20" t="s">
        <v>405</v>
      </c>
      <c r="E2895" s="131">
        <v>0</v>
      </c>
    </row>
    <row r="2896" spans="1:5">
      <c r="A2896" t="s">
        <v>2328</v>
      </c>
      <c r="B2896">
        <v>0</v>
      </c>
      <c r="D2896" s="20" t="s">
        <v>406</v>
      </c>
      <c r="E2896" s="131">
        <v>0</v>
      </c>
    </row>
    <row r="2897" spans="1:5">
      <c r="A2897" t="s">
        <v>2329</v>
      </c>
      <c r="B2897">
        <v>0</v>
      </c>
      <c r="D2897" s="20" t="s">
        <v>420</v>
      </c>
      <c r="E2897" s="131">
        <v>0</v>
      </c>
    </row>
    <row r="2898" spans="1:5">
      <c r="A2898" t="s">
        <v>5080</v>
      </c>
      <c r="B2898">
        <v>50</v>
      </c>
      <c r="D2898" s="20" t="s">
        <v>425</v>
      </c>
      <c r="E2898" s="131">
        <v>0</v>
      </c>
    </row>
    <row r="2899" spans="1:5">
      <c r="A2899" t="s">
        <v>2330</v>
      </c>
      <c r="B2899">
        <v>50</v>
      </c>
      <c r="D2899" s="20" t="s">
        <v>460</v>
      </c>
      <c r="E2899" s="131">
        <v>0</v>
      </c>
    </row>
    <row r="2900" spans="1:5">
      <c r="A2900" t="s">
        <v>2331</v>
      </c>
      <c r="B2900">
        <v>50</v>
      </c>
      <c r="D2900" s="20" t="s">
        <v>493</v>
      </c>
      <c r="E2900" s="131">
        <v>0</v>
      </c>
    </row>
    <row r="2901" spans="1:5">
      <c r="A2901" t="s">
        <v>2332</v>
      </c>
      <c r="B2901">
        <v>50</v>
      </c>
      <c r="D2901" s="20" t="s">
        <v>504</v>
      </c>
      <c r="E2901" s="131">
        <v>0</v>
      </c>
    </row>
    <row r="2902" spans="1:5">
      <c r="A2902" t="s">
        <v>5081</v>
      </c>
      <c r="B2902">
        <v>0</v>
      </c>
      <c r="D2902" s="20" t="s">
        <v>535</v>
      </c>
      <c r="E2902" s="131">
        <v>0</v>
      </c>
    </row>
    <row r="2903" spans="1:5">
      <c r="A2903" t="s">
        <v>2333</v>
      </c>
      <c r="B2903">
        <v>0</v>
      </c>
      <c r="D2903" s="20" t="s">
        <v>545</v>
      </c>
      <c r="E2903" s="131">
        <v>0</v>
      </c>
    </row>
    <row r="2904" spans="1:5">
      <c r="A2904" t="s">
        <v>2334</v>
      </c>
      <c r="B2904">
        <v>0</v>
      </c>
      <c r="D2904" s="20" t="s">
        <v>551</v>
      </c>
      <c r="E2904" s="131">
        <v>0</v>
      </c>
    </row>
    <row r="2905" spans="1:5">
      <c r="A2905" t="s">
        <v>2335</v>
      </c>
      <c r="B2905">
        <v>50</v>
      </c>
      <c r="D2905" s="20" t="s">
        <v>584</v>
      </c>
      <c r="E2905" s="131">
        <v>0</v>
      </c>
    </row>
    <row r="2906" spans="1:5">
      <c r="A2906" t="s">
        <v>5082</v>
      </c>
      <c r="B2906">
        <v>50</v>
      </c>
      <c r="D2906" s="20" t="s">
        <v>589</v>
      </c>
      <c r="E2906" s="131">
        <v>0</v>
      </c>
    </row>
    <row r="2907" spans="1:5">
      <c r="A2907" t="s">
        <v>2336</v>
      </c>
      <c r="B2907">
        <v>50</v>
      </c>
      <c r="D2907" s="20" t="s">
        <v>591</v>
      </c>
      <c r="E2907" s="131">
        <v>0</v>
      </c>
    </row>
    <row r="2908" spans="1:5">
      <c r="A2908" t="s">
        <v>2337</v>
      </c>
      <c r="B2908">
        <v>50</v>
      </c>
      <c r="D2908" s="20" t="s">
        <v>958</v>
      </c>
      <c r="E2908" s="131">
        <v>0</v>
      </c>
    </row>
    <row r="2909" spans="1:5">
      <c r="A2909" t="s">
        <v>2338</v>
      </c>
      <c r="B2909">
        <v>50</v>
      </c>
      <c r="D2909" s="20" t="s">
        <v>1784</v>
      </c>
      <c r="E2909" s="131">
        <v>0</v>
      </c>
    </row>
    <row r="2910" spans="1:5">
      <c r="A2910" t="s">
        <v>2339</v>
      </c>
      <c r="B2910">
        <v>0</v>
      </c>
      <c r="D2910" s="20" t="s">
        <v>1799</v>
      </c>
      <c r="E2910" s="131">
        <v>0</v>
      </c>
    </row>
    <row r="2911" spans="1:5">
      <c r="A2911" t="s">
        <v>2340</v>
      </c>
      <c r="B2911">
        <v>50</v>
      </c>
      <c r="D2911" s="20" t="s">
        <v>1847</v>
      </c>
      <c r="E2911" s="131">
        <v>0</v>
      </c>
    </row>
    <row r="2912" spans="1:5">
      <c r="A2912" t="s">
        <v>2341</v>
      </c>
      <c r="B2912">
        <v>50</v>
      </c>
      <c r="D2912" s="20" t="s">
        <v>1861</v>
      </c>
      <c r="E2912" s="131">
        <v>0</v>
      </c>
    </row>
    <row r="2913" spans="1:5">
      <c r="A2913" t="s">
        <v>2342</v>
      </c>
      <c r="B2913">
        <v>0</v>
      </c>
      <c r="D2913" s="20" t="s">
        <v>1928</v>
      </c>
      <c r="E2913" s="131">
        <v>0</v>
      </c>
    </row>
    <row r="2914" spans="1:5">
      <c r="A2914" t="s">
        <v>2343</v>
      </c>
      <c r="B2914">
        <v>50</v>
      </c>
      <c r="D2914" s="20" t="s">
        <v>1953</v>
      </c>
      <c r="E2914" s="131">
        <v>0</v>
      </c>
    </row>
    <row r="2915" spans="1:5">
      <c r="A2915" t="s">
        <v>5083</v>
      </c>
      <c r="B2915">
        <v>50</v>
      </c>
      <c r="D2915" s="20" t="s">
        <v>1959</v>
      </c>
      <c r="E2915" s="131">
        <v>0</v>
      </c>
    </row>
    <row r="2916" spans="1:5">
      <c r="A2916" t="s">
        <v>2344</v>
      </c>
      <c r="B2916">
        <v>0</v>
      </c>
      <c r="D2916" s="20" t="s">
        <v>1960</v>
      </c>
      <c r="E2916" s="131">
        <v>0</v>
      </c>
    </row>
    <row r="2917" spans="1:5">
      <c r="A2917" t="s">
        <v>2345</v>
      </c>
      <c r="B2917">
        <v>50</v>
      </c>
      <c r="D2917" s="20" t="s">
        <v>1982</v>
      </c>
      <c r="E2917" s="131">
        <v>0</v>
      </c>
    </row>
    <row r="2918" spans="1:5">
      <c r="A2918" t="s">
        <v>2346</v>
      </c>
      <c r="B2918">
        <v>50</v>
      </c>
      <c r="D2918" s="20" t="s">
        <v>2350</v>
      </c>
      <c r="E2918" s="131">
        <v>0</v>
      </c>
    </row>
    <row r="2919" spans="1:5">
      <c r="A2919" t="s">
        <v>2347</v>
      </c>
      <c r="B2919">
        <v>0</v>
      </c>
      <c r="D2919" s="20" t="s">
        <v>2652</v>
      </c>
      <c r="E2919" s="131">
        <v>1</v>
      </c>
    </row>
    <row r="2920" spans="1:5">
      <c r="A2920" t="s">
        <v>2348</v>
      </c>
      <c r="B2920">
        <v>50</v>
      </c>
      <c r="D2920" s="20" t="s">
        <v>2816</v>
      </c>
      <c r="E2920" s="131">
        <v>0</v>
      </c>
    </row>
    <row r="2921" spans="1:5">
      <c r="A2921" t="s">
        <v>2349</v>
      </c>
      <c r="B2921">
        <v>0</v>
      </c>
      <c r="D2921" s="20" t="s">
        <v>2840</v>
      </c>
      <c r="E2921" s="131">
        <v>1</v>
      </c>
    </row>
    <row r="2922" spans="1:5">
      <c r="A2922" t="s">
        <v>2350</v>
      </c>
      <c r="B2922">
        <v>50</v>
      </c>
      <c r="D2922" s="20" t="s">
        <v>2915</v>
      </c>
      <c r="E2922" s="131">
        <v>0</v>
      </c>
    </row>
    <row r="2923" spans="1:5">
      <c r="A2923" t="s">
        <v>2351</v>
      </c>
      <c r="B2923">
        <v>0</v>
      </c>
      <c r="D2923" s="20" t="s">
        <v>2916</v>
      </c>
      <c r="E2923" s="131">
        <v>0</v>
      </c>
    </row>
    <row r="2924" spans="1:5">
      <c r="A2924" t="s">
        <v>2352</v>
      </c>
      <c r="B2924">
        <v>0</v>
      </c>
      <c r="D2924" s="20" t="s">
        <v>2920</v>
      </c>
      <c r="E2924" s="131">
        <v>0</v>
      </c>
    </row>
    <row r="2925" spans="1:5">
      <c r="A2925" t="s">
        <v>2353</v>
      </c>
      <c r="B2925">
        <v>50</v>
      </c>
      <c r="D2925" s="20" t="s">
        <v>2930</v>
      </c>
      <c r="E2925" s="131">
        <v>0</v>
      </c>
    </row>
    <row r="2926" spans="1:5">
      <c r="A2926" t="s">
        <v>2354</v>
      </c>
      <c r="B2926">
        <v>50</v>
      </c>
      <c r="D2926" s="20" t="s">
        <v>3002</v>
      </c>
      <c r="E2926" s="131">
        <v>0</v>
      </c>
    </row>
    <row r="2927" spans="1:5">
      <c r="A2927" t="s">
        <v>2355</v>
      </c>
      <c r="B2927">
        <v>0</v>
      </c>
      <c r="D2927" s="20" t="s">
        <v>3049</v>
      </c>
      <c r="E2927" s="131">
        <v>0</v>
      </c>
    </row>
    <row r="2928" spans="1:5">
      <c r="A2928" t="s">
        <v>2356</v>
      </c>
      <c r="B2928">
        <v>50</v>
      </c>
      <c r="D2928" s="20" t="s">
        <v>3051</v>
      </c>
      <c r="E2928" s="131">
        <v>0</v>
      </c>
    </row>
    <row r="2929" spans="1:5">
      <c r="A2929" t="s">
        <v>2357</v>
      </c>
      <c r="B2929">
        <v>50</v>
      </c>
      <c r="D2929" s="20" t="s">
        <v>3060</v>
      </c>
      <c r="E2929" s="131">
        <v>0</v>
      </c>
    </row>
    <row r="2930" spans="1:5">
      <c r="A2930" t="s">
        <v>2358</v>
      </c>
      <c r="B2930">
        <v>50</v>
      </c>
      <c r="D2930" s="20" t="s">
        <v>3073</v>
      </c>
      <c r="E2930" s="131">
        <v>0</v>
      </c>
    </row>
    <row r="2931" spans="1:5">
      <c r="A2931" t="s">
        <v>2359</v>
      </c>
      <c r="B2931">
        <v>0</v>
      </c>
      <c r="D2931" s="20" t="s">
        <v>3102</v>
      </c>
      <c r="E2931" s="131">
        <v>0</v>
      </c>
    </row>
    <row r="2932" spans="1:5">
      <c r="A2932" t="s">
        <v>2360</v>
      </c>
      <c r="B2932">
        <v>0</v>
      </c>
      <c r="D2932" s="20" t="s">
        <v>3123</v>
      </c>
      <c r="E2932" s="131">
        <v>0</v>
      </c>
    </row>
    <row r="2933" spans="1:5">
      <c r="A2933" t="s">
        <v>2361</v>
      </c>
      <c r="B2933">
        <v>50</v>
      </c>
      <c r="D2933" s="20" t="s">
        <v>3141</v>
      </c>
      <c r="E2933" s="131">
        <v>0</v>
      </c>
    </row>
    <row r="2934" spans="1:5">
      <c r="A2934" t="s">
        <v>5084</v>
      </c>
      <c r="B2934">
        <v>50</v>
      </c>
      <c r="D2934" s="20" t="s">
        <v>3176</v>
      </c>
      <c r="E2934" s="131">
        <v>0</v>
      </c>
    </row>
    <row r="2935" spans="1:5">
      <c r="A2935" t="s">
        <v>2362</v>
      </c>
      <c r="B2935">
        <v>50</v>
      </c>
      <c r="D2935" s="20" t="s">
        <v>3962</v>
      </c>
      <c r="E2935" s="131">
        <v>0</v>
      </c>
    </row>
    <row r="2936" spans="1:5">
      <c r="A2936" t="s">
        <v>5085</v>
      </c>
      <c r="B2936">
        <v>50</v>
      </c>
      <c r="D2936" s="20" t="s">
        <v>4076</v>
      </c>
      <c r="E2936" s="131">
        <v>0</v>
      </c>
    </row>
    <row r="2937" spans="1:5">
      <c r="A2937" t="s">
        <v>2363</v>
      </c>
      <c r="B2937">
        <v>50</v>
      </c>
      <c r="D2937" s="20" t="s">
        <v>337</v>
      </c>
      <c r="E2937" s="131">
        <v>0</v>
      </c>
    </row>
    <row r="2938" spans="1:5">
      <c r="A2938" t="s">
        <v>5086</v>
      </c>
      <c r="B2938">
        <v>50</v>
      </c>
      <c r="D2938" s="20" t="s">
        <v>338</v>
      </c>
      <c r="E2938" s="131">
        <v>0</v>
      </c>
    </row>
    <row r="2939" spans="1:5">
      <c r="A2939" t="s">
        <v>2364</v>
      </c>
      <c r="B2939">
        <v>50</v>
      </c>
      <c r="D2939" s="20" t="s">
        <v>395</v>
      </c>
      <c r="E2939" s="131">
        <v>0</v>
      </c>
    </row>
    <row r="2940" spans="1:5">
      <c r="A2940" t="s">
        <v>2365</v>
      </c>
      <c r="B2940">
        <v>50</v>
      </c>
      <c r="D2940" s="20" t="s">
        <v>411</v>
      </c>
      <c r="E2940" s="131">
        <v>0</v>
      </c>
    </row>
    <row r="2941" spans="1:5">
      <c r="A2941" t="s">
        <v>2366</v>
      </c>
      <c r="B2941">
        <v>50</v>
      </c>
      <c r="D2941" s="20" t="s">
        <v>450</v>
      </c>
      <c r="E2941" s="131">
        <v>0</v>
      </c>
    </row>
    <row r="2942" spans="1:5">
      <c r="A2942" t="s">
        <v>5087</v>
      </c>
      <c r="B2942">
        <v>50</v>
      </c>
      <c r="D2942" s="20" t="s">
        <v>453</v>
      </c>
      <c r="E2942" s="131">
        <v>0</v>
      </c>
    </row>
    <row r="2943" spans="1:5">
      <c r="A2943" t="s">
        <v>2367</v>
      </c>
      <c r="B2943">
        <v>0</v>
      </c>
      <c r="D2943" s="20" t="s">
        <v>456</v>
      </c>
      <c r="E2943" s="131">
        <v>0</v>
      </c>
    </row>
    <row r="2944" spans="1:5">
      <c r="A2944" t="s">
        <v>5088</v>
      </c>
      <c r="B2944">
        <v>50</v>
      </c>
      <c r="D2944" s="20" t="s">
        <v>464</v>
      </c>
      <c r="E2944" s="131">
        <v>0</v>
      </c>
    </row>
    <row r="2945" spans="1:5">
      <c r="A2945" t="s">
        <v>2368</v>
      </c>
      <c r="B2945">
        <v>50</v>
      </c>
      <c r="D2945" s="20" t="s">
        <v>465</v>
      </c>
      <c r="E2945" s="131">
        <v>0</v>
      </c>
    </row>
    <row r="2946" spans="1:5">
      <c r="A2946" t="s">
        <v>5089</v>
      </c>
      <c r="B2946">
        <v>50</v>
      </c>
      <c r="D2946" s="20" t="s">
        <v>468</v>
      </c>
      <c r="E2946" s="131">
        <v>1</v>
      </c>
    </row>
    <row r="2947" spans="1:5">
      <c r="A2947" t="s">
        <v>2369</v>
      </c>
      <c r="B2947">
        <v>0</v>
      </c>
      <c r="D2947" s="20" t="s">
        <v>497</v>
      </c>
      <c r="E2947" s="131">
        <v>0</v>
      </c>
    </row>
    <row r="2948" spans="1:5">
      <c r="A2948" t="s">
        <v>2370</v>
      </c>
      <c r="B2948">
        <v>50</v>
      </c>
      <c r="D2948" s="20" t="s">
        <v>502</v>
      </c>
      <c r="E2948" s="131">
        <v>0</v>
      </c>
    </row>
    <row r="2949" spans="1:5">
      <c r="A2949" t="s">
        <v>2371</v>
      </c>
      <c r="B2949">
        <v>50</v>
      </c>
      <c r="D2949" s="20" t="s">
        <v>572</v>
      </c>
      <c r="E2949" s="131">
        <v>0</v>
      </c>
    </row>
    <row r="2950" spans="1:5">
      <c r="A2950" t="s">
        <v>5090</v>
      </c>
      <c r="B2950">
        <v>50</v>
      </c>
      <c r="D2950" s="20" t="s">
        <v>604</v>
      </c>
      <c r="E2950" s="131">
        <v>0</v>
      </c>
    </row>
    <row r="2951" spans="1:5">
      <c r="A2951" t="s">
        <v>2372</v>
      </c>
      <c r="B2951">
        <v>0</v>
      </c>
      <c r="D2951" s="20" t="s">
        <v>949</v>
      </c>
      <c r="E2951" s="131">
        <v>0</v>
      </c>
    </row>
    <row r="2952" spans="1:5">
      <c r="A2952" t="s">
        <v>2373</v>
      </c>
      <c r="B2952">
        <v>0</v>
      </c>
      <c r="D2952" s="20" t="s">
        <v>1780</v>
      </c>
      <c r="E2952" s="131">
        <v>0</v>
      </c>
    </row>
    <row r="2953" spans="1:5">
      <c r="A2953" t="s">
        <v>2374</v>
      </c>
      <c r="B2953">
        <v>50</v>
      </c>
      <c r="D2953" s="20" t="s">
        <v>1781</v>
      </c>
      <c r="E2953" s="131">
        <v>0</v>
      </c>
    </row>
    <row r="2954" spans="1:5">
      <c r="A2954" t="s">
        <v>5091</v>
      </c>
      <c r="B2954">
        <v>50</v>
      </c>
      <c r="D2954" s="20" t="s">
        <v>1807</v>
      </c>
      <c r="E2954" s="131">
        <v>0</v>
      </c>
    </row>
    <row r="2955" spans="1:5">
      <c r="A2955" t="s">
        <v>2375</v>
      </c>
      <c r="B2955">
        <v>0</v>
      </c>
      <c r="D2955" s="20" t="s">
        <v>1919</v>
      </c>
      <c r="E2955" s="131">
        <v>0</v>
      </c>
    </row>
    <row r="2956" spans="1:5">
      <c r="A2956" t="s">
        <v>2376</v>
      </c>
      <c r="B2956">
        <v>0</v>
      </c>
      <c r="D2956" s="20" t="s">
        <v>1921</v>
      </c>
      <c r="E2956" s="131">
        <v>0</v>
      </c>
    </row>
    <row r="2957" spans="1:5">
      <c r="A2957" t="s">
        <v>2377</v>
      </c>
      <c r="B2957">
        <v>50</v>
      </c>
      <c r="D2957" s="20" t="s">
        <v>1971</v>
      </c>
      <c r="E2957" s="131">
        <v>0</v>
      </c>
    </row>
    <row r="2958" spans="1:5">
      <c r="A2958" t="s">
        <v>2378</v>
      </c>
      <c r="B2958">
        <v>50</v>
      </c>
      <c r="D2958" s="20" t="s">
        <v>2866</v>
      </c>
      <c r="E2958" s="131">
        <v>1</v>
      </c>
    </row>
    <row r="2959" spans="1:5">
      <c r="A2959" t="s">
        <v>2379</v>
      </c>
      <c r="B2959">
        <v>50</v>
      </c>
      <c r="D2959" s="20" t="s">
        <v>2899</v>
      </c>
      <c r="E2959" s="131">
        <v>0</v>
      </c>
    </row>
    <row r="2960" spans="1:5">
      <c r="A2960" t="s">
        <v>5092</v>
      </c>
      <c r="B2960">
        <v>50</v>
      </c>
      <c r="D2960" s="20" t="s">
        <v>2929</v>
      </c>
      <c r="E2960" s="131">
        <v>0</v>
      </c>
    </row>
    <row r="2961" spans="1:5">
      <c r="A2961" t="s">
        <v>2380</v>
      </c>
      <c r="B2961">
        <v>50</v>
      </c>
      <c r="D2961" s="20" t="s">
        <v>3005</v>
      </c>
      <c r="E2961" s="131">
        <v>0</v>
      </c>
    </row>
    <row r="2962" spans="1:5">
      <c r="A2962" t="s">
        <v>5093</v>
      </c>
      <c r="B2962">
        <v>50</v>
      </c>
      <c r="D2962" s="20" t="s">
        <v>3013</v>
      </c>
      <c r="E2962" s="131">
        <v>0</v>
      </c>
    </row>
    <row r="2963" spans="1:5">
      <c r="A2963" t="s">
        <v>2381</v>
      </c>
      <c r="B2963">
        <v>50</v>
      </c>
      <c r="D2963" s="20" t="s">
        <v>3032</v>
      </c>
      <c r="E2963" s="131">
        <v>1</v>
      </c>
    </row>
    <row r="2964" spans="1:5">
      <c r="A2964" t="s">
        <v>2382</v>
      </c>
      <c r="B2964">
        <v>50</v>
      </c>
      <c r="D2964" s="20" t="s">
        <v>3042</v>
      </c>
      <c r="E2964" s="131">
        <v>0</v>
      </c>
    </row>
    <row r="2965" spans="1:5">
      <c r="A2965" t="s">
        <v>2383</v>
      </c>
      <c r="B2965">
        <v>50</v>
      </c>
      <c r="D2965" s="20" t="s">
        <v>3046</v>
      </c>
      <c r="E2965" s="131">
        <v>0</v>
      </c>
    </row>
    <row r="2966" spans="1:5">
      <c r="A2966" t="s">
        <v>2384</v>
      </c>
      <c r="B2966">
        <v>50</v>
      </c>
      <c r="D2966" s="20" t="s">
        <v>3074</v>
      </c>
      <c r="E2966" s="131">
        <v>0</v>
      </c>
    </row>
    <row r="2967" spans="1:5">
      <c r="A2967" t="s">
        <v>5094</v>
      </c>
      <c r="B2967">
        <v>50</v>
      </c>
      <c r="D2967" s="20" t="s">
        <v>3145</v>
      </c>
      <c r="E2967" s="131">
        <v>0</v>
      </c>
    </row>
    <row r="2968" spans="1:5">
      <c r="A2968" t="s">
        <v>5095</v>
      </c>
      <c r="B2968">
        <v>50</v>
      </c>
      <c r="D2968" s="20" t="s">
        <v>3922</v>
      </c>
      <c r="E2968" s="131">
        <v>0</v>
      </c>
    </row>
    <row r="2969" spans="1:5">
      <c r="A2969" t="s">
        <v>5096</v>
      </c>
      <c r="B2969">
        <v>50</v>
      </c>
      <c r="D2969" s="20" t="s">
        <v>3947</v>
      </c>
      <c r="E2969" s="131">
        <v>0</v>
      </c>
    </row>
    <row r="2970" spans="1:5">
      <c r="A2970" t="s">
        <v>5097</v>
      </c>
      <c r="B2970">
        <v>50</v>
      </c>
      <c r="D2970" s="20" t="s">
        <v>3963</v>
      </c>
      <c r="E2970" s="131">
        <v>0</v>
      </c>
    </row>
    <row r="2971" spans="1:5">
      <c r="A2971" t="s">
        <v>2385</v>
      </c>
      <c r="B2971">
        <v>0</v>
      </c>
      <c r="D2971" s="20" t="s">
        <v>3969</v>
      </c>
      <c r="E2971" s="131">
        <v>0</v>
      </c>
    </row>
    <row r="2972" spans="1:5">
      <c r="A2972" t="s">
        <v>5098</v>
      </c>
      <c r="B2972">
        <v>50</v>
      </c>
      <c r="D2972" s="20" t="s">
        <v>3985</v>
      </c>
      <c r="E2972" s="131">
        <v>0</v>
      </c>
    </row>
    <row r="2973" spans="1:5">
      <c r="A2973" t="s">
        <v>2386</v>
      </c>
      <c r="B2973">
        <v>50</v>
      </c>
      <c r="D2973" s="20" t="s">
        <v>3986</v>
      </c>
      <c r="E2973" s="131">
        <v>0</v>
      </c>
    </row>
    <row r="2974" spans="1:5">
      <c r="A2974" t="s">
        <v>5099</v>
      </c>
      <c r="B2974">
        <v>50</v>
      </c>
      <c r="D2974" s="20" t="s">
        <v>328</v>
      </c>
      <c r="E2974" s="131">
        <v>0</v>
      </c>
    </row>
    <row r="2975" spans="1:5">
      <c r="A2975" t="s">
        <v>2387</v>
      </c>
      <c r="B2975">
        <v>0</v>
      </c>
      <c r="D2975" s="20" t="s">
        <v>428</v>
      </c>
      <c r="E2975" s="131">
        <v>0</v>
      </c>
    </row>
    <row r="2976" spans="1:5">
      <c r="A2976" t="s">
        <v>2388</v>
      </c>
      <c r="B2976">
        <v>0</v>
      </c>
      <c r="D2976" s="20" t="s">
        <v>516</v>
      </c>
      <c r="E2976" s="131">
        <v>0</v>
      </c>
    </row>
    <row r="2977" spans="1:5">
      <c r="A2977" t="s">
        <v>2389</v>
      </c>
      <c r="B2977">
        <v>50</v>
      </c>
      <c r="D2977" s="20" t="s">
        <v>542</v>
      </c>
      <c r="E2977" s="131">
        <v>0</v>
      </c>
    </row>
    <row r="2978" spans="1:5">
      <c r="A2978" t="s">
        <v>5100</v>
      </c>
      <c r="B2978">
        <v>50</v>
      </c>
      <c r="D2978" s="20" t="s">
        <v>1796</v>
      </c>
      <c r="E2978" s="131">
        <v>0</v>
      </c>
    </row>
    <row r="2979" spans="1:5">
      <c r="A2979" t="s">
        <v>2390</v>
      </c>
      <c r="B2979">
        <v>0</v>
      </c>
      <c r="D2979" s="20" t="s">
        <v>1819</v>
      </c>
      <c r="E2979" s="131">
        <v>0</v>
      </c>
    </row>
    <row r="2980" spans="1:5">
      <c r="A2980" t="s">
        <v>5101</v>
      </c>
      <c r="B2980">
        <v>0</v>
      </c>
      <c r="D2980" s="20" t="s">
        <v>1899</v>
      </c>
      <c r="E2980" s="131">
        <v>0</v>
      </c>
    </row>
    <row r="2981" spans="1:5">
      <c r="A2981" t="s">
        <v>2391</v>
      </c>
      <c r="B2981">
        <v>50</v>
      </c>
      <c r="D2981" s="20" t="s">
        <v>1906</v>
      </c>
      <c r="E2981" s="131">
        <v>0</v>
      </c>
    </row>
    <row r="2982" spans="1:5">
      <c r="A2982" t="s">
        <v>5102</v>
      </c>
      <c r="B2982">
        <v>50</v>
      </c>
      <c r="D2982" s="20" t="s">
        <v>1929</v>
      </c>
      <c r="E2982" s="131">
        <v>0</v>
      </c>
    </row>
    <row r="2983" spans="1:5">
      <c r="A2983" t="s">
        <v>2392</v>
      </c>
      <c r="B2983">
        <v>0</v>
      </c>
      <c r="D2983" s="20" t="s">
        <v>1967</v>
      </c>
      <c r="E2983" s="131">
        <v>0</v>
      </c>
    </row>
    <row r="2984" spans="1:5">
      <c r="A2984" t="s">
        <v>2393</v>
      </c>
      <c r="B2984">
        <v>0</v>
      </c>
      <c r="D2984" s="20" t="s">
        <v>2836</v>
      </c>
      <c r="E2984" s="131">
        <v>0</v>
      </c>
    </row>
    <row r="2985" spans="1:5">
      <c r="A2985" t="s">
        <v>2394</v>
      </c>
      <c r="B2985">
        <v>50</v>
      </c>
      <c r="D2985" s="20" t="s">
        <v>2850</v>
      </c>
      <c r="E2985" s="131">
        <v>1</v>
      </c>
    </row>
    <row r="2986" spans="1:5">
      <c r="A2986" t="s">
        <v>2395</v>
      </c>
      <c r="B2986">
        <v>50</v>
      </c>
      <c r="D2986" s="20" t="s">
        <v>2864</v>
      </c>
      <c r="E2986" s="131">
        <v>1</v>
      </c>
    </row>
    <row r="2987" spans="1:5">
      <c r="A2987" t="s">
        <v>2396</v>
      </c>
      <c r="B2987">
        <v>50</v>
      </c>
      <c r="D2987" s="20" t="s">
        <v>2886</v>
      </c>
      <c r="E2987" s="131">
        <v>0</v>
      </c>
    </row>
    <row r="2988" spans="1:5">
      <c r="A2988" t="s">
        <v>2397</v>
      </c>
      <c r="B2988">
        <v>50</v>
      </c>
      <c r="D2988" s="20" t="s">
        <v>3031</v>
      </c>
      <c r="E2988" s="131">
        <v>0</v>
      </c>
    </row>
    <row r="2989" spans="1:5">
      <c r="A2989" t="s">
        <v>2398</v>
      </c>
      <c r="B2989">
        <v>50</v>
      </c>
      <c r="D2989" s="20" t="s">
        <v>3054</v>
      </c>
      <c r="E2989" s="131">
        <v>0</v>
      </c>
    </row>
    <row r="2990" spans="1:5">
      <c r="A2990" t="s">
        <v>5103</v>
      </c>
      <c r="B2990">
        <v>50</v>
      </c>
      <c r="D2990" s="20" t="s">
        <v>3084</v>
      </c>
      <c r="E2990" s="131">
        <v>0</v>
      </c>
    </row>
    <row r="2991" spans="1:5">
      <c r="A2991" t="s">
        <v>2399</v>
      </c>
      <c r="B2991">
        <v>50</v>
      </c>
      <c r="D2991" s="20" t="s">
        <v>3100</v>
      </c>
      <c r="E2991" s="131">
        <v>0</v>
      </c>
    </row>
    <row r="2992" spans="1:5">
      <c r="A2992" t="s">
        <v>5104</v>
      </c>
      <c r="B2992">
        <v>0</v>
      </c>
      <c r="D2992" s="20" t="s">
        <v>3940</v>
      </c>
      <c r="E2992" s="131">
        <v>0</v>
      </c>
    </row>
    <row r="2993" spans="1:5">
      <c r="A2993" t="s">
        <v>2400</v>
      </c>
      <c r="B2993">
        <v>50</v>
      </c>
      <c r="D2993" s="20" t="s">
        <v>3954</v>
      </c>
      <c r="E2993" s="131">
        <v>0</v>
      </c>
    </row>
    <row r="2994" spans="1:5">
      <c r="A2994" t="s">
        <v>5105</v>
      </c>
      <c r="B2994">
        <v>50</v>
      </c>
      <c r="D2994" s="20" t="s">
        <v>3980</v>
      </c>
      <c r="E2994" s="131">
        <v>0</v>
      </c>
    </row>
    <row r="2995" spans="1:5">
      <c r="A2995" t="s">
        <v>2401</v>
      </c>
      <c r="B2995">
        <v>50</v>
      </c>
      <c r="D2995" s="20" t="s">
        <v>4081</v>
      </c>
      <c r="E2995" s="131">
        <v>0</v>
      </c>
    </row>
    <row r="2996" spans="1:5">
      <c r="A2996" t="s">
        <v>2402</v>
      </c>
      <c r="B2996">
        <v>50</v>
      </c>
      <c r="D2996" s="20" t="s">
        <v>317</v>
      </c>
      <c r="E2996" s="131">
        <v>0</v>
      </c>
    </row>
    <row r="2997" spans="1:5">
      <c r="A2997" t="s">
        <v>2403</v>
      </c>
      <c r="B2997">
        <v>50</v>
      </c>
      <c r="D2997" s="20" t="s">
        <v>416</v>
      </c>
      <c r="E2997" s="131">
        <v>0</v>
      </c>
    </row>
    <row r="2998" spans="1:5">
      <c r="A2998" t="s">
        <v>2404</v>
      </c>
      <c r="B2998">
        <v>50</v>
      </c>
      <c r="D2998" s="20" t="s">
        <v>506</v>
      </c>
      <c r="E2998" s="131">
        <v>0</v>
      </c>
    </row>
    <row r="2999" spans="1:5">
      <c r="A2999" t="s">
        <v>2405</v>
      </c>
      <c r="B2999">
        <v>0</v>
      </c>
      <c r="D2999" s="20" t="s">
        <v>520</v>
      </c>
      <c r="E2999" s="131">
        <v>0</v>
      </c>
    </row>
    <row r="3000" spans="1:5">
      <c r="A3000" t="s">
        <v>2406</v>
      </c>
      <c r="B3000">
        <v>50</v>
      </c>
      <c r="D3000" s="20" t="s">
        <v>533</v>
      </c>
      <c r="E3000" s="131">
        <v>0</v>
      </c>
    </row>
    <row r="3001" spans="1:5">
      <c r="A3001" t="s">
        <v>2407</v>
      </c>
      <c r="B3001">
        <v>50</v>
      </c>
      <c r="D3001" s="20" t="s">
        <v>557</v>
      </c>
      <c r="E3001" s="131">
        <v>0</v>
      </c>
    </row>
    <row r="3002" spans="1:5">
      <c r="A3002" t="s">
        <v>5106</v>
      </c>
      <c r="B3002">
        <v>50</v>
      </c>
      <c r="D3002" s="20" t="s">
        <v>563</v>
      </c>
      <c r="E3002" s="131">
        <v>0</v>
      </c>
    </row>
    <row r="3003" spans="1:5">
      <c r="A3003" t="s">
        <v>2408</v>
      </c>
      <c r="B3003">
        <v>0</v>
      </c>
      <c r="D3003" s="20" t="s">
        <v>571</v>
      </c>
      <c r="E3003" s="131">
        <v>0</v>
      </c>
    </row>
    <row r="3004" spans="1:5">
      <c r="A3004" t="s">
        <v>2409</v>
      </c>
      <c r="B3004">
        <v>50</v>
      </c>
      <c r="D3004" s="20" t="s">
        <v>648</v>
      </c>
      <c r="E3004" s="131">
        <v>0</v>
      </c>
    </row>
    <row r="3005" spans="1:5">
      <c r="A3005" t="s">
        <v>2410</v>
      </c>
      <c r="B3005">
        <v>50</v>
      </c>
      <c r="D3005" s="20" t="s">
        <v>653</v>
      </c>
      <c r="E3005" s="131">
        <v>0</v>
      </c>
    </row>
    <row r="3006" spans="1:5">
      <c r="A3006" t="s">
        <v>2411</v>
      </c>
      <c r="B3006">
        <v>50</v>
      </c>
      <c r="D3006" s="20" t="s">
        <v>1777</v>
      </c>
      <c r="E3006" s="131">
        <v>0</v>
      </c>
    </row>
    <row r="3007" spans="1:5">
      <c r="A3007" t="s">
        <v>2412</v>
      </c>
      <c r="B3007">
        <v>0</v>
      </c>
      <c r="D3007" s="20" t="s">
        <v>1778</v>
      </c>
      <c r="E3007" s="131">
        <v>0</v>
      </c>
    </row>
    <row r="3008" spans="1:5">
      <c r="A3008" t="s">
        <v>2413</v>
      </c>
      <c r="B3008">
        <v>0</v>
      </c>
      <c r="D3008" s="20" t="s">
        <v>1798</v>
      </c>
      <c r="E3008" s="131">
        <v>0</v>
      </c>
    </row>
    <row r="3009" spans="1:5">
      <c r="A3009" t="s">
        <v>2414</v>
      </c>
      <c r="B3009">
        <v>50</v>
      </c>
      <c r="D3009" s="20" t="s">
        <v>1814</v>
      </c>
      <c r="E3009" s="131">
        <v>0</v>
      </c>
    </row>
    <row r="3010" spans="1:5">
      <c r="A3010" t="s">
        <v>5107</v>
      </c>
      <c r="B3010">
        <v>50</v>
      </c>
      <c r="D3010" s="20" t="s">
        <v>1849</v>
      </c>
      <c r="E3010" s="131">
        <v>0</v>
      </c>
    </row>
    <row r="3011" spans="1:5">
      <c r="A3011" t="s">
        <v>2415</v>
      </c>
      <c r="B3011">
        <v>0</v>
      </c>
      <c r="D3011" s="20" t="s">
        <v>1908</v>
      </c>
      <c r="E3011" s="131">
        <v>0</v>
      </c>
    </row>
    <row r="3012" spans="1:5">
      <c r="A3012" t="s">
        <v>2416</v>
      </c>
      <c r="B3012">
        <v>50</v>
      </c>
      <c r="D3012" s="20" t="s">
        <v>2847</v>
      </c>
      <c r="E3012" s="131">
        <v>0</v>
      </c>
    </row>
    <row r="3013" spans="1:5">
      <c r="A3013" t="s">
        <v>2417</v>
      </c>
      <c r="B3013">
        <v>50</v>
      </c>
      <c r="D3013" s="20" t="s">
        <v>2856</v>
      </c>
      <c r="E3013" s="131">
        <v>0</v>
      </c>
    </row>
    <row r="3014" spans="1:5">
      <c r="A3014" t="s">
        <v>5108</v>
      </c>
      <c r="B3014">
        <v>50</v>
      </c>
      <c r="D3014" s="20" t="s">
        <v>3003</v>
      </c>
      <c r="E3014" s="131">
        <v>1</v>
      </c>
    </row>
    <row r="3015" spans="1:5">
      <c r="A3015" t="s">
        <v>2418</v>
      </c>
      <c r="B3015">
        <v>50</v>
      </c>
      <c r="D3015" s="20" t="s">
        <v>3024</v>
      </c>
      <c r="E3015" s="131">
        <v>0</v>
      </c>
    </row>
    <row r="3016" spans="1:5">
      <c r="A3016" t="s">
        <v>2419</v>
      </c>
      <c r="B3016">
        <v>50</v>
      </c>
      <c r="D3016" s="20" t="s">
        <v>3151</v>
      </c>
      <c r="E3016" s="131">
        <v>0</v>
      </c>
    </row>
    <row r="3017" spans="1:5">
      <c r="A3017" t="s">
        <v>2420</v>
      </c>
      <c r="B3017">
        <v>50</v>
      </c>
      <c r="D3017" s="20" t="s">
        <v>346</v>
      </c>
      <c r="E3017" s="131">
        <v>0</v>
      </c>
    </row>
    <row r="3018" spans="1:5">
      <c r="A3018" t="s">
        <v>5109</v>
      </c>
      <c r="B3018">
        <v>50</v>
      </c>
      <c r="D3018" s="20" t="s">
        <v>352</v>
      </c>
      <c r="E3018" s="131">
        <v>0</v>
      </c>
    </row>
    <row r="3019" spans="1:5">
      <c r="A3019" t="s">
        <v>2421</v>
      </c>
      <c r="B3019">
        <v>0</v>
      </c>
      <c r="D3019" s="20" t="s">
        <v>434</v>
      </c>
      <c r="E3019" s="131">
        <v>0</v>
      </c>
    </row>
    <row r="3020" spans="1:5">
      <c r="A3020" t="s">
        <v>2422</v>
      </c>
      <c r="B3020">
        <v>0</v>
      </c>
      <c r="D3020" s="20" t="s">
        <v>452</v>
      </c>
      <c r="E3020" s="131">
        <v>0</v>
      </c>
    </row>
    <row r="3021" spans="1:5">
      <c r="A3021" t="s">
        <v>2423</v>
      </c>
      <c r="B3021">
        <v>50</v>
      </c>
      <c r="D3021" s="20" t="s">
        <v>461</v>
      </c>
      <c r="E3021" s="131">
        <v>1</v>
      </c>
    </row>
    <row r="3022" spans="1:5">
      <c r="A3022" t="s">
        <v>5110</v>
      </c>
      <c r="B3022">
        <v>50</v>
      </c>
      <c r="D3022" s="20" t="s">
        <v>1885</v>
      </c>
      <c r="E3022" s="131">
        <v>0</v>
      </c>
    </row>
    <row r="3023" spans="1:5">
      <c r="A3023" t="s">
        <v>2424</v>
      </c>
      <c r="B3023">
        <v>50</v>
      </c>
      <c r="D3023" s="20" t="s">
        <v>282</v>
      </c>
      <c r="E3023" s="131">
        <v>0</v>
      </c>
    </row>
    <row r="3024" spans="1:5">
      <c r="A3024" t="s">
        <v>2425</v>
      </c>
      <c r="B3024">
        <v>50</v>
      </c>
      <c r="D3024" s="20" t="s">
        <v>382</v>
      </c>
      <c r="E3024" s="131">
        <v>0</v>
      </c>
    </row>
    <row r="3025" spans="1:5">
      <c r="A3025" t="s">
        <v>2426</v>
      </c>
      <c r="B3025">
        <v>50</v>
      </c>
      <c r="D3025" s="20" t="s">
        <v>383</v>
      </c>
      <c r="E3025" s="131">
        <v>0</v>
      </c>
    </row>
    <row r="3026" spans="1:5">
      <c r="A3026" t="s">
        <v>2427</v>
      </c>
      <c r="B3026">
        <v>50</v>
      </c>
      <c r="D3026" s="20" t="s">
        <v>397</v>
      </c>
      <c r="E3026" s="131">
        <v>0</v>
      </c>
    </row>
    <row r="3027" spans="1:5">
      <c r="A3027" t="s">
        <v>2428</v>
      </c>
      <c r="B3027">
        <v>50</v>
      </c>
      <c r="D3027" s="20" t="s">
        <v>398</v>
      </c>
      <c r="E3027" s="131">
        <v>0</v>
      </c>
    </row>
    <row r="3028" spans="1:5">
      <c r="A3028" t="s">
        <v>2429</v>
      </c>
      <c r="B3028">
        <v>50</v>
      </c>
      <c r="D3028" s="20" t="s">
        <v>403</v>
      </c>
      <c r="E3028" s="131">
        <v>0</v>
      </c>
    </row>
    <row r="3029" spans="1:5">
      <c r="A3029" t="s">
        <v>2430</v>
      </c>
      <c r="B3029">
        <v>50</v>
      </c>
      <c r="D3029" s="20" t="s">
        <v>418</v>
      </c>
      <c r="E3029" s="131">
        <v>0</v>
      </c>
    </row>
    <row r="3030" spans="1:5">
      <c r="A3030" t="s">
        <v>5111</v>
      </c>
      <c r="B3030">
        <v>50</v>
      </c>
      <c r="D3030" s="20" t="s">
        <v>432</v>
      </c>
      <c r="E3030" s="131">
        <v>0</v>
      </c>
    </row>
    <row r="3031" spans="1:5">
      <c r="A3031" t="s">
        <v>5112</v>
      </c>
      <c r="B3031">
        <v>50</v>
      </c>
      <c r="D3031" s="20" t="s">
        <v>435</v>
      </c>
      <c r="E3031" s="131">
        <v>0</v>
      </c>
    </row>
    <row r="3032" spans="1:5">
      <c r="A3032" t="s">
        <v>5113</v>
      </c>
      <c r="B3032">
        <v>50</v>
      </c>
      <c r="D3032" s="20" t="s">
        <v>539</v>
      </c>
      <c r="E3032" s="131">
        <v>0</v>
      </c>
    </row>
    <row r="3033" spans="1:5">
      <c r="A3033" t="s">
        <v>2431</v>
      </c>
      <c r="B3033">
        <v>50</v>
      </c>
      <c r="D3033" s="20" t="s">
        <v>567</v>
      </c>
      <c r="E3033" s="131">
        <v>0</v>
      </c>
    </row>
    <row r="3034" spans="1:5">
      <c r="A3034" t="s">
        <v>5114</v>
      </c>
      <c r="B3034">
        <v>50</v>
      </c>
      <c r="D3034" s="20" t="s">
        <v>581</v>
      </c>
      <c r="E3034" s="131">
        <v>0</v>
      </c>
    </row>
    <row r="3035" spans="1:5">
      <c r="A3035" t="s">
        <v>2432</v>
      </c>
      <c r="B3035">
        <v>0</v>
      </c>
      <c r="D3035" s="20" t="s">
        <v>596</v>
      </c>
      <c r="E3035" s="131">
        <v>0</v>
      </c>
    </row>
    <row r="3036" spans="1:5">
      <c r="A3036" t="s">
        <v>5115</v>
      </c>
      <c r="B3036">
        <v>0</v>
      </c>
      <c r="D3036" s="20" t="s">
        <v>613</v>
      </c>
      <c r="E3036" s="131">
        <v>0</v>
      </c>
    </row>
    <row r="3037" spans="1:5">
      <c r="A3037" t="s">
        <v>2433</v>
      </c>
      <c r="B3037">
        <v>50</v>
      </c>
      <c r="D3037" s="20" t="s">
        <v>1779</v>
      </c>
      <c r="E3037" s="131">
        <v>0</v>
      </c>
    </row>
    <row r="3038" spans="1:5">
      <c r="A3038" t="s">
        <v>5116</v>
      </c>
      <c r="B3038">
        <v>50</v>
      </c>
      <c r="D3038" s="20" t="s">
        <v>1792</v>
      </c>
      <c r="E3038" s="131">
        <v>0</v>
      </c>
    </row>
    <row r="3039" spans="1:5">
      <c r="A3039" t="s">
        <v>2434</v>
      </c>
      <c r="B3039">
        <v>50</v>
      </c>
      <c r="D3039" s="20" t="s">
        <v>1793</v>
      </c>
      <c r="E3039" s="131">
        <v>0</v>
      </c>
    </row>
    <row r="3040" spans="1:5">
      <c r="A3040" t="s">
        <v>2435</v>
      </c>
      <c r="B3040">
        <v>50</v>
      </c>
      <c r="D3040" s="20" t="s">
        <v>1810</v>
      </c>
      <c r="E3040" s="131">
        <v>0</v>
      </c>
    </row>
    <row r="3041" spans="1:5">
      <c r="A3041" t="s">
        <v>2436</v>
      </c>
      <c r="B3041">
        <v>50</v>
      </c>
      <c r="D3041" s="20" t="s">
        <v>1811</v>
      </c>
      <c r="E3041" s="131">
        <v>0</v>
      </c>
    </row>
    <row r="3042" spans="1:5">
      <c r="A3042" t="s">
        <v>2437</v>
      </c>
      <c r="B3042">
        <v>50</v>
      </c>
      <c r="D3042" s="20" t="s">
        <v>1820</v>
      </c>
      <c r="E3042" s="131">
        <v>1</v>
      </c>
    </row>
    <row r="3043" spans="1:5">
      <c r="A3043" t="s">
        <v>2438</v>
      </c>
      <c r="B3043">
        <v>50</v>
      </c>
      <c r="D3043" s="20" t="s">
        <v>1839</v>
      </c>
      <c r="E3043" s="131">
        <v>0</v>
      </c>
    </row>
    <row r="3044" spans="1:5">
      <c r="A3044" t="s">
        <v>5117</v>
      </c>
      <c r="B3044">
        <v>50</v>
      </c>
      <c r="D3044" s="20" t="s">
        <v>1917</v>
      </c>
      <c r="E3044" s="131">
        <v>0</v>
      </c>
    </row>
    <row r="3045" spans="1:5">
      <c r="A3045" t="s">
        <v>5118</v>
      </c>
      <c r="B3045">
        <v>50</v>
      </c>
      <c r="D3045" s="20" t="s">
        <v>1932</v>
      </c>
      <c r="E3045" s="131">
        <v>0</v>
      </c>
    </row>
    <row r="3046" spans="1:5">
      <c r="A3046" t="s">
        <v>2439</v>
      </c>
      <c r="B3046">
        <v>50</v>
      </c>
      <c r="D3046" s="20" t="s">
        <v>1943</v>
      </c>
      <c r="E3046" s="131">
        <v>0</v>
      </c>
    </row>
    <row r="3047" spans="1:5">
      <c r="A3047" t="s">
        <v>5119</v>
      </c>
      <c r="B3047">
        <v>50</v>
      </c>
      <c r="D3047" s="20" t="s">
        <v>2002</v>
      </c>
      <c r="E3047" s="131">
        <v>0</v>
      </c>
    </row>
    <row r="3048" spans="1:5">
      <c r="A3048" t="s">
        <v>2440</v>
      </c>
      <c r="B3048">
        <v>50</v>
      </c>
      <c r="D3048" s="20" t="s">
        <v>2610</v>
      </c>
      <c r="E3048" s="131">
        <v>0</v>
      </c>
    </row>
    <row r="3049" spans="1:5">
      <c r="A3049" t="s">
        <v>5120</v>
      </c>
      <c r="B3049">
        <v>50</v>
      </c>
      <c r="D3049" s="20" t="s">
        <v>3011</v>
      </c>
      <c r="E3049" s="131">
        <v>0</v>
      </c>
    </row>
    <row r="3050" spans="1:5">
      <c r="A3050" t="s">
        <v>2441</v>
      </c>
      <c r="B3050">
        <v>50</v>
      </c>
      <c r="D3050" s="20" t="s">
        <v>3034</v>
      </c>
      <c r="E3050" s="131">
        <v>0</v>
      </c>
    </row>
    <row r="3051" spans="1:5">
      <c r="A3051" t="s">
        <v>2442</v>
      </c>
      <c r="B3051">
        <v>50</v>
      </c>
      <c r="D3051" s="20" t="s">
        <v>3103</v>
      </c>
      <c r="E3051" s="131">
        <v>0</v>
      </c>
    </row>
    <row r="3052" spans="1:5">
      <c r="A3052" t="s">
        <v>5121</v>
      </c>
      <c r="B3052">
        <v>50</v>
      </c>
      <c r="D3052" s="20" t="s">
        <v>3941</v>
      </c>
      <c r="E3052" s="131">
        <v>0</v>
      </c>
    </row>
    <row r="3053" spans="1:5">
      <c r="A3053" t="s">
        <v>5122</v>
      </c>
      <c r="B3053">
        <v>50</v>
      </c>
      <c r="D3053" s="20" t="s">
        <v>3968</v>
      </c>
      <c r="E3053" s="131">
        <v>0</v>
      </c>
    </row>
    <row r="3054" spans="1:5">
      <c r="A3054" t="s">
        <v>2443</v>
      </c>
      <c r="B3054">
        <v>50</v>
      </c>
      <c r="D3054" s="20" t="s">
        <v>4069</v>
      </c>
      <c r="E3054" s="131">
        <v>0</v>
      </c>
    </row>
    <row r="3055" spans="1:5">
      <c r="A3055" t="s">
        <v>2444</v>
      </c>
      <c r="B3055">
        <v>50</v>
      </c>
      <c r="D3055" s="20" t="s">
        <v>374</v>
      </c>
      <c r="E3055" s="131">
        <v>0</v>
      </c>
    </row>
    <row r="3056" spans="1:5">
      <c r="A3056" t="s">
        <v>2445</v>
      </c>
      <c r="B3056">
        <v>50</v>
      </c>
      <c r="D3056" s="20" t="s">
        <v>412</v>
      </c>
      <c r="E3056" s="131">
        <v>0</v>
      </c>
    </row>
    <row r="3057" spans="1:5">
      <c r="A3057" t="s">
        <v>2446</v>
      </c>
      <c r="B3057">
        <v>50</v>
      </c>
      <c r="D3057" s="20" t="s">
        <v>487</v>
      </c>
      <c r="E3057" s="131">
        <v>0</v>
      </c>
    </row>
    <row r="3058" spans="1:5">
      <c r="A3058" t="s">
        <v>2447</v>
      </c>
      <c r="B3058">
        <v>50</v>
      </c>
      <c r="D3058" s="20" t="s">
        <v>1916</v>
      </c>
      <c r="E3058" s="131">
        <v>0</v>
      </c>
    </row>
    <row r="3059" spans="1:5">
      <c r="A3059" t="s">
        <v>5123</v>
      </c>
      <c r="B3059">
        <v>50</v>
      </c>
      <c r="D3059" s="20" t="s">
        <v>1958</v>
      </c>
      <c r="E3059" s="131">
        <v>0</v>
      </c>
    </row>
    <row r="3060" spans="1:5">
      <c r="A3060" t="s">
        <v>2448</v>
      </c>
      <c r="B3060">
        <v>50</v>
      </c>
      <c r="D3060" s="20" t="s">
        <v>2373</v>
      </c>
      <c r="E3060" s="131">
        <v>0</v>
      </c>
    </row>
    <row r="3061" spans="1:5">
      <c r="A3061" t="s">
        <v>2449</v>
      </c>
      <c r="B3061">
        <v>50</v>
      </c>
      <c r="D3061" s="20" t="s">
        <v>2874</v>
      </c>
      <c r="E3061" s="131">
        <v>0</v>
      </c>
    </row>
    <row r="3062" spans="1:5">
      <c r="A3062" t="s">
        <v>5124</v>
      </c>
      <c r="B3062">
        <v>50</v>
      </c>
      <c r="D3062" s="20" t="s">
        <v>3025</v>
      </c>
      <c r="E3062" s="131">
        <v>0</v>
      </c>
    </row>
    <row r="3063" spans="1:5">
      <c r="A3063" t="s">
        <v>2450</v>
      </c>
      <c r="B3063">
        <v>50</v>
      </c>
      <c r="D3063" s="20" t="s">
        <v>3075</v>
      </c>
      <c r="E3063" s="131">
        <v>0</v>
      </c>
    </row>
    <row r="3064" spans="1:5">
      <c r="A3064" t="s">
        <v>5125</v>
      </c>
      <c r="B3064">
        <v>50</v>
      </c>
      <c r="D3064" s="20" t="s">
        <v>3124</v>
      </c>
      <c r="E3064" s="131">
        <v>0</v>
      </c>
    </row>
    <row r="3065" spans="1:5">
      <c r="A3065" t="s">
        <v>2451</v>
      </c>
      <c r="B3065">
        <v>50</v>
      </c>
      <c r="D3065" s="20" t="s">
        <v>3981</v>
      </c>
      <c r="E3065" s="131">
        <v>0</v>
      </c>
    </row>
    <row r="3066" spans="1:5">
      <c r="A3066" t="s">
        <v>2452</v>
      </c>
      <c r="B3066">
        <v>50</v>
      </c>
      <c r="D3066" s="20" t="s">
        <v>2360</v>
      </c>
      <c r="E3066" s="131">
        <v>0</v>
      </c>
    </row>
    <row r="3067" spans="1:5">
      <c r="A3067" t="s">
        <v>2453</v>
      </c>
      <c r="B3067">
        <v>50</v>
      </c>
      <c r="D3067" s="20" t="s">
        <v>3932</v>
      </c>
      <c r="E3067" s="131">
        <v>0</v>
      </c>
    </row>
    <row r="3068" spans="1:5">
      <c r="A3068" t="s">
        <v>2454</v>
      </c>
      <c r="B3068">
        <v>50</v>
      </c>
      <c r="D3068" s="20" t="s">
        <v>3171</v>
      </c>
      <c r="E3068" s="131">
        <v>0</v>
      </c>
    </row>
    <row r="3069" spans="1:5">
      <c r="A3069" t="s">
        <v>2455</v>
      </c>
      <c r="B3069">
        <v>50</v>
      </c>
      <c r="D3069" s="20" t="s">
        <v>381</v>
      </c>
      <c r="E3069" s="131">
        <v>0</v>
      </c>
    </row>
    <row r="3070" spans="1:5">
      <c r="A3070" t="s">
        <v>2456</v>
      </c>
      <c r="B3070">
        <v>50</v>
      </c>
      <c r="D3070" s="20" t="s">
        <v>368</v>
      </c>
      <c r="E3070" s="131">
        <v>0</v>
      </c>
    </row>
    <row r="3071" spans="1:5">
      <c r="A3071" t="s">
        <v>8513</v>
      </c>
      <c r="B3071">
        <v>50</v>
      </c>
      <c r="D3071" s="20" t="s">
        <v>362</v>
      </c>
      <c r="E3071" s="131">
        <v>1</v>
      </c>
    </row>
    <row r="3072" spans="1:5">
      <c r="A3072" t="s">
        <v>8515</v>
      </c>
      <c r="B3072">
        <v>0</v>
      </c>
      <c r="D3072" s="20" t="s">
        <v>410</v>
      </c>
      <c r="E3072" s="131">
        <v>0</v>
      </c>
    </row>
    <row r="3073" spans="1:5">
      <c r="A3073" t="s">
        <v>8517</v>
      </c>
      <c r="B3073">
        <v>50</v>
      </c>
      <c r="D3073" s="20" t="s">
        <v>3951</v>
      </c>
      <c r="E3073" s="131">
        <v>0</v>
      </c>
    </row>
    <row r="3074" spans="1:5">
      <c r="A3074" t="s">
        <v>8519</v>
      </c>
      <c r="B3074">
        <v>0</v>
      </c>
      <c r="D3074" s="20" t="s">
        <v>3949</v>
      </c>
      <c r="E3074" s="131">
        <v>0</v>
      </c>
    </row>
    <row r="3075" spans="1:5">
      <c r="A3075" t="s">
        <v>8521</v>
      </c>
      <c r="B3075">
        <v>50</v>
      </c>
      <c r="D3075" s="20" t="s">
        <v>1883</v>
      </c>
      <c r="E3075" s="131">
        <v>0</v>
      </c>
    </row>
    <row r="3076" spans="1:5">
      <c r="A3076" t="s">
        <v>8523</v>
      </c>
      <c r="B3076">
        <v>50</v>
      </c>
      <c r="D3076" s="20" t="s">
        <v>579</v>
      </c>
      <c r="E3076" s="131">
        <v>0</v>
      </c>
    </row>
    <row r="3077" spans="1:5">
      <c r="A3077" t="s">
        <v>8525</v>
      </c>
      <c r="B3077">
        <v>0</v>
      </c>
      <c r="D3077" s="20" t="s">
        <v>1828</v>
      </c>
      <c r="E3077" s="131">
        <v>0</v>
      </c>
    </row>
    <row r="3078" spans="1:5">
      <c r="A3078" t="s">
        <v>8527</v>
      </c>
      <c r="B3078">
        <v>50</v>
      </c>
      <c r="D3078" s="20" t="s">
        <v>1880</v>
      </c>
      <c r="E3078" s="131">
        <v>0</v>
      </c>
    </row>
    <row r="3079" spans="1:5">
      <c r="A3079" t="s">
        <v>8529</v>
      </c>
      <c r="B3079">
        <v>50</v>
      </c>
      <c r="D3079" s="20" t="s">
        <v>3950</v>
      </c>
      <c r="E3079" s="131">
        <v>0</v>
      </c>
    </row>
    <row r="3080" spans="1:5">
      <c r="A3080" t="s">
        <v>8531</v>
      </c>
      <c r="B3080">
        <v>0</v>
      </c>
      <c r="D3080" s="20" t="s">
        <v>296</v>
      </c>
      <c r="E3080" s="131">
        <v>0</v>
      </c>
    </row>
    <row r="3081" spans="1:5">
      <c r="A3081" t="s">
        <v>8533</v>
      </c>
      <c r="B3081">
        <v>0</v>
      </c>
      <c r="D3081" s="20" t="s">
        <v>315</v>
      </c>
      <c r="E3081" s="131">
        <v>0</v>
      </c>
    </row>
    <row r="3082" spans="1:5">
      <c r="A3082" t="s">
        <v>8535</v>
      </c>
      <c r="B3082">
        <v>50</v>
      </c>
      <c r="D3082" s="20" t="s">
        <v>351</v>
      </c>
      <c r="E3082" s="131">
        <v>0</v>
      </c>
    </row>
    <row r="3083" spans="1:5">
      <c r="A3083" t="s">
        <v>8537</v>
      </c>
      <c r="B3083">
        <v>50</v>
      </c>
      <c r="D3083" s="20" t="s">
        <v>359</v>
      </c>
      <c r="E3083" s="131">
        <v>0</v>
      </c>
    </row>
    <row r="3084" spans="1:5">
      <c r="A3084" t="s">
        <v>8539</v>
      </c>
      <c r="B3084">
        <v>50</v>
      </c>
      <c r="D3084" s="20" t="s">
        <v>385</v>
      </c>
      <c r="E3084" s="131">
        <v>0</v>
      </c>
    </row>
    <row r="3085" spans="1:5">
      <c r="A3085" t="s">
        <v>8541</v>
      </c>
      <c r="B3085">
        <v>50</v>
      </c>
      <c r="D3085" s="20" t="s">
        <v>408</v>
      </c>
      <c r="E3085" s="131">
        <v>0</v>
      </c>
    </row>
    <row r="3086" spans="1:5">
      <c r="A3086" t="s">
        <v>8543</v>
      </c>
      <c r="B3086">
        <v>0</v>
      </c>
      <c r="D3086" s="20" t="s">
        <v>414</v>
      </c>
      <c r="E3086" s="131">
        <v>1</v>
      </c>
    </row>
    <row r="3087" spans="1:5">
      <c r="A3087" t="s">
        <v>8545</v>
      </c>
      <c r="B3087">
        <v>0</v>
      </c>
      <c r="D3087" s="20" t="s">
        <v>433</v>
      </c>
      <c r="E3087" s="131">
        <v>0</v>
      </c>
    </row>
    <row r="3088" spans="1:5">
      <c r="A3088" t="s">
        <v>8547</v>
      </c>
      <c r="B3088">
        <v>0</v>
      </c>
      <c r="D3088" s="20" t="s">
        <v>437</v>
      </c>
      <c r="E3088" s="131">
        <v>0</v>
      </c>
    </row>
    <row r="3089" spans="1:5">
      <c r="A3089" t="s">
        <v>8549</v>
      </c>
      <c r="B3089">
        <v>50</v>
      </c>
      <c r="D3089" s="20" t="s">
        <v>442</v>
      </c>
      <c r="E3089" s="131">
        <v>1</v>
      </c>
    </row>
    <row r="3090" spans="1:5">
      <c r="A3090" t="s">
        <v>8551</v>
      </c>
      <c r="B3090">
        <v>50</v>
      </c>
      <c r="D3090" s="20" t="s">
        <v>447</v>
      </c>
      <c r="E3090" s="131">
        <v>0</v>
      </c>
    </row>
    <row r="3091" spans="1:5">
      <c r="A3091" t="s">
        <v>8553</v>
      </c>
      <c r="B3091">
        <v>50</v>
      </c>
      <c r="D3091" s="20" t="s">
        <v>451</v>
      </c>
      <c r="E3091" s="131">
        <v>0</v>
      </c>
    </row>
    <row r="3092" spans="1:5">
      <c r="A3092" t="s">
        <v>8555</v>
      </c>
      <c r="B3092">
        <v>50</v>
      </c>
      <c r="D3092" s="20" t="s">
        <v>574</v>
      </c>
      <c r="E3092" s="131">
        <v>0</v>
      </c>
    </row>
    <row r="3093" spans="1:5">
      <c r="A3093" t="s">
        <v>8557</v>
      </c>
      <c r="B3093">
        <v>50</v>
      </c>
      <c r="D3093" s="20" t="s">
        <v>611</v>
      </c>
      <c r="E3093" s="131">
        <v>0</v>
      </c>
    </row>
    <row r="3094" spans="1:5">
      <c r="A3094" t="s">
        <v>8559</v>
      </c>
      <c r="B3094">
        <v>0</v>
      </c>
      <c r="D3094" s="20" t="s">
        <v>1783</v>
      </c>
      <c r="E3094" s="131">
        <v>1</v>
      </c>
    </row>
    <row r="3095" spans="1:5">
      <c r="A3095" t="s">
        <v>8561</v>
      </c>
      <c r="B3095">
        <v>50</v>
      </c>
      <c r="D3095" s="20" t="s">
        <v>1800</v>
      </c>
      <c r="E3095" s="131">
        <v>0</v>
      </c>
    </row>
    <row r="3096" spans="1:5">
      <c r="A3096" t="s">
        <v>8563</v>
      </c>
      <c r="B3096">
        <v>50</v>
      </c>
      <c r="D3096" s="20" t="s">
        <v>1845</v>
      </c>
      <c r="E3096" s="131">
        <v>0</v>
      </c>
    </row>
    <row r="3097" spans="1:5">
      <c r="A3097" t="s">
        <v>8565</v>
      </c>
      <c r="B3097">
        <v>0</v>
      </c>
      <c r="D3097" s="20" t="s">
        <v>1846</v>
      </c>
      <c r="E3097" s="131">
        <v>0</v>
      </c>
    </row>
    <row r="3098" spans="1:5">
      <c r="A3098" t="s">
        <v>8567</v>
      </c>
      <c r="B3098">
        <v>50</v>
      </c>
      <c r="D3098" s="20" t="s">
        <v>1867</v>
      </c>
      <c r="E3098" s="131">
        <v>0</v>
      </c>
    </row>
    <row r="3099" spans="1:5">
      <c r="A3099" t="s">
        <v>8569</v>
      </c>
      <c r="B3099">
        <v>50</v>
      </c>
      <c r="D3099" s="20" t="s">
        <v>1923</v>
      </c>
      <c r="E3099" s="131">
        <v>0</v>
      </c>
    </row>
    <row r="3100" spans="1:5">
      <c r="A3100" t="s">
        <v>8571</v>
      </c>
      <c r="B3100">
        <v>50</v>
      </c>
      <c r="D3100" s="20" t="s">
        <v>1931</v>
      </c>
      <c r="E3100" s="131">
        <v>0</v>
      </c>
    </row>
    <row r="3101" spans="1:5">
      <c r="A3101" t="s">
        <v>8573</v>
      </c>
      <c r="B3101">
        <v>50</v>
      </c>
      <c r="D3101" s="20" t="s">
        <v>1941</v>
      </c>
      <c r="E3101" s="131">
        <v>0</v>
      </c>
    </row>
    <row r="3102" spans="1:5">
      <c r="A3102" t="s">
        <v>8575</v>
      </c>
      <c r="B3102">
        <v>50</v>
      </c>
      <c r="D3102" s="20" t="s">
        <v>1948</v>
      </c>
      <c r="E3102" s="131">
        <v>0</v>
      </c>
    </row>
    <row r="3103" spans="1:5">
      <c r="A3103" t="s">
        <v>8577</v>
      </c>
      <c r="B3103">
        <v>50</v>
      </c>
      <c r="D3103" s="20" t="s">
        <v>1955</v>
      </c>
      <c r="E3103" s="131">
        <v>0</v>
      </c>
    </row>
    <row r="3104" spans="1:5">
      <c r="A3104" t="s">
        <v>8579</v>
      </c>
      <c r="B3104">
        <v>50</v>
      </c>
      <c r="D3104" s="20" t="s">
        <v>1991</v>
      </c>
      <c r="E3104" s="131">
        <v>0</v>
      </c>
    </row>
    <row r="3105" spans="1:5">
      <c r="A3105" t="s">
        <v>8581</v>
      </c>
      <c r="B3105">
        <v>50</v>
      </c>
      <c r="D3105" s="20" t="s">
        <v>2289</v>
      </c>
      <c r="E3105" s="131">
        <v>0</v>
      </c>
    </row>
    <row r="3106" spans="1:5">
      <c r="A3106" t="s">
        <v>8583</v>
      </c>
      <c r="B3106">
        <v>50</v>
      </c>
      <c r="D3106" s="20" t="s">
        <v>2395</v>
      </c>
      <c r="E3106" s="131">
        <v>0</v>
      </c>
    </row>
    <row r="3107" spans="1:5">
      <c r="A3107" t="s">
        <v>8585</v>
      </c>
      <c r="B3107">
        <v>50</v>
      </c>
      <c r="D3107" s="20" t="s">
        <v>2409</v>
      </c>
      <c r="E3107" s="131">
        <v>0</v>
      </c>
    </row>
    <row r="3108" spans="1:5">
      <c r="A3108" t="s">
        <v>8587</v>
      </c>
      <c r="B3108">
        <v>50</v>
      </c>
      <c r="D3108" s="20" t="s">
        <v>2434</v>
      </c>
      <c r="E3108" s="131">
        <v>0</v>
      </c>
    </row>
    <row r="3109" spans="1:5">
      <c r="A3109" t="s">
        <v>8589</v>
      </c>
      <c r="B3109">
        <v>50</v>
      </c>
      <c r="D3109" s="20" t="s">
        <v>2667</v>
      </c>
      <c r="E3109" s="131">
        <v>0</v>
      </c>
    </row>
    <row r="3110" spans="1:5">
      <c r="A3110" t="s">
        <v>8591</v>
      </c>
      <c r="B3110">
        <v>50</v>
      </c>
      <c r="D3110" s="20" t="s">
        <v>2818</v>
      </c>
      <c r="E3110" s="131">
        <v>0</v>
      </c>
    </row>
    <row r="3111" spans="1:5">
      <c r="A3111" t="s">
        <v>8593</v>
      </c>
      <c r="B3111">
        <v>50</v>
      </c>
      <c r="D3111" s="20" t="s">
        <v>2830</v>
      </c>
      <c r="E3111" s="131">
        <v>0</v>
      </c>
    </row>
    <row r="3112" spans="1:5">
      <c r="A3112" t="s">
        <v>8595</v>
      </c>
      <c r="B3112">
        <v>50</v>
      </c>
      <c r="D3112" s="20" t="s">
        <v>2841</v>
      </c>
      <c r="E3112" s="131">
        <v>0</v>
      </c>
    </row>
    <row r="3113" spans="1:5">
      <c r="A3113" t="s">
        <v>8597</v>
      </c>
      <c r="B3113">
        <v>50</v>
      </c>
      <c r="D3113" s="20" t="s">
        <v>2873</v>
      </c>
      <c r="E3113" s="131">
        <v>0</v>
      </c>
    </row>
    <row r="3114" spans="1:5">
      <c r="A3114" t="s">
        <v>8599</v>
      </c>
      <c r="B3114">
        <v>50</v>
      </c>
      <c r="D3114" s="20" t="s">
        <v>2909</v>
      </c>
      <c r="E3114" s="131">
        <v>0</v>
      </c>
    </row>
    <row r="3115" spans="1:5">
      <c r="A3115" t="s">
        <v>8601</v>
      </c>
      <c r="B3115">
        <v>50</v>
      </c>
      <c r="D3115" s="20" t="s">
        <v>3016</v>
      </c>
      <c r="E3115" s="131">
        <v>0</v>
      </c>
    </row>
    <row r="3116" spans="1:5">
      <c r="A3116" t="s">
        <v>8603</v>
      </c>
      <c r="B3116">
        <v>50</v>
      </c>
      <c r="D3116" s="20" t="s">
        <v>3035</v>
      </c>
      <c r="E3116" s="131">
        <v>0</v>
      </c>
    </row>
    <row r="3117" spans="1:5">
      <c r="A3117" t="s">
        <v>8605</v>
      </c>
      <c r="B3117">
        <v>50</v>
      </c>
      <c r="D3117" s="20" t="s">
        <v>3053</v>
      </c>
      <c r="E3117" s="131">
        <v>0</v>
      </c>
    </row>
    <row r="3118" spans="1:5">
      <c r="A3118" t="s">
        <v>8607</v>
      </c>
      <c r="B3118">
        <v>50</v>
      </c>
      <c r="D3118" s="20" t="s">
        <v>3138</v>
      </c>
      <c r="E3118" s="131">
        <v>0</v>
      </c>
    </row>
    <row r="3119" spans="1:5">
      <c r="A3119" t="s">
        <v>8609</v>
      </c>
      <c r="B3119">
        <v>50</v>
      </c>
      <c r="D3119" s="20" t="s">
        <v>3143</v>
      </c>
      <c r="E3119" s="131">
        <v>0</v>
      </c>
    </row>
    <row r="3120" spans="1:5">
      <c r="A3120" t="s">
        <v>8611</v>
      </c>
      <c r="B3120">
        <v>50</v>
      </c>
      <c r="D3120" s="20" t="s">
        <v>3925</v>
      </c>
      <c r="E3120" s="131">
        <v>0</v>
      </c>
    </row>
    <row r="3121" spans="1:5">
      <c r="A3121" t="s">
        <v>8613</v>
      </c>
      <c r="B3121">
        <v>50</v>
      </c>
      <c r="D3121" s="20" t="s">
        <v>3966</v>
      </c>
      <c r="E3121" s="131">
        <v>0</v>
      </c>
    </row>
    <row r="3122" spans="1:5">
      <c r="A3122" t="s">
        <v>8615</v>
      </c>
      <c r="B3122">
        <v>50</v>
      </c>
      <c r="D3122" s="20" t="s">
        <v>3977</v>
      </c>
      <c r="E3122" s="131">
        <v>0</v>
      </c>
    </row>
    <row r="3123" spans="1:5">
      <c r="A3123" t="s">
        <v>8617</v>
      </c>
      <c r="B3123">
        <v>50</v>
      </c>
      <c r="D3123" s="20" t="s">
        <v>3979</v>
      </c>
      <c r="E3123" s="131">
        <v>0</v>
      </c>
    </row>
    <row r="3124" spans="1:5">
      <c r="A3124" t="s">
        <v>8619</v>
      </c>
      <c r="B3124">
        <v>50</v>
      </c>
      <c r="D3124" s="20" t="s">
        <v>4062</v>
      </c>
      <c r="E3124" s="131">
        <v>0</v>
      </c>
    </row>
    <row r="3125" spans="1:5">
      <c r="A3125" t="s">
        <v>8621</v>
      </c>
      <c r="B3125">
        <v>50</v>
      </c>
      <c r="D3125" s="20" t="s">
        <v>4083</v>
      </c>
      <c r="E3125" s="131">
        <v>0</v>
      </c>
    </row>
    <row r="3126" spans="1:5">
      <c r="A3126" t="s">
        <v>8623</v>
      </c>
      <c r="B3126">
        <v>50</v>
      </c>
      <c r="D3126" s="20" t="s">
        <v>318</v>
      </c>
      <c r="E3126" s="131">
        <v>0</v>
      </c>
    </row>
    <row r="3127" spans="1:5">
      <c r="A3127" t="s">
        <v>8625</v>
      </c>
      <c r="B3127">
        <v>50</v>
      </c>
      <c r="D3127" s="20" t="s">
        <v>394</v>
      </c>
      <c r="E3127" s="131">
        <v>0</v>
      </c>
    </row>
    <row r="3128" spans="1:5">
      <c r="A3128" t="s">
        <v>8627</v>
      </c>
      <c r="B3128">
        <v>50</v>
      </c>
      <c r="D3128" s="20" t="s">
        <v>511</v>
      </c>
      <c r="E3128" s="131">
        <v>0</v>
      </c>
    </row>
    <row r="3129" spans="1:5">
      <c r="A3129" t="s">
        <v>8629</v>
      </c>
      <c r="B3129">
        <v>50</v>
      </c>
      <c r="D3129" s="20" t="s">
        <v>537</v>
      </c>
      <c r="E3129" s="131">
        <v>0</v>
      </c>
    </row>
    <row r="3130" spans="1:5">
      <c r="A3130" t="s">
        <v>8631</v>
      </c>
      <c r="B3130">
        <v>50</v>
      </c>
      <c r="D3130" s="20" t="s">
        <v>553</v>
      </c>
      <c r="E3130" s="131">
        <v>0</v>
      </c>
    </row>
    <row r="3131" spans="1:5">
      <c r="A3131" t="s">
        <v>2457</v>
      </c>
      <c r="B3131">
        <v>16</v>
      </c>
      <c r="D3131" s="20" t="s">
        <v>554</v>
      </c>
      <c r="E3131" s="131">
        <v>0</v>
      </c>
    </row>
    <row r="3132" spans="1:5">
      <c r="A3132" t="s">
        <v>2458</v>
      </c>
      <c r="B3132">
        <v>49</v>
      </c>
      <c r="D3132" s="20" t="s">
        <v>588</v>
      </c>
      <c r="E3132" s="131">
        <v>0</v>
      </c>
    </row>
    <row r="3133" spans="1:5">
      <c r="A3133" t="s">
        <v>2459</v>
      </c>
      <c r="B3133">
        <v>10</v>
      </c>
      <c r="D3133" s="20" t="s">
        <v>627</v>
      </c>
      <c r="E3133" s="131">
        <v>0</v>
      </c>
    </row>
    <row r="3134" spans="1:5">
      <c r="A3134" t="s">
        <v>2460</v>
      </c>
      <c r="B3134">
        <v>26</v>
      </c>
      <c r="D3134" s="20" t="s">
        <v>633</v>
      </c>
      <c r="E3134" s="131">
        <v>0</v>
      </c>
    </row>
    <row r="3135" spans="1:5">
      <c r="A3135" t="s">
        <v>2461</v>
      </c>
      <c r="B3135">
        <v>31</v>
      </c>
      <c r="D3135" s="20" t="s">
        <v>656</v>
      </c>
      <c r="E3135" s="131">
        <v>0</v>
      </c>
    </row>
    <row r="3136" spans="1:5">
      <c r="A3136" t="s">
        <v>2462</v>
      </c>
      <c r="B3136">
        <v>34</v>
      </c>
      <c r="D3136" s="20" t="s">
        <v>1079</v>
      </c>
      <c r="E3136" s="131">
        <v>0</v>
      </c>
    </row>
    <row r="3137" spans="1:5">
      <c r="A3137" t="s">
        <v>2463</v>
      </c>
      <c r="B3137">
        <v>24</v>
      </c>
      <c r="D3137" s="20" t="s">
        <v>1099</v>
      </c>
      <c r="E3137" s="131">
        <v>0</v>
      </c>
    </row>
    <row r="3138" spans="1:5">
      <c r="A3138" t="s">
        <v>2464</v>
      </c>
      <c r="B3138">
        <v>61</v>
      </c>
      <c r="D3138" s="20" t="s">
        <v>1815</v>
      </c>
      <c r="E3138" s="131">
        <v>0</v>
      </c>
    </row>
    <row r="3139" spans="1:5">
      <c r="A3139" t="s">
        <v>2465</v>
      </c>
      <c r="B3139">
        <v>51</v>
      </c>
      <c r="D3139" s="20" t="s">
        <v>1857</v>
      </c>
      <c r="E3139" s="131">
        <v>0</v>
      </c>
    </row>
    <row r="3140" spans="1:5">
      <c r="A3140" t="s">
        <v>2466</v>
      </c>
      <c r="B3140">
        <v>115</v>
      </c>
      <c r="D3140" s="20" t="s">
        <v>1879</v>
      </c>
      <c r="E3140" s="131">
        <v>0</v>
      </c>
    </row>
    <row r="3141" spans="1:5">
      <c r="A3141" t="s">
        <v>2467</v>
      </c>
      <c r="B3141">
        <v>46</v>
      </c>
      <c r="D3141" s="20" t="s">
        <v>1922</v>
      </c>
      <c r="E3141" s="131">
        <v>0</v>
      </c>
    </row>
    <row r="3142" spans="1:5">
      <c r="A3142" t="s">
        <v>2468</v>
      </c>
      <c r="B3142">
        <v>96</v>
      </c>
      <c r="D3142" s="20" t="s">
        <v>1954</v>
      </c>
      <c r="E3142" s="131">
        <v>0</v>
      </c>
    </row>
    <row r="3143" spans="1:5">
      <c r="A3143" t="s">
        <v>2469</v>
      </c>
      <c r="B3143">
        <v>17</v>
      </c>
      <c r="D3143" s="20" t="s">
        <v>1956</v>
      </c>
      <c r="E3143" s="131">
        <v>0</v>
      </c>
    </row>
    <row r="3144" spans="1:5">
      <c r="A3144" t="s">
        <v>2470</v>
      </c>
      <c r="B3144">
        <v>38</v>
      </c>
      <c r="D3144" s="20" t="s">
        <v>1962</v>
      </c>
      <c r="E3144" s="131">
        <v>0</v>
      </c>
    </row>
    <row r="3145" spans="1:5">
      <c r="A3145" t="s">
        <v>2471</v>
      </c>
      <c r="B3145">
        <v>43</v>
      </c>
      <c r="D3145" s="20" t="s">
        <v>2451</v>
      </c>
      <c r="E3145" s="131">
        <v>0</v>
      </c>
    </row>
    <row r="3146" spans="1:5">
      <c r="A3146" t="s">
        <v>2472</v>
      </c>
      <c r="B3146">
        <v>35</v>
      </c>
      <c r="D3146" s="20" t="s">
        <v>2879</v>
      </c>
      <c r="E3146" s="131">
        <v>0</v>
      </c>
    </row>
    <row r="3147" spans="1:5">
      <c r="A3147" t="s">
        <v>2473</v>
      </c>
      <c r="B3147">
        <v>4</v>
      </c>
      <c r="D3147" s="20" t="s">
        <v>2890</v>
      </c>
      <c r="E3147" s="131">
        <v>2</v>
      </c>
    </row>
    <row r="3148" spans="1:5">
      <c r="A3148" t="s">
        <v>2474</v>
      </c>
      <c r="B3148">
        <v>6</v>
      </c>
      <c r="D3148" s="20" t="s">
        <v>2928</v>
      </c>
      <c r="E3148" s="131">
        <v>0</v>
      </c>
    </row>
    <row r="3149" spans="1:5">
      <c r="A3149" t="s">
        <v>2475</v>
      </c>
      <c r="B3149">
        <v>50</v>
      </c>
      <c r="D3149" s="20" t="s">
        <v>3001</v>
      </c>
      <c r="E3149" s="131">
        <v>0</v>
      </c>
    </row>
    <row r="3150" spans="1:5">
      <c r="A3150" t="s">
        <v>2476</v>
      </c>
      <c r="B3150">
        <v>50</v>
      </c>
      <c r="D3150" s="20" t="s">
        <v>3899</v>
      </c>
      <c r="E3150" s="131">
        <v>0</v>
      </c>
    </row>
    <row r="3151" spans="1:5">
      <c r="A3151" t="s">
        <v>2477</v>
      </c>
      <c r="B3151">
        <v>50</v>
      </c>
      <c r="D3151" s="20" t="s">
        <v>3939</v>
      </c>
      <c r="E3151" s="131">
        <v>0</v>
      </c>
    </row>
    <row r="3152" spans="1:5">
      <c r="A3152" t="s">
        <v>2478</v>
      </c>
      <c r="B3152">
        <v>50</v>
      </c>
      <c r="D3152" s="20" t="s">
        <v>3944</v>
      </c>
      <c r="E3152" s="131">
        <v>0</v>
      </c>
    </row>
    <row r="3153" spans="1:5">
      <c r="A3153" t="s">
        <v>2479</v>
      </c>
      <c r="B3153">
        <v>50</v>
      </c>
      <c r="D3153" s="20" t="s">
        <v>3946</v>
      </c>
      <c r="E3153" s="131">
        <v>0</v>
      </c>
    </row>
    <row r="3154" spans="1:5">
      <c r="A3154" t="s">
        <v>2480</v>
      </c>
      <c r="B3154">
        <v>50</v>
      </c>
      <c r="D3154" s="20" t="s">
        <v>3952</v>
      </c>
      <c r="E3154" s="131">
        <v>0</v>
      </c>
    </row>
    <row r="3155" spans="1:5">
      <c r="A3155" t="s">
        <v>2481</v>
      </c>
      <c r="B3155">
        <v>50</v>
      </c>
      <c r="D3155" s="20" t="s">
        <v>4057</v>
      </c>
      <c r="E3155" s="131">
        <v>0</v>
      </c>
    </row>
    <row r="3156" spans="1:5">
      <c r="A3156" t="s">
        <v>2482</v>
      </c>
      <c r="B3156">
        <v>50</v>
      </c>
      <c r="D3156" s="20" t="s">
        <v>407</v>
      </c>
      <c r="E3156" s="131">
        <v>0</v>
      </c>
    </row>
    <row r="3157" spans="1:5">
      <c r="A3157" t="s">
        <v>2483</v>
      </c>
      <c r="B3157">
        <v>50</v>
      </c>
      <c r="D3157" s="20" t="s">
        <v>424</v>
      </c>
      <c r="E3157" s="131">
        <v>0</v>
      </c>
    </row>
    <row r="3158" spans="1:5">
      <c r="A3158" t="s">
        <v>2484</v>
      </c>
      <c r="B3158">
        <v>50</v>
      </c>
      <c r="D3158" s="20" t="s">
        <v>524</v>
      </c>
      <c r="E3158" s="131">
        <v>0</v>
      </c>
    </row>
    <row r="3159" spans="1:5">
      <c r="A3159" t="s">
        <v>2485</v>
      </c>
      <c r="B3159">
        <v>50</v>
      </c>
      <c r="D3159" s="20" t="s">
        <v>601</v>
      </c>
      <c r="E3159" s="131">
        <v>0</v>
      </c>
    </row>
    <row r="3160" spans="1:5">
      <c r="A3160" t="s">
        <v>2486</v>
      </c>
      <c r="B3160">
        <v>50</v>
      </c>
      <c r="D3160" s="20" t="s">
        <v>605</v>
      </c>
      <c r="E3160" s="131">
        <v>0</v>
      </c>
    </row>
    <row r="3161" spans="1:5">
      <c r="A3161" t="s">
        <v>2487</v>
      </c>
      <c r="B3161">
        <v>50</v>
      </c>
      <c r="D3161" s="20" t="s">
        <v>651</v>
      </c>
      <c r="E3161" s="131">
        <v>0</v>
      </c>
    </row>
    <row r="3162" spans="1:5">
      <c r="A3162" t="s">
        <v>2488</v>
      </c>
      <c r="B3162">
        <v>50</v>
      </c>
      <c r="D3162" s="20" t="s">
        <v>1051</v>
      </c>
      <c r="E3162" s="131">
        <v>0</v>
      </c>
    </row>
    <row r="3163" spans="1:5">
      <c r="A3163" t="s">
        <v>2489</v>
      </c>
      <c r="B3163">
        <v>50</v>
      </c>
      <c r="D3163" s="20" t="s">
        <v>1833</v>
      </c>
      <c r="E3163" s="131">
        <v>0</v>
      </c>
    </row>
    <row r="3164" spans="1:5">
      <c r="A3164" t="s">
        <v>2490</v>
      </c>
      <c r="B3164">
        <v>50</v>
      </c>
      <c r="D3164" s="20" t="s">
        <v>1853</v>
      </c>
      <c r="E3164" s="131">
        <v>1</v>
      </c>
    </row>
    <row r="3165" spans="1:5">
      <c r="A3165" t="s">
        <v>2491</v>
      </c>
      <c r="B3165">
        <v>50</v>
      </c>
      <c r="D3165" s="20" t="s">
        <v>2868</v>
      </c>
      <c r="E3165" s="131">
        <v>0</v>
      </c>
    </row>
    <row r="3166" spans="1:5">
      <c r="A3166" t="s">
        <v>2492</v>
      </c>
      <c r="B3166">
        <v>50</v>
      </c>
      <c r="D3166" s="20" t="s">
        <v>2907</v>
      </c>
      <c r="E3166" s="131">
        <v>0</v>
      </c>
    </row>
    <row r="3167" spans="1:5">
      <c r="A3167" t="s">
        <v>2493</v>
      </c>
      <c r="B3167">
        <v>50</v>
      </c>
      <c r="D3167" s="20" t="s">
        <v>3056</v>
      </c>
      <c r="E3167" s="131">
        <v>0</v>
      </c>
    </row>
    <row r="3168" spans="1:5">
      <c r="A3168" t="s">
        <v>2494</v>
      </c>
      <c r="B3168">
        <v>50</v>
      </c>
      <c r="D3168" s="20" t="s">
        <v>3931</v>
      </c>
      <c r="E3168" s="131">
        <v>0</v>
      </c>
    </row>
    <row r="3169" spans="1:5">
      <c r="A3169" t="s">
        <v>2495</v>
      </c>
      <c r="B3169">
        <v>50</v>
      </c>
      <c r="D3169" s="20" t="s">
        <v>3933</v>
      </c>
      <c r="E3169" s="131">
        <v>0</v>
      </c>
    </row>
    <row r="3170" spans="1:5">
      <c r="A3170" t="s">
        <v>2496</v>
      </c>
      <c r="B3170">
        <v>50</v>
      </c>
      <c r="D3170" s="20" t="s">
        <v>3964</v>
      </c>
      <c r="E3170" s="131">
        <v>0</v>
      </c>
    </row>
    <row r="3171" spans="1:5">
      <c r="A3171" t="s">
        <v>2497</v>
      </c>
      <c r="B3171">
        <v>50</v>
      </c>
      <c r="D3171" s="20" t="s">
        <v>314</v>
      </c>
      <c r="E3171" s="131">
        <v>0</v>
      </c>
    </row>
    <row r="3172" spans="1:5">
      <c r="A3172" t="s">
        <v>2498</v>
      </c>
      <c r="B3172">
        <v>50</v>
      </c>
      <c r="D3172" s="20" t="s">
        <v>319</v>
      </c>
      <c r="E3172" s="131">
        <v>0</v>
      </c>
    </row>
    <row r="3173" spans="1:5">
      <c r="A3173" t="s">
        <v>2499</v>
      </c>
      <c r="B3173">
        <v>50</v>
      </c>
      <c r="D3173" s="20" t="s">
        <v>329</v>
      </c>
      <c r="E3173" s="131">
        <v>0</v>
      </c>
    </row>
    <row r="3174" spans="1:5">
      <c r="A3174" t="s">
        <v>2500</v>
      </c>
      <c r="B3174">
        <v>50</v>
      </c>
      <c r="D3174" s="20" t="s">
        <v>355</v>
      </c>
      <c r="E3174" s="131">
        <v>0</v>
      </c>
    </row>
    <row r="3175" spans="1:5">
      <c r="A3175" t="s">
        <v>5126</v>
      </c>
      <c r="B3175">
        <v>50</v>
      </c>
      <c r="D3175" s="20" t="s">
        <v>549</v>
      </c>
      <c r="E3175" s="131">
        <v>0</v>
      </c>
    </row>
    <row r="3176" spans="1:5">
      <c r="A3176" t="s">
        <v>2501</v>
      </c>
      <c r="B3176">
        <v>50</v>
      </c>
      <c r="D3176" s="20" t="s">
        <v>593</v>
      </c>
      <c r="E3176" s="131">
        <v>0</v>
      </c>
    </row>
    <row r="3177" spans="1:5">
      <c r="A3177" t="s">
        <v>2502</v>
      </c>
      <c r="B3177">
        <v>50</v>
      </c>
      <c r="D3177" s="20" t="s">
        <v>2422</v>
      </c>
      <c r="E3177" s="131">
        <v>0</v>
      </c>
    </row>
    <row r="3178" spans="1:5">
      <c r="A3178" t="s">
        <v>2503</v>
      </c>
      <c r="B3178">
        <v>50</v>
      </c>
      <c r="D3178" s="20" t="s">
        <v>2820</v>
      </c>
      <c r="E3178" s="131">
        <v>0</v>
      </c>
    </row>
    <row r="3179" spans="1:5">
      <c r="A3179" t="s">
        <v>2504</v>
      </c>
      <c r="B3179">
        <v>50</v>
      </c>
      <c r="D3179" s="20" t="s">
        <v>2845</v>
      </c>
      <c r="E3179" s="131">
        <v>0</v>
      </c>
    </row>
    <row r="3180" spans="1:5">
      <c r="A3180" t="s">
        <v>2505</v>
      </c>
      <c r="B3180">
        <v>50</v>
      </c>
      <c r="D3180" s="20" t="s">
        <v>3033</v>
      </c>
      <c r="E3180" s="131">
        <v>0</v>
      </c>
    </row>
    <row r="3181" spans="1:5">
      <c r="A3181" t="s">
        <v>2506</v>
      </c>
      <c r="B3181">
        <v>50</v>
      </c>
      <c r="D3181" s="20" t="s">
        <v>3936</v>
      </c>
      <c r="E3181" s="131">
        <v>0</v>
      </c>
    </row>
    <row r="3182" spans="1:5">
      <c r="A3182" t="s">
        <v>2507</v>
      </c>
      <c r="B3182">
        <v>50</v>
      </c>
      <c r="D3182" s="20" t="s">
        <v>3948</v>
      </c>
      <c r="E3182" s="131">
        <v>0</v>
      </c>
    </row>
    <row r="3183" spans="1:5">
      <c r="A3183" t="s">
        <v>2508</v>
      </c>
      <c r="B3183">
        <v>50</v>
      </c>
      <c r="D3183" s="20" t="s">
        <v>3956</v>
      </c>
      <c r="E3183" s="131">
        <v>0</v>
      </c>
    </row>
    <row r="3184" spans="1:5">
      <c r="A3184" t="s">
        <v>2509</v>
      </c>
      <c r="B3184">
        <v>50</v>
      </c>
      <c r="D3184" s="20" t="s">
        <v>3976</v>
      </c>
      <c r="E3184" s="131">
        <v>0</v>
      </c>
    </row>
    <row r="3185" spans="1:5">
      <c r="A3185" t="s">
        <v>2510</v>
      </c>
      <c r="B3185">
        <v>50</v>
      </c>
      <c r="D3185" s="20" t="s">
        <v>4061</v>
      </c>
      <c r="E3185" s="131">
        <v>0</v>
      </c>
    </row>
    <row r="3186" spans="1:5">
      <c r="A3186" t="s">
        <v>2511</v>
      </c>
      <c r="B3186">
        <v>50</v>
      </c>
      <c r="D3186" s="20" t="s">
        <v>291</v>
      </c>
      <c r="E3186" s="131">
        <v>0</v>
      </c>
    </row>
    <row r="3187" spans="1:5">
      <c r="A3187" t="s">
        <v>2512</v>
      </c>
      <c r="B3187">
        <v>50</v>
      </c>
      <c r="D3187" s="20" t="s">
        <v>324</v>
      </c>
      <c r="E3187" s="131">
        <v>0</v>
      </c>
    </row>
    <row r="3188" spans="1:5">
      <c r="A3188" t="s">
        <v>2513</v>
      </c>
      <c r="B3188">
        <v>50</v>
      </c>
      <c r="D3188" s="20" t="s">
        <v>457</v>
      </c>
      <c r="E3188" s="131">
        <v>0</v>
      </c>
    </row>
    <row r="3189" spans="1:5">
      <c r="A3189" t="s">
        <v>2514</v>
      </c>
      <c r="B3189">
        <v>50</v>
      </c>
      <c r="D3189" s="20" t="s">
        <v>654</v>
      </c>
      <c r="E3189" s="131">
        <v>0</v>
      </c>
    </row>
    <row r="3190" spans="1:5">
      <c r="A3190" t="s">
        <v>2515</v>
      </c>
      <c r="B3190">
        <v>50</v>
      </c>
      <c r="D3190" s="20" t="s">
        <v>1081</v>
      </c>
      <c r="E3190" s="131">
        <v>0</v>
      </c>
    </row>
    <row r="3191" spans="1:5">
      <c r="A3191" t="s">
        <v>2516</v>
      </c>
      <c r="B3191">
        <v>50</v>
      </c>
      <c r="D3191" s="20" t="s">
        <v>1862</v>
      </c>
      <c r="E3191" s="131">
        <v>0</v>
      </c>
    </row>
    <row r="3192" spans="1:5">
      <c r="A3192" t="s">
        <v>2517</v>
      </c>
      <c r="B3192">
        <v>50</v>
      </c>
      <c r="D3192" s="20" t="s">
        <v>1895</v>
      </c>
      <c r="E3192" s="131">
        <v>0</v>
      </c>
    </row>
    <row r="3193" spans="1:5">
      <c r="A3193" t="s">
        <v>2518</v>
      </c>
      <c r="B3193">
        <v>50</v>
      </c>
      <c r="D3193" s="20" t="s">
        <v>1903</v>
      </c>
      <c r="E3193" s="131">
        <v>0</v>
      </c>
    </row>
    <row r="3194" spans="1:5">
      <c r="A3194" t="s">
        <v>2519</v>
      </c>
      <c r="B3194">
        <v>50</v>
      </c>
      <c r="D3194" s="20" t="s">
        <v>1957</v>
      </c>
      <c r="E3194" s="131">
        <v>0</v>
      </c>
    </row>
    <row r="3195" spans="1:5">
      <c r="A3195" t="s">
        <v>2520</v>
      </c>
      <c r="B3195">
        <v>50</v>
      </c>
      <c r="D3195" s="20" t="s">
        <v>1969</v>
      </c>
      <c r="E3195" s="131">
        <v>0</v>
      </c>
    </row>
    <row r="3196" spans="1:5">
      <c r="A3196" t="s">
        <v>2521</v>
      </c>
      <c r="B3196">
        <v>50</v>
      </c>
      <c r="D3196" s="20" t="s">
        <v>1984</v>
      </c>
      <c r="E3196" s="131">
        <v>0</v>
      </c>
    </row>
    <row r="3197" spans="1:5">
      <c r="A3197" t="s">
        <v>2522</v>
      </c>
      <c r="B3197">
        <v>50</v>
      </c>
      <c r="D3197" s="20" t="s">
        <v>2358</v>
      </c>
      <c r="E3197" s="131">
        <v>0</v>
      </c>
    </row>
    <row r="3198" spans="1:5">
      <c r="A3198" t="s">
        <v>2523</v>
      </c>
      <c r="B3198">
        <v>50</v>
      </c>
      <c r="D3198" s="20" t="s">
        <v>2819</v>
      </c>
      <c r="E3198" s="131">
        <v>0</v>
      </c>
    </row>
    <row r="3199" spans="1:5">
      <c r="A3199" t="s">
        <v>2524</v>
      </c>
      <c r="B3199">
        <v>50</v>
      </c>
      <c r="D3199" s="20" t="s">
        <v>2824</v>
      </c>
      <c r="E3199" s="131">
        <v>1</v>
      </c>
    </row>
    <row r="3200" spans="1:5">
      <c r="A3200" t="s">
        <v>2525</v>
      </c>
      <c r="B3200">
        <v>50</v>
      </c>
      <c r="D3200" s="20" t="s">
        <v>2857</v>
      </c>
      <c r="E3200" s="131">
        <v>0</v>
      </c>
    </row>
    <row r="3201" spans="1:5">
      <c r="A3201" t="s">
        <v>2526</v>
      </c>
      <c r="B3201">
        <v>50</v>
      </c>
      <c r="D3201" s="20" t="s">
        <v>3091</v>
      </c>
      <c r="E3201" s="131">
        <v>0</v>
      </c>
    </row>
    <row r="3202" spans="1:5">
      <c r="A3202" t="s">
        <v>2527</v>
      </c>
      <c r="B3202">
        <v>50</v>
      </c>
      <c r="D3202" s="20" t="s">
        <v>3142</v>
      </c>
      <c r="E3202" s="131">
        <v>0</v>
      </c>
    </row>
    <row r="3203" spans="1:5">
      <c r="A3203" t="s">
        <v>2528</v>
      </c>
      <c r="B3203">
        <v>50</v>
      </c>
      <c r="D3203" s="20" t="s">
        <v>3175</v>
      </c>
      <c r="E3203" s="131">
        <v>0</v>
      </c>
    </row>
    <row r="3204" spans="1:5">
      <c r="A3204" t="s">
        <v>2529</v>
      </c>
      <c r="B3204">
        <v>50</v>
      </c>
      <c r="D3204" s="20" t="s">
        <v>3889</v>
      </c>
      <c r="E3204" s="131">
        <v>1</v>
      </c>
    </row>
    <row r="3205" spans="1:5">
      <c r="A3205" t="s">
        <v>2530</v>
      </c>
      <c r="B3205">
        <v>50</v>
      </c>
      <c r="D3205" s="20" t="s">
        <v>3928</v>
      </c>
      <c r="E3205" s="131">
        <v>0</v>
      </c>
    </row>
    <row r="3206" spans="1:5">
      <c r="A3206" t="s">
        <v>2531</v>
      </c>
      <c r="B3206">
        <v>50</v>
      </c>
      <c r="D3206" s="20" t="s">
        <v>3961</v>
      </c>
      <c r="E3206" s="131">
        <v>0</v>
      </c>
    </row>
    <row r="3207" spans="1:5">
      <c r="A3207" t="s">
        <v>2532</v>
      </c>
      <c r="B3207">
        <v>50</v>
      </c>
      <c r="D3207" s="20" t="s">
        <v>4060</v>
      </c>
      <c r="E3207" s="131">
        <v>0</v>
      </c>
    </row>
    <row r="3208" spans="1:5">
      <c r="A3208" t="s">
        <v>2533</v>
      </c>
      <c r="B3208">
        <v>50</v>
      </c>
      <c r="D3208" s="20" t="s">
        <v>4063</v>
      </c>
      <c r="E3208" s="131">
        <v>0</v>
      </c>
    </row>
    <row r="3209" spans="1:5">
      <c r="A3209" t="s">
        <v>2556</v>
      </c>
      <c r="B3209">
        <v>0</v>
      </c>
      <c r="D3209" s="20" t="s">
        <v>292</v>
      </c>
      <c r="E3209" s="131">
        <v>0</v>
      </c>
    </row>
    <row r="3210" spans="1:5">
      <c r="A3210" t="s">
        <v>2557</v>
      </c>
      <c r="B3210">
        <v>50</v>
      </c>
      <c r="D3210" s="20" t="s">
        <v>343</v>
      </c>
      <c r="E3210" s="131">
        <v>0</v>
      </c>
    </row>
    <row r="3211" spans="1:5">
      <c r="A3211" t="s">
        <v>2560</v>
      </c>
      <c r="B3211">
        <v>50</v>
      </c>
      <c r="D3211" s="20" t="s">
        <v>396</v>
      </c>
      <c r="E3211" s="131">
        <v>0</v>
      </c>
    </row>
    <row r="3212" spans="1:5">
      <c r="A3212" t="s">
        <v>2561</v>
      </c>
      <c r="B3212">
        <v>0</v>
      </c>
      <c r="D3212" s="20" t="s">
        <v>473</v>
      </c>
      <c r="E3212" s="131">
        <v>0</v>
      </c>
    </row>
    <row r="3213" spans="1:5">
      <c r="A3213" t="s">
        <v>2562</v>
      </c>
      <c r="B3213">
        <v>50</v>
      </c>
      <c r="D3213" s="20" t="s">
        <v>509</v>
      </c>
      <c r="E3213" s="131">
        <v>0</v>
      </c>
    </row>
    <row r="3214" spans="1:5">
      <c r="A3214" t="s">
        <v>2563</v>
      </c>
      <c r="B3214">
        <v>50</v>
      </c>
      <c r="D3214" s="20" t="s">
        <v>510</v>
      </c>
      <c r="E3214" s="131">
        <v>0</v>
      </c>
    </row>
    <row r="3215" spans="1:5">
      <c r="A3215" t="s">
        <v>2564</v>
      </c>
      <c r="B3215">
        <v>50</v>
      </c>
      <c r="D3215" s="20" t="s">
        <v>512</v>
      </c>
      <c r="E3215" s="131">
        <v>0</v>
      </c>
    </row>
    <row r="3216" spans="1:5">
      <c r="A3216" t="s">
        <v>2565</v>
      </c>
      <c r="B3216">
        <v>50</v>
      </c>
      <c r="D3216" s="20" t="s">
        <v>514</v>
      </c>
      <c r="E3216" s="131">
        <v>0</v>
      </c>
    </row>
    <row r="3217" spans="1:5">
      <c r="A3217" t="s">
        <v>2566</v>
      </c>
      <c r="B3217">
        <v>50</v>
      </c>
      <c r="D3217" s="20" t="s">
        <v>523</v>
      </c>
      <c r="E3217" s="131">
        <v>0</v>
      </c>
    </row>
    <row r="3218" spans="1:5">
      <c r="A3218" t="s">
        <v>2567</v>
      </c>
      <c r="B3218">
        <v>0</v>
      </c>
      <c r="D3218" s="20" t="s">
        <v>586</v>
      </c>
      <c r="E3218" s="131">
        <v>0</v>
      </c>
    </row>
    <row r="3219" spans="1:5">
      <c r="A3219" t="s">
        <v>2568</v>
      </c>
      <c r="B3219">
        <v>50</v>
      </c>
      <c r="D3219" s="20" t="s">
        <v>655</v>
      </c>
      <c r="E3219" s="131">
        <v>0</v>
      </c>
    </row>
    <row r="3220" spans="1:5">
      <c r="A3220" t="s">
        <v>2569</v>
      </c>
      <c r="B3220">
        <v>0</v>
      </c>
      <c r="D3220" s="20" t="s">
        <v>717</v>
      </c>
      <c r="E3220" s="131">
        <v>0</v>
      </c>
    </row>
    <row r="3221" spans="1:5">
      <c r="A3221" t="s">
        <v>2572</v>
      </c>
      <c r="B3221">
        <v>50</v>
      </c>
      <c r="D3221" s="20" t="s">
        <v>844</v>
      </c>
      <c r="E3221" s="131">
        <v>0</v>
      </c>
    </row>
    <row r="3222" spans="1:5">
      <c r="A3222" t="s">
        <v>2573</v>
      </c>
      <c r="B3222">
        <v>50</v>
      </c>
      <c r="D3222" s="20" t="s">
        <v>1026</v>
      </c>
      <c r="E3222" s="131">
        <v>0</v>
      </c>
    </row>
    <row r="3223" spans="1:5">
      <c r="A3223" t="s">
        <v>2574</v>
      </c>
      <c r="B3223">
        <v>50</v>
      </c>
      <c r="D3223" s="20" t="s">
        <v>1083</v>
      </c>
      <c r="E3223" s="131">
        <v>0</v>
      </c>
    </row>
    <row r="3224" spans="1:5">
      <c r="A3224" t="s">
        <v>2575</v>
      </c>
      <c r="B3224">
        <v>50</v>
      </c>
      <c r="D3224" s="20" t="s">
        <v>1101</v>
      </c>
      <c r="E3224" s="131">
        <v>0</v>
      </c>
    </row>
    <row r="3225" spans="1:5">
      <c r="A3225" t="s">
        <v>2576</v>
      </c>
      <c r="B3225">
        <v>50</v>
      </c>
      <c r="D3225" s="20" t="s">
        <v>1788</v>
      </c>
      <c r="E3225" s="131">
        <v>0</v>
      </c>
    </row>
    <row r="3226" spans="1:5">
      <c r="A3226" t="s">
        <v>2577</v>
      </c>
      <c r="B3226">
        <v>50</v>
      </c>
      <c r="D3226" s="20" t="s">
        <v>1804</v>
      </c>
      <c r="E3226" s="131">
        <v>0</v>
      </c>
    </row>
    <row r="3227" spans="1:5">
      <c r="A3227" t="s">
        <v>2578</v>
      </c>
      <c r="B3227">
        <v>50</v>
      </c>
      <c r="D3227" s="20" t="s">
        <v>1806</v>
      </c>
      <c r="E3227" s="131">
        <v>0</v>
      </c>
    </row>
    <row r="3228" spans="1:5">
      <c r="A3228" t="s">
        <v>2579</v>
      </c>
      <c r="B3228">
        <v>50</v>
      </c>
      <c r="D3228" s="20" t="s">
        <v>1817</v>
      </c>
      <c r="E3228" s="131">
        <v>0</v>
      </c>
    </row>
    <row r="3229" spans="1:5">
      <c r="A3229" t="s">
        <v>2582</v>
      </c>
      <c r="B3229">
        <v>50</v>
      </c>
      <c r="D3229" s="20" t="s">
        <v>1832</v>
      </c>
      <c r="E3229" s="131">
        <v>0</v>
      </c>
    </row>
    <row r="3230" spans="1:5">
      <c r="A3230" t="s">
        <v>2583</v>
      </c>
      <c r="B3230">
        <v>0</v>
      </c>
      <c r="D3230" s="20" t="s">
        <v>1836</v>
      </c>
      <c r="E3230" s="131">
        <v>0</v>
      </c>
    </row>
    <row r="3231" spans="1:5">
      <c r="A3231" t="s">
        <v>2584</v>
      </c>
      <c r="B3231">
        <v>50</v>
      </c>
      <c r="D3231" s="20" t="s">
        <v>1838</v>
      </c>
      <c r="E3231" s="131">
        <v>0</v>
      </c>
    </row>
    <row r="3232" spans="1:5">
      <c r="A3232" t="s">
        <v>2585</v>
      </c>
      <c r="B3232">
        <v>50</v>
      </c>
      <c r="D3232" s="20" t="s">
        <v>1842</v>
      </c>
      <c r="E3232" s="131">
        <v>0</v>
      </c>
    </row>
    <row r="3233" spans="1:5">
      <c r="A3233" t="s">
        <v>2586</v>
      </c>
      <c r="B3233">
        <v>0</v>
      </c>
      <c r="D3233" s="20" t="s">
        <v>1855</v>
      </c>
      <c r="E3233" s="131">
        <v>0</v>
      </c>
    </row>
    <row r="3234" spans="1:5">
      <c r="A3234" t="s">
        <v>2587</v>
      </c>
      <c r="B3234">
        <v>50</v>
      </c>
      <c r="D3234" s="20" t="s">
        <v>1860</v>
      </c>
      <c r="E3234" s="131">
        <v>0</v>
      </c>
    </row>
    <row r="3235" spans="1:5">
      <c r="A3235" t="s">
        <v>2588</v>
      </c>
      <c r="B3235">
        <v>50</v>
      </c>
      <c r="D3235" s="20" t="s">
        <v>1865</v>
      </c>
      <c r="E3235" s="131">
        <v>0</v>
      </c>
    </row>
    <row r="3236" spans="1:5">
      <c r="A3236" t="s">
        <v>2589</v>
      </c>
      <c r="B3236">
        <v>50</v>
      </c>
      <c r="D3236" s="20" t="s">
        <v>1873</v>
      </c>
      <c r="E3236" s="131">
        <v>0</v>
      </c>
    </row>
    <row r="3237" spans="1:5">
      <c r="A3237" t="s">
        <v>2590</v>
      </c>
      <c r="B3237">
        <v>0</v>
      </c>
      <c r="D3237" s="20" t="s">
        <v>1914</v>
      </c>
      <c r="E3237" s="131">
        <v>0</v>
      </c>
    </row>
    <row r="3238" spans="1:5">
      <c r="A3238" t="s">
        <v>2591</v>
      </c>
      <c r="B3238">
        <v>50</v>
      </c>
      <c r="D3238" s="20" t="s">
        <v>1927</v>
      </c>
      <c r="E3238" s="131">
        <v>0</v>
      </c>
    </row>
    <row r="3239" spans="1:5">
      <c r="A3239" t="s">
        <v>2592</v>
      </c>
      <c r="B3239">
        <v>0</v>
      </c>
      <c r="D3239" s="20" t="s">
        <v>1939</v>
      </c>
      <c r="E3239" s="131">
        <v>0</v>
      </c>
    </row>
    <row r="3240" spans="1:5">
      <c r="A3240" t="s">
        <v>2593</v>
      </c>
      <c r="B3240">
        <v>50</v>
      </c>
      <c r="D3240" s="20" t="s">
        <v>1942</v>
      </c>
      <c r="E3240" s="131">
        <v>0</v>
      </c>
    </row>
    <row r="3241" spans="1:5">
      <c r="A3241" t="s">
        <v>2594</v>
      </c>
      <c r="B3241">
        <v>50</v>
      </c>
      <c r="D3241" s="20" t="s">
        <v>1947</v>
      </c>
      <c r="E3241" s="131">
        <v>0</v>
      </c>
    </row>
    <row r="3242" spans="1:5">
      <c r="A3242" t="s">
        <v>2595</v>
      </c>
      <c r="B3242">
        <v>0</v>
      </c>
      <c r="D3242" s="20" t="s">
        <v>1979</v>
      </c>
      <c r="E3242" s="131">
        <v>0</v>
      </c>
    </row>
    <row r="3243" spans="1:5">
      <c r="A3243" t="s">
        <v>2598</v>
      </c>
      <c r="B3243">
        <v>50</v>
      </c>
      <c r="D3243" s="20" t="s">
        <v>1985</v>
      </c>
      <c r="E3243" s="131">
        <v>0</v>
      </c>
    </row>
    <row r="3244" spans="1:5">
      <c r="A3244" t="s">
        <v>2599</v>
      </c>
      <c r="B3244">
        <v>0</v>
      </c>
      <c r="D3244" s="20" t="s">
        <v>1993</v>
      </c>
      <c r="E3244" s="131">
        <v>0</v>
      </c>
    </row>
    <row r="3245" spans="1:5">
      <c r="A3245" t="s">
        <v>2600</v>
      </c>
      <c r="B3245">
        <v>50</v>
      </c>
      <c r="D3245" s="20" t="s">
        <v>2354</v>
      </c>
      <c r="E3245" s="131">
        <v>0</v>
      </c>
    </row>
    <row r="3246" spans="1:5">
      <c r="A3246" t="s">
        <v>2601</v>
      </c>
      <c r="B3246">
        <v>50</v>
      </c>
      <c r="D3246" s="20" t="s">
        <v>2356</v>
      </c>
      <c r="E3246" s="131">
        <v>0</v>
      </c>
    </row>
    <row r="3247" spans="1:5">
      <c r="A3247" t="s">
        <v>2602</v>
      </c>
      <c r="B3247">
        <v>50</v>
      </c>
      <c r="D3247" s="20" t="s">
        <v>2370</v>
      </c>
      <c r="E3247" s="131">
        <v>0</v>
      </c>
    </row>
    <row r="3248" spans="1:5">
      <c r="A3248" t="s">
        <v>2603</v>
      </c>
      <c r="B3248">
        <v>50</v>
      </c>
      <c r="D3248" s="20" t="s">
        <v>2416</v>
      </c>
      <c r="E3248" s="131">
        <v>0</v>
      </c>
    </row>
    <row r="3249" spans="1:5">
      <c r="A3249" t="s">
        <v>2604</v>
      </c>
      <c r="B3249">
        <v>50</v>
      </c>
      <c r="D3249" s="20" t="s">
        <v>2419</v>
      </c>
      <c r="E3249" s="131">
        <v>0</v>
      </c>
    </row>
    <row r="3250" spans="1:5">
      <c r="A3250" t="s">
        <v>2605</v>
      </c>
      <c r="B3250">
        <v>50</v>
      </c>
      <c r="D3250" s="20" t="s">
        <v>2878</v>
      </c>
      <c r="E3250" s="131">
        <v>0</v>
      </c>
    </row>
    <row r="3251" spans="1:5">
      <c r="A3251" t="s">
        <v>5127</v>
      </c>
      <c r="B3251">
        <v>50</v>
      </c>
      <c r="D3251" s="20" t="s">
        <v>2883</v>
      </c>
      <c r="E3251" s="131">
        <v>0</v>
      </c>
    </row>
    <row r="3252" spans="1:5">
      <c r="A3252" t="s">
        <v>5128</v>
      </c>
      <c r="B3252">
        <v>50</v>
      </c>
      <c r="D3252" s="20" t="s">
        <v>2905</v>
      </c>
      <c r="E3252" s="131">
        <v>0</v>
      </c>
    </row>
    <row r="3253" spans="1:5">
      <c r="A3253" t="s">
        <v>2606</v>
      </c>
      <c r="B3253">
        <v>50</v>
      </c>
      <c r="D3253" s="20" t="s">
        <v>2906</v>
      </c>
      <c r="E3253" s="131">
        <v>0</v>
      </c>
    </row>
    <row r="3254" spans="1:5">
      <c r="A3254" t="s">
        <v>5129</v>
      </c>
      <c r="B3254">
        <v>50</v>
      </c>
      <c r="D3254" s="20" t="s">
        <v>2932</v>
      </c>
      <c r="E3254" s="131">
        <v>0</v>
      </c>
    </row>
    <row r="3255" spans="1:5">
      <c r="A3255" t="s">
        <v>2607</v>
      </c>
      <c r="B3255">
        <v>50</v>
      </c>
      <c r="D3255" s="20" t="s">
        <v>3027</v>
      </c>
      <c r="E3255" s="131">
        <v>1</v>
      </c>
    </row>
    <row r="3256" spans="1:5">
      <c r="A3256" t="s">
        <v>2608</v>
      </c>
      <c r="B3256">
        <v>50</v>
      </c>
      <c r="D3256" s="20" t="s">
        <v>3030</v>
      </c>
      <c r="E3256" s="131">
        <v>0</v>
      </c>
    </row>
    <row r="3257" spans="1:5">
      <c r="A3257" t="s">
        <v>2609</v>
      </c>
      <c r="B3257">
        <v>50</v>
      </c>
      <c r="D3257" s="20" t="s">
        <v>3037</v>
      </c>
      <c r="E3257" s="131">
        <v>0</v>
      </c>
    </row>
    <row r="3258" spans="1:5">
      <c r="A3258" t="s">
        <v>2610</v>
      </c>
      <c r="B3258">
        <v>50</v>
      </c>
      <c r="D3258" s="20" t="s">
        <v>3057</v>
      </c>
      <c r="E3258" s="131">
        <v>0</v>
      </c>
    </row>
    <row r="3259" spans="1:5">
      <c r="A3259" t="s">
        <v>5130</v>
      </c>
      <c r="B3259">
        <v>50</v>
      </c>
      <c r="D3259" s="20" t="s">
        <v>3108</v>
      </c>
      <c r="E3259" s="131">
        <v>0</v>
      </c>
    </row>
    <row r="3260" spans="1:5">
      <c r="A3260" t="s">
        <v>2611</v>
      </c>
      <c r="B3260">
        <v>50</v>
      </c>
      <c r="D3260" s="20" t="s">
        <v>3920</v>
      </c>
      <c r="E3260" s="131">
        <v>0</v>
      </c>
    </row>
    <row r="3261" spans="1:5">
      <c r="A3261" t="s">
        <v>2612</v>
      </c>
      <c r="B3261">
        <v>50</v>
      </c>
      <c r="D3261" s="20" t="s">
        <v>3927</v>
      </c>
      <c r="E3261" s="131">
        <v>0</v>
      </c>
    </row>
    <row r="3262" spans="1:5">
      <c r="A3262" t="s">
        <v>5131</v>
      </c>
      <c r="B3262">
        <v>50</v>
      </c>
      <c r="D3262" s="20" t="s">
        <v>3937</v>
      </c>
      <c r="E3262" s="131">
        <v>0</v>
      </c>
    </row>
    <row r="3263" spans="1:5">
      <c r="A3263" t="s">
        <v>2613</v>
      </c>
      <c r="B3263">
        <v>50</v>
      </c>
      <c r="D3263" s="20" t="s">
        <v>3960</v>
      </c>
      <c r="E3263" s="131">
        <v>0</v>
      </c>
    </row>
    <row r="3264" spans="1:5">
      <c r="A3264" t="s">
        <v>2614</v>
      </c>
      <c r="B3264">
        <v>50</v>
      </c>
      <c r="D3264" s="20" t="s">
        <v>3978</v>
      </c>
      <c r="E3264" s="131">
        <v>0</v>
      </c>
    </row>
    <row r="3265" spans="1:5">
      <c r="A3265" t="s">
        <v>5132</v>
      </c>
      <c r="B3265">
        <v>50</v>
      </c>
      <c r="D3265" s="20" t="s">
        <v>3990</v>
      </c>
      <c r="E3265" s="131">
        <v>0</v>
      </c>
    </row>
    <row r="3266" spans="1:5">
      <c r="A3266" t="s">
        <v>5133</v>
      </c>
      <c r="B3266">
        <v>50</v>
      </c>
      <c r="D3266" s="20" t="s">
        <v>3991</v>
      </c>
      <c r="E3266" s="131">
        <v>0</v>
      </c>
    </row>
    <row r="3267" spans="1:5">
      <c r="A3267" t="s">
        <v>5134</v>
      </c>
      <c r="B3267">
        <v>50</v>
      </c>
      <c r="D3267" s="20" t="s">
        <v>4067</v>
      </c>
      <c r="E3267" s="131">
        <v>0</v>
      </c>
    </row>
    <row r="3268" spans="1:5">
      <c r="A3268" t="s">
        <v>2615</v>
      </c>
      <c r="B3268">
        <v>50</v>
      </c>
      <c r="D3268" s="20" t="s">
        <v>4074</v>
      </c>
      <c r="E3268" s="131">
        <v>0</v>
      </c>
    </row>
    <row r="3269" spans="1:5">
      <c r="A3269" t="s">
        <v>2616</v>
      </c>
      <c r="B3269">
        <v>50</v>
      </c>
      <c r="D3269" s="20" t="s">
        <v>643</v>
      </c>
      <c r="E3269" s="131">
        <v>0</v>
      </c>
    </row>
    <row r="3270" spans="1:5">
      <c r="A3270" t="s">
        <v>5135</v>
      </c>
      <c r="B3270">
        <v>50</v>
      </c>
      <c r="D3270" s="20" t="s">
        <v>1813</v>
      </c>
      <c r="E3270" s="131">
        <v>0</v>
      </c>
    </row>
    <row r="3271" spans="1:5">
      <c r="A3271" t="s">
        <v>2617</v>
      </c>
      <c r="B3271">
        <v>50</v>
      </c>
      <c r="D3271" s="20" t="s">
        <v>1822</v>
      </c>
      <c r="E3271" s="131">
        <v>0</v>
      </c>
    </row>
    <row r="3272" spans="1:5">
      <c r="A3272" t="s">
        <v>5136</v>
      </c>
      <c r="B3272">
        <v>50</v>
      </c>
      <c r="D3272" s="20" t="s">
        <v>1890</v>
      </c>
      <c r="E3272" s="131">
        <v>0</v>
      </c>
    </row>
    <row r="3273" spans="1:5">
      <c r="A3273" t="s">
        <v>2618</v>
      </c>
      <c r="B3273">
        <v>50</v>
      </c>
      <c r="D3273" s="20" t="s">
        <v>1940</v>
      </c>
      <c r="E3273" s="131">
        <v>0</v>
      </c>
    </row>
    <row r="3274" spans="1:5">
      <c r="A3274" t="s">
        <v>5137</v>
      </c>
      <c r="B3274">
        <v>50</v>
      </c>
      <c r="D3274" s="20" t="s">
        <v>1966</v>
      </c>
      <c r="E3274" s="131">
        <v>1</v>
      </c>
    </row>
    <row r="3275" spans="1:5">
      <c r="A3275" t="s">
        <v>2619</v>
      </c>
      <c r="B3275">
        <v>1</v>
      </c>
      <c r="D3275" s="20" t="s">
        <v>2006</v>
      </c>
      <c r="E3275" s="131">
        <v>0</v>
      </c>
    </row>
    <row r="3276" spans="1:5">
      <c r="A3276" t="s">
        <v>2621</v>
      </c>
      <c r="B3276">
        <v>50</v>
      </c>
      <c r="D3276" s="20" t="s">
        <v>2402</v>
      </c>
      <c r="E3276" s="131">
        <v>0</v>
      </c>
    </row>
    <row r="3277" spans="1:5">
      <c r="A3277" t="s">
        <v>2622</v>
      </c>
      <c r="B3277">
        <v>50</v>
      </c>
      <c r="D3277" s="20" t="s">
        <v>2854</v>
      </c>
      <c r="E3277" s="131">
        <v>1</v>
      </c>
    </row>
    <row r="3278" spans="1:5">
      <c r="A3278" t="s">
        <v>2623</v>
      </c>
      <c r="B3278">
        <v>50</v>
      </c>
      <c r="D3278" s="20" t="s">
        <v>3072</v>
      </c>
      <c r="E3278" s="131">
        <v>0</v>
      </c>
    </row>
    <row r="3279" spans="1:5">
      <c r="A3279" t="s">
        <v>2624</v>
      </c>
      <c r="B3279">
        <v>50</v>
      </c>
      <c r="D3279" s="20" t="s">
        <v>3119</v>
      </c>
      <c r="E3279" s="131">
        <v>0</v>
      </c>
    </row>
    <row r="3280" spans="1:5">
      <c r="A3280" t="s">
        <v>2625</v>
      </c>
      <c r="B3280">
        <v>50</v>
      </c>
      <c r="D3280" s="20" t="s">
        <v>3959</v>
      </c>
      <c r="E3280" s="131">
        <v>0</v>
      </c>
    </row>
    <row r="3281" spans="1:5">
      <c r="A3281" t="s">
        <v>2626</v>
      </c>
      <c r="B3281">
        <v>50</v>
      </c>
      <c r="D3281" s="20" t="s">
        <v>4073</v>
      </c>
      <c r="E3281" s="131">
        <v>0</v>
      </c>
    </row>
    <row r="3282" spans="1:5">
      <c r="A3282" t="s">
        <v>2627</v>
      </c>
      <c r="B3282">
        <v>50</v>
      </c>
      <c r="D3282" s="20" t="s">
        <v>297</v>
      </c>
      <c r="E3282" s="131">
        <v>0</v>
      </c>
    </row>
    <row r="3283" spans="1:5">
      <c r="A3283" t="s">
        <v>2628</v>
      </c>
      <c r="B3283">
        <v>50</v>
      </c>
      <c r="D3283" s="20" t="s">
        <v>323</v>
      </c>
      <c r="E3283" s="131">
        <v>0</v>
      </c>
    </row>
    <row r="3284" spans="1:5">
      <c r="A3284" t="s">
        <v>2629</v>
      </c>
      <c r="B3284">
        <v>50</v>
      </c>
      <c r="D3284" s="20" t="s">
        <v>486</v>
      </c>
      <c r="E3284" s="131">
        <v>0</v>
      </c>
    </row>
    <row r="3285" spans="1:5">
      <c r="A3285" t="s">
        <v>2630</v>
      </c>
      <c r="B3285">
        <v>50</v>
      </c>
      <c r="D3285" s="20" t="s">
        <v>488</v>
      </c>
      <c r="E3285" s="131">
        <v>0</v>
      </c>
    </row>
    <row r="3286" spans="1:5">
      <c r="A3286" t="s">
        <v>2631</v>
      </c>
      <c r="B3286">
        <v>50</v>
      </c>
      <c r="D3286" s="20" t="s">
        <v>540</v>
      </c>
      <c r="E3286" s="131">
        <v>0</v>
      </c>
    </row>
    <row r="3287" spans="1:5">
      <c r="A3287" t="s">
        <v>2632</v>
      </c>
      <c r="B3287">
        <v>50</v>
      </c>
      <c r="D3287" s="20" t="s">
        <v>544</v>
      </c>
      <c r="E3287" s="131">
        <v>0</v>
      </c>
    </row>
    <row r="3288" spans="1:5">
      <c r="A3288" t="s">
        <v>5138</v>
      </c>
      <c r="B3288">
        <v>50</v>
      </c>
      <c r="D3288" s="20" t="s">
        <v>626</v>
      </c>
      <c r="E3288" s="131">
        <v>0</v>
      </c>
    </row>
    <row r="3289" spans="1:5">
      <c r="A3289" t="s">
        <v>2633</v>
      </c>
      <c r="B3289">
        <v>50</v>
      </c>
      <c r="D3289" s="20" t="s">
        <v>652</v>
      </c>
      <c r="E3289" s="131">
        <v>0</v>
      </c>
    </row>
    <row r="3290" spans="1:5">
      <c r="A3290" t="s">
        <v>2634</v>
      </c>
      <c r="B3290">
        <v>50</v>
      </c>
      <c r="D3290" s="20" t="s">
        <v>845</v>
      </c>
      <c r="E3290" s="131">
        <v>0</v>
      </c>
    </row>
    <row r="3291" spans="1:5">
      <c r="A3291" t="s">
        <v>2635</v>
      </c>
      <c r="B3291">
        <v>50</v>
      </c>
      <c r="D3291" s="20" t="s">
        <v>1802</v>
      </c>
      <c r="E3291" s="131">
        <v>0</v>
      </c>
    </row>
    <row r="3292" spans="1:5">
      <c r="A3292" t="s">
        <v>8161</v>
      </c>
      <c r="B3292">
        <v>50</v>
      </c>
      <c r="D3292" s="20" t="s">
        <v>1809</v>
      </c>
      <c r="E3292" s="131">
        <v>0</v>
      </c>
    </row>
    <row r="3293" spans="1:5">
      <c r="A3293" t="s">
        <v>8163</v>
      </c>
      <c r="B3293">
        <v>50</v>
      </c>
      <c r="D3293" s="20" t="s">
        <v>1812</v>
      </c>
      <c r="E3293" s="131">
        <v>0</v>
      </c>
    </row>
    <row r="3294" spans="1:5">
      <c r="A3294" t="s">
        <v>8165</v>
      </c>
      <c r="B3294">
        <v>50</v>
      </c>
      <c r="D3294" s="20" t="s">
        <v>1889</v>
      </c>
      <c r="E3294" s="131">
        <v>0</v>
      </c>
    </row>
    <row r="3295" spans="1:5">
      <c r="A3295" t="s">
        <v>8167</v>
      </c>
      <c r="B3295">
        <v>50</v>
      </c>
      <c r="D3295" s="20" t="s">
        <v>1920</v>
      </c>
      <c r="E3295" s="131">
        <v>0</v>
      </c>
    </row>
    <row r="3296" spans="1:5">
      <c r="A3296" t="s">
        <v>2636</v>
      </c>
      <c r="B3296">
        <v>50</v>
      </c>
      <c r="D3296" s="20" t="s">
        <v>1952</v>
      </c>
      <c r="E3296" s="131">
        <v>0</v>
      </c>
    </row>
    <row r="3297" spans="1:5">
      <c r="A3297" t="s">
        <v>2637</v>
      </c>
      <c r="B3297">
        <v>50</v>
      </c>
      <c r="D3297" s="20" t="s">
        <v>1994</v>
      </c>
      <c r="E3297" s="131">
        <v>0</v>
      </c>
    </row>
    <row r="3298" spans="1:5">
      <c r="A3298" t="s">
        <v>2638</v>
      </c>
      <c r="B3298">
        <v>50</v>
      </c>
      <c r="D3298" s="20" t="s">
        <v>2005</v>
      </c>
      <c r="E3298" s="131">
        <v>0</v>
      </c>
    </row>
    <row r="3299" spans="1:5">
      <c r="A3299" t="s">
        <v>2639</v>
      </c>
      <c r="B3299">
        <v>50</v>
      </c>
      <c r="D3299" s="20" t="s">
        <v>2365</v>
      </c>
      <c r="E3299" s="131">
        <v>0</v>
      </c>
    </row>
    <row r="3300" spans="1:5">
      <c r="A3300" t="s">
        <v>5139</v>
      </c>
      <c r="B3300">
        <v>50</v>
      </c>
      <c r="D3300" s="20" t="s">
        <v>2861</v>
      </c>
      <c r="E3300" s="131">
        <v>0</v>
      </c>
    </row>
    <row r="3301" spans="1:5">
      <c r="A3301" t="s">
        <v>2640</v>
      </c>
      <c r="B3301">
        <v>50</v>
      </c>
      <c r="D3301" s="20" t="s">
        <v>2999</v>
      </c>
      <c r="E3301" s="131">
        <v>0</v>
      </c>
    </row>
    <row r="3302" spans="1:5">
      <c r="A3302" t="s">
        <v>2641</v>
      </c>
      <c r="B3302">
        <v>50</v>
      </c>
      <c r="D3302" s="20" t="s">
        <v>3044</v>
      </c>
      <c r="E3302" s="131">
        <v>2</v>
      </c>
    </row>
    <row r="3303" spans="1:5">
      <c r="A3303" t="s">
        <v>2642</v>
      </c>
      <c r="B3303">
        <v>50</v>
      </c>
      <c r="D3303" s="20" t="s">
        <v>3078</v>
      </c>
      <c r="E3303" s="131">
        <v>0</v>
      </c>
    </row>
    <row r="3304" spans="1:5">
      <c r="A3304" t="s">
        <v>2643</v>
      </c>
      <c r="B3304">
        <v>50</v>
      </c>
      <c r="D3304" s="20" t="s">
        <v>3166</v>
      </c>
      <c r="E3304" s="131">
        <v>0</v>
      </c>
    </row>
    <row r="3305" spans="1:5">
      <c r="A3305" t="s">
        <v>5140</v>
      </c>
      <c r="B3305">
        <v>50</v>
      </c>
      <c r="D3305" s="20" t="s">
        <v>3895</v>
      </c>
      <c r="E3305" s="131">
        <v>0</v>
      </c>
    </row>
    <row r="3306" spans="1:5">
      <c r="A3306" t="s">
        <v>2644</v>
      </c>
      <c r="B3306">
        <v>50</v>
      </c>
      <c r="D3306" s="20" t="s">
        <v>3901</v>
      </c>
      <c r="E3306" s="131">
        <v>0</v>
      </c>
    </row>
    <row r="3307" spans="1:5">
      <c r="A3307" t="s">
        <v>2645</v>
      </c>
      <c r="B3307">
        <v>50</v>
      </c>
      <c r="D3307" s="20" t="s">
        <v>3972</v>
      </c>
      <c r="E3307" s="131">
        <v>0</v>
      </c>
    </row>
    <row r="3308" spans="1:5">
      <c r="A3308" t="s">
        <v>2646</v>
      </c>
      <c r="B3308">
        <v>50</v>
      </c>
      <c r="D3308" s="20" t="s">
        <v>4084</v>
      </c>
      <c r="E3308" s="131">
        <v>0</v>
      </c>
    </row>
    <row r="3309" spans="1:5">
      <c r="A3309" t="s">
        <v>2647</v>
      </c>
      <c r="B3309">
        <v>50</v>
      </c>
      <c r="D3309" s="20" t="s">
        <v>445</v>
      </c>
      <c r="E3309" s="131">
        <v>0</v>
      </c>
    </row>
    <row r="3310" spans="1:5">
      <c r="A3310" t="s">
        <v>2648</v>
      </c>
      <c r="B3310">
        <v>50</v>
      </c>
      <c r="D3310" s="20" t="s">
        <v>536</v>
      </c>
      <c r="E3310" s="131">
        <v>0</v>
      </c>
    </row>
    <row r="3311" spans="1:5">
      <c r="A3311" t="s">
        <v>5141</v>
      </c>
      <c r="B3311">
        <v>50</v>
      </c>
      <c r="D3311" s="20" t="s">
        <v>555</v>
      </c>
      <c r="E3311" s="131">
        <v>0</v>
      </c>
    </row>
    <row r="3312" spans="1:5">
      <c r="A3312" t="s">
        <v>2649</v>
      </c>
      <c r="B3312">
        <v>50</v>
      </c>
      <c r="D3312" s="20" t="s">
        <v>629</v>
      </c>
      <c r="E3312" s="131">
        <v>0</v>
      </c>
    </row>
    <row r="3313" spans="1:5">
      <c r="A3313" t="s">
        <v>2650</v>
      </c>
      <c r="B3313">
        <v>50</v>
      </c>
      <c r="D3313" s="20" t="s">
        <v>632</v>
      </c>
      <c r="E3313" s="131">
        <v>0</v>
      </c>
    </row>
    <row r="3314" spans="1:5">
      <c r="A3314" t="s">
        <v>2651</v>
      </c>
      <c r="B3314">
        <v>50</v>
      </c>
      <c r="D3314" s="20" t="s">
        <v>1834</v>
      </c>
      <c r="E3314" s="131">
        <v>0</v>
      </c>
    </row>
    <row r="3315" spans="1:5">
      <c r="A3315" t="s">
        <v>5142</v>
      </c>
      <c r="B3315">
        <v>50</v>
      </c>
      <c r="D3315" s="20" t="s">
        <v>1856</v>
      </c>
      <c r="E3315" s="131">
        <v>0</v>
      </c>
    </row>
    <row r="3316" spans="1:5">
      <c r="A3316" t="s">
        <v>2652</v>
      </c>
      <c r="B3316">
        <v>50</v>
      </c>
      <c r="D3316" s="20" t="s">
        <v>1882</v>
      </c>
      <c r="E3316" s="131">
        <v>0</v>
      </c>
    </row>
    <row r="3317" spans="1:5">
      <c r="A3317" t="s">
        <v>5143</v>
      </c>
      <c r="B3317">
        <v>50</v>
      </c>
      <c r="D3317" s="20" t="s">
        <v>1896</v>
      </c>
      <c r="E3317" s="131">
        <v>0</v>
      </c>
    </row>
    <row r="3318" spans="1:5">
      <c r="A3318" t="s">
        <v>5144</v>
      </c>
      <c r="B3318">
        <v>50</v>
      </c>
      <c r="D3318" s="20" t="s">
        <v>1930</v>
      </c>
      <c r="E3318" s="131">
        <v>0</v>
      </c>
    </row>
    <row r="3319" spans="1:5">
      <c r="A3319" t="s">
        <v>5145</v>
      </c>
      <c r="B3319">
        <v>50</v>
      </c>
      <c r="D3319" s="20" t="s">
        <v>1986</v>
      </c>
      <c r="E3319" s="131">
        <v>0</v>
      </c>
    </row>
    <row r="3320" spans="1:5">
      <c r="A3320" t="s">
        <v>5146</v>
      </c>
      <c r="B3320">
        <v>50</v>
      </c>
      <c r="D3320" s="20" t="s">
        <v>2998</v>
      </c>
      <c r="E3320" s="131">
        <v>0</v>
      </c>
    </row>
    <row r="3321" spans="1:5">
      <c r="A3321" t="s">
        <v>5147</v>
      </c>
      <c r="B3321">
        <v>50</v>
      </c>
      <c r="D3321" s="20" t="s">
        <v>3026</v>
      </c>
      <c r="E3321" s="131">
        <v>0</v>
      </c>
    </row>
    <row r="3322" spans="1:5">
      <c r="A3322" t="s">
        <v>2653</v>
      </c>
      <c r="B3322">
        <v>50</v>
      </c>
      <c r="D3322" s="20" t="s">
        <v>3092</v>
      </c>
      <c r="E3322" s="131">
        <v>0</v>
      </c>
    </row>
    <row r="3323" spans="1:5">
      <c r="A3323" t="s">
        <v>5148</v>
      </c>
      <c r="B3323">
        <v>50</v>
      </c>
      <c r="D3323" s="20" t="s">
        <v>3934</v>
      </c>
      <c r="E3323" s="131">
        <v>0</v>
      </c>
    </row>
    <row r="3324" spans="1:5">
      <c r="A3324" t="s">
        <v>5149</v>
      </c>
      <c r="B3324">
        <v>50</v>
      </c>
      <c r="D3324" s="20" t="s">
        <v>4066</v>
      </c>
      <c r="E3324" s="131">
        <v>0</v>
      </c>
    </row>
    <row r="3325" spans="1:5">
      <c r="A3325" t="s">
        <v>5150</v>
      </c>
      <c r="B3325">
        <v>50</v>
      </c>
      <c r="D3325" s="20" t="s">
        <v>521</v>
      </c>
      <c r="E3325" s="131">
        <v>0</v>
      </c>
    </row>
    <row r="3326" spans="1:5">
      <c r="A3326" t="s">
        <v>5151</v>
      </c>
      <c r="B3326">
        <v>50</v>
      </c>
      <c r="D3326" s="20" t="s">
        <v>1782</v>
      </c>
      <c r="E3326" s="131">
        <v>0</v>
      </c>
    </row>
    <row r="3327" spans="1:5">
      <c r="A3327" t="s">
        <v>5152</v>
      </c>
      <c r="B3327">
        <v>50</v>
      </c>
      <c r="D3327" s="20" t="s">
        <v>1789</v>
      </c>
      <c r="E3327" s="131">
        <v>0</v>
      </c>
    </row>
    <row r="3328" spans="1:5">
      <c r="A3328" t="s">
        <v>2654</v>
      </c>
      <c r="B3328">
        <v>50</v>
      </c>
      <c r="D3328" s="20" t="s">
        <v>1797</v>
      </c>
      <c r="E3328" s="131">
        <v>0</v>
      </c>
    </row>
    <row r="3329" spans="1:5">
      <c r="A3329" t="s">
        <v>5153</v>
      </c>
      <c r="B3329">
        <v>50</v>
      </c>
      <c r="D3329" s="20" t="s">
        <v>1816</v>
      </c>
      <c r="E3329" s="131">
        <v>0</v>
      </c>
    </row>
    <row r="3330" spans="1:5">
      <c r="A3330" t="s">
        <v>2655</v>
      </c>
      <c r="B3330">
        <v>50</v>
      </c>
      <c r="D3330" s="20" t="s">
        <v>1831</v>
      </c>
      <c r="E3330" s="131">
        <v>0</v>
      </c>
    </row>
    <row r="3331" spans="1:5">
      <c r="A3331" t="s">
        <v>2656</v>
      </c>
      <c r="B3331">
        <v>50</v>
      </c>
      <c r="D3331" s="20" t="s">
        <v>1841</v>
      </c>
      <c r="E3331" s="131">
        <v>0</v>
      </c>
    </row>
    <row r="3332" spans="1:5">
      <c r="A3332" t="s">
        <v>5154</v>
      </c>
      <c r="B3332">
        <v>50</v>
      </c>
      <c r="D3332" s="20" t="s">
        <v>1918</v>
      </c>
      <c r="E3332" s="131">
        <v>0</v>
      </c>
    </row>
    <row r="3333" spans="1:5">
      <c r="A3333" t="s">
        <v>5155</v>
      </c>
      <c r="B3333">
        <v>50</v>
      </c>
      <c r="D3333" s="20" t="s">
        <v>1978</v>
      </c>
      <c r="E3333" s="131">
        <v>0</v>
      </c>
    </row>
    <row r="3334" spans="1:5">
      <c r="A3334" t="s">
        <v>5156</v>
      </c>
      <c r="B3334">
        <v>50</v>
      </c>
      <c r="D3334" s="20" t="s">
        <v>2328</v>
      </c>
      <c r="E3334" s="131">
        <v>0</v>
      </c>
    </row>
    <row r="3335" spans="1:5">
      <c r="A3335" t="s">
        <v>5157</v>
      </c>
      <c r="B3335">
        <v>50</v>
      </c>
      <c r="D3335" s="20" t="s">
        <v>2918</v>
      </c>
      <c r="E3335" s="131">
        <v>0</v>
      </c>
    </row>
    <row r="3336" spans="1:5">
      <c r="A3336" t="s">
        <v>2657</v>
      </c>
      <c r="B3336">
        <v>50</v>
      </c>
      <c r="D3336" s="20" t="s">
        <v>2933</v>
      </c>
      <c r="E3336" s="131">
        <v>0</v>
      </c>
    </row>
    <row r="3337" spans="1:5">
      <c r="A3337" t="s">
        <v>2658</v>
      </c>
      <c r="B3337">
        <v>50</v>
      </c>
      <c r="D3337" s="20" t="s">
        <v>3007</v>
      </c>
      <c r="E3337" s="131">
        <v>0</v>
      </c>
    </row>
    <row r="3338" spans="1:5">
      <c r="A3338" t="s">
        <v>2659</v>
      </c>
      <c r="B3338">
        <v>50</v>
      </c>
      <c r="D3338" s="20" t="s">
        <v>3009</v>
      </c>
      <c r="E3338" s="131">
        <v>0</v>
      </c>
    </row>
    <row r="3339" spans="1:5">
      <c r="A3339" t="s">
        <v>5158</v>
      </c>
      <c r="B3339">
        <v>50</v>
      </c>
      <c r="D3339" s="20" t="s">
        <v>3128</v>
      </c>
      <c r="E3339" s="131">
        <v>0</v>
      </c>
    </row>
    <row r="3340" spans="1:5">
      <c r="A3340" t="s">
        <v>5159</v>
      </c>
      <c r="B3340">
        <v>50</v>
      </c>
      <c r="D3340" s="20" t="s">
        <v>3172</v>
      </c>
      <c r="E3340" s="131">
        <v>0</v>
      </c>
    </row>
    <row r="3341" spans="1:5">
      <c r="A3341" t="s">
        <v>2660</v>
      </c>
      <c r="B3341">
        <v>50</v>
      </c>
      <c r="D3341" s="20" t="s">
        <v>3921</v>
      </c>
      <c r="E3341" s="131">
        <v>0</v>
      </c>
    </row>
    <row r="3342" spans="1:5">
      <c r="A3342" t="s">
        <v>2661</v>
      </c>
      <c r="B3342">
        <v>50</v>
      </c>
      <c r="D3342" s="20" t="s">
        <v>3957</v>
      </c>
      <c r="E3342" s="131">
        <v>0</v>
      </c>
    </row>
    <row r="3343" spans="1:5">
      <c r="A3343" t="s">
        <v>2662</v>
      </c>
      <c r="B3343">
        <v>50</v>
      </c>
      <c r="D3343" s="20" t="s">
        <v>4064</v>
      </c>
      <c r="E3343" s="131">
        <v>0</v>
      </c>
    </row>
    <row r="3344" spans="1:5">
      <c r="A3344" t="s">
        <v>5160</v>
      </c>
      <c r="B3344">
        <v>50</v>
      </c>
      <c r="D3344" s="20" t="s">
        <v>4086</v>
      </c>
      <c r="E3344" s="131">
        <v>0</v>
      </c>
    </row>
    <row r="3345" spans="1:5">
      <c r="A3345" t="s">
        <v>5161</v>
      </c>
      <c r="B3345">
        <v>50</v>
      </c>
      <c r="D3345" s="20" t="s">
        <v>592</v>
      </c>
      <c r="E3345" s="131">
        <v>0</v>
      </c>
    </row>
    <row r="3346" spans="1:5">
      <c r="A3346" t="s">
        <v>5162</v>
      </c>
      <c r="B3346">
        <v>50</v>
      </c>
      <c r="D3346" s="20" t="s">
        <v>1085</v>
      </c>
      <c r="E3346" s="131">
        <v>0</v>
      </c>
    </row>
    <row r="3347" spans="1:5">
      <c r="A3347" t="s">
        <v>2663</v>
      </c>
      <c r="B3347">
        <v>50</v>
      </c>
      <c r="D3347" s="20" t="s">
        <v>1265</v>
      </c>
      <c r="E3347" s="131">
        <v>0</v>
      </c>
    </row>
    <row r="3348" spans="1:5">
      <c r="A3348" t="s">
        <v>5163</v>
      </c>
      <c r="B3348">
        <v>50</v>
      </c>
      <c r="D3348" s="20" t="s">
        <v>1636</v>
      </c>
      <c r="E3348" s="131">
        <v>0</v>
      </c>
    </row>
    <row r="3349" spans="1:5">
      <c r="A3349" t="s">
        <v>2664</v>
      </c>
      <c r="B3349">
        <v>50</v>
      </c>
      <c r="D3349" s="20" t="s">
        <v>1891</v>
      </c>
      <c r="E3349" s="131">
        <v>0</v>
      </c>
    </row>
    <row r="3350" spans="1:5">
      <c r="A3350" t="s">
        <v>5164</v>
      </c>
      <c r="B3350">
        <v>50</v>
      </c>
      <c r="D3350" s="20" t="s">
        <v>1949</v>
      </c>
      <c r="E3350" s="131">
        <v>0</v>
      </c>
    </row>
    <row r="3351" spans="1:5">
      <c r="A3351" t="s">
        <v>2665</v>
      </c>
      <c r="B3351">
        <v>50</v>
      </c>
      <c r="D3351" s="20" t="s">
        <v>2865</v>
      </c>
      <c r="E3351" s="131">
        <v>0</v>
      </c>
    </row>
    <row r="3352" spans="1:5">
      <c r="A3352" t="s">
        <v>2666</v>
      </c>
      <c r="B3352">
        <v>50</v>
      </c>
      <c r="D3352" s="20" t="s">
        <v>3036</v>
      </c>
      <c r="E3352" s="131">
        <v>0</v>
      </c>
    </row>
    <row r="3353" spans="1:5">
      <c r="A3353" t="s">
        <v>5165</v>
      </c>
      <c r="B3353">
        <v>50</v>
      </c>
      <c r="D3353" s="20" t="s">
        <v>4075</v>
      </c>
      <c r="E3353" s="131">
        <v>0</v>
      </c>
    </row>
    <row r="3354" spans="1:5">
      <c r="A3354" t="s">
        <v>5166</v>
      </c>
      <c r="B3354">
        <v>50</v>
      </c>
      <c r="D3354" s="20" t="s">
        <v>448</v>
      </c>
      <c r="E3354" s="131">
        <v>0</v>
      </c>
    </row>
    <row r="3355" spans="1:5">
      <c r="A3355" t="s">
        <v>2667</v>
      </c>
      <c r="B3355">
        <v>50</v>
      </c>
      <c r="D3355" s="20" t="s">
        <v>552</v>
      </c>
      <c r="E3355" s="131">
        <v>0</v>
      </c>
    </row>
    <row r="3356" spans="1:5">
      <c r="A3356" t="s">
        <v>2668</v>
      </c>
      <c r="B3356">
        <v>1</v>
      </c>
      <c r="D3356" s="20" t="s">
        <v>1911</v>
      </c>
      <c r="E3356" s="131">
        <v>0</v>
      </c>
    </row>
    <row r="3357" spans="1:5">
      <c r="A3357" t="s">
        <v>5167</v>
      </c>
      <c r="B3357">
        <v>50</v>
      </c>
      <c r="D3357" s="20" t="s">
        <v>2872</v>
      </c>
      <c r="E3357" s="131">
        <v>0</v>
      </c>
    </row>
    <row r="3358" spans="1:5">
      <c r="A3358" t="s">
        <v>5168</v>
      </c>
      <c r="B3358">
        <v>50</v>
      </c>
      <c r="D3358" s="20" t="s">
        <v>454</v>
      </c>
      <c r="E3358" s="131">
        <v>0</v>
      </c>
    </row>
    <row r="3359" spans="1:5">
      <c r="A3359" t="s">
        <v>2669</v>
      </c>
      <c r="B3359">
        <v>50</v>
      </c>
      <c r="D3359" s="20" t="s">
        <v>1950</v>
      </c>
      <c r="E3359" s="131">
        <v>0</v>
      </c>
    </row>
    <row r="3360" spans="1:5">
      <c r="A3360" t="s">
        <v>2670</v>
      </c>
      <c r="B3360">
        <v>50</v>
      </c>
      <c r="D3360" s="20" t="s">
        <v>1968</v>
      </c>
      <c r="E3360" s="131">
        <v>0</v>
      </c>
    </row>
    <row r="3361" spans="1:5">
      <c r="A3361" t="s">
        <v>2671</v>
      </c>
      <c r="B3361">
        <v>50</v>
      </c>
      <c r="D3361" s="20" t="s">
        <v>2397</v>
      </c>
      <c r="E3361" s="131">
        <v>0</v>
      </c>
    </row>
    <row r="3362" spans="1:5">
      <c r="A3362" t="s">
        <v>5169</v>
      </c>
      <c r="B3362">
        <v>50</v>
      </c>
      <c r="D3362" s="20" t="s">
        <v>2404</v>
      </c>
      <c r="E3362" s="131">
        <v>0</v>
      </c>
    </row>
    <row r="3363" spans="1:5">
      <c r="A3363" t="s">
        <v>2672</v>
      </c>
      <c r="B3363">
        <v>50</v>
      </c>
      <c r="D3363" s="20" t="s">
        <v>2411</v>
      </c>
      <c r="E3363" s="131">
        <v>0</v>
      </c>
    </row>
    <row r="3364" spans="1:5">
      <c r="A3364" t="s">
        <v>2673</v>
      </c>
      <c r="B3364">
        <v>50</v>
      </c>
      <c r="D3364" s="20" t="s">
        <v>2858</v>
      </c>
      <c r="E3364" s="131">
        <v>0</v>
      </c>
    </row>
    <row r="3365" spans="1:5">
      <c r="A3365" t="s">
        <v>2674</v>
      </c>
      <c r="B3365">
        <v>50</v>
      </c>
      <c r="D3365" s="20" t="s">
        <v>3010</v>
      </c>
      <c r="E3365" s="131">
        <v>0</v>
      </c>
    </row>
    <row r="3366" spans="1:5">
      <c r="A3366" t="s">
        <v>2675</v>
      </c>
      <c r="B3366">
        <v>50</v>
      </c>
      <c r="D3366" s="20" t="s">
        <v>4071</v>
      </c>
      <c r="E3366" s="131">
        <v>0</v>
      </c>
    </row>
    <row r="3367" spans="1:5">
      <c r="A3367" t="s">
        <v>2676</v>
      </c>
      <c r="B3367">
        <v>50</v>
      </c>
      <c r="D3367" s="20" t="s">
        <v>443</v>
      </c>
      <c r="E3367" s="131">
        <v>0</v>
      </c>
    </row>
    <row r="3368" spans="1:5">
      <c r="A3368" t="s">
        <v>2677</v>
      </c>
      <c r="B3368">
        <v>50</v>
      </c>
      <c r="D3368" s="20" t="s">
        <v>547</v>
      </c>
      <c r="E3368" s="131">
        <v>0</v>
      </c>
    </row>
    <row r="3369" spans="1:5">
      <c r="A3369" t="s">
        <v>5170</v>
      </c>
      <c r="B3369">
        <v>50</v>
      </c>
      <c r="D3369" s="20" t="s">
        <v>783</v>
      </c>
      <c r="E3369" s="131">
        <v>0</v>
      </c>
    </row>
    <row r="3370" spans="1:5">
      <c r="A3370" t="s">
        <v>5171</v>
      </c>
      <c r="B3370">
        <v>50</v>
      </c>
      <c r="D3370" s="20" t="s">
        <v>1848</v>
      </c>
      <c r="E3370" s="131">
        <v>0</v>
      </c>
    </row>
    <row r="3371" spans="1:5">
      <c r="A3371" t="s">
        <v>2678</v>
      </c>
      <c r="B3371">
        <v>50</v>
      </c>
      <c r="D3371" s="20" t="s">
        <v>1893</v>
      </c>
      <c r="E3371" s="131">
        <v>0</v>
      </c>
    </row>
    <row r="3372" spans="1:5">
      <c r="A3372" t="s">
        <v>2679</v>
      </c>
      <c r="B3372">
        <v>50</v>
      </c>
      <c r="D3372" s="20" t="s">
        <v>2323</v>
      </c>
      <c r="E3372" s="131">
        <v>0</v>
      </c>
    </row>
    <row r="3373" spans="1:5">
      <c r="A3373" t="s">
        <v>8169</v>
      </c>
      <c r="B3373">
        <v>50</v>
      </c>
      <c r="D3373" s="20" t="s">
        <v>2708</v>
      </c>
      <c r="E3373" s="131">
        <v>0</v>
      </c>
    </row>
    <row r="3374" spans="1:5">
      <c r="A3374" t="s">
        <v>8171</v>
      </c>
      <c r="B3374">
        <v>50</v>
      </c>
      <c r="D3374" s="20" t="s">
        <v>3008</v>
      </c>
      <c r="E3374" s="131">
        <v>0</v>
      </c>
    </row>
    <row r="3375" spans="1:5">
      <c r="A3375" t="s">
        <v>8173</v>
      </c>
      <c r="B3375">
        <v>50</v>
      </c>
      <c r="D3375" s="20" t="s">
        <v>3929</v>
      </c>
      <c r="E3375" s="131">
        <v>0</v>
      </c>
    </row>
    <row r="3376" spans="1:5">
      <c r="A3376" t="s">
        <v>8175</v>
      </c>
      <c r="B3376">
        <v>50</v>
      </c>
      <c r="D3376" s="20" t="s">
        <v>3930</v>
      </c>
      <c r="E3376" s="131">
        <v>0</v>
      </c>
    </row>
    <row r="3377" spans="1:5">
      <c r="A3377" t="s">
        <v>2680</v>
      </c>
      <c r="B3377">
        <v>50</v>
      </c>
      <c r="D3377" s="20" t="s">
        <v>3992</v>
      </c>
      <c r="E3377" s="131">
        <v>0</v>
      </c>
    </row>
    <row r="3378" spans="1:5">
      <c r="A3378" t="s">
        <v>2681</v>
      </c>
      <c r="B3378">
        <v>50</v>
      </c>
      <c r="D3378" s="20" t="s">
        <v>463</v>
      </c>
      <c r="E3378" s="131">
        <v>0</v>
      </c>
    </row>
    <row r="3379" spans="1:5">
      <c r="A3379" t="s">
        <v>2682</v>
      </c>
      <c r="B3379">
        <v>50</v>
      </c>
      <c r="D3379" s="20" t="s">
        <v>2413</v>
      </c>
      <c r="E3379" s="131">
        <v>0</v>
      </c>
    </row>
    <row r="3380" spans="1:5">
      <c r="A3380" t="s">
        <v>2683</v>
      </c>
      <c r="B3380">
        <v>50</v>
      </c>
      <c r="D3380" s="20" t="s">
        <v>2649</v>
      </c>
      <c r="E3380" s="131">
        <v>0</v>
      </c>
    </row>
    <row r="3381" spans="1:5">
      <c r="A3381" t="s">
        <v>2684</v>
      </c>
      <c r="B3381">
        <v>50</v>
      </c>
      <c r="D3381" s="20" t="s">
        <v>3973</v>
      </c>
      <c r="E3381" s="131">
        <v>0</v>
      </c>
    </row>
    <row r="3382" spans="1:5">
      <c r="A3382" t="s">
        <v>5172</v>
      </c>
      <c r="B3382">
        <v>50</v>
      </c>
      <c r="D3382" s="20" t="s">
        <v>4133</v>
      </c>
      <c r="E3382" s="131">
        <v>0</v>
      </c>
    </row>
    <row r="3383" spans="1:5">
      <c r="A3383" t="s">
        <v>2685</v>
      </c>
      <c r="B3383">
        <v>50</v>
      </c>
      <c r="D3383" s="20" t="s">
        <v>4135</v>
      </c>
      <c r="E3383" s="131">
        <v>0</v>
      </c>
    </row>
    <row r="3384" spans="1:5">
      <c r="A3384" t="s">
        <v>2686</v>
      </c>
      <c r="B3384">
        <v>50</v>
      </c>
      <c r="D3384" s="20" t="s">
        <v>4148</v>
      </c>
      <c r="E3384" s="131">
        <v>0</v>
      </c>
    </row>
    <row r="3385" spans="1:5">
      <c r="A3385" t="s">
        <v>2687</v>
      </c>
      <c r="B3385">
        <v>50</v>
      </c>
      <c r="D3385" s="20" t="s">
        <v>4160</v>
      </c>
      <c r="E3385" s="131">
        <v>0</v>
      </c>
    </row>
    <row r="3386" spans="1:5">
      <c r="A3386" t="s">
        <v>5173</v>
      </c>
      <c r="B3386">
        <v>50</v>
      </c>
      <c r="D3386" s="20" t="s">
        <v>566</v>
      </c>
      <c r="E3386" s="131">
        <v>0</v>
      </c>
    </row>
    <row r="3387" spans="1:5">
      <c r="A3387" t="s">
        <v>2688</v>
      </c>
      <c r="B3387">
        <v>50</v>
      </c>
      <c r="D3387" s="20" t="s">
        <v>587</v>
      </c>
      <c r="E3387" s="131">
        <v>0</v>
      </c>
    </row>
    <row r="3388" spans="1:5">
      <c r="A3388" t="s">
        <v>5174</v>
      </c>
      <c r="B3388">
        <v>50</v>
      </c>
      <c r="D3388" s="20" t="s">
        <v>610</v>
      </c>
      <c r="E3388" s="131">
        <v>0</v>
      </c>
    </row>
    <row r="3389" spans="1:5">
      <c r="A3389" t="s">
        <v>2689</v>
      </c>
      <c r="B3389">
        <v>50</v>
      </c>
      <c r="D3389" s="20" t="s">
        <v>1786</v>
      </c>
      <c r="E3389" s="131">
        <v>0</v>
      </c>
    </row>
    <row r="3390" spans="1:5">
      <c r="A3390" t="s">
        <v>2690</v>
      </c>
      <c r="B3390">
        <v>50</v>
      </c>
      <c r="D3390" s="20" t="s">
        <v>2286</v>
      </c>
      <c r="E3390" s="131">
        <v>0</v>
      </c>
    </row>
    <row r="3391" spans="1:5">
      <c r="A3391" t="s">
        <v>2691</v>
      </c>
      <c r="B3391">
        <v>50</v>
      </c>
      <c r="D3391" s="20" t="s">
        <v>2388</v>
      </c>
      <c r="E3391" s="131">
        <v>0</v>
      </c>
    </row>
    <row r="3392" spans="1:5">
      <c r="A3392" t="s">
        <v>2692</v>
      </c>
      <c r="B3392">
        <v>50</v>
      </c>
      <c r="D3392" s="20" t="s">
        <v>2695</v>
      </c>
      <c r="E3392" s="131">
        <v>0</v>
      </c>
    </row>
    <row r="3393" spans="1:5">
      <c r="A3393" t="s">
        <v>5175</v>
      </c>
      <c r="B3393">
        <v>50</v>
      </c>
      <c r="D3393" s="20" t="s">
        <v>2815</v>
      </c>
      <c r="E3393" s="131">
        <v>0</v>
      </c>
    </row>
    <row r="3394" spans="1:5">
      <c r="A3394" t="s">
        <v>2693</v>
      </c>
      <c r="B3394">
        <v>50</v>
      </c>
      <c r="D3394" s="20" t="s">
        <v>3926</v>
      </c>
      <c r="E3394" s="131">
        <v>0</v>
      </c>
    </row>
    <row r="3395" spans="1:5">
      <c r="A3395" t="s">
        <v>2694</v>
      </c>
      <c r="B3395">
        <v>50</v>
      </c>
      <c r="D3395" s="20" t="s">
        <v>3975</v>
      </c>
      <c r="E3395" s="131">
        <v>0</v>
      </c>
    </row>
    <row r="3396" spans="1:5">
      <c r="A3396" t="s">
        <v>5176</v>
      </c>
      <c r="B3396">
        <v>50</v>
      </c>
      <c r="D3396" s="20" t="s">
        <v>4080</v>
      </c>
      <c r="E3396" s="131">
        <v>0</v>
      </c>
    </row>
    <row r="3397" spans="1:5">
      <c r="A3397" t="s">
        <v>5177</v>
      </c>
      <c r="B3397">
        <v>50</v>
      </c>
      <c r="D3397" s="20" t="s">
        <v>4153</v>
      </c>
      <c r="E3397" s="131">
        <v>0</v>
      </c>
    </row>
    <row r="3398" spans="1:5">
      <c r="A3398" t="s">
        <v>2695</v>
      </c>
      <c r="B3398">
        <v>50</v>
      </c>
      <c r="D3398" s="20" t="s">
        <v>640</v>
      </c>
      <c r="E3398" s="131">
        <v>0</v>
      </c>
    </row>
    <row r="3399" spans="1:5">
      <c r="A3399" t="s">
        <v>2696</v>
      </c>
      <c r="B3399">
        <v>50</v>
      </c>
      <c r="D3399" s="20" t="s">
        <v>1821</v>
      </c>
      <c r="E3399" s="131">
        <v>0</v>
      </c>
    </row>
    <row r="3400" spans="1:5">
      <c r="A3400" t="s">
        <v>5178</v>
      </c>
      <c r="B3400">
        <v>50</v>
      </c>
      <c r="D3400" s="20" t="s">
        <v>1965</v>
      </c>
      <c r="E3400" s="131">
        <v>0</v>
      </c>
    </row>
    <row r="3401" spans="1:5">
      <c r="A3401" t="s">
        <v>5179</v>
      </c>
      <c r="B3401">
        <v>50</v>
      </c>
      <c r="D3401" s="20" t="s">
        <v>1970</v>
      </c>
      <c r="E3401" s="131">
        <v>0</v>
      </c>
    </row>
    <row r="3402" spans="1:5">
      <c r="A3402" t="s">
        <v>5180</v>
      </c>
      <c r="B3402">
        <v>50</v>
      </c>
      <c r="D3402" s="20" t="s">
        <v>2001</v>
      </c>
      <c r="E3402" s="131">
        <v>0</v>
      </c>
    </row>
    <row r="3403" spans="1:5">
      <c r="A3403" t="s">
        <v>5181</v>
      </c>
      <c r="B3403">
        <v>50</v>
      </c>
      <c r="D3403" s="20" t="s">
        <v>2384</v>
      </c>
      <c r="E3403" s="131">
        <v>0</v>
      </c>
    </row>
    <row r="3404" spans="1:5">
      <c r="A3404" t="s">
        <v>5182</v>
      </c>
      <c r="B3404">
        <v>50</v>
      </c>
      <c r="D3404" s="20" t="s">
        <v>2453</v>
      </c>
      <c r="E3404" s="131">
        <v>0</v>
      </c>
    </row>
    <row r="3405" spans="1:5">
      <c r="A3405" t="s">
        <v>5183</v>
      </c>
      <c r="B3405">
        <v>50</v>
      </c>
      <c r="D3405" s="20" t="s">
        <v>4072</v>
      </c>
      <c r="E3405" s="131">
        <v>0</v>
      </c>
    </row>
    <row r="3406" spans="1:5">
      <c r="A3406" t="s">
        <v>5184</v>
      </c>
      <c r="B3406">
        <v>50</v>
      </c>
      <c r="D3406" s="20" t="s">
        <v>2504</v>
      </c>
      <c r="E3406" s="131">
        <v>0</v>
      </c>
    </row>
    <row r="3407" spans="1:5">
      <c r="A3407" t="s">
        <v>5185</v>
      </c>
      <c r="B3407">
        <v>50</v>
      </c>
      <c r="D3407" s="20" t="s">
        <v>2654</v>
      </c>
      <c r="E3407" s="131">
        <v>0</v>
      </c>
    </row>
    <row r="3408" spans="1:5">
      <c r="A3408" t="s">
        <v>5186</v>
      </c>
      <c r="B3408">
        <v>50</v>
      </c>
      <c r="D3408" s="20" t="s">
        <v>3058</v>
      </c>
      <c r="E3408" s="131">
        <v>0</v>
      </c>
    </row>
    <row r="3409" spans="1:5">
      <c r="A3409" t="s">
        <v>8177</v>
      </c>
      <c r="B3409">
        <v>50</v>
      </c>
      <c r="D3409" s="20" t="s">
        <v>3974</v>
      </c>
      <c r="E3409" s="131">
        <v>0</v>
      </c>
    </row>
    <row r="3410" spans="1:5">
      <c r="A3410" t="s">
        <v>8179</v>
      </c>
      <c r="B3410">
        <v>50</v>
      </c>
      <c r="D3410" s="20" t="s">
        <v>4139</v>
      </c>
      <c r="E3410" s="131">
        <v>0</v>
      </c>
    </row>
    <row r="3411" spans="1:5">
      <c r="A3411" t="s">
        <v>8181</v>
      </c>
      <c r="B3411">
        <v>50</v>
      </c>
      <c r="D3411" s="20" t="s">
        <v>4147</v>
      </c>
      <c r="E3411" s="131">
        <v>0</v>
      </c>
    </row>
    <row r="3412" spans="1:5">
      <c r="A3412" t="s">
        <v>8183</v>
      </c>
      <c r="B3412">
        <v>50</v>
      </c>
      <c r="D3412" s="20" t="s">
        <v>4149</v>
      </c>
      <c r="E3412" s="131">
        <v>1</v>
      </c>
    </row>
    <row r="3413" spans="1:5">
      <c r="A3413" t="s">
        <v>8185</v>
      </c>
      <c r="B3413">
        <v>0</v>
      </c>
      <c r="D3413" s="20" t="s">
        <v>1826</v>
      </c>
      <c r="E3413" s="131">
        <v>0</v>
      </c>
    </row>
    <row r="3414" spans="1:5">
      <c r="A3414" t="s">
        <v>8187</v>
      </c>
      <c r="B3414">
        <v>50</v>
      </c>
      <c r="D3414" s="20" t="s">
        <v>1887</v>
      </c>
      <c r="E3414" s="131">
        <v>0</v>
      </c>
    </row>
    <row r="3415" spans="1:5">
      <c r="A3415" t="s">
        <v>8189</v>
      </c>
      <c r="B3415">
        <v>50</v>
      </c>
      <c r="D3415" s="20" t="s">
        <v>1910</v>
      </c>
      <c r="E3415" s="131">
        <v>0</v>
      </c>
    </row>
    <row r="3416" spans="1:5">
      <c r="A3416" t="s">
        <v>8191</v>
      </c>
      <c r="B3416">
        <v>50</v>
      </c>
      <c r="D3416" s="20" t="s">
        <v>2455</v>
      </c>
      <c r="E3416" s="131">
        <v>0</v>
      </c>
    </row>
    <row r="3417" spans="1:5">
      <c r="A3417" t="s">
        <v>8193</v>
      </c>
      <c r="B3417">
        <v>0</v>
      </c>
      <c r="D3417" s="20" t="s">
        <v>3055</v>
      </c>
      <c r="E3417" s="131">
        <v>0</v>
      </c>
    </row>
    <row r="3418" spans="1:5">
      <c r="A3418" t="s">
        <v>8195</v>
      </c>
      <c r="B3418">
        <v>0</v>
      </c>
      <c r="D3418" s="20" t="s">
        <v>538</v>
      </c>
      <c r="E3418" s="131">
        <v>0</v>
      </c>
    </row>
    <row r="3419" spans="1:5">
      <c r="A3419" t="s">
        <v>8197</v>
      </c>
      <c r="B3419">
        <v>50</v>
      </c>
      <c r="D3419" s="20" t="s">
        <v>2368</v>
      </c>
      <c r="E3419" s="131">
        <v>0</v>
      </c>
    </row>
    <row r="3420" spans="1:5">
      <c r="A3420" t="s">
        <v>8199</v>
      </c>
      <c r="B3420">
        <v>50</v>
      </c>
      <c r="D3420" s="20" t="s">
        <v>3983</v>
      </c>
      <c r="E3420" s="131">
        <v>0</v>
      </c>
    </row>
    <row r="3421" spans="1:5">
      <c r="A3421" t="s">
        <v>8201</v>
      </c>
      <c r="B3421">
        <v>0</v>
      </c>
      <c r="D3421" s="20" t="s">
        <v>1519</v>
      </c>
      <c r="E3421" s="131">
        <v>0</v>
      </c>
    </row>
    <row r="3422" spans="1:5">
      <c r="A3422" t="s">
        <v>8203</v>
      </c>
      <c r="B3422">
        <v>50</v>
      </c>
      <c r="D3422" s="20" t="s">
        <v>1520</v>
      </c>
      <c r="E3422" s="131">
        <v>0</v>
      </c>
    </row>
    <row r="3423" spans="1:5">
      <c r="A3423" t="s">
        <v>8205</v>
      </c>
      <c r="B3423">
        <v>50</v>
      </c>
      <c r="D3423" s="20" t="s">
        <v>1894</v>
      </c>
      <c r="E3423" s="131">
        <v>0</v>
      </c>
    </row>
    <row r="3424" spans="1:5">
      <c r="A3424" t="s">
        <v>8207</v>
      </c>
      <c r="B3424">
        <v>50</v>
      </c>
      <c r="D3424" s="20" t="s">
        <v>3943</v>
      </c>
      <c r="E3424" s="131">
        <v>0</v>
      </c>
    </row>
    <row r="3425" spans="1:5">
      <c r="A3425" t="s">
        <v>8209</v>
      </c>
      <c r="B3425">
        <v>0</v>
      </c>
      <c r="D3425" s="20" t="s">
        <v>4152</v>
      </c>
      <c r="E3425" s="131">
        <v>0</v>
      </c>
    </row>
    <row r="3426" spans="1:5">
      <c r="A3426" t="s">
        <v>8211</v>
      </c>
      <c r="B3426">
        <v>50</v>
      </c>
      <c r="D3426" s="20" t="s">
        <v>2327</v>
      </c>
      <c r="E3426" s="131">
        <v>0</v>
      </c>
    </row>
    <row r="3427" spans="1:5">
      <c r="A3427" t="s">
        <v>8213</v>
      </c>
      <c r="B3427">
        <v>50</v>
      </c>
      <c r="D3427" s="20" t="s">
        <v>2429</v>
      </c>
      <c r="E3427" s="131">
        <v>0</v>
      </c>
    </row>
    <row r="3428" spans="1:5">
      <c r="A3428" t="s">
        <v>8215</v>
      </c>
      <c r="B3428">
        <v>50</v>
      </c>
      <c r="D3428" s="20" t="s">
        <v>4159</v>
      </c>
      <c r="E3428" s="131">
        <v>0</v>
      </c>
    </row>
    <row r="3429" spans="1:5">
      <c r="A3429" t="s">
        <v>8217</v>
      </c>
      <c r="B3429">
        <v>1</v>
      </c>
      <c r="D3429" s="20" t="s">
        <v>3047</v>
      </c>
      <c r="E3429" s="131">
        <v>0</v>
      </c>
    </row>
    <row r="3430" spans="1:5">
      <c r="A3430" t="s">
        <v>8219</v>
      </c>
      <c r="B3430">
        <v>50</v>
      </c>
      <c r="D3430" s="20" t="s">
        <v>3924</v>
      </c>
      <c r="E3430" s="131">
        <v>0</v>
      </c>
    </row>
    <row r="3431" spans="1:5">
      <c r="A3431" t="s">
        <v>8221</v>
      </c>
      <c r="B3431">
        <v>50</v>
      </c>
      <c r="D3431" s="20" t="s">
        <v>4154</v>
      </c>
      <c r="E3431" s="131">
        <v>0</v>
      </c>
    </row>
    <row r="3432" spans="1:5">
      <c r="A3432" t="s">
        <v>8223</v>
      </c>
      <c r="B3432">
        <v>50</v>
      </c>
      <c r="D3432" s="20" t="s">
        <v>2926</v>
      </c>
      <c r="E3432" s="131">
        <v>0</v>
      </c>
    </row>
    <row r="3433" spans="1:5">
      <c r="A3433" t="s">
        <v>8225</v>
      </c>
      <c r="B3433">
        <v>50</v>
      </c>
      <c r="D3433" s="20" t="s">
        <v>4137</v>
      </c>
      <c r="E3433" s="131">
        <v>0</v>
      </c>
    </row>
    <row r="3434" spans="1:5">
      <c r="A3434" t="s">
        <v>8227</v>
      </c>
      <c r="B3434">
        <v>50</v>
      </c>
      <c r="D3434" s="20" t="s">
        <v>4144</v>
      </c>
      <c r="E3434" s="131">
        <v>0</v>
      </c>
    </row>
    <row r="3435" spans="1:5">
      <c r="A3435" t="s">
        <v>8229</v>
      </c>
      <c r="B3435">
        <v>50</v>
      </c>
      <c r="D3435" s="20" t="s">
        <v>4157</v>
      </c>
      <c r="E3435" s="131">
        <v>0</v>
      </c>
    </row>
    <row r="3436" spans="1:5">
      <c r="A3436" t="s">
        <v>8231</v>
      </c>
      <c r="B3436">
        <v>50</v>
      </c>
      <c r="D3436" s="20" t="s">
        <v>3938</v>
      </c>
      <c r="E3436" s="131">
        <v>0</v>
      </c>
    </row>
    <row r="3437" spans="1:5">
      <c r="A3437" t="s">
        <v>8233</v>
      </c>
      <c r="B3437">
        <v>0</v>
      </c>
      <c r="D3437" s="20" t="s">
        <v>3982</v>
      </c>
      <c r="E3437" s="131">
        <v>0</v>
      </c>
    </row>
    <row r="3438" spans="1:5">
      <c r="A3438" t="s">
        <v>8235</v>
      </c>
      <c r="B3438">
        <v>0</v>
      </c>
      <c r="D3438" s="20" t="s">
        <v>27</v>
      </c>
      <c r="E3438" s="131">
        <v>0</v>
      </c>
    </row>
    <row r="3439" spans="1:5">
      <c r="A3439" t="s">
        <v>8237</v>
      </c>
      <c r="B3439">
        <v>50</v>
      </c>
      <c r="D3439" s="20" t="s">
        <v>1733</v>
      </c>
      <c r="E3439" s="131">
        <v>0</v>
      </c>
    </row>
    <row r="3440" spans="1:5">
      <c r="A3440" t="s">
        <v>8239</v>
      </c>
      <c r="B3440">
        <v>50</v>
      </c>
      <c r="D3440" s="20" t="s">
        <v>1934</v>
      </c>
      <c r="E3440" s="131">
        <v>0</v>
      </c>
    </row>
    <row r="3441" spans="1:5">
      <c r="A3441" t="s">
        <v>8241</v>
      </c>
      <c r="B3441">
        <v>50</v>
      </c>
      <c r="D3441" s="20" t="s">
        <v>2452</v>
      </c>
      <c r="E3441" s="131">
        <v>0</v>
      </c>
    </row>
    <row r="3442" spans="1:5">
      <c r="A3442" t="s">
        <v>8243</v>
      </c>
      <c r="B3442">
        <v>50</v>
      </c>
      <c r="D3442" s="20" t="s">
        <v>1884</v>
      </c>
      <c r="E3442" s="131">
        <v>0</v>
      </c>
    </row>
    <row r="3443" spans="1:5">
      <c r="A3443" t="s">
        <v>8245</v>
      </c>
      <c r="B3443">
        <v>50</v>
      </c>
      <c r="D3443" s="20" t="s">
        <v>4131</v>
      </c>
      <c r="E3443" s="131">
        <v>0</v>
      </c>
    </row>
    <row r="3444" spans="1:5">
      <c r="A3444" t="s">
        <v>8247</v>
      </c>
      <c r="B3444">
        <v>50</v>
      </c>
      <c r="D3444" s="20" t="s">
        <v>4146</v>
      </c>
      <c r="E3444" s="131">
        <v>0</v>
      </c>
    </row>
    <row r="3445" spans="1:5">
      <c r="A3445" t="s">
        <v>8249</v>
      </c>
      <c r="B3445">
        <v>50</v>
      </c>
      <c r="D3445" s="20" t="s">
        <v>4151</v>
      </c>
      <c r="E3445" s="131">
        <v>0</v>
      </c>
    </row>
    <row r="3446" spans="1:5">
      <c r="A3446" t="s">
        <v>8251</v>
      </c>
      <c r="B3446">
        <v>0</v>
      </c>
      <c r="D3446" s="20" t="s">
        <v>1049</v>
      </c>
      <c r="E3446" s="131">
        <v>0</v>
      </c>
    </row>
    <row r="3447" spans="1:5">
      <c r="A3447" t="s">
        <v>8253</v>
      </c>
      <c r="B3447">
        <v>50</v>
      </c>
      <c r="D3447" s="20" t="s">
        <v>2728</v>
      </c>
      <c r="E3447" s="131">
        <v>0</v>
      </c>
    </row>
    <row r="3448" spans="1:5">
      <c r="A3448" t="s">
        <v>8255</v>
      </c>
      <c r="B3448">
        <v>50</v>
      </c>
      <c r="D3448" s="20" t="s">
        <v>4079</v>
      </c>
      <c r="E3448" s="131">
        <v>0</v>
      </c>
    </row>
    <row r="3449" spans="1:5">
      <c r="A3449" t="s">
        <v>2698</v>
      </c>
      <c r="B3449">
        <v>50</v>
      </c>
      <c r="D3449" s="20" t="s">
        <v>4145</v>
      </c>
      <c r="E3449" s="131">
        <v>0</v>
      </c>
    </row>
    <row r="3450" spans="1:5">
      <c r="A3450" t="s">
        <v>2699</v>
      </c>
      <c r="B3450">
        <v>50</v>
      </c>
      <c r="D3450" s="20" t="s">
        <v>2665</v>
      </c>
      <c r="E3450" s="131">
        <v>0</v>
      </c>
    </row>
    <row r="3451" spans="1:5">
      <c r="A3451" t="s">
        <v>2700</v>
      </c>
      <c r="B3451">
        <v>50</v>
      </c>
      <c r="D3451" s="20" t="s">
        <v>2924</v>
      </c>
      <c r="E3451" s="131">
        <v>0</v>
      </c>
    </row>
    <row r="3452" spans="1:5">
      <c r="A3452" t="s">
        <v>2701</v>
      </c>
      <c r="B3452">
        <v>50</v>
      </c>
      <c r="D3452" s="20" t="s">
        <v>1898</v>
      </c>
      <c r="E3452" s="131">
        <v>0</v>
      </c>
    </row>
    <row r="3453" spans="1:5">
      <c r="A3453" t="s">
        <v>2702</v>
      </c>
      <c r="B3453">
        <v>50</v>
      </c>
      <c r="D3453" s="20" t="s">
        <v>3039</v>
      </c>
      <c r="E3453" s="131">
        <v>0</v>
      </c>
    </row>
    <row r="3454" spans="1:5">
      <c r="A3454" t="s">
        <v>2703</v>
      </c>
      <c r="B3454">
        <v>50</v>
      </c>
      <c r="D3454" s="20" t="s">
        <v>3967</v>
      </c>
      <c r="E3454" s="131">
        <v>0</v>
      </c>
    </row>
    <row r="3455" spans="1:5">
      <c r="A3455" t="s">
        <v>2704</v>
      </c>
      <c r="B3455">
        <v>50</v>
      </c>
      <c r="D3455" s="20" t="s">
        <v>4068</v>
      </c>
      <c r="E3455" s="131">
        <v>0</v>
      </c>
    </row>
    <row r="3456" spans="1:5">
      <c r="A3456" t="s">
        <v>5187</v>
      </c>
      <c r="B3456">
        <v>50</v>
      </c>
      <c r="D3456" s="20" t="s">
        <v>4136</v>
      </c>
      <c r="E3456" s="131">
        <v>0</v>
      </c>
    </row>
    <row r="3457" spans="1:5">
      <c r="A3457" t="s">
        <v>2705</v>
      </c>
      <c r="B3457">
        <v>50</v>
      </c>
      <c r="D3457" s="20" t="s">
        <v>4156</v>
      </c>
      <c r="E3457" s="131">
        <v>0</v>
      </c>
    </row>
    <row r="3458" spans="1:5">
      <c r="A3458" t="s">
        <v>2706</v>
      </c>
      <c r="B3458">
        <v>50</v>
      </c>
      <c r="D3458" s="20" t="s">
        <v>3045</v>
      </c>
      <c r="E3458" s="131">
        <v>0</v>
      </c>
    </row>
    <row r="3459" spans="1:5">
      <c r="A3459" t="s">
        <v>5188</v>
      </c>
      <c r="B3459">
        <v>50</v>
      </c>
      <c r="D3459" s="20" t="s">
        <v>3104</v>
      </c>
      <c r="E3459" s="131">
        <v>0</v>
      </c>
    </row>
    <row r="3460" spans="1:5">
      <c r="A3460" t="s">
        <v>2707</v>
      </c>
      <c r="B3460">
        <v>50</v>
      </c>
      <c r="D3460" s="20" t="s">
        <v>1977</v>
      </c>
      <c r="E3460" s="131">
        <v>0</v>
      </c>
    </row>
    <row r="3461" spans="1:5">
      <c r="A3461" t="s">
        <v>5189</v>
      </c>
      <c r="B3461">
        <v>50</v>
      </c>
      <c r="D3461" s="20" t="s">
        <v>2004</v>
      </c>
      <c r="E3461" s="131">
        <v>0</v>
      </c>
    </row>
    <row r="3462" spans="1:5">
      <c r="A3462" t="s">
        <v>5190</v>
      </c>
      <c r="B3462">
        <v>50</v>
      </c>
      <c r="D3462" s="20" t="s">
        <v>3955</v>
      </c>
      <c r="E3462" s="131">
        <v>0</v>
      </c>
    </row>
    <row r="3463" spans="1:5">
      <c r="A3463" t="s">
        <v>2708</v>
      </c>
      <c r="B3463">
        <v>50</v>
      </c>
      <c r="D3463" s="20" t="s">
        <v>4141</v>
      </c>
      <c r="E3463" s="131">
        <v>0</v>
      </c>
    </row>
    <row r="3464" spans="1:5">
      <c r="A3464" t="s">
        <v>2709</v>
      </c>
      <c r="B3464">
        <v>50</v>
      </c>
      <c r="D3464" s="20" t="s">
        <v>1837</v>
      </c>
      <c r="E3464" s="131">
        <v>0</v>
      </c>
    </row>
    <row r="3465" spans="1:5">
      <c r="A3465" t="s">
        <v>5191</v>
      </c>
      <c r="B3465">
        <v>50</v>
      </c>
      <c r="D3465" s="20" t="s">
        <v>1980</v>
      </c>
      <c r="E3465" s="131">
        <v>0</v>
      </c>
    </row>
    <row r="3466" spans="1:5">
      <c r="A3466" t="s">
        <v>5192</v>
      </c>
      <c r="B3466">
        <v>50</v>
      </c>
      <c r="D3466" s="20" t="s">
        <v>4143</v>
      </c>
      <c r="E3466" s="131">
        <v>0</v>
      </c>
    </row>
    <row r="3467" spans="1:5">
      <c r="A3467" t="s">
        <v>2710</v>
      </c>
      <c r="B3467">
        <v>50</v>
      </c>
      <c r="D3467" s="20" t="s">
        <v>4150</v>
      </c>
      <c r="E3467" s="131">
        <v>0</v>
      </c>
    </row>
    <row r="3468" spans="1:5">
      <c r="A3468" t="s">
        <v>2711</v>
      </c>
      <c r="B3468">
        <v>50</v>
      </c>
      <c r="D3468" s="20" t="s">
        <v>1854</v>
      </c>
      <c r="E3468" s="131">
        <v>0</v>
      </c>
    </row>
    <row r="3469" spans="1:5">
      <c r="A3469" t="s">
        <v>5193</v>
      </c>
      <c r="B3469">
        <v>50</v>
      </c>
      <c r="D3469" s="20" t="s">
        <v>4078</v>
      </c>
      <c r="E3469" s="131">
        <v>0</v>
      </c>
    </row>
    <row r="3470" spans="1:5">
      <c r="A3470" t="s">
        <v>2712</v>
      </c>
      <c r="B3470">
        <v>50</v>
      </c>
      <c r="D3470" s="20" t="s">
        <v>4158</v>
      </c>
      <c r="E3470" s="131">
        <v>0</v>
      </c>
    </row>
    <row r="3471" spans="1:5">
      <c r="A3471" t="s">
        <v>5194</v>
      </c>
      <c r="B3471">
        <v>50</v>
      </c>
      <c r="D3471" s="20" t="s">
        <v>561</v>
      </c>
      <c r="E3471" s="131">
        <v>0</v>
      </c>
    </row>
    <row r="3472" spans="1:5">
      <c r="A3472" t="s">
        <v>2713</v>
      </c>
      <c r="B3472">
        <v>50</v>
      </c>
      <c r="D3472" s="20" t="s">
        <v>1933</v>
      </c>
      <c r="E3472" s="131">
        <v>0</v>
      </c>
    </row>
    <row r="3473" spans="1:5">
      <c r="A3473" t="s">
        <v>5195</v>
      </c>
      <c r="B3473">
        <v>50</v>
      </c>
      <c r="D3473" s="20" t="s">
        <v>3048</v>
      </c>
      <c r="E3473" s="131">
        <v>1</v>
      </c>
    </row>
    <row r="3474" spans="1:5">
      <c r="A3474" t="s">
        <v>5196</v>
      </c>
      <c r="B3474">
        <v>50</v>
      </c>
      <c r="D3474" s="20" t="s">
        <v>2660</v>
      </c>
      <c r="E3474" s="131">
        <v>0</v>
      </c>
    </row>
    <row r="3475" spans="1:5">
      <c r="A3475" t="s">
        <v>2714</v>
      </c>
      <c r="B3475">
        <v>50</v>
      </c>
      <c r="D3475" s="20" t="s">
        <v>4138</v>
      </c>
      <c r="E3475" s="131">
        <v>0</v>
      </c>
    </row>
    <row r="3476" spans="1:5">
      <c r="A3476" t="s">
        <v>2715</v>
      </c>
      <c r="B3476">
        <v>50</v>
      </c>
      <c r="D3476" s="20" t="s">
        <v>1795</v>
      </c>
      <c r="E3476" s="131">
        <v>0</v>
      </c>
    </row>
    <row r="3477" spans="1:5">
      <c r="A3477" t="s">
        <v>2716</v>
      </c>
      <c r="B3477">
        <v>50</v>
      </c>
      <c r="D3477" s="20" t="s">
        <v>4130</v>
      </c>
      <c r="E3477" s="131">
        <v>0</v>
      </c>
    </row>
    <row r="3478" spans="1:5">
      <c r="A3478" t="s">
        <v>2717</v>
      </c>
      <c r="B3478">
        <v>50</v>
      </c>
      <c r="D3478" s="20" t="s">
        <v>475</v>
      </c>
      <c r="E3478" s="131">
        <v>0</v>
      </c>
    </row>
    <row r="3479" spans="1:5">
      <c r="A3479" t="s">
        <v>5197</v>
      </c>
      <c r="B3479">
        <v>50</v>
      </c>
      <c r="D3479" s="20" t="s">
        <v>485</v>
      </c>
      <c r="E3479" s="131">
        <v>0</v>
      </c>
    </row>
    <row r="3480" spans="1:5">
      <c r="A3480" t="s">
        <v>5198</v>
      </c>
      <c r="B3480">
        <v>50</v>
      </c>
      <c r="D3480" s="20" t="s">
        <v>489</v>
      </c>
      <c r="E3480" s="131">
        <v>0</v>
      </c>
    </row>
    <row r="3481" spans="1:5">
      <c r="A3481" t="s">
        <v>5199</v>
      </c>
      <c r="B3481">
        <v>50</v>
      </c>
      <c r="D3481" s="20" t="s">
        <v>1546</v>
      </c>
      <c r="E3481" s="131">
        <v>0</v>
      </c>
    </row>
    <row r="3482" spans="1:5">
      <c r="A3482" t="s">
        <v>2718</v>
      </c>
      <c r="B3482">
        <v>50</v>
      </c>
      <c r="D3482" s="20" t="s">
        <v>1547</v>
      </c>
      <c r="E3482" s="131">
        <v>0</v>
      </c>
    </row>
    <row r="3483" spans="1:5">
      <c r="A3483" t="s">
        <v>2719</v>
      </c>
      <c r="B3483">
        <v>50</v>
      </c>
      <c r="D3483" s="20" t="s">
        <v>1869</v>
      </c>
      <c r="E3483" s="131">
        <v>0</v>
      </c>
    </row>
    <row r="3484" spans="1:5">
      <c r="A3484" t="s">
        <v>2720</v>
      </c>
      <c r="B3484">
        <v>50</v>
      </c>
      <c r="D3484" s="20" t="s">
        <v>1987</v>
      </c>
      <c r="E3484" s="131">
        <v>0</v>
      </c>
    </row>
    <row r="3485" spans="1:5">
      <c r="A3485" t="s">
        <v>2721</v>
      </c>
      <c r="B3485">
        <v>50</v>
      </c>
      <c r="D3485" s="20" t="s">
        <v>2003</v>
      </c>
      <c r="E3485" s="131">
        <v>0</v>
      </c>
    </row>
    <row r="3486" spans="1:5">
      <c r="A3486" t="s">
        <v>2722</v>
      </c>
      <c r="B3486">
        <v>50</v>
      </c>
      <c r="D3486" s="20" t="s">
        <v>2997</v>
      </c>
      <c r="E3486" s="131">
        <v>0</v>
      </c>
    </row>
    <row r="3487" spans="1:5">
      <c r="A3487" t="s">
        <v>2723</v>
      </c>
      <c r="B3487">
        <v>50</v>
      </c>
      <c r="D3487" s="20" t="s">
        <v>4132</v>
      </c>
      <c r="E3487" s="131">
        <v>0</v>
      </c>
    </row>
    <row r="3488" spans="1:5">
      <c r="A3488" t="s">
        <v>2724</v>
      </c>
      <c r="B3488">
        <v>50</v>
      </c>
      <c r="D3488" s="20" t="s">
        <v>1548</v>
      </c>
      <c r="E3488" s="131">
        <v>0</v>
      </c>
    </row>
    <row r="3489" spans="1:5">
      <c r="A3489" t="s">
        <v>2725</v>
      </c>
      <c r="B3489">
        <v>50</v>
      </c>
      <c r="D3489" s="20" t="s">
        <v>1549</v>
      </c>
      <c r="E3489" s="131">
        <v>0</v>
      </c>
    </row>
    <row r="3490" spans="1:5">
      <c r="A3490" t="s">
        <v>2726</v>
      </c>
      <c r="B3490">
        <v>50</v>
      </c>
      <c r="D3490" s="20" t="s">
        <v>2996</v>
      </c>
      <c r="E3490" s="131">
        <v>0</v>
      </c>
    </row>
    <row r="3491" spans="1:5">
      <c r="A3491" t="s">
        <v>2727</v>
      </c>
      <c r="B3491">
        <v>50</v>
      </c>
      <c r="D3491" s="20" t="s">
        <v>477</v>
      </c>
      <c r="E3491" s="131">
        <v>0</v>
      </c>
    </row>
    <row r="3492" spans="1:5">
      <c r="A3492" t="s">
        <v>2728</v>
      </c>
      <c r="B3492">
        <v>50</v>
      </c>
      <c r="D3492" s="20" t="s">
        <v>1951</v>
      </c>
      <c r="E3492" s="131">
        <v>0</v>
      </c>
    </row>
    <row r="3493" spans="1:5">
      <c r="A3493" t="s">
        <v>8257</v>
      </c>
      <c r="B3493">
        <v>50</v>
      </c>
      <c r="D3493" s="20" t="s">
        <v>2696</v>
      </c>
      <c r="E3493" s="131">
        <v>1</v>
      </c>
    </row>
    <row r="3494" spans="1:5">
      <c r="A3494" t="s">
        <v>8259</v>
      </c>
      <c r="B3494">
        <v>50</v>
      </c>
      <c r="D3494" s="20" t="s">
        <v>28</v>
      </c>
      <c r="E3494" s="131">
        <v>0</v>
      </c>
    </row>
    <row r="3495" spans="1:5">
      <c r="A3495" t="s">
        <v>8261</v>
      </c>
      <c r="B3495">
        <v>50</v>
      </c>
      <c r="D3495" s="20" t="s">
        <v>479</v>
      </c>
      <c r="E3495" s="131">
        <v>0</v>
      </c>
    </row>
    <row r="3496" spans="1:5">
      <c r="A3496" t="s">
        <v>8263</v>
      </c>
      <c r="B3496">
        <v>50</v>
      </c>
      <c r="D3496" s="20" t="s">
        <v>1975</v>
      </c>
      <c r="E3496" s="131">
        <v>0</v>
      </c>
    </row>
    <row r="3497" spans="1:5">
      <c r="A3497" t="s">
        <v>5200</v>
      </c>
      <c r="B3497">
        <v>50</v>
      </c>
      <c r="D3497" s="20" t="s">
        <v>3970</v>
      </c>
      <c r="E3497" s="131">
        <v>0</v>
      </c>
    </row>
    <row r="3498" spans="1:5">
      <c r="A3498" t="s">
        <v>2729</v>
      </c>
      <c r="B3498">
        <v>50</v>
      </c>
      <c r="D3498" s="20" t="s">
        <v>4155</v>
      </c>
      <c r="E3498" s="131">
        <v>0</v>
      </c>
    </row>
    <row r="3499" spans="1:5">
      <c r="A3499" t="s">
        <v>2730</v>
      </c>
      <c r="B3499">
        <v>50</v>
      </c>
      <c r="D3499" s="20" t="s">
        <v>1878</v>
      </c>
      <c r="E3499" s="131">
        <v>0</v>
      </c>
    </row>
    <row r="3500" spans="1:5">
      <c r="A3500" t="s">
        <v>5201</v>
      </c>
      <c r="B3500">
        <v>50</v>
      </c>
      <c r="D3500" s="20" t="s">
        <v>4134</v>
      </c>
      <c r="E3500" s="131">
        <v>0</v>
      </c>
    </row>
    <row r="3501" spans="1:5">
      <c r="A3501" t="s">
        <v>5202</v>
      </c>
      <c r="B3501">
        <v>50</v>
      </c>
      <c r="D3501" s="20" t="s">
        <v>4140</v>
      </c>
      <c r="E3501" s="131">
        <v>0</v>
      </c>
    </row>
    <row r="3502" spans="1:5">
      <c r="A3502" t="s">
        <v>5203</v>
      </c>
      <c r="B3502">
        <v>50</v>
      </c>
      <c r="D3502" s="20" t="s">
        <v>4142</v>
      </c>
      <c r="E3502" s="131">
        <v>0</v>
      </c>
    </row>
    <row r="3503" spans="1:5">
      <c r="A3503" t="s">
        <v>2731</v>
      </c>
      <c r="B3503">
        <v>50</v>
      </c>
      <c r="D3503" s="20" t="s">
        <v>483</v>
      </c>
      <c r="E3503" s="131">
        <v>0</v>
      </c>
    </row>
    <row r="3504" spans="1:5">
      <c r="A3504" t="s">
        <v>5204</v>
      </c>
      <c r="B3504">
        <v>50</v>
      </c>
      <c r="D3504" s="20" t="s">
        <v>3017</v>
      </c>
      <c r="E3504" s="131">
        <v>1</v>
      </c>
    </row>
    <row r="3505" spans="1:5">
      <c r="A3505" t="s">
        <v>5205</v>
      </c>
      <c r="B3505">
        <v>50</v>
      </c>
      <c r="D3505" s="20" t="s">
        <v>4129</v>
      </c>
      <c r="E3505" s="131">
        <v>0</v>
      </c>
    </row>
    <row r="3506" spans="1:5">
      <c r="A3506" t="s">
        <v>2732</v>
      </c>
      <c r="B3506">
        <v>50</v>
      </c>
      <c r="D3506" s="20" t="s">
        <v>5188</v>
      </c>
      <c r="E3506" s="131">
        <v>0</v>
      </c>
    </row>
    <row r="3507" spans="1:5">
      <c r="A3507" t="s">
        <v>2733</v>
      </c>
      <c r="B3507">
        <v>50</v>
      </c>
      <c r="D3507" s="20" t="s">
        <v>5390</v>
      </c>
      <c r="E3507" s="131">
        <v>2</v>
      </c>
    </row>
    <row r="3508" spans="1:5">
      <c r="A3508" t="s">
        <v>5206</v>
      </c>
      <c r="B3508">
        <v>50</v>
      </c>
      <c r="D3508" s="20" t="s">
        <v>4417</v>
      </c>
      <c r="E3508" s="131">
        <v>0</v>
      </c>
    </row>
    <row r="3509" spans="1:5">
      <c r="A3509" t="s">
        <v>2734</v>
      </c>
      <c r="B3509">
        <v>50</v>
      </c>
      <c r="D3509" s="20" t="s">
        <v>5071</v>
      </c>
      <c r="E3509" s="131">
        <v>0</v>
      </c>
    </row>
    <row r="3510" spans="1:5">
      <c r="A3510" t="s">
        <v>5207</v>
      </c>
      <c r="B3510">
        <v>50</v>
      </c>
      <c r="D3510" s="20" t="s">
        <v>5109</v>
      </c>
      <c r="E3510" s="131">
        <v>0</v>
      </c>
    </row>
    <row r="3511" spans="1:5">
      <c r="A3511" t="s">
        <v>2735</v>
      </c>
      <c r="B3511">
        <v>50</v>
      </c>
      <c r="D3511" s="20" t="s">
        <v>5194</v>
      </c>
      <c r="E3511" s="131">
        <v>0</v>
      </c>
    </row>
    <row r="3512" spans="1:5">
      <c r="A3512" t="s">
        <v>2736</v>
      </c>
      <c r="B3512">
        <v>50</v>
      </c>
      <c r="D3512" s="20" t="s">
        <v>5178</v>
      </c>
      <c r="E3512" s="131">
        <v>0</v>
      </c>
    </row>
    <row r="3513" spans="1:5">
      <c r="A3513" t="s">
        <v>2737</v>
      </c>
      <c r="B3513">
        <v>50</v>
      </c>
      <c r="D3513" s="20" t="s">
        <v>5387</v>
      </c>
      <c r="E3513" s="131">
        <v>0</v>
      </c>
    </row>
    <row r="3514" spans="1:5">
      <c r="A3514" t="s">
        <v>5208</v>
      </c>
      <c r="B3514">
        <v>50</v>
      </c>
      <c r="D3514" s="20" t="s">
        <v>4218</v>
      </c>
      <c r="E3514" s="131">
        <v>0</v>
      </c>
    </row>
    <row r="3515" spans="1:5">
      <c r="A3515" t="s">
        <v>2738</v>
      </c>
      <c r="B3515">
        <v>50</v>
      </c>
      <c r="D3515" s="20" t="s">
        <v>4219</v>
      </c>
      <c r="E3515" s="131">
        <v>0</v>
      </c>
    </row>
    <row r="3516" spans="1:5">
      <c r="A3516" t="s">
        <v>2739</v>
      </c>
      <c r="B3516">
        <v>50</v>
      </c>
      <c r="D3516" s="20" t="s">
        <v>4220</v>
      </c>
      <c r="E3516" s="131">
        <v>0</v>
      </c>
    </row>
    <row r="3517" spans="1:5">
      <c r="A3517" t="s">
        <v>5209</v>
      </c>
      <c r="B3517">
        <v>50</v>
      </c>
      <c r="D3517" s="20" t="s">
        <v>4221</v>
      </c>
      <c r="E3517" s="131">
        <v>0</v>
      </c>
    </row>
    <row r="3518" spans="1:5">
      <c r="A3518" t="s">
        <v>5210</v>
      </c>
      <c r="B3518">
        <v>50</v>
      </c>
      <c r="D3518" s="20" t="s">
        <v>4222</v>
      </c>
      <c r="E3518" s="131">
        <v>0</v>
      </c>
    </row>
    <row r="3519" spans="1:5">
      <c r="A3519" t="s">
        <v>5211</v>
      </c>
      <c r="B3519">
        <v>50</v>
      </c>
      <c r="D3519" s="20" t="s">
        <v>4223</v>
      </c>
      <c r="E3519" s="131">
        <v>0</v>
      </c>
    </row>
    <row r="3520" spans="1:5">
      <c r="A3520" t="s">
        <v>5212</v>
      </c>
      <c r="B3520">
        <v>50</v>
      </c>
      <c r="D3520" s="20" t="s">
        <v>4224</v>
      </c>
      <c r="E3520" s="131">
        <v>0</v>
      </c>
    </row>
    <row r="3521" spans="1:5">
      <c r="A3521" t="s">
        <v>5213</v>
      </c>
      <c r="B3521">
        <v>50</v>
      </c>
      <c r="D3521" s="20" t="s">
        <v>4225</v>
      </c>
      <c r="E3521" s="131">
        <v>0</v>
      </c>
    </row>
    <row r="3522" spans="1:5">
      <c r="A3522" t="s">
        <v>5214</v>
      </c>
      <c r="B3522">
        <v>50</v>
      </c>
      <c r="D3522" s="20" t="s">
        <v>4226</v>
      </c>
      <c r="E3522" s="131">
        <v>0</v>
      </c>
    </row>
    <row r="3523" spans="1:5">
      <c r="A3523" t="s">
        <v>5215</v>
      </c>
      <c r="B3523">
        <v>50</v>
      </c>
      <c r="D3523" s="20" t="s">
        <v>4227</v>
      </c>
      <c r="E3523" s="131">
        <v>0</v>
      </c>
    </row>
    <row r="3524" spans="1:5">
      <c r="A3524" t="s">
        <v>5216</v>
      </c>
      <c r="B3524">
        <v>50</v>
      </c>
      <c r="D3524" s="20" t="s">
        <v>4228</v>
      </c>
      <c r="E3524" s="131">
        <v>0</v>
      </c>
    </row>
    <row r="3525" spans="1:5">
      <c r="A3525" t="s">
        <v>5217</v>
      </c>
      <c r="B3525">
        <v>50</v>
      </c>
      <c r="D3525" s="20" t="s">
        <v>4229</v>
      </c>
      <c r="E3525" s="131">
        <v>0</v>
      </c>
    </row>
    <row r="3526" spans="1:5">
      <c r="A3526" t="s">
        <v>5218</v>
      </c>
      <c r="B3526">
        <v>50</v>
      </c>
      <c r="D3526" s="20" t="s">
        <v>4230</v>
      </c>
      <c r="E3526" s="131">
        <v>0</v>
      </c>
    </row>
    <row r="3527" spans="1:5">
      <c r="A3527" t="s">
        <v>5219</v>
      </c>
      <c r="B3527">
        <v>50</v>
      </c>
      <c r="D3527" s="20" t="s">
        <v>4214</v>
      </c>
      <c r="E3527" s="131">
        <v>0</v>
      </c>
    </row>
    <row r="3528" spans="1:5">
      <c r="A3528" t="s">
        <v>5220</v>
      </c>
      <c r="B3528">
        <v>50</v>
      </c>
      <c r="D3528" s="20" t="s">
        <v>4215</v>
      </c>
      <c r="E3528" s="131">
        <v>0</v>
      </c>
    </row>
    <row r="3529" spans="1:5">
      <c r="A3529" t="s">
        <v>3757</v>
      </c>
      <c r="B3529">
        <v>23</v>
      </c>
      <c r="D3529" s="20" t="s">
        <v>4216</v>
      </c>
      <c r="E3529" s="131">
        <v>0</v>
      </c>
    </row>
    <row r="3530" spans="1:5">
      <c r="A3530" t="s">
        <v>3757</v>
      </c>
      <c r="B3530">
        <v>26</v>
      </c>
      <c r="D3530" s="20" t="s">
        <v>4217</v>
      </c>
      <c r="E3530" s="131">
        <v>0</v>
      </c>
    </row>
    <row r="3531" spans="1:5">
      <c r="A3531" t="s">
        <v>3758</v>
      </c>
      <c r="B3531">
        <v>51</v>
      </c>
      <c r="D3531" s="20" t="s">
        <v>4235</v>
      </c>
      <c r="E3531" s="131">
        <v>0</v>
      </c>
    </row>
    <row r="3532" spans="1:5">
      <c r="A3532" t="s">
        <v>3758</v>
      </c>
      <c r="B3532">
        <v>25</v>
      </c>
      <c r="D3532" s="20" t="s">
        <v>4236</v>
      </c>
      <c r="E3532" s="131">
        <v>0</v>
      </c>
    </row>
    <row r="3533" spans="1:5">
      <c r="A3533" t="s">
        <v>3759</v>
      </c>
      <c r="B3533">
        <v>21</v>
      </c>
      <c r="D3533" s="20" t="s">
        <v>4237</v>
      </c>
      <c r="E3533" s="131">
        <v>0</v>
      </c>
    </row>
    <row r="3534" spans="1:5">
      <c r="A3534" t="s">
        <v>3759</v>
      </c>
      <c r="B3534">
        <v>43</v>
      </c>
      <c r="D3534" s="20" t="s">
        <v>4238</v>
      </c>
      <c r="E3534" s="131">
        <v>0</v>
      </c>
    </row>
    <row r="3535" spans="1:5">
      <c r="A3535" t="s">
        <v>3760</v>
      </c>
      <c r="B3535">
        <v>95</v>
      </c>
      <c r="D3535" s="20" t="s">
        <v>4239</v>
      </c>
      <c r="E3535" s="131">
        <v>0</v>
      </c>
    </row>
    <row r="3536" spans="1:5">
      <c r="A3536" t="s">
        <v>3760</v>
      </c>
      <c r="B3536">
        <v>246</v>
      </c>
      <c r="D3536" s="20" t="s">
        <v>4240</v>
      </c>
      <c r="E3536" s="131">
        <v>0</v>
      </c>
    </row>
    <row r="3537" spans="1:5">
      <c r="A3537" t="s">
        <v>3761</v>
      </c>
      <c r="B3537">
        <v>65</v>
      </c>
      <c r="D3537" s="20" t="s">
        <v>4241</v>
      </c>
      <c r="E3537" s="131">
        <v>0</v>
      </c>
    </row>
    <row r="3538" spans="1:5">
      <c r="A3538" t="s">
        <v>3761</v>
      </c>
      <c r="B3538">
        <v>56</v>
      </c>
      <c r="D3538" s="20" t="s">
        <v>4242</v>
      </c>
      <c r="E3538" s="131">
        <v>0</v>
      </c>
    </row>
    <row r="3539" spans="1:5">
      <c r="A3539" t="s">
        <v>3762</v>
      </c>
      <c r="B3539">
        <v>56</v>
      </c>
      <c r="D3539" s="20" t="s">
        <v>4243</v>
      </c>
      <c r="E3539" s="131">
        <v>0</v>
      </c>
    </row>
    <row r="3540" spans="1:5">
      <c r="A3540" t="s">
        <v>3762</v>
      </c>
      <c r="B3540">
        <v>39</v>
      </c>
      <c r="D3540" s="20" t="s">
        <v>4244</v>
      </c>
      <c r="E3540" s="131">
        <v>0</v>
      </c>
    </row>
    <row r="3541" spans="1:5">
      <c r="A3541" t="s">
        <v>3763</v>
      </c>
      <c r="B3541">
        <v>64</v>
      </c>
      <c r="D3541" s="20" t="s">
        <v>4245</v>
      </c>
      <c r="E3541" s="131">
        <v>0</v>
      </c>
    </row>
    <row r="3542" spans="1:5">
      <c r="A3542" t="s">
        <v>3763</v>
      </c>
      <c r="B3542">
        <v>107</v>
      </c>
      <c r="D3542" s="20" t="s">
        <v>4246</v>
      </c>
      <c r="E3542" s="131">
        <v>0</v>
      </c>
    </row>
    <row r="3543" spans="1:5">
      <c r="A3543" t="s">
        <v>3764</v>
      </c>
      <c r="B3543">
        <v>49</v>
      </c>
      <c r="D3543" s="20" t="s">
        <v>4247</v>
      </c>
      <c r="E3543" s="131">
        <v>0</v>
      </c>
    </row>
    <row r="3544" spans="1:5">
      <c r="A3544" t="s">
        <v>3764</v>
      </c>
      <c r="B3544">
        <v>38</v>
      </c>
      <c r="D3544" s="20" t="s">
        <v>4231</v>
      </c>
      <c r="E3544" s="131">
        <v>0</v>
      </c>
    </row>
    <row r="3545" spans="1:5">
      <c r="A3545" t="s">
        <v>3765</v>
      </c>
      <c r="B3545">
        <v>75</v>
      </c>
      <c r="D3545" s="20" t="s">
        <v>4232</v>
      </c>
      <c r="E3545" s="131">
        <v>0</v>
      </c>
    </row>
    <row r="3546" spans="1:5">
      <c r="A3546" t="s">
        <v>3765</v>
      </c>
      <c r="B3546">
        <v>156</v>
      </c>
      <c r="D3546" s="20" t="s">
        <v>4233</v>
      </c>
      <c r="E3546" s="131">
        <v>0</v>
      </c>
    </row>
    <row r="3547" spans="1:5">
      <c r="A3547" t="s">
        <v>3766</v>
      </c>
      <c r="B3547">
        <v>114</v>
      </c>
      <c r="D3547" s="20" t="s">
        <v>4234</v>
      </c>
      <c r="E3547" s="131">
        <v>0</v>
      </c>
    </row>
    <row r="3548" spans="1:5">
      <c r="A3548" t="s">
        <v>3766</v>
      </c>
      <c r="B3548">
        <v>122</v>
      </c>
      <c r="D3548" s="20" t="s">
        <v>4251</v>
      </c>
      <c r="E3548" s="131">
        <v>0</v>
      </c>
    </row>
    <row r="3549" spans="1:5">
      <c r="A3549" t="s">
        <v>3767</v>
      </c>
      <c r="B3549">
        <v>49</v>
      </c>
      <c r="D3549" s="20" t="s">
        <v>4252</v>
      </c>
      <c r="E3549" s="131">
        <v>0</v>
      </c>
    </row>
    <row r="3550" spans="1:5">
      <c r="A3550" t="s">
        <v>3767</v>
      </c>
      <c r="B3550">
        <v>54</v>
      </c>
      <c r="D3550" s="20" t="s">
        <v>4253</v>
      </c>
      <c r="E3550" s="131">
        <v>0</v>
      </c>
    </row>
    <row r="3551" spans="1:5">
      <c r="A3551" t="s">
        <v>3768</v>
      </c>
      <c r="B3551">
        <v>10</v>
      </c>
      <c r="D3551" s="20" t="s">
        <v>4254</v>
      </c>
      <c r="E3551" s="131">
        <v>0</v>
      </c>
    </row>
    <row r="3552" spans="1:5">
      <c r="A3552" t="s">
        <v>3768</v>
      </c>
      <c r="B3552">
        <v>121</v>
      </c>
      <c r="D3552" s="20" t="s">
        <v>4255</v>
      </c>
      <c r="E3552" s="131">
        <v>0</v>
      </c>
    </row>
    <row r="3553" spans="1:5">
      <c r="A3553" t="s">
        <v>3769</v>
      </c>
      <c r="B3553">
        <v>53</v>
      </c>
      <c r="D3553" s="20" t="s">
        <v>4256</v>
      </c>
      <c r="E3553" s="131">
        <v>0</v>
      </c>
    </row>
    <row r="3554" spans="1:5">
      <c r="A3554" t="s">
        <v>3769</v>
      </c>
      <c r="B3554">
        <v>46</v>
      </c>
      <c r="D3554" s="20" t="s">
        <v>4257</v>
      </c>
      <c r="E3554" s="131">
        <v>0</v>
      </c>
    </row>
    <row r="3555" spans="1:5">
      <c r="A3555" t="s">
        <v>3770</v>
      </c>
      <c r="B3555">
        <v>15</v>
      </c>
      <c r="D3555" s="20" t="s">
        <v>4258</v>
      </c>
      <c r="E3555" s="131">
        <v>0</v>
      </c>
    </row>
    <row r="3556" spans="1:5">
      <c r="A3556" t="s">
        <v>3770</v>
      </c>
      <c r="B3556">
        <v>20</v>
      </c>
      <c r="D3556" s="20" t="s">
        <v>4259</v>
      </c>
      <c r="E3556" s="131">
        <v>0</v>
      </c>
    </row>
    <row r="3557" spans="1:5">
      <c r="A3557" t="s">
        <v>3771</v>
      </c>
      <c r="B3557">
        <v>34</v>
      </c>
      <c r="D3557" s="20" t="s">
        <v>4260</v>
      </c>
      <c r="E3557" s="131">
        <v>0</v>
      </c>
    </row>
    <row r="3558" spans="1:5">
      <c r="A3558" t="s">
        <v>3771</v>
      </c>
      <c r="B3558">
        <v>36</v>
      </c>
      <c r="D3558" s="20" t="s">
        <v>4261</v>
      </c>
      <c r="E3558" s="131">
        <v>0</v>
      </c>
    </row>
    <row r="3559" spans="1:5">
      <c r="A3559" t="s">
        <v>3772</v>
      </c>
      <c r="B3559">
        <v>34</v>
      </c>
      <c r="D3559" s="20" t="s">
        <v>4262</v>
      </c>
      <c r="E3559" s="131">
        <v>0</v>
      </c>
    </row>
    <row r="3560" spans="1:5">
      <c r="A3560" t="s">
        <v>3772</v>
      </c>
      <c r="B3560">
        <v>22</v>
      </c>
      <c r="D3560" s="20" t="s">
        <v>4263</v>
      </c>
      <c r="E3560" s="131">
        <v>0</v>
      </c>
    </row>
    <row r="3561" spans="1:5">
      <c r="A3561" t="s">
        <v>3773</v>
      </c>
      <c r="B3561">
        <v>77</v>
      </c>
      <c r="D3561" s="20" t="s">
        <v>4248</v>
      </c>
      <c r="E3561" s="131">
        <v>0</v>
      </c>
    </row>
    <row r="3562" spans="1:5">
      <c r="A3562" t="s">
        <v>3773</v>
      </c>
      <c r="B3562">
        <v>150</v>
      </c>
      <c r="D3562" s="20" t="s">
        <v>4249</v>
      </c>
      <c r="E3562" s="131">
        <v>0</v>
      </c>
    </row>
    <row r="3563" spans="1:5">
      <c r="A3563" t="s">
        <v>3774</v>
      </c>
      <c r="B3563">
        <v>72</v>
      </c>
      <c r="D3563" s="20" t="s">
        <v>4250</v>
      </c>
      <c r="E3563" s="131">
        <v>0</v>
      </c>
    </row>
    <row r="3564" spans="1:5">
      <c r="A3564" t="s">
        <v>3774</v>
      </c>
      <c r="B3564">
        <v>81</v>
      </c>
      <c r="D3564" s="20" t="s">
        <v>4268</v>
      </c>
      <c r="E3564" s="131">
        <v>0</v>
      </c>
    </row>
    <row r="3565" spans="1:5">
      <c r="A3565" t="s">
        <v>3775</v>
      </c>
      <c r="B3565">
        <v>59</v>
      </c>
      <c r="D3565" s="20" t="s">
        <v>4269</v>
      </c>
      <c r="E3565" s="131">
        <v>0</v>
      </c>
    </row>
    <row r="3566" spans="1:5">
      <c r="A3566" t="s">
        <v>3775</v>
      </c>
      <c r="B3566">
        <v>37</v>
      </c>
      <c r="D3566" s="20" t="s">
        <v>4270</v>
      </c>
      <c r="E3566" s="131">
        <v>0</v>
      </c>
    </row>
    <row r="3567" spans="1:5">
      <c r="A3567" t="s">
        <v>3776</v>
      </c>
      <c r="B3567">
        <v>68</v>
      </c>
      <c r="D3567" s="20" t="s">
        <v>4271</v>
      </c>
      <c r="E3567" s="131">
        <v>0</v>
      </c>
    </row>
    <row r="3568" spans="1:5">
      <c r="A3568" t="s">
        <v>3776</v>
      </c>
      <c r="B3568">
        <v>48</v>
      </c>
      <c r="D3568" s="20" t="s">
        <v>4272</v>
      </c>
      <c r="E3568" s="131">
        <v>0</v>
      </c>
    </row>
    <row r="3569" spans="1:5">
      <c r="A3569" t="s">
        <v>3777</v>
      </c>
      <c r="B3569">
        <v>38</v>
      </c>
      <c r="D3569" s="20" t="s">
        <v>4273</v>
      </c>
      <c r="E3569" s="131">
        <v>0</v>
      </c>
    </row>
    <row r="3570" spans="1:5">
      <c r="A3570" t="s">
        <v>3777</v>
      </c>
      <c r="B3570">
        <v>25</v>
      </c>
      <c r="D3570" s="20" t="s">
        <v>4274</v>
      </c>
      <c r="E3570" s="131">
        <v>0</v>
      </c>
    </row>
    <row r="3571" spans="1:5">
      <c r="A3571" t="s">
        <v>3778</v>
      </c>
      <c r="B3571">
        <v>68</v>
      </c>
      <c r="D3571" s="20" t="s">
        <v>4275</v>
      </c>
      <c r="E3571" s="131">
        <v>0</v>
      </c>
    </row>
    <row r="3572" spans="1:5">
      <c r="A3572" t="s">
        <v>3778</v>
      </c>
      <c r="B3572">
        <v>46</v>
      </c>
      <c r="D3572" s="20" t="s">
        <v>4276</v>
      </c>
      <c r="E3572" s="131">
        <v>0</v>
      </c>
    </row>
    <row r="3573" spans="1:5">
      <c r="A3573" t="s">
        <v>3779</v>
      </c>
      <c r="B3573">
        <v>26</v>
      </c>
      <c r="D3573" s="20" t="s">
        <v>4277</v>
      </c>
      <c r="E3573" s="131">
        <v>0</v>
      </c>
    </row>
    <row r="3574" spans="1:5">
      <c r="A3574" t="s">
        <v>3779</v>
      </c>
      <c r="B3574">
        <v>62</v>
      </c>
      <c r="D3574" s="20" t="s">
        <v>4278</v>
      </c>
      <c r="E3574" s="131">
        <v>0</v>
      </c>
    </row>
    <row r="3575" spans="1:5">
      <c r="A3575" t="s">
        <v>3780</v>
      </c>
      <c r="B3575">
        <v>42</v>
      </c>
      <c r="D3575" s="20" t="s">
        <v>4279</v>
      </c>
      <c r="E3575" s="131">
        <v>0</v>
      </c>
    </row>
    <row r="3576" spans="1:5">
      <c r="A3576" t="s">
        <v>3780</v>
      </c>
      <c r="B3576">
        <v>34</v>
      </c>
      <c r="D3576" s="20" t="s">
        <v>4280</v>
      </c>
      <c r="E3576" s="131">
        <v>0</v>
      </c>
    </row>
    <row r="3577" spans="1:5">
      <c r="A3577" t="s">
        <v>3781</v>
      </c>
      <c r="B3577">
        <v>64</v>
      </c>
      <c r="D3577" s="20" t="s">
        <v>4264</v>
      </c>
      <c r="E3577" s="131">
        <v>0</v>
      </c>
    </row>
    <row r="3578" spans="1:5">
      <c r="A3578" t="s">
        <v>3781</v>
      </c>
      <c r="B3578">
        <v>68</v>
      </c>
      <c r="D3578" s="20" t="s">
        <v>4265</v>
      </c>
      <c r="E3578" s="131">
        <v>0</v>
      </c>
    </row>
    <row r="3579" spans="1:5">
      <c r="A3579" t="s">
        <v>3782</v>
      </c>
      <c r="B3579">
        <v>64</v>
      </c>
      <c r="D3579" s="20" t="s">
        <v>4266</v>
      </c>
      <c r="E3579" s="131">
        <v>0</v>
      </c>
    </row>
    <row r="3580" spans="1:5">
      <c r="A3580" t="s">
        <v>3782</v>
      </c>
      <c r="B3580">
        <v>77</v>
      </c>
      <c r="D3580" s="20" t="s">
        <v>4267</v>
      </c>
      <c r="E3580" s="131">
        <v>0</v>
      </c>
    </row>
    <row r="3581" spans="1:5">
      <c r="A3581" t="s">
        <v>3783</v>
      </c>
      <c r="B3581">
        <v>82</v>
      </c>
      <c r="D3581" s="20" t="s">
        <v>4285</v>
      </c>
      <c r="E3581" s="131">
        <v>0</v>
      </c>
    </row>
    <row r="3582" spans="1:5">
      <c r="A3582" t="s">
        <v>3783</v>
      </c>
      <c r="B3582">
        <v>108</v>
      </c>
      <c r="D3582" s="20" t="s">
        <v>4286</v>
      </c>
      <c r="E3582" s="131">
        <v>0</v>
      </c>
    </row>
    <row r="3583" spans="1:5">
      <c r="A3583" t="s">
        <v>3784</v>
      </c>
      <c r="B3583">
        <v>115</v>
      </c>
      <c r="D3583" s="20" t="s">
        <v>4287</v>
      </c>
      <c r="E3583" s="131">
        <v>0</v>
      </c>
    </row>
    <row r="3584" spans="1:5">
      <c r="A3584" t="s">
        <v>3784</v>
      </c>
      <c r="B3584">
        <v>33</v>
      </c>
      <c r="D3584" s="20" t="s">
        <v>4288</v>
      </c>
      <c r="E3584" s="131">
        <v>0</v>
      </c>
    </row>
    <row r="3585" spans="1:5">
      <c r="A3585" t="s">
        <v>3785</v>
      </c>
      <c r="B3585">
        <v>19</v>
      </c>
      <c r="D3585" s="20" t="s">
        <v>4289</v>
      </c>
      <c r="E3585" s="131">
        <v>0</v>
      </c>
    </row>
    <row r="3586" spans="1:5">
      <c r="A3586" t="s">
        <v>3785</v>
      </c>
      <c r="B3586">
        <v>27</v>
      </c>
      <c r="D3586" s="20" t="s">
        <v>4290</v>
      </c>
      <c r="E3586" s="131">
        <v>0</v>
      </c>
    </row>
    <row r="3587" spans="1:5">
      <c r="A3587" t="s">
        <v>3786</v>
      </c>
      <c r="B3587">
        <v>119</v>
      </c>
      <c r="D3587" s="20" t="s">
        <v>4291</v>
      </c>
      <c r="E3587" s="131">
        <v>0</v>
      </c>
    </row>
    <row r="3588" spans="1:5">
      <c r="A3588" t="s">
        <v>3786</v>
      </c>
      <c r="B3588">
        <v>98</v>
      </c>
      <c r="D3588" s="20" t="s">
        <v>4292</v>
      </c>
      <c r="E3588" s="131">
        <v>0</v>
      </c>
    </row>
    <row r="3589" spans="1:5">
      <c r="A3589" t="s">
        <v>3787</v>
      </c>
      <c r="B3589">
        <v>27</v>
      </c>
      <c r="D3589" s="20" t="s">
        <v>4293</v>
      </c>
      <c r="E3589" s="131">
        <v>0</v>
      </c>
    </row>
    <row r="3590" spans="1:5">
      <c r="A3590" t="s">
        <v>3787</v>
      </c>
      <c r="B3590">
        <v>32</v>
      </c>
      <c r="D3590" s="20" t="s">
        <v>4294</v>
      </c>
      <c r="E3590" s="131">
        <v>0</v>
      </c>
    </row>
    <row r="3591" spans="1:5">
      <c r="A3591" t="s">
        <v>3788</v>
      </c>
      <c r="B3591">
        <v>82</v>
      </c>
      <c r="D3591" s="20" t="s">
        <v>4295</v>
      </c>
      <c r="E3591" s="131">
        <v>0</v>
      </c>
    </row>
    <row r="3592" spans="1:5">
      <c r="A3592" t="s">
        <v>3788</v>
      </c>
      <c r="B3592">
        <v>52</v>
      </c>
      <c r="D3592" s="20" t="s">
        <v>4296</v>
      </c>
      <c r="E3592" s="131">
        <v>0</v>
      </c>
    </row>
    <row r="3593" spans="1:5">
      <c r="A3593" t="s">
        <v>3789</v>
      </c>
      <c r="B3593">
        <v>149</v>
      </c>
      <c r="D3593" s="20" t="s">
        <v>4297</v>
      </c>
      <c r="E3593" s="131">
        <v>0</v>
      </c>
    </row>
    <row r="3594" spans="1:5">
      <c r="A3594" t="s">
        <v>3789</v>
      </c>
      <c r="B3594">
        <v>56</v>
      </c>
      <c r="D3594" s="20" t="s">
        <v>4281</v>
      </c>
      <c r="E3594" s="131">
        <v>0</v>
      </c>
    </row>
    <row r="3595" spans="1:5">
      <c r="A3595" t="s">
        <v>3790</v>
      </c>
      <c r="B3595">
        <v>36</v>
      </c>
      <c r="D3595" s="20" t="s">
        <v>4282</v>
      </c>
      <c r="E3595" s="131">
        <v>0</v>
      </c>
    </row>
    <row r="3596" spans="1:5">
      <c r="A3596" t="s">
        <v>3790</v>
      </c>
      <c r="B3596">
        <v>108</v>
      </c>
      <c r="D3596" s="20" t="s">
        <v>4283</v>
      </c>
      <c r="E3596" s="131">
        <v>0</v>
      </c>
    </row>
    <row r="3597" spans="1:5">
      <c r="A3597" t="s">
        <v>3791</v>
      </c>
      <c r="B3597">
        <v>53</v>
      </c>
      <c r="D3597" s="20" t="s">
        <v>4284</v>
      </c>
      <c r="E3597" s="131">
        <v>0</v>
      </c>
    </row>
    <row r="3598" spans="1:5">
      <c r="A3598" t="s">
        <v>3791</v>
      </c>
      <c r="B3598">
        <v>78</v>
      </c>
      <c r="D3598" s="20" t="s">
        <v>4302</v>
      </c>
      <c r="E3598" s="131">
        <v>0</v>
      </c>
    </row>
    <row r="3599" spans="1:5">
      <c r="A3599" t="s">
        <v>3792</v>
      </c>
      <c r="B3599">
        <v>99</v>
      </c>
      <c r="D3599" s="20" t="s">
        <v>4303</v>
      </c>
      <c r="E3599" s="131">
        <v>0</v>
      </c>
    </row>
    <row r="3600" spans="1:5">
      <c r="A3600" t="s">
        <v>3792</v>
      </c>
      <c r="B3600">
        <v>60</v>
      </c>
      <c r="D3600" s="20" t="s">
        <v>4304</v>
      </c>
      <c r="E3600" s="131">
        <v>0</v>
      </c>
    </row>
    <row r="3601" spans="1:5">
      <c r="A3601" t="s">
        <v>3793</v>
      </c>
      <c r="B3601">
        <v>60</v>
      </c>
      <c r="D3601" s="20" t="s">
        <v>4305</v>
      </c>
      <c r="E3601" s="131">
        <v>0</v>
      </c>
    </row>
    <row r="3602" spans="1:5">
      <c r="A3602" t="s">
        <v>3793</v>
      </c>
      <c r="B3602">
        <v>75</v>
      </c>
      <c r="D3602" s="20" t="s">
        <v>4306</v>
      </c>
      <c r="E3602" s="131">
        <v>0</v>
      </c>
    </row>
    <row r="3603" spans="1:5">
      <c r="A3603" t="s">
        <v>3795</v>
      </c>
      <c r="B3603">
        <v>46</v>
      </c>
      <c r="D3603" s="20" t="s">
        <v>4307</v>
      </c>
      <c r="E3603" s="131">
        <v>0</v>
      </c>
    </row>
    <row r="3604" spans="1:5">
      <c r="A3604" t="s">
        <v>3795</v>
      </c>
      <c r="B3604">
        <v>30</v>
      </c>
      <c r="D3604" s="20" t="s">
        <v>4308</v>
      </c>
      <c r="E3604" s="131">
        <v>0</v>
      </c>
    </row>
    <row r="3605" spans="1:5">
      <c r="A3605" t="s">
        <v>3796</v>
      </c>
      <c r="B3605">
        <v>28</v>
      </c>
      <c r="D3605" s="20" t="s">
        <v>4309</v>
      </c>
      <c r="E3605" s="131">
        <v>0</v>
      </c>
    </row>
    <row r="3606" spans="1:5">
      <c r="A3606" t="s">
        <v>3796</v>
      </c>
      <c r="B3606">
        <v>29</v>
      </c>
      <c r="D3606" s="20" t="s">
        <v>4310</v>
      </c>
      <c r="E3606" s="131">
        <v>0</v>
      </c>
    </row>
    <row r="3607" spans="1:5">
      <c r="A3607" t="s">
        <v>3797</v>
      </c>
      <c r="B3607">
        <v>39</v>
      </c>
      <c r="D3607" s="20" t="s">
        <v>4311</v>
      </c>
      <c r="E3607" s="131">
        <v>0</v>
      </c>
    </row>
    <row r="3608" spans="1:5">
      <c r="A3608" t="s">
        <v>3797</v>
      </c>
      <c r="B3608">
        <v>57</v>
      </c>
      <c r="D3608" s="20" t="s">
        <v>4312</v>
      </c>
      <c r="E3608" s="131">
        <v>0</v>
      </c>
    </row>
    <row r="3609" spans="1:5">
      <c r="A3609" t="s">
        <v>3798</v>
      </c>
      <c r="B3609">
        <v>195</v>
      </c>
      <c r="D3609" s="20" t="s">
        <v>4313</v>
      </c>
      <c r="E3609" s="131">
        <v>0</v>
      </c>
    </row>
    <row r="3610" spans="1:5">
      <c r="A3610" t="s">
        <v>3798</v>
      </c>
      <c r="B3610">
        <v>542</v>
      </c>
      <c r="D3610" s="20" t="s">
        <v>4314</v>
      </c>
      <c r="E3610" s="131">
        <v>0</v>
      </c>
    </row>
    <row r="3611" spans="1:5">
      <c r="A3611" t="s">
        <v>3800</v>
      </c>
      <c r="B3611">
        <v>115</v>
      </c>
      <c r="D3611" s="20" t="s">
        <v>4298</v>
      </c>
      <c r="E3611" s="131">
        <v>0</v>
      </c>
    </row>
    <row r="3612" spans="1:5">
      <c r="A3612" t="s">
        <v>3800</v>
      </c>
      <c r="B3612">
        <v>64</v>
      </c>
      <c r="D3612" s="20" t="s">
        <v>4299</v>
      </c>
      <c r="E3612" s="131">
        <v>0</v>
      </c>
    </row>
    <row r="3613" spans="1:5">
      <c r="A3613" t="s">
        <v>3801</v>
      </c>
      <c r="B3613">
        <v>42</v>
      </c>
      <c r="D3613" s="20" t="s">
        <v>4300</v>
      </c>
      <c r="E3613" s="131">
        <v>0</v>
      </c>
    </row>
    <row r="3614" spans="1:5">
      <c r="A3614" t="s">
        <v>3801</v>
      </c>
      <c r="B3614">
        <v>99</v>
      </c>
      <c r="D3614" s="20" t="s">
        <v>4301</v>
      </c>
      <c r="E3614" s="131">
        <v>0</v>
      </c>
    </row>
    <row r="3615" spans="1:5">
      <c r="A3615" t="s">
        <v>3802</v>
      </c>
      <c r="B3615">
        <v>126</v>
      </c>
      <c r="D3615" s="20" t="s">
        <v>4319</v>
      </c>
      <c r="E3615" s="131">
        <v>0</v>
      </c>
    </row>
    <row r="3616" spans="1:5">
      <c r="A3616" t="s">
        <v>3802</v>
      </c>
      <c r="B3616">
        <v>47</v>
      </c>
      <c r="D3616" s="20" t="s">
        <v>4320</v>
      </c>
      <c r="E3616" s="131">
        <v>0</v>
      </c>
    </row>
    <row r="3617" spans="1:5">
      <c r="A3617" t="s">
        <v>3803</v>
      </c>
      <c r="B3617">
        <v>42</v>
      </c>
      <c r="D3617" s="20" t="s">
        <v>4321</v>
      </c>
      <c r="E3617" s="131">
        <v>0</v>
      </c>
    </row>
    <row r="3618" spans="1:5">
      <c r="A3618" t="s">
        <v>3803</v>
      </c>
      <c r="B3618">
        <v>77</v>
      </c>
      <c r="D3618" s="20" t="s">
        <v>4322</v>
      </c>
      <c r="E3618" s="131">
        <v>0</v>
      </c>
    </row>
    <row r="3619" spans="1:5">
      <c r="A3619" t="s">
        <v>3804</v>
      </c>
      <c r="B3619">
        <v>160</v>
      </c>
      <c r="D3619" s="20" t="s">
        <v>4323</v>
      </c>
      <c r="E3619" s="131">
        <v>0</v>
      </c>
    </row>
    <row r="3620" spans="1:5">
      <c r="A3620" t="s">
        <v>3804</v>
      </c>
      <c r="B3620">
        <v>182</v>
      </c>
      <c r="D3620" s="20" t="s">
        <v>4324</v>
      </c>
      <c r="E3620" s="131">
        <v>0</v>
      </c>
    </row>
    <row r="3621" spans="1:5">
      <c r="A3621" t="s">
        <v>3805</v>
      </c>
      <c r="B3621">
        <v>147</v>
      </c>
      <c r="D3621" s="20" t="s">
        <v>4325</v>
      </c>
      <c r="E3621" s="131">
        <v>0</v>
      </c>
    </row>
    <row r="3622" spans="1:5">
      <c r="A3622" t="s">
        <v>3805</v>
      </c>
      <c r="B3622">
        <v>238</v>
      </c>
      <c r="D3622" s="20" t="s">
        <v>4326</v>
      </c>
      <c r="E3622" s="131">
        <v>0</v>
      </c>
    </row>
    <row r="3623" spans="1:5">
      <c r="A3623" t="s">
        <v>3807</v>
      </c>
      <c r="B3623">
        <v>85</v>
      </c>
      <c r="D3623" s="20" t="s">
        <v>4327</v>
      </c>
      <c r="E3623" s="131">
        <v>0</v>
      </c>
    </row>
    <row r="3624" spans="1:5">
      <c r="A3624" t="s">
        <v>3807</v>
      </c>
      <c r="B3624">
        <v>86</v>
      </c>
      <c r="D3624" s="20" t="s">
        <v>4328</v>
      </c>
      <c r="E3624" s="131">
        <v>0</v>
      </c>
    </row>
    <row r="3625" spans="1:5">
      <c r="A3625" t="s">
        <v>3808</v>
      </c>
      <c r="B3625">
        <v>5</v>
      </c>
      <c r="D3625" s="20" t="s">
        <v>4329</v>
      </c>
      <c r="E3625" s="131">
        <v>0</v>
      </c>
    </row>
    <row r="3626" spans="1:5">
      <c r="A3626" t="s">
        <v>3808</v>
      </c>
      <c r="B3626">
        <v>113</v>
      </c>
      <c r="D3626" s="20" t="s">
        <v>4330</v>
      </c>
      <c r="E3626" s="131">
        <v>0</v>
      </c>
    </row>
    <row r="3627" spans="1:5">
      <c r="A3627" t="s">
        <v>3809</v>
      </c>
      <c r="B3627">
        <v>38</v>
      </c>
      <c r="D3627" s="20" t="s">
        <v>4331</v>
      </c>
      <c r="E3627" s="131">
        <v>0</v>
      </c>
    </row>
    <row r="3628" spans="1:5">
      <c r="A3628" t="s">
        <v>3809</v>
      </c>
      <c r="B3628">
        <v>86</v>
      </c>
      <c r="D3628" s="20" t="s">
        <v>4315</v>
      </c>
      <c r="E3628" s="131">
        <v>0</v>
      </c>
    </row>
    <row r="3629" spans="1:5">
      <c r="A3629" t="s">
        <v>3810</v>
      </c>
      <c r="B3629">
        <v>32</v>
      </c>
      <c r="D3629" s="20" t="s">
        <v>4316</v>
      </c>
      <c r="E3629" s="131">
        <v>0</v>
      </c>
    </row>
    <row r="3630" spans="1:5">
      <c r="A3630" t="s">
        <v>3810</v>
      </c>
      <c r="B3630">
        <v>33</v>
      </c>
      <c r="D3630" s="20" t="s">
        <v>4317</v>
      </c>
      <c r="E3630" s="131">
        <v>0</v>
      </c>
    </row>
    <row r="3631" spans="1:5">
      <c r="A3631" t="s">
        <v>3811</v>
      </c>
      <c r="B3631">
        <v>14</v>
      </c>
      <c r="D3631" s="20" t="s">
        <v>4318</v>
      </c>
      <c r="E3631" s="131">
        <v>0</v>
      </c>
    </row>
    <row r="3632" spans="1:5">
      <c r="A3632" t="s">
        <v>3811</v>
      </c>
      <c r="B3632">
        <v>30</v>
      </c>
      <c r="D3632" s="20" t="s">
        <v>4335</v>
      </c>
      <c r="E3632" s="131">
        <v>0</v>
      </c>
    </row>
    <row r="3633" spans="1:5">
      <c r="A3633" t="s">
        <v>3812</v>
      </c>
      <c r="B3633">
        <v>20</v>
      </c>
      <c r="D3633" s="20" t="s">
        <v>4336</v>
      </c>
      <c r="E3633" s="131">
        <v>0</v>
      </c>
    </row>
    <row r="3634" spans="1:5">
      <c r="A3634" t="s">
        <v>3812</v>
      </c>
      <c r="B3634">
        <v>19</v>
      </c>
      <c r="D3634" s="20" t="s">
        <v>4337</v>
      </c>
      <c r="E3634" s="131">
        <v>0</v>
      </c>
    </row>
    <row r="3635" spans="1:5">
      <c r="A3635" t="s">
        <v>3813</v>
      </c>
      <c r="B3635">
        <v>43</v>
      </c>
      <c r="D3635" s="20" t="s">
        <v>4338</v>
      </c>
      <c r="E3635" s="131">
        <v>0</v>
      </c>
    </row>
    <row r="3636" spans="1:5">
      <c r="A3636" t="s">
        <v>3813</v>
      </c>
      <c r="B3636">
        <v>45</v>
      </c>
      <c r="D3636" s="20" t="s">
        <v>4339</v>
      </c>
      <c r="E3636" s="131">
        <v>0</v>
      </c>
    </row>
    <row r="3637" spans="1:5">
      <c r="A3637" t="s">
        <v>3814</v>
      </c>
      <c r="B3637">
        <v>105</v>
      </c>
      <c r="D3637" s="20" t="s">
        <v>4340</v>
      </c>
      <c r="E3637" s="131">
        <v>0</v>
      </c>
    </row>
    <row r="3638" spans="1:5">
      <c r="A3638" t="s">
        <v>3814</v>
      </c>
      <c r="B3638">
        <v>280</v>
      </c>
      <c r="D3638" s="20" t="s">
        <v>4341</v>
      </c>
      <c r="E3638" s="131">
        <v>0</v>
      </c>
    </row>
    <row r="3639" spans="1:5">
      <c r="A3639" t="s">
        <v>3815</v>
      </c>
      <c r="B3639">
        <v>44</v>
      </c>
      <c r="D3639" s="20" t="s">
        <v>4342</v>
      </c>
      <c r="E3639" s="131">
        <v>0</v>
      </c>
    </row>
    <row r="3640" spans="1:5">
      <c r="A3640" t="s">
        <v>3815</v>
      </c>
      <c r="B3640">
        <v>47</v>
      </c>
      <c r="D3640" s="20" t="s">
        <v>4343</v>
      </c>
      <c r="E3640" s="131">
        <v>0</v>
      </c>
    </row>
    <row r="3641" spans="1:5">
      <c r="A3641" t="s">
        <v>3816</v>
      </c>
      <c r="B3641">
        <v>66</v>
      </c>
      <c r="D3641" s="20" t="s">
        <v>4344</v>
      </c>
      <c r="E3641" s="131">
        <v>0</v>
      </c>
    </row>
    <row r="3642" spans="1:5">
      <c r="A3642" t="s">
        <v>3816</v>
      </c>
      <c r="B3642">
        <v>66</v>
      </c>
      <c r="D3642" s="20" t="s">
        <v>4345</v>
      </c>
      <c r="E3642" s="131">
        <v>0</v>
      </c>
    </row>
    <row r="3643" spans="1:5">
      <c r="A3643" t="s">
        <v>3817</v>
      </c>
      <c r="B3643">
        <v>46</v>
      </c>
      <c r="D3643" s="20" t="s">
        <v>4346</v>
      </c>
      <c r="E3643" s="131">
        <v>0</v>
      </c>
    </row>
    <row r="3644" spans="1:5">
      <c r="A3644" t="s">
        <v>3817</v>
      </c>
      <c r="B3644">
        <v>47</v>
      </c>
      <c r="D3644" s="20" t="s">
        <v>4347</v>
      </c>
      <c r="E3644" s="131">
        <v>0</v>
      </c>
    </row>
    <row r="3645" spans="1:5">
      <c r="A3645" t="s">
        <v>3818</v>
      </c>
      <c r="B3645">
        <v>48</v>
      </c>
      <c r="D3645" s="20" t="s">
        <v>4332</v>
      </c>
      <c r="E3645" s="131">
        <v>0</v>
      </c>
    </row>
    <row r="3646" spans="1:5">
      <c r="A3646" t="s">
        <v>3818</v>
      </c>
      <c r="B3646">
        <v>65</v>
      </c>
      <c r="D3646" s="20" t="s">
        <v>4333</v>
      </c>
      <c r="E3646" s="131">
        <v>0</v>
      </c>
    </row>
    <row r="3647" spans="1:5">
      <c r="A3647" t="s">
        <v>3819</v>
      </c>
      <c r="B3647">
        <v>32</v>
      </c>
      <c r="D3647" s="20" t="s">
        <v>4334</v>
      </c>
      <c r="E3647" s="131">
        <v>0</v>
      </c>
    </row>
    <row r="3648" spans="1:5">
      <c r="A3648" t="s">
        <v>3819</v>
      </c>
      <c r="B3648">
        <v>19</v>
      </c>
      <c r="D3648" s="20" t="s">
        <v>4348</v>
      </c>
      <c r="E3648" s="131">
        <v>0</v>
      </c>
    </row>
    <row r="3649" spans="1:5">
      <c r="A3649" t="s">
        <v>3820</v>
      </c>
      <c r="B3649">
        <v>65</v>
      </c>
      <c r="D3649" s="20" t="s">
        <v>4349</v>
      </c>
      <c r="E3649" s="131">
        <v>0</v>
      </c>
    </row>
    <row r="3650" spans="1:5">
      <c r="A3650" t="s">
        <v>3820</v>
      </c>
      <c r="B3650">
        <v>52</v>
      </c>
      <c r="D3650" s="20" t="s">
        <v>4350</v>
      </c>
      <c r="E3650" s="131">
        <v>0</v>
      </c>
    </row>
    <row r="3651" spans="1:5">
      <c r="A3651" t="s">
        <v>3821</v>
      </c>
      <c r="B3651">
        <v>110</v>
      </c>
      <c r="D3651" s="20" t="s">
        <v>4351</v>
      </c>
      <c r="E3651" s="131">
        <v>0</v>
      </c>
    </row>
    <row r="3652" spans="1:5">
      <c r="A3652" t="s">
        <v>3821</v>
      </c>
      <c r="B3652">
        <v>102</v>
      </c>
      <c r="D3652" s="20" t="s">
        <v>4352</v>
      </c>
      <c r="E3652" s="131">
        <v>0</v>
      </c>
    </row>
    <row r="3653" spans="1:5">
      <c r="A3653" t="s">
        <v>3822</v>
      </c>
      <c r="B3653">
        <v>92</v>
      </c>
      <c r="D3653" s="20" t="s">
        <v>4353</v>
      </c>
      <c r="E3653" s="131">
        <v>0</v>
      </c>
    </row>
    <row r="3654" spans="1:5">
      <c r="A3654" t="s">
        <v>3822</v>
      </c>
      <c r="B3654">
        <v>182</v>
      </c>
      <c r="D3654" s="20" t="s">
        <v>4354</v>
      </c>
      <c r="E3654" s="131">
        <v>0</v>
      </c>
    </row>
    <row r="3655" spans="1:5">
      <c r="A3655" t="s">
        <v>3823</v>
      </c>
      <c r="B3655">
        <v>53</v>
      </c>
      <c r="D3655" s="20" t="s">
        <v>4355</v>
      </c>
      <c r="E3655" s="131">
        <v>0</v>
      </c>
    </row>
    <row r="3656" spans="1:5">
      <c r="A3656" t="s">
        <v>3823</v>
      </c>
      <c r="B3656">
        <v>44</v>
      </c>
      <c r="D3656" s="20" t="s">
        <v>4356</v>
      </c>
      <c r="E3656" s="131">
        <v>0</v>
      </c>
    </row>
    <row r="3657" spans="1:5">
      <c r="A3657" t="s">
        <v>3825</v>
      </c>
      <c r="B3657">
        <v>58</v>
      </c>
      <c r="D3657" s="20" t="s">
        <v>4357</v>
      </c>
      <c r="E3657" s="131">
        <v>0</v>
      </c>
    </row>
    <row r="3658" spans="1:5">
      <c r="A3658" t="s">
        <v>3825</v>
      </c>
      <c r="B3658">
        <v>116</v>
      </c>
      <c r="D3658" s="20" t="s">
        <v>4358</v>
      </c>
      <c r="E3658" s="131">
        <v>0</v>
      </c>
    </row>
    <row r="3659" spans="1:5">
      <c r="A3659" t="s">
        <v>3827</v>
      </c>
      <c r="B3659">
        <v>18</v>
      </c>
      <c r="D3659" s="20" t="s">
        <v>4359</v>
      </c>
      <c r="E3659" s="131">
        <v>0</v>
      </c>
    </row>
    <row r="3660" spans="1:5">
      <c r="A3660" t="s">
        <v>3828</v>
      </c>
      <c r="B3660">
        <v>80</v>
      </c>
      <c r="D3660" s="20" t="s">
        <v>4360</v>
      </c>
      <c r="E3660" s="131">
        <v>0</v>
      </c>
    </row>
    <row r="3661" spans="1:5">
      <c r="A3661" t="s">
        <v>3828</v>
      </c>
      <c r="B3661">
        <v>146</v>
      </c>
      <c r="D3661" s="20" t="s">
        <v>4361</v>
      </c>
      <c r="E3661" s="131">
        <v>0</v>
      </c>
    </row>
    <row r="3662" spans="1:5">
      <c r="A3662" t="s">
        <v>3832</v>
      </c>
      <c r="B3662">
        <v>88</v>
      </c>
      <c r="D3662" s="20" t="s">
        <v>4362</v>
      </c>
      <c r="E3662" s="131">
        <v>0</v>
      </c>
    </row>
    <row r="3663" spans="1:5">
      <c r="A3663" t="s">
        <v>3832</v>
      </c>
      <c r="B3663">
        <v>73</v>
      </c>
      <c r="D3663" s="20" t="s">
        <v>4363</v>
      </c>
      <c r="E3663" s="131">
        <v>0</v>
      </c>
    </row>
    <row r="3664" spans="1:5">
      <c r="A3664" t="s">
        <v>3834</v>
      </c>
      <c r="B3664">
        <v>111</v>
      </c>
      <c r="D3664" s="20" t="s">
        <v>4364</v>
      </c>
      <c r="E3664" s="131">
        <v>0</v>
      </c>
    </row>
    <row r="3665" spans="1:5">
      <c r="A3665" t="s">
        <v>3834</v>
      </c>
      <c r="B3665">
        <v>114</v>
      </c>
      <c r="D3665" s="20" t="s">
        <v>4365</v>
      </c>
      <c r="E3665" s="131">
        <v>0</v>
      </c>
    </row>
    <row r="3666" spans="1:5">
      <c r="A3666" t="s">
        <v>3835</v>
      </c>
      <c r="B3666">
        <v>219</v>
      </c>
      <c r="D3666" s="20" t="s">
        <v>4366</v>
      </c>
      <c r="E3666" s="131">
        <v>0</v>
      </c>
    </row>
    <row r="3667" spans="1:5">
      <c r="A3667" t="s">
        <v>3835</v>
      </c>
      <c r="B3667">
        <v>266</v>
      </c>
      <c r="D3667" s="20" t="s">
        <v>4367</v>
      </c>
      <c r="E3667" s="131">
        <v>0</v>
      </c>
    </row>
    <row r="3668" spans="1:5">
      <c r="A3668" t="s">
        <v>3837</v>
      </c>
      <c r="B3668">
        <v>58</v>
      </c>
      <c r="D3668" s="20" t="s">
        <v>4368</v>
      </c>
      <c r="E3668" s="131">
        <v>0</v>
      </c>
    </row>
    <row r="3669" spans="1:5">
      <c r="A3669" t="s">
        <v>3840</v>
      </c>
      <c r="B3669">
        <v>16</v>
      </c>
      <c r="D3669" s="20" t="s">
        <v>4369</v>
      </c>
      <c r="E3669" s="131">
        <v>0</v>
      </c>
    </row>
    <row r="3670" spans="1:5">
      <c r="A3670" t="s">
        <v>3840</v>
      </c>
      <c r="B3670">
        <v>108</v>
      </c>
      <c r="D3670" s="20" t="s">
        <v>4370</v>
      </c>
      <c r="E3670" s="131">
        <v>0</v>
      </c>
    </row>
    <row r="3671" spans="1:5">
      <c r="A3671" t="s">
        <v>3841</v>
      </c>
      <c r="B3671">
        <v>113</v>
      </c>
      <c r="D3671" s="20" t="s">
        <v>4371</v>
      </c>
      <c r="E3671" s="131">
        <v>0</v>
      </c>
    </row>
    <row r="3672" spans="1:5">
      <c r="A3672" t="s">
        <v>3841</v>
      </c>
      <c r="B3672">
        <v>54</v>
      </c>
      <c r="D3672" s="20" t="s">
        <v>4372</v>
      </c>
      <c r="E3672" s="131">
        <v>0</v>
      </c>
    </row>
    <row r="3673" spans="1:5">
      <c r="A3673" t="s">
        <v>3842</v>
      </c>
      <c r="B3673">
        <v>75</v>
      </c>
      <c r="D3673" s="20" t="s">
        <v>4373</v>
      </c>
      <c r="E3673" s="131">
        <v>0</v>
      </c>
    </row>
    <row r="3674" spans="1:5">
      <c r="A3674" t="s">
        <v>3842</v>
      </c>
      <c r="B3674">
        <v>87</v>
      </c>
      <c r="D3674" s="20" t="s">
        <v>4374</v>
      </c>
      <c r="E3674" s="131">
        <v>0</v>
      </c>
    </row>
    <row r="3675" spans="1:5">
      <c r="A3675" t="s">
        <v>2740</v>
      </c>
      <c r="B3675">
        <v>83</v>
      </c>
      <c r="D3675" s="20" t="s">
        <v>4375</v>
      </c>
      <c r="E3675" s="131">
        <v>0</v>
      </c>
    </row>
    <row r="3676" spans="1:5">
      <c r="A3676" t="s">
        <v>2741</v>
      </c>
      <c r="B3676">
        <v>64</v>
      </c>
      <c r="D3676" s="20" t="s">
        <v>4376</v>
      </c>
      <c r="E3676" s="131">
        <v>0</v>
      </c>
    </row>
    <row r="3677" spans="1:5">
      <c r="A3677" t="s">
        <v>2742</v>
      </c>
      <c r="B3677">
        <v>78</v>
      </c>
      <c r="D3677" s="20" t="s">
        <v>4377</v>
      </c>
      <c r="E3677" s="131">
        <v>0</v>
      </c>
    </row>
    <row r="3678" spans="1:5">
      <c r="A3678" t="s">
        <v>2743</v>
      </c>
      <c r="B3678">
        <v>56</v>
      </c>
      <c r="D3678" s="20" t="s">
        <v>4378</v>
      </c>
      <c r="E3678" s="131">
        <v>0</v>
      </c>
    </row>
    <row r="3679" spans="1:5">
      <c r="A3679" t="s">
        <v>2744</v>
      </c>
      <c r="B3679">
        <v>53</v>
      </c>
      <c r="D3679" s="20" t="s">
        <v>4379</v>
      </c>
      <c r="E3679" s="131">
        <v>0</v>
      </c>
    </row>
    <row r="3680" spans="1:5">
      <c r="A3680" t="s">
        <v>2745</v>
      </c>
      <c r="B3680">
        <v>93</v>
      </c>
      <c r="D3680" s="20" t="s">
        <v>4380</v>
      </c>
      <c r="E3680" s="131">
        <v>0</v>
      </c>
    </row>
    <row r="3681" spans="1:5">
      <c r="A3681" t="s">
        <v>2746</v>
      </c>
      <c r="B3681">
        <v>0</v>
      </c>
      <c r="D3681" s="20" t="s">
        <v>4381</v>
      </c>
      <c r="E3681" s="131">
        <v>0</v>
      </c>
    </row>
    <row r="3682" spans="1:5">
      <c r="A3682" t="s">
        <v>2747</v>
      </c>
      <c r="B3682">
        <v>91</v>
      </c>
      <c r="D3682" s="20" t="s">
        <v>4382</v>
      </c>
      <c r="E3682" s="131">
        <v>0</v>
      </c>
    </row>
    <row r="3683" spans="1:5">
      <c r="A3683" t="s">
        <v>2748</v>
      </c>
      <c r="B3683">
        <v>71</v>
      </c>
      <c r="D3683" s="20" t="s">
        <v>4383</v>
      </c>
      <c r="E3683" s="131">
        <v>0</v>
      </c>
    </row>
    <row r="3684" spans="1:5">
      <c r="A3684" t="s">
        <v>2749</v>
      </c>
      <c r="B3684">
        <v>78</v>
      </c>
      <c r="D3684" s="20" t="s">
        <v>4384</v>
      </c>
      <c r="E3684" s="131">
        <v>0</v>
      </c>
    </row>
    <row r="3685" spans="1:5">
      <c r="A3685" t="s">
        <v>2750</v>
      </c>
      <c r="B3685">
        <v>75</v>
      </c>
      <c r="D3685" s="20" t="s">
        <v>4385</v>
      </c>
      <c r="E3685" s="131">
        <v>0</v>
      </c>
    </row>
    <row r="3686" spans="1:5">
      <c r="A3686" t="s">
        <v>2751</v>
      </c>
      <c r="B3686">
        <v>50</v>
      </c>
      <c r="D3686" s="20" t="s">
        <v>4386</v>
      </c>
      <c r="E3686" s="131">
        <v>0</v>
      </c>
    </row>
    <row r="3687" spans="1:5">
      <c r="A3687" t="s">
        <v>2752</v>
      </c>
      <c r="B3687">
        <v>45</v>
      </c>
      <c r="D3687" s="20" t="s">
        <v>4387</v>
      </c>
      <c r="E3687" s="131">
        <v>0</v>
      </c>
    </row>
    <row r="3688" spans="1:5">
      <c r="A3688" t="s">
        <v>2753</v>
      </c>
      <c r="B3688">
        <v>2</v>
      </c>
      <c r="D3688" s="20" t="s">
        <v>4388</v>
      </c>
      <c r="E3688" s="131">
        <v>0</v>
      </c>
    </row>
    <row r="3689" spans="1:5">
      <c r="A3689" t="s">
        <v>2754</v>
      </c>
      <c r="B3689">
        <v>35</v>
      </c>
      <c r="D3689" s="20" t="s">
        <v>4389</v>
      </c>
      <c r="E3689" s="131">
        <v>0</v>
      </c>
    </row>
    <row r="3690" spans="1:5">
      <c r="A3690" t="s">
        <v>2754</v>
      </c>
      <c r="B3690">
        <v>29</v>
      </c>
      <c r="D3690" s="20" t="s">
        <v>4390</v>
      </c>
      <c r="E3690" s="131">
        <v>0</v>
      </c>
    </row>
    <row r="3691" spans="1:5">
      <c r="A3691" t="s">
        <v>2755</v>
      </c>
      <c r="B3691">
        <v>0</v>
      </c>
      <c r="D3691" s="20" t="s">
        <v>4391</v>
      </c>
      <c r="E3691" s="131">
        <v>0</v>
      </c>
    </row>
    <row r="3692" spans="1:5">
      <c r="A3692" t="s">
        <v>2756</v>
      </c>
      <c r="B3692">
        <v>108</v>
      </c>
      <c r="D3692" s="20" t="s">
        <v>4392</v>
      </c>
      <c r="E3692" s="131">
        <v>0</v>
      </c>
    </row>
    <row r="3693" spans="1:5">
      <c r="A3693" t="s">
        <v>2756</v>
      </c>
      <c r="B3693">
        <v>64</v>
      </c>
      <c r="D3693" s="20" t="s">
        <v>4393</v>
      </c>
      <c r="E3693" s="131">
        <v>0</v>
      </c>
    </row>
    <row r="3694" spans="1:5">
      <c r="A3694" t="s">
        <v>2757</v>
      </c>
      <c r="B3694">
        <v>19</v>
      </c>
      <c r="D3694" s="20" t="s">
        <v>4394</v>
      </c>
      <c r="E3694" s="131">
        <v>0</v>
      </c>
    </row>
    <row r="3695" spans="1:5">
      <c r="A3695" t="s">
        <v>2757</v>
      </c>
      <c r="B3695">
        <v>65</v>
      </c>
      <c r="D3695" s="20" t="s">
        <v>4395</v>
      </c>
      <c r="E3695" s="131">
        <v>0</v>
      </c>
    </row>
    <row r="3696" spans="1:5">
      <c r="A3696" t="s">
        <v>2758</v>
      </c>
      <c r="B3696">
        <v>105</v>
      </c>
      <c r="D3696" s="20" t="s">
        <v>4396</v>
      </c>
      <c r="E3696" s="131">
        <v>0</v>
      </c>
    </row>
    <row r="3697" spans="1:5">
      <c r="A3697" t="s">
        <v>2759</v>
      </c>
      <c r="B3697">
        <v>83</v>
      </c>
      <c r="D3697" s="20" t="s">
        <v>4397</v>
      </c>
      <c r="E3697" s="131">
        <v>0</v>
      </c>
    </row>
    <row r="3698" spans="1:5">
      <c r="A3698" t="s">
        <v>2759</v>
      </c>
      <c r="B3698">
        <v>56</v>
      </c>
      <c r="D3698" s="20" t="s">
        <v>4398</v>
      </c>
      <c r="E3698" s="131">
        <v>0</v>
      </c>
    </row>
    <row r="3699" spans="1:5">
      <c r="A3699" t="s">
        <v>2760</v>
      </c>
      <c r="B3699">
        <v>209</v>
      </c>
      <c r="D3699" s="20" t="s">
        <v>4399</v>
      </c>
      <c r="E3699" s="131">
        <v>0</v>
      </c>
    </row>
    <row r="3700" spans="1:5">
      <c r="A3700" t="s">
        <v>2760</v>
      </c>
      <c r="B3700">
        <v>312</v>
      </c>
      <c r="D3700" s="20" t="s">
        <v>4400</v>
      </c>
      <c r="E3700" s="131">
        <v>0</v>
      </c>
    </row>
    <row r="3701" spans="1:5">
      <c r="A3701" t="s">
        <v>2761</v>
      </c>
      <c r="B3701">
        <v>53</v>
      </c>
      <c r="D3701" s="20" t="s">
        <v>4401</v>
      </c>
      <c r="E3701" s="131">
        <v>0</v>
      </c>
    </row>
    <row r="3702" spans="1:5">
      <c r="A3702" t="s">
        <v>2762</v>
      </c>
      <c r="B3702">
        <v>33</v>
      </c>
      <c r="D3702" s="20" t="s">
        <v>4402</v>
      </c>
      <c r="E3702" s="131">
        <v>0</v>
      </c>
    </row>
    <row r="3703" spans="1:5">
      <c r="A3703" t="s">
        <v>2763</v>
      </c>
      <c r="B3703">
        <v>40</v>
      </c>
      <c r="D3703" s="20" t="s">
        <v>4403</v>
      </c>
      <c r="E3703" s="131">
        <v>0</v>
      </c>
    </row>
    <row r="3704" spans="1:5">
      <c r="A3704" t="s">
        <v>2764</v>
      </c>
      <c r="B3704">
        <v>49</v>
      </c>
      <c r="D3704" s="20" t="s">
        <v>4404</v>
      </c>
      <c r="E3704" s="131">
        <v>0</v>
      </c>
    </row>
    <row r="3705" spans="1:5">
      <c r="A3705" t="s">
        <v>2764</v>
      </c>
      <c r="B3705">
        <v>29</v>
      </c>
      <c r="D3705" s="20" t="s">
        <v>4405</v>
      </c>
      <c r="E3705" s="131">
        <v>0</v>
      </c>
    </row>
    <row r="3706" spans="1:5">
      <c r="A3706" t="s">
        <v>2765</v>
      </c>
      <c r="B3706">
        <v>22</v>
      </c>
      <c r="D3706" s="20" t="s">
        <v>4406</v>
      </c>
      <c r="E3706" s="131">
        <v>0</v>
      </c>
    </row>
    <row r="3707" spans="1:5">
      <c r="A3707" t="s">
        <v>2765</v>
      </c>
      <c r="B3707">
        <v>70</v>
      </c>
      <c r="D3707" s="20" t="s">
        <v>4407</v>
      </c>
      <c r="E3707" s="131">
        <v>0</v>
      </c>
    </row>
    <row r="3708" spans="1:5">
      <c r="A3708" t="s">
        <v>2766</v>
      </c>
      <c r="B3708">
        <v>23</v>
      </c>
      <c r="D3708" s="20" t="s">
        <v>4408</v>
      </c>
      <c r="E3708" s="131">
        <v>0</v>
      </c>
    </row>
    <row r="3709" spans="1:5">
      <c r="A3709" t="s">
        <v>2766</v>
      </c>
      <c r="B3709">
        <v>64</v>
      </c>
      <c r="D3709" s="20" t="s">
        <v>4409</v>
      </c>
      <c r="E3709" s="131">
        <v>0</v>
      </c>
    </row>
    <row r="3710" spans="1:5">
      <c r="A3710" t="s">
        <v>2767</v>
      </c>
      <c r="B3710">
        <v>18</v>
      </c>
      <c r="D3710" s="20" t="s">
        <v>4410</v>
      </c>
      <c r="E3710" s="131">
        <v>0</v>
      </c>
    </row>
    <row r="3711" spans="1:5">
      <c r="A3711" t="s">
        <v>2767</v>
      </c>
      <c r="B3711">
        <v>28</v>
      </c>
      <c r="D3711" s="20" t="s">
        <v>4411</v>
      </c>
      <c r="E3711" s="131">
        <v>0</v>
      </c>
    </row>
    <row r="3712" spans="1:5">
      <c r="A3712" t="s">
        <v>2768</v>
      </c>
      <c r="B3712">
        <v>12</v>
      </c>
      <c r="D3712" s="20" t="s">
        <v>4412</v>
      </c>
      <c r="E3712" s="131">
        <v>0</v>
      </c>
    </row>
    <row r="3713" spans="1:5">
      <c r="A3713" t="s">
        <v>2768</v>
      </c>
      <c r="B3713">
        <v>47</v>
      </c>
      <c r="D3713" s="20" t="s">
        <v>4413</v>
      </c>
      <c r="E3713" s="131">
        <v>0</v>
      </c>
    </row>
    <row r="3714" spans="1:5">
      <c r="A3714" t="s">
        <v>2771</v>
      </c>
      <c r="B3714">
        <v>0</v>
      </c>
      <c r="D3714" s="20" t="s">
        <v>4414</v>
      </c>
      <c r="E3714" s="131">
        <v>0</v>
      </c>
    </row>
    <row r="3715" spans="1:5">
      <c r="A3715" t="s">
        <v>2772</v>
      </c>
      <c r="B3715">
        <v>132</v>
      </c>
      <c r="D3715" s="20" t="s">
        <v>4415</v>
      </c>
      <c r="E3715" s="131">
        <v>0</v>
      </c>
    </row>
    <row r="3716" spans="1:5">
      <c r="A3716" t="s">
        <v>2772</v>
      </c>
      <c r="B3716">
        <v>495</v>
      </c>
      <c r="D3716" s="20" t="s">
        <v>4416</v>
      </c>
      <c r="E3716" s="131">
        <v>0</v>
      </c>
    </row>
    <row r="3717" spans="1:5">
      <c r="A3717" t="s">
        <v>2773</v>
      </c>
      <c r="B3717">
        <v>22</v>
      </c>
      <c r="D3717" s="20" t="s">
        <v>4418</v>
      </c>
      <c r="E3717" s="131">
        <v>0</v>
      </c>
    </row>
    <row r="3718" spans="1:5">
      <c r="A3718" t="s">
        <v>2773</v>
      </c>
      <c r="B3718">
        <v>62</v>
      </c>
      <c r="D3718" s="20" t="s">
        <v>4419</v>
      </c>
      <c r="E3718" s="131">
        <v>0</v>
      </c>
    </row>
    <row r="3719" spans="1:5">
      <c r="A3719" t="s">
        <v>2774</v>
      </c>
      <c r="B3719">
        <v>93</v>
      </c>
      <c r="D3719" s="20" t="s">
        <v>4420</v>
      </c>
      <c r="E3719" s="131">
        <v>0</v>
      </c>
    </row>
    <row r="3720" spans="1:5">
      <c r="A3720" t="s">
        <v>2775</v>
      </c>
      <c r="B3720">
        <v>98</v>
      </c>
      <c r="D3720" s="20" t="s">
        <v>4421</v>
      </c>
      <c r="E3720" s="131">
        <v>0</v>
      </c>
    </row>
    <row r="3721" spans="1:5">
      <c r="A3721" t="s">
        <v>2776</v>
      </c>
      <c r="B3721">
        <v>5</v>
      </c>
      <c r="D3721" s="20" t="s">
        <v>4422</v>
      </c>
      <c r="E3721" s="131">
        <v>0</v>
      </c>
    </row>
    <row r="3722" spans="1:5">
      <c r="A3722" t="s">
        <v>2776</v>
      </c>
      <c r="B3722">
        <v>123</v>
      </c>
      <c r="D3722" s="20" t="s">
        <v>4423</v>
      </c>
      <c r="E3722" s="131">
        <v>0</v>
      </c>
    </row>
    <row r="3723" spans="1:5">
      <c r="A3723" t="s">
        <v>2777</v>
      </c>
      <c r="B3723">
        <v>7</v>
      </c>
      <c r="D3723" s="20" t="s">
        <v>4424</v>
      </c>
      <c r="E3723" s="131">
        <v>0</v>
      </c>
    </row>
    <row r="3724" spans="1:5">
      <c r="A3724" t="s">
        <v>2777</v>
      </c>
      <c r="B3724">
        <v>19</v>
      </c>
      <c r="D3724" s="20" t="s">
        <v>4425</v>
      </c>
      <c r="E3724" s="131">
        <v>0</v>
      </c>
    </row>
    <row r="3725" spans="1:5">
      <c r="A3725" t="s">
        <v>2778</v>
      </c>
      <c r="B3725">
        <v>51</v>
      </c>
      <c r="D3725" s="20" t="s">
        <v>4426</v>
      </c>
      <c r="E3725" s="131">
        <v>0</v>
      </c>
    </row>
    <row r="3726" spans="1:5">
      <c r="A3726" t="s">
        <v>2778</v>
      </c>
      <c r="B3726">
        <v>32</v>
      </c>
      <c r="D3726" s="20" t="s">
        <v>4427</v>
      </c>
      <c r="E3726" s="131">
        <v>0</v>
      </c>
    </row>
    <row r="3727" spans="1:5">
      <c r="A3727" t="s">
        <v>2779</v>
      </c>
      <c r="B3727">
        <v>25</v>
      </c>
      <c r="D3727" s="20" t="s">
        <v>4430</v>
      </c>
      <c r="E3727" s="131">
        <v>0</v>
      </c>
    </row>
    <row r="3728" spans="1:5">
      <c r="A3728" t="s">
        <v>2779</v>
      </c>
      <c r="B3728">
        <v>28</v>
      </c>
      <c r="D3728" s="20" t="s">
        <v>4431</v>
      </c>
      <c r="E3728" s="131">
        <v>0</v>
      </c>
    </row>
    <row r="3729" spans="1:5">
      <c r="A3729" t="s">
        <v>2780</v>
      </c>
      <c r="B3729">
        <v>16</v>
      </c>
      <c r="D3729" s="20" t="s">
        <v>4432</v>
      </c>
      <c r="E3729" s="131">
        <v>0</v>
      </c>
    </row>
    <row r="3730" spans="1:5">
      <c r="A3730" t="s">
        <v>2780</v>
      </c>
      <c r="B3730">
        <v>77</v>
      </c>
      <c r="D3730" s="20" t="s">
        <v>4433</v>
      </c>
      <c r="E3730" s="131">
        <v>0</v>
      </c>
    </row>
    <row r="3731" spans="1:5">
      <c r="A3731" t="s">
        <v>2781</v>
      </c>
      <c r="B3731">
        <v>4</v>
      </c>
      <c r="D3731" s="20" t="s">
        <v>4434</v>
      </c>
      <c r="E3731" s="131">
        <v>0</v>
      </c>
    </row>
    <row r="3732" spans="1:5">
      <c r="A3732" t="s">
        <v>2782</v>
      </c>
      <c r="B3732">
        <v>0</v>
      </c>
      <c r="D3732" s="20" t="s">
        <v>4435</v>
      </c>
      <c r="E3732" s="131">
        <v>0</v>
      </c>
    </row>
    <row r="3733" spans="1:5">
      <c r="A3733" t="s">
        <v>2783</v>
      </c>
      <c r="B3733">
        <v>133</v>
      </c>
      <c r="D3733" s="20" t="s">
        <v>4436</v>
      </c>
      <c r="E3733" s="131">
        <v>0</v>
      </c>
    </row>
    <row r="3734" spans="1:5">
      <c r="A3734" t="s">
        <v>2783</v>
      </c>
      <c r="B3734">
        <v>77</v>
      </c>
      <c r="D3734" s="20" t="s">
        <v>4437</v>
      </c>
      <c r="E3734" s="131">
        <v>0</v>
      </c>
    </row>
    <row r="3735" spans="1:5">
      <c r="A3735" t="s">
        <v>2784</v>
      </c>
      <c r="B3735">
        <v>307</v>
      </c>
      <c r="D3735" s="20" t="s">
        <v>4438</v>
      </c>
      <c r="E3735" s="131">
        <v>0</v>
      </c>
    </row>
    <row r="3736" spans="1:5">
      <c r="A3736" t="s">
        <v>2784</v>
      </c>
      <c r="B3736">
        <v>89</v>
      </c>
      <c r="D3736" s="20" t="s">
        <v>4439</v>
      </c>
      <c r="E3736" s="131">
        <v>0</v>
      </c>
    </row>
    <row r="3737" spans="1:5">
      <c r="A3737" t="s">
        <v>2785</v>
      </c>
      <c r="B3737">
        <v>48</v>
      </c>
      <c r="D3737" s="20" t="s">
        <v>4440</v>
      </c>
      <c r="E3737" s="131">
        <v>0</v>
      </c>
    </row>
    <row r="3738" spans="1:5">
      <c r="A3738" t="s">
        <v>2785</v>
      </c>
      <c r="B3738">
        <v>29</v>
      </c>
      <c r="D3738" s="20" t="s">
        <v>4441</v>
      </c>
      <c r="E3738" s="131">
        <v>0</v>
      </c>
    </row>
    <row r="3739" spans="1:5">
      <c r="A3739" t="s">
        <v>2786</v>
      </c>
      <c r="B3739">
        <v>104</v>
      </c>
      <c r="D3739" s="20" t="s">
        <v>4442</v>
      </c>
      <c r="E3739" s="131">
        <v>0</v>
      </c>
    </row>
    <row r="3740" spans="1:5">
      <c r="A3740" t="s">
        <v>2786</v>
      </c>
      <c r="B3740">
        <v>75</v>
      </c>
      <c r="D3740" s="20" t="s">
        <v>4443</v>
      </c>
      <c r="E3740" s="131">
        <v>0</v>
      </c>
    </row>
    <row r="3741" spans="1:5">
      <c r="A3741" t="s">
        <v>2787</v>
      </c>
      <c r="B3741">
        <v>4</v>
      </c>
      <c r="D3741" s="20" t="s">
        <v>4444</v>
      </c>
      <c r="E3741" s="131">
        <v>0</v>
      </c>
    </row>
    <row r="3742" spans="1:5">
      <c r="A3742" t="s">
        <v>2788</v>
      </c>
      <c r="B3742">
        <v>12</v>
      </c>
      <c r="D3742" s="20" t="s">
        <v>4445</v>
      </c>
      <c r="E3742" s="131">
        <v>0</v>
      </c>
    </row>
    <row r="3743" spans="1:5">
      <c r="A3743" t="s">
        <v>2789</v>
      </c>
      <c r="B3743">
        <v>20</v>
      </c>
      <c r="D3743" s="20" t="s">
        <v>4446</v>
      </c>
      <c r="E3743" s="131">
        <v>0</v>
      </c>
    </row>
    <row r="3744" spans="1:5">
      <c r="A3744" t="s">
        <v>2789</v>
      </c>
      <c r="B3744">
        <v>58</v>
      </c>
      <c r="D3744" s="20" t="s">
        <v>4447</v>
      </c>
      <c r="E3744" s="131">
        <v>0</v>
      </c>
    </row>
    <row r="3745" spans="1:5">
      <c r="A3745" t="s">
        <v>2790</v>
      </c>
      <c r="B3745">
        <v>111</v>
      </c>
      <c r="D3745" s="20" t="s">
        <v>4448</v>
      </c>
      <c r="E3745" s="131">
        <v>0</v>
      </c>
    </row>
    <row r="3746" spans="1:5">
      <c r="A3746" t="s">
        <v>2790</v>
      </c>
      <c r="B3746">
        <v>325</v>
      </c>
      <c r="D3746" s="20" t="s">
        <v>4449</v>
      </c>
      <c r="E3746" s="131">
        <v>0</v>
      </c>
    </row>
    <row r="3747" spans="1:5">
      <c r="A3747" t="s">
        <v>2791</v>
      </c>
      <c r="B3747">
        <v>15</v>
      </c>
      <c r="D3747" s="20" t="s">
        <v>4450</v>
      </c>
      <c r="E3747" s="131">
        <v>0</v>
      </c>
    </row>
    <row r="3748" spans="1:5">
      <c r="A3748" t="s">
        <v>2791</v>
      </c>
      <c r="B3748">
        <v>118</v>
      </c>
      <c r="D3748" s="20" t="s">
        <v>4451</v>
      </c>
      <c r="E3748" s="131">
        <v>0</v>
      </c>
    </row>
    <row r="3749" spans="1:5">
      <c r="A3749" t="s">
        <v>2792</v>
      </c>
      <c r="B3749">
        <v>73</v>
      </c>
      <c r="D3749" s="20" t="s">
        <v>4452</v>
      </c>
      <c r="E3749" s="131">
        <v>0</v>
      </c>
    </row>
    <row r="3750" spans="1:5">
      <c r="A3750" t="s">
        <v>2792</v>
      </c>
      <c r="B3750">
        <v>82</v>
      </c>
      <c r="D3750" s="20" t="s">
        <v>4453</v>
      </c>
      <c r="E3750" s="131">
        <v>0</v>
      </c>
    </row>
    <row r="3751" spans="1:5">
      <c r="A3751" t="s">
        <v>2793</v>
      </c>
      <c r="B3751">
        <v>38</v>
      </c>
      <c r="D3751" s="20" t="s">
        <v>4454</v>
      </c>
      <c r="E3751" s="131">
        <v>0</v>
      </c>
    </row>
    <row r="3752" spans="1:5">
      <c r="A3752" t="s">
        <v>2793</v>
      </c>
      <c r="B3752">
        <v>28</v>
      </c>
      <c r="D3752" s="20" t="s">
        <v>4455</v>
      </c>
      <c r="E3752" s="131">
        <v>0</v>
      </c>
    </row>
    <row r="3753" spans="1:5">
      <c r="A3753" t="s">
        <v>2794</v>
      </c>
      <c r="B3753">
        <v>61</v>
      </c>
      <c r="D3753" s="20" t="s">
        <v>4456</v>
      </c>
      <c r="E3753" s="131">
        <v>0</v>
      </c>
    </row>
    <row r="3754" spans="1:5">
      <c r="A3754" t="s">
        <v>2794</v>
      </c>
      <c r="B3754">
        <v>24</v>
      </c>
      <c r="D3754" s="20" t="s">
        <v>4457</v>
      </c>
      <c r="E3754" s="131">
        <v>0</v>
      </c>
    </row>
    <row r="3755" spans="1:5">
      <c r="A3755" t="s">
        <v>2795</v>
      </c>
      <c r="B3755">
        <v>83</v>
      </c>
      <c r="D3755" s="20" t="s">
        <v>4458</v>
      </c>
      <c r="E3755" s="131">
        <v>0</v>
      </c>
    </row>
    <row r="3756" spans="1:5">
      <c r="A3756" t="s">
        <v>2795</v>
      </c>
      <c r="B3756">
        <v>91</v>
      </c>
      <c r="D3756" s="20" t="s">
        <v>4459</v>
      </c>
      <c r="E3756" s="131">
        <v>0</v>
      </c>
    </row>
    <row r="3757" spans="1:5">
      <c r="A3757" t="s">
        <v>2796</v>
      </c>
      <c r="B3757">
        <v>71</v>
      </c>
      <c r="D3757" s="20" t="s">
        <v>4460</v>
      </c>
      <c r="E3757" s="131">
        <v>0</v>
      </c>
    </row>
    <row r="3758" spans="1:5">
      <c r="A3758" t="s">
        <v>2796</v>
      </c>
      <c r="B3758">
        <v>366</v>
      </c>
      <c r="D3758" s="20" t="s">
        <v>4461</v>
      </c>
      <c r="E3758" s="131">
        <v>0</v>
      </c>
    </row>
    <row r="3759" spans="1:5">
      <c r="A3759" t="s">
        <v>2797</v>
      </c>
      <c r="B3759">
        <v>127</v>
      </c>
      <c r="D3759" s="20" t="s">
        <v>4462</v>
      </c>
      <c r="E3759" s="131">
        <v>0</v>
      </c>
    </row>
    <row r="3760" spans="1:5">
      <c r="A3760" t="s">
        <v>2797</v>
      </c>
      <c r="B3760">
        <v>178</v>
      </c>
      <c r="D3760" s="20" t="s">
        <v>4463</v>
      </c>
      <c r="E3760" s="131">
        <v>0</v>
      </c>
    </row>
    <row r="3761" spans="1:5">
      <c r="A3761" t="s">
        <v>2798</v>
      </c>
      <c r="B3761">
        <v>61</v>
      </c>
      <c r="D3761" s="20" t="s">
        <v>4464</v>
      </c>
      <c r="E3761" s="131">
        <v>0</v>
      </c>
    </row>
    <row r="3762" spans="1:5">
      <c r="A3762" t="s">
        <v>2798</v>
      </c>
      <c r="B3762">
        <v>180</v>
      </c>
      <c r="D3762" s="20" t="s">
        <v>4465</v>
      </c>
      <c r="E3762" s="131">
        <v>0</v>
      </c>
    </row>
    <row r="3763" spans="1:5">
      <c r="A3763" t="s">
        <v>2799</v>
      </c>
      <c r="B3763">
        <v>20</v>
      </c>
      <c r="D3763" s="20" t="s">
        <v>4466</v>
      </c>
      <c r="E3763" s="131">
        <v>0</v>
      </c>
    </row>
    <row r="3764" spans="1:5">
      <c r="A3764" t="s">
        <v>2799</v>
      </c>
      <c r="B3764">
        <v>33</v>
      </c>
      <c r="D3764" s="20" t="s">
        <v>4467</v>
      </c>
      <c r="E3764" s="131">
        <v>0</v>
      </c>
    </row>
    <row r="3765" spans="1:5">
      <c r="A3765" t="s">
        <v>2800</v>
      </c>
      <c r="B3765">
        <v>93</v>
      </c>
      <c r="D3765" s="20" t="s">
        <v>4468</v>
      </c>
      <c r="E3765" s="131">
        <v>0</v>
      </c>
    </row>
    <row r="3766" spans="1:5">
      <c r="A3766" t="s">
        <v>2800</v>
      </c>
      <c r="B3766">
        <v>375</v>
      </c>
      <c r="D3766" s="20" t="s">
        <v>4469</v>
      </c>
      <c r="E3766" s="131">
        <v>0</v>
      </c>
    </row>
    <row r="3767" spans="1:5">
      <c r="A3767" t="s">
        <v>2801</v>
      </c>
      <c r="B3767">
        <v>48</v>
      </c>
      <c r="D3767" s="20" t="s">
        <v>4470</v>
      </c>
      <c r="E3767" s="131">
        <v>0</v>
      </c>
    </row>
    <row r="3768" spans="1:5">
      <c r="A3768" t="s">
        <v>2802</v>
      </c>
      <c r="B3768">
        <v>9</v>
      </c>
      <c r="D3768" s="20" t="s">
        <v>4471</v>
      </c>
      <c r="E3768" s="131">
        <v>0</v>
      </c>
    </row>
    <row r="3769" spans="1:5">
      <c r="A3769" t="s">
        <v>2802</v>
      </c>
      <c r="B3769">
        <v>16</v>
      </c>
      <c r="D3769" s="20" t="s">
        <v>4472</v>
      </c>
      <c r="E3769" s="131">
        <v>0</v>
      </c>
    </row>
    <row r="3770" spans="1:5">
      <c r="A3770" t="s">
        <v>2803</v>
      </c>
      <c r="B3770">
        <v>49</v>
      </c>
      <c r="D3770" s="20" t="s">
        <v>4473</v>
      </c>
      <c r="E3770" s="131">
        <v>0</v>
      </c>
    </row>
    <row r="3771" spans="1:5">
      <c r="A3771" t="s">
        <v>2803</v>
      </c>
      <c r="B3771">
        <v>26</v>
      </c>
      <c r="D3771" s="20" t="s">
        <v>4474</v>
      </c>
      <c r="E3771" s="131">
        <v>0</v>
      </c>
    </row>
    <row r="3772" spans="1:5">
      <c r="A3772" t="s">
        <v>2804</v>
      </c>
      <c r="B3772">
        <v>102</v>
      </c>
      <c r="D3772" s="20" t="s">
        <v>4475</v>
      </c>
      <c r="E3772" s="131">
        <v>0</v>
      </c>
    </row>
    <row r="3773" spans="1:5">
      <c r="A3773" t="s">
        <v>2804</v>
      </c>
      <c r="B3773">
        <v>264</v>
      </c>
      <c r="D3773" s="20" t="s">
        <v>4476</v>
      </c>
      <c r="E3773" s="131">
        <v>0</v>
      </c>
    </row>
    <row r="3774" spans="1:5">
      <c r="A3774" t="s">
        <v>2805</v>
      </c>
      <c r="B3774">
        <v>130</v>
      </c>
      <c r="D3774" s="20" t="s">
        <v>4477</v>
      </c>
      <c r="E3774" s="131">
        <v>0</v>
      </c>
    </row>
    <row r="3775" spans="1:5">
      <c r="A3775" t="s">
        <v>2805</v>
      </c>
      <c r="B3775">
        <v>108</v>
      </c>
      <c r="D3775" s="20" t="s">
        <v>4478</v>
      </c>
      <c r="E3775" s="131">
        <v>0</v>
      </c>
    </row>
    <row r="3776" spans="1:5">
      <c r="A3776" t="s">
        <v>2806</v>
      </c>
      <c r="B3776">
        <v>164</v>
      </c>
      <c r="D3776" s="20" t="s">
        <v>4479</v>
      </c>
      <c r="E3776" s="131">
        <v>0</v>
      </c>
    </row>
    <row r="3777" spans="1:5">
      <c r="A3777" t="s">
        <v>2806</v>
      </c>
      <c r="B3777">
        <v>116</v>
      </c>
      <c r="D3777" s="20" t="s">
        <v>4480</v>
      </c>
      <c r="E3777" s="131">
        <v>0</v>
      </c>
    </row>
    <row r="3778" spans="1:5">
      <c r="A3778" t="s">
        <v>2807</v>
      </c>
      <c r="B3778">
        <v>135</v>
      </c>
      <c r="D3778" s="20" t="s">
        <v>4481</v>
      </c>
      <c r="E3778" s="131">
        <v>0</v>
      </c>
    </row>
    <row r="3779" spans="1:5">
      <c r="A3779" t="s">
        <v>2807</v>
      </c>
      <c r="B3779">
        <v>164</v>
      </c>
      <c r="D3779" s="20" t="s">
        <v>4482</v>
      </c>
      <c r="E3779" s="131">
        <v>0</v>
      </c>
    </row>
    <row r="3780" spans="1:5">
      <c r="A3780" t="s">
        <v>2808</v>
      </c>
      <c r="B3780">
        <v>103</v>
      </c>
      <c r="D3780" s="20" t="s">
        <v>4483</v>
      </c>
      <c r="E3780" s="131">
        <v>0</v>
      </c>
    </row>
    <row r="3781" spans="1:5">
      <c r="A3781" t="s">
        <v>2808</v>
      </c>
      <c r="B3781">
        <v>271</v>
      </c>
      <c r="D3781" s="20" t="s">
        <v>4500</v>
      </c>
      <c r="E3781" s="131">
        <v>0</v>
      </c>
    </row>
    <row r="3782" spans="1:5">
      <c r="A3782" t="s">
        <v>2809</v>
      </c>
      <c r="B3782">
        <v>172</v>
      </c>
      <c r="D3782" s="20" t="s">
        <v>4501</v>
      </c>
      <c r="E3782" s="131">
        <v>0</v>
      </c>
    </row>
    <row r="3783" spans="1:5">
      <c r="A3783" t="s">
        <v>2810</v>
      </c>
      <c r="B3783">
        <v>196</v>
      </c>
      <c r="D3783" s="20" t="s">
        <v>4502</v>
      </c>
      <c r="E3783" s="131">
        <v>0</v>
      </c>
    </row>
    <row r="3784" spans="1:5">
      <c r="A3784" t="s">
        <v>2811</v>
      </c>
      <c r="B3784">
        <v>40</v>
      </c>
      <c r="D3784" s="20" t="s">
        <v>4503</v>
      </c>
      <c r="E3784" s="131">
        <v>0</v>
      </c>
    </row>
    <row r="3785" spans="1:5">
      <c r="A3785" t="s">
        <v>2811</v>
      </c>
      <c r="B3785">
        <v>28</v>
      </c>
      <c r="D3785" s="20" t="s">
        <v>4504</v>
      </c>
      <c r="E3785" s="131">
        <v>0</v>
      </c>
    </row>
    <row r="3786" spans="1:5">
      <c r="A3786" t="s">
        <v>2812</v>
      </c>
      <c r="B3786">
        <v>129</v>
      </c>
      <c r="D3786" s="20" t="s">
        <v>4505</v>
      </c>
      <c r="E3786" s="131">
        <v>0</v>
      </c>
    </row>
    <row r="3787" spans="1:5">
      <c r="A3787" t="s">
        <v>2812</v>
      </c>
      <c r="B3787">
        <v>60</v>
      </c>
      <c r="D3787" s="20" t="s">
        <v>4506</v>
      </c>
      <c r="E3787" s="131">
        <v>0</v>
      </c>
    </row>
    <row r="3788" spans="1:5">
      <c r="A3788" t="s">
        <v>2813</v>
      </c>
      <c r="B3788">
        <v>22</v>
      </c>
      <c r="D3788" s="20" t="s">
        <v>4507</v>
      </c>
      <c r="E3788" s="131">
        <v>0</v>
      </c>
    </row>
    <row r="3789" spans="1:5">
      <c r="A3789" t="s">
        <v>2813</v>
      </c>
      <c r="B3789">
        <v>73</v>
      </c>
      <c r="D3789" s="20" t="s">
        <v>4508</v>
      </c>
      <c r="E3789" s="131">
        <v>0</v>
      </c>
    </row>
    <row r="3790" spans="1:5">
      <c r="A3790" t="s">
        <v>2814</v>
      </c>
      <c r="B3790">
        <v>29</v>
      </c>
      <c r="D3790" s="20" t="s">
        <v>4509</v>
      </c>
      <c r="E3790" s="131">
        <v>0</v>
      </c>
    </row>
    <row r="3791" spans="1:5">
      <c r="A3791" t="s">
        <v>2814</v>
      </c>
      <c r="B3791">
        <v>68</v>
      </c>
      <c r="D3791" s="20" t="s">
        <v>4510</v>
      </c>
      <c r="E3791" s="131">
        <v>0</v>
      </c>
    </row>
    <row r="3792" spans="1:5">
      <c r="A3792" t="s">
        <v>2815</v>
      </c>
      <c r="B3792">
        <v>50</v>
      </c>
      <c r="D3792" s="20" t="s">
        <v>4511</v>
      </c>
      <c r="E3792" s="131">
        <v>0</v>
      </c>
    </row>
    <row r="3793" spans="1:5">
      <c r="A3793" t="s">
        <v>2816</v>
      </c>
      <c r="B3793">
        <v>50</v>
      </c>
      <c r="D3793" s="20" t="s">
        <v>4512</v>
      </c>
      <c r="E3793" s="131">
        <v>0</v>
      </c>
    </row>
    <row r="3794" spans="1:5">
      <c r="A3794" t="s">
        <v>2817</v>
      </c>
      <c r="B3794">
        <v>50</v>
      </c>
      <c r="D3794" s="20" t="s">
        <v>4496</v>
      </c>
      <c r="E3794" s="131">
        <v>0</v>
      </c>
    </row>
    <row r="3795" spans="1:5">
      <c r="A3795" t="s">
        <v>2818</v>
      </c>
      <c r="B3795">
        <v>50</v>
      </c>
      <c r="D3795" s="20" t="s">
        <v>4497</v>
      </c>
      <c r="E3795" s="131">
        <v>0</v>
      </c>
    </row>
    <row r="3796" spans="1:5">
      <c r="A3796" t="s">
        <v>2819</v>
      </c>
      <c r="B3796">
        <v>50</v>
      </c>
      <c r="D3796" s="20" t="s">
        <v>4498</v>
      </c>
      <c r="E3796" s="131">
        <v>0</v>
      </c>
    </row>
    <row r="3797" spans="1:5">
      <c r="A3797" t="s">
        <v>2820</v>
      </c>
      <c r="B3797">
        <v>50</v>
      </c>
      <c r="D3797" s="20" t="s">
        <v>4499</v>
      </c>
      <c r="E3797" s="131">
        <v>0</v>
      </c>
    </row>
    <row r="3798" spans="1:5">
      <c r="A3798" t="s">
        <v>2821</v>
      </c>
      <c r="B3798">
        <v>50</v>
      </c>
      <c r="D3798" s="20" t="s">
        <v>4517</v>
      </c>
      <c r="E3798" s="131">
        <v>0</v>
      </c>
    </row>
    <row r="3799" spans="1:5">
      <c r="A3799" t="s">
        <v>2822</v>
      </c>
      <c r="B3799">
        <v>50</v>
      </c>
      <c r="D3799" s="20" t="s">
        <v>4518</v>
      </c>
      <c r="E3799" s="131">
        <v>0</v>
      </c>
    </row>
    <row r="3800" spans="1:5">
      <c r="A3800" t="s">
        <v>2823</v>
      </c>
      <c r="B3800">
        <v>50</v>
      </c>
      <c r="D3800" s="20" t="s">
        <v>4519</v>
      </c>
      <c r="E3800" s="131">
        <v>0</v>
      </c>
    </row>
    <row r="3801" spans="1:5">
      <c r="A3801" t="s">
        <v>2824</v>
      </c>
      <c r="B3801">
        <v>50</v>
      </c>
      <c r="D3801" s="20" t="s">
        <v>4520</v>
      </c>
      <c r="E3801" s="131">
        <v>0</v>
      </c>
    </row>
    <row r="3802" spans="1:5">
      <c r="A3802" t="s">
        <v>2825</v>
      </c>
      <c r="B3802">
        <v>50</v>
      </c>
      <c r="D3802" s="20" t="s">
        <v>4521</v>
      </c>
      <c r="E3802" s="131">
        <v>0</v>
      </c>
    </row>
    <row r="3803" spans="1:5">
      <c r="A3803" t="s">
        <v>2826</v>
      </c>
      <c r="B3803">
        <v>50</v>
      </c>
      <c r="D3803" s="20" t="s">
        <v>4522</v>
      </c>
      <c r="E3803" s="131">
        <v>0</v>
      </c>
    </row>
    <row r="3804" spans="1:5">
      <c r="A3804" t="s">
        <v>5221</v>
      </c>
      <c r="B3804">
        <v>50</v>
      </c>
      <c r="D3804" s="20" t="s">
        <v>4523</v>
      </c>
      <c r="E3804" s="131">
        <v>0</v>
      </c>
    </row>
    <row r="3805" spans="1:5">
      <c r="A3805" t="s">
        <v>2827</v>
      </c>
      <c r="B3805">
        <v>50</v>
      </c>
      <c r="D3805" s="20" t="s">
        <v>4524</v>
      </c>
      <c r="E3805" s="131">
        <v>0</v>
      </c>
    </row>
    <row r="3806" spans="1:5">
      <c r="A3806" t="s">
        <v>2828</v>
      </c>
      <c r="B3806">
        <v>50</v>
      </c>
      <c r="D3806" s="20" t="s">
        <v>4525</v>
      </c>
      <c r="E3806" s="131">
        <v>0</v>
      </c>
    </row>
    <row r="3807" spans="1:5">
      <c r="A3807" t="s">
        <v>2829</v>
      </c>
      <c r="B3807">
        <v>50</v>
      </c>
      <c r="D3807" s="20" t="s">
        <v>4526</v>
      </c>
      <c r="E3807" s="131">
        <v>0</v>
      </c>
    </row>
    <row r="3808" spans="1:5">
      <c r="A3808" t="s">
        <v>2830</v>
      </c>
      <c r="B3808">
        <v>50</v>
      </c>
      <c r="D3808" s="20" t="s">
        <v>4527</v>
      </c>
      <c r="E3808" s="131">
        <v>0</v>
      </c>
    </row>
    <row r="3809" spans="1:5">
      <c r="A3809" t="s">
        <v>2831</v>
      </c>
      <c r="B3809">
        <v>50</v>
      </c>
      <c r="D3809" s="20" t="s">
        <v>4528</v>
      </c>
      <c r="E3809" s="131">
        <v>0</v>
      </c>
    </row>
    <row r="3810" spans="1:5">
      <c r="A3810" t="s">
        <v>2832</v>
      </c>
      <c r="B3810">
        <v>50</v>
      </c>
      <c r="D3810" s="20" t="s">
        <v>4529</v>
      </c>
      <c r="E3810" s="131">
        <v>0</v>
      </c>
    </row>
    <row r="3811" spans="1:5">
      <c r="A3811" t="s">
        <v>2833</v>
      </c>
      <c r="B3811">
        <v>50</v>
      </c>
      <c r="D3811" s="20" t="s">
        <v>4513</v>
      </c>
      <c r="E3811" s="131">
        <v>0</v>
      </c>
    </row>
    <row r="3812" spans="1:5">
      <c r="A3812" t="s">
        <v>2834</v>
      </c>
      <c r="B3812">
        <v>50</v>
      </c>
      <c r="D3812" s="20" t="s">
        <v>4514</v>
      </c>
      <c r="E3812" s="131">
        <v>0</v>
      </c>
    </row>
    <row r="3813" spans="1:5">
      <c r="A3813" t="s">
        <v>2835</v>
      </c>
      <c r="B3813">
        <v>50</v>
      </c>
      <c r="D3813" s="20" t="s">
        <v>4515</v>
      </c>
      <c r="E3813" s="131">
        <v>0</v>
      </c>
    </row>
    <row r="3814" spans="1:5">
      <c r="A3814" t="s">
        <v>2836</v>
      </c>
      <c r="B3814">
        <v>50</v>
      </c>
      <c r="D3814" s="20" t="s">
        <v>4516</v>
      </c>
      <c r="E3814" s="131">
        <v>0</v>
      </c>
    </row>
    <row r="3815" spans="1:5">
      <c r="A3815" t="s">
        <v>2837</v>
      </c>
      <c r="B3815">
        <v>50</v>
      </c>
      <c r="D3815" s="20" t="s">
        <v>4534</v>
      </c>
      <c r="E3815" s="131">
        <v>0</v>
      </c>
    </row>
    <row r="3816" spans="1:5">
      <c r="A3816" t="s">
        <v>2838</v>
      </c>
      <c r="B3816">
        <v>50</v>
      </c>
      <c r="D3816" s="20" t="s">
        <v>4535</v>
      </c>
      <c r="E3816" s="131">
        <v>0</v>
      </c>
    </row>
    <row r="3817" spans="1:5">
      <c r="A3817" t="s">
        <v>2839</v>
      </c>
      <c r="B3817">
        <v>50</v>
      </c>
      <c r="D3817" s="20" t="s">
        <v>4536</v>
      </c>
      <c r="E3817" s="131">
        <v>0</v>
      </c>
    </row>
    <row r="3818" spans="1:5">
      <c r="A3818" t="s">
        <v>2840</v>
      </c>
      <c r="B3818">
        <v>50</v>
      </c>
      <c r="D3818" s="20" t="s">
        <v>4537</v>
      </c>
      <c r="E3818" s="131">
        <v>0</v>
      </c>
    </row>
    <row r="3819" spans="1:5">
      <c r="A3819" t="s">
        <v>2841</v>
      </c>
      <c r="B3819">
        <v>50</v>
      </c>
      <c r="D3819" s="20" t="s">
        <v>4538</v>
      </c>
      <c r="E3819" s="131">
        <v>0</v>
      </c>
    </row>
    <row r="3820" spans="1:5">
      <c r="A3820" t="s">
        <v>2842</v>
      </c>
      <c r="B3820">
        <v>50</v>
      </c>
      <c r="D3820" s="20" t="s">
        <v>4539</v>
      </c>
      <c r="E3820" s="131">
        <v>0</v>
      </c>
    </row>
    <row r="3821" spans="1:5">
      <c r="A3821" t="s">
        <v>2843</v>
      </c>
      <c r="B3821">
        <v>50</v>
      </c>
      <c r="D3821" s="20" t="s">
        <v>4540</v>
      </c>
      <c r="E3821" s="131">
        <v>0</v>
      </c>
    </row>
    <row r="3822" spans="1:5">
      <c r="A3822" t="s">
        <v>2844</v>
      </c>
      <c r="B3822">
        <v>50</v>
      </c>
      <c r="D3822" s="20" t="s">
        <v>4541</v>
      </c>
      <c r="E3822" s="131">
        <v>0</v>
      </c>
    </row>
    <row r="3823" spans="1:5">
      <c r="A3823" t="s">
        <v>2845</v>
      </c>
      <c r="B3823">
        <v>50</v>
      </c>
      <c r="D3823" s="20" t="s">
        <v>4542</v>
      </c>
      <c r="E3823" s="131">
        <v>0</v>
      </c>
    </row>
    <row r="3824" spans="1:5">
      <c r="A3824" t="s">
        <v>5222</v>
      </c>
      <c r="B3824">
        <v>50</v>
      </c>
      <c r="D3824" s="20" t="s">
        <v>4543</v>
      </c>
      <c r="E3824" s="131">
        <v>0</v>
      </c>
    </row>
    <row r="3825" spans="1:5">
      <c r="A3825" t="s">
        <v>2846</v>
      </c>
      <c r="B3825">
        <v>50</v>
      </c>
      <c r="D3825" s="20" t="s">
        <v>4544</v>
      </c>
      <c r="E3825" s="131">
        <v>0</v>
      </c>
    </row>
    <row r="3826" spans="1:5">
      <c r="A3826" t="s">
        <v>2847</v>
      </c>
      <c r="B3826">
        <v>50</v>
      </c>
      <c r="D3826" s="20" t="s">
        <v>4545</v>
      </c>
      <c r="E3826" s="131">
        <v>0</v>
      </c>
    </row>
    <row r="3827" spans="1:5">
      <c r="A3827" t="s">
        <v>2848</v>
      </c>
      <c r="B3827">
        <v>50</v>
      </c>
      <c r="D3827" s="20" t="s">
        <v>4546</v>
      </c>
      <c r="E3827" s="131">
        <v>0</v>
      </c>
    </row>
    <row r="3828" spans="1:5">
      <c r="A3828" t="s">
        <v>2849</v>
      </c>
      <c r="B3828">
        <v>50</v>
      </c>
      <c r="D3828" s="20" t="s">
        <v>4530</v>
      </c>
      <c r="E3828" s="131">
        <v>0</v>
      </c>
    </row>
    <row r="3829" spans="1:5">
      <c r="A3829" t="s">
        <v>2850</v>
      </c>
      <c r="B3829">
        <v>50</v>
      </c>
      <c r="D3829" s="20" t="s">
        <v>4531</v>
      </c>
      <c r="E3829" s="131">
        <v>0</v>
      </c>
    </row>
    <row r="3830" spans="1:5">
      <c r="A3830" t="s">
        <v>2851</v>
      </c>
      <c r="B3830">
        <v>50</v>
      </c>
      <c r="D3830" s="20" t="s">
        <v>4532</v>
      </c>
      <c r="E3830" s="131">
        <v>0</v>
      </c>
    </row>
    <row r="3831" spans="1:5">
      <c r="A3831" t="s">
        <v>2852</v>
      </c>
      <c r="B3831">
        <v>50</v>
      </c>
      <c r="D3831" s="20" t="s">
        <v>4533</v>
      </c>
      <c r="E3831" s="131">
        <v>0</v>
      </c>
    </row>
    <row r="3832" spans="1:5">
      <c r="A3832" t="s">
        <v>2853</v>
      </c>
      <c r="B3832">
        <v>50</v>
      </c>
      <c r="D3832" s="20" t="s">
        <v>4551</v>
      </c>
      <c r="E3832" s="131">
        <v>0</v>
      </c>
    </row>
    <row r="3833" spans="1:5">
      <c r="A3833" t="s">
        <v>2854</v>
      </c>
      <c r="B3833">
        <v>50</v>
      </c>
      <c r="D3833" s="20" t="s">
        <v>4552</v>
      </c>
      <c r="E3833" s="131">
        <v>0</v>
      </c>
    </row>
    <row r="3834" spans="1:5">
      <c r="A3834" t="s">
        <v>2855</v>
      </c>
      <c r="B3834">
        <v>50</v>
      </c>
      <c r="D3834" s="20" t="s">
        <v>4553</v>
      </c>
      <c r="E3834" s="131">
        <v>0</v>
      </c>
    </row>
    <row r="3835" spans="1:5">
      <c r="A3835" t="s">
        <v>2856</v>
      </c>
      <c r="B3835">
        <v>50</v>
      </c>
      <c r="D3835" s="20" t="s">
        <v>4554</v>
      </c>
      <c r="E3835" s="131">
        <v>0</v>
      </c>
    </row>
    <row r="3836" spans="1:5">
      <c r="A3836" t="s">
        <v>2857</v>
      </c>
      <c r="B3836">
        <v>50</v>
      </c>
      <c r="D3836" s="20" t="s">
        <v>4555</v>
      </c>
      <c r="E3836" s="131">
        <v>0</v>
      </c>
    </row>
    <row r="3837" spans="1:5">
      <c r="A3837" t="s">
        <v>2858</v>
      </c>
      <c r="B3837">
        <v>50</v>
      </c>
      <c r="D3837" s="20" t="s">
        <v>4556</v>
      </c>
      <c r="E3837" s="131">
        <v>0</v>
      </c>
    </row>
    <row r="3838" spans="1:5">
      <c r="A3838" t="s">
        <v>2859</v>
      </c>
      <c r="B3838">
        <v>50</v>
      </c>
      <c r="D3838" s="20" t="s">
        <v>4557</v>
      </c>
      <c r="E3838" s="131">
        <v>0</v>
      </c>
    </row>
    <row r="3839" spans="1:5">
      <c r="A3839" t="s">
        <v>2860</v>
      </c>
      <c r="B3839">
        <v>50</v>
      </c>
      <c r="D3839" s="20" t="s">
        <v>4558</v>
      </c>
      <c r="E3839" s="131">
        <v>0</v>
      </c>
    </row>
    <row r="3840" spans="1:5">
      <c r="A3840" t="s">
        <v>2861</v>
      </c>
      <c r="B3840">
        <v>50</v>
      </c>
      <c r="D3840" s="20" t="s">
        <v>4559</v>
      </c>
      <c r="E3840" s="131">
        <v>0</v>
      </c>
    </row>
    <row r="3841" spans="1:5">
      <c r="A3841" t="s">
        <v>2862</v>
      </c>
      <c r="B3841">
        <v>50</v>
      </c>
      <c r="D3841" s="20" t="s">
        <v>4560</v>
      </c>
      <c r="E3841" s="131">
        <v>0</v>
      </c>
    </row>
    <row r="3842" spans="1:5">
      <c r="A3842" t="s">
        <v>2863</v>
      </c>
      <c r="B3842">
        <v>50</v>
      </c>
      <c r="D3842" s="20" t="s">
        <v>4561</v>
      </c>
      <c r="E3842" s="131">
        <v>0</v>
      </c>
    </row>
    <row r="3843" spans="1:5">
      <c r="A3843" t="s">
        <v>2864</v>
      </c>
      <c r="B3843">
        <v>50</v>
      </c>
      <c r="D3843" s="20" t="s">
        <v>4562</v>
      </c>
      <c r="E3843" s="131">
        <v>0</v>
      </c>
    </row>
    <row r="3844" spans="1:5">
      <c r="A3844" t="s">
        <v>2865</v>
      </c>
      <c r="B3844">
        <v>50</v>
      </c>
      <c r="D3844" s="20" t="s">
        <v>4563</v>
      </c>
      <c r="E3844" s="131">
        <v>0</v>
      </c>
    </row>
    <row r="3845" spans="1:5">
      <c r="A3845" t="s">
        <v>5223</v>
      </c>
      <c r="B3845">
        <v>50</v>
      </c>
      <c r="D3845" s="20" t="s">
        <v>4547</v>
      </c>
      <c r="E3845" s="131">
        <v>0</v>
      </c>
    </row>
    <row r="3846" spans="1:5">
      <c r="A3846" t="s">
        <v>2866</v>
      </c>
      <c r="B3846">
        <v>50</v>
      </c>
      <c r="D3846" s="20" t="s">
        <v>4548</v>
      </c>
      <c r="E3846" s="131">
        <v>0</v>
      </c>
    </row>
    <row r="3847" spans="1:5">
      <c r="A3847" t="s">
        <v>2867</v>
      </c>
      <c r="B3847">
        <v>50</v>
      </c>
      <c r="D3847" s="20" t="s">
        <v>4549</v>
      </c>
      <c r="E3847" s="131">
        <v>0</v>
      </c>
    </row>
    <row r="3848" spans="1:5">
      <c r="A3848" t="s">
        <v>2868</v>
      </c>
      <c r="B3848">
        <v>50</v>
      </c>
      <c r="D3848" s="20" t="s">
        <v>4550</v>
      </c>
      <c r="E3848" s="131">
        <v>0</v>
      </c>
    </row>
    <row r="3849" spans="1:5">
      <c r="A3849" t="s">
        <v>2869</v>
      </c>
      <c r="B3849">
        <v>50</v>
      </c>
      <c r="D3849" s="20" t="s">
        <v>4564</v>
      </c>
      <c r="E3849" s="131">
        <v>0</v>
      </c>
    </row>
    <row r="3850" spans="1:5">
      <c r="A3850" t="s">
        <v>2870</v>
      </c>
      <c r="B3850">
        <v>50</v>
      </c>
      <c r="D3850" s="20" t="s">
        <v>4565</v>
      </c>
      <c r="E3850" s="131">
        <v>0</v>
      </c>
    </row>
    <row r="3851" spans="1:5">
      <c r="A3851" t="s">
        <v>2871</v>
      </c>
      <c r="B3851">
        <v>50</v>
      </c>
      <c r="D3851" s="20" t="s">
        <v>4566</v>
      </c>
      <c r="E3851" s="131">
        <v>0</v>
      </c>
    </row>
    <row r="3852" spans="1:5">
      <c r="A3852" t="s">
        <v>5224</v>
      </c>
      <c r="B3852">
        <v>50</v>
      </c>
      <c r="D3852" s="20" t="s">
        <v>4567</v>
      </c>
      <c r="E3852" s="131">
        <v>0</v>
      </c>
    </row>
    <row r="3853" spans="1:5">
      <c r="A3853" t="s">
        <v>2872</v>
      </c>
      <c r="B3853">
        <v>50</v>
      </c>
      <c r="D3853" s="20" t="s">
        <v>4568</v>
      </c>
      <c r="E3853" s="131">
        <v>0</v>
      </c>
    </row>
    <row r="3854" spans="1:5">
      <c r="A3854" t="s">
        <v>2873</v>
      </c>
      <c r="B3854">
        <v>50</v>
      </c>
      <c r="D3854" s="20" t="s">
        <v>4569</v>
      </c>
      <c r="E3854" s="131">
        <v>0</v>
      </c>
    </row>
    <row r="3855" spans="1:5">
      <c r="A3855" t="s">
        <v>2874</v>
      </c>
      <c r="B3855">
        <v>50</v>
      </c>
      <c r="D3855" s="20" t="s">
        <v>4570</v>
      </c>
      <c r="E3855" s="131">
        <v>0</v>
      </c>
    </row>
    <row r="3856" spans="1:5">
      <c r="A3856" t="s">
        <v>2875</v>
      </c>
      <c r="B3856">
        <v>50</v>
      </c>
      <c r="D3856" s="20" t="s">
        <v>4571</v>
      </c>
      <c r="E3856" s="131">
        <v>0</v>
      </c>
    </row>
    <row r="3857" spans="1:5">
      <c r="A3857" t="s">
        <v>2876</v>
      </c>
      <c r="B3857">
        <v>50</v>
      </c>
      <c r="D3857" s="20" t="s">
        <v>4572</v>
      </c>
      <c r="E3857" s="131">
        <v>0</v>
      </c>
    </row>
    <row r="3858" spans="1:5">
      <c r="A3858" t="s">
        <v>2877</v>
      </c>
      <c r="B3858">
        <v>50</v>
      </c>
      <c r="D3858" s="20" t="s">
        <v>4573</v>
      </c>
      <c r="E3858" s="131">
        <v>0</v>
      </c>
    </row>
    <row r="3859" spans="1:5">
      <c r="A3859" t="s">
        <v>2878</v>
      </c>
      <c r="B3859">
        <v>50</v>
      </c>
      <c r="D3859" s="20" t="s">
        <v>4574</v>
      </c>
      <c r="E3859" s="131">
        <v>0</v>
      </c>
    </row>
    <row r="3860" spans="1:5">
      <c r="A3860" t="s">
        <v>2879</v>
      </c>
      <c r="B3860">
        <v>50</v>
      </c>
      <c r="D3860" s="20" t="s">
        <v>4575</v>
      </c>
      <c r="E3860" s="131">
        <v>0</v>
      </c>
    </row>
    <row r="3861" spans="1:5">
      <c r="A3861" t="s">
        <v>2880</v>
      </c>
      <c r="B3861">
        <v>50</v>
      </c>
      <c r="D3861" s="20" t="s">
        <v>4576</v>
      </c>
      <c r="E3861" s="131">
        <v>0</v>
      </c>
    </row>
    <row r="3862" spans="1:5">
      <c r="A3862" t="s">
        <v>2881</v>
      </c>
      <c r="B3862">
        <v>50</v>
      </c>
      <c r="D3862" s="20" t="s">
        <v>4577</v>
      </c>
      <c r="E3862" s="131">
        <v>0</v>
      </c>
    </row>
    <row r="3863" spans="1:5">
      <c r="A3863" t="s">
        <v>2882</v>
      </c>
      <c r="B3863">
        <v>50</v>
      </c>
      <c r="D3863" s="20" t="s">
        <v>4578</v>
      </c>
      <c r="E3863" s="131">
        <v>0</v>
      </c>
    </row>
    <row r="3864" spans="1:5">
      <c r="A3864" t="s">
        <v>2883</v>
      </c>
      <c r="B3864">
        <v>50</v>
      </c>
      <c r="D3864" s="20" t="s">
        <v>4579</v>
      </c>
      <c r="E3864" s="131">
        <v>0</v>
      </c>
    </row>
    <row r="3865" spans="1:5">
      <c r="A3865" t="s">
        <v>2884</v>
      </c>
      <c r="B3865">
        <v>50</v>
      </c>
      <c r="D3865" s="20" t="s">
        <v>4580</v>
      </c>
      <c r="E3865" s="131">
        <v>0</v>
      </c>
    </row>
    <row r="3866" spans="1:5">
      <c r="A3866" t="s">
        <v>2885</v>
      </c>
      <c r="B3866">
        <v>50</v>
      </c>
      <c r="D3866" s="20" t="s">
        <v>4581</v>
      </c>
      <c r="E3866" s="131">
        <v>0</v>
      </c>
    </row>
    <row r="3867" spans="1:5">
      <c r="A3867" t="s">
        <v>2886</v>
      </c>
      <c r="B3867">
        <v>50</v>
      </c>
      <c r="D3867" s="20" t="s">
        <v>4582</v>
      </c>
      <c r="E3867" s="131">
        <v>0</v>
      </c>
    </row>
    <row r="3868" spans="1:5">
      <c r="A3868" t="s">
        <v>2887</v>
      </c>
      <c r="B3868">
        <v>50</v>
      </c>
      <c r="D3868" s="20" t="s">
        <v>4583</v>
      </c>
      <c r="E3868" s="131">
        <v>0</v>
      </c>
    </row>
    <row r="3869" spans="1:5">
      <c r="A3869" t="s">
        <v>2888</v>
      </c>
      <c r="B3869">
        <v>50</v>
      </c>
      <c r="D3869" s="20" t="s">
        <v>4584</v>
      </c>
      <c r="E3869" s="131">
        <v>0</v>
      </c>
    </row>
    <row r="3870" spans="1:5">
      <c r="A3870" t="s">
        <v>2889</v>
      </c>
      <c r="B3870">
        <v>50</v>
      </c>
      <c r="D3870" s="20" t="s">
        <v>4585</v>
      </c>
      <c r="E3870" s="131">
        <v>0</v>
      </c>
    </row>
    <row r="3871" spans="1:5">
      <c r="A3871" t="s">
        <v>2890</v>
      </c>
      <c r="B3871">
        <v>50</v>
      </c>
      <c r="D3871" s="20" t="s">
        <v>4586</v>
      </c>
      <c r="E3871" s="131">
        <v>0</v>
      </c>
    </row>
    <row r="3872" spans="1:5">
      <c r="A3872" t="s">
        <v>2891</v>
      </c>
      <c r="B3872">
        <v>50</v>
      </c>
      <c r="D3872" s="20" t="s">
        <v>4587</v>
      </c>
      <c r="E3872" s="131">
        <v>0</v>
      </c>
    </row>
    <row r="3873" spans="1:5">
      <c r="A3873" t="s">
        <v>2892</v>
      </c>
      <c r="B3873">
        <v>50</v>
      </c>
      <c r="D3873" s="20" t="s">
        <v>4588</v>
      </c>
      <c r="E3873" s="131">
        <v>0</v>
      </c>
    </row>
    <row r="3874" spans="1:5">
      <c r="A3874" t="s">
        <v>2893</v>
      </c>
      <c r="B3874">
        <v>50</v>
      </c>
      <c r="D3874" s="20" t="s">
        <v>4589</v>
      </c>
      <c r="E3874" s="131">
        <v>0</v>
      </c>
    </row>
    <row r="3875" spans="1:5">
      <c r="A3875" t="s">
        <v>2894</v>
      </c>
      <c r="B3875">
        <v>50</v>
      </c>
      <c r="D3875" s="20" t="s">
        <v>4590</v>
      </c>
      <c r="E3875" s="131">
        <v>0</v>
      </c>
    </row>
    <row r="3876" spans="1:5">
      <c r="A3876" t="s">
        <v>2895</v>
      </c>
      <c r="B3876">
        <v>50</v>
      </c>
      <c r="D3876" s="20" t="s">
        <v>4591</v>
      </c>
      <c r="E3876" s="131">
        <v>0</v>
      </c>
    </row>
    <row r="3877" spans="1:5">
      <c r="A3877" t="s">
        <v>2896</v>
      </c>
      <c r="B3877">
        <v>50</v>
      </c>
      <c r="D3877" s="20" t="s">
        <v>4592</v>
      </c>
      <c r="E3877" s="131">
        <v>0</v>
      </c>
    </row>
    <row r="3878" spans="1:5">
      <c r="A3878" t="s">
        <v>2897</v>
      </c>
      <c r="B3878">
        <v>50</v>
      </c>
      <c r="D3878" s="20" t="s">
        <v>4593</v>
      </c>
      <c r="E3878" s="131">
        <v>0</v>
      </c>
    </row>
    <row r="3879" spans="1:5">
      <c r="A3879" t="s">
        <v>2898</v>
      </c>
      <c r="B3879">
        <v>50</v>
      </c>
      <c r="D3879" s="20" t="s">
        <v>4594</v>
      </c>
      <c r="E3879" s="131">
        <v>0</v>
      </c>
    </row>
    <row r="3880" spans="1:5">
      <c r="A3880" t="s">
        <v>2899</v>
      </c>
      <c r="B3880">
        <v>50</v>
      </c>
      <c r="D3880" s="20" t="s">
        <v>4595</v>
      </c>
      <c r="E3880" s="131">
        <v>0</v>
      </c>
    </row>
    <row r="3881" spans="1:5">
      <c r="A3881" t="s">
        <v>2900</v>
      </c>
      <c r="B3881">
        <v>50</v>
      </c>
      <c r="D3881" s="20" t="s">
        <v>4596</v>
      </c>
      <c r="E3881" s="131">
        <v>0</v>
      </c>
    </row>
    <row r="3882" spans="1:5">
      <c r="A3882" t="s">
        <v>2901</v>
      </c>
      <c r="B3882">
        <v>50</v>
      </c>
      <c r="D3882" s="20" t="s">
        <v>4597</v>
      </c>
      <c r="E3882" s="131">
        <v>0</v>
      </c>
    </row>
    <row r="3883" spans="1:5">
      <c r="A3883" t="s">
        <v>2902</v>
      </c>
      <c r="B3883">
        <v>50</v>
      </c>
      <c r="D3883" s="20" t="s">
        <v>4598</v>
      </c>
      <c r="E3883" s="131">
        <v>0</v>
      </c>
    </row>
    <row r="3884" spans="1:5">
      <c r="A3884" t="s">
        <v>2903</v>
      </c>
      <c r="B3884">
        <v>50</v>
      </c>
      <c r="D3884" s="20" t="s">
        <v>4599</v>
      </c>
      <c r="E3884" s="131">
        <v>0</v>
      </c>
    </row>
    <row r="3885" spans="1:5">
      <c r="A3885" t="s">
        <v>2904</v>
      </c>
      <c r="B3885">
        <v>50</v>
      </c>
      <c r="D3885" s="20" t="s">
        <v>4600</v>
      </c>
      <c r="E3885" s="131">
        <v>0</v>
      </c>
    </row>
    <row r="3886" spans="1:5">
      <c r="A3886" t="s">
        <v>2905</v>
      </c>
      <c r="B3886">
        <v>50</v>
      </c>
      <c r="D3886" s="20" t="s">
        <v>4601</v>
      </c>
      <c r="E3886" s="131">
        <v>0</v>
      </c>
    </row>
    <row r="3887" spans="1:5">
      <c r="A3887" t="s">
        <v>5225</v>
      </c>
      <c r="B3887">
        <v>50</v>
      </c>
      <c r="D3887" s="20" t="s">
        <v>4602</v>
      </c>
      <c r="E3887" s="131">
        <v>0</v>
      </c>
    </row>
    <row r="3888" spans="1:5">
      <c r="A3888" t="s">
        <v>2906</v>
      </c>
      <c r="B3888">
        <v>50</v>
      </c>
      <c r="D3888" s="20" t="s">
        <v>4484</v>
      </c>
      <c r="E3888" s="131">
        <v>0</v>
      </c>
    </row>
    <row r="3889" spans="1:5">
      <c r="A3889" t="s">
        <v>2907</v>
      </c>
      <c r="B3889">
        <v>50</v>
      </c>
      <c r="D3889" s="20" t="s">
        <v>4485</v>
      </c>
      <c r="E3889" s="131">
        <v>0</v>
      </c>
    </row>
    <row r="3890" spans="1:5">
      <c r="A3890" t="s">
        <v>2908</v>
      </c>
      <c r="B3890">
        <v>50</v>
      </c>
      <c r="D3890" s="20" t="s">
        <v>4486</v>
      </c>
      <c r="E3890" s="131">
        <v>0</v>
      </c>
    </row>
    <row r="3891" spans="1:5">
      <c r="A3891" t="s">
        <v>2909</v>
      </c>
      <c r="B3891">
        <v>50</v>
      </c>
      <c r="D3891" s="20" t="s">
        <v>4487</v>
      </c>
      <c r="E3891" s="131">
        <v>0</v>
      </c>
    </row>
    <row r="3892" spans="1:5">
      <c r="A3892" t="s">
        <v>2910</v>
      </c>
      <c r="B3892">
        <v>50</v>
      </c>
      <c r="D3892" s="20" t="s">
        <v>4488</v>
      </c>
      <c r="E3892" s="131">
        <v>0</v>
      </c>
    </row>
    <row r="3893" spans="1:5">
      <c r="A3893" t="s">
        <v>2911</v>
      </c>
      <c r="B3893">
        <v>50</v>
      </c>
      <c r="D3893" s="20" t="s">
        <v>4489</v>
      </c>
      <c r="E3893" s="131">
        <v>0</v>
      </c>
    </row>
    <row r="3894" spans="1:5">
      <c r="A3894" t="s">
        <v>2912</v>
      </c>
      <c r="B3894">
        <v>50</v>
      </c>
      <c r="D3894" s="20" t="s">
        <v>4490</v>
      </c>
      <c r="E3894" s="131">
        <v>0</v>
      </c>
    </row>
    <row r="3895" spans="1:5">
      <c r="A3895" t="s">
        <v>2913</v>
      </c>
      <c r="B3895">
        <v>50</v>
      </c>
      <c r="D3895" s="20" t="s">
        <v>4491</v>
      </c>
      <c r="E3895" s="131">
        <v>0</v>
      </c>
    </row>
    <row r="3896" spans="1:5">
      <c r="A3896" t="s">
        <v>2914</v>
      </c>
      <c r="B3896">
        <v>50</v>
      </c>
      <c r="D3896" s="20" t="s">
        <v>4492</v>
      </c>
      <c r="E3896" s="131">
        <v>0</v>
      </c>
    </row>
    <row r="3897" spans="1:5">
      <c r="A3897" t="s">
        <v>2915</v>
      </c>
      <c r="B3897">
        <v>50</v>
      </c>
      <c r="D3897" s="20" t="s">
        <v>4493</v>
      </c>
      <c r="E3897" s="131">
        <v>0</v>
      </c>
    </row>
    <row r="3898" spans="1:5">
      <c r="A3898" t="s">
        <v>2916</v>
      </c>
      <c r="B3898">
        <v>50</v>
      </c>
      <c r="D3898" s="20" t="s">
        <v>4494</v>
      </c>
      <c r="E3898" s="131">
        <v>0</v>
      </c>
    </row>
    <row r="3899" spans="1:5">
      <c r="A3899" t="s">
        <v>2917</v>
      </c>
      <c r="B3899">
        <v>50</v>
      </c>
      <c r="D3899" s="20" t="s">
        <v>4495</v>
      </c>
      <c r="E3899" s="131">
        <v>0</v>
      </c>
    </row>
    <row r="3900" spans="1:5">
      <c r="A3900" t="s">
        <v>2918</v>
      </c>
      <c r="B3900">
        <v>50</v>
      </c>
      <c r="D3900" s="20" t="s">
        <v>4611</v>
      </c>
      <c r="E3900" s="131">
        <v>0</v>
      </c>
    </row>
    <row r="3901" spans="1:5">
      <c r="A3901" t="s">
        <v>2919</v>
      </c>
      <c r="B3901">
        <v>50</v>
      </c>
      <c r="D3901" s="20" t="s">
        <v>4612</v>
      </c>
      <c r="E3901" s="131">
        <v>0</v>
      </c>
    </row>
    <row r="3902" spans="1:5">
      <c r="A3902" t="s">
        <v>2920</v>
      </c>
      <c r="B3902">
        <v>50</v>
      </c>
      <c r="D3902" s="20" t="s">
        <v>4613</v>
      </c>
      <c r="E3902" s="131">
        <v>0</v>
      </c>
    </row>
    <row r="3903" spans="1:5">
      <c r="A3903" t="s">
        <v>2921</v>
      </c>
      <c r="B3903">
        <v>50</v>
      </c>
      <c r="D3903" s="20" t="s">
        <v>4614</v>
      </c>
      <c r="E3903" s="131">
        <v>0</v>
      </c>
    </row>
    <row r="3904" spans="1:5">
      <c r="A3904" t="s">
        <v>2922</v>
      </c>
      <c r="B3904">
        <v>50</v>
      </c>
      <c r="D3904" s="20" t="s">
        <v>4615</v>
      </c>
      <c r="E3904" s="131">
        <v>0</v>
      </c>
    </row>
    <row r="3905" spans="1:5">
      <c r="A3905" t="s">
        <v>2923</v>
      </c>
      <c r="B3905">
        <v>50</v>
      </c>
      <c r="D3905" s="20" t="s">
        <v>4616</v>
      </c>
      <c r="E3905" s="131">
        <v>0</v>
      </c>
    </row>
    <row r="3906" spans="1:5">
      <c r="A3906" t="s">
        <v>5226</v>
      </c>
      <c r="B3906">
        <v>50</v>
      </c>
      <c r="D3906" s="20" t="s">
        <v>4617</v>
      </c>
      <c r="E3906" s="131">
        <v>0</v>
      </c>
    </row>
    <row r="3907" spans="1:5">
      <c r="A3907" t="s">
        <v>2924</v>
      </c>
      <c r="B3907">
        <v>50</v>
      </c>
      <c r="D3907" s="20" t="s">
        <v>4618</v>
      </c>
      <c r="E3907" s="131">
        <v>0</v>
      </c>
    </row>
    <row r="3908" spans="1:5">
      <c r="A3908" t="s">
        <v>2925</v>
      </c>
      <c r="B3908">
        <v>50</v>
      </c>
      <c r="D3908" s="20" t="s">
        <v>4619</v>
      </c>
      <c r="E3908" s="131">
        <v>0</v>
      </c>
    </row>
    <row r="3909" spans="1:5">
      <c r="A3909" t="s">
        <v>2926</v>
      </c>
      <c r="B3909">
        <v>50</v>
      </c>
      <c r="D3909" s="20" t="s">
        <v>4620</v>
      </c>
      <c r="E3909" s="131">
        <v>0</v>
      </c>
    </row>
    <row r="3910" spans="1:5">
      <c r="A3910" t="s">
        <v>2927</v>
      </c>
      <c r="B3910">
        <v>50</v>
      </c>
      <c r="D3910" s="20" t="s">
        <v>4621</v>
      </c>
      <c r="E3910" s="131">
        <v>0</v>
      </c>
    </row>
    <row r="3911" spans="1:5">
      <c r="A3911" t="s">
        <v>2928</v>
      </c>
      <c r="B3911">
        <v>50</v>
      </c>
      <c r="D3911" s="20" t="s">
        <v>4622</v>
      </c>
      <c r="E3911" s="131">
        <v>0</v>
      </c>
    </row>
    <row r="3912" spans="1:5">
      <c r="A3912" t="s">
        <v>2929</v>
      </c>
      <c r="B3912">
        <v>50</v>
      </c>
      <c r="D3912" s="20" t="s">
        <v>4623</v>
      </c>
      <c r="E3912" s="131">
        <v>0</v>
      </c>
    </row>
    <row r="3913" spans="1:5">
      <c r="A3913" t="s">
        <v>2930</v>
      </c>
      <c r="B3913">
        <v>50</v>
      </c>
      <c r="D3913" s="20" t="s">
        <v>4624</v>
      </c>
      <c r="E3913" s="131">
        <v>0</v>
      </c>
    </row>
    <row r="3914" spans="1:5">
      <c r="A3914" t="s">
        <v>2931</v>
      </c>
      <c r="B3914">
        <v>50</v>
      </c>
      <c r="D3914" s="20" t="s">
        <v>4625</v>
      </c>
      <c r="E3914" s="131">
        <v>0</v>
      </c>
    </row>
    <row r="3915" spans="1:5">
      <c r="A3915" t="s">
        <v>2932</v>
      </c>
      <c r="B3915">
        <v>50</v>
      </c>
      <c r="D3915" s="20" t="s">
        <v>4626</v>
      </c>
      <c r="E3915" s="131">
        <v>0</v>
      </c>
    </row>
    <row r="3916" spans="1:5">
      <c r="A3916" t="s">
        <v>2933</v>
      </c>
      <c r="B3916">
        <v>50</v>
      </c>
      <c r="D3916" s="20" t="s">
        <v>4627</v>
      </c>
      <c r="E3916" s="131">
        <v>0</v>
      </c>
    </row>
    <row r="3917" spans="1:5">
      <c r="A3917" t="s">
        <v>5227</v>
      </c>
      <c r="B3917">
        <v>50</v>
      </c>
      <c r="D3917" s="20" t="s">
        <v>4628</v>
      </c>
      <c r="E3917" s="131">
        <v>0</v>
      </c>
    </row>
    <row r="3918" spans="1:5">
      <c r="A3918" t="s">
        <v>2934</v>
      </c>
      <c r="B3918">
        <v>0</v>
      </c>
      <c r="D3918" s="20" t="s">
        <v>4629</v>
      </c>
      <c r="E3918" s="131">
        <v>0</v>
      </c>
    </row>
    <row r="3919" spans="1:5">
      <c r="A3919" t="s">
        <v>2935</v>
      </c>
      <c r="B3919">
        <v>50</v>
      </c>
      <c r="D3919" s="20" t="s">
        <v>4630</v>
      </c>
      <c r="E3919" s="131">
        <v>0</v>
      </c>
    </row>
    <row r="3920" spans="1:5">
      <c r="A3920" t="s">
        <v>2936</v>
      </c>
      <c r="B3920">
        <v>0</v>
      </c>
      <c r="D3920" s="20" t="s">
        <v>4631</v>
      </c>
      <c r="E3920" s="131">
        <v>0</v>
      </c>
    </row>
    <row r="3921" spans="1:5">
      <c r="A3921" t="s">
        <v>2937</v>
      </c>
      <c r="B3921">
        <v>50</v>
      </c>
      <c r="D3921" s="20" t="s">
        <v>4632</v>
      </c>
      <c r="E3921" s="131">
        <v>0</v>
      </c>
    </row>
    <row r="3922" spans="1:5">
      <c r="A3922" t="s">
        <v>2938</v>
      </c>
      <c r="B3922">
        <v>0</v>
      </c>
      <c r="D3922" s="20" t="s">
        <v>4633</v>
      </c>
      <c r="E3922" s="131">
        <v>0</v>
      </c>
    </row>
    <row r="3923" spans="1:5">
      <c r="A3923" t="s">
        <v>2939</v>
      </c>
      <c r="B3923">
        <v>50</v>
      </c>
      <c r="D3923" s="20" t="s">
        <v>4634</v>
      </c>
      <c r="E3923" s="131">
        <v>0</v>
      </c>
    </row>
    <row r="3924" spans="1:5">
      <c r="A3924" t="s">
        <v>2940</v>
      </c>
      <c r="B3924">
        <v>50</v>
      </c>
      <c r="D3924" s="20" t="s">
        <v>4635</v>
      </c>
      <c r="E3924" s="131">
        <v>0</v>
      </c>
    </row>
    <row r="3925" spans="1:5">
      <c r="A3925" t="s">
        <v>2941</v>
      </c>
      <c r="B3925">
        <v>0</v>
      </c>
      <c r="D3925" s="20" t="s">
        <v>4636</v>
      </c>
      <c r="E3925" s="131">
        <v>0</v>
      </c>
    </row>
    <row r="3926" spans="1:5">
      <c r="A3926" t="s">
        <v>2942</v>
      </c>
      <c r="B3926">
        <v>50</v>
      </c>
      <c r="D3926" s="20" t="s">
        <v>4637</v>
      </c>
      <c r="E3926" s="131">
        <v>0</v>
      </c>
    </row>
    <row r="3927" spans="1:5">
      <c r="A3927" t="s">
        <v>2943</v>
      </c>
      <c r="B3927">
        <v>50</v>
      </c>
      <c r="D3927" s="20" t="s">
        <v>4638</v>
      </c>
      <c r="E3927" s="131">
        <v>0</v>
      </c>
    </row>
    <row r="3928" spans="1:5">
      <c r="A3928" t="s">
        <v>2944</v>
      </c>
      <c r="B3928">
        <v>50</v>
      </c>
      <c r="D3928" s="20" t="s">
        <v>4639</v>
      </c>
      <c r="E3928" s="131">
        <v>0</v>
      </c>
    </row>
    <row r="3929" spans="1:5">
      <c r="A3929" t="s">
        <v>2945</v>
      </c>
      <c r="B3929">
        <v>50</v>
      </c>
      <c r="D3929" s="20" t="s">
        <v>4640</v>
      </c>
      <c r="E3929" s="131">
        <v>0</v>
      </c>
    </row>
    <row r="3930" spans="1:5">
      <c r="A3930" t="s">
        <v>2946</v>
      </c>
      <c r="B3930">
        <v>0</v>
      </c>
      <c r="D3930" s="20" t="s">
        <v>4641</v>
      </c>
      <c r="E3930" s="131">
        <v>0</v>
      </c>
    </row>
    <row r="3931" spans="1:5">
      <c r="A3931" t="s">
        <v>2947</v>
      </c>
      <c r="B3931">
        <v>0</v>
      </c>
      <c r="D3931" s="20" t="s">
        <v>4642</v>
      </c>
      <c r="E3931" s="131">
        <v>0</v>
      </c>
    </row>
    <row r="3932" spans="1:5">
      <c r="A3932" t="s">
        <v>2948</v>
      </c>
      <c r="B3932">
        <v>0</v>
      </c>
      <c r="D3932" s="20" t="s">
        <v>4643</v>
      </c>
      <c r="E3932" s="131">
        <v>0</v>
      </c>
    </row>
    <row r="3933" spans="1:5">
      <c r="A3933" t="s">
        <v>2949</v>
      </c>
      <c r="B3933">
        <v>0</v>
      </c>
      <c r="D3933" s="20" t="s">
        <v>4644</v>
      </c>
      <c r="E3933" s="131">
        <v>0</v>
      </c>
    </row>
    <row r="3934" spans="1:5">
      <c r="A3934" t="s">
        <v>2950</v>
      </c>
      <c r="B3934">
        <v>50</v>
      </c>
      <c r="D3934" s="20" t="s">
        <v>4645</v>
      </c>
      <c r="E3934" s="131">
        <v>0</v>
      </c>
    </row>
    <row r="3935" spans="1:5">
      <c r="A3935" t="s">
        <v>2951</v>
      </c>
      <c r="B3935">
        <v>50</v>
      </c>
      <c r="D3935" s="20" t="s">
        <v>4646</v>
      </c>
      <c r="E3935" s="131">
        <v>0</v>
      </c>
    </row>
    <row r="3936" spans="1:5">
      <c r="A3936" t="s">
        <v>2952</v>
      </c>
      <c r="B3936">
        <v>50</v>
      </c>
      <c r="D3936" s="20" t="s">
        <v>4647</v>
      </c>
      <c r="E3936" s="131">
        <v>0</v>
      </c>
    </row>
    <row r="3937" spans="1:5">
      <c r="A3937" t="s">
        <v>2953</v>
      </c>
      <c r="B3937">
        <v>50</v>
      </c>
      <c r="D3937" s="20" t="s">
        <v>4648</v>
      </c>
      <c r="E3937" s="131">
        <v>0</v>
      </c>
    </row>
    <row r="3938" spans="1:5">
      <c r="A3938" t="s">
        <v>2954</v>
      </c>
      <c r="B3938">
        <v>50</v>
      </c>
      <c r="D3938" s="20" t="s">
        <v>4649</v>
      </c>
      <c r="E3938" s="131">
        <v>0</v>
      </c>
    </row>
    <row r="3939" spans="1:5">
      <c r="A3939" t="s">
        <v>2955</v>
      </c>
      <c r="B3939">
        <v>2</v>
      </c>
      <c r="D3939" s="20" t="s">
        <v>4603</v>
      </c>
      <c r="E3939" s="131">
        <v>0</v>
      </c>
    </row>
    <row r="3940" spans="1:5">
      <c r="A3940" t="s">
        <v>2956</v>
      </c>
      <c r="B3940">
        <v>50</v>
      </c>
      <c r="D3940" s="20" t="s">
        <v>4604</v>
      </c>
      <c r="E3940" s="131">
        <v>0</v>
      </c>
    </row>
    <row r="3941" spans="1:5">
      <c r="A3941" t="s">
        <v>2957</v>
      </c>
      <c r="B3941">
        <v>50</v>
      </c>
      <c r="D3941" s="20" t="s">
        <v>4605</v>
      </c>
      <c r="E3941" s="131">
        <v>0</v>
      </c>
    </row>
    <row r="3942" spans="1:5">
      <c r="A3942" t="s">
        <v>2958</v>
      </c>
      <c r="B3942">
        <v>50</v>
      </c>
      <c r="D3942" s="20" t="s">
        <v>4606</v>
      </c>
      <c r="E3942" s="131">
        <v>0</v>
      </c>
    </row>
    <row r="3943" spans="1:5">
      <c r="A3943" t="s">
        <v>2959</v>
      </c>
      <c r="B3943">
        <v>50</v>
      </c>
      <c r="D3943" s="20" t="s">
        <v>4607</v>
      </c>
      <c r="E3943" s="131">
        <v>0</v>
      </c>
    </row>
    <row r="3944" spans="1:5">
      <c r="A3944" t="s">
        <v>2960</v>
      </c>
      <c r="B3944">
        <v>50</v>
      </c>
      <c r="D3944" s="20" t="s">
        <v>4608</v>
      </c>
      <c r="E3944" s="131">
        <v>0</v>
      </c>
    </row>
    <row r="3945" spans="1:5">
      <c r="A3945" t="s">
        <v>2961</v>
      </c>
      <c r="B3945">
        <v>0</v>
      </c>
      <c r="D3945" s="20" t="s">
        <v>4609</v>
      </c>
      <c r="E3945" s="131">
        <v>0</v>
      </c>
    </row>
    <row r="3946" spans="1:5">
      <c r="A3946" t="s">
        <v>2962</v>
      </c>
      <c r="B3946">
        <v>50</v>
      </c>
      <c r="D3946" s="20" t="s">
        <v>4610</v>
      </c>
      <c r="E3946" s="131">
        <v>0</v>
      </c>
    </row>
    <row r="3947" spans="1:5">
      <c r="A3947" t="s">
        <v>2963</v>
      </c>
      <c r="B3947">
        <v>50</v>
      </c>
      <c r="D3947" s="20" t="s">
        <v>4658</v>
      </c>
      <c r="E3947" s="131">
        <v>0</v>
      </c>
    </row>
    <row r="3948" spans="1:5">
      <c r="A3948" t="s">
        <v>2964</v>
      </c>
      <c r="B3948">
        <v>50</v>
      </c>
      <c r="D3948" s="20" t="s">
        <v>4659</v>
      </c>
      <c r="E3948" s="131">
        <v>0</v>
      </c>
    </row>
    <row r="3949" spans="1:5">
      <c r="A3949" t="s">
        <v>2965</v>
      </c>
      <c r="B3949">
        <v>0</v>
      </c>
      <c r="D3949" s="20" t="s">
        <v>4660</v>
      </c>
      <c r="E3949" s="131">
        <v>0</v>
      </c>
    </row>
    <row r="3950" spans="1:5">
      <c r="A3950" t="s">
        <v>2966</v>
      </c>
      <c r="B3950">
        <v>50</v>
      </c>
      <c r="D3950" s="20" t="s">
        <v>4661</v>
      </c>
      <c r="E3950" s="131">
        <v>0</v>
      </c>
    </row>
    <row r="3951" spans="1:5">
      <c r="A3951" t="s">
        <v>2967</v>
      </c>
      <c r="B3951">
        <v>0</v>
      </c>
      <c r="D3951" s="20" t="s">
        <v>4662</v>
      </c>
      <c r="E3951" s="131">
        <v>0</v>
      </c>
    </row>
    <row r="3952" spans="1:5">
      <c r="A3952" t="s">
        <v>2968</v>
      </c>
      <c r="B3952">
        <v>50</v>
      </c>
      <c r="D3952" s="20" t="s">
        <v>4663</v>
      </c>
      <c r="E3952" s="131">
        <v>0</v>
      </c>
    </row>
    <row r="3953" spans="1:5">
      <c r="A3953" t="s">
        <v>2969</v>
      </c>
      <c r="B3953">
        <v>50</v>
      </c>
      <c r="D3953" s="20" t="s">
        <v>4664</v>
      </c>
      <c r="E3953" s="131">
        <v>0</v>
      </c>
    </row>
    <row r="3954" spans="1:5">
      <c r="A3954" t="s">
        <v>2970</v>
      </c>
      <c r="B3954">
        <v>50</v>
      </c>
      <c r="D3954" s="20" t="s">
        <v>4665</v>
      </c>
      <c r="E3954" s="131">
        <v>0</v>
      </c>
    </row>
    <row r="3955" spans="1:5">
      <c r="A3955" t="s">
        <v>2971</v>
      </c>
      <c r="B3955">
        <v>50</v>
      </c>
      <c r="D3955" s="20" t="s">
        <v>4666</v>
      </c>
      <c r="E3955" s="131">
        <v>0</v>
      </c>
    </row>
    <row r="3956" spans="1:5">
      <c r="A3956" t="s">
        <v>2972</v>
      </c>
      <c r="B3956">
        <v>50</v>
      </c>
      <c r="D3956" s="20" t="s">
        <v>4667</v>
      </c>
      <c r="E3956" s="131">
        <v>0</v>
      </c>
    </row>
    <row r="3957" spans="1:5">
      <c r="A3957" t="s">
        <v>2973</v>
      </c>
      <c r="B3957">
        <v>50</v>
      </c>
      <c r="D3957" s="20" t="s">
        <v>4668</v>
      </c>
      <c r="E3957" s="131">
        <v>0</v>
      </c>
    </row>
    <row r="3958" spans="1:5">
      <c r="A3958" t="s">
        <v>2974</v>
      </c>
      <c r="B3958">
        <v>1</v>
      </c>
      <c r="D3958" s="20" t="s">
        <v>4669</v>
      </c>
      <c r="E3958" s="131">
        <v>0</v>
      </c>
    </row>
    <row r="3959" spans="1:5">
      <c r="A3959" t="s">
        <v>2975</v>
      </c>
      <c r="B3959">
        <v>50</v>
      </c>
      <c r="D3959" s="20" t="s">
        <v>4670</v>
      </c>
      <c r="E3959" s="131">
        <v>0</v>
      </c>
    </row>
    <row r="3960" spans="1:5">
      <c r="A3960" t="s">
        <v>2976</v>
      </c>
      <c r="B3960">
        <v>50</v>
      </c>
      <c r="D3960" s="20" t="s">
        <v>4671</v>
      </c>
      <c r="E3960" s="131">
        <v>0</v>
      </c>
    </row>
    <row r="3961" spans="1:5">
      <c r="A3961" t="s">
        <v>2977</v>
      </c>
      <c r="B3961">
        <v>50</v>
      </c>
      <c r="D3961" s="20" t="s">
        <v>4672</v>
      </c>
      <c r="E3961" s="131">
        <v>0</v>
      </c>
    </row>
    <row r="3962" spans="1:5">
      <c r="A3962" t="s">
        <v>2978</v>
      </c>
      <c r="B3962">
        <v>50</v>
      </c>
      <c r="D3962" s="20" t="s">
        <v>4673</v>
      </c>
      <c r="E3962" s="131">
        <v>0</v>
      </c>
    </row>
    <row r="3963" spans="1:5">
      <c r="A3963" t="s">
        <v>2979</v>
      </c>
      <c r="B3963">
        <v>50</v>
      </c>
      <c r="D3963" s="20" t="s">
        <v>4674</v>
      </c>
      <c r="E3963" s="131">
        <v>0</v>
      </c>
    </row>
    <row r="3964" spans="1:5">
      <c r="A3964" t="s">
        <v>2980</v>
      </c>
      <c r="B3964">
        <v>0</v>
      </c>
      <c r="D3964" s="20" t="s">
        <v>4675</v>
      </c>
      <c r="E3964" s="131">
        <v>0</v>
      </c>
    </row>
    <row r="3965" spans="1:5">
      <c r="A3965" t="s">
        <v>2981</v>
      </c>
      <c r="B3965">
        <v>50</v>
      </c>
      <c r="D3965" s="20" t="s">
        <v>4676</v>
      </c>
      <c r="E3965" s="131">
        <v>0</v>
      </c>
    </row>
    <row r="3966" spans="1:5">
      <c r="A3966" t="s">
        <v>2982</v>
      </c>
      <c r="B3966">
        <v>50</v>
      </c>
      <c r="D3966" s="20" t="s">
        <v>4677</v>
      </c>
      <c r="E3966" s="131">
        <v>0</v>
      </c>
    </row>
    <row r="3967" spans="1:5">
      <c r="A3967" t="s">
        <v>2983</v>
      </c>
      <c r="B3967">
        <v>50</v>
      </c>
      <c r="D3967" s="20" t="s">
        <v>4678</v>
      </c>
      <c r="E3967" s="131">
        <v>0</v>
      </c>
    </row>
    <row r="3968" spans="1:5">
      <c r="A3968" t="s">
        <v>2984</v>
      </c>
      <c r="B3968">
        <v>50</v>
      </c>
      <c r="D3968" s="20" t="s">
        <v>4679</v>
      </c>
      <c r="E3968" s="131">
        <v>0</v>
      </c>
    </row>
    <row r="3969" spans="1:5">
      <c r="A3969" t="s">
        <v>2985</v>
      </c>
      <c r="B3969">
        <v>50</v>
      </c>
      <c r="D3969" s="20" t="s">
        <v>4680</v>
      </c>
      <c r="E3969" s="131">
        <v>0</v>
      </c>
    </row>
    <row r="3970" spans="1:5">
      <c r="A3970" t="s">
        <v>2986</v>
      </c>
      <c r="B3970">
        <v>50</v>
      </c>
      <c r="D3970" s="20" t="s">
        <v>4681</v>
      </c>
      <c r="E3970" s="131">
        <v>0</v>
      </c>
    </row>
    <row r="3971" spans="1:5">
      <c r="A3971" t="s">
        <v>2987</v>
      </c>
      <c r="B3971">
        <v>50</v>
      </c>
      <c r="D3971" s="20" t="s">
        <v>4682</v>
      </c>
      <c r="E3971" s="131">
        <v>0</v>
      </c>
    </row>
    <row r="3972" spans="1:5">
      <c r="A3972" t="s">
        <v>2988</v>
      </c>
      <c r="B3972">
        <v>50</v>
      </c>
      <c r="D3972" s="20" t="s">
        <v>4683</v>
      </c>
      <c r="E3972" s="131">
        <v>0</v>
      </c>
    </row>
    <row r="3973" spans="1:5">
      <c r="A3973" t="s">
        <v>2989</v>
      </c>
      <c r="B3973">
        <v>50</v>
      </c>
      <c r="D3973" s="20" t="s">
        <v>4684</v>
      </c>
      <c r="E3973" s="131">
        <v>0</v>
      </c>
    </row>
    <row r="3974" spans="1:5">
      <c r="A3974" t="s">
        <v>2990</v>
      </c>
      <c r="B3974">
        <v>0</v>
      </c>
      <c r="D3974" s="20" t="s">
        <v>4685</v>
      </c>
      <c r="E3974" s="131">
        <v>0</v>
      </c>
    </row>
    <row r="3975" spans="1:5">
      <c r="A3975" t="s">
        <v>2991</v>
      </c>
      <c r="B3975">
        <v>50</v>
      </c>
      <c r="D3975" s="20" t="s">
        <v>4686</v>
      </c>
      <c r="E3975" s="131">
        <v>0</v>
      </c>
    </row>
    <row r="3976" spans="1:5">
      <c r="A3976" t="s">
        <v>2992</v>
      </c>
      <c r="B3976">
        <v>50</v>
      </c>
      <c r="D3976" s="20" t="s">
        <v>4687</v>
      </c>
      <c r="E3976" s="131">
        <v>0</v>
      </c>
    </row>
    <row r="3977" spans="1:5">
      <c r="A3977" t="s">
        <v>2993</v>
      </c>
      <c r="B3977">
        <v>0</v>
      </c>
      <c r="D3977" s="20" t="s">
        <v>4688</v>
      </c>
      <c r="E3977" s="131">
        <v>0</v>
      </c>
    </row>
    <row r="3978" spans="1:5">
      <c r="A3978" t="s">
        <v>2994</v>
      </c>
      <c r="B3978">
        <v>50</v>
      </c>
      <c r="D3978" s="20" t="s">
        <v>4689</v>
      </c>
      <c r="E3978" s="131">
        <v>0</v>
      </c>
    </row>
    <row r="3979" spans="1:5">
      <c r="A3979" t="s">
        <v>2995</v>
      </c>
      <c r="B3979">
        <v>50</v>
      </c>
      <c r="D3979" s="20" t="s">
        <v>4690</v>
      </c>
      <c r="E3979" s="131">
        <v>0</v>
      </c>
    </row>
    <row r="3980" spans="1:5">
      <c r="A3980" t="s">
        <v>2996</v>
      </c>
      <c r="B3980">
        <v>50</v>
      </c>
      <c r="D3980" s="20" t="s">
        <v>4691</v>
      </c>
      <c r="E3980" s="131">
        <v>0</v>
      </c>
    </row>
    <row r="3981" spans="1:5">
      <c r="A3981" t="s">
        <v>2997</v>
      </c>
      <c r="B3981">
        <v>50</v>
      </c>
      <c r="D3981" s="20" t="s">
        <v>4692</v>
      </c>
      <c r="E3981" s="131">
        <v>0</v>
      </c>
    </row>
    <row r="3982" spans="1:5">
      <c r="A3982" t="s">
        <v>2998</v>
      </c>
      <c r="B3982">
        <v>50</v>
      </c>
      <c r="D3982" s="20" t="s">
        <v>4693</v>
      </c>
      <c r="E3982" s="131">
        <v>0</v>
      </c>
    </row>
    <row r="3983" spans="1:5">
      <c r="A3983" t="s">
        <v>5228</v>
      </c>
      <c r="B3983">
        <v>50</v>
      </c>
      <c r="D3983" s="20" t="s">
        <v>4694</v>
      </c>
      <c r="E3983" s="131">
        <v>0</v>
      </c>
    </row>
    <row r="3984" spans="1:5">
      <c r="A3984" t="s">
        <v>2999</v>
      </c>
      <c r="B3984">
        <v>50</v>
      </c>
      <c r="D3984" s="20" t="s">
        <v>4695</v>
      </c>
      <c r="E3984" s="131">
        <v>0</v>
      </c>
    </row>
    <row r="3985" spans="1:5">
      <c r="A3985" t="s">
        <v>3000</v>
      </c>
      <c r="B3985">
        <v>50</v>
      </c>
      <c r="D3985" s="20" t="s">
        <v>4696</v>
      </c>
      <c r="E3985" s="131">
        <v>0</v>
      </c>
    </row>
    <row r="3986" spans="1:5">
      <c r="A3986" t="s">
        <v>3001</v>
      </c>
      <c r="B3986">
        <v>0</v>
      </c>
      <c r="D3986" s="20" t="s">
        <v>4650</v>
      </c>
      <c r="E3986" s="131">
        <v>0</v>
      </c>
    </row>
    <row r="3987" spans="1:5">
      <c r="A3987" t="s">
        <v>5229</v>
      </c>
      <c r="B3987">
        <v>0</v>
      </c>
      <c r="D3987" s="20" t="s">
        <v>4651</v>
      </c>
      <c r="E3987" s="131">
        <v>0</v>
      </c>
    </row>
    <row r="3988" spans="1:5">
      <c r="A3988" t="s">
        <v>3002</v>
      </c>
      <c r="B3988">
        <v>50</v>
      </c>
      <c r="D3988" s="20" t="s">
        <v>4652</v>
      </c>
      <c r="E3988" s="131">
        <v>0</v>
      </c>
    </row>
    <row r="3989" spans="1:5">
      <c r="A3989" t="s">
        <v>3003</v>
      </c>
      <c r="B3989">
        <v>50</v>
      </c>
      <c r="D3989" s="20" t="s">
        <v>4653</v>
      </c>
      <c r="E3989" s="131">
        <v>0</v>
      </c>
    </row>
    <row r="3990" spans="1:5">
      <c r="A3990" t="s">
        <v>3004</v>
      </c>
      <c r="B3990">
        <v>0</v>
      </c>
      <c r="D3990" s="20" t="s">
        <v>4654</v>
      </c>
      <c r="E3990" s="131">
        <v>0</v>
      </c>
    </row>
    <row r="3991" spans="1:5">
      <c r="A3991" t="s">
        <v>3005</v>
      </c>
      <c r="B3991">
        <v>0</v>
      </c>
      <c r="D3991" s="20" t="s">
        <v>4655</v>
      </c>
      <c r="E3991" s="131">
        <v>0</v>
      </c>
    </row>
    <row r="3992" spans="1:5">
      <c r="A3992" t="s">
        <v>3006</v>
      </c>
      <c r="B3992">
        <v>50</v>
      </c>
      <c r="D3992" s="20" t="s">
        <v>4656</v>
      </c>
      <c r="E3992" s="131">
        <v>0</v>
      </c>
    </row>
    <row r="3993" spans="1:5">
      <c r="A3993" t="s">
        <v>3007</v>
      </c>
      <c r="B3993">
        <v>50</v>
      </c>
      <c r="D3993" s="20" t="s">
        <v>4657</v>
      </c>
      <c r="E3993" s="131">
        <v>0</v>
      </c>
    </row>
    <row r="3994" spans="1:5">
      <c r="A3994" t="s">
        <v>3008</v>
      </c>
      <c r="B3994">
        <v>0</v>
      </c>
      <c r="D3994" s="20" t="s">
        <v>4705</v>
      </c>
      <c r="E3994" s="131">
        <v>0</v>
      </c>
    </row>
    <row r="3995" spans="1:5">
      <c r="A3995" t="s">
        <v>3009</v>
      </c>
      <c r="B3995">
        <v>50</v>
      </c>
      <c r="D3995" s="20" t="s">
        <v>4706</v>
      </c>
      <c r="E3995" s="131">
        <v>0</v>
      </c>
    </row>
    <row r="3996" spans="1:5">
      <c r="A3996" t="s">
        <v>3010</v>
      </c>
      <c r="B3996">
        <v>50</v>
      </c>
      <c r="D3996" s="20" t="s">
        <v>4707</v>
      </c>
      <c r="E3996" s="131">
        <v>0</v>
      </c>
    </row>
    <row r="3997" spans="1:5">
      <c r="A3997" t="s">
        <v>3011</v>
      </c>
      <c r="B3997">
        <v>50</v>
      </c>
      <c r="D3997" s="20" t="s">
        <v>4708</v>
      </c>
      <c r="E3997" s="131">
        <v>0</v>
      </c>
    </row>
    <row r="3998" spans="1:5">
      <c r="A3998" t="s">
        <v>3012</v>
      </c>
      <c r="B3998">
        <v>50</v>
      </c>
      <c r="D3998" s="20" t="s">
        <v>4709</v>
      </c>
      <c r="E3998" s="131">
        <v>0</v>
      </c>
    </row>
    <row r="3999" spans="1:5">
      <c r="A3999" t="s">
        <v>3013</v>
      </c>
      <c r="B3999">
        <v>0</v>
      </c>
      <c r="D3999" s="20" t="s">
        <v>4710</v>
      </c>
      <c r="E3999" s="131">
        <v>0</v>
      </c>
    </row>
    <row r="4000" spans="1:5">
      <c r="A4000" t="s">
        <v>3014</v>
      </c>
      <c r="B4000">
        <v>50</v>
      </c>
      <c r="D4000" s="20" t="s">
        <v>4711</v>
      </c>
      <c r="E4000" s="131">
        <v>0</v>
      </c>
    </row>
    <row r="4001" spans="1:5">
      <c r="A4001" t="s">
        <v>3015</v>
      </c>
      <c r="B4001">
        <v>50</v>
      </c>
      <c r="D4001" s="20" t="s">
        <v>4712</v>
      </c>
      <c r="E4001" s="131">
        <v>0</v>
      </c>
    </row>
    <row r="4002" spans="1:5">
      <c r="A4002" t="s">
        <v>3016</v>
      </c>
      <c r="B4002">
        <v>50</v>
      </c>
      <c r="D4002" s="20" t="s">
        <v>4713</v>
      </c>
      <c r="E4002" s="131">
        <v>0</v>
      </c>
    </row>
    <row r="4003" spans="1:5">
      <c r="A4003" t="s">
        <v>3017</v>
      </c>
      <c r="B4003">
        <v>1</v>
      </c>
      <c r="D4003" s="20" t="s">
        <v>4714</v>
      </c>
      <c r="E4003" s="131">
        <v>0</v>
      </c>
    </row>
    <row r="4004" spans="1:5">
      <c r="A4004" t="s">
        <v>3018</v>
      </c>
      <c r="B4004">
        <v>50</v>
      </c>
      <c r="D4004" s="20" t="s">
        <v>4715</v>
      </c>
      <c r="E4004" s="131">
        <v>0</v>
      </c>
    </row>
    <row r="4005" spans="1:5">
      <c r="A4005" t="s">
        <v>3019</v>
      </c>
      <c r="B4005">
        <v>50</v>
      </c>
      <c r="D4005" s="20" t="s">
        <v>4716</v>
      </c>
      <c r="E4005" s="131">
        <v>0</v>
      </c>
    </row>
    <row r="4006" spans="1:5">
      <c r="A4006" t="s">
        <v>3020</v>
      </c>
      <c r="B4006">
        <v>50</v>
      </c>
      <c r="D4006" s="20" t="s">
        <v>4717</v>
      </c>
      <c r="E4006" s="131">
        <v>0</v>
      </c>
    </row>
    <row r="4007" spans="1:5">
      <c r="A4007" t="s">
        <v>3021</v>
      </c>
      <c r="B4007">
        <v>50</v>
      </c>
      <c r="D4007" s="20" t="s">
        <v>4718</v>
      </c>
      <c r="E4007" s="131">
        <v>0</v>
      </c>
    </row>
    <row r="4008" spans="1:5">
      <c r="A4008" t="s">
        <v>5230</v>
      </c>
      <c r="B4008">
        <v>50</v>
      </c>
      <c r="D4008" s="20" t="s">
        <v>4719</v>
      </c>
      <c r="E4008" s="131">
        <v>0</v>
      </c>
    </row>
    <row r="4009" spans="1:5">
      <c r="A4009" t="s">
        <v>3022</v>
      </c>
      <c r="B4009">
        <v>0</v>
      </c>
      <c r="D4009" s="20" t="s">
        <v>4720</v>
      </c>
      <c r="E4009" s="131">
        <v>0</v>
      </c>
    </row>
    <row r="4010" spans="1:5">
      <c r="A4010" t="s">
        <v>3023</v>
      </c>
      <c r="B4010">
        <v>50</v>
      </c>
      <c r="D4010" s="20" t="s">
        <v>4721</v>
      </c>
      <c r="E4010" s="131">
        <v>0</v>
      </c>
    </row>
    <row r="4011" spans="1:5">
      <c r="A4011" t="s">
        <v>3024</v>
      </c>
      <c r="B4011">
        <v>50</v>
      </c>
      <c r="D4011" s="20" t="s">
        <v>4722</v>
      </c>
      <c r="E4011" s="131">
        <v>0</v>
      </c>
    </row>
    <row r="4012" spans="1:5">
      <c r="A4012" t="s">
        <v>3025</v>
      </c>
      <c r="B4012">
        <v>0</v>
      </c>
      <c r="D4012" s="20" t="s">
        <v>4723</v>
      </c>
      <c r="E4012" s="131">
        <v>0</v>
      </c>
    </row>
    <row r="4013" spans="1:5">
      <c r="A4013" t="s">
        <v>3026</v>
      </c>
      <c r="B4013">
        <v>50</v>
      </c>
      <c r="D4013" s="20" t="s">
        <v>4724</v>
      </c>
      <c r="E4013" s="131">
        <v>0</v>
      </c>
    </row>
    <row r="4014" spans="1:5">
      <c r="A4014" t="s">
        <v>3027</v>
      </c>
      <c r="B4014">
        <v>50</v>
      </c>
      <c r="D4014" s="20" t="s">
        <v>4725</v>
      </c>
      <c r="E4014" s="131">
        <v>0</v>
      </c>
    </row>
    <row r="4015" spans="1:5">
      <c r="A4015" t="s">
        <v>5231</v>
      </c>
      <c r="B4015">
        <v>50</v>
      </c>
      <c r="D4015" s="20" t="s">
        <v>4726</v>
      </c>
      <c r="E4015" s="131">
        <v>0</v>
      </c>
    </row>
    <row r="4016" spans="1:5">
      <c r="A4016" t="s">
        <v>3028</v>
      </c>
      <c r="B4016">
        <v>50</v>
      </c>
      <c r="D4016" s="20" t="s">
        <v>4727</v>
      </c>
      <c r="E4016" s="131">
        <v>0</v>
      </c>
    </row>
    <row r="4017" spans="1:5">
      <c r="A4017" t="s">
        <v>3029</v>
      </c>
      <c r="B4017">
        <v>50</v>
      </c>
      <c r="D4017" s="20" t="s">
        <v>4728</v>
      </c>
      <c r="E4017" s="131">
        <v>0</v>
      </c>
    </row>
    <row r="4018" spans="1:5">
      <c r="A4018" t="s">
        <v>3030</v>
      </c>
      <c r="B4018">
        <v>50</v>
      </c>
      <c r="D4018" s="20" t="s">
        <v>4729</v>
      </c>
      <c r="E4018" s="131">
        <v>0</v>
      </c>
    </row>
    <row r="4019" spans="1:5">
      <c r="A4019" t="s">
        <v>3031</v>
      </c>
      <c r="B4019">
        <v>50</v>
      </c>
      <c r="D4019" s="20" t="s">
        <v>4730</v>
      </c>
      <c r="E4019" s="131">
        <v>0</v>
      </c>
    </row>
    <row r="4020" spans="1:5">
      <c r="A4020" t="s">
        <v>3032</v>
      </c>
      <c r="B4020">
        <v>50</v>
      </c>
      <c r="D4020" s="20" t="s">
        <v>4731</v>
      </c>
      <c r="E4020" s="131">
        <v>0</v>
      </c>
    </row>
    <row r="4021" spans="1:5">
      <c r="A4021" t="s">
        <v>3033</v>
      </c>
      <c r="B4021">
        <v>50</v>
      </c>
      <c r="D4021" s="20" t="s">
        <v>4732</v>
      </c>
      <c r="E4021" s="131">
        <v>0</v>
      </c>
    </row>
    <row r="4022" spans="1:5">
      <c r="A4022" t="s">
        <v>3034</v>
      </c>
      <c r="B4022">
        <v>50</v>
      </c>
      <c r="D4022" s="20" t="s">
        <v>4733</v>
      </c>
      <c r="E4022" s="131">
        <v>0</v>
      </c>
    </row>
    <row r="4023" spans="1:5">
      <c r="A4023" t="s">
        <v>3035</v>
      </c>
      <c r="B4023">
        <v>50</v>
      </c>
      <c r="D4023" s="20" t="s">
        <v>4734</v>
      </c>
      <c r="E4023" s="131">
        <v>0</v>
      </c>
    </row>
    <row r="4024" spans="1:5">
      <c r="A4024" t="s">
        <v>3036</v>
      </c>
      <c r="B4024">
        <v>50</v>
      </c>
      <c r="D4024" s="20" t="s">
        <v>4735</v>
      </c>
      <c r="E4024" s="131">
        <v>0</v>
      </c>
    </row>
    <row r="4025" spans="1:5">
      <c r="A4025" t="s">
        <v>3037</v>
      </c>
      <c r="B4025">
        <v>50</v>
      </c>
      <c r="D4025" s="20" t="s">
        <v>4736</v>
      </c>
      <c r="E4025" s="131">
        <v>0</v>
      </c>
    </row>
    <row r="4026" spans="1:5">
      <c r="A4026" t="s">
        <v>3038</v>
      </c>
      <c r="B4026">
        <v>50</v>
      </c>
      <c r="D4026" s="20" t="s">
        <v>4737</v>
      </c>
      <c r="E4026" s="131">
        <v>0</v>
      </c>
    </row>
    <row r="4027" spans="1:5">
      <c r="A4027" t="s">
        <v>3039</v>
      </c>
      <c r="B4027">
        <v>50</v>
      </c>
      <c r="D4027" s="20" t="s">
        <v>4738</v>
      </c>
      <c r="E4027" s="131">
        <v>0</v>
      </c>
    </row>
    <row r="4028" spans="1:5">
      <c r="A4028" t="s">
        <v>3040</v>
      </c>
      <c r="B4028">
        <v>50</v>
      </c>
      <c r="D4028" s="20" t="s">
        <v>4739</v>
      </c>
      <c r="E4028" s="131">
        <v>0</v>
      </c>
    </row>
    <row r="4029" spans="1:5">
      <c r="A4029" t="s">
        <v>3041</v>
      </c>
      <c r="B4029">
        <v>50</v>
      </c>
      <c r="D4029" s="20" t="s">
        <v>4740</v>
      </c>
      <c r="E4029" s="131">
        <v>0</v>
      </c>
    </row>
    <row r="4030" spans="1:5">
      <c r="A4030" t="s">
        <v>5232</v>
      </c>
      <c r="B4030">
        <v>50</v>
      </c>
      <c r="D4030" s="20" t="s">
        <v>4741</v>
      </c>
      <c r="E4030" s="131">
        <v>0</v>
      </c>
    </row>
    <row r="4031" spans="1:5">
      <c r="A4031" t="s">
        <v>3042</v>
      </c>
      <c r="B4031">
        <v>50</v>
      </c>
      <c r="D4031" s="20" t="s">
        <v>4742</v>
      </c>
      <c r="E4031" s="131">
        <v>0</v>
      </c>
    </row>
    <row r="4032" spans="1:5">
      <c r="A4032" t="s">
        <v>3043</v>
      </c>
      <c r="B4032">
        <v>50</v>
      </c>
      <c r="D4032" s="20" t="s">
        <v>4743</v>
      </c>
      <c r="E4032" s="131">
        <v>0</v>
      </c>
    </row>
    <row r="4033" spans="1:5">
      <c r="A4033" t="s">
        <v>3044</v>
      </c>
      <c r="B4033">
        <v>50</v>
      </c>
      <c r="D4033" s="20" t="s">
        <v>4744</v>
      </c>
      <c r="E4033" s="131">
        <v>0</v>
      </c>
    </row>
    <row r="4034" spans="1:5">
      <c r="A4034" t="s">
        <v>3045</v>
      </c>
      <c r="B4034">
        <v>50</v>
      </c>
      <c r="D4034" s="20" t="s">
        <v>4745</v>
      </c>
      <c r="E4034" s="131">
        <v>0</v>
      </c>
    </row>
    <row r="4035" spans="1:5">
      <c r="A4035" t="s">
        <v>3046</v>
      </c>
      <c r="B4035">
        <v>50</v>
      </c>
      <c r="D4035" s="20" t="s">
        <v>4746</v>
      </c>
      <c r="E4035" s="131">
        <v>0</v>
      </c>
    </row>
    <row r="4036" spans="1:5">
      <c r="A4036" t="s">
        <v>3047</v>
      </c>
      <c r="B4036">
        <v>50</v>
      </c>
      <c r="D4036" s="20" t="s">
        <v>4747</v>
      </c>
      <c r="E4036" s="131">
        <v>0</v>
      </c>
    </row>
    <row r="4037" spans="1:5">
      <c r="A4037" t="s">
        <v>3048</v>
      </c>
      <c r="B4037">
        <v>50</v>
      </c>
      <c r="D4037" s="20" t="s">
        <v>4748</v>
      </c>
      <c r="E4037" s="131">
        <v>0</v>
      </c>
    </row>
    <row r="4038" spans="1:5">
      <c r="A4038" t="s">
        <v>3049</v>
      </c>
      <c r="B4038">
        <v>50</v>
      </c>
      <c r="D4038" s="20" t="s">
        <v>4749</v>
      </c>
      <c r="E4038" s="131">
        <v>0</v>
      </c>
    </row>
    <row r="4039" spans="1:5">
      <c r="A4039" t="s">
        <v>3050</v>
      </c>
      <c r="B4039">
        <v>50</v>
      </c>
      <c r="D4039" s="20" t="s">
        <v>4750</v>
      </c>
      <c r="E4039" s="131">
        <v>0</v>
      </c>
    </row>
    <row r="4040" spans="1:5">
      <c r="A4040" t="s">
        <v>3051</v>
      </c>
      <c r="B4040">
        <v>50</v>
      </c>
      <c r="D4040" s="20" t="s">
        <v>4751</v>
      </c>
      <c r="E4040" s="131">
        <v>0</v>
      </c>
    </row>
    <row r="4041" spans="1:5">
      <c r="A4041" t="s">
        <v>3052</v>
      </c>
      <c r="B4041">
        <v>50</v>
      </c>
      <c r="D4041" s="20" t="s">
        <v>4752</v>
      </c>
      <c r="E4041" s="131">
        <v>0</v>
      </c>
    </row>
    <row r="4042" spans="1:5">
      <c r="A4042" t="s">
        <v>5233</v>
      </c>
      <c r="B4042">
        <v>50</v>
      </c>
      <c r="D4042" s="20" t="s">
        <v>4753</v>
      </c>
      <c r="E4042" s="131">
        <v>0</v>
      </c>
    </row>
    <row r="4043" spans="1:5">
      <c r="A4043" t="s">
        <v>3053</v>
      </c>
      <c r="B4043">
        <v>50</v>
      </c>
      <c r="D4043" s="20" t="s">
        <v>4754</v>
      </c>
      <c r="E4043" s="131">
        <v>0</v>
      </c>
    </row>
    <row r="4044" spans="1:5">
      <c r="A4044" t="s">
        <v>3054</v>
      </c>
      <c r="B4044">
        <v>50</v>
      </c>
      <c r="D4044" s="20" t="s">
        <v>4755</v>
      </c>
      <c r="E4044" s="131">
        <v>0</v>
      </c>
    </row>
    <row r="4045" spans="1:5">
      <c r="A4045" t="s">
        <v>3055</v>
      </c>
      <c r="B4045">
        <v>0</v>
      </c>
      <c r="D4045" s="20" t="s">
        <v>4697</v>
      </c>
      <c r="E4045" s="131">
        <v>0</v>
      </c>
    </row>
    <row r="4046" spans="1:5">
      <c r="A4046" t="s">
        <v>3056</v>
      </c>
      <c r="B4046">
        <v>50</v>
      </c>
      <c r="D4046" s="20" t="s">
        <v>4698</v>
      </c>
      <c r="E4046" s="131">
        <v>0</v>
      </c>
    </row>
    <row r="4047" spans="1:5">
      <c r="A4047" t="s">
        <v>3057</v>
      </c>
      <c r="B4047">
        <v>0</v>
      </c>
      <c r="D4047" s="20" t="s">
        <v>4699</v>
      </c>
      <c r="E4047" s="131">
        <v>0</v>
      </c>
    </row>
    <row r="4048" spans="1:5">
      <c r="A4048" t="s">
        <v>3058</v>
      </c>
      <c r="B4048">
        <v>50</v>
      </c>
      <c r="D4048" s="20" t="s">
        <v>4700</v>
      </c>
      <c r="E4048" s="131">
        <v>0</v>
      </c>
    </row>
    <row r="4049" spans="1:5">
      <c r="A4049" t="s">
        <v>3059</v>
      </c>
      <c r="B4049">
        <v>0</v>
      </c>
      <c r="D4049" s="20" t="s">
        <v>4701</v>
      </c>
      <c r="E4049" s="131">
        <v>0</v>
      </c>
    </row>
    <row r="4050" spans="1:5">
      <c r="A4050" t="s">
        <v>3060</v>
      </c>
      <c r="B4050">
        <v>50</v>
      </c>
      <c r="D4050" s="20" t="s">
        <v>4702</v>
      </c>
      <c r="E4050" s="131">
        <v>0</v>
      </c>
    </row>
    <row r="4051" spans="1:5">
      <c r="A4051" t="s">
        <v>3061</v>
      </c>
      <c r="B4051">
        <v>50</v>
      </c>
      <c r="D4051" s="20" t="s">
        <v>4703</v>
      </c>
      <c r="E4051" s="131">
        <v>0</v>
      </c>
    </row>
    <row r="4052" spans="1:5">
      <c r="A4052" t="s">
        <v>3062</v>
      </c>
      <c r="B4052">
        <v>50</v>
      </c>
      <c r="D4052" s="20" t="s">
        <v>4704</v>
      </c>
      <c r="E4052" s="131">
        <v>0</v>
      </c>
    </row>
    <row r="4053" spans="1:5">
      <c r="A4053" t="s">
        <v>3063</v>
      </c>
      <c r="B4053">
        <v>50</v>
      </c>
      <c r="D4053" s="20" t="s">
        <v>4764</v>
      </c>
      <c r="E4053" s="131">
        <v>0</v>
      </c>
    </row>
    <row r="4054" spans="1:5">
      <c r="A4054" t="s">
        <v>3064</v>
      </c>
      <c r="B4054">
        <v>50</v>
      </c>
      <c r="D4054" s="20" t="s">
        <v>4765</v>
      </c>
      <c r="E4054" s="131">
        <v>0</v>
      </c>
    </row>
    <row r="4055" spans="1:5">
      <c r="A4055" t="s">
        <v>3065</v>
      </c>
      <c r="B4055">
        <v>50</v>
      </c>
      <c r="D4055" s="20" t="s">
        <v>4766</v>
      </c>
      <c r="E4055" s="131">
        <v>0</v>
      </c>
    </row>
    <row r="4056" spans="1:5">
      <c r="A4056" t="s">
        <v>3066</v>
      </c>
      <c r="B4056">
        <v>50</v>
      </c>
      <c r="D4056" s="20" t="s">
        <v>4767</v>
      </c>
      <c r="E4056" s="131">
        <v>0</v>
      </c>
    </row>
    <row r="4057" spans="1:5">
      <c r="A4057" t="s">
        <v>3067</v>
      </c>
      <c r="B4057">
        <v>50</v>
      </c>
      <c r="D4057" s="20" t="s">
        <v>4768</v>
      </c>
      <c r="E4057" s="131">
        <v>0</v>
      </c>
    </row>
    <row r="4058" spans="1:5">
      <c r="A4058" t="s">
        <v>3068</v>
      </c>
      <c r="B4058">
        <v>50</v>
      </c>
      <c r="D4058" s="20" t="s">
        <v>4769</v>
      </c>
      <c r="E4058" s="131">
        <v>0</v>
      </c>
    </row>
    <row r="4059" spans="1:5">
      <c r="A4059" t="s">
        <v>3069</v>
      </c>
      <c r="B4059">
        <v>50</v>
      </c>
      <c r="D4059" s="20" t="s">
        <v>4770</v>
      </c>
      <c r="E4059" s="131">
        <v>0</v>
      </c>
    </row>
    <row r="4060" spans="1:5">
      <c r="A4060" t="s">
        <v>3070</v>
      </c>
      <c r="B4060">
        <v>50</v>
      </c>
      <c r="D4060" s="20" t="s">
        <v>4771</v>
      </c>
      <c r="E4060" s="131">
        <v>0</v>
      </c>
    </row>
    <row r="4061" spans="1:5">
      <c r="A4061" t="s">
        <v>3071</v>
      </c>
      <c r="B4061">
        <v>0</v>
      </c>
      <c r="D4061" s="20" t="s">
        <v>4772</v>
      </c>
      <c r="E4061" s="131">
        <v>0</v>
      </c>
    </row>
    <row r="4062" spans="1:5">
      <c r="A4062" t="s">
        <v>3072</v>
      </c>
      <c r="B4062">
        <v>50</v>
      </c>
      <c r="D4062" s="20" t="s">
        <v>4773</v>
      </c>
      <c r="E4062" s="131">
        <v>0</v>
      </c>
    </row>
    <row r="4063" spans="1:5">
      <c r="A4063" t="s">
        <v>3073</v>
      </c>
      <c r="B4063">
        <v>50</v>
      </c>
      <c r="D4063" s="20" t="s">
        <v>4774</v>
      </c>
      <c r="E4063" s="131">
        <v>0</v>
      </c>
    </row>
    <row r="4064" spans="1:5">
      <c r="A4064" t="s">
        <v>3074</v>
      </c>
      <c r="B4064">
        <v>50</v>
      </c>
      <c r="D4064" s="20" t="s">
        <v>4775</v>
      </c>
      <c r="E4064" s="131">
        <v>0</v>
      </c>
    </row>
    <row r="4065" spans="1:5">
      <c r="A4065" t="s">
        <v>3075</v>
      </c>
      <c r="B4065">
        <v>0</v>
      </c>
      <c r="D4065" s="20" t="s">
        <v>4776</v>
      </c>
      <c r="E4065" s="131">
        <v>0</v>
      </c>
    </row>
    <row r="4066" spans="1:5">
      <c r="A4066" t="s">
        <v>3076</v>
      </c>
      <c r="B4066">
        <v>0</v>
      </c>
      <c r="D4066" s="20" t="s">
        <v>4777</v>
      </c>
      <c r="E4066" s="131">
        <v>0</v>
      </c>
    </row>
    <row r="4067" spans="1:5">
      <c r="A4067" t="s">
        <v>3077</v>
      </c>
      <c r="B4067">
        <v>50</v>
      </c>
      <c r="D4067" s="20" t="s">
        <v>4778</v>
      </c>
      <c r="E4067" s="131">
        <v>0</v>
      </c>
    </row>
    <row r="4068" spans="1:5">
      <c r="A4068" t="s">
        <v>3078</v>
      </c>
      <c r="B4068">
        <v>50</v>
      </c>
      <c r="D4068" s="20" t="s">
        <v>4779</v>
      </c>
      <c r="E4068" s="131">
        <v>0</v>
      </c>
    </row>
    <row r="4069" spans="1:5">
      <c r="A4069" t="s">
        <v>3079</v>
      </c>
      <c r="B4069">
        <v>0</v>
      </c>
      <c r="D4069" s="20" t="s">
        <v>4780</v>
      </c>
      <c r="E4069" s="131">
        <v>0</v>
      </c>
    </row>
    <row r="4070" spans="1:5">
      <c r="A4070" t="s">
        <v>3080</v>
      </c>
      <c r="B4070">
        <v>50</v>
      </c>
      <c r="D4070" s="20" t="s">
        <v>4781</v>
      </c>
      <c r="E4070" s="131">
        <v>0</v>
      </c>
    </row>
    <row r="4071" spans="1:5">
      <c r="A4071" t="s">
        <v>3081</v>
      </c>
      <c r="B4071">
        <v>50</v>
      </c>
      <c r="D4071" s="20" t="s">
        <v>4782</v>
      </c>
      <c r="E4071" s="131">
        <v>0</v>
      </c>
    </row>
    <row r="4072" spans="1:5">
      <c r="A4072" t="s">
        <v>3082</v>
      </c>
      <c r="B4072">
        <v>50</v>
      </c>
      <c r="D4072" s="20" t="s">
        <v>4783</v>
      </c>
      <c r="E4072" s="131">
        <v>0</v>
      </c>
    </row>
    <row r="4073" spans="1:5">
      <c r="A4073" t="s">
        <v>3083</v>
      </c>
      <c r="B4073">
        <v>1</v>
      </c>
      <c r="D4073" s="20" t="s">
        <v>4784</v>
      </c>
      <c r="E4073" s="131">
        <v>0</v>
      </c>
    </row>
    <row r="4074" spans="1:5">
      <c r="A4074" t="s">
        <v>3084</v>
      </c>
      <c r="B4074">
        <v>50</v>
      </c>
      <c r="D4074" s="20" t="s">
        <v>4785</v>
      </c>
      <c r="E4074" s="131">
        <v>0</v>
      </c>
    </row>
    <row r="4075" spans="1:5">
      <c r="A4075" t="s">
        <v>3085</v>
      </c>
      <c r="B4075">
        <v>50</v>
      </c>
      <c r="D4075" s="20" t="s">
        <v>4786</v>
      </c>
      <c r="E4075" s="131">
        <v>0</v>
      </c>
    </row>
    <row r="4076" spans="1:5">
      <c r="A4076" t="s">
        <v>3086</v>
      </c>
      <c r="B4076">
        <v>50</v>
      </c>
      <c r="D4076" s="20" t="s">
        <v>4787</v>
      </c>
      <c r="E4076" s="131">
        <v>0</v>
      </c>
    </row>
    <row r="4077" spans="1:5">
      <c r="A4077" t="s">
        <v>3087</v>
      </c>
      <c r="B4077">
        <v>0</v>
      </c>
      <c r="D4077" s="20" t="s">
        <v>4788</v>
      </c>
      <c r="E4077" s="131">
        <v>0</v>
      </c>
    </row>
    <row r="4078" spans="1:5">
      <c r="A4078" t="s">
        <v>3088</v>
      </c>
      <c r="B4078">
        <v>0</v>
      </c>
      <c r="D4078" s="20" t="s">
        <v>4789</v>
      </c>
      <c r="E4078" s="131">
        <v>0</v>
      </c>
    </row>
    <row r="4079" spans="1:5">
      <c r="A4079" t="s">
        <v>3089</v>
      </c>
      <c r="B4079">
        <v>50</v>
      </c>
      <c r="D4079" s="20" t="s">
        <v>4790</v>
      </c>
      <c r="E4079" s="131">
        <v>0</v>
      </c>
    </row>
    <row r="4080" spans="1:5">
      <c r="A4080" t="s">
        <v>3090</v>
      </c>
      <c r="B4080">
        <v>50</v>
      </c>
      <c r="D4080" s="20" t="s">
        <v>4791</v>
      </c>
      <c r="E4080" s="131">
        <v>0</v>
      </c>
    </row>
    <row r="4081" spans="1:5">
      <c r="A4081" t="s">
        <v>3091</v>
      </c>
      <c r="B4081">
        <v>0</v>
      </c>
      <c r="D4081" s="20" t="s">
        <v>4792</v>
      </c>
      <c r="E4081" s="131">
        <v>0</v>
      </c>
    </row>
    <row r="4082" spans="1:5">
      <c r="A4082" t="s">
        <v>3092</v>
      </c>
      <c r="B4082">
        <v>0</v>
      </c>
      <c r="D4082" s="20" t="s">
        <v>4793</v>
      </c>
      <c r="E4082" s="131">
        <v>0</v>
      </c>
    </row>
    <row r="4083" spans="1:5">
      <c r="A4083" t="s">
        <v>3093</v>
      </c>
      <c r="B4083">
        <v>50</v>
      </c>
      <c r="D4083" s="20" t="s">
        <v>4794</v>
      </c>
      <c r="E4083" s="131">
        <v>0</v>
      </c>
    </row>
    <row r="4084" spans="1:5">
      <c r="A4084" t="s">
        <v>3094</v>
      </c>
      <c r="B4084">
        <v>50</v>
      </c>
      <c r="D4084" s="20" t="s">
        <v>4795</v>
      </c>
      <c r="E4084" s="131">
        <v>0</v>
      </c>
    </row>
    <row r="4085" spans="1:5">
      <c r="A4085" t="s">
        <v>3095</v>
      </c>
      <c r="B4085">
        <v>50</v>
      </c>
      <c r="D4085" s="20" t="s">
        <v>4796</v>
      </c>
      <c r="E4085" s="131">
        <v>0</v>
      </c>
    </row>
    <row r="4086" spans="1:5">
      <c r="A4086" t="s">
        <v>3096</v>
      </c>
      <c r="B4086">
        <v>50</v>
      </c>
      <c r="D4086" s="20" t="s">
        <v>4797</v>
      </c>
      <c r="E4086" s="131">
        <v>0</v>
      </c>
    </row>
    <row r="4087" spans="1:5">
      <c r="A4087" t="s">
        <v>3097</v>
      </c>
      <c r="B4087">
        <v>50</v>
      </c>
      <c r="D4087" s="20" t="s">
        <v>4798</v>
      </c>
      <c r="E4087" s="131">
        <v>0</v>
      </c>
    </row>
    <row r="4088" spans="1:5">
      <c r="A4088" t="s">
        <v>3098</v>
      </c>
      <c r="B4088">
        <v>50</v>
      </c>
      <c r="D4088" s="20" t="s">
        <v>4799</v>
      </c>
      <c r="E4088" s="131">
        <v>0</v>
      </c>
    </row>
    <row r="4089" spans="1:5">
      <c r="A4089" t="s">
        <v>3099</v>
      </c>
      <c r="B4089">
        <v>50</v>
      </c>
      <c r="D4089" s="20" t="s">
        <v>4800</v>
      </c>
      <c r="E4089" s="131">
        <v>0</v>
      </c>
    </row>
    <row r="4090" spans="1:5">
      <c r="A4090" t="s">
        <v>3100</v>
      </c>
      <c r="B4090">
        <v>0</v>
      </c>
      <c r="D4090" s="20" t="s">
        <v>4801</v>
      </c>
      <c r="E4090" s="131">
        <v>0</v>
      </c>
    </row>
    <row r="4091" spans="1:5">
      <c r="A4091" t="s">
        <v>3101</v>
      </c>
      <c r="B4091">
        <v>50</v>
      </c>
      <c r="D4091" s="20" t="s">
        <v>4802</v>
      </c>
      <c r="E4091" s="131">
        <v>0</v>
      </c>
    </row>
    <row r="4092" spans="1:5">
      <c r="A4092" t="s">
        <v>3102</v>
      </c>
      <c r="B4092">
        <v>50</v>
      </c>
      <c r="D4092" s="20" t="s">
        <v>4756</v>
      </c>
      <c r="E4092" s="131">
        <v>0</v>
      </c>
    </row>
    <row r="4093" spans="1:5">
      <c r="A4093" t="s">
        <v>3103</v>
      </c>
      <c r="B4093">
        <v>0</v>
      </c>
      <c r="D4093" s="20" t="s">
        <v>4757</v>
      </c>
      <c r="E4093" s="131">
        <v>0</v>
      </c>
    </row>
    <row r="4094" spans="1:5">
      <c r="A4094" t="s">
        <v>3104</v>
      </c>
      <c r="B4094">
        <v>0</v>
      </c>
      <c r="D4094" s="20" t="s">
        <v>4758</v>
      </c>
      <c r="E4094" s="131">
        <v>0</v>
      </c>
    </row>
    <row r="4095" spans="1:5">
      <c r="A4095" t="s">
        <v>3105</v>
      </c>
      <c r="B4095">
        <v>50</v>
      </c>
      <c r="D4095" s="20" t="s">
        <v>4759</v>
      </c>
      <c r="E4095" s="131">
        <v>0</v>
      </c>
    </row>
    <row r="4096" spans="1:5">
      <c r="A4096" t="s">
        <v>3106</v>
      </c>
      <c r="B4096">
        <v>50</v>
      </c>
      <c r="D4096" s="20" t="s">
        <v>4760</v>
      </c>
      <c r="E4096" s="131">
        <v>0</v>
      </c>
    </row>
    <row r="4097" spans="1:5">
      <c r="A4097" t="s">
        <v>3107</v>
      </c>
      <c r="B4097">
        <v>50</v>
      </c>
      <c r="D4097" s="20" t="s">
        <v>4761</v>
      </c>
      <c r="E4097" s="131">
        <v>0</v>
      </c>
    </row>
    <row r="4098" spans="1:5">
      <c r="A4098" t="s">
        <v>3108</v>
      </c>
      <c r="B4098">
        <v>50</v>
      </c>
      <c r="D4098" s="20" t="s">
        <v>4762</v>
      </c>
      <c r="E4098" s="131">
        <v>0</v>
      </c>
    </row>
    <row r="4099" spans="1:5">
      <c r="A4099" t="s">
        <v>3109</v>
      </c>
      <c r="B4099">
        <v>50</v>
      </c>
      <c r="D4099" s="20" t="s">
        <v>4763</v>
      </c>
      <c r="E4099" s="131">
        <v>0</v>
      </c>
    </row>
    <row r="4100" spans="1:5">
      <c r="A4100" t="s">
        <v>3110</v>
      </c>
      <c r="B4100">
        <v>50</v>
      </c>
      <c r="D4100" s="20" t="s">
        <v>4807</v>
      </c>
      <c r="E4100" s="131">
        <v>0</v>
      </c>
    </row>
    <row r="4101" spans="1:5">
      <c r="A4101" t="s">
        <v>3111</v>
      </c>
      <c r="B4101">
        <v>0</v>
      </c>
      <c r="D4101" s="20" t="s">
        <v>4808</v>
      </c>
      <c r="E4101" s="131">
        <v>0</v>
      </c>
    </row>
    <row r="4102" spans="1:5">
      <c r="A4102" t="s">
        <v>3112</v>
      </c>
      <c r="B4102">
        <v>50</v>
      </c>
      <c r="D4102" s="20" t="s">
        <v>4809</v>
      </c>
      <c r="E4102" s="131">
        <v>0</v>
      </c>
    </row>
    <row r="4103" spans="1:5">
      <c r="A4103" t="s">
        <v>3113</v>
      </c>
      <c r="B4103">
        <v>50</v>
      </c>
      <c r="D4103" s="20" t="s">
        <v>4810</v>
      </c>
      <c r="E4103" s="131">
        <v>0</v>
      </c>
    </row>
    <row r="4104" spans="1:5">
      <c r="A4104" t="s">
        <v>3114</v>
      </c>
      <c r="B4104">
        <v>50</v>
      </c>
      <c r="D4104" s="20" t="s">
        <v>4811</v>
      </c>
      <c r="E4104" s="131">
        <v>0</v>
      </c>
    </row>
    <row r="4105" spans="1:5">
      <c r="A4105" t="s">
        <v>3115</v>
      </c>
      <c r="B4105">
        <v>50</v>
      </c>
      <c r="D4105" s="20" t="s">
        <v>4812</v>
      </c>
      <c r="E4105" s="131">
        <v>0</v>
      </c>
    </row>
    <row r="4106" spans="1:5">
      <c r="A4106" t="s">
        <v>3116</v>
      </c>
      <c r="B4106">
        <v>50</v>
      </c>
      <c r="D4106" s="20" t="s">
        <v>4813</v>
      </c>
      <c r="E4106" s="131">
        <v>0</v>
      </c>
    </row>
    <row r="4107" spans="1:5">
      <c r="A4107" t="s">
        <v>3117</v>
      </c>
      <c r="B4107">
        <v>50</v>
      </c>
      <c r="D4107" s="20" t="s">
        <v>4814</v>
      </c>
      <c r="E4107" s="131">
        <v>0</v>
      </c>
    </row>
    <row r="4108" spans="1:5">
      <c r="A4108" t="s">
        <v>3118</v>
      </c>
      <c r="B4108">
        <v>50</v>
      </c>
      <c r="D4108" s="20" t="s">
        <v>4815</v>
      </c>
      <c r="E4108" s="131">
        <v>0</v>
      </c>
    </row>
    <row r="4109" spans="1:5">
      <c r="A4109" t="s">
        <v>3119</v>
      </c>
      <c r="B4109">
        <v>50</v>
      </c>
      <c r="D4109" s="20" t="s">
        <v>4816</v>
      </c>
      <c r="E4109" s="131">
        <v>0</v>
      </c>
    </row>
    <row r="4110" spans="1:5">
      <c r="A4110" t="s">
        <v>3120</v>
      </c>
      <c r="B4110">
        <v>50</v>
      </c>
      <c r="D4110" s="20" t="s">
        <v>4817</v>
      </c>
      <c r="E4110" s="131">
        <v>0</v>
      </c>
    </row>
    <row r="4111" spans="1:5">
      <c r="A4111" t="s">
        <v>3121</v>
      </c>
      <c r="B4111">
        <v>50</v>
      </c>
      <c r="D4111" s="20" t="s">
        <v>4818</v>
      </c>
      <c r="E4111" s="131">
        <v>0</v>
      </c>
    </row>
    <row r="4112" spans="1:5">
      <c r="A4112" t="s">
        <v>3122</v>
      </c>
      <c r="B4112">
        <v>50</v>
      </c>
      <c r="D4112" s="20" t="s">
        <v>4819</v>
      </c>
      <c r="E4112" s="131">
        <v>0</v>
      </c>
    </row>
    <row r="4113" spans="1:5">
      <c r="A4113" t="s">
        <v>3123</v>
      </c>
      <c r="B4113">
        <v>50</v>
      </c>
      <c r="D4113" s="20" t="s">
        <v>4820</v>
      </c>
      <c r="E4113" s="131">
        <v>0</v>
      </c>
    </row>
    <row r="4114" spans="1:5">
      <c r="A4114" t="s">
        <v>3124</v>
      </c>
      <c r="B4114">
        <v>50</v>
      </c>
      <c r="D4114" s="20" t="s">
        <v>4821</v>
      </c>
      <c r="E4114" s="131">
        <v>0</v>
      </c>
    </row>
    <row r="4115" spans="1:5">
      <c r="A4115" t="s">
        <v>3125</v>
      </c>
      <c r="B4115">
        <v>50</v>
      </c>
      <c r="D4115" s="20" t="s">
        <v>4822</v>
      </c>
      <c r="E4115" s="131">
        <v>0</v>
      </c>
    </row>
    <row r="4116" spans="1:5">
      <c r="A4116" t="s">
        <v>3126</v>
      </c>
      <c r="B4116">
        <v>50</v>
      </c>
      <c r="D4116" s="20" t="s">
        <v>4823</v>
      </c>
      <c r="E4116" s="131">
        <v>0</v>
      </c>
    </row>
    <row r="4117" spans="1:5">
      <c r="A4117" t="s">
        <v>3127</v>
      </c>
      <c r="B4117">
        <v>0</v>
      </c>
      <c r="D4117" s="20" t="s">
        <v>4824</v>
      </c>
      <c r="E4117" s="131">
        <v>0</v>
      </c>
    </row>
    <row r="4118" spans="1:5">
      <c r="A4118" t="s">
        <v>3128</v>
      </c>
      <c r="B4118">
        <v>50</v>
      </c>
      <c r="D4118" s="20" t="s">
        <v>4825</v>
      </c>
      <c r="E4118" s="131">
        <v>0</v>
      </c>
    </row>
    <row r="4119" spans="1:5">
      <c r="A4119" t="s">
        <v>3129</v>
      </c>
      <c r="B4119">
        <v>50</v>
      </c>
      <c r="D4119" s="20" t="s">
        <v>4826</v>
      </c>
      <c r="E4119" s="131">
        <v>0</v>
      </c>
    </row>
    <row r="4120" spans="1:5">
      <c r="A4120" t="s">
        <v>3130</v>
      </c>
      <c r="B4120">
        <v>50</v>
      </c>
      <c r="D4120" s="20" t="s">
        <v>4827</v>
      </c>
      <c r="E4120" s="131">
        <v>0</v>
      </c>
    </row>
    <row r="4121" spans="1:5">
      <c r="A4121" t="s">
        <v>3131</v>
      </c>
      <c r="B4121">
        <v>50</v>
      </c>
      <c r="D4121" s="20" t="s">
        <v>4828</v>
      </c>
      <c r="E4121" s="131">
        <v>0</v>
      </c>
    </row>
    <row r="4122" spans="1:5">
      <c r="A4122" t="s">
        <v>3132</v>
      </c>
      <c r="B4122">
        <v>50</v>
      </c>
      <c r="D4122" s="20" t="s">
        <v>4829</v>
      </c>
      <c r="E4122" s="131">
        <v>0</v>
      </c>
    </row>
    <row r="4123" spans="1:5">
      <c r="A4123" t="s">
        <v>3133</v>
      </c>
      <c r="B4123">
        <v>50</v>
      </c>
      <c r="D4123" s="20" t="s">
        <v>4830</v>
      </c>
      <c r="E4123" s="131">
        <v>0</v>
      </c>
    </row>
    <row r="4124" spans="1:5">
      <c r="A4124" t="s">
        <v>3134</v>
      </c>
      <c r="B4124">
        <v>50</v>
      </c>
      <c r="D4124" s="20" t="s">
        <v>4831</v>
      </c>
      <c r="E4124" s="131">
        <v>0</v>
      </c>
    </row>
    <row r="4125" spans="1:5">
      <c r="A4125" t="s">
        <v>3135</v>
      </c>
      <c r="B4125">
        <v>50</v>
      </c>
      <c r="D4125" s="20" t="s">
        <v>4832</v>
      </c>
      <c r="E4125" s="131">
        <v>0</v>
      </c>
    </row>
    <row r="4126" spans="1:5">
      <c r="A4126" t="s">
        <v>3136</v>
      </c>
      <c r="B4126">
        <v>50</v>
      </c>
      <c r="D4126" s="20" t="s">
        <v>4803</v>
      </c>
      <c r="E4126" s="131">
        <v>0</v>
      </c>
    </row>
    <row r="4127" spans="1:5">
      <c r="A4127" t="s">
        <v>3137</v>
      </c>
      <c r="B4127">
        <v>50</v>
      </c>
      <c r="D4127" s="20" t="s">
        <v>4804</v>
      </c>
      <c r="E4127" s="131">
        <v>0</v>
      </c>
    </row>
    <row r="4128" spans="1:5">
      <c r="A4128" t="s">
        <v>3138</v>
      </c>
      <c r="B4128">
        <v>50</v>
      </c>
      <c r="D4128" s="20" t="s">
        <v>4805</v>
      </c>
      <c r="E4128" s="131">
        <v>0</v>
      </c>
    </row>
    <row r="4129" spans="1:5">
      <c r="A4129" t="s">
        <v>3139</v>
      </c>
      <c r="B4129">
        <v>0</v>
      </c>
      <c r="D4129" s="20" t="s">
        <v>4806</v>
      </c>
      <c r="E4129" s="131">
        <v>0</v>
      </c>
    </row>
    <row r="4130" spans="1:5">
      <c r="A4130" t="s">
        <v>3140</v>
      </c>
      <c r="B4130">
        <v>0</v>
      </c>
      <c r="D4130" s="20" t="s">
        <v>4841</v>
      </c>
      <c r="E4130" s="131">
        <v>0</v>
      </c>
    </row>
    <row r="4131" spans="1:5">
      <c r="A4131" t="s">
        <v>3141</v>
      </c>
      <c r="B4131">
        <v>50</v>
      </c>
      <c r="D4131" s="20" t="s">
        <v>4842</v>
      </c>
      <c r="E4131" s="131">
        <v>0</v>
      </c>
    </row>
    <row r="4132" spans="1:5">
      <c r="A4132" t="s">
        <v>3142</v>
      </c>
      <c r="B4132">
        <v>50</v>
      </c>
      <c r="D4132" s="20" t="s">
        <v>4843</v>
      </c>
      <c r="E4132" s="131">
        <v>0</v>
      </c>
    </row>
    <row r="4133" spans="1:5">
      <c r="A4133" t="s">
        <v>3143</v>
      </c>
      <c r="B4133">
        <v>0</v>
      </c>
      <c r="D4133" s="20" t="s">
        <v>4844</v>
      </c>
      <c r="E4133" s="131">
        <v>0</v>
      </c>
    </row>
    <row r="4134" spans="1:5">
      <c r="A4134" t="s">
        <v>3144</v>
      </c>
      <c r="B4134">
        <v>50</v>
      </c>
      <c r="D4134" s="20" t="s">
        <v>4845</v>
      </c>
      <c r="E4134" s="131">
        <v>0</v>
      </c>
    </row>
    <row r="4135" spans="1:5">
      <c r="A4135" t="s">
        <v>3145</v>
      </c>
      <c r="B4135">
        <v>50</v>
      </c>
      <c r="D4135" s="20" t="s">
        <v>4846</v>
      </c>
      <c r="E4135" s="131">
        <v>0</v>
      </c>
    </row>
    <row r="4136" spans="1:5">
      <c r="A4136" t="s">
        <v>3146</v>
      </c>
      <c r="B4136">
        <v>50</v>
      </c>
      <c r="D4136" s="20" t="s">
        <v>4847</v>
      </c>
      <c r="E4136" s="131">
        <v>0</v>
      </c>
    </row>
    <row r="4137" spans="1:5">
      <c r="A4137" t="s">
        <v>3147</v>
      </c>
      <c r="B4137">
        <v>50</v>
      </c>
      <c r="D4137" s="20" t="s">
        <v>4848</v>
      </c>
      <c r="E4137" s="131">
        <v>0</v>
      </c>
    </row>
    <row r="4138" spans="1:5">
      <c r="A4138" t="s">
        <v>3148</v>
      </c>
      <c r="B4138">
        <v>50</v>
      </c>
      <c r="D4138" s="20" t="s">
        <v>4849</v>
      </c>
      <c r="E4138" s="131">
        <v>0</v>
      </c>
    </row>
    <row r="4139" spans="1:5">
      <c r="A4139" t="s">
        <v>3149</v>
      </c>
      <c r="B4139">
        <v>50</v>
      </c>
      <c r="D4139" s="20" t="s">
        <v>4850</v>
      </c>
      <c r="E4139" s="131">
        <v>0</v>
      </c>
    </row>
    <row r="4140" spans="1:5">
      <c r="A4140" t="s">
        <v>3150</v>
      </c>
      <c r="B4140">
        <v>50</v>
      </c>
      <c r="D4140" s="20" t="s">
        <v>4851</v>
      </c>
      <c r="E4140" s="131">
        <v>0</v>
      </c>
    </row>
    <row r="4141" spans="1:5">
      <c r="A4141" t="s">
        <v>3151</v>
      </c>
      <c r="B4141">
        <v>50</v>
      </c>
      <c r="D4141" s="20" t="s">
        <v>4852</v>
      </c>
      <c r="E4141" s="131">
        <v>0</v>
      </c>
    </row>
    <row r="4142" spans="1:5">
      <c r="A4142" t="s">
        <v>3152</v>
      </c>
      <c r="B4142">
        <v>0</v>
      </c>
      <c r="D4142" s="20" t="s">
        <v>4853</v>
      </c>
      <c r="E4142" s="131">
        <v>0</v>
      </c>
    </row>
    <row r="4143" spans="1:5">
      <c r="A4143" t="s">
        <v>3153</v>
      </c>
      <c r="B4143">
        <v>50</v>
      </c>
      <c r="D4143" s="20" t="s">
        <v>4854</v>
      </c>
      <c r="E4143" s="131">
        <v>0</v>
      </c>
    </row>
    <row r="4144" spans="1:5">
      <c r="A4144" t="s">
        <v>3154</v>
      </c>
      <c r="B4144">
        <v>50</v>
      </c>
      <c r="D4144" s="20" t="s">
        <v>4855</v>
      </c>
      <c r="E4144" s="131">
        <v>0</v>
      </c>
    </row>
    <row r="4145" spans="1:5">
      <c r="A4145" t="s">
        <v>3155</v>
      </c>
      <c r="B4145">
        <v>0</v>
      </c>
      <c r="D4145" s="20" t="s">
        <v>4856</v>
      </c>
      <c r="E4145" s="131">
        <v>0</v>
      </c>
    </row>
    <row r="4146" spans="1:5">
      <c r="A4146" t="s">
        <v>3156</v>
      </c>
      <c r="B4146">
        <v>50</v>
      </c>
      <c r="D4146" s="20" t="s">
        <v>4857</v>
      </c>
      <c r="E4146" s="131">
        <v>0</v>
      </c>
    </row>
    <row r="4147" spans="1:5">
      <c r="A4147" t="s">
        <v>3157</v>
      </c>
      <c r="B4147">
        <v>50</v>
      </c>
      <c r="D4147" s="20" t="s">
        <v>4858</v>
      </c>
      <c r="E4147" s="131">
        <v>0</v>
      </c>
    </row>
    <row r="4148" spans="1:5">
      <c r="A4148" t="s">
        <v>3158</v>
      </c>
      <c r="B4148">
        <v>50</v>
      </c>
      <c r="D4148" s="20" t="s">
        <v>4859</v>
      </c>
      <c r="E4148" s="131">
        <v>0</v>
      </c>
    </row>
    <row r="4149" spans="1:5">
      <c r="A4149" t="s">
        <v>3159</v>
      </c>
      <c r="B4149">
        <v>0</v>
      </c>
      <c r="D4149" s="20" t="s">
        <v>4860</v>
      </c>
      <c r="E4149" s="131">
        <v>0</v>
      </c>
    </row>
    <row r="4150" spans="1:5">
      <c r="A4150" t="s">
        <v>3160</v>
      </c>
      <c r="B4150">
        <v>50</v>
      </c>
      <c r="D4150" s="20" t="s">
        <v>4861</v>
      </c>
      <c r="E4150" s="131">
        <v>0</v>
      </c>
    </row>
    <row r="4151" spans="1:5">
      <c r="A4151" t="s">
        <v>3161</v>
      </c>
      <c r="B4151">
        <v>50</v>
      </c>
      <c r="D4151" s="20" t="s">
        <v>4862</v>
      </c>
      <c r="E4151" s="131">
        <v>0</v>
      </c>
    </row>
    <row r="4152" spans="1:5">
      <c r="A4152" t="s">
        <v>3162</v>
      </c>
      <c r="B4152">
        <v>50</v>
      </c>
      <c r="D4152" s="20" t="s">
        <v>4863</v>
      </c>
      <c r="E4152" s="131">
        <v>0</v>
      </c>
    </row>
    <row r="4153" spans="1:5">
      <c r="A4153" t="s">
        <v>3163</v>
      </c>
      <c r="B4153">
        <v>0</v>
      </c>
      <c r="D4153" s="20" t="s">
        <v>4864</v>
      </c>
      <c r="E4153" s="131">
        <v>0</v>
      </c>
    </row>
    <row r="4154" spans="1:5">
      <c r="A4154" t="s">
        <v>3164</v>
      </c>
      <c r="B4154">
        <v>0</v>
      </c>
      <c r="D4154" s="20" t="s">
        <v>4865</v>
      </c>
      <c r="E4154" s="131">
        <v>0</v>
      </c>
    </row>
    <row r="4155" spans="1:5">
      <c r="A4155" t="s">
        <v>3165</v>
      </c>
      <c r="B4155">
        <v>50</v>
      </c>
      <c r="D4155" s="20" t="s">
        <v>4866</v>
      </c>
      <c r="E4155" s="131">
        <v>0</v>
      </c>
    </row>
    <row r="4156" spans="1:5">
      <c r="A4156" t="s">
        <v>3166</v>
      </c>
      <c r="B4156">
        <v>50</v>
      </c>
      <c r="D4156" s="20" t="s">
        <v>4867</v>
      </c>
      <c r="E4156" s="131">
        <v>0</v>
      </c>
    </row>
    <row r="4157" spans="1:5">
      <c r="A4157" t="s">
        <v>3167</v>
      </c>
      <c r="B4157">
        <v>0</v>
      </c>
      <c r="D4157" s="20" t="s">
        <v>4868</v>
      </c>
      <c r="E4157" s="131">
        <v>0</v>
      </c>
    </row>
    <row r="4158" spans="1:5">
      <c r="A4158" t="s">
        <v>3168</v>
      </c>
      <c r="B4158">
        <v>50</v>
      </c>
      <c r="D4158" s="20" t="s">
        <v>4869</v>
      </c>
      <c r="E4158" s="131">
        <v>0</v>
      </c>
    </row>
    <row r="4159" spans="1:5">
      <c r="A4159" t="s">
        <v>3169</v>
      </c>
      <c r="B4159">
        <v>0</v>
      </c>
      <c r="D4159" s="20" t="s">
        <v>4870</v>
      </c>
      <c r="E4159" s="131">
        <v>0</v>
      </c>
    </row>
    <row r="4160" spans="1:5">
      <c r="A4160" t="s">
        <v>3170</v>
      </c>
      <c r="B4160">
        <v>50</v>
      </c>
      <c r="D4160" s="20" t="s">
        <v>4871</v>
      </c>
      <c r="E4160" s="131">
        <v>0</v>
      </c>
    </row>
    <row r="4161" spans="1:5">
      <c r="A4161" t="s">
        <v>3171</v>
      </c>
      <c r="B4161">
        <v>50</v>
      </c>
      <c r="D4161" s="20" t="s">
        <v>4872</v>
      </c>
      <c r="E4161" s="131">
        <v>0</v>
      </c>
    </row>
    <row r="4162" spans="1:5">
      <c r="A4162" t="s">
        <v>3172</v>
      </c>
      <c r="B4162">
        <v>50</v>
      </c>
      <c r="D4162" s="20" t="s">
        <v>4873</v>
      </c>
      <c r="E4162" s="131">
        <v>0</v>
      </c>
    </row>
    <row r="4163" spans="1:5">
      <c r="A4163" t="s">
        <v>3173</v>
      </c>
      <c r="B4163">
        <v>50</v>
      </c>
      <c r="D4163" s="20" t="s">
        <v>4874</v>
      </c>
      <c r="E4163" s="131">
        <v>0</v>
      </c>
    </row>
    <row r="4164" spans="1:5">
      <c r="A4164" t="s">
        <v>3174</v>
      </c>
      <c r="B4164">
        <v>50</v>
      </c>
      <c r="D4164" s="20" t="s">
        <v>4875</v>
      </c>
      <c r="E4164" s="131">
        <v>0</v>
      </c>
    </row>
    <row r="4165" spans="1:5">
      <c r="A4165" t="s">
        <v>3175</v>
      </c>
      <c r="B4165">
        <v>0</v>
      </c>
      <c r="D4165" s="20" t="s">
        <v>4876</v>
      </c>
      <c r="E4165" s="131">
        <v>0</v>
      </c>
    </row>
    <row r="4166" spans="1:5">
      <c r="A4166" t="s">
        <v>3176</v>
      </c>
      <c r="B4166">
        <v>0</v>
      </c>
      <c r="D4166" s="20" t="s">
        <v>4877</v>
      </c>
      <c r="E4166" s="131">
        <v>0</v>
      </c>
    </row>
    <row r="4167" spans="1:5">
      <c r="A4167" t="s">
        <v>3177</v>
      </c>
      <c r="B4167">
        <v>50</v>
      </c>
      <c r="D4167" s="20" t="s">
        <v>4878</v>
      </c>
      <c r="E4167" s="131">
        <v>0</v>
      </c>
    </row>
    <row r="4168" spans="1:5">
      <c r="A4168" t="s">
        <v>3178</v>
      </c>
      <c r="B4168">
        <v>50</v>
      </c>
      <c r="D4168" s="20" t="s">
        <v>4879</v>
      </c>
      <c r="E4168" s="131">
        <v>0</v>
      </c>
    </row>
    <row r="4169" spans="1:5">
      <c r="A4169" t="s">
        <v>3179</v>
      </c>
      <c r="B4169">
        <v>50</v>
      </c>
      <c r="D4169" s="20" t="s">
        <v>4833</v>
      </c>
      <c r="E4169" s="131">
        <v>0</v>
      </c>
    </row>
    <row r="4170" spans="1:5">
      <c r="A4170" t="s">
        <v>3180</v>
      </c>
      <c r="B4170">
        <v>50</v>
      </c>
      <c r="D4170" s="20" t="s">
        <v>4834</v>
      </c>
      <c r="E4170" s="131">
        <v>0</v>
      </c>
    </row>
    <row r="4171" spans="1:5">
      <c r="A4171" t="s">
        <v>3181</v>
      </c>
      <c r="B4171">
        <v>50</v>
      </c>
      <c r="D4171" s="20" t="s">
        <v>4835</v>
      </c>
      <c r="E4171" s="131">
        <v>0</v>
      </c>
    </row>
    <row r="4172" spans="1:5">
      <c r="A4172" t="s">
        <v>3182</v>
      </c>
      <c r="B4172">
        <v>50</v>
      </c>
      <c r="D4172" s="20" t="s">
        <v>4836</v>
      </c>
      <c r="E4172" s="131">
        <v>0</v>
      </c>
    </row>
    <row r="4173" spans="1:5">
      <c r="A4173" t="s">
        <v>3183</v>
      </c>
      <c r="B4173">
        <v>41</v>
      </c>
      <c r="D4173" s="20" t="s">
        <v>4837</v>
      </c>
      <c r="E4173" s="131">
        <v>0</v>
      </c>
    </row>
    <row r="4174" spans="1:5">
      <c r="A4174" t="s">
        <v>3184</v>
      </c>
      <c r="B4174">
        <v>117</v>
      </c>
      <c r="D4174" s="20" t="s">
        <v>4838</v>
      </c>
      <c r="E4174" s="131">
        <v>0</v>
      </c>
    </row>
    <row r="4175" spans="1:5">
      <c r="A4175" t="s">
        <v>3185</v>
      </c>
      <c r="B4175">
        <v>30</v>
      </c>
      <c r="D4175" s="20" t="s">
        <v>4839</v>
      </c>
      <c r="E4175" s="131">
        <v>0</v>
      </c>
    </row>
    <row r="4176" spans="1:5">
      <c r="A4176" t="s">
        <v>3186</v>
      </c>
      <c r="B4176">
        <v>45</v>
      </c>
      <c r="D4176" s="20" t="s">
        <v>4840</v>
      </c>
      <c r="E4176" s="131">
        <v>0</v>
      </c>
    </row>
    <row r="4177" spans="1:5">
      <c r="A4177" t="s">
        <v>3187</v>
      </c>
      <c r="B4177">
        <v>34</v>
      </c>
      <c r="D4177" s="20" t="s">
        <v>4888</v>
      </c>
      <c r="E4177" s="131">
        <v>0</v>
      </c>
    </row>
    <row r="4178" spans="1:5">
      <c r="A4178" t="s">
        <v>3188</v>
      </c>
      <c r="B4178">
        <v>28</v>
      </c>
      <c r="D4178" s="20" t="s">
        <v>4889</v>
      </c>
      <c r="E4178" s="131">
        <v>0</v>
      </c>
    </row>
    <row r="4179" spans="1:5">
      <c r="A4179" t="s">
        <v>3189</v>
      </c>
      <c r="B4179">
        <v>39</v>
      </c>
      <c r="D4179" s="20" t="s">
        <v>4890</v>
      </c>
      <c r="E4179" s="131">
        <v>0</v>
      </c>
    </row>
    <row r="4180" spans="1:5">
      <c r="A4180" t="s">
        <v>3190</v>
      </c>
      <c r="B4180">
        <v>37</v>
      </c>
      <c r="D4180" s="20" t="s">
        <v>4891</v>
      </c>
      <c r="E4180" s="131">
        <v>0</v>
      </c>
    </row>
    <row r="4181" spans="1:5">
      <c r="A4181" t="s">
        <v>3191</v>
      </c>
      <c r="B4181">
        <v>126</v>
      </c>
      <c r="D4181" s="20" t="s">
        <v>4892</v>
      </c>
      <c r="E4181" s="131">
        <v>0</v>
      </c>
    </row>
    <row r="4182" spans="1:5">
      <c r="A4182" t="s">
        <v>3192</v>
      </c>
      <c r="B4182">
        <v>37</v>
      </c>
      <c r="D4182" s="20" t="s">
        <v>4893</v>
      </c>
      <c r="E4182" s="131">
        <v>0</v>
      </c>
    </row>
    <row r="4183" spans="1:5">
      <c r="A4183" t="s">
        <v>3193</v>
      </c>
      <c r="B4183">
        <v>0</v>
      </c>
      <c r="D4183" s="20" t="s">
        <v>4894</v>
      </c>
      <c r="E4183" s="131">
        <v>0</v>
      </c>
    </row>
    <row r="4184" spans="1:5">
      <c r="A4184" t="s">
        <v>3194</v>
      </c>
      <c r="B4184">
        <v>61</v>
      </c>
      <c r="D4184" s="20" t="s">
        <v>4895</v>
      </c>
      <c r="E4184" s="131">
        <v>0</v>
      </c>
    </row>
    <row r="4185" spans="1:5">
      <c r="A4185" t="s">
        <v>3195</v>
      </c>
      <c r="B4185">
        <v>113</v>
      </c>
      <c r="D4185" s="20" t="s">
        <v>4896</v>
      </c>
      <c r="E4185" s="131">
        <v>0</v>
      </c>
    </row>
    <row r="4186" spans="1:5">
      <c r="A4186" t="s">
        <v>3196</v>
      </c>
      <c r="B4186">
        <v>42</v>
      </c>
      <c r="D4186" s="20" t="s">
        <v>4897</v>
      </c>
      <c r="E4186" s="131">
        <v>0</v>
      </c>
    </row>
    <row r="4187" spans="1:5">
      <c r="A4187" t="s">
        <v>3197</v>
      </c>
      <c r="B4187">
        <v>8</v>
      </c>
      <c r="D4187" s="20" t="s">
        <v>4898</v>
      </c>
      <c r="E4187" s="131">
        <v>0</v>
      </c>
    </row>
    <row r="4188" spans="1:5">
      <c r="A4188" t="s">
        <v>3198</v>
      </c>
      <c r="B4188">
        <v>47</v>
      </c>
      <c r="D4188" s="20" t="s">
        <v>4899</v>
      </c>
      <c r="E4188" s="131">
        <v>0</v>
      </c>
    </row>
    <row r="4189" spans="1:5">
      <c r="A4189" t="s">
        <v>3199</v>
      </c>
      <c r="B4189">
        <v>21</v>
      </c>
      <c r="D4189" s="20" t="s">
        <v>4900</v>
      </c>
      <c r="E4189" s="131">
        <v>0</v>
      </c>
    </row>
    <row r="4190" spans="1:5">
      <c r="A4190" t="s">
        <v>3200</v>
      </c>
      <c r="B4190">
        <v>44</v>
      </c>
      <c r="D4190" s="20" t="s">
        <v>4901</v>
      </c>
      <c r="E4190" s="131">
        <v>0</v>
      </c>
    </row>
    <row r="4191" spans="1:5">
      <c r="A4191" t="s">
        <v>3201</v>
      </c>
      <c r="B4191">
        <v>0</v>
      </c>
      <c r="D4191" s="20" t="s">
        <v>4902</v>
      </c>
      <c r="E4191" s="131">
        <v>0</v>
      </c>
    </row>
    <row r="4192" spans="1:5">
      <c r="A4192" t="s">
        <v>3202</v>
      </c>
      <c r="B4192">
        <v>18</v>
      </c>
      <c r="D4192" s="20" t="s">
        <v>4903</v>
      </c>
      <c r="E4192" s="131">
        <v>0</v>
      </c>
    </row>
    <row r="4193" spans="1:5">
      <c r="A4193" t="s">
        <v>3203</v>
      </c>
      <c r="B4193">
        <v>25</v>
      </c>
      <c r="D4193" s="20" t="s">
        <v>4904</v>
      </c>
      <c r="E4193" s="131">
        <v>0</v>
      </c>
    </row>
    <row r="4194" spans="1:5">
      <c r="A4194" t="s">
        <v>3204</v>
      </c>
      <c r="B4194">
        <v>81</v>
      </c>
      <c r="D4194" s="20" t="s">
        <v>4905</v>
      </c>
      <c r="E4194" s="131">
        <v>0</v>
      </c>
    </row>
    <row r="4195" spans="1:5">
      <c r="A4195" t="s">
        <v>3205</v>
      </c>
      <c r="B4195">
        <v>25</v>
      </c>
      <c r="D4195" s="20" t="s">
        <v>4906</v>
      </c>
      <c r="E4195" s="131">
        <v>0</v>
      </c>
    </row>
    <row r="4196" spans="1:5">
      <c r="A4196" t="s">
        <v>3206</v>
      </c>
      <c r="B4196">
        <v>21</v>
      </c>
      <c r="D4196" s="20" t="s">
        <v>4907</v>
      </c>
      <c r="E4196" s="131">
        <v>0</v>
      </c>
    </row>
    <row r="4197" spans="1:5">
      <c r="A4197" t="s">
        <v>3207</v>
      </c>
      <c r="B4197">
        <v>51</v>
      </c>
      <c r="D4197" s="20" t="s">
        <v>4908</v>
      </c>
      <c r="E4197" s="131">
        <v>0</v>
      </c>
    </row>
    <row r="4198" spans="1:5">
      <c r="A4198" t="s">
        <v>3208</v>
      </c>
      <c r="B4198">
        <v>248</v>
      </c>
      <c r="D4198" s="20" t="s">
        <v>4909</v>
      </c>
      <c r="E4198" s="131">
        <v>0</v>
      </c>
    </row>
    <row r="4199" spans="1:5">
      <c r="A4199" t="s">
        <v>3209</v>
      </c>
      <c r="B4199">
        <v>15</v>
      </c>
      <c r="D4199" s="20" t="s">
        <v>4910</v>
      </c>
      <c r="E4199" s="131">
        <v>0</v>
      </c>
    </row>
    <row r="4200" spans="1:5">
      <c r="A4200" t="s">
        <v>3210</v>
      </c>
      <c r="B4200">
        <v>45</v>
      </c>
      <c r="D4200" s="20" t="s">
        <v>4911</v>
      </c>
      <c r="E4200" s="131">
        <v>0</v>
      </c>
    </row>
    <row r="4201" spans="1:5">
      <c r="A4201" t="s">
        <v>3211</v>
      </c>
      <c r="B4201">
        <v>33</v>
      </c>
      <c r="D4201" s="20" t="s">
        <v>4912</v>
      </c>
      <c r="E4201" s="131">
        <v>0</v>
      </c>
    </row>
    <row r="4202" spans="1:5">
      <c r="A4202" t="s">
        <v>3212</v>
      </c>
      <c r="B4202">
        <v>0</v>
      </c>
      <c r="D4202" s="20" t="s">
        <v>4913</v>
      </c>
      <c r="E4202" s="131">
        <v>0</v>
      </c>
    </row>
    <row r="4203" spans="1:5">
      <c r="A4203" t="s">
        <v>3213</v>
      </c>
      <c r="B4203">
        <v>57</v>
      </c>
      <c r="D4203" s="20" t="s">
        <v>4914</v>
      </c>
      <c r="E4203" s="131">
        <v>0</v>
      </c>
    </row>
    <row r="4204" spans="1:5">
      <c r="A4204" t="s">
        <v>3216</v>
      </c>
      <c r="B4204">
        <v>0</v>
      </c>
      <c r="D4204" s="20" t="s">
        <v>4915</v>
      </c>
      <c r="E4204" s="131">
        <v>0</v>
      </c>
    </row>
    <row r="4205" spans="1:5">
      <c r="A4205" t="s">
        <v>3217</v>
      </c>
      <c r="B4205">
        <v>85</v>
      </c>
      <c r="D4205" s="20" t="s">
        <v>4916</v>
      </c>
      <c r="E4205" s="131">
        <v>0</v>
      </c>
    </row>
    <row r="4206" spans="1:5">
      <c r="A4206" t="s">
        <v>3222</v>
      </c>
      <c r="B4206">
        <v>318</v>
      </c>
      <c r="D4206" s="20" t="s">
        <v>4917</v>
      </c>
      <c r="E4206" s="131">
        <v>0</v>
      </c>
    </row>
    <row r="4207" spans="1:5">
      <c r="A4207" t="s">
        <v>3224</v>
      </c>
      <c r="B4207">
        <v>21</v>
      </c>
      <c r="D4207" s="20" t="s">
        <v>4918</v>
      </c>
      <c r="E4207" s="131">
        <v>0</v>
      </c>
    </row>
    <row r="4208" spans="1:5">
      <c r="A4208" t="s">
        <v>3225</v>
      </c>
      <c r="B4208">
        <v>1</v>
      </c>
      <c r="D4208" s="20" t="s">
        <v>4919</v>
      </c>
      <c r="E4208" s="131">
        <v>0</v>
      </c>
    </row>
    <row r="4209" spans="1:5">
      <c r="A4209" t="s">
        <v>3226</v>
      </c>
      <c r="B4209">
        <v>26</v>
      </c>
      <c r="D4209" s="20" t="s">
        <v>4920</v>
      </c>
      <c r="E4209" s="131">
        <v>0</v>
      </c>
    </row>
    <row r="4210" spans="1:5">
      <c r="A4210" t="s">
        <v>3227</v>
      </c>
      <c r="B4210">
        <v>37</v>
      </c>
      <c r="D4210" s="20" t="s">
        <v>4921</v>
      </c>
      <c r="E4210" s="131">
        <v>0</v>
      </c>
    </row>
    <row r="4211" spans="1:5">
      <c r="A4211" t="s">
        <v>3228</v>
      </c>
      <c r="B4211">
        <v>67</v>
      </c>
      <c r="D4211" s="20" t="s">
        <v>4922</v>
      </c>
      <c r="E4211" s="131">
        <v>0</v>
      </c>
    </row>
    <row r="4212" spans="1:5">
      <c r="A4212" t="s">
        <v>3229</v>
      </c>
      <c r="B4212">
        <v>0</v>
      </c>
      <c r="D4212" s="20" t="s">
        <v>4923</v>
      </c>
      <c r="E4212" s="131">
        <v>0</v>
      </c>
    </row>
    <row r="4213" spans="1:5">
      <c r="A4213" t="s">
        <v>3230</v>
      </c>
      <c r="B4213">
        <v>0</v>
      </c>
      <c r="D4213" s="20" t="s">
        <v>4924</v>
      </c>
      <c r="E4213" s="131">
        <v>0</v>
      </c>
    </row>
    <row r="4214" spans="1:5">
      <c r="A4214" t="s">
        <v>3231</v>
      </c>
      <c r="B4214">
        <v>0</v>
      </c>
      <c r="D4214" s="20" t="s">
        <v>4925</v>
      </c>
      <c r="E4214" s="131">
        <v>0</v>
      </c>
    </row>
    <row r="4215" spans="1:5">
      <c r="A4215" t="s">
        <v>3232</v>
      </c>
      <c r="B4215">
        <v>0</v>
      </c>
      <c r="D4215" s="20" t="s">
        <v>4926</v>
      </c>
      <c r="E4215" s="131">
        <v>0</v>
      </c>
    </row>
    <row r="4216" spans="1:5">
      <c r="A4216" t="s">
        <v>3233</v>
      </c>
      <c r="B4216">
        <v>0</v>
      </c>
      <c r="D4216" s="20" t="s">
        <v>4880</v>
      </c>
      <c r="E4216" s="131">
        <v>0</v>
      </c>
    </row>
    <row r="4217" spans="1:5">
      <c r="A4217" t="s">
        <v>3234</v>
      </c>
      <c r="B4217">
        <v>0</v>
      </c>
      <c r="D4217" s="20" t="s">
        <v>4881</v>
      </c>
      <c r="E4217" s="131">
        <v>0</v>
      </c>
    </row>
    <row r="4218" spans="1:5">
      <c r="A4218" t="s">
        <v>3235</v>
      </c>
      <c r="B4218">
        <v>0</v>
      </c>
      <c r="D4218" s="20" t="s">
        <v>4882</v>
      </c>
      <c r="E4218" s="131">
        <v>0</v>
      </c>
    </row>
    <row r="4219" spans="1:5">
      <c r="A4219" t="s">
        <v>3300</v>
      </c>
      <c r="B4219">
        <v>117</v>
      </c>
      <c r="D4219" s="20" t="s">
        <v>4883</v>
      </c>
      <c r="E4219" s="131">
        <v>0</v>
      </c>
    </row>
    <row r="4220" spans="1:5">
      <c r="A4220" t="s">
        <v>3301</v>
      </c>
      <c r="B4220">
        <v>76</v>
      </c>
      <c r="D4220" s="20" t="s">
        <v>4884</v>
      </c>
      <c r="E4220" s="131">
        <v>0</v>
      </c>
    </row>
    <row r="4221" spans="1:5">
      <c r="A4221" t="s">
        <v>3302</v>
      </c>
      <c r="B4221">
        <v>167</v>
      </c>
      <c r="D4221" s="20" t="s">
        <v>4885</v>
      </c>
      <c r="E4221" s="131">
        <v>0</v>
      </c>
    </row>
    <row r="4222" spans="1:5">
      <c r="A4222" t="s">
        <v>3303</v>
      </c>
      <c r="B4222">
        <v>90</v>
      </c>
      <c r="D4222" s="20" t="s">
        <v>4886</v>
      </c>
      <c r="E4222" s="131">
        <v>0</v>
      </c>
    </row>
    <row r="4223" spans="1:5">
      <c r="A4223" t="s">
        <v>3304</v>
      </c>
      <c r="B4223">
        <v>97</v>
      </c>
      <c r="D4223" s="20" t="s">
        <v>4887</v>
      </c>
      <c r="E4223" s="131">
        <v>0</v>
      </c>
    </row>
    <row r="4224" spans="1:5">
      <c r="A4224" t="s">
        <v>3305</v>
      </c>
      <c r="B4224">
        <v>101</v>
      </c>
      <c r="D4224" s="20" t="s">
        <v>4927</v>
      </c>
      <c r="E4224" s="131">
        <v>0</v>
      </c>
    </row>
    <row r="4225" spans="1:5">
      <c r="A4225" t="s">
        <v>3306</v>
      </c>
      <c r="B4225">
        <v>107</v>
      </c>
      <c r="D4225" s="20" t="s">
        <v>4928</v>
      </c>
      <c r="E4225" s="131">
        <v>0</v>
      </c>
    </row>
    <row r="4226" spans="1:5">
      <c r="A4226" t="s">
        <v>3307</v>
      </c>
      <c r="B4226">
        <v>109</v>
      </c>
      <c r="D4226" s="20" t="s">
        <v>4929</v>
      </c>
      <c r="E4226" s="131">
        <v>0</v>
      </c>
    </row>
    <row r="4227" spans="1:5">
      <c r="A4227" t="s">
        <v>3308</v>
      </c>
      <c r="B4227">
        <v>78</v>
      </c>
      <c r="D4227" s="20" t="s">
        <v>4930</v>
      </c>
      <c r="E4227" s="131">
        <v>0</v>
      </c>
    </row>
    <row r="4228" spans="1:5">
      <c r="A4228" t="s">
        <v>3309</v>
      </c>
      <c r="B4228">
        <v>80</v>
      </c>
      <c r="D4228" s="20" t="s">
        <v>4931</v>
      </c>
      <c r="E4228" s="131">
        <v>0</v>
      </c>
    </row>
    <row r="4229" spans="1:5">
      <c r="A4229" t="s">
        <v>3311</v>
      </c>
      <c r="B4229">
        <v>102</v>
      </c>
      <c r="D4229" s="20" t="s">
        <v>4932</v>
      </c>
      <c r="E4229" s="131">
        <v>0</v>
      </c>
    </row>
    <row r="4230" spans="1:5">
      <c r="A4230" t="s">
        <v>3312</v>
      </c>
      <c r="B4230">
        <v>82</v>
      </c>
      <c r="D4230" s="20" t="s">
        <v>4933</v>
      </c>
      <c r="E4230" s="131">
        <v>0</v>
      </c>
    </row>
    <row r="4231" spans="1:5">
      <c r="A4231" t="s">
        <v>3313</v>
      </c>
      <c r="B4231">
        <v>0</v>
      </c>
      <c r="D4231" s="20" t="s">
        <v>4934</v>
      </c>
      <c r="E4231" s="131">
        <v>0</v>
      </c>
    </row>
    <row r="4232" spans="1:5">
      <c r="A4232" t="s">
        <v>3346</v>
      </c>
      <c r="B4232">
        <v>50</v>
      </c>
      <c r="D4232" s="20" t="s">
        <v>4935</v>
      </c>
      <c r="E4232" s="131">
        <v>0</v>
      </c>
    </row>
    <row r="4233" spans="1:5">
      <c r="A4233" t="s">
        <v>3347</v>
      </c>
      <c r="B4233">
        <v>50</v>
      </c>
      <c r="D4233" s="20" t="s">
        <v>4936</v>
      </c>
      <c r="E4233" s="131">
        <v>0</v>
      </c>
    </row>
    <row r="4234" spans="1:5">
      <c r="A4234" t="s">
        <v>3348</v>
      </c>
      <c r="B4234">
        <v>50</v>
      </c>
      <c r="D4234" s="20" t="s">
        <v>4937</v>
      </c>
      <c r="E4234" s="131">
        <v>0</v>
      </c>
    </row>
    <row r="4235" spans="1:5">
      <c r="A4235" t="s">
        <v>3349</v>
      </c>
      <c r="B4235">
        <v>50</v>
      </c>
      <c r="D4235" s="20" t="s">
        <v>4938</v>
      </c>
      <c r="E4235" s="131">
        <v>0</v>
      </c>
    </row>
    <row r="4236" spans="1:5">
      <c r="A4236" t="s">
        <v>3350</v>
      </c>
      <c r="B4236">
        <v>50</v>
      </c>
      <c r="D4236" s="20" t="s">
        <v>4939</v>
      </c>
      <c r="E4236" s="131">
        <v>0</v>
      </c>
    </row>
    <row r="4237" spans="1:5">
      <c r="A4237" t="s">
        <v>3351</v>
      </c>
      <c r="B4237">
        <v>50</v>
      </c>
      <c r="D4237" s="20" t="s">
        <v>4940</v>
      </c>
      <c r="E4237" s="131">
        <v>0</v>
      </c>
    </row>
    <row r="4238" spans="1:5">
      <c r="A4238" t="s">
        <v>3352</v>
      </c>
      <c r="B4238">
        <v>50</v>
      </c>
      <c r="D4238" s="20" t="s">
        <v>4941</v>
      </c>
      <c r="E4238" s="131">
        <v>0</v>
      </c>
    </row>
    <row r="4239" spans="1:5">
      <c r="A4239" t="s">
        <v>3353</v>
      </c>
      <c r="B4239">
        <v>50</v>
      </c>
      <c r="D4239" s="20" t="s">
        <v>4942</v>
      </c>
      <c r="E4239" s="131">
        <v>0</v>
      </c>
    </row>
    <row r="4240" spans="1:5">
      <c r="A4240" t="s">
        <v>3354</v>
      </c>
      <c r="B4240">
        <v>50</v>
      </c>
      <c r="D4240" s="20" t="s">
        <v>4943</v>
      </c>
      <c r="E4240" s="131">
        <v>0</v>
      </c>
    </row>
    <row r="4241" spans="1:5">
      <c r="A4241" t="s">
        <v>3355</v>
      </c>
      <c r="B4241">
        <v>50</v>
      </c>
      <c r="D4241" s="20" t="s">
        <v>4944</v>
      </c>
      <c r="E4241" s="131">
        <v>0</v>
      </c>
    </row>
    <row r="4242" spans="1:5">
      <c r="A4242" t="s">
        <v>8633</v>
      </c>
      <c r="B4242">
        <v>50</v>
      </c>
      <c r="D4242" s="20" t="s">
        <v>4945</v>
      </c>
      <c r="E4242" s="131">
        <v>0</v>
      </c>
    </row>
    <row r="4243" spans="1:5">
      <c r="A4243" t="s">
        <v>3356</v>
      </c>
      <c r="B4243">
        <v>50</v>
      </c>
      <c r="D4243" s="20" t="s">
        <v>4946</v>
      </c>
      <c r="E4243" s="131">
        <v>0</v>
      </c>
    </row>
    <row r="4244" spans="1:5">
      <c r="A4244" t="s">
        <v>3357</v>
      </c>
      <c r="B4244">
        <v>50</v>
      </c>
      <c r="D4244" s="20" t="s">
        <v>4952</v>
      </c>
      <c r="E4244" s="131">
        <v>0</v>
      </c>
    </row>
    <row r="4245" spans="1:5">
      <c r="A4245" t="s">
        <v>3358</v>
      </c>
      <c r="B4245">
        <v>50</v>
      </c>
      <c r="D4245" s="20" t="s">
        <v>4953</v>
      </c>
      <c r="E4245" s="131">
        <v>0</v>
      </c>
    </row>
    <row r="4246" spans="1:5">
      <c r="A4246" t="s">
        <v>3359</v>
      </c>
      <c r="B4246">
        <v>50</v>
      </c>
      <c r="D4246" s="20" t="s">
        <v>4954</v>
      </c>
      <c r="E4246" s="131">
        <v>0</v>
      </c>
    </row>
    <row r="4247" spans="1:5">
      <c r="A4247" t="s">
        <v>3360</v>
      </c>
      <c r="B4247">
        <v>50</v>
      </c>
      <c r="D4247" s="20" t="s">
        <v>4955</v>
      </c>
      <c r="E4247" s="131">
        <v>0</v>
      </c>
    </row>
    <row r="4248" spans="1:5">
      <c r="A4248" t="s">
        <v>3361</v>
      </c>
      <c r="B4248">
        <v>50</v>
      </c>
      <c r="D4248" s="20" t="s">
        <v>4948</v>
      </c>
      <c r="E4248" s="131">
        <v>0</v>
      </c>
    </row>
    <row r="4249" spans="1:5">
      <c r="A4249" t="s">
        <v>3362</v>
      </c>
      <c r="B4249">
        <v>50</v>
      </c>
      <c r="D4249" s="20" t="s">
        <v>4949</v>
      </c>
      <c r="E4249" s="131">
        <v>0</v>
      </c>
    </row>
    <row r="4250" spans="1:5">
      <c r="A4250" t="s">
        <v>3363</v>
      </c>
      <c r="B4250">
        <v>50</v>
      </c>
      <c r="D4250" s="20" t="s">
        <v>4950</v>
      </c>
      <c r="E4250" s="131">
        <v>0</v>
      </c>
    </row>
    <row r="4251" spans="1:5">
      <c r="A4251" t="s">
        <v>3364</v>
      </c>
      <c r="B4251">
        <v>50</v>
      </c>
      <c r="D4251" s="20" t="s">
        <v>4951</v>
      </c>
      <c r="E4251" s="131">
        <v>0</v>
      </c>
    </row>
    <row r="4252" spans="1:5">
      <c r="A4252" t="s">
        <v>3365</v>
      </c>
      <c r="B4252">
        <v>50</v>
      </c>
      <c r="D4252" s="20" t="s">
        <v>4956</v>
      </c>
      <c r="E4252" s="131">
        <v>0</v>
      </c>
    </row>
    <row r="4253" spans="1:5">
      <c r="A4253" t="s">
        <v>3366</v>
      </c>
      <c r="B4253">
        <v>50</v>
      </c>
      <c r="D4253" s="20" t="s">
        <v>4957</v>
      </c>
      <c r="E4253" s="131">
        <v>0</v>
      </c>
    </row>
    <row r="4254" spans="1:5">
      <c r="A4254" t="s">
        <v>3367</v>
      </c>
      <c r="B4254">
        <v>50</v>
      </c>
      <c r="D4254" s="20" t="s">
        <v>4958</v>
      </c>
      <c r="E4254" s="131">
        <v>0</v>
      </c>
    </row>
    <row r="4255" spans="1:5">
      <c r="A4255" t="s">
        <v>3368</v>
      </c>
      <c r="B4255">
        <v>50</v>
      </c>
      <c r="D4255" s="20" t="s">
        <v>4959</v>
      </c>
      <c r="E4255" s="131">
        <v>0</v>
      </c>
    </row>
    <row r="4256" spans="1:5">
      <c r="A4256" t="s">
        <v>3369</v>
      </c>
      <c r="B4256">
        <v>50</v>
      </c>
      <c r="D4256" s="20" t="s">
        <v>4960</v>
      </c>
      <c r="E4256" s="131">
        <v>0</v>
      </c>
    </row>
    <row r="4257" spans="1:5">
      <c r="A4257" t="s">
        <v>3370</v>
      </c>
      <c r="B4257">
        <v>50</v>
      </c>
      <c r="D4257" s="20" t="s">
        <v>4961</v>
      </c>
      <c r="E4257" s="131">
        <v>0</v>
      </c>
    </row>
    <row r="4258" spans="1:5">
      <c r="A4258" t="s">
        <v>3371</v>
      </c>
      <c r="B4258">
        <v>50</v>
      </c>
      <c r="D4258" s="20" t="s">
        <v>4962</v>
      </c>
      <c r="E4258" s="131">
        <v>0</v>
      </c>
    </row>
    <row r="4259" spans="1:5">
      <c r="A4259" t="s">
        <v>3372</v>
      </c>
      <c r="B4259">
        <v>50</v>
      </c>
      <c r="D4259" s="20" t="s">
        <v>4963</v>
      </c>
      <c r="E4259" s="131">
        <v>0</v>
      </c>
    </row>
    <row r="4260" spans="1:5">
      <c r="A4260" t="s">
        <v>3373</v>
      </c>
      <c r="B4260">
        <v>50</v>
      </c>
      <c r="D4260" s="20" t="s">
        <v>4964</v>
      </c>
      <c r="E4260" s="131">
        <v>0</v>
      </c>
    </row>
    <row r="4261" spans="1:5">
      <c r="A4261" t="s">
        <v>3374</v>
      </c>
      <c r="B4261">
        <v>50</v>
      </c>
      <c r="D4261" s="20" t="s">
        <v>4965</v>
      </c>
      <c r="E4261" s="131">
        <v>0</v>
      </c>
    </row>
    <row r="4262" spans="1:5">
      <c r="A4262" t="s">
        <v>3375</v>
      </c>
      <c r="B4262">
        <v>50</v>
      </c>
      <c r="D4262" s="20" t="s">
        <v>4966</v>
      </c>
      <c r="E4262" s="131">
        <v>0</v>
      </c>
    </row>
    <row r="4263" spans="1:5">
      <c r="A4263" t="s">
        <v>3376</v>
      </c>
      <c r="B4263">
        <v>50</v>
      </c>
      <c r="D4263" s="20" t="s">
        <v>4967</v>
      </c>
      <c r="E4263" s="131">
        <v>0</v>
      </c>
    </row>
    <row r="4264" spans="1:5">
      <c r="A4264" t="s">
        <v>3377</v>
      </c>
      <c r="B4264">
        <v>50</v>
      </c>
      <c r="D4264" s="20" t="s">
        <v>4968</v>
      </c>
      <c r="E4264" s="131">
        <v>0</v>
      </c>
    </row>
    <row r="4265" spans="1:5">
      <c r="A4265" t="s">
        <v>3378</v>
      </c>
      <c r="B4265">
        <v>50</v>
      </c>
      <c r="D4265" s="20" t="s">
        <v>4969</v>
      </c>
      <c r="E4265" s="131">
        <v>0</v>
      </c>
    </row>
    <row r="4266" spans="1:5">
      <c r="A4266" t="s">
        <v>3379</v>
      </c>
      <c r="B4266">
        <v>50</v>
      </c>
      <c r="D4266" s="20" t="s">
        <v>4970</v>
      </c>
      <c r="E4266" s="131">
        <v>0</v>
      </c>
    </row>
    <row r="4267" spans="1:5">
      <c r="A4267" t="s">
        <v>3380</v>
      </c>
      <c r="B4267">
        <v>50</v>
      </c>
      <c r="D4267" s="20" t="s">
        <v>4971</v>
      </c>
      <c r="E4267" s="131">
        <v>0</v>
      </c>
    </row>
    <row r="4268" spans="1:5">
      <c r="A4268" t="s">
        <v>3381</v>
      </c>
      <c r="B4268">
        <v>50</v>
      </c>
      <c r="D4268" s="20" t="s">
        <v>4972</v>
      </c>
      <c r="E4268" s="131">
        <v>0</v>
      </c>
    </row>
    <row r="4269" spans="1:5">
      <c r="A4269" t="s">
        <v>3382</v>
      </c>
      <c r="B4269">
        <v>50</v>
      </c>
      <c r="D4269" s="20" t="s">
        <v>4973</v>
      </c>
      <c r="E4269" s="131">
        <v>0</v>
      </c>
    </row>
    <row r="4270" spans="1:5">
      <c r="A4270" t="s">
        <v>3383</v>
      </c>
      <c r="B4270">
        <v>50</v>
      </c>
      <c r="D4270" s="20" t="s">
        <v>4974</v>
      </c>
      <c r="E4270" s="131">
        <v>0</v>
      </c>
    </row>
    <row r="4271" spans="1:5">
      <c r="A4271" t="s">
        <v>3384</v>
      </c>
      <c r="B4271">
        <v>50</v>
      </c>
      <c r="D4271" s="20" t="s">
        <v>4947</v>
      </c>
      <c r="E4271" s="131">
        <v>0</v>
      </c>
    </row>
    <row r="4272" spans="1:5">
      <c r="A4272" t="s">
        <v>3385</v>
      </c>
      <c r="B4272">
        <v>50</v>
      </c>
      <c r="D4272" s="20" t="s">
        <v>4978</v>
      </c>
      <c r="E4272" s="131">
        <v>0</v>
      </c>
    </row>
    <row r="4273" spans="1:5">
      <c r="A4273" t="s">
        <v>3386</v>
      </c>
      <c r="B4273">
        <v>50</v>
      </c>
      <c r="D4273" s="20" t="s">
        <v>4979</v>
      </c>
      <c r="E4273" s="131">
        <v>0</v>
      </c>
    </row>
    <row r="4274" spans="1:5">
      <c r="A4274" t="s">
        <v>3387</v>
      </c>
      <c r="B4274">
        <v>50</v>
      </c>
      <c r="D4274" s="20" t="s">
        <v>4980</v>
      </c>
      <c r="E4274" s="131">
        <v>0</v>
      </c>
    </row>
    <row r="4275" spans="1:5">
      <c r="A4275" t="s">
        <v>3388</v>
      </c>
      <c r="B4275">
        <v>50</v>
      </c>
      <c r="D4275" s="20" t="s">
        <v>4981</v>
      </c>
      <c r="E4275" s="131">
        <v>0</v>
      </c>
    </row>
    <row r="4276" spans="1:5">
      <c r="A4276" t="s">
        <v>3389</v>
      </c>
      <c r="B4276">
        <v>50</v>
      </c>
      <c r="D4276" s="20" t="s">
        <v>4975</v>
      </c>
      <c r="E4276" s="131">
        <v>0</v>
      </c>
    </row>
    <row r="4277" spans="1:5">
      <c r="A4277" t="s">
        <v>3390</v>
      </c>
      <c r="B4277">
        <v>50</v>
      </c>
      <c r="D4277" s="20" t="s">
        <v>4976</v>
      </c>
      <c r="E4277" s="131">
        <v>0</v>
      </c>
    </row>
    <row r="4278" spans="1:5">
      <c r="A4278" t="s">
        <v>3391</v>
      </c>
      <c r="B4278">
        <v>50</v>
      </c>
      <c r="D4278" s="20" t="s">
        <v>4977</v>
      </c>
      <c r="E4278" s="131">
        <v>0</v>
      </c>
    </row>
    <row r="4279" spans="1:5">
      <c r="A4279" t="s">
        <v>3392</v>
      </c>
      <c r="B4279">
        <v>50</v>
      </c>
      <c r="D4279" s="20" t="s">
        <v>4982</v>
      </c>
      <c r="E4279" s="131">
        <v>0</v>
      </c>
    </row>
    <row r="4280" spans="1:5">
      <c r="A4280" t="s">
        <v>3393</v>
      </c>
      <c r="B4280">
        <v>50</v>
      </c>
      <c r="D4280" s="20" t="s">
        <v>4983</v>
      </c>
      <c r="E4280" s="131">
        <v>0</v>
      </c>
    </row>
    <row r="4281" spans="1:5">
      <c r="A4281" t="s">
        <v>3394</v>
      </c>
      <c r="B4281">
        <v>50</v>
      </c>
      <c r="D4281" s="20" t="s">
        <v>4984</v>
      </c>
      <c r="E4281" s="131">
        <v>0</v>
      </c>
    </row>
    <row r="4282" spans="1:5">
      <c r="A4282" t="s">
        <v>3395</v>
      </c>
      <c r="B4282">
        <v>50</v>
      </c>
      <c r="D4282" s="20" t="s">
        <v>4985</v>
      </c>
      <c r="E4282" s="131">
        <v>0</v>
      </c>
    </row>
    <row r="4283" spans="1:5">
      <c r="A4283" t="s">
        <v>3396</v>
      </c>
      <c r="B4283">
        <v>50</v>
      </c>
      <c r="D4283" s="20" t="s">
        <v>4986</v>
      </c>
      <c r="E4283" s="131">
        <v>0</v>
      </c>
    </row>
    <row r="4284" spans="1:5">
      <c r="A4284" t="s">
        <v>3397</v>
      </c>
      <c r="B4284">
        <v>50</v>
      </c>
      <c r="D4284" s="20" t="s">
        <v>4987</v>
      </c>
      <c r="E4284" s="131">
        <v>0</v>
      </c>
    </row>
    <row r="4285" spans="1:5">
      <c r="A4285" t="s">
        <v>3398</v>
      </c>
      <c r="B4285">
        <v>50</v>
      </c>
      <c r="D4285" s="20" t="s">
        <v>4988</v>
      </c>
      <c r="E4285" s="131">
        <v>0</v>
      </c>
    </row>
    <row r="4286" spans="1:5">
      <c r="A4286" t="s">
        <v>3399</v>
      </c>
      <c r="B4286">
        <v>50</v>
      </c>
      <c r="D4286" s="20" t="s">
        <v>4989</v>
      </c>
      <c r="E4286" s="131">
        <v>0</v>
      </c>
    </row>
    <row r="4287" spans="1:5">
      <c r="A4287" t="s">
        <v>3400</v>
      </c>
      <c r="B4287">
        <v>50</v>
      </c>
      <c r="D4287" s="20" t="s">
        <v>4990</v>
      </c>
      <c r="E4287" s="131">
        <v>0</v>
      </c>
    </row>
    <row r="4288" spans="1:5">
      <c r="A4288" t="s">
        <v>3401</v>
      </c>
      <c r="B4288">
        <v>50</v>
      </c>
      <c r="D4288" s="20" t="s">
        <v>4991</v>
      </c>
      <c r="E4288" s="131">
        <v>0</v>
      </c>
    </row>
    <row r="4289" spans="1:5">
      <c r="A4289" t="s">
        <v>3402</v>
      </c>
      <c r="B4289">
        <v>50</v>
      </c>
      <c r="D4289" s="20" t="s">
        <v>4992</v>
      </c>
      <c r="E4289" s="131">
        <v>0</v>
      </c>
    </row>
    <row r="4290" spans="1:5">
      <c r="A4290" t="s">
        <v>3403</v>
      </c>
      <c r="B4290">
        <v>50</v>
      </c>
      <c r="D4290" s="20" t="s">
        <v>4993</v>
      </c>
      <c r="E4290" s="131">
        <v>0</v>
      </c>
    </row>
    <row r="4291" spans="1:5">
      <c r="A4291" t="s">
        <v>3404</v>
      </c>
      <c r="B4291">
        <v>50</v>
      </c>
      <c r="D4291" s="20" t="s">
        <v>4994</v>
      </c>
      <c r="E4291" s="131">
        <v>0</v>
      </c>
    </row>
    <row r="4292" spans="1:5">
      <c r="A4292" t="s">
        <v>3405</v>
      </c>
      <c r="B4292">
        <v>50</v>
      </c>
      <c r="D4292" s="20" t="s">
        <v>4995</v>
      </c>
      <c r="E4292" s="131">
        <v>0</v>
      </c>
    </row>
    <row r="4293" spans="1:5">
      <c r="A4293" t="s">
        <v>3406</v>
      </c>
      <c r="B4293">
        <v>50</v>
      </c>
      <c r="D4293" s="20" t="s">
        <v>4996</v>
      </c>
      <c r="E4293" s="131">
        <v>0</v>
      </c>
    </row>
    <row r="4294" spans="1:5">
      <c r="A4294" t="s">
        <v>3407</v>
      </c>
      <c r="B4294">
        <v>50</v>
      </c>
      <c r="D4294" s="20" t="s">
        <v>4997</v>
      </c>
      <c r="E4294" s="131">
        <v>0</v>
      </c>
    </row>
    <row r="4295" spans="1:5">
      <c r="A4295" t="s">
        <v>3408</v>
      </c>
      <c r="B4295">
        <v>50</v>
      </c>
      <c r="D4295" s="20" t="s">
        <v>4998</v>
      </c>
      <c r="E4295" s="131">
        <v>0</v>
      </c>
    </row>
    <row r="4296" spans="1:5">
      <c r="A4296" t="s">
        <v>3409</v>
      </c>
      <c r="B4296">
        <v>50</v>
      </c>
      <c r="D4296" s="20" t="s">
        <v>4999</v>
      </c>
      <c r="E4296" s="131">
        <v>0</v>
      </c>
    </row>
    <row r="4297" spans="1:5">
      <c r="A4297" t="s">
        <v>3410</v>
      </c>
      <c r="B4297">
        <v>50</v>
      </c>
      <c r="D4297" s="20" t="s">
        <v>5004</v>
      </c>
      <c r="E4297" s="131">
        <v>0</v>
      </c>
    </row>
    <row r="4298" spans="1:5">
      <c r="A4298" t="s">
        <v>3411</v>
      </c>
      <c r="B4298">
        <v>50</v>
      </c>
      <c r="D4298" s="20" t="s">
        <v>5005</v>
      </c>
      <c r="E4298" s="131">
        <v>0</v>
      </c>
    </row>
    <row r="4299" spans="1:5">
      <c r="A4299" t="s">
        <v>3412</v>
      </c>
      <c r="B4299">
        <v>50</v>
      </c>
      <c r="D4299" s="20" t="s">
        <v>5006</v>
      </c>
      <c r="E4299" s="131">
        <v>0</v>
      </c>
    </row>
    <row r="4300" spans="1:5">
      <c r="A4300" t="s">
        <v>3413</v>
      </c>
      <c r="B4300">
        <v>50</v>
      </c>
      <c r="D4300" s="20" t="s">
        <v>5007</v>
      </c>
      <c r="E4300" s="131">
        <v>0</v>
      </c>
    </row>
    <row r="4301" spans="1:5">
      <c r="A4301" t="s">
        <v>3414</v>
      </c>
      <c r="B4301">
        <v>50</v>
      </c>
      <c r="D4301" s="20" t="s">
        <v>5000</v>
      </c>
      <c r="E4301" s="131">
        <v>0</v>
      </c>
    </row>
    <row r="4302" spans="1:5">
      <c r="A4302" t="s">
        <v>3415</v>
      </c>
      <c r="B4302">
        <v>50</v>
      </c>
      <c r="D4302" s="20" t="s">
        <v>5001</v>
      </c>
      <c r="E4302" s="131">
        <v>0</v>
      </c>
    </row>
    <row r="4303" spans="1:5">
      <c r="A4303" t="s">
        <v>3416</v>
      </c>
      <c r="B4303">
        <v>50</v>
      </c>
      <c r="D4303" s="20" t="s">
        <v>5002</v>
      </c>
      <c r="E4303" s="131">
        <v>0</v>
      </c>
    </row>
    <row r="4304" spans="1:5">
      <c r="A4304" t="s">
        <v>3417</v>
      </c>
      <c r="B4304">
        <v>50</v>
      </c>
      <c r="D4304" s="20" t="s">
        <v>5003</v>
      </c>
      <c r="E4304" s="131">
        <v>0</v>
      </c>
    </row>
    <row r="4305" spans="1:5">
      <c r="A4305" t="s">
        <v>3418</v>
      </c>
      <c r="B4305">
        <v>50</v>
      </c>
      <c r="D4305" s="20" t="s">
        <v>5008</v>
      </c>
      <c r="E4305" s="131">
        <v>0</v>
      </c>
    </row>
    <row r="4306" spans="1:5">
      <c r="A4306" t="s">
        <v>3419</v>
      </c>
      <c r="B4306">
        <v>50</v>
      </c>
      <c r="D4306" s="20" t="s">
        <v>5009</v>
      </c>
      <c r="E4306" s="131">
        <v>0</v>
      </c>
    </row>
    <row r="4307" spans="1:5">
      <c r="A4307" t="s">
        <v>3420</v>
      </c>
      <c r="B4307">
        <v>50</v>
      </c>
      <c r="D4307" s="20" t="s">
        <v>5010</v>
      </c>
      <c r="E4307" s="131">
        <v>0</v>
      </c>
    </row>
    <row r="4308" spans="1:5">
      <c r="A4308" t="s">
        <v>3421</v>
      </c>
      <c r="B4308">
        <v>50</v>
      </c>
      <c r="D4308" s="20" t="s">
        <v>5011</v>
      </c>
      <c r="E4308" s="131">
        <v>0</v>
      </c>
    </row>
    <row r="4309" spans="1:5">
      <c r="A4309" t="s">
        <v>3422</v>
      </c>
      <c r="B4309">
        <v>50</v>
      </c>
      <c r="D4309" s="20" t="s">
        <v>5012</v>
      </c>
      <c r="E4309" s="131">
        <v>0</v>
      </c>
    </row>
    <row r="4310" spans="1:5">
      <c r="A4310" t="s">
        <v>3423</v>
      </c>
      <c r="B4310">
        <v>50</v>
      </c>
      <c r="D4310" s="20" t="s">
        <v>5013</v>
      </c>
      <c r="E4310" s="131">
        <v>0</v>
      </c>
    </row>
    <row r="4311" spans="1:5">
      <c r="A4311" t="s">
        <v>3424</v>
      </c>
      <c r="B4311">
        <v>50</v>
      </c>
      <c r="D4311" s="20" t="s">
        <v>5014</v>
      </c>
      <c r="E4311" s="131">
        <v>0</v>
      </c>
    </row>
    <row r="4312" spans="1:5">
      <c r="A4312" t="s">
        <v>3425</v>
      </c>
      <c r="B4312">
        <v>50</v>
      </c>
      <c r="D4312" s="20" t="s">
        <v>5015</v>
      </c>
      <c r="E4312" s="131">
        <v>0</v>
      </c>
    </row>
    <row r="4313" spans="1:5">
      <c r="A4313" t="s">
        <v>3426</v>
      </c>
      <c r="B4313">
        <v>50</v>
      </c>
      <c r="D4313" s="20" t="s">
        <v>5016</v>
      </c>
      <c r="E4313" s="131">
        <v>0</v>
      </c>
    </row>
    <row r="4314" spans="1:5">
      <c r="A4314" t="s">
        <v>3427</v>
      </c>
      <c r="B4314">
        <v>50</v>
      </c>
      <c r="D4314" s="20" t="s">
        <v>5017</v>
      </c>
      <c r="E4314" s="131">
        <v>0</v>
      </c>
    </row>
    <row r="4315" spans="1:5">
      <c r="A4315" t="s">
        <v>3428</v>
      </c>
      <c r="B4315">
        <v>50</v>
      </c>
      <c r="D4315" s="20" t="s">
        <v>5018</v>
      </c>
      <c r="E4315" s="131">
        <v>0</v>
      </c>
    </row>
    <row r="4316" spans="1:5">
      <c r="A4316" t="s">
        <v>3429</v>
      </c>
      <c r="B4316">
        <v>50</v>
      </c>
      <c r="D4316" s="20" t="s">
        <v>5019</v>
      </c>
      <c r="E4316" s="131">
        <v>0</v>
      </c>
    </row>
    <row r="4317" spans="1:5">
      <c r="A4317" t="s">
        <v>3430</v>
      </c>
      <c r="B4317">
        <v>50</v>
      </c>
      <c r="D4317" s="20" t="s">
        <v>5020</v>
      </c>
      <c r="E4317" s="131">
        <v>0</v>
      </c>
    </row>
    <row r="4318" spans="1:5">
      <c r="A4318" t="s">
        <v>3431</v>
      </c>
      <c r="B4318">
        <v>50</v>
      </c>
      <c r="D4318" s="20" t="s">
        <v>5021</v>
      </c>
      <c r="E4318" s="131">
        <v>0</v>
      </c>
    </row>
    <row r="4319" spans="1:5">
      <c r="A4319" t="s">
        <v>3432</v>
      </c>
      <c r="B4319">
        <v>50</v>
      </c>
      <c r="D4319" s="20" t="s">
        <v>5022</v>
      </c>
      <c r="E4319" s="131">
        <v>0</v>
      </c>
    </row>
    <row r="4320" spans="1:5">
      <c r="A4320" t="s">
        <v>3433</v>
      </c>
      <c r="B4320">
        <v>50</v>
      </c>
      <c r="D4320" s="20" t="s">
        <v>5023</v>
      </c>
      <c r="E4320" s="131">
        <v>0</v>
      </c>
    </row>
    <row r="4321" spans="1:5">
      <c r="A4321" t="s">
        <v>3434</v>
      </c>
      <c r="B4321">
        <v>50</v>
      </c>
      <c r="D4321" s="20" t="s">
        <v>5024</v>
      </c>
      <c r="E4321" s="131">
        <v>0</v>
      </c>
    </row>
    <row r="4322" spans="1:5">
      <c r="A4322" t="s">
        <v>3435</v>
      </c>
      <c r="B4322">
        <v>50</v>
      </c>
      <c r="D4322" s="20" t="s">
        <v>5025</v>
      </c>
      <c r="E4322" s="131">
        <v>0</v>
      </c>
    </row>
    <row r="4323" spans="1:5">
      <c r="A4323" t="s">
        <v>3436</v>
      </c>
      <c r="B4323">
        <v>50</v>
      </c>
      <c r="D4323" s="20" t="s">
        <v>5026</v>
      </c>
      <c r="E4323" s="131">
        <v>0</v>
      </c>
    </row>
    <row r="4324" spans="1:5">
      <c r="A4324" t="s">
        <v>3437</v>
      </c>
      <c r="B4324">
        <v>50</v>
      </c>
      <c r="D4324" s="20" t="s">
        <v>5027</v>
      </c>
      <c r="E4324" s="131">
        <v>0</v>
      </c>
    </row>
    <row r="4325" spans="1:5">
      <c r="A4325" t="s">
        <v>3438</v>
      </c>
      <c r="B4325">
        <v>50</v>
      </c>
      <c r="D4325" s="20" t="s">
        <v>5028</v>
      </c>
      <c r="E4325" s="131">
        <v>0</v>
      </c>
    </row>
    <row r="4326" spans="1:5">
      <c r="A4326" t="s">
        <v>3439</v>
      </c>
      <c r="B4326">
        <v>50</v>
      </c>
      <c r="D4326" s="20" t="s">
        <v>5029</v>
      </c>
      <c r="E4326" s="131">
        <v>0</v>
      </c>
    </row>
    <row r="4327" spans="1:5">
      <c r="A4327" t="s">
        <v>3440</v>
      </c>
      <c r="B4327">
        <v>50</v>
      </c>
      <c r="D4327" s="20" t="s">
        <v>5030</v>
      </c>
      <c r="E4327" s="131">
        <v>0</v>
      </c>
    </row>
    <row r="4328" spans="1:5">
      <c r="A4328" t="s">
        <v>3441</v>
      </c>
      <c r="B4328">
        <v>50</v>
      </c>
      <c r="D4328" s="20" t="s">
        <v>5031</v>
      </c>
      <c r="E4328" s="131">
        <v>0</v>
      </c>
    </row>
    <row r="4329" spans="1:5">
      <c r="A4329" t="s">
        <v>3442</v>
      </c>
      <c r="B4329">
        <v>50</v>
      </c>
      <c r="D4329" s="20" t="s">
        <v>5032</v>
      </c>
      <c r="E4329" s="131">
        <v>0</v>
      </c>
    </row>
    <row r="4330" spans="1:5">
      <c r="A4330" t="s">
        <v>3443</v>
      </c>
      <c r="B4330">
        <v>50</v>
      </c>
      <c r="D4330" s="20" t="s">
        <v>5033</v>
      </c>
      <c r="E4330" s="131">
        <v>0</v>
      </c>
    </row>
    <row r="4331" spans="1:5">
      <c r="A4331" t="s">
        <v>3444</v>
      </c>
      <c r="B4331">
        <v>50</v>
      </c>
      <c r="D4331" s="20" t="s">
        <v>4428</v>
      </c>
      <c r="E4331" s="131">
        <v>0</v>
      </c>
    </row>
    <row r="4332" spans="1:5">
      <c r="A4332" t="s">
        <v>3445</v>
      </c>
      <c r="B4332">
        <v>50</v>
      </c>
      <c r="D4332" s="20" t="s">
        <v>4429</v>
      </c>
      <c r="E4332" s="131">
        <v>0</v>
      </c>
    </row>
    <row r="4333" spans="1:5">
      <c r="A4333" t="s">
        <v>3446</v>
      </c>
      <c r="B4333">
        <v>50</v>
      </c>
      <c r="D4333" s="20" t="s">
        <v>5034</v>
      </c>
      <c r="E4333" s="131">
        <v>0</v>
      </c>
    </row>
    <row r="4334" spans="1:5">
      <c r="A4334" t="s">
        <v>3447</v>
      </c>
      <c r="B4334">
        <v>50</v>
      </c>
      <c r="D4334" s="20" t="s">
        <v>5035</v>
      </c>
      <c r="E4334" s="131">
        <v>0</v>
      </c>
    </row>
    <row r="4335" spans="1:5">
      <c r="A4335" t="s">
        <v>3448</v>
      </c>
      <c r="B4335">
        <v>50</v>
      </c>
      <c r="D4335" s="20" t="s">
        <v>5036</v>
      </c>
      <c r="E4335" s="131">
        <v>0</v>
      </c>
    </row>
    <row r="4336" spans="1:5">
      <c r="A4336" t="s">
        <v>3449</v>
      </c>
      <c r="B4336">
        <v>50</v>
      </c>
      <c r="D4336" s="20" t="s">
        <v>5037</v>
      </c>
      <c r="E4336" s="131">
        <v>0</v>
      </c>
    </row>
    <row r="4337" spans="1:5">
      <c r="A4337" t="s">
        <v>3450</v>
      </c>
      <c r="B4337">
        <v>50</v>
      </c>
      <c r="D4337" s="20" t="s">
        <v>5038</v>
      </c>
      <c r="E4337" s="131">
        <v>0</v>
      </c>
    </row>
    <row r="4338" spans="1:5">
      <c r="A4338" t="s">
        <v>3451</v>
      </c>
      <c r="B4338">
        <v>50</v>
      </c>
      <c r="D4338" s="20" t="s">
        <v>5039</v>
      </c>
      <c r="E4338" s="131">
        <v>0</v>
      </c>
    </row>
    <row r="4339" spans="1:5">
      <c r="A4339" t="s">
        <v>3452</v>
      </c>
      <c r="B4339">
        <v>50</v>
      </c>
      <c r="D4339" s="20" t="s">
        <v>5040</v>
      </c>
      <c r="E4339" s="131">
        <v>0</v>
      </c>
    </row>
    <row r="4340" spans="1:5">
      <c r="A4340" t="s">
        <v>3453</v>
      </c>
      <c r="B4340">
        <v>50</v>
      </c>
      <c r="D4340" s="20" t="s">
        <v>5041</v>
      </c>
      <c r="E4340" s="131">
        <v>0</v>
      </c>
    </row>
    <row r="4341" spans="1:5">
      <c r="A4341" t="s">
        <v>3454</v>
      </c>
      <c r="B4341">
        <v>50</v>
      </c>
      <c r="D4341" s="20" t="s">
        <v>5042</v>
      </c>
      <c r="E4341" s="131">
        <v>0</v>
      </c>
    </row>
    <row r="4342" spans="1:5">
      <c r="A4342" t="s">
        <v>3455</v>
      </c>
      <c r="B4342">
        <v>50</v>
      </c>
      <c r="D4342" s="20" t="s">
        <v>5043</v>
      </c>
      <c r="E4342" s="131">
        <v>0</v>
      </c>
    </row>
    <row r="4343" spans="1:5">
      <c r="A4343" t="s">
        <v>3456</v>
      </c>
      <c r="B4343">
        <v>50</v>
      </c>
      <c r="D4343" s="20" t="s">
        <v>5044</v>
      </c>
      <c r="E4343" s="131">
        <v>0</v>
      </c>
    </row>
    <row r="4344" spans="1:5">
      <c r="A4344" t="s">
        <v>3457</v>
      </c>
      <c r="B4344">
        <v>50</v>
      </c>
      <c r="D4344" s="20" t="s">
        <v>5045</v>
      </c>
      <c r="E4344" s="131">
        <v>0</v>
      </c>
    </row>
    <row r="4345" spans="1:5">
      <c r="A4345" t="s">
        <v>3458</v>
      </c>
      <c r="B4345">
        <v>50</v>
      </c>
      <c r="D4345" s="20" t="s">
        <v>5046</v>
      </c>
      <c r="E4345" s="131">
        <v>0</v>
      </c>
    </row>
    <row r="4346" spans="1:5">
      <c r="A4346" t="s">
        <v>3459</v>
      </c>
      <c r="B4346">
        <v>50</v>
      </c>
      <c r="D4346" s="20" t="s">
        <v>5047</v>
      </c>
      <c r="E4346" s="131">
        <v>0</v>
      </c>
    </row>
    <row r="4347" spans="1:5">
      <c r="A4347" t="s">
        <v>3460</v>
      </c>
      <c r="B4347">
        <v>50</v>
      </c>
      <c r="D4347" s="20" t="s">
        <v>5048</v>
      </c>
      <c r="E4347" s="131">
        <v>0</v>
      </c>
    </row>
    <row r="4348" spans="1:5">
      <c r="A4348" t="s">
        <v>3461</v>
      </c>
      <c r="B4348">
        <v>50</v>
      </c>
      <c r="D4348" s="20" t="s">
        <v>5049</v>
      </c>
      <c r="E4348" s="131">
        <v>0</v>
      </c>
    </row>
    <row r="4349" spans="1:5">
      <c r="A4349" t="s">
        <v>3462</v>
      </c>
      <c r="B4349">
        <v>50</v>
      </c>
      <c r="D4349" s="20" t="s">
        <v>5050</v>
      </c>
      <c r="E4349" s="131">
        <v>0</v>
      </c>
    </row>
    <row r="4350" spans="1:5">
      <c r="A4350" t="s">
        <v>3463</v>
      </c>
      <c r="B4350">
        <v>50</v>
      </c>
      <c r="D4350" s="20" t="s">
        <v>5051</v>
      </c>
      <c r="E4350" s="131">
        <v>0</v>
      </c>
    </row>
    <row r="4351" spans="1:5">
      <c r="A4351" t="s">
        <v>3464</v>
      </c>
      <c r="B4351">
        <v>50</v>
      </c>
      <c r="D4351" s="20" t="s">
        <v>5052</v>
      </c>
      <c r="E4351" s="131">
        <v>0</v>
      </c>
    </row>
    <row r="4352" spans="1:5">
      <c r="A4352" t="s">
        <v>3465</v>
      </c>
      <c r="B4352">
        <v>50</v>
      </c>
      <c r="D4352" s="20" t="s">
        <v>5053</v>
      </c>
      <c r="E4352" s="131">
        <v>0</v>
      </c>
    </row>
    <row r="4353" spans="1:5">
      <c r="A4353" t="s">
        <v>3466</v>
      </c>
      <c r="B4353">
        <v>50</v>
      </c>
      <c r="D4353" s="20" t="s">
        <v>5054</v>
      </c>
      <c r="E4353" s="131">
        <v>0</v>
      </c>
    </row>
    <row r="4354" spans="1:5">
      <c r="A4354" t="s">
        <v>3467</v>
      </c>
      <c r="B4354">
        <v>50</v>
      </c>
      <c r="D4354" s="20" t="s">
        <v>5055</v>
      </c>
      <c r="E4354" s="131">
        <v>0</v>
      </c>
    </row>
    <row r="4355" spans="1:5">
      <c r="A4355" t="s">
        <v>3468</v>
      </c>
      <c r="B4355">
        <v>50</v>
      </c>
      <c r="D4355" s="20" t="s">
        <v>5056</v>
      </c>
      <c r="E4355" s="131">
        <v>0</v>
      </c>
    </row>
    <row r="4356" spans="1:5">
      <c r="A4356" t="s">
        <v>3469</v>
      </c>
      <c r="B4356">
        <v>50</v>
      </c>
      <c r="D4356" s="20" t="s">
        <v>5057</v>
      </c>
      <c r="E4356" s="131">
        <v>0</v>
      </c>
    </row>
    <row r="4357" spans="1:5">
      <c r="A4357" t="s">
        <v>3470</v>
      </c>
      <c r="B4357">
        <v>50</v>
      </c>
      <c r="D4357" s="20" t="s">
        <v>5058</v>
      </c>
      <c r="E4357" s="131">
        <v>0</v>
      </c>
    </row>
    <row r="4358" spans="1:5">
      <c r="A4358" t="s">
        <v>3471</v>
      </c>
      <c r="B4358">
        <v>50</v>
      </c>
      <c r="D4358" s="20" t="s">
        <v>5059</v>
      </c>
      <c r="E4358" s="131">
        <v>0</v>
      </c>
    </row>
    <row r="4359" spans="1:5">
      <c r="A4359" t="s">
        <v>3472</v>
      </c>
      <c r="B4359">
        <v>50</v>
      </c>
      <c r="D4359" s="20" t="s">
        <v>5060</v>
      </c>
      <c r="E4359" s="131">
        <v>0</v>
      </c>
    </row>
    <row r="4360" spans="1:5">
      <c r="A4360" t="s">
        <v>3473</v>
      </c>
      <c r="B4360">
        <v>50</v>
      </c>
      <c r="D4360" s="20" t="s">
        <v>5061</v>
      </c>
      <c r="E4360" s="131">
        <v>0</v>
      </c>
    </row>
    <row r="4361" spans="1:5">
      <c r="A4361" t="s">
        <v>3474</v>
      </c>
      <c r="B4361">
        <v>50</v>
      </c>
      <c r="D4361" s="20" t="s">
        <v>5062</v>
      </c>
      <c r="E4361" s="131">
        <v>0</v>
      </c>
    </row>
    <row r="4362" spans="1:5">
      <c r="A4362" t="s">
        <v>3475</v>
      </c>
      <c r="B4362">
        <v>50</v>
      </c>
      <c r="D4362" s="20" t="s">
        <v>5063</v>
      </c>
      <c r="E4362" s="131">
        <v>0</v>
      </c>
    </row>
    <row r="4363" spans="1:5">
      <c r="A4363" t="s">
        <v>3476</v>
      </c>
      <c r="B4363">
        <v>50</v>
      </c>
      <c r="D4363" s="20" t="s">
        <v>5064</v>
      </c>
      <c r="E4363" s="131">
        <v>0</v>
      </c>
    </row>
    <row r="4364" spans="1:5">
      <c r="A4364" t="s">
        <v>3477</v>
      </c>
      <c r="B4364">
        <v>50</v>
      </c>
      <c r="D4364" s="20" t="s">
        <v>5065</v>
      </c>
      <c r="E4364" s="131">
        <v>0</v>
      </c>
    </row>
    <row r="4365" spans="1:5">
      <c r="A4365" t="s">
        <v>3478</v>
      </c>
      <c r="B4365">
        <v>0</v>
      </c>
      <c r="D4365" s="20" t="s">
        <v>5066</v>
      </c>
      <c r="E4365" s="131">
        <v>0</v>
      </c>
    </row>
    <row r="4366" spans="1:5">
      <c r="A4366" t="s">
        <v>3479</v>
      </c>
      <c r="B4366">
        <v>50</v>
      </c>
      <c r="D4366" s="20" t="s">
        <v>5067</v>
      </c>
      <c r="E4366" s="131">
        <v>0</v>
      </c>
    </row>
    <row r="4367" spans="1:5">
      <c r="A4367" t="s">
        <v>3480</v>
      </c>
      <c r="B4367">
        <v>50</v>
      </c>
      <c r="D4367" s="20" t="s">
        <v>5068</v>
      </c>
      <c r="E4367" s="131">
        <v>0</v>
      </c>
    </row>
    <row r="4368" spans="1:5">
      <c r="A4368" t="s">
        <v>3481</v>
      </c>
      <c r="B4368">
        <v>0</v>
      </c>
      <c r="D4368" s="20" t="s">
        <v>5069</v>
      </c>
      <c r="E4368" s="131">
        <v>0</v>
      </c>
    </row>
    <row r="4369" spans="1:5">
      <c r="A4369" t="s">
        <v>3482</v>
      </c>
      <c r="B4369">
        <v>0</v>
      </c>
      <c r="D4369" s="20" t="s">
        <v>5070</v>
      </c>
      <c r="E4369" s="131">
        <v>0</v>
      </c>
    </row>
    <row r="4370" spans="1:5">
      <c r="A4370" t="s">
        <v>3483</v>
      </c>
      <c r="B4370">
        <v>50</v>
      </c>
      <c r="D4370" s="20" t="s">
        <v>5072</v>
      </c>
      <c r="E4370" s="131">
        <v>0</v>
      </c>
    </row>
    <row r="4371" spans="1:5">
      <c r="A4371" t="s">
        <v>3484</v>
      </c>
      <c r="B4371">
        <v>50</v>
      </c>
      <c r="D4371" s="20" t="s">
        <v>5073</v>
      </c>
      <c r="E4371" s="131">
        <v>0</v>
      </c>
    </row>
    <row r="4372" spans="1:5">
      <c r="A4372" t="s">
        <v>3485</v>
      </c>
      <c r="B4372">
        <v>0</v>
      </c>
      <c r="D4372" s="20" t="s">
        <v>5074</v>
      </c>
      <c r="E4372" s="131">
        <v>0</v>
      </c>
    </row>
    <row r="4373" spans="1:5">
      <c r="A4373" t="s">
        <v>3486</v>
      </c>
      <c r="B4373">
        <v>50</v>
      </c>
      <c r="D4373" s="20" t="s">
        <v>5075</v>
      </c>
      <c r="E4373" s="131">
        <v>0</v>
      </c>
    </row>
    <row r="4374" spans="1:5">
      <c r="A4374" t="s">
        <v>3487</v>
      </c>
      <c r="B4374">
        <v>50</v>
      </c>
      <c r="D4374" s="20" t="s">
        <v>5076</v>
      </c>
      <c r="E4374" s="131">
        <v>0</v>
      </c>
    </row>
    <row r="4375" spans="1:5">
      <c r="A4375" t="s">
        <v>3488</v>
      </c>
      <c r="B4375">
        <v>50</v>
      </c>
      <c r="D4375" s="20" t="s">
        <v>5077</v>
      </c>
      <c r="E4375" s="131">
        <v>0</v>
      </c>
    </row>
    <row r="4376" spans="1:5">
      <c r="A4376" t="s">
        <v>3489</v>
      </c>
      <c r="B4376">
        <v>50</v>
      </c>
      <c r="D4376" s="20" t="s">
        <v>5078</v>
      </c>
      <c r="E4376" s="131">
        <v>0</v>
      </c>
    </row>
    <row r="4377" spans="1:5">
      <c r="A4377" t="s">
        <v>3490</v>
      </c>
      <c r="B4377">
        <v>50</v>
      </c>
      <c r="D4377" s="20" t="s">
        <v>5079</v>
      </c>
      <c r="E4377" s="131">
        <v>0</v>
      </c>
    </row>
    <row r="4378" spans="1:5">
      <c r="A4378" t="s">
        <v>3491</v>
      </c>
      <c r="B4378">
        <v>50</v>
      </c>
      <c r="D4378" s="20" t="s">
        <v>5080</v>
      </c>
      <c r="E4378" s="131">
        <v>0</v>
      </c>
    </row>
    <row r="4379" spans="1:5">
      <c r="A4379" t="s">
        <v>3492</v>
      </c>
      <c r="B4379">
        <v>50</v>
      </c>
      <c r="D4379" s="20" t="s">
        <v>5081</v>
      </c>
      <c r="E4379" s="131">
        <v>0</v>
      </c>
    </row>
    <row r="4380" spans="1:5">
      <c r="A4380" t="s">
        <v>3493</v>
      </c>
      <c r="B4380">
        <v>50</v>
      </c>
      <c r="D4380" s="20" t="s">
        <v>5082</v>
      </c>
      <c r="E4380" s="131">
        <v>0</v>
      </c>
    </row>
    <row r="4381" spans="1:5">
      <c r="A4381" t="s">
        <v>3494</v>
      </c>
      <c r="B4381">
        <v>0</v>
      </c>
      <c r="D4381" s="20" t="s">
        <v>5083</v>
      </c>
      <c r="E4381" s="131">
        <v>0</v>
      </c>
    </row>
    <row r="4382" spans="1:5">
      <c r="A4382" t="s">
        <v>3495</v>
      </c>
      <c r="B4382">
        <v>50</v>
      </c>
      <c r="D4382" s="20" t="s">
        <v>5084</v>
      </c>
      <c r="E4382" s="131">
        <v>0</v>
      </c>
    </row>
    <row r="4383" spans="1:5">
      <c r="A4383" t="s">
        <v>3496</v>
      </c>
      <c r="B4383">
        <v>0</v>
      </c>
      <c r="D4383" s="20" t="s">
        <v>5085</v>
      </c>
      <c r="E4383" s="131">
        <v>0</v>
      </c>
    </row>
    <row r="4384" spans="1:5">
      <c r="A4384" t="s">
        <v>3497</v>
      </c>
      <c r="B4384">
        <v>50</v>
      </c>
      <c r="D4384" s="20" t="s">
        <v>5086</v>
      </c>
      <c r="E4384" s="131">
        <v>0</v>
      </c>
    </row>
    <row r="4385" spans="1:5">
      <c r="A4385" t="s">
        <v>3498</v>
      </c>
      <c r="B4385">
        <v>50</v>
      </c>
      <c r="D4385" s="20" t="s">
        <v>5087</v>
      </c>
      <c r="E4385" s="131">
        <v>0</v>
      </c>
    </row>
    <row r="4386" spans="1:5">
      <c r="A4386" t="s">
        <v>3499</v>
      </c>
      <c r="B4386">
        <v>50</v>
      </c>
      <c r="D4386" s="20" t="s">
        <v>5088</v>
      </c>
      <c r="E4386" s="131">
        <v>0</v>
      </c>
    </row>
    <row r="4387" spans="1:5">
      <c r="A4387" t="s">
        <v>3500</v>
      </c>
      <c r="B4387">
        <v>0</v>
      </c>
      <c r="D4387" s="20" t="s">
        <v>5089</v>
      </c>
      <c r="E4387" s="131">
        <v>0</v>
      </c>
    </row>
    <row r="4388" spans="1:5">
      <c r="A4388" t="s">
        <v>3501</v>
      </c>
      <c r="B4388">
        <v>50</v>
      </c>
      <c r="D4388" s="20" t="s">
        <v>5090</v>
      </c>
      <c r="E4388" s="131">
        <v>0</v>
      </c>
    </row>
    <row r="4389" spans="1:5">
      <c r="A4389" t="s">
        <v>3502</v>
      </c>
      <c r="B4389">
        <v>50</v>
      </c>
      <c r="D4389" s="20" t="s">
        <v>5091</v>
      </c>
      <c r="E4389" s="131">
        <v>0</v>
      </c>
    </row>
    <row r="4390" spans="1:5">
      <c r="A4390" t="s">
        <v>3503</v>
      </c>
      <c r="B4390">
        <v>0</v>
      </c>
      <c r="D4390" s="20" t="s">
        <v>5092</v>
      </c>
      <c r="E4390" s="131">
        <v>0</v>
      </c>
    </row>
    <row r="4391" spans="1:5">
      <c r="A4391" t="s">
        <v>3504</v>
      </c>
      <c r="B4391">
        <v>50</v>
      </c>
      <c r="D4391" s="20" t="s">
        <v>5093</v>
      </c>
      <c r="E4391" s="131">
        <v>0</v>
      </c>
    </row>
    <row r="4392" spans="1:5">
      <c r="A4392" t="s">
        <v>3505</v>
      </c>
      <c r="B4392">
        <v>0</v>
      </c>
      <c r="D4392" s="20" t="s">
        <v>5094</v>
      </c>
      <c r="E4392" s="131">
        <v>0</v>
      </c>
    </row>
    <row r="4393" spans="1:5">
      <c r="A4393" t="s">
        <v>3506</v>
      </c>
      <c r="B4393">
        <v>50</v>
      </c>
      <c r="D4393" s="20" t="s">
        <v>5095</v>
      </c>
      <c r="E4393" s="131">
        <v>0</v>
      </c>
    </row>
    <row r="4394" spans="1:5">
      <c r="A4394" t="s">
        <v>3507</v>
      </c>
      <c r="B4394">
        <v>50</v>
      </c>
      <c r="D4394" s="20" t="s">
        <v>5096</v>
      </c>
      <c r="E4394" s="131">
        <v>0</v>
      </c>
    </row>
    <row r="4395" spans="1:5">
      <c r="A4395" t="s">
        <v>3508</v>
      </c>
      <c r="B4395">
        <v>50</v>
      </c>
      <c r="D4395" s="20" t="s">
        <v>5097</v>
      </c>
      <c r="E4395" s="131">
        <v>0</v>
      </c>
    </row>
    <row r="4396" spans="1:5">
      <c r="A4396" t="s">
        <v>3509</v>
      </c>
      <c r="B4396">
        <v>0</v>
      </c>
      <c r="D4396" s="20" t="s">
        <v>5098</v>
      </c>
      <c r="E4396" s="131">
        <v>0</v>
      </c>
    </row>
    <row r="4397" spans="1:5">
      <c r="A4397" t="s">
        <v>3510</v>
      </c>
      <c r="B4397">
        <v>50</v>
      </c>
      <c r="D4397" s="20" t="s">
        <v>5099</v>
      </c>
      <c r="E4397" s="131">
        <v>0</v>
      </c>
    </row>
    <row r="4398" spans="1:5">
      <c r="A4398" t="s">
        <v>3511</v>
      </c>
      <c r="B4398">
        <v>50</v>
      </c>
      <c r="D4398" s="20" t="s">
        <v>5100</v>
      </c>
      <c r="E4398" s="131">
        <v>0</v>
      </c>
    </row>
    <row r="4399" spans="1:5">
      <c r="A4399" t="s">
        <v>3512</v>
      </c>
      <c r="B4399">
        <v>50</v>
      </c>
      <c r="D4399" s="20" t="s">
        <v>5101</v>
      </c>
      <c r="E4399" s="131">
        <v>0</v>
      </c>
    </row>
    <row r="4400" spans="1:5">
      <c r="A4400" t="s">
        <v>3513</v>
      </c>
      <c r="B4400">
        <v>0</v>
      </c>
      <c r="D4400" s="20" t="s">
        <v>5102</v>
      </c>
      <c r="E4400" s="131">
        <v>0</v>
      </c>
    </row>
    <row r="4401" spans="1:5">
      <c r="A4401" t="s">
        <v>3514</v>
      </c>
      <c r="B4401">
        <v>50</v>
      </c>
      <c r="D4401" s="20" t="s">
        <v>5103</v>
      </c>
      <c r="E4401" s="131">
        <v>0</v>
      </c>
    </row>
    <row r="4402" spans="1:5">
      <c r="A4402" t="s">
        <v>3515</v>
      </c>
      <c r="B4402">
        <v>50</v>
      </c>
      <c r="D4402" s="20" t="s">
        <v>5104</v>
      </c>
      <c r="E4402" s="131">
        <v>0</v>
      </c>
    </row>
    <row r="4403" spans="1:5">
      <c r="A4403" t="s">
        <v>3516</v>
      </c>
      <c r="B4403">
        <v>50</v>
      </c>
      <c r="D4403" s="20" t="s">
        <v>5105</v>
      </c>
      <c r="E4403" s="131">
        <v>0</v>
      </c>
    </row>
    <row r="4404" spans="1:5">
      <c r="A4404" t="s">
        <v>3517</v>
      </c>
      <c r="B4404">
        <v>50</v>
      </c>
      <c r="D4404" s="20" t="s">
        <v>5106</v>
      </c>
      <c r="E4404" s="131">
        <v>0</v>
      </c>
    </row>
    <row r="4405" spans="1:5">
      <c r="A4405" t="s">
        <v>3518</v>
      </c>
      <c r="B4405">
        <v>50</v>
      </c>
      <c r="D4405" s="20" t="s">
        <v>5107</v>
      </c>
      <c r="E4405" s="131">
        <v>0</v>
      </c>
    </row>
    <row r="4406" spans="1:5">
      <c r="A4406" t="s">
        <v>3519</v>
      </c>
      <c r="B4406">
        <v>50</v>
      </c>
      <c r="D4406" s="20" t="s">
        <v>5108</v>
      </c>
      <c r="E4406" s="131">
        <v>0</v>
      </c>
    </row>
    <row r="4407" spans="1:5">
      <c r="A4407" t="s">
        <v>3520</v>
      </c>
      <c r="B4407">
        <v>50</v>
      </c>
      <c r="D4407" s="20" t="s">
        <v>5110</v>
      </c>
      <c r="E4407" s="131">
        <v>0</v>
      </c>
    </row>
    <row r="4408" spans="1:5">
      <c r="A4408" t="s">
        <v>3521</v>
      </c>
      <c r="B4408">
        <v>0</v>
      </c>
      <c r="D4408" s="20" t="s">
        <v>5111</v>
      </c>
      <c r="E4408" s="131">
        <v>0</v>
      </c>
    </row>
    <row r="4409" spans="1:5">
      <c r="A4409" t="s">
        <v>3522</v>
      </c>
      <c r="B4409">
        <v>50</v>
      </c>
      <c r="D4409" s="20" t="s">
        <v>5112</v>
      </c>
      <c r="E4409" s="131">
        <v>0</v>
      </c>
    </row>
    <row r="4410" spans="1:5">
      <c r="A4410" t="s">
        <v>3523</v>
      </c>
      <c r="B4410">
        <v>50</v>
      </c>
      <c r="D4410" s="20" t="s">
        <v>5113</v>
      </c>
      <c r="E4410" s="131">
        <v>0</v>
      </c>
    </row>
    <row r="4411" spans="1:5">
      <c r="A4411" t="s">
        <v>3524</v>
      </c>
      <c r="B4411">
        <v>50</v>
      </c>
      <c r="D4411" s="20" t="s">
        <v>5114</v>
      </c>
      <c r="E4411" s="131">
        <v>0</v>
      </c>
    </row>
    <row r="4412" spans="1:5">
      <c r="A4412" t="s">
        <v>3525</v>
      </c>
      <c r="B4412">
        <v>0</v>
      </c>
      <c r="D4412" s="20" t="s">
        <v>5115</v>
      </c>
      <c r="E4412" s="131">
        <v>0</v>
      </c>
    </row>
    <row r="4413" spans="1:5">
      <c r="A4413" t="s">
        <v>3526</v>
      </c>
      <c r="B4413">
        <v>0</v>
      </c>
      <c r="D4413" s="20" t="s">
        <v>5116</v>
      </c>
      <c r="E4413" s="131">
        <v>0</v>
      </c>
    </row>
    <row r="4414" spans="1:5">
      <c r="A4414" t="s">
        <v>3527</v>
      </c>
      <c r="B4414">
        <v>50</v>
      </c>
      <c r="D4414" s="20" t="s">
        <v>5117</v>
      </c>
      <c r="E4414" s="131">
        <v>0</v>
      </c>
    </row>
    <row r="4415" spans="1:5">
      <c r="A4415" t="s">
        <v>3528</v>
      </c>
      <c r="B4415">
        <v>50</v>
      </c>
      <c r="D4415" s="20" t="s">
        <v>5118</v>
      </c>
      <c r="E4415" s="131">
        <v>0</v>
      </c>
    </row>
    <row r="4416" spans="1:5">
      <c r="A4416" t="s">
        <v>3529</v>
      </c>
      <c r="B4416">
        <v>0</v>
      </c>
      <c r="D4416" s="20" t="s">
        <v>5119</v>
      </c>
      <c r="E4416" s="131">
        <v>0</v>
      </c>
    </row>
    <row r="4417" spans="1:5">
      <c r="A4417" t="s">
        <v>3530</v>
      </c>
      <c r="B4417">
        <v>50</v>
      </c>
      <c r="D4417" s="20" t="s">
        <v>5120</v>
      </c>
      <c r="E4417" s="131">
        <v>0</v>
      </c>
    </row>
    <row r="4418" spans="1:5">
      <c r="A4418" t="s">
        <v>3531</v>
      </c>
      <c r="B4418">
        <v>50</v>
      </c>
      <c r="D4418" s="20" t="s">
        <v>5121</v>
      </c>
      <c r="E4418" s="131">
        <v>0</v>
      </c>
    </row>
    <row r="4419" spans="1:5">
      <c r="A4419" t="s">
        <v>3532</v>
      </c>
      <c r="B4419">
        <v>50</v>
      </c>
      <c r="D4419" s="20" t="s">
        <v>5122</v>
      </c>
      <c r="E4419" s="131">
        <v>0</v>
      </c>
    </row>
    <row r="4420" spans="1:5">
      <c r="A4420" t="s">
        <v>3533</v>
      </c>
      <c r="B4420">
        <v>0</v>
      </c>
      <c r="D4420" s="20" t="s">
        <v>5123</v>
      </c>
      <c r="E4420" s="131">
        <v>0</v>
      </c>
    </row>
    <row r="4421" spans="1:5">
      <c r="A4421" t="s">
        <v>3534</v>
      </c>
      <c r="B4421">
        <v>50</v>
      </c>
      <c r="D4421" s="20" t="s">
        <v>5124</v>
      </c>
      <c r="E4421" s="131">
        <v>0</v>
      </c>
    </row>
    <row r="4422" spans="1:5">
      <c r="A4422" t="s">
        <v>3535</v>
      </c>
      <c r="B4422">
        <v>50</v>
      </c>
      <c r="D4422" s="20" t="s">
        <v>5125</v>
      </c>
      <c r="E4422" s="131">
        <v>0</v>
      </c>
    </row>
    <row r="4423" spans="1:5">
      <c r="A4423" t="s">
        <v>3536</v>
      </c>
      <c r="B4423">
        <v>50</v>
      </c>
      <c r="D4423" s="20" t="s">
        <v>5126</v>
      </c>
      <c r="E4423" s="131">
        <v>0</v>
      </c>
    </row>
    <row r="4424" spans="1:5">
      <c r="A4424" t="s">
        <v>3537</v>
      </c>
      <c r="B4424">
        <v>0</v>
      </c>
      <c r="D4424" s="20" t="s">
        <v>5127</v>
      </c>
      <c r="E4424" s="131">
        <v>0</v>
      </c>
    </row>
    <row r="4425" spans="1:5">
      <c r="A4425" t="s">
        <v>3538</v>
      </c>
      <c r="B4425">
        <v>0</v>
      </c>
      <c r="D4425" s="20" t="s">
        <v>5128</v>
      </c>
      <c r="E4425" s="131">
        <v>0</v>
      </c>
    </row>
    <row r="4426" spans="1:5">
      <c r="A4426" t="s">
        <v>3539</v>
      </c>
      <c r="B4426">
        <v>50</v>
      </c>
      <c r="D4426" s="20" t="s">
        <v>5129</v>
      </c>
      <c r="E4426" s="131">
        <v>0</v>
      </c>
    </row>
    <row r="4427" spans="1:5">
      <c r="A4427" t="s">
        <v>3540</v>
      </c>
      <c r="B4427">
        <v>50</v>
      </c>
      <c r="D4427" s="20" t="s">
        <v>5130</v>
      </c>
      <c r="E4427" s="131">
        <v>0</v>
      </c>
    </row>
    <row r="4428" spans="1:5">
      <c r="A4428" t="s">
        <v>3541</v>
      </c>
      <c r="B4428">
        <v>0</v>
      </c>
      <c r="D4428" s="20" t="s">
        <v>5131</v>
      </c>
      <c r="E4428" s="131">
        <v>0</v>
      </c>
    </row>
    <row r="4429" spans="1:5">
      <c r="A4429" t="s">
        <v>3542</v>
      </c>
      <c r="B4429">
        <v>0</v>
      </c>
      <c r="D4429" s="20" t="s">
        <v>5132</v>
      </c>
      <c r="E4429" s="131">
        <v>0</v>
      </c>
    </row>
    <row r="4430" spans="1:5">
      <c r="A4430" t="s">
        <v>3543</v>
      </c>
      <c r="B4430">
        <v>50</v>
      </c>
      <c r="D4430" s="20" t="s">
        <v>5133</v>
      </c>
      <c r="E4430" s="131">
        <v>0</v>
      </c>
    </row>
    <row r="4431" spans="1:5">
      <c r="A4431" t="s">
        <v>3544</v>
      </c>
      <c r="B4431">
        <v>50</v>
      </c>
      <c r="D4431" s="20" t="s">
        <v>5134</v>
      </c>
      <c r="E4431" s="131">
        <v>0</v>
      </c>
    </row>
    <row r="4432" spans="1:5">
      <c r="A4432" t="s">
        <v>3545</v>
      </c>
      <c r="B4432">
        <v>0</v>
      </c>
      <c r="D4432" s="20" t="s">
        <v>5135</v>
      </c>
      <c r="E4432" s="131">
        <v>0</v>
      </c>
    </row>
    <row r="4433" spans="1:5">
      <c r="A4433" t="s">
        <v>3546</v>
      </c>
      <c r="B4433">
        <v>50</v>
      </c>
      <c r="D4433" s="20" t="s">
        <v>5136</v>
      </c>
      <c r="E4433" s="131">
        <v>0</v>
      </c>
    </row>
    <row r="4434" spans="1:5">
      <c r="A4434" t="s">
        <v>3547</v>
      </c>
      <c r="B4434">
        <v>50</v>
      </c>
      <c r="D4434" s="20" t="s">
        <v>5137</v>
      </c>
      <c r="E4434" s="131">
        <v>0</v>
      </c>
    </row>
    <row r="4435" spans="1:5">
      <c r="A4435" t="s">
        <v>3548</v>
      </c>
      <c r="B4435">
        <v>50</v>
      </c>
      <c r="D4435" s="20" t="s">
        <v>5138</v>
      </c>
      <c r="E4435" s="131">
        <v>0</v>
      </c>
    </row>
    <row r="4436" spans="1:5">
      <c r="A4436" t="s">
        <v>3549</v>
      </c>
      <c r="B4436">
        <v>50</v>
      </c>
      <c r="D4436" s="20" t="s">
        <v>5139</v>
      </c>
      <c r="E4436" s="131">
        <v>0</v>
      </c>
    </row>
    <row r="4437" spans="1:5">
      <c r="A4437" t="s">
        <v>3550</v>
      </c>
      <c r="B4437">
        <v>0</v>
      </c>
      <c r="D4437" s="20" t="s">
        <v>5140</v>
      </c>
      <c r="E4437" s="131">
        <v>0</v>
      </c>
    </row>
    <row r="4438" spans="1:5">
      <c r="A4438" t="s">
        <v>3551</v>
      </c>
      <c r="B4438">
        <v>50</v>
      </c>
      <c r="D4438" s="20" t="s">
        <v>5141</v>
      </c>
      <c r="E4438" s="131">
        <v>0</v>
      </c>
    </row>
    <row r="4439" spans="1:5">
      <c r="A4439" t="s">
        <v>3552</v>
      </c>
      <c r="B4439">
        <v>50</v>
      </c>
      <c r="D4439" s="20" t="s">
        <v>5142</v>
      </c>
      <c r="E4439" s="131">
        <v>0</v>
      </c>
    </row>
    <row r="4440" spans="1:5">
      <c r="A4440" t="s">
        <v>3553</v>
      </c>
      <c r="B4440">
        <v>0</v>
      </c>
      <c r="D4440" s="20" t="s">
        <v>5143</v>
      </c>
      <c r="E4440" s="131">
        <v>0</v>
      </c>
    </row>
    <row r="4441" spans="1:5">
      <c r="A4441" t="s">
        <v>3554</v>
      </c>
      <c r="B4441">
        <v>0</v>
      </c>
      <c r="D4441" s="20" t="s">
        <v>5144</v>
      </c>
      <c r="E4441" s="131">
        <v>0</v>
      </c>
    </row>
    <row r="4442" spans="1:5">
      <c r="A4442" t="s">
        <v>3555</v>
      </c>
      <c r="B4442">
        <v>50</v>
      </c>
      <c r="D4442" s="20" t="s">
        <v>5145</v>
      </c>
      <c r="E4442" s="131">
        <v>0</v>
      </c>
    </row>
    <row r="4443" spans="1:5">
      <c r="A4443" t="s">
        <v>3556</v>
      </c>
      <c r="B4443">
        <v>50</v>
      </c>
      <c r="D4443" s="20" t="s">
        <v>5146</v>
      </c>
      <c r="E4443" s="131">
        <v>0</v>
      </c>
    </row>
    <row r="4444" spans="1:5">
      <c r="A4444" t="s">
        <v>3557</v>
      </c>
      <c r="B4444">
        <v>0</v>
      </c>
      <c r="D4444" s="20" t="s">
        <v>5147</v>
      </c>
      <c r="E4444" s="131">
        <v>0</v>
      </c>
    </row>
    <row r="4445" spans="1:5">
      <c r="A4445" t="s">
        <v>3558</v>
      </c>
      <c r="B4445">
        <v>50</v>
      </c>
      <c r="D4445" s="20" t="s">
        <v>5148</v>
      </c>
      <c r="E4445" s="131">
        <v>0</v>
      </c>
    </row>
    <row r="4446" spans="1:5">
      <c r="A4446" t="s">
        <v>3559</v>
      </c>
      <c r="B4446">
        <v>50</v>
      </c>
      <c r="D4446" s="20" t="s">
        <v>5149</v>
      </c>
      <c r="E4446" s="131">
        <v>0</v>
      </c>
    </row>
    <row r="4447" spans="1:5">
      <c r="A4447" t="s">
        <v>3560</v>
      </c>
      <c r="B4447">
        <v>50</v>
      </c>
      <c r="D4447" s="20" t="s">
        <v>5150</v>
      </c>
      <c r="E4447" s="131">
        <v>0</v>
      </c>
    </row>
    <row r="4448" spans="1:5">
      <c r="A4448" t="s">
        <v>3561</v>
      </c>
      <c r="B4448">
        <v>0</v>
      </c>
      <c r="D4448" s="20" t="s">
        <v>5151</v>
      </c>
      <c r="E4448" s="131">
        <v>0</v>
      </c>
    </row>
    <row r="4449" spans="1:5">
      <c r="A4449" t="s">
        <v>3562</v>
      </c>
      <c r="B4449">
        <v>50</v>
      </c>
      <c r="D4449" s="20" t="s">
        <v>5152</v>
      </c>
      <c r="E4449" s="131">
        <v>0</v>
      </c>
    </row>
    <row r="4450" spans="1:5">
      <c r="A4450" t="s">
        <v>3563</v>
      </c>
      <c r="B4450">
        <v>50</v>
      </c>
      <c r="D4450" s="20" t="s">
        <v>5153</v>
      </c>
      <c r="E4450" s="131">
        <v>0</v>
      </c>
    </row>
    <row r="4451" spans="1:5">
      <c r="A4451" t="s">
        <v>3564</v>
      </c>
      <c r="B4451">
        <v>50</v>
      </c>
      <c r="D4451" s="20" t="s">
        <v>5154</v>
      </c>
      <c r="E4451" s="131">
        <v>0</v>
      </c>
    </row>
    <row r="4452" spans="1:5">
      <c r="A4452" t="s">
        <v>3565</v>
      </c>
      <c r="B4452">
        <v>0</v>
      </c>
      <c r="D4452" s="20" t="s">
        <v>5155</v>
      </c>
      <c r="E4452" s="131">
        <v>0</v>
      </c>
    </row>
    <row r="4453" spans="1:5">
      <c r="A4453" t="s">
        <v>3566</v>
      </c>
      <c r="B4453">
        <v>50</v>
      </c>
      <c r="D4453" s="20" t="s">
        <v>5156</v>
      </c>
      <c r="E4453" s="131">
        <v>0</v>
      </c>
    </row>
    <row r="4454" spans="1:5">
      <c r="A4454" t="s">
        <v>3567</v>
      </c>
      <c r="B4454">
        <v>50</v>
      </c>
      <c r="D4454" s="20" t="s">
        <v>5157</v>
      </c>
      <c r="E4454" s="131">
        <v>0</v>
      </c>
    </row>
    <row r="4455" spans="1:5">
      <c r="A4455" t="s">
        <v>3568</v>
      </c>
      <c r="B4455">
        <v>50</v>
      </c>
      <c r="D4455" s="20" t="s">
        <v>5158</v>
      </c>
      <c r="E4455" s="131">
        <v>0</v>
      </c>
    </row>
    <row r="4456" spans="1:5">
      <c r="A4456" t="s">
        <v>3569</v>
      </c>
      <c r="B4456">
        <v>50</v>
      </c>
      <c r="D4456" s="20" t="s">
        <v>5159</v>
      </c>
      <c r="E4456" s="131">
        <v>0</v>
      </c>
    </row>
    <row r="4457" spans="1:5">
      <c r="A4457" t="s">
        <v>3570</v>
      </c>
      <c r="B4457">
        <v>50</v>
      </c>
      <c r="D4457" s="20" t="s">
        <v>5160</v>
      </c>
      <c r="E4457" s="131">
        <v>0</v>
      </c>
    </row>
    <row r="4458" spans="1:5">
      <c r="A4458" t="s">
        <v>3571</v>
      </c>
      <c r="B4458">
        <v>50</v>
      </c>
      <c r="D4458" s="20" t="s">
        <v>5161</v>
      </c>
      <c r="E4458" s="131">
        <v>0</v>
      </c>
    </row>
    <row r="4459" spans="1:5">
      <c r="A4459" t="s">
        <v>3572</v>
      </c>
      <c r="B4459">
        <v>50</v>
      </c>
      <c r="D4459" s="20" t="s">
        <v>5162</v>
      </c>
      <c r="E4459" s="131">
        <v>0</v>
      </c>
    </row>
    <row r="4460" spans="1:5">
      <c r="A4460" t="s">
        <v>3573</v>
      </c>
      <c r="B4460">
        <v>50</v>
      </c>
      <c r="D4460" s="20" t="s">
        <v>5163</v>
      </c>
      <c r="E4460" s="131">
        <v>0</v>
      </c>
    </row>
    <row r="4461" spans="1:5">
      <c r="A4461" t="s">
        <v>3574</v>
      </c>
      <c r="B4461">
        <v>50</v>
      </c>
      <c r="D4461" s="20" t="s">
        <v>5164</v>
      </c>
      <c r="E4461" s="131">
        <v>0</v>
      </c>
    </row>
    <row r="4462" spans="1:5">
      <c r="A4462" t="s">
        <v>3575</v>
      </c>
      <c r="B4462">
        <v>50</v>
      </c>
      <c r="D4462" s="20" t="s">
        <v>5165</v>
      </c>
      <c r="E4462" s="131">
        <v>0</v>
      </c>
    </row>
    <row r="4463" spans="1:5">
      <c r="A4463" t="s">
        <v>3576</v>
      </c>
      <c r="B4463">
        <v>50</v>
      </c>
      <c r="D4463" s="20" t="s">
        <v>5166</v>
      </c>
      <c r="E4463" s="131">
        <v>0</v>
      </c>
    </row>
    <row r="4464" spans="1:5">
      <c r="A4464" t="s">
        <v>3577</v>
      </c>
      <c r="B4464">
        <v>0</v>
      </c>
      <c r="D4464" s="20" t="s">
        <v>5167</v>
      </c>
      <c r="E4464" s="131">
        <v>0</v>
      </c>
    </row>
    <row r="4465" spans="1:5">
      <c r="A4465" t="s">
        <v>3578</v>
      </c>
      <c r="B4465">
        <v>50</v>
      </c>
      <c r="D4465" s="20" t="s">
        <v>5168</v>
      </c>
      <c r="E4465" s="131">
        <v>0</v>
      </c>
    </row>
    <row r="4466" spans="1:5">
      <c r="A4466" t="s">
        <v>3579</v>
      </c>
      <c r="B4466">
        <v>50</v>
      </c>
      <c r="D4466" s="20" t="s">
        <v>5169</v>
      </c>
      <c r="E4466" s="131">
        <v>0</v>
      </c>
    </row>
    <row r="4467" spans="1:5">
      <c r="A4467" t="s">
        <v>3580</v>
      </c>
      <c r="B4467">
        <v>50</v>
      </c>
      <c r="D4467" s="20" t="s">
        <v>5170</v>
      </c>
      <c r="E4467" s="131">
        <v>0</v>
      </c>
    </row>
    <row r="4468" spans="1:5">
      <c r="A4468" t="s">
        <v>3581</v>
      </c>
      <c r="B4468">
        <v>0</v>
      </c>
      <c r="D4468" s="20" t="s">
        <v>5171</v>
      </c>
      <c r="E4468" s="131">
        <v>0</v>
      </c>
    </row>
    <row r="4469" spans="1:5">
      <c r="A4469" t="s">
        <v>3582</v>
      </c>
      <c r="B4469">
        <v>50</v>
      </c>
      <c r="D4469" s="20" t="s">
        <v>5172</v>
      </c>
      <c r="E4469" s="131">
        <v>0</v>
      </c>
    </row>
    <row r="4470" spans="1:5">
      <c r="A4470" t="s">
        <v>3583</v>
      </c>
      <c r="B4470">
        <v>50</v>
      </c>
      <c r="D4470" s="20" t="s">
        <v>5173</v>
      </c>
      <c r="E4470" s="131">
        <v>0</v>
      </c>
    </row>
    <row r="4471" spans="1:5">
      <c r="A4471" t="s">
        <v>3584</v>
      </c>
      <c r="B4471">
        <v>50</v>
      </c>
      <c r="D4471" s="20" t="s">
        <v>5174</v>
      </c>
      <c r="E4471" s="131">
        <v>0</v>
      </c>
    </row>
    <row r="4472" spans="1:5">
      <c r="A4472" t="s">
        <v>3585</v>
      </c>
      <c r="B4472">
        <v>0</v>
      </c>
      <c r="D4472" s="20" t="s">
        <v>5175</v>
      </c>
      <c r="E4472" s="131">
        <v>0</v>
      </c>
    </row>
    <row r="4473" spans="1:5">
      <c r="A4473" t="s">
        <v>3586</v>
      </c>
      <c r="B4473">
        <v>50</v>
      </c>
      <c r="D4473" s="20" t="s">
        <v>5176</v>
      </c>
      <c r="E4473" s="131">
        <v>0</v>
      </c>
    </row>
    <row r="4474" spans="1:5">
      <c r="A4474" t="s">
        <v>3587</v>
      </c>
      <c r="B4474">
        <v>50</v>
      </c>
      <c r="D4474" s="20" t="s">
        <v>5177</v>
      </c>
      <c r="E4474" s="131">
        <v>0</v>
      </c>
    </row>
    <row r="4475" spans="1:5">
      <c r="A4475" t="s">
        <v>3588</v>
      </c>
      <c r="B4475">
        <v>50</v>
      </c>
      <c r="D4475" s="20" t="s">
        <v>5179</v>
      </c>
      <c r="E4475" s="131">
        <v>0</v>
      </c>
    </row>
    <row r="4476" spans="1:5">
      <c r="A4476" t="s">
        <v>3589</v>
      </c>
      <c r="B4476">
        <v>0</v>
      </c>
      <c r="D4476" s="20" t="s">
        <v>5180</v>
      </c>
      <c r="E4476" s="131">
        <v>0</v>
      </c>
    </row>
    <row r="4477" spans="1:5">
      <c r="A4477" t="s">
        <v>3590</v>
      </c>
      <c r="B4477">
        <v>0</v>
      </c>
      <c r="D4477" s="20" t="s">
        <v>5181</v>
      </c>
      <c r="E4477" s="131">
        <v>0</v>
      </c>
    </row>
    <row r="4478" spans="1:5">
      <c r="A4478" t="s">
        <v>3591</v>
      </c>
      <c r="B4478">
        <v>50</v>
      </c>
      <c r="D4478" s="20" t="s">
        <v>5182</v>
      </c>
      <c r="E4478" s="131">
        <v>0</v>
      </c>
    </row>
    <row r="4479" spans="1:5">
      <c r="A4479" t="s">
        <v>3592</v>
      </c>
      <c r="B4479">
        <v>50</v>
      </c>
      <c r="D4479" s="20" t="s">
        <v>5183</v>
      </c>
      <c r="E4479" s="131">
        <v>0</v>
      </c>
    </row>
    <row r="4480" spans="1:5">
      <c r="A4480" t="s">
        <v>3593</v>
      </c>
      <c r="B4480">
        <v>0</v>
      </c>
      <c r="D4480" s="20" t="s">
        <v>5184</v>
      </c>
      <c r="E4480" s="131">
        <v>0</v>
      </c>
    </row>
    <row r="4481" spans="1:5">
      <c r="A4481" t="s">
        <v>3594</v>
      </c>
      <c r="B4481">
        <v>50</v>
      </c>
      <c r="D4481" s="20" t="s">
        <v>5185</v>
      </c>
      <c r="E4481" s="131">
        <v>0</v>
      </c>
    </row>
    <row r="4482" spans="1:5">
      <c r="A4482" t="s">
        <v>3595</v>
      </c>
      <c r="B4482">
        <v>50</v>
      </c>
      <c r="D4482" s="20" t="s">
        <v>5186</v>
      </c>
      <c r="E4482" s="131">
        <v>0</v>
      </c>
    </row>
    <row r="4483" spans="1:5">
      <c r="A4483" t="s">
        <v>3596</v>
      </c>
      <c r="B4483">
        <v>50</v>
      </c>
      <c r="D4483" s="20" t="s">
        <v>5187</v>
      </c>
      <c r="E4483" s="131">
        <v>0</v>
      </c>
    </row>
    <row r="4484" spans="1:5">
      <c r="A4484" t="s">
        <v>3597</v>
      </c>
      <c r="B4484">
        <v>0</v>
      </c>
      <c r="D4484" s="20" t="s">
        <v>5189</v>
      </c>
      <c r="E4484" s="131">
        <v>0</v>
      </c>
    </row>
    <row r="4485" spans="1:5">
      <c r="A4485" t="s">
        <v>3598</v>
      </c>
      <c r="B4485">
        <v>0</v>
      </c>
      <c r="D4485" s="20" t="s">
        <v>5190</v>
      </c>
      <c r="E4485" s="131">
        <v>0</v>
      </c>
    </row>
    <row r="4486" spans="1:5">
      <c r="A4486" t="s">
        <v>3599</v>
      </c>
      <c r="B4486">
        <v>50</v>
      </c>
      <c r="D4486" s="20" t="s">
        <v>5191</v>
      </c>
      <c r="E4486" s="131">
        <v>0</v>
      </c>
    </row>
    <row r="4487" spans="1:5">
      <c r="A4487" t="s">
        <v>3600</v>
      </c>
      <c r="B4487">
        <v>50</v>
      </c>
      <c r="D4487" s="20" t="s">
        <v>5192</v>
      </c>
      <c r="E4487" s="131">
        <v>0</v>
      </c>
    </row>
    <row r="4488" spans="1:5">
      <c r="A4488" t="s">
        <v>3601</v>
      </c>
      <c r="B4488">
        <v>50</v>
      </c>
      <c r="D4488" s="20" t="s">
        <v>5193</v>
      </c>
      <c r="E4488" s="131">
        <v>0</v>
      </c>
    </row>
    <row r="4489" spans="1:5">
      <c r="A4489" t="s">
        <v>3602</v>
      </c>
      <c r="B4489">
        <v>0</v>
      </c>
      <c r="D4489" s="20" t="s">
        <v>5195</v>
      </c>
      <c r="E4489" s="131">
        <v>0</v>
      </c>
    </row>
    <row r="4490" spans="1:5">
      <c r="A4490" t="s">
        <v>3603</v>
      </c>
      <c r="B4490">
        <v>50</v>
      </c>
      <c r="D4490" s="20" t="s">
        <v>5196</v>
      </c>
      <c r="E4490" s="131">
        <v>0</v>
      </c>
    </row>
    <row r="4491" spans="1:5">
      <c r="A4491" t="s">
        <v>3604</v>
      </c>
      <c r="B4491">
        <v>50</v>
      </c>
      <c r="D4491" s="20" t="s">
        <v>5197</v>
      </c>
      <c r="E4491" s="131">
        <v>0</v>
      </c>
    </row>
    <row r="4492" spans="1:5">
      <c r="A4492" t="s">
        <v>3605</v>
      </c>
      <c r="B4492">
        <v>0</v>
      </c>
      <c r="D4492" s="20" t="s">
        <v>5198</v>
      </c>
      <c r="E4492" s="131">
        <v>0</v>
      </c>
    </row>
    <row r="4493" spans="1:5">
      <c r="A4493" t="s">
        <v>3606</v>
      </c>
      <c r="B4493">
        <v>50</v>
      </c>
      <c r="D4493" s="20" t="s">
        <v>5199</v>
      </c>
      <c r="E4493" s="131">
        <v>0</v>
      </c>
    </row>
    <row r="4494" spans="1:5">
      <c r="A4494" t="s">
        <v>3607</v>
      </c>
      <c r="B4494">
        <v>50</v>
      </c>
      <c r="D4494" s="20" t="s">
        <v>5200</v>
      </c>
      <c r="E4494" s="131">
        <v>0</v>
      </c>
    </row>
    <row r="4495" spans="1:5">
      <c r="A4495" t="s">
        <v>3608</v>
      </c>
      <c r="B4495">
        <v>50</v>
      </c>
      <c r="D4495" s="20" t="s">
        <v>5201</v>
      </c>
      <c r="E4495" s="131">
        <v>0</v>
      </c>
    </row>
    <row r="4496" spans="1:5">
      <c r="A4496" t="s">
        <v>3609</v>
      </c>
      <c r="B4496">
        <v>0</v>
      </c>
      <c r="D4496" s="20" t="s">
        <v>5202</v>
      </c>
      <c r="E4496" s="131">
        <v>0</v>
      </c>
    </row>
    <row r="4497" spans="1:5">
      <c r="A4497" t="s">
        <v>3610</v>
      </c>
      <c r="B4497">
        <v>50</v>
      </c>
      <c r="D4497" s="20" t="s">
        <v>5203</v>
      </c>
      <c r="E4497" s="131">
        <v>0</v>
      </c>
    </row>
    <row r="4498" spans="1:5">
      <c r="A4498" t="s">
        <v>3611</v>
      </c>
      <c r="B4498">
        <v>50</v>
      </c>
      <c r="D4498" s="20" t="s">
        <v>5204</v>
      </c>
      <c r="E4498" s="131">
        <v>0</v>
      </c>
    </row>
    <row r="4499" spans="1:5">
      <c r="A4499" t="s">
        <v>3612</v>
      </c>
      <c r="B4499">
        <v>50</v>
      </c>
      <c r="D4499" s="20" t="s">
        <v>5205</v>
      </c>
      <c r="E4499" s="131">
        <v>0</v>
      </c>
    </row>
    <row r="4500" spans="1:5">
      <c r="A4500" t="s">
        <v>3613</v>
      </c>
      <c r="B4500">
        <v>0</v>
      </c>
      <c r="D4500" s="20" t="s">
        <v>5206</v>
      </c>
      <c r="E4500" s="131">
        <v>0</v>
      </c>
    </row>
    <row r="4501" spans="1:5">
      <c r="A4501" t="s">
        <v>3614</v>
      </c>
      <c r="B4501">
        <v>0</v>
      </c>
      <c r="D4501" s="20" t="s">
        <v>5207</v>
      </c>
      <c r="E4501" s="131">
        <v>0</v>
      </c>
    </row>
    <row r="4502" spans="1:5">
      <c r="A4502" t="s">
        <v>3615</v>
      </c>
      <c r="B4502">
        <v>50</v>
      </c>
      <c r="D4502" s="20" t="s">
        <v>5208</v>
      </c>
      <c r="E4502" s="131">
        <v>0</v>
      </c>
    </row>
    <row r="4503" spans="1:5">
      <c r="A4503" t="s">
        <v>3616</v>
      </c>
      <c r="B4503">
        <v>50</v>
      </c>
      <c r="D4503" s="20" t="s">
        <v>5209</v>
      </c>
      <c r="E4503" s="131">
        <v>0</v>
      </c>
    </row>
    <row r="4504" spans="1:5">
      <c r="A4504" t="s">
        <v>3617</v>
      </c>
      <c r="B4504">
        <v>0</v>
      </c>
      <c r="D4504" s="20" t="s">
        <v>5210</v>
      </c>
      <c r="E4504" s="131">
        <v>0</v>
      </c>
    </row>
    <row r="4505" spans="1:5">
      <c r="A4505" t="s">
        <v>3618</v>
      </c>
      <c r="B4505">
        <v>50</v>
      </c>
      <c r="D4505" s="20" t="s">
        <v>5211</v>
      </c>
      <c r="E4505" s="131">
        <v>0</v>
      </c>
    </row>
    <row r="4506" spans="1:5">
      <c r="A4506" t="s">
        <v>3619</v>
      </c>
      <c r="B4506">
        <v>50</v>
      </c>
      <c r="D4506" s="20" t="s">
        <v>5212</v>
      </c>
      <c r="E4506" s="131">
        <v>0</v>
      </c>
    </row>
    <row r="4507" spans="1:5">
      <c r="A4507" t="s">
        <v>3620</v>
      </c>
      <c r="B4507">
        <v>50</v>
      </c>
      <c r="D4507" s="20" t="s">
        <v>5213</v>
      </c>
      <c r="E4507" s="131">
        <v>0</v>
      </c>
    </row>
    <row r="4508" spans="1:5">
      <c r="A4508" t="s">
        <v>3621</v>
      </c>
      <c r="B4508">
        <v>0</v>
      </c>
      <c r="D4508" s="20" t="s">
        <v>5214</v>
      </c>
      <c r="E4508" s="131">
        <v>0</v>
      </c>
    </row>
    <row r="4509" spans="1:5">
      <c r="A4509" t="s">
        <v>3622</v>
      </c>
      <c r="B4509">
        <v>50</v>
      </c>
      <c r="D4509" s="20" t="s">
        <v>5215</v>
      </c>
      <c r="E4509" s="131">
        <v>0</v>
      </c>
    </row>
    <row r="4510" spans="1:5">
      <c r="A4510" t="s">
        <v>3623</v>
      </c>
      <c r="B4510">
        <v>50</v>
      </c>
      <c r="D4510" s="20" t="s">
        <v>5216</v>
      </c>
      <c r="E4510" s="131">
        <v>0</v>
      </c>
    </row>
    <row r="4511" spans="1:5">
      <c r="A4511" t="s">
        <v>3624</v>
      </c>
      <c r="B4511">
        <v>50</v>
      </c>
      <c r="D4511" s="20" t="s">
        <v>5217</v>
      </c>
      <c r="E4511" s="131">
        <v>0</v>
      </c>
    </row>
    <row r="4512" spans="1:5">
      <c r="A4512" t="s">
        <v>3625</v>
      </c>
      <c r="B4512">
        <v>0</v>
      </c>
      <c r="D4512" s="20" t="s">
        <v>5218</v>
      </c>
      <c r="E4512" s="131">
        <v>0</v>
      </c>
    </row>
    <row r="4513" spans="1:5">
      <c r="A4513" t="s">
        <v>3626</v>
      </c>
      <c r="B4513">
        <v>0</v>
      </c>
      <c r="D4513" s="20" t="s">
        <v>5219</v>
      </c>
      <c r="E4513" s="131">
        <v>0</v>
      </c>
    </row>
    <row r="4514" spans="1:5">
      <c r="A4514" t="s">
        <v>3627</v>
      </c>
      <c r="B4514">
        <v>50</v>
      </c>
      <c r="D4514" s="20" t="s">
        <v>5220</v>
      </c>
      <c r="E4514" s="131">
        <v>0</v>
      </c>
    </row>
    <row r="4515" spans="1:5">
      <c r="A4515" t="s">
        <v>3628</v>
      </c>
      <c r="B4515">
        <v>50</v>
      </c>
      <c r="D4515" s="20" t="s">
        <v>5221</v>
      </c>
      <c r="E4515" s="131">
        <v>0</v>
      </c>
    </row>
    <row r="4516" spans="1:5">
      <c r="A4516" t="s">
        <v>3629</v>
      </c>
      <c r="B4516">
        <v>50</v>
      </c>
      <c r="D4516" s="20" t="s">
        <v>5222</v>
      </c>
      <c r="E4516" s="131">
        <v>0</v>
      </c>
    </row>
    <row r="4517" spans="1:5">
      <c r="A4517" t="s">
        <v>3630</v>
      </c>
      <c r="B4517">
        <v>50</v>
      </c>
      <c r="D4517" s="20" t="s">
        <v>5223</v>
      </c>
      <c r="E4517" s="131">
        <v>0</v>
      </c>
    </row>
    <row r="4518" spans="1:5">
      <c r="A4518" t="s">
        <v>3631</v>
      </c>
      <c r="B4518">
        <v>50</v>
      </c>
      <c r="D4518" s="20" t="s">
        <v>5224</v>
      </c>
      <c r="E4518" s="131">
        <v>0</v>
      </c>
    </row>
    <row r="4519" spans="1:5">
      <c r="A4519" t="s">
        <v>3632</v>
      </c>
      <c r="B4519">
        <v>50</v>
      </c>
      <c r="D4519" s="20" t="s">
        <v>5225</v>
      </c>
      <c r="E4519" s="131">
        <v>0</v>
      </c>
    </row>
    <row r="4520" spans="1:5">
      <c r="A4520" t="s">
        <v>3633</v>
      </c>
      <c r="B4520">
        <v>50</v>
      </c>
      <c r="D4520" s="20" t="s">
        <v>5226</v>
      </c>
      <c r="E4520" s="131">
        <v>0</v>
      </c>
    </row>
    <row r="4521" spans="1:5">
      <c r="A4521" t="s">
        <v>3634</v>
      </c>
      <c r="B4521">
        <v>50</v>
      </c>
      <c r="D4521" s="20" t="s">
        <v>5227</v>
      </c>
      <c r="E4521" s="131">
        <v>0</v>
      </c>
    </row>
    <row r="4522" spans="1:5">
      <c r="A4522" t="s">
        <v>3635</v>
      </c>
      <c r="B4522">
        <v>50</v>
      </c>
      <c r="D4522" s="20" t="s">
        <v>5228</v>
      </c>
      <c r="E4522" s="131">
        <v>0</v>
      </c>
    </row>
    <row r="4523" spans="1:5">
      <c r="A4523" t="s">
        <v>3636</v>
      </c>
      <c r="B4523">
        <v>50</v>
      </c>
      <c r="D4523" s="20" t="s">
        <v>5229</v>
      </c>
      <c r="E4523" s="131">
        <v>0</v>
      </c>
    </row>
    <row r="4524" spans="1:5">
      <c r="A4524" t="s">
        <v>3637</v>
      </c>
      <c r="B4524">
        <v>50</v>
      </c>
      <c r="D4524" s="20" t="s">
        <v>5230</v>
      </c>
      <c r="E4524" s="131">
        <v>1</v>
      </c>
    </row>
    <row r="4525" spans="1:5">
      <c r="A4525" t="s">
        <v>3638</v>
      </c>
      <c r="B4525">
        <v>50</v>
      </c>
      <c r="D4525" s="20" t="s">
        <v>5231</v>
      </c>
      <c r="E4525" s="131">
        <v>0</v>
      </c>
    </row>
    <row r="4526" spans="1:5">
      <c r="A4526" t="s">
        <v>3639</v>
      </c>
      <c r="B4526">
        <v>50</v>
      </c>
      <c r="D4526" s="20" t="s">
        <v>5232</v>
      </c>
      <c r="E4526" s="131">
        <v>0</v>
      </c>
    </row>
    <row r="4527" spans="1:5">
      <c r="A4527" t="s">
        <v>3640</v>
      </c>
      <c r="B4527">
        <v>50</v>
      </c>
      <c r="D4527" s="20" t="s">
        <v>5233</v>
      </c>
      <c r="E4527" s="131">
        <v>0</v>
      </c>
    </row>
    <row r="4528" spans="1:5">
      <c r="A4528" t="s">
        <v>3641</v>
      </c>
      <c r="B4528">
        <v>50</v>
      </c>
      <c r="D4528" s="20" t="s">
        <v>3753</v>
      </c>
      <c r="E4528" s="131">
        <v>0</v>
      </c>
    </row>
    <row r="4529" spans="1:5">
      <c r="A4529" t="s">
        <v>3642</v>
      </c>
      <c r="B4529">
        <v>50</v>
      </c>
      <c r="D4529" s="20" t="s">
        <v>3754</v>
      </c>
      <c r="E4529" s="131">
        <v>0</v>
      </c>
    </row>
    <row r="4530" spans="1:5">
      <c r="A4530" t="s">
        <v>3643</v>
      </c>
      <c r="B4530">
        <v>50</v>
      </c>
      <c r="D4530" s="20" t="s">
        <v>5234</v>
      </c>
      <c r="E4530" s="131">
        <v>0</v>
      </c>
    </row>
    <row r="4531" spans="1:5">
      <c r="A4531" t="s">
        <v>3644</v>
      </c>
      <c r="B4531">
        <v>50</v>
      </c>
      <c r="D4531" s="20" t="s">
        <v>5235</v>
      </c>
      <c r="E4531" s="131">
        <v>0</v>
      </c>
    </row>
    <row r="4532" spans="1:5">
      <c r="A4532" t="s">
        <v>3645</v>
      </c>
      <c r="B4532">
        <v>50</v>
      </c>
      <c r="D4532" s="20" t="s">
        <v>5236</v>
      </c>
      <c r="E4532" s="131">
        <v>0</v>
      </c>
    </row>
    <row r="4533" spans="1:5">
      <c r="A4533" t="s">
        <v>3646</v>
      </c>
      <c r="B4533">
        <v>50</v>
      </c>
      <c r="D4533" s="20" t="s">
        <v>5237</v>
      </c>
      <c r="E4533" s="131">
        <v>0</v>
      </c>
    </row>
    <row r="4534" spans="1:5">
      <c r="A4534" t="s">
        <v>3647</v>
      </c>
      <c r="B4534">
        <v>50</v>
      </c>
      <c r="D4534" s="20" t="s">
        <v>5238</v>
      </c>
      <c r="E4534" s="131">
        <v>0</v>
      </c>
    </row>
    <row r="4535" spans="1:5">
      <c r="A4535" t="s">
        <v>3648</v>
      </c>
      <c r="B4535">
        <v>50</v>
      </c>
      <c r="D4535" s="20" t="s">
        <v>5239</v>
      </c>
      <c r="E4535" s="131">
        <v>0</v>
      </c>
    </row>
    <row r="4536" spans="1:5">
      <c r="A4536" t="s">
        <v>3649</v>
      </c>
      <c r="B4536">
        <v>50</v>
      </c>
      <c r="D4536" s="20" t="s">
        <v>5240</v>
      </c>
      <c r="E4536" s="131">
        <v>0</v>
      </c>
    </row>
    <row r="4537" spans="1:5">
      <c r="A4537" t="s">
        <v>3650</v>
      </c>
      <c r="B4537">
        <v>50</v>
      </c>
      <c r="D4537" s="20" t="s">
        <v>5241</v>
      </c>
      <c r="E4537" s="131">
        <v>0</v>
      </c>
    </row>
    <row r="4538" spans="1:5">
      <c r="A4538" t="s">
        <v>3651</v>
      </c>
      <c r="B4538">
        <v>50</v>
      </c>
      <c r="D4538" s="20" t="s">
        <v>5242</v>
      </c>
      <c r="E4538" s="131">
        <v>0</v>
      </c>
    </row>
    <row r="4539" spans="1:5">
      <c r="A4539" t="s">
        <v>3652</v>
      </c>
      <c r="B4539">
        <v>50</v>
      </c>
      <c r="D4539" s="20" t="s">
        <v>5243</v>
      </c>
      <c r="E4539" s="131">
        <v>0</v>
      </c>
    </row>
    <row r="4540" spans="1:5">
      <c r="A4540" t="s">
        <v>3653</v>
      </c>
      <c r="B4540">
        <v>50</v>
      </c>
      <c r="D4540" s="20" t="s">
        <v>5244</v>
      </c>
      <c r="E4540" s="131">
        <v>0</v>
      </c>
    </row>
    <row r="4541" spans="1:5">
      <c r="A4541" t="s">
        <v>3654</v>
      </c>
      <c r="B4541">
        <v>50</v>
      </c>
      <c r="D4541" s="20" t="s">
        <v>5245</v>
      </c>
      <c r="E4541" s="131">
        <v>1</v>
      </c>
    </row>
    <row r="4542" spans="1:5">
      <c r="A4542" t="s">
        <v>3655</v>
      </c>
      <c r="B4542">
        <v>50</v>
      </c>
      <c r="D4542" s="20" t="s">
        <v>5246</v>
      </c>
      <c r="E4542" s="131">
        <v>0</v>
      </c>
    </row>
    <row r="4543" spans="1:5">
      <c r="A4543" t="s">
        <v>3656</v>
      </c>
      <c r="B4543">
        <v>50</v>
      </c>
      <c r="D4543" s="20" t="s">
        <v>5247</v>
      </c>
      <c r="E4543" s="131">
        <v>0</v>
      </c>
    </row>
    <row r="4544" spans="1:5">
      <c r="A4544" t="s">
        <v>3657</v>
      </c>
      <c r="B4544">
        <v>50</v>
      </c>
      <c r="D4544" s="20" t="s">
        <v>5248</v>
      </c>
      <c r="E4544" s="131">
        <v>0</v>
      </c>
    </row>
    <row r="4545" spans="1:5">
      <c r="A4545" t="s">
        <v>3658</v>
      </c>
      <c r="B4545">
        <v>50</v>
      </c>
      <c r="D4545" s="20" t="s">
        <v>5249</v>
      </c>
      <c r="E4545" s="131">
        <v>0</v>
      </c>
    </row>
    <row r="4546" spans="1:5">
      <c r="A4546" t="s">
        <v>3659</v>
      </c>
      <c r="B4546">
        <v>50</v>
      </c>
      <c r="D4546" s="20" t="s">
        <v>5250</v>
      </c>
      <c r="E4546" s="131">
        <v>0</v>
      </c>
    </row>
    <row r="4547" spans="1:5">
      <c r="A4547" t="s">
        <v>3660</v>
      </c>
      <c r="B4547">
        <v>50</v>
      </c>
      <c r="D4547" s="20" t="s">
        <v>5251</v>
      </c>
      <c r="E4547" s="131">
        <v>0</v>
      </c>
    </row>
    <row r="4548" spans="1:5">
      <c r="A4548" t="s">
        <v>3661</v>
      </c>
      <c r="B4548">
        <v>50</v>
      </c>
      <c r="D4548" s="20" t="s">
        <v>5252</v>
      </c>
      <c r="E4548" s="131">
        <v>0</v>
      </c>
    </row>
    <row r="4549" spans="1:5">
      <c r="A4549" t="s">
        <v>3662</v>
      </c>
      <c r="B4549">
        <v>50</v>
      </c>
      <c r="D4549" s="20" t="s">
        <v>5253</v>
      </c>
      <c r="E4549" s="131">
        <v>0</v>
      </c>
    </row>
    <row r="4550" spans="1:5">
      <c r="A4550" t="s">
        <v>3663</v>
      </c>
      <c r="B4550">
        <v>50</v>
      </c>
      <c r="D4550" s="20" t="s">
        <v>5254</v>
      </c>
      <c r="E4550" s="131">
        <v>0</v>
      </c>
    </row>
    <row r="4551" spans="1:5">
      <c r="A4551" t="s">
        <v>3664</v>
      </c>
      <c r="B4551">
        <v>50</v>
      </c>
      <c r="D4551" s="20" t="s">
        <v>5255</v>
      </c>
      <c r="E4551" s="131">
        <v>0</v>
      </c>
    </row>
    <row r="4552" spans="1:5">
      <c r="A4552" t="s">
        <v>8634</v>
      </c>
      <c r="B4552">
        <v>50</v>
      </c>
      <c r="D4552" s="20" t="s">
        <v>5256</v>
      </c>
      <c r="E4552" s="131">
        <v>0</v>
      </c>
    </row>
    <row r="4553" spans="1:5">
      <c r="A4553" t="s">
        <v>8636</v>
      </c>
      <c r="B4553">
        <v>50</v>
      </c>
      <c r="D4553" s="20" t="s">
        <v>5257</v>
      </c>
      <c r="E4553" s="131">
        <v>0</v>
      </c>
    </row>
    <row r="4554" spans="1:5">
      <c r="A4554" t="s">
        <v>8638</v>
      </c>
      <c r="B4554">
        <v>50</v>
      </c>
      <c r="D4554" s="20" t="s">
        <v>5258</v>
      </c>
      <c r="E4554" s="131">
        <v>0</v>
      </c>
    </row>
    <row r="4555" spans="1:5">
      <c r="A4555" t="s">
        <v>8640</v>
      </c>
      <c r="B4555">
        <v>50</v>
      </c>
      <c r="D4555" s="20" t="s">
        <v>5259</v>
      </c>
      <c r="E4555" s="131">
        <v>0</v>
      </c>
    </row>
    <row r="4556" spans="1:5">
      <c r="A4556" t="s">
        <v>8642</v>
      </c>
      <c r="B4556">
        <v>50</v>
      </c>
      <c r="D4556" s="20" t="s">
        <v>5260</v>
      </c>
      <c r="E4556" s="131">
        <v>0</v>
      </c>
    </row>
    <row r="4557" spans="1:5">
      <c r="A4557" t="s">
        <v>8644</v>
      </c>
      <c r="B4557">
        <v>0</v>
      </c>
      <c r="D4557" s="20" t="s">
        <v>5261</v>
      </c>
      <c r="E4557" s="131">
        <v>0</v>
      </c>
    </row>
    <row r="4558" spans="1:5">
      <c r="A4558" t="s">
        <v>8646</v>
      </c>
      <c r="B4558">
        <v>50</v>
      </c>
      <c r="D4558" s="20" t="s">
        <v>5262</v>
      </c>
      <c r="E4558" s="131">
        <v>0</v>
      </c>
    </row>
    <row r="4559" spans="1:5">
      <c r="A4559" t="s">
        <v>8648</v>
      </c>
      <c r="B4559">
        <v>50</v>
      </c>
      <c r="D4559" s="20" t="s">
        <v>5263</v>
      </c>
      <c r="E4559" s="131">
        <v>0</v>
      </c>
    </row>
    <row r="4560" spans="1:5">
      <c r="A4560" t="s">
        <v>8650</v>
      </c>
      <c r="B4560">
        <v>0</v>
      </c>
      <c r="D4560" s="20" t="s">
        <v>5264</v>
      </c>
      <c r="E4560" s="131">
        <v>0</v>
      </c>
    </row>
    <row r="4561" spans="1:5">
      <c r="A4561" t="s">
        <v>8652</v>
      </c>
      <c r="B4561">
        <v>1</v>
      </c>
      <c r="D4561" s="20" t="s">
        <v>5265</v>
      </c>
      <c r="E4561" s="131">
        <v>0</v>
      </c>
    </row>
    <row r="4562" spans="1:5">
      <c r="A4562" t="s">
        <v>8654</v>
      </c>
      <c r="B4562">
        <v>50</v>
      </c>
      <c r="D4562" s="20" t="s">
        <v>5266</v>
      </c>
      <c r="E4562" s="131">
        <v>0</v>
      </c>
    </row>
    <row r="4563" spans="1:5">
      <c r="A4563" t="s">
        <v>8656</v>
      </c>
      <c r="B4563">
        <v>50</v>
      </c>
      <c r="D4563" s="20" t="s">
        <v>5267</v>
      </c>
      <c r="E4563" s="131">
        <v>0</v>
      </c>
    </row>
    <row r="4564" spans="1:5">
      <c r="A4564" t="s">
        <v>8658</v>
      </c>
      <c r="B4564">
        <v>0</v>
      </c>
      <c r="D4564" s="20" t="s">
        <v>5268</v>
      </c>
      <c r="E4564" s="131">
        <v>0</v>
      </c>
    </row>
    <row r="4565" spans="1:5">
      <c r="A4565" t="s">
        <v>8660</v>
      </c>
      <c r="B4565">
        <v>50</v>
      </c>
      <c r="D4565" s="20" t="s">
        <v>5269</v>
      </c>
      <c r="E4565" s="131">
        <v>0</v>
      </c>
    </row>
    <row r="4566" spans="1:5">
      <c r="A4566" t="s">
        <v>8662</v>
      </c>
      <c r="B4566">
        <v>50</v>
      </c>
      <c r="D4566" s="20" t="s">
        <v>5270</v>
      </c>
      <c r="E4566" s="131">
        <v>0</v>
      </c>
    </row>
    <row r="4567" spans="1:5">
      <c r="A4567" t="s">
        <v>8664</v>
      </c>
      <c r="B4567">
        <v>50</v>
      </c>
      <c r="D4567" s="20" t="s">
        <v>5271</v>
      </c>
      <c r="E4567" s="131">
        <v>0</v>
      </c>
    </row>
    <row r="4568" spans="1:5">
      <c r="A4568" t="s">
        <v>8666</v>
      </c>
      <c r="B4568">
        <v>50</v>
      </c>
      <c r="D4568" s="20" t="s">
        <v>5272</v>
      </c>
      <c r="E4568" s="131">
        <v>0</v>
      </c>
    </row>
    <row r="4569" spans="1:5">
      <c r="A4569" t="s">
        <v>8668</v>
      </c>
      <c r="B4569">
        <v>50</v>
      </c>
      <c r="D4569" s="20" t="s">
        <v>5273</v>
      </c>
      <c r="E4569" s="131">
        <v>0</v>
      </c>
    </row>
    <row r="4570" spans="1:5">
      <c r="A4570" t="s">
        <v>8670</v>
      </c>
      <c r="B4570">
        <v>50</v>
      </c>
      <c r="D4570" s="20" t="s">
        <v>5274</v>
      </c>
      <c r="E4570" s="131">
        <v>0</v>
      </c>
    </row>
    <row r="4571" spans="1:5">
      <c r="A4571" t="s">
        <v>8672</v>
      </c>
      <c r="B4571">
        <v>50</v>
      </c>
      <c r="D4571" s="20" t="s">
        <v>5275</v>
      </c>
      <c r="E4571" s="131">
        <v>0</v>
      </c>
    </row>
    <row r="4572" spans="1:5">
      <c r="A4572" t="s">
        <v>8674</v>
      </c>
      <c r="B4572">
        <v>50</v>
      </c>
      <c r="D4572" s="20" t="s">
        <v>5276</v>
      </c>
      <c r="E4572" s="131">
        <v>0</v>
      </c>
    </row>
    <row r="4573" spans="1:5">
      <c r="A4573" t="s">
        <v>8676</v>
      </c>
      <c r="B4573">
        <v>0</v>
      </c>
      <c r="D4573" s="20" t="s">
        <v>5277</v>
      </c>
      <c r="E4573" s="131">
        <v>0</v>
      </c>
    </row>
    <row r="4574" spans="1:5">
      <c r="A4574" t="s">
        <v>8678</v>
      </c>
      <c r="B4574">
        <v>50</v>
      </c>
      <c r="D4574" s="20" t="s">
        <v>5278</v>
      </c>
      <c r="E4574" s="131">
        <v>0</v>
      </c>
    </row>
    <row r="4575" spans="1:5">
      <c r="A4575" t="s">
        <v>8680</v>
      </c>
      <c r="B4575">
        <v>50</v>
      </c>
      <c r="D4575" s="20" t="s">
        <v>5279</v>
      </c>
      <c r="E4575" s="131">
        <v>0</v>
      </c>
    </row>
    <row r="4576" spans="1:5">
      <c r="A4576" t="s">
        <v>8682</v>
      </c>
      <c r="B4576">
        <v>50</v>
      </c>
      <c r="D4576" s="20" t="s">
        <v>5280</v>
      </c>
      <c r="E4576" s="131">
        <v>0</v>
      </c>
    </row>
    <row r="4577" spans="1:5">
      <c r="A4577" t="s">
        <v>8684</v>
      </c>
      <c r="B4577">
        <v>50</v>
      </c>
      <c r="D4577" s="20" t="s">
        <v>5281</v>
      </c>
      <c r="E4577" s="131">
        <v>0</v>
      </c>
    </row>
    <row r="4578" spans="1:5">
      <c r="A4578" t="s">
        <v>8686</v>
      </c>
      <c r="B4578">
        <v>50</v>
      </c>
      <c r="D4578" s="20" t="s">
        <v>5282</v>
      </c>
      <c r="E4578" s="131">
        <v>0</v>
      </c>
    </row>
    <row r="4579" spans="1:5">
      <c r="A4579" t="s">
        <v>8688</v>
      </c>
      <c r="B4579">
        <v>0</v>
      </c>
      <c r="D4579" s="20" t="s">
        <v>5283</v>
      </c>
      <c r="E4579" s="131">
        <v>0</v>
      </c>
    </row>
    <row r="4580" spans="1:5">
      <c r="A4580" t="s">
        <v>8690</v>
      </c>
      <c r="B4580">
        <v>50</v>
      </c>
      <c r="D4580" s="20" t="s">
        <v>5284</v>
      </c>
      <c r="E4580" s="131">
        <v>0</v>
      </c>
    </row>
    <row r="4581" spans="1:5">
      <c r="A4581" t="s">
        <v>8692</v>
      </c>
      <c r="B4581">
        <v>50</v>
      </c>
      <c r="D4581" s="20" t="s">
        <v>5285</v>
      </c>
      <c r="E4581" s="131">
        <v>0</v>
      </c>
    </row>
    <row r="4582" spans="1:5">
      <c r="A4582" t="s">
        <v>8694</v>
      </c>
      <c r="B4582">
        <v>0</v>
      </c>
      <c r="D4582" s="20" t="s">
        <v>5286</v>
      </c>
      <c r="E4582" s="131">
        <v>0</v>
      </c>
    </row>
    <row r="4583" spans="1:5">
      <c r="A4583" t="s">
        <v>8696</v>
      </c>
      <c r="B4583">
        <v>50</v>
      </c>
      <c r="D4583" s="20" t="s">
        <v>5287</v>
      </c>
      <c r="E4583" s="131">
        <v>0</v>
      </c>
    </row>
    <row r="4584" spans="1:5">
      <c r="A4584" t="s">
        <v>8698</v>
      </c>
      <c r="B4584">
        <v>50</v>
      </c>
      <c r="D4584" s="20" t="s">
        <v>5288</v>
      </c>
      <c r="E4584" s="131">
        <v>0</v>
      </c>
    </row>
    <row r="4585" spans="1:5">
      <c r="A4585" t="s">
        <v>8700</v>
      </c>
      <c r="B4585">
        <v>50</v>
      </c>
      <c r="D4585" s="20" t="s">
        <v>5289</v>
      </c>
      <c r="E4585" s="131">
        <v>0</v>
      </c>
    </row>
    <row r="4586" spans="1:5">
      <c r="A4586" t="s">
        <v>8702</v>
      </c>
      <c r="B4586">
        <v>50</v>
      </c>
      <c r="D4586" s="20" t="s">
        <v>5290</v>
      </c>
      <c r="E4586" s="131">
        <v>0</v>
      </c>
    </row>
    <row r="4587" spans="1:5">
      <c r="A4587" t="s">
        <v>8704</v>
      </c>
      <c r="B4587">
        <v>50</v>
      </c>
      <c r="D4587" s="20" t="s">
        <v>5291</v>
      </c>
      <c r="E4587" s="131">
        <v>0</v>
      </c>
    </row>
    <row r="4588" spans="1:5">
      <c r="A4588" t="s">
        <v>8706</v>
      </c>
      <c r="B4588">
        <v>50</v>
      </c>
      <c r="D4588" s="20" t="s">
        <v>5292</v>
      </c>
      <c r="E4588" s="131">
        <v>0</v>
      </c>
    </row>
    <row r="4589" spans="1:5">
      <c r="A4589" t="s">
        <v>8708</v>
      </c>
      <c r="B4589">
        <v>50</v>
      </c>
      <c r="D4589" s="20" t="s">
        <v>5293</v>
      </c>
      <c r="E4589" s="131">
        <v>0</v>
      </c>
    </row>
    <row r="4590" spans="1:5">
      <c r="A4590" t="s">
        <v>8710</v>
      </c>
      <c r="B4590">
        <v>50</v>
      </c>
      <c r="D4590" s="20" t="s">
        <v>5294</v>
      </c>
      <c r="E4590" s="131">
        <v>0</v>
      </c>
    </row>
    <row r="4591" spans="1:5">
      <c r="A4591" t="s">
        <v>8712</v>
      </c>
      <c r="B4591">
        <v>50</v>
      </c>
      <c r="D4591" s="20" t="s">
        <v>5295</v>
      </c>
      <c r="E4591" s="131">
        <v>0</v>
      </c>
    </row>
    <row r="4592" spans="1:5">
      <c r="A4592" t="s">
        <v>8714</v>
      </c>
      <c r="B4592">
        <v>50</v>
      </c>
      <c r="D4592" s="20" t="s">
        <v>5296</v>
      </c>
      <c r="E4592" s="131">
        <v>0</v>
      </c>
    </row>
    <row r="4593" spans="1:5">
      <c r="A4593" t="s">
        <v>8716</v>
      </c>
      <c r="B4593">
        <v>50</v>
      </c>
      <c r="D4593" s="20" t="s">
        <v>5297</v>
      </c>
      <c r="E4593" s="131">
        <v>0</v>
      </c>
    </row>
    <row r="4594" spans="1:5">
      <c r="A4594" t="s">
        <v>8718</v>
      </c>
      <c r="B4594">
        <v>50</v>
      </c>
      <c r="D4594" s="20" t="s">
        <v>5298</v>
      </c>
      <c r="E4594" s="131">
        <v>0</v>
      </c>
    </row>
    <row r="4595" spans="1:5">
      <c r="A4595" t="s">
        <v>8720</v>
      </c>
      <c r="B4595">
        <v>50</v>
      </c>
      <c r="D4595" s="20" t="s">
        <v>5299</v>
      </c>
      <c r="E4595" s="131">
        <v>0</v>
      </c>
    </row>
    <row r="4596" spans="1:5">
      <c r="A4596" t="s">
        <v>8722</v>
      </c>
      <c r="B4596">
        <v>50</v>
      </c>
      <c r="D4596" s="20" t="s">
        <v>5300</v>
      </c>
      <c r="E4596" s="131">
        <v>0</v>
      </c>
    </row>
    <row r="4597" spans="1:5">
      <c r="A4597" t="s">
        <v>8724</v>
      </c>
      <c r="B4597">
        <v>50</v>
      </c>
      <c r="D4597" s="20" t="s">
        <v>5301</v>
      </c>
      <c r="E4597" s="131">
        <v>0</v>
      </c>
    </row>
    <row r="4598" spans="1:5">
      <c r="A4598" t="s">
        <v>8726</v>
      </c>
      <c r="B4598">
        <v>50</v>
      </c>
      <c r="D4598" s="20" t="s">
        <v>5302</v>
      </c>
      <c r="E4598" s="131">
        <v>0</v>
      </c>
    </row>
    <row r="4599" spans="1:5">
      <c r="A4599" t="s">
        <v>8728</v>
      </c>
      <c r="B4599">
        <v>50</v>
      </c>
      <c r="D4599" s="20" t="s">
        <v>5303</v>
      </c>
      <c r="E4599" s="131">
        <v>0</v>
      </c>
    </row>
    <row r="4600" spans="1:5">
      <c r="A4600" t="s">
        <v>8730</v>
      </c>
      <c r="B4600">
        <v>50</v>
      </c>
      <c r="D4600" s="20" t="s">
        <v>5304</v>
      </c>
      <c r="E4600" s="131">
        <v>0</v>
      </c>
    </row>
    <row r="4601" spans="1:5">
      <c r="A4601" t="s">
        <v>8732</v>
      </c>
      <c r="B4601">
        <v>50</v>
      </c>
      <c r="D4601" s="20" t="s">
        <v>5305</v>
      </c>
      <c r="E4601" s="131">
        <v>0</v>
      </c>
    </row>
    <row r="4602" spans="1:5">
      <c r="A4602" t="s">
        <v>8734</v>
      </c>
      <c r="B4602">
        <v>50</v>
      </c>
      <c r="D4602" s="20" t="s">
        <v>5306</v>
      </c>
      <c r="E4602" s="131">
        <v>0</v>
      </c>
    </row>
    <row r="4603" spans="1:5">
      <c r="A4603" t="s">
        <v>8736</v>
      </c>
      <c r="B4603">
        <v>50</v>
      </c>
      <c r="D4603" s="20" t="s">
        <v>5307</v>
      </c>
      <c r="E4603" s="131">
        <v>0</v>
      </c>
    </row>
    <row r="4604" spans="1:5">
      <c r="A4604" t="s">
        <v>8738</v>
      </c>
      <c r="B4604">
        <v>50</v>
      </c>
      <c r="D4604" s="20" t="s">
        <v>5308</v>
      </c>
      <c r="E4604" s="131">
        <v>0</v>
      </c>
    </row>
    <row r="4605" spans="1:5">
      <c r="A4605" t="s">
        <v>8740</v>
      </c>
      <c r="B4605">
        <v>50</v>
      </c>
      <c r="D4605" s="20" t="s">
        <v>5309</v>
      </c>
      <c r="E4605" s="131">
        <v>0</v>
      </c>
    </row>
    <row r="4606" spans="1:5">
      <c r="A4606" t="s">
        <v>8742</v>
      </c>
      <c r="B4606">
        <v>50</v>
      </c>
      <c r="D4606" s="20" t="s">
        <v>5310</v>
      </c>
      <c r="E4606" s="131">
        <v>0</v>
      </c>
    </row>
    <row r="4607" spans="1:5">
      <c r="A4607" t="s">
        <v>8744</v>
      </c>
      <c r="B4607">
        <v>50</v>
      </c>
      <c r="D4607" s="20" t="s">
        <v>5311</v>
      </c>
      <c r="E4607" s="131">
        <v>0</v>
      </c>
    </row>
    <row r="4608" spans="1:5">
      <c r="A4608" t="s">
        <v>8746</v>
      </c>
      <c r="B4608">
        <v>50</v>
      </c>
      <c r="D4608" s="20" t="s">
        <v>5312</v>
      </c>
      <c r="E4608" s="131">
        <v>0</v>
      </c>
    </row>
    <row r="4609" spans="1:5">
      <c r="A4609" t="s">
        <v>8748</v>
      </c>
      <c r="B4609">
        <v>50</v>
      </c>
      <c r="D4609" s="20" t="s">
        <v>5313</v>
      </c>
      <c r="E4609" s="131">
        <v>0</v>
      </c>
    </row>
    <row r="4610" spans="1:5">
      <c r="A4610" t="s">
        <v>8750</v>
      </c>
      <c r="B4610">
        <v>50</v>
      </c>
      <c r="D4610" s="20" t="s">
        <v>5314</v>
      </c>
      <c r="E4610" s="131">
        <v>0</v>
      </c>
    </row>
    <row r="4611" spans="1:5">
      <c r="A4611" t="s">
        <v>8752</v>
      </c>
      <c r="B4611">
        <v>50</v>
      </c>
      <c r="D4611" s="20" t="s">
        <v>5315</v>
      </c>
      <c r="E4611" s="131">
        <v>0</v>
      </c>
    </row>
    <row r="4612" spans="1:5">
      <c r="A4612" t="s">
        <v>8754</v>
      </c>
      <c r="B4612">
        <v>50</v>
      </c>
      <c r="D4612" s="20" t="s">
        <v>5316</v>
      </c>
      <c r="E4612" s="131">
        <v>0</v>
      </c>
    </row>
    <row r="4613" spans="1:5">
      <c r="A4613" t="s">
        <v>8756</v>
      </c>
      <c r="B4613">
        <v>50</v>
      </c>
      <c r="D4613" s="20" t="s">
        <v>5317</v>
      </c>
      <c r="E4613" s="131">
        <v>0</v>
      </c>
    </row>
    <row r="4614" spans="1:5">
      <c r="A4614" t="s">
        <v>8758</v>
      </c>
      <c r="B4614">
        <v>50</v>
      </c>
      <c r="D4614" s="20" t="s">
        <v>5318</v>
      </c>
      <c r="E4614" s="131">
        <v>0</v>
      </c>
    </row>
    <row r="4615" spans="1:5">
      <c r="A4615" t="s">
        <v>8760</v>
      </c>
      <c r="B4615">
        <v>50</v>
      </c>
      <c r="D4615" s="20" t="s">
        <v>5319</v>
      </c>
      <c r="E4615" s="131">
        <v>0</v>
      </c>
    </row>
    <row r="4616" spans="1:5">
      <c r="A4616" t="s">
        <v>3665</v>
      </c>
      <c r="B4616">
        <v>7</v>
      </c>
      <c r="D4616" s="20" t="s">
        <v>5320</v>
      </c>
      <c r="E4616" s="131">
        <v>0</v>
      </c>
    </row>
    <row r="4617" spans="1:5">
      <c r="A4617" t="s">
        <v>3666</v>
      </c>
      <c r="B4617">
        <v>61</v>
      </c>
      <c r="D4617" s="20" t="s">
        <v>5321</v>
      </c>
      <c r="E4617" s="131">
        <v>0</v>
      </c>
    </row>
    <row r="4618" spans="1:5">
      <c r="A4618" t="s">
        <v>3667</v>
      </c>
      <c r="B4618">
        <v>0</v>
      </c>
      <c r="D4618" s="20" t="s">
        <v>5322</v>
      </c>
      <c r="E4618" s="131">
        <v>0</v>
      </c>
    </row>
    <row r="4619" spans="1:5">
      <c r="A4619" t="s">
        <v>3668</v>
      </c>
      <c r="B4619">
        <v>12</v>
      </c>
      <c r="D4619" s="20" t="s">
        <v>5323</v>
      </c>
      <c r="E4619" s="131">
        <v>0</v>
      </c>
    </row>
    <row r="4620" spans="1:5">
      <c r="A4620" t="s">
        <v>3669</v>
      </c>
      <c r="B4620">
        <v>26</v>
      </c>
      <c r="D4620" s="20" t="s">
        <v>5324</v>
      </c>
      <c r="E4620" s="131">
        <v>0</v>
      </c>
    </row>
    <row r="4621" spans="1:5">
      <c r="A4621" t="s">
        <v>3670</v>
      </c>
      <c r="B4621">
        <v>37</v>
      </c>
      <c r="D4621" s="20" t="s">
        <v>5325</v>
      </c>
      <c r="E4621" s="131">
        <v>0</v>
      </c>
    </row>
    <row r="4622" spans="1:5">
      <c r="A4622" t="s">
        <v>3671</v>
      </c>
      <c r="B4622">
        <v>0</v>
      </c>
      <c r="D4622" s="20" t="s">
        <v>5326</v>
      </c>
      <c r="E4622" s="131">
        <v>0</v>
      </c>
    </row>
    <row r="4623" spans="1:5">
      <c r="A4623" t="s">
        <v>3672</v>
      </c>
      <c r="B4623">
        <v>27</v>
      </c>
      <c r="D4623" s="20" t="s">
        <v>5327</v>
      </c>
      <c r="E4623" s="131">
        <v>0</v>
      </c>
    </row>
    <row r="4624" spans="1:5">
      <c r="A4624" t="s">
        <v>3673</v>
      </c>
      <c r="B4624">
        <v>20</v>
      </c>
      <c r="D4624" s="20" t="s">
        <v>5328</v>
      </c>
      <c r="E4624" s="131">
        <v>0</v>
      </c>
    </row>
    <row r="4625" spans="1:5">
      <c r="A4625" t="s">
        <v>3674</v>
      </c>
      <c r="B4625">
        <v>31</v>
      </c>
      <c r="D4625" s="20" t="s">
        <v>5329</v>
      </c>
      <c r="E4625" s="131">
        <v>0</v>
      </c>
    </row>
    <row r="4626" spans="1:5">
      <c r="A4626" t="s">
        <v>3675</v>
      </c>
      <c r="B4626">
        <v>12</v>
      </c>
      <c r="D4626" s="20" t="s">
        <v>5330</v>
      </c>
      <c r="E4626" s="131">
        <v>0</v>
      </c>
    </row>
    <row r="4627" spans="1:5">
      <c r="A4627" t="s">
        <v>3676</v>
      </c>
      <c r="B4627">
        <v>50</v>
      </c>
      <c r="D4627" s="20" t="s">
        <v>5331</v>
      </c>
      <c r="E4627" s="131">
        <v>0</v>
      </c>
    </row>
    <row r="4628" spans="1:5">
      <c r="A4628" t="s">
        <v>3677</v>
      </c>
      <c r="B4628">
        <v>52</v>
      </c>
      <c r="D4628" s="20" t="s">
        <v>5332</v>
      </c>
      <c r="E4628" s="131">
        <v>0</v>
      </c>
    </row>
    <row r="4629" spans="1:5">
      <c r="A4629" t="s">
        <v>3678</v>
      </c>
      <c r="B4629">
        <v>52</v>
      </c>
      <c r="D4629" s="20" t="s">
        <v>5333</v>
      </c>
      <c r="E4629" s="131">
        <v>0</v>
      </c>
    </row>
    <row r="4630" spans="1:5">
      <c r="A4630" t="s">
        <v>3679</v>
      </c>
      <c r="B4630">
        <v>56</v>
      </c>
      <c r="D4630" s="20" t="s">
        <v>5334</v>
      </c>
      <c r="E4630" s="131">
        <v>0</v>
      </c>
    </row>
    <row r="4631" spans="1:5">
      <c r="A4631" t="s">
        <v>3680</v>
      </c>
      <c r="B4631">
        <v>42</v>
      </c>
      <c r="D4631" s="20" t="s">
        <v>5335</v>
      </c>
      <c r="E4631" s="131">
        <v>0</v>
      </c>
    </row>
    <row r="4632" spans="1:5">
      <c r="A4632" t="s">
        <v>3681</v>
      </c>
      <c r="B4632">
        <v>56</v>
      </c>
      <c r="D4632" s="20" t="s">
        <v>5336</v>
      </c>
      <c r="E4632" s="131">
        <v>0</v>
      </c>
    </row>
    <row r="4633" spans="1:5">
      <c r="A4633" t="s">
        <v>3682</v>
      </c>
      <c r="B4633">
        <v>28</v>
      </c>
      <c r="D4633" s="20" t="s">
        <v>5337</v>
      </c>
      <c r="E4633" s="131">
        <v>0</v>
      </c>
    </row>
    <row r="4634" spans="1:5">
      <c r="A4634" t="s">
        <v>3683</v>
      </c>
      <c r="B4634">
        <v>36</v>
      </c>
      <c r="D4634" s="20" t="s">
        <v>5338</v>
      </c>
      <c r="E4634" s="131">
        <v>0</v>
      </c>
    </row>
    <row r="4635" spans="1:5">
      <c r="A4635" t="s">
        <v>3684</v>
      </c>
      <c r="B4635">
        <v>69</v>
      </c>
      <c r="D4635" s="20" t="s">
        <v>5339</v>
      </c>
      <c r="E4635" s="131">
        <v>0</v>
      </c>
    </row>
    <row r="4636" spans="1:5">
      <c r="A4636" t="s">
        <v>3685</v>
      </c>
      <c r="B4636">
        <v>21</v>
      </c>
      <c r="D4636" s="20" t="s">
        <v>5340</v>
      </c>
      <c r="E4636" s="131">
        <v>0</v>
      </c>
    </row>
    <row r="4637" spans="1:5">
      <c r="A4637" t="s">
        <v>3686</v>
      </c>
      <c r="B4637">
        <v>26</v>
      </c>
      <c r="D4637" s="20" t="s">
        <v>5341</v>
      </c>
      <c r="E4637" s="131">
        <v>0</v>
      </c>
    </row>
    <row r="4638" spans="1:5">
      <c r="A4638" t="s">
        <v>3687</v>
      </c>
      <c r="B4638">
        <v>8</v>
      </c>
      <c r="D4638" s="20" t="s">
        <v>5342</v>
      </c>
      <c r="E4638" s="131">
        <v>0</v>
      </c>
    </row>
    <row r="4639" spans="1:5">
      <c r="A4639" t="s">
        <v>3688</v>
      </c>
      <c r="B4639">
        <v>0</v>
      </c>
      <c r="D4639" s="20" t="s">
        <v>5343</v>
      </c>
      <c r="E4639" s="131">
        <v>0</v>
      </c>
    </row>
    <row r="4640" spans="1:5">
      <c r="A4640" t="s">
        <v>3689</v>
      </c>
      <c r="B4640">
        <v>0</v>
      </c>
      <c r="D4640" s="20" t="s">
        <v>5344</v>
      </c>
      <c r="E4640" s="131">
        <v>0</v>
      </c>
    </row>
    <row r="4641" spans="1:5">
      <c r="A4641" t="s">
        <v>3690</v>
      </c>
      <c r="B4641">
        <v>9</v>
      </c>
      <c r="D4641" s="20" t="s">
        <v>5345</v>
      </c>
      <c r="E4641" s="131">
        <v>0</v>
      </c>
    </row>
    <row r="4642" spans="1:5">
      <c r="A4642" t="s">
        <v>3692</v>
      </c>
      <c r="B4642">
        <v>50</v>
      </c>
      <c r="D4642" s="20" t="s">
        <v>5346</v>
      </c>
      <c r="E4642" s="131">
        <v>0</v>
      </c>
    </row>
    <row r="4643" spans="1:5">
      <c r="A4643" t="s">
        <v>3693</v>
      </c>
      <c r="B4643">
        <v>50</v>
      </c>
      <c r="D4643" s="20" t="s">
        <v>5347</v>
      </c>
      <c r="E4643" s="131">
        <v>0</v>
      </c>
    </row>
    <row r="4644" spans="1:5">
      <c r="A4644" t="s">
        <v>3694</v>
      </c>
      <c r="B4644">
        <v>50</v>
      </c>
      <c r="D4644" s="20" t="s">
        <v>5348</v>
      </c>
      <c r="E4644" s="131">
        <v>0</v>
      </c>
    </row>
    <row r="4645" spans="1:5">
      <c r="A4645" t="s">
        <v>3695</v>
      </c>
      <c r="B4645">
        <v>50</v>
      </c>
      <c r="D4645" s="20" t="s">
        <v>5349</v>
      </c>
      <c r="E4645" s="131">
        <v>0</v>
      </c>
    </row>
    <row r="4646" spans="1:5">
      <c r="A4646" t="s">
        <v>3696</v>
      </c>
      <c r="B4646">
        <v>50</v>
      </c>
      <c r="D4646" s="20" t="s">
        <v>5350</v>
      </c>
      <c r="E4646" s="131">
        <v>0</v>
      </c>
    </row>
    <row r="4647" spans="1:5">
      <c r="A4647" t="s">
        <v>3697</v>
      </c>
      <c r="B4647">
        <v>50</v>
      </c>
      <c r="D4647" s="20" t="s">
        <v>5351</v>
      </c>
      <c r="E4647" s="131">
        <v>0</v>
      </c>
    </row>
    <row r="4648" spans="1:5">
      <c r="A4648" t="s">
        <v>3698</v>
      </c>
      <c r="B4648">
        <v>50</v>
      </c>
      <c r="D4648" s="20" t="s">
        <v>5352</v>
      </c>
      <c r="E4648" s="131">
        <v>0</v>
      </c>
    </row>
    <row r="4649" spans="1:5">
      <c r="A4649" t="s">
        <v>3699</v>
      </c>
      <c r="B4649">
        <v>50</v>
      </c>
      <c r="D4649" s="20" t="s">
        <v>5353</v>
      </c>
      <c r="E4649" s="131">
        <v>0</v>
      </c>
    </row>
    <row r="4650" spans="1:5">
      <c r="A4650" t="s">
        <v>3700</v>
      </c>
      <c r="B4650">
        <v>50</v>
      </c>
      <c r="D4650" s="20" t="s">
        <v>5354</v>
      </c>
      <c r="E4650" s="131">
        <v>0</v>
      </c>
    </row>
    <row r="4651" spans="1:5">
      <c r="A4651" t="s">
        <v>3701</v>
      </c>
      <c r="B4651">
        <v>50</v>
      </c>
      <c r="D4651" s="20" t="s">
        <v>5355</v>
      </c>
      <c r="E4651" s="131">
        <v>0</v>
      </c>
    </row>
    <row r="4652" spans="1:5">
      <c r="A4652" t="s">
        <v>3702</v>
      </c>
      <c r="B4652">
        <v>50</v>
      </c>
      <c r="D4652" s="20" t="s">
        <v>5356</v>
      </c>
      <c r="E4652" s="131">
        <v>0</v>
      </c>
    </row>
    <row r="4653" spans="1:5">
      <c r="A4653" t="s">
        <v>3703</v>
      </c>
      <c r="B4653">
        <v>50</v>
      </c>
      <c r="D4653" s="20" t="s">
        <v>5357</v>
      </c>
      <c r="E4653" s="131">
        <v>0</v>
      </c>
    </row>
    <row r="4654" spans="1:5">
      <c r="A4654" t="s">
        <v>3704</v>
      </c>
      <c r="B4654">
        <v>50</v>
      </c>
      <c r="D4654" s="20" t="s">
        <v>5358</v>
      </c>
      <c r="E4654" s="131">
        <v>0</v>
      </c>
    </row>
    <row r="4655" spans="1:5">
      <c r="A4655" t="s">
        <v>3705</v>
      </c>
      <c r="B4655">
        <v>50</v>
      </c>
      <c r="D4655" s="20" t="s">
        <v>5359</v>
      </c>
      <c r="E4655" s="131">
        <v>0</v>
      </c>
    </row>
    <row r="4656" spans="1:5">
      <c r="A4656" t="s">
        <v>3706</v>
      </c>
      <c r="B4656">
        <v>50</v>
      </c>
      <c r="D4656" s="20" t="s">
        <v>5360</v>
      </c>
      <c r="E4656" s="131">
        <v>0</v>
      </c>
    </row>
    <row r="4657" spans="1:5">
      <c r="A4657" t="s">
        <v>3707</v>
      </c>
      <c r="B4657">
        <v>50</v>
      </c>
      <c r="D4657" s="20" t="s">
        <v>5361</v>
      </c>
      <c r="E4657" s="131">
        <v>0</v>
      </c>
    </row>
    <row r="4658" spans="1:5">
      <c r="A4658" t="s">
        <v>3708</v>
      </c>
      <c r="B4658">
        <v>50</v>
      </c>
      <c r="D4658" s="20" t="s">
        <v>5362</v>
      </c>
      <c r="E4658" s="131">
        <v>0</v>
      </c>
    </row>
    <row r="4659" spans="1:5">
      <c r="A4659" t="s">
        <v>3709</v>
      </c>
      <c r="B4659">
        <v>50</v>
      </c>
      <c r="D4659" s="20" t="s">
        <v>5363</v>
      </c>
      <c r="E4659" s="131">
        <v>0</v>
      </c>
    </row>
    <row r="4660" spans="1:5">
      <c r="A4660" t="s">
        <v>3710</v>
      </c>
      <c r="B4660">
        <v>50</v>
      </c>
      <c r="D4660" s="20" t="s">
        <v>5364</v>
      </c>
      <c r="E4660" s="131">
        <v>0</v>
      </c>
    </row>
    <row r="4661" spans="1:5">
      <c r="A4661" t="s">
        <v>3711</v>
      </c>
      <c r="B4661">
        <v>50</v>
      </c>
      <c r="D4661" s="20" t="s">
        <v>5365</v>
      </c>
      <c r="E4661" s="131">
        <v>0</v>
      </c>
    </row>
    <row r="4662" spans="1:5">
      <c r="A4662" t="s">
        <v>3712</v>
      </c>
      <c r="B4662">
        <v>50</v>
      </c>
      <c r="D4662" s="20" t="s">
        <v>5366</v>
      </c>
      <c r="E4662" s="131">
        <v>0</v>
      </c>
    </row>
    <row r="4663" spans="1:5">
      <c r="A4663" t="s">
        <v>3713</v>
      </c>
      <c r="B4663">
        <v>50</v>
      </c>
      <c r="D4663" s="20" t="s">
        <v>5367</v>
      </c>
      <c r="E4663" s="131">
        <v>0</v>
      </c>
    </row>
    <row r="4664" spans="1:5">
      <c r="A4664" t="s">
        <v>3714</v>
      </c>
      <c r="B4664">
        <v>50</v>
      </c>
      <c r="D4664" s="20" t="s">
        <v>5368</v>
      </c>
      <c r="E4664" s="131">
        <v>0</v>
      </c>
    </row>
    <row r="4665" spans="1:5">
      <c r="A4665" t="s">
        <v>3715</v>
      </c>
      <c r="B4665">
        <v>50</v>
      </c>
      <c r="D4665" s="20" t="s">
        <v>5369</v>
      </c>
      <c r="E4665" s="131">
        <v>0</v>
      </c>
    </row>
    <row r="4666" spans="1:5">
      <c r="A4666" t="s">
        <v>3716</v>
      </c>
      <c r="B4666">
        <v>50</v>
      </c>
      <c r="D4666" s="20" t="s">
        <v>5370</v>
      </c>
      <c r="E4666" s="131">
        <v>0</v>
      </c>
    </row>
    <row r="4667" spans="1:5">
      <c r="A4667" t="s">
        <v>3717</v>
      </c>
      <c r="B4667">
        <v>50</v>
      </c>
      <c r="D4667" s="20" t="s">
        <v>5371</v>
      </c>
      <c r="E4667" s="131">
        <v>0</v>
      </c>
    </row>
    <row r="4668" spans="1:5">
      <c r="A4668" t="s">
        <v>3718</v>
      </c>
      <c r="B4668">
        <v>50</v>
      </c>
      <c r="D4668" s="20" t="s">
        <v>5372</v>
      </c>
      <c r="E4668" s="131">
        <v>0</v>
      </c>
    </row>
    <row r="4669" spans="1:5">
      <c r="A4669" t="s">
        <v>3719</v>
      </c>
      <c r="B4669">
        <v>50</v>
      </c>
      <c r="D4669" s="20" t="s">
        <v>5373</v>
      </c>
      <c r="E4669" s="131">
        <v>0</v>
      </c>
    </row>
    <row r="4670" spans="1:5">
      <c r="A4670" t="s">
        <v>3720</v>
      </c>
      <c r="B4670">
        <v>50</v>
      </c>
      <c r="D4670" s="20" t="s">
        <v>5374</v>
      </c>
      <c r="E4670" s="131">
        <v>0</v>
      </c>
    </row>
    <row r="4671" spans="1:5">
      <c r="A4671" t="s">
        <v>3721</v>
      </c>
      <c r="B4671">
        <v>50</v>
      </c>
      <c r="D4671" s="20" t="s">
        <v>5375</v>
      </c>
      <c r="E4671" s="131">
        <v>0</v>
      </c>
    </row>
    <row r="4672" spans="1:5">
      <c r="A4672" t="s">
        <v>3722</v>
      </c>
      <c r="B4672">
        <v>50</v>
      </c>
      <c r="D4672" s="20" t="s">
        <v>5376</v>
      </c>
      <c r="E4672" s="131">
        <v>0</v>
      </c>
    </row>
    <row r="4673" spans="1:5">
      <c r="A4673" t="s">
        <v>3723</v>
      </c>
      <c r="B4673">
        <v>50</v>
      </c>
      <c r="D4673" s="20" t="s">
        <v>5377</v>
      </c>
      <c r="E4673" s="131">
        <v>0</v>
      </c>
    </row>
    <row r="4674" spans="1:5">
      <c r="A4674" t="s">
        <v>3724</v>
      </c>
      <c r="B4674">
        <v>50</v>
      </c>
      <c r="D4674" s="20" t="s">
        <v>5378</v>
      </c>
      <c r="E4674" s="131">
        <v>0</v>
      </c>
    </row>
    <row r="4675" spans="1:5">
      <c r="A4675" t="s">
        <v>3725</v>
      </c>
      <c r="B4675">
        <v>50</v>
      </c>
      <c r="D4675" s="20" t="s">
        <v>5379</v>
      </c>
      <c r="E4675" s="131">
        <v>0</v>
      </c>
    </row>
    <row r="4676" spans="1:5">
      <c r="A4676" t="s">
        <v>3726</v>
      </c>
      <c r="B4676">
        <v>50</v>
      </c>
      <c r="D4676" s="20" t="s">
        <v>5380</v>
      </c>
      <c r="E4676" s="131">
        <v>0</v>
      </c>
    </row>
    <row r="4677" spans="1:5">
      <c r="A4677" t="s">
        <v>3727</v>
      </c>
      <c r="B4677">
        <v>50</v>
      </c>
      <c r="D4677" s="20" t="s">
        <v>5381</v>
      </c>
      <c r="E4677" s="131">
        <v>0</v>
      </c>
    </row>
    <row r="4678" spans="1:5">
      <c r="A4678" t="s">
        <v>3728</v>
      </c>
      <c r="B4678">
        <v>50</v>
      </c>
      <c r="D4678" s="20" t="s">
        <v>5382</v>
      </c>
      <c r="E4678" s="131">
        <v>0</v>
      </c>
    </row>
    <row r="4679" spans="1:5">
      <c r="A4679" t="s">
        <v>3729</v>
      </c>
      <c r="B4679">
        <v>50</v>
      </c>
      <c r="D4679" s="20" t="s">
        <v>5383</v>
      </c>
      <c r="E4679" s="131">
        <v>0</v>
      </c>
    </row>
    <row r="4680" spans="1:5">
      <c r="A4680" t="s">
        <v>3731</v>
      </c>
      <c r="B4680">
        <v>50</v>
      </c>
      <c r="D4680" s="20" t="s">
        <v>5384</v>
      </c>
      <c r="E4680" s="131">
        <v>0</v>
      </c>
    </row>
    <row r="4681" spans="1:5">
      <c r="A4681" t="s">
        <v>3732</v>
      </c>
      <c r="B4681">
        <v>50</v>
      </c>
      <c r="D4681" s="20" t="s">
        <v>5385</v>
      </c>
      <c r="E4681" s="131">
        <v>0</v>
      </c>
    </row>
    <row r="4682" spans="1:5">
      <c r="A4682" t="s">
        <v>3733</v>
      </c>
      <c r="B4682">
        <v>50</v>
      </c>
      <c r="D4682" s="20" t="s">
        <v>5386</v>
      </c>
      <c r="E4682" s="131">
        <v>0</v>
      </c>
    </row>
    <row r="4683" spans="1:5">
      <c r="A4683" t="s">
        <v>3734</v>
      </c>
      <c r="B4683">
        <v>50</v>
      </c>
      <c r="D4683" s="20" t="s">
        <v>5388</v>
      </c>
      <c r="E4683" s="131">
        <v>0</v>
      </c>
    </row>
    <row r="4684" spans="1:5">
      <c r="A4684" t="s">
        <v>3735</v>
      </c>
      <c r="B4684">
        <v>50</v>
      </c>
      <c r="D4684" s="20" t="s">
        <v>5389</v>
      </c>
      <c r="E4684" s="131">
        <v>0</v>
      </c>
    </row>
    <row r="4685" spans="1:5">
      <c r="A4685" t="s">
        <v>3736</v>
      </c>
      <c r="B4685">
        <v>50</v>
      </c>
      <c r="D4685" s="20" t="s">
        <v>5391</v>
      </c>
      <c r="E4685" s="131">
        <v>0</v>
      </c>
    </row>
    <row r="4686" spans="1:5">
      <c r="A4686" t="s">
        <v>3737</v>
      </c>
      <c r="B4686">
        <v>50</v>
      </c>
      <c r="D4686" s="20" t="s">
        <v>5392</v>
      </c>
      <c r="E4686" s="131">
        <v>0</v>
      </c>
    </row>
    <row r="4687" spans="1:5">
      <c r="A4687" t="s">
        <v>3738</v>
      </c>
      <c r="B4687">
        <v>50</v>
      </c>
      <c r="D4687" s="20" t="s">
        <v>5393</v>
      </c>
      <c r="E4687" s="131">
        <v>0</v>
      </c>
    </row>
    <row r="4688" spans="1:5">
      <c r="A4688" t="s">
        <v>3739</v>
      </c>
      <c r="B4688">
        <v>50</v>
      </c>
      <c r="D4688" s="20" t="s">
        <v>5394</v>
      </c>
      <c r="E4688" s="131">
        <v>0</v>
      </c>
    </row>
    <row r="4689" spans="1:5">
      <c r="A4689" t="s">
        <v>3740</v>
      </c>
      <c r="B4689">
        <v>50</v>
      </c>
      <c r="D4689" s="20" t="s">
        <v>5395</v>
      </c>
      <c r="E4689" s="131">
        <v>0</v>
      </c>
    </row>
    <row r="4690" spans="1:5">
      <c r="A4690" t="s">
        <v>3741</v>
      </c>
      <c r="B4690">
        <v>50</v>
      </c>
      <c r="D4690" s="20" t="s">
        <v>5396</v>
      </c>
      <c r="E4690" s="131">
        <v>0</v>
      </c>
    </row>
    <row r="4691" spans="1:5">
      <c r="A4691" t="s">
        <v>3742</v>
      </c>
      <c r="B4691">
        <v>50</v>
      </c>
      <c r="D4691" s="20" t="s">
        <v>5397</v>
      </c>
      <c r="E4691" s="131">
        <v>0</v>
      </c>
    </row>
    <row r="4692" spans="1:5">
      <c r="A4692" t="s">
        <v>3743</v>
      </c>
      <c r="B4692">
        <v>50</v>
      </c>
      <c r="D4692" s="20" t="s">
        <v>5399</v>
      </c>
      <c r="E4692" s="131">
        <v>0</v>
      </c>
    </row>
    <row r="4693" spans="1:5">
      <c r="A4693" t="s">
        <v>3744</v>
      </c>
      <c r="B4693">
        <v>50</v>
      </c>
      <c r="D4693" s="20" t="s">
        <v>5400</v>
      </c>
      <c r="E4693" s="131">
        <v>0</v>
      </c>
    </row>
    <row r="4694" spans="1:5">
      <c r="A4694" t="s">
        <v>3745</v>
      </c>
      <c r="B4694">
        <v>50</v>
      </c>
      <c r="D4694" s="20" t="s">
        <v>5398</v>
      </c>
      <c r="E4694" s="131">
        <v>0</v>
      </c>
    </row>
    <row r="4695" spans="1:5">
      <c r="A4695" t="s">
        <v>3746</v>
      </c>
      <c r="B4695">
        <v>50</v>
      </c>
      <c r="D4695" s="20" t="s">
        <v>5401</v>
      </c>
      <c r="E4695" s="131">
        <v>0</v>
      </c>
    </row>
    <row r="4696" spans="1:5">
      <c r="A4696" t="s">
        <v>3747</v>
      </c>
      <c r="B4696">
        <v>50</v>
      </c>
      <c r="D4696" s="20" t="s">
        <v>5402</v>
      </c>
      <c r="E4696" s="131">
        <v>0</v>
      </c>
    </row>
    <row r="4697" spans="1:5">
      <c r="A4697" t="s">
        <v>3748</v>
      </c>
      <c r="B4697">
        <v>50</v>
      </c>
      <c r="D4697" s="20" t="s">
        <v>5403</v>
      </c>
      <c r="E4697" s="131">
        <v>0</v>
      </c>
    </row>
    <row r="4698" spans="1:5">
      <c r="A4698" t="s">
        <v>3749</v>
      </c>
      <c r="B4698">
        <v>50</v>
      </c>
      <c r="D4698" s="20" t="s">
        <v>5404</v>
      </c>
      <c r="E4698" s="131">
        <v>0</v>
      </c>
    </row>
    <row r="4699" spans="1:5">
      <c r="A4699" t="s">
        <v>3750</v>
      </c>
      <c r="B4699">
        <v>50</v>
      </c>
      <c r="D4699" s="20" t="s">
        <v>5405</v>
      </c>
      <c r="E4699" s="131">
        <v>0</v>
      </c>
    </row>
    <row r="4700" spans="1:5">
      <c r="A4700" t="s">
        <v>3751</v>
      </c>
      <c r="B4700">
        <v>50</v>
      </c>
      <c r="D4700" s="20" t="s">
        <v>5406</v>
      </c>
      <c r="E4700" s="131">
        <v>0</v>
      </c>
    </row>
    <row r="4701" spans="1:5">
      <c r="A4701" t="s">
        <v>3752</v>
      </c>
      <c r="B4701">
        <v>50</v>
      </c>
      <c r="D4701" s="20" t="s">
        <v>5407</v>
      </c>
      <c r="E4701" s="131">
        <v>0</v>
      </c>
    </row>
    <row r="4702" spans="1:5">
      <c r="A4702" t="s">
        <v>3753</v>
      </c>
      <c r="B4702">
        <v>50</v>
      </c>
      <c r="D4702" s="20" t="s">
        <v>5408</v>
      </c>
      <c r="E4702" s="131">
        <v>0</v>
      </c>
    </row>
    <row r="4703" spans="1:5">
      <c r="A4703" t="s">
        <v>3754</v>
      </c>
      <c r="B4703">
        <v>50</v>
      </c>
      <c r="D4703" s="20" t="s">
        <v>5409</v>
      </c>
      <c r="E4703" s="131">
        <v>0</v>
      </c>
    </row>
    <row r="4704" spans="1:5">
      <c r="A4704" t="s">
        <v>3755</v>
      </c>
      <c r="B4704">
        <v>50</v>
      </c>
      <c r="D4704" s="20" t="s">
        <v>5410</v>
      </c>
      <c r="E4704" s="131">
        <v>0</v>
      </c>
    </row>
    <row r="4705" spans="1:5">
      <c r="A4705" t="s">
        <v>3756</v>
      </c>
      <c r="B4705">
        <v>50</v>
      </c>
      <c r="D4705" s="20" t="s">
        <v>5411</v>
      </c>
      <c r="E4705" s="131">
        <v>0</v>
      </c>
    </row>
    <row r="4706" spans="1:5">
      <c r="A4706" t="s">
        <v>8762</v>
      </c>
      <c r="B4706">
        <v>50</v>
      </c>
      <c r="D4706" s="20" t="s">
        <v>5412</v>
      </c>
      <c r="E4706" s="131">
        <v>0</v>
      </c>
    </row>
    <row r="4707" spans="1:5">
      <c r="A4707" t="s">
        <v>8764</v>
      </c>
      <c r="B4707">
        <v>50</v>
      </c>
      <c r="D4707" s="20" t="s">
        <v>5413</v>
      </c>
      <c r="E4707" s="131">
        <v>0</v>
      </c>
    </row>
    <row r="4708" spans="1:5">
      <c r="A4708" t="s">
        <v>8766</v>
      </c>
      <c r="B4708">
        <v>50</v>
      </c>
      <c r="D4708" s="20" t="s">
        <v>5414</v>
      </c>
      <c r="E4708" s="131">
        <v>0</v>
      </c>
    </row>
    <row r="4709" spans="1:5">
      <c r="A4709" t="s">
        <v>8768</v>
      </c>
      <c r="B4709">
        <v>50</v>
      </c>
      <c r="D4709" s="20" t="s">
        <v>5415</v>
      </c>
      <c r="E4709" s="131">
        <v>0</v>
      </c>
    </row>
    <row r="4710" spans="1:5">
      <c r="A4710" t="s">
        <v>8770</v>
      </c>
      <c r="B4710">
        <v>50</v>
      </c>
      <c r="D4710" s="20" t="s">
        <v>274</v>
      </c>
      <c r="E4710" s="131">
        <v>49</v>
      </c>
    </row>
    <row r="4711" spans="1:5">
      <c r="A4711" t="s">
        <v>8772</v>
      </c>
      <c r="B4711">
        <v>50</v>
      </c>
      <c r="D4711" s="20" t="s">
        <v>2750</v>
      </c>
      <c r="E4711" s="131">
        <v>75</v>
      </c>
    </row>
    <row r="4712" spans="1:5">
      <c r="A4712" t="s">
        <v>8774</v>
      </c>
      <c r="B4712">
        <v>50</v>
      </c>
      <c r="D4712" s="20" t="s">
        <v>2751</v>
      </c>
      <c r="E4712" s="131">
        <v>50</v>
      </c>
    </row>
    <row r="4713" spans="1:5">
      <c r="A4713" t="s">
        <v>8776</v>
      </c>
      <c r="B4713">
        <v>50</v>
      </c>
      <c r="D4713" s="20" t="s">
        <v>2752</v>
      </c>
      <c r="E4713" s="131">
        <v>45</v>
      </c>
    </row>
    <row r="4714" spans="1:5">
      <c r="A4714" t="s">
        <v>8778</v>
      </c>
      <c r="B4714">
        <v>50</v>
      </c>
      <c r="D4714" s="20" t="s">
        <v>8266</v>
      </c>
      <c r="E4714" s="131">
        <v>15</v>
      </c>
    </row>
    <row r="4715" spans="1:5">
      <c r="A4715" t="s">
        <v>8780</v>
      </c>
      <c r="B4715">
        <v>50</v>
      </c>
      <c r="D4715" s="20" t="s">
        <v>8267</v>
      </c>
      <c r="E4715" s="131">
        <v>0</v>
      </c>
    </row>
    <row r="4716" spans="1:5">
      <c r="A4716" t="s">
        <v>8782</v>
      </c>
      <c r="B4716">
        <v>50</v>
      </c>
      <c r="D4716" s="20" t="s">
        <v>73</v>
      </c>
      <c r="E4716" s="131">
        <v>28</v>
      </c>
    </row>
    <row r="4717" spans="1:5">
      <c r="A4717" t="s">
        <v>8784</v>
      </c>
      <c r="B4717">
        <v>50</v>
      </c>
      <c r="D4717" s="20" t="s">
        <v>8161</v>
      </c>
      <c r="E4717" s="131">
        <v>0</v>
      </c>
    </row>
    <row r="4718" spans="1:5">
      <c r="A4718" t="s">
        <v>8786</v>
      </c>
      <c r="B4718">
        <v>50</v>
      </c>
      <c r="D4718" s="20" t="s">
        <v>8163</v>
      </c>
      <c r="E4718" s="131">
        <v>0</v>
      </c>
    </row>
    <row r="4719" spans="1:5">
      <c r="A4719" t="s">
        <v>8788</v>
      </c>
      <c r="B4719">
        <v>50</v>
      </c>
      <c r="D4719" s="20" t="s">
        <v>8165</v>
      </c>
      <c r="E4719" s="131">
        <v>0</v>
      </c>
    </row>
    <row r="4720" spans="1:5">
      <c r="A4720" t="s">
        <v>8790</v>
      </c>
      <c r="B4720">
        <v>50</v>
      </c>
      <c r="D4720" s="20" t="s">
        <v>8167</v>
      </c>
      <c r="E4720" s="131">
        <v>0</v>
      </c>
    </row>
    <row r="4721" spans="1:5">
      <c r="A4721" t="s">
        <v>8792</v>
      </c>
      <c r="B4721">
        <v>50</v>
      </c>
      <c r="D4721" s="20" t="s">
        <v>8169</v>
      </c>
      <c r="E4721" s="131">
        <v>0</v>
      </c>
    </row>
    <row r="4722" spans="1:5">
      <c r="A4722" t="s">
        <v>8794</v>
      </c>
      <c r="B4722">
        <v>50</v>
      </c>
      <c r="D4722" s="20" t="s">
        <v>8171</v>
      </c>
      <c r="E4722" s="131">
        <v>0</v>
      </c>
    </row>
    <row r="4723" spans="1:5">
      <c r="A4723" t="s">
        <v>8796</v>
      </c>
      <c r="B4723">
        <v>50</v>
      </c>
      <c r="D4723" s="20" t="s">
        <v>8173</v>
      </c>
      <c r="E4723" s="131">
        <v>0</v>
      </c>
    </row>
    <row r="4724" spans="1:5">
      <c r="A4724" t="s">
        <v>8798</v>
      </c>
      <c r="B4724">
        <v>50</v>
      </c>
      <c r="D4724" s="20" t="s">
        <v>8175</v>
      </c>
      <c r="E4724" s="131">
        <v>0</v>
      </c>
    </row>
    <row r="4725" spans="1:5">
      <c r="A4725" t="s">
        <v>8800</v>
      </c>
      <c r="B4725">
        <v>50</v>
      </c>
      <c r="D4725" s="20" t="s">
        <v>8177</v>
      </c>
      <c r="E4725" s="131">
        <v>1</v>
      </c>
    </row>
    <row r="4726" spans="1:5">
      <c r="A4726" t="s">
        <v>8802</v>
      </c>
      <c r="B4726">
        <v>50</v>
      </c>
      <c r="D4726" s="20" t="s">
        <v>8179</v>
      </c>
      <c r="E4726" s="131">
        <v>0</v>
      </c>
    </row>
    <row r="4727" spans="1:5">
      <c r="A4727" t="s">
        <v>8804</v>
      </c>
      <c r="B4727">
        <v>50</v>
      </c>
      <c r="D4727" s="20" t="s">
        <v>8183</v>
      </c>
      <c r="E4727" s="131">
        <v>0</v>
      </c>
    </row>
    <row r="4728" spans="1:5">
      <c r="A4728" t="s">
        <v>8806</v>
      </c>
      <c r="B4728">
        <v>50</v>
      </c>
      <c r="D4728" s="20" t="s">
        <v>8185</v>
      </c>
      <c r="E4728" s="131">
        <v>0</v>
      </c>
    </row>
    <row r="4729" spans="1:5">
      <c r="A4729" t="s">
        <v>8808</v>
      </c>
      <c r="B4729">
        <v>50</v>
      </c>
      <c r="D4729" s="20" t="s">
        <v>8187</v>
      </c>
      <c r="E4729" s="131">
        <v>0</v>
      </c>
    </row>
    <row r="4730" spans="1:5">
      <c r="A4730" t="s">
        <v>8810</v>
      </c>
      <c r="B4730">
        <v>50</v>
      </c>
      <c r="D4730" s="20" t="s">
        <v>8189</v>
      </c>
      <c r="E4730" s="131">
        <v>0</v>
      </c>
    </row>
    <row r="4731" spans="1:5">
      <c r="A4731" t="s">
        <v>8812</v>
      </c>
      <c r="B4731">
        <v>50</v>
      </c>
      <c r="D4731" s="20" t="s">
        <v>8191</v>
      </c>
      <c r="E4731" s="131">
        <v>0</v>
      </c>
    </row>
    <row r="4732" spans="1:5">
      <c r="A4732" t="s">
        <v>8814</v>
      </c>
      <c r="B4732">
        <v>50</v>
      </c>
      <c r="D4732" s="20" t="s">
        <v>8193</v>
      </c>
      <c r="E4732" s="131">
        <v>0</v>
      </c>
    </row>
    <row r="4733" spans="1:5">
      <c r="A4733" t="s">
        <v>8816</v>
      </c>
      <c r="B4733">
        <v>50</v>
      </c>
      <c r="D4733" s="20" t="s">
        <v>8195</v>
      </c>
      <c r="E4733" s="131">
        <v>0</v>
      </c>
    </row>
    <row r="4734" spans="1:5">
      <c r="A4734" t="s">
        <v>8818</v>
      </c>
      <c r="B4734">
        <v>50</v>
      </c>
      <c r="D4734" s="20" t="s">
        <v>8199</v>
      </c>
      <c r="E4734" s="131">
        <v>0</v>
      </c>
    </row>
    <row r="4735" spans="1:5">
      <c r="A4735" t="s">
        <v>8820</v>
      </c>
      <c r="B4735">
        <v>50</v>
      </c>
      <c r="D4735" s="20" t="s">
        <v>8201</v>
      </c>
      <c r="E4735" s="131">
        <v>0</v>
      </c>
    </row>
    <row r="4736" spans="1:5">
      <c r="A4736" t="s">
        <v>8822</v>
      </c>
      <c r="B4736">
        <v>50</v>
      </c>
      <c r="D4736" s="20" t="s">
        <v>8203</v>
      </c>
      <c r="E4736" s="131">
        <v>0</v>
      </c>
    </row>
    <row r="4737" spans="1:5">
      <c r="A4737" t="s">
        <v>8824</v>
      </c>
      <c r="B4737">
        <v>50</v>
      </c>
      <c r="D4737" s="20" t="s">
        <v>8205</v>
      </c>
      <c r="E4737" s="131">
        <v>0</v>
      </c>
    </row>
    <row r="4738" spans="1:5">
      <c r="A4738" t="s">
        <v>8826</v>
      </c>
      <c r="B4738">
        <v>50</v>
      </c>
      <c r="D4738" s="20" t="s">
        <v>8207</v>
      </c>
      <c r="E4738" s="131">
        <v>0</v>
      </c>
    </row>
    <row r="4739" spans="1:5">
      <c r="A4739" t="s">
        <v>8828</v>
      </c>
      <c r="B4739">
        <v>50</v>
      </c>
      <c r="D4739" s="20" t="s">
        <v>8209</v>
      </c>
      <c r="E4739" s="131">
        <v>0</v>
      </c>
    </row>
    <row r="4740" spans="1:5">
      <c r="A4740" t="s">
        <v>8830</v>
      </c>
      <c r="B4740">
        <v>50</v>
      </c>
      <c r="D4740" s="20" t="s">
        <v>8211</v>
      </c>
      <c r="E4740" s="131">
        <v>0</v>
      </c>
    </row>
    <row r="4741" spans="1:5">
      <c r="A4741" t="s">
        <v>8832</v>
      </c>
      <c r="B4741">
        <v>50</v>
      </c>
      <c r="D4741" s="20" t="s">
        <v>8213</v>
      </c>
      <c r="E4741" s="131">
        <v>0</v>
      </c>
    </row>
    <row r="4742" spans="1:5">
      <c r="A4742" t="s">
        <v>8834</v>
      </c>
      <c r="B4742">
        <v>50</v>
      </c>
      <c r="D4742" s="20" t="s">
        <v>8215</v>
      </c>
      <c r="E4742" s="131">
        <v>0</v>
      </c>
    </row>
    <row r="4743" spans="1:5">
      <c r="A4743" t="s">
        <v>8836</v>
      </c>
      <c r="B4743">
        <v>50</v>
      </c>
      <c r="D4743" s="20" t="s">
        <v>8217</v>
      </c>
      <c r="E4743" s="131">
        <v>1</v>
      </c>
    </row>
    <row r="4744" spans="1:5">
      <c r="A4744" t="s">
        <v>8838</v>
      </c>
      <c r="B4744">
        <v>50</v>
      </c>
      <c r="D4744" s="20" t="s">
        <v>8219</v>
      </c>
      <c r="E4744" s="131">
        <v>0</v>
      </c>
    </row>
    <row r="4745" spans="1:5">
      <c r="A4745" t="s">
        <v>8840</v>
      </c>
      <c r="B4745">
        <v>50</v>
      </c>
      <c r="D4745" s="20" t="s">
        <v>8221</v>
      </c>
      <c r="E4745" s="131">
        <v>0</v>
      </c>
    </row>
    <row r="4746" spans="1:5">
      <c r="A4746" t="s">
        <v>8842</v>
      </c>
      <c r="B4746">
        <v>50</v>
      </c>
      <c r="D4746" s="20" t="s">
        <v>8223</v>
      </c>
      <c r="E4746" s="131">
        <v>1</v>
      </c>
    </row>
    <row r="4747" spans="1:5">
      <c r="A4747" t="s">
        <v>8844</v>
      </c>
      <c r="B4747">
        <v>50</v>
      </c>
      <c r="D4747" s="20" t="s">
        <v>8225</v>
      </c>
      <c r="E4747" s="131">
        <v>1</v>
      </c>
    </row>
    <row r="4748" spans="1:5">
      <c r="A4748" t="s">
        <v>8846</v>
      </c>
      <c r="B4748">
        <v>50</v>
      </c>
      <c r="D4748" s="20" t="s">
        <v>8229</v>
      </c>
      <c r="E4748" s="131">
        <v>1</v>
      </c>
    </row>
    <row r="4749" spans="1:5">
      <c r="A4749" t="s">
        <v>8848</v>
      </c>
      <c r="B4749">
        <v>50</v>
      </c>
      <c r="D4749" s="20" t="s">
        <v>8231</v>
      </c>
      <c r="E4749" s="131">
        <v>0</v>
      </c>
    </row>
    <row r="4750" spans="1:5">
      <c r="A4750" t="s">
        <v>8850</v>
      </c>
      <c r="B4750">
        <v>50</v>
      </c>
      <c r="D4750" s="20" t="s">
        <v>8233</v>
      </c>
      <c r="E4750" s="131">
        <v>0</v>
      </c>
    </row>
    <row r="4751" spans="1:5">
      <c r="A4751" t="s">
        <v>8852</v>
      </c>
      <c r="B4751">
        <v>50</v>
      </c>
      <c r="D4751" s="20" t="s">
        <v>8235</v>
      </c>
      <c r="E4751" s="131">
        <v>0</v>
      </c>
    </row>
    <row r="4752" spans="1:5">
      <c r="A4752" t="s">
        <v>8854</v>
      </c>
      <c r="B4752">
        <v>50</v>
      </c>
      <c r="D4752" s="20" t="s">
        <v>8239</v>
      </c>
      <c r="E4752" s="131">
        <v>0</v>
      </c>
    </row>
    <row r="4753" spans="1:5">
      <c r="A4753" t="s">
        <v>8856</v>
      </c>
      <c r="B4753">
        <v>50</v>
      </c>
      <c r="D4753" s="20" t="s">
        <v>8241</v>
      </c>
      <c r="E4753" s="131">
        <v>0</v>
      </c>
    </row>
    <row r="4754" spans="1:5">
      <c r="A4754" t="s">
        <v>8858</v>
      </c>
      <c r="B4754">
        <v>50</v>
      </c>
      <c r="D4754" s="20" t="s">
        <v>8243</v>
      </c>
      <c r="E4754" s="131">
        <v>0</v>
      </c>
    </row>
    <row r="4755" spans="1:5">
      <c r="A4755" t="s">
        <v>8860</v>
      </c>
      <c r="B4755">
        <v>50</v>
      </c>
      <c r="D4755" s="20" t="s">
        <v>8245</v>
      </c>
      <c r="E4755" s="131">
        <v>0</v>
      </c>
    </row>
    <row r="4756" spans="1:5">
      <c r="A4756" t="s">
        <v>8862</v>
      </c>
      <c r="B4756">
        <v>50</v>
      </c>
      <c r="D4756" s="20" t="s">
        <v>8247</v>
      </c>
      <c r="E4756" s="131">
        <v>0</v>
      </c>
    </row>
    <row r="4757" spans="1:5">
      <c r="A4757" t="s">
        <v>8864</v>
      </c>
      <c r="B4757">
        <v>50</v>
      </c>
      <c r="D4757" s="20" t="s">
        <v>8249</v>
      </c>
      <c r="E4757" s="131">
        <v>0</v>
      </c>
    </row>
    <row r="4758" spans="1:5">
      <c r="A4758" t="s">
        <v>8866</v>
      </c>
      <c r="B4758">
        <v>50</v>
      </c>
      <c r="D4758" s="20" t="s">
        <v>8251</v>
      </c>
      <c r="E4758" s="131">
        <v>0</v>
      </c>
    </row>
    <row r="4759" spans="1:5">
      <c r="A4759" t="s">
        <v>8868</v>
      </c>
      <c r="B4759">
        <v>50</v>
      </c>
      <c r="D4759" s="20" t="s">
        <v>8255</v>
      </c>
      <c r="E4759" s="131">
        <v>0</v>
      </c>
    </row>
    <row r="4760" spans="1:5">
      <c r="A4760" t="s">
        <v>8870</v>
      </c>
      <c r="B4760">
        <v>50</v>
      </c>
      <c r="D4760" s="20" t="s">
        <v>2710</v>
      </c>
      <c r="E4760" s="131">
        <v>0</v>
      </c>
    </row>
    <row r="4761" spans="1:5">
      <c r="A4761" t="s">
        <v>8872</v>
      </c>
      <c r="B4761">
        <v>50</v>
      </c>
      <c r="D4761" s="20" t="s">
        <v>8257</v>
      </c>
      <c r="E4761" s="131">
        <v>0</v>
      </c>
    </row>
    <row r="4762" spans="1:5">
      <c r="A4762" t="s">
        <v>8874</v>
      </c>
      <c r="B4762">
        <v>50</v>
      </c>
      <c r="D4762" s="20" t="s">
        <v>8259</v>
      </c>
      <c r="E4762" s="131">
        <v>0</v>
      </c>
    </row>
    <row r="4763" spans="1:5">
      <c r="A4763" t="s">
        <v>8876</v>
      </c>
      <c r="B4763">
        <v>50</v>
      </c>
      <c r="D4763" s="20" t="s">
        <v>8261</v>
      </c>
      <c r="E4763" s="131">
        <v>0</v>
      </c>
    </row>
    <row r="4764" spans="1:5">
      <c r="A4764" t="s">
        <v>8878</v>
      </c>
      <c r="B4764">
        <v>50</v>
      </c>
      <c r="D4764" s="20" t="s">
        <v>8263</v>
      </c>
      <c r="E4764" s="131">
        <v>0</v>
      </c>
    </row>
    <row r="4765" spans="1:5">
      <c r="A4765" t="s">
        <v>8880</v>
      </c>
      <c r="B4765">
        <v>50</v>
      </c>
      <c r="D4765" s="20" t="s">
        <v>3709</v>
      </c>
      <c r="E4765" s="131">
        <v>0</v>
      </c>
    </row>
    <row r="4766" spans="1:5">
      <c r="A4766" t="s">
        <v>8882</v>
      </c>
      <c r="B4766">
        <v>50</v>
      </c>
      <c r="D4766" s="20" t="s">
        <v>24</v>
      </c>
      <c r="E4766" s="131">
        <v>1</v>
      </c>
    </row>
    <row r="4767" spans="1:5">
      <c r="A4767" t="s">
        <v>8884</v>
      </c>
      <c r="B4767">
        <v>50</v>
      </c>
      <c r="D4767" s="20" t="s">
        <v>1511</v>
      </c>
      <c r="E4767" s="131">
        <v>1</v>
      </c>
    </row>
    <row r="4768" spans="1:5">
      <c r="A4768" t="s">
        <v>8886</v>
      </c>
      <c r="B4768">
        <v>50</v>
      </c>
      <c r="D4768" s="20" t="s">
        <v>8181</v>
      </c>
      <c r="E4768" s="131">
        <v>1</v>
      </c>
    </row>
    <row r="4769" spans="1:5">
      <c r="A4769" t="s">
        <v>8888</v>
      </c>
      <c r="B4769">
        <v>50</v>
      </c>
      <c r="D4769" s="20" t="s">
        <v>8197</v>
      </c>
      <c r="E4769" s="131">
        <v>0</v>
      </c>
    </row>
    <row r="4770" spans="1:5">
      <c r="A4770" t="s">
        <v>8890</v>
      </c>
      <c r="B4770">
        <v>50</v>
      </c>
      <c r="D4770" s="20" t="s">
        <v>4213</v>
      </c>
      <c r="E4770" s="131">
        <v>0</v>
      </c>
    </row>
    <row r="4771" spans="1:5">
      <c r="A4771" t="s">
        <v>8892</v>
      </c>
      <c r="B4771">
        <v>50</v>
      </c>
      <c r="D4771" s="20" t="s">
        <v>8268</v>
      </c>
      <c r="E4771" s="131">
        <v>0</v>
      </c>
    </row>
    <row r="4772" spans="1:5">
      <c r="A4772" t="s">
        <v>8894</v>
      </c>
      <c r="B4772">
        <v>50</v>
      </c>
      <c r="D4772" s="20" t="s">
        <v>8269</v>
      </c>
      <c r="E4772" s="131">
        <v>0</v>
      </c>
    </row>
    <row r="4773" spans="1:5">
      <c r="A4773" t="s">
        <v>8896</v>
      </c>
      <c r="B4773">
        <v>50</v>
      </c>
      <c r="D4773" s="20" t="s">
        <v>8270</v>
      </c>
      <c r="E4773" s="131">
        <v>0</v>
      </c>
    </row>
    <row r="4774" spans="1:5">
      <c r="A4774" t="s">
        <v>8898</v>
      </c>
      <c r="B4774">
        <v>50</v>
      </c>
      <c r="D4774" s="20" t="s">
        <v>8271</v>
      </c>
      <c r="E4774" s="131">
        <v>0</v>
      </c>
    </row>
    <row r="4775" spans="1:5">
      <c r="A4775" t="s">
        <v>8900</v>
      </c>
      <c r="B4775">
        <v>50</v>
      </c>
      <c r="D4775" s="20" t="s">
        <v>8272</v>
      </c>
      <c r="E4775" s="131">
        <v>0</v>
      </c>
    </row>
    <row r="4776" spans="1:5">
      <c r="A4776" t="s">
        <v>8902</v>
      </c>
      <c r="B4776">
        <v>50</v>
      </c>
      <c r="D4776" s="20" t="s">
        <v>8273</v>
      </c>
      <c r="E4776" s="131">
        <v>0</v>
      </c>
    </row>
    <row r="4777" spans="1:5">
      <c r="A4777" t="s">
        <v>8904</v>
      </c>
      <c r="B4777">
        <v>50</v>
      </c>
      <c r="D4777" s="20" t="s">
        <v>8274</v>
      </c>
      <c r="E4777" s="131">
        <v>0</v>
      </c>
    </row>
    <row r="4778" spans="1:5">
      <c r="A4778" t="s">
        <v>8906</v>
      </c>
      <c r="B4778">
        <v>50</v>
      </c>
      <c r="D4778" s="20" t="s">
        <v>8275</v>
      </c>
      <c r="E4778" s="131">
        <v>0</v>
      </c>
    </row>
    <row r="4779" spans="1:5">
      <c r="A4779" t="s">
        <v>8908</v>
      </c>
      <c r="B4779">
        <v>50</v>
      </c>
      <c r="D4779" s="20" t="s">
        <v>8277</v>
      </c>
      <c r="E4779" s="131">
        <v>0</v>
      </c>
    </row>
    <row r="4780" spans="1:5">
      <c r="A4780" t="s">
        <v>8910</v>
      </c>
      <c r="B4780">
        <v>50</v>
      </c>
      <c r="D4780" s="20" t="s">
        <v>8278</v>
      </c>
      <c r="E4780" s="131">
        <v>0</v>
      </c>
    </row>
    <row r="4781" spans="1:5">
      <c r="A4781" t="s">
        <v>8912</v>
      </c>
      <c r="B4781">
        <v>50</v>
      </c>
      <c r="D4781" s="20" t="s">
        <v>8279</v>
      </c>
      <c r="E4781" s="131">
        <v>0</v>
      </c>
    </row>
    <row r="4782" spans="1:5">
      <c r="A4782" t="s">
        <v>8914</v>
      </c>
      <c r="B4782">
        <v>50</v>
      </c>
      <c r="D4782" s="20" t="s">
        <v>8280</v>
      </c>
      <c r="E4782" s="131">
        <v>0</v>
      </c>
    </row>
    <row r="4783" spans="1:5">
      <c r="A4783" t="s">
        <v>8916</v>
      </c>
      <c r="B4783">
        <v>50</v>
      </c>
      <c r="D4783" s="20" t="s">
        <v>8281</v>
      </c>
      <c r="E4783" s="131">
        <v>0</v>
      </c>
    </row>
    <row r="4784" spans="1:5">
      <c r="A4784" t="s">
        <v>8918</v>
      </c>
      <c r="B4784">
        <v>50</v>
      </c>
      <c r="D4784" s="20" t="s">
        <v>8282</v>
      </c>
      <c r="E4784" s="131">
        <v>0</v>
      </c>
    </row>
    <row r="4785" spans="1:5">
      <c r="A4785" t="s">
        <v>8920</v>
      </c>
      <c r="B4785">
        <v>50</v>
      </c>
      <c r="D4785" s="20" t="s">
        <v>8283</v>
      </c>
      <c r="E4785" s="131">
        <v>0</v>
      </c>
    </row>
    <row r="4786" spans="1:5">
      <c r="A4786" t="s">
        <v>8922</v>
      </c>
      <c r="B4786">
        <v>50</v>
      </c>
      <c r="D4786" s="20" t="s">
        <v>8284</v>
      </c>
      <c r="E4786" s="131">
        <v>0</v>
      </c>
    </row>
    <row r="4787" spans="1:5">
      <c r="A4787" t="s">
        <v>8924</v>
      </c>
      <c r="B4787">
        <v>50</v>
      </c>
      <c r="D4787" s="20" t="s">
        <v>8285</v>
      </c>
      <c r="E4787" s="131">
        <v>0</v>
      </c>
    </row>
    <row r="4788" spans="1:5">
      <c r="A4788" t="s">
        <v>8926</v>
      </c>
      <c r="B4788">
        <v>50</v>
      </c>
      <c r="D4788" s="20" t="s">
        <v>8286</v>
      </c>
      <c r="E4788" s="131">
        <v>0</v>
      </c>
    </row>
    <row r="4789" spans="1:5">
      <c r="A4789" t="s">
        <v>8928</v>
      </c>
      <c r="B4789">
        <v>50</v>
      </c>
      <c r="D4789" s="20" t="s">
        <v>8287</v>
      </c>
      <c r="E4789" s="131">
        <v>0</v>
      </c>
    </row>
    <row r="4790" spans="1:5">
      <c r="A4790" t="s">
        <v>8930</v>
      </c>
      <c r="B4790">
        <v>50</v>
      </c>
      <c r="D4790" s="20" t="s">
        <v>8288</v>
      </c>
      <c r="E4790" s="131">
        <v>0</v>
      </c>
    </row>
    <row r="4791" spans="1:5">
      <c r="A4791" t="s">
        <v>8932</v>
      </c>
      <c r="B4791">
        <v>50</v>
      </c>
      <c r="D4791" s="20" t="s">
        <v>8289</v>
      </c>
      <c r="E4791" s="131">
        <v>0</v>
      </c>
    </row>
    <row r="4792" spans="1:5">
      <c r="A4792" t="s">
        <v>8934</v>
      </c>
      <c r="B4792">
        <v>50</v>
      </c>
      <c r="D4792" s="20" t="s">
        <v>8290</v>
      </c>
      <c r="E4792" s="131">
        <v>0</v>
      </c>
    </row>
    <row r="4793" spans="1:5">
      <c r="A4793" t="s">
        <v>8936</v>
      </c>
      <c r="B4793">
        <v>50</v>
      </c>
      <c r="D4793" s="20" t="s">
        <v>8291</v>
      </c>
      <c r="E4793" s="131">
        <v>0</v>
      </c>
    </row>
    <row r="4794" spans="1:5">
      <c r="A4794" t="s">
        <v>8938</v>
      </c>
      <c r="B4794">
        <v>50</v>
      </c>
      <c r="D4794" s="20" t="s">
        <v>8292</v>
      </c>
      <c r="E4794" s="131">
        <v>0</v>
      </c>
    </row>
    <row r="4795" spans="1:5">
      <c r="A4795" t="s">
        <v>8940</v>
      </c>
      <c r="B4795">
        <v>50</v>
      </c>
      <c r="D4795" s="20" t="s">
        <v>8293</v>
      </c>
      <c r="E4795" s="131">
        <v>0</v>
      </c>
    </row>
    <row r="4796" spans="1:5">
      <c r="A4796" t="s">
        <v>8942</v>
      </c>
      <c r="B4796">
        <v>50</v>
      </c>
      <c r="D4796" s="20" t="s">
        <v>8294</v>
      </c>
      <c r="E4796" s="131">
        <v>0</v>
      </c>
    </row>
    <row r="4797" spans="1:5">
      <c r="A4797" t="s">
        <v>8944</v>
      </c>
      <c r="B4797">
        <v>50</v>
      </c>
      <c r="D4797" s="20" t="s">
        <v>8295</v>
      </c>
      <c r="E4797" s="131">
        <v>0</v>
      </c>
    </row>
    <row r="4798" spans="1:5">
      <c r="A4798" t="s">
        <v>8946</v>
      </c>
      <c r="B4798">
        <v>50</v>
      </c>
      <c r="D4798" s="20" t="s">
        <v>8296</v>
      </c>
      <c r="E4798" s="131">
        <v>0</v>
      </c>
    </row>
    <row r="4799" spans="1:5">
      <c r="A4799" t="s">
        <v>8948</v>
      </c>
      <c r="B4799">
        <v>50</v>
      </c>
      <c r="D4799" s="20" t="s">
        <v>8297</v>
      </c>
      <c r="E4799" s="131">
        <v>0</v>
      </c>
    </row>
    <row r="4800" spans="1:5">
      <c r="A4800" t="s">
        <v>8950</v>
      </c>
      <c r="B4800">
        <v>50</v>
      </c>
      <c r="D4800" s="20" t="s">
        <v>8298</v>
      </c>
      <c r="E4800" s="131">
        <v>0</v>
      </c>
    </row>
    <row r="4801" spans="1:5">
      <c r="A4801" t="s">
        <v>8952</v>
      </c>
      <c r="B4801">
        <v>50</v>
      </c>
      <c r="D4801" s="20" t="s">
        <v>8299</v>
      </c>
      <c r="E4801" s="131">
        <v>0</v>
      </c>
    </row>
    <row r="4802" spans="1:5">
      <c r="A4802" t="s">
        <v>8954</v>
      </c>
      <c r="B4802">
        <v>50</v>
      </c>
      <c r="D4802" s="20" t="s">
        <v>8300</v>
      </c>
      <c r="E4802" s="131">
        <v>0</v>
      </c>
    </row>
    <row r="4803" spans="1:5">
      <c r="A4803" t="s">
        <v>8956</v>
      </c>
      <c r="B4803">
        <v>50</v>
      </c>
      <c r="D4803" s="20" t="s">
        <v>8301</v>
      </c>
      <c r="E4803" s="131">
        <v>0</v>
      </c>
    </row>
    <row r="4804" spans="1:5">
      <c r="A4804" t="s">
        <v>8958</v>
      </c>
      <c r="B4804">
        <v>50</v>
      </c>
      <c r="D4804" s="20" t="s">
        <v>8302</v>
      </c>
      <c r="E4804" s="131">
        <v>0</v>
      </c>
    </row>
    <row r="4805" spans="1:5">
      <c r="A4805" t="s">
        <v>8960</v>
      </c>
      <c r="B4805">
        <v>50</v>
      </c>
      <c r="D4805" s="20" t="s">
        <v>8303</v>
      </c>
      <c r="E4805" s="131">
        <v>0</v>
      </c>
    </row>
    <row r="4806" spans="1:5">
      <c r="A4806" t="s">
        <v>8962</v>
      </c>
      <c r="B4806">
        <v>50</v>
      </c>
      <c r="D4806" s="20" t="s">
        <v>8304</v>
      </c>
      <c r="E4806" s="131">
        <v>0</v>
      </c>
    </row>
    <row r="4807" spans="1:5">
      <c r="A4807" t="s">
        <v>8964</v>
      </c>
      <c r="B4807">
        <v>50</v>
      </c>
      <c r="D4807" s="20" t="s">
        <v>8305</v>
      </c>
      <c r="E4807" s="131">
        <v>0</v>
      </c>
    </row>
    <row r="4808" spans="1:5">
      <c r="A4808" t="s">
        <v>8966</v>
      </c>
      <c r="B4808">
        <v>50</v>
      </c>
      <c r="D4808" s="20" t="s">
        <v>8306</v>
      </c>
      <c r="E4808" s="131">
        <v>0</v>
      </c>
    </row>
    <row r="4809" spans="1:5">
      <c r="A4809" t="s">
        <v>8968</v>
      </c>
      <c r="B4809">
        <v>50</v>
      </c>
      <c r="D4809" s="20" t="s">
        <v>8307</v>
      </c>
      <c r="E4809" s="131">
        <v>0</v>
      </c>
    </row>
    <row r="4810" spans="1:5">
      <c r="A4810" t="s">
        <v>8970</v>
      </c>
      <c r="B4810">
        <v>50</v>
      </c>
      <c r="D4810" s="20" t="s">
        <v>8308</v>
      </c>
      <c r="E4810" s="131">
        <v>0</v>
      </c>
    </row>
    <row r="4811" spans="1:5">
      <c r="A4811" t="s">
        <v>8972</v>
      </c>
      <c r="B4811">
        <v>50</v>
      </c>
      <c r="D4811" s="20" t="s">
        <v>8309</v>
      </c>
      <c r="E4811" s="131">
        <v>0</v>
      </c>
    </row>
    <row r="4812" spans="1:5">
      <c r="A4812" t="s">
        <v>8974</v>
      </c>
      <c r="B4812">
        <v>50</v>
      </c>
      <c r="D4812" s="20" t="s">
        <v>8311</v>
      </c>
      <c r="E4812" s="131">
        <v>0</v>
      </c>
    </row>
    <row r="4813" spans="1:5">
      <c r="A4813" t="s">
        <v>8976</v>
      </c>
      <c r="B4813">
        <v>50</v>
      </c>
      <c r="D4813" s="20" t="s">
        <v>8313</v>
      </c>
      <c r="E4813" s="131">
        <v>0</v>
      </c>
    </row>
    <row r="4814" spans="1:5">
      <c r="A4814" t="s">
        <v>8978</v>
      </c>
      <c r="B4814">
        <v>50</v>
      </c>
      <c r="D4814" s="20" t="s">
        <v>8315</v>
      </c>
      <c r="E4814" s="131">
        <v>0</v>
      </c>
    </row>
    <row r="4815" spans="1:5">
      <c r="A4815" t="s">
        <v>8980</v>
      </c>
      <c r="B4815">
        <v>50</v>
      </c>
      <c r="D4815" s="20" t="s">
        <v>8317</v>
      </c>
      <c r="E4815" s="131">
        <v>0</v>
      </c>
    </row>
    <row r="4816" spans="1:5">
      <c r="A4816" t="s">
        <v>8982</v>
      </c>
      <c r="B4816">
        <v>50</v>
      </c>
      <c r="D4816" s="20" t="s">
        <v>8319</v>
      </c>
      <c r="E4816" s="131">
        <v>0</v>
      </c>
    </row>
    <row r="4817" spans="1:5">
      <c r="A4817" t="s">
        <v>8984</v>
      </c>
      <c r="B4817">
        <v>50</v>
      </c>
      <c r="D4817" s="20" t="s">
        <v>8321</v>
      </c>
      <c r="E4817" s="131">
        <v>0</v>
      </c>
    </row>
    <row r="4818" spans="1:5">
      <c r="A4818" t="s">
        <v>8986</v>
      </c>
      <c r="B4818">
        <v>50</v>
      </c>
      <c r="D4818" s="20" t="s">
        <v>8323</v>
      </c>
      <c r="E4818" s="131">
        <v>0</v>
      </c>
    </row>
    <row r="4819" spans="1:5">
      <c r="A4819" t="s">
        <v>8988</v>
      </c>
      <c r="B4819">
        <v>50</v>
      </c>
      <c r="D4819" s="20" t="s">
        <v>8325</v>
      </c>
      <c r="E4819" s="131">
        <v>0</v>
      </c>
    </row>
    <row r="4820" spans="1:5">
      <c r="A4820" t="s">
        <v>8990</v>
      </c>
      <c r="B4820">
        <v>50</v>
      </c>
      <c r="D4820" s="20" t="s">
        <v>8327</v>
      </c>
      <c r="E4820" s="131">
        <v>0</v>
      </c>
    </row>
    <row r="4821" spans="1:5">
      <c r="A4821" t="s">
        <v>8992</v>
      </c>
      <c r="B4821">
        <v>50</v>
      </c>
      <c r="D4821" s="20" t="s">
        <v>8329</v>
      </c>
      <c r="E4821" s="131">
        <v>0</v>
      </c>
    </row>
    <row r="4822" spans="1:5">
      <c r="A4822" t="s">
        <v>8994</v>
      </c>
      <c r="B4822">
        <v>50</v>
      </c>
      <c r="D4822" s="20" t="s">
        <v>8331</v>
      </c>
      <c r="E4822" s="131">
        <v>0</v>
      </c>
    </row>
    <row r="4823" spans="1:5">
      <c r="A4823" t="s">
        <v>8996</v>
      </c>
      <c r="B4823">
        <v>50</v>
      </c>
      <c r="D4823" s="20" t="s">
        <v>8333</v>
      </c>
      <c r="E4823" s="131">
        <v>0</v>
      </c>
    </row>
    <row r="4824" spans="1:5">
      <c r="A4824" t="s">
        <v>8998</v>
      </c>
      <c r="B4824">
        <v>50</v>
      </c>
      <c r="D4824" s="20" t="s">
        <v>8335</v>
      </c>
      <c r="E4824" s="131">
        <v>0</v>
      </c>
    </row>
    <row r="4825" spans="1:5">
      <c r="A4825" t="s">
        <v>9000</v>
      </c>
      <c r="B4825">
        <v>50</v>
      </c>
      <c r="D4825" s="20" t="s">
        <v>8337</v>
      </c>
      <c r="E4825" s="131">
        <v>0</v>
      </c>
    </row>
    <row r="4826" spans="1:5">
      <c r="A4826" t="s">
        <v>9002</v>
      </c>
      <c r="B4826">
        <v>50</v>
      </c>
      <c r="D4826" s="20" t="s">
        <v>8339</v>
      </c>
      <c r="E4826" s="131">
        <v>0</v>
      </c>
    </row>
    <row r="4827" spans="1:5">
      <c r="A4827" t="s">
        <v>9004</v>
      </c>
      <c r="B4827">
        <v>50</v>
      </c>
      <c r="D4827" s="20" t="s">
        <v>8341</v>
      </c>
      <c r="E4827" s="131">
        <v>0</v>
      </c>
    </row>
    <row r="4828" spans="1:5">
      <c r="A4828" t="s">
        <v>9006</v>
      </c>
      <c r="B4828">
        <v>50</v>
      </c>
      <c r="D4828" s="20" t="s">
        <v>8343</v>
      </c>
      <c r="E4828" s="131">
        <v>0</v>
      </c>
    </row>
    <row r="4829" spans="1:5">
      <c r="A4829" t="s">
        <v>9008</v>
      </c>
      <c r="B4829">
        <v>50</v>
      </c>
      <c r="D4829" s="20" t="s">
        <v>8345</v>
      </c>
      <c r="E4829" s="131">
        <v>0</v>
      </c>
    </row>
    <row r="4830" spans="1:5">
      <c r="A4830" t="s">
        <v>9010</v>
      </c>
      <c r="B4830">
        <v>50</v>
      </c>
      <c r="D4830" s="20" t="s">
        <v>8347</v>
      </c>
      <c r="E4830" s="131">
        <v>0</v>
      </c>
    </row>
    <row r="4831" spans="1:5">
      <c r="A4831" t="s">
        <v>9012</v>
      </c>
      <c r="B4831">
        <v>50</v>
      </c>
      <c r="D4831" s="20" t="s">
        <v>8349</v>
      </c>
      <c r="E4831" s="131">
        <v>0</v>
      </c>
    </row>
    <row r="4832" spans="1:5">
      <c r="A4832" t="s">
        <v>9014</v>
      </c>
      <c r="B4832">
        <v>50</v>
      </c>
      <c r="D4832" s="20" t="s">
        <v>8351</v>
      </c>
      <c r="E4832" s="131">
        <v>0</v>
      </c>
    </row>
    <row r="4833" spans="1:5">
      <c r="A4833" t="s">
        <v>9016</v>
      </c>
      <c r="B4833">
        <v>50</v>
      </c>
      <c r="D4833" s="20" t="s">
        <v>8353</v>
      </c>
      <c r="E4833" s="131">
        <v>0</v>
      </c>
    </row>
    <row r="4834" spans="1:5">
      <c r="A4834" t="s">
        <v>3846</v>
      </c>
      <c r="B4834">
        <v>0</v>
      </c>
      <c r="D4834" s="20" t="s">
        <v>8355</v>
      </c>
      <c r="E4834" s="131">
        <v>0</v>
      </c>
    </row>
    <row r="4835" spans="1:5">
      <c r="A4835" t="s">
        <v>3847</v>
      </c>
      <c r="B4835">
        <v>0</v>
      </c>
      <c r="D4835" s="20" t="s">
        <v>8357</v>
      </c>
      <c r="E4835" s="131">
        <v>0</v>
      </c>
    </row>
    <row r="4836" spans="1:5">
      <c r="A4836" t="s">
        <v>3848</v>
      </c>
      <c r="B4836">
        <v>50</v>
      </c>
      <c r="D4836" s="20" t="s">
        <v>8359</v>
      </c>
      <c r="E4836" s="131">
        <v>0</v>
      </c>
    </row>
    <row r="4837" spans="1:5">
      <c r="A4837" t="s">
        <v>3849</v>
      </c>
      <c r="B4837">
        <v>50</v>
      </c>
      <c r="D4837" s="20" t="s">
        <v>8361</v>
      </c>
      <c r="E4837" s="131">
        <v>0</v>
      </c>
    </row>
    <row r="4838" spans="1:5">
      <c r="A4838" t="s">
        <v>3850</v>
      </c>
      <c r="B4838">
        <v>50</v>
      </c>
      <c r="D4838" s="20" t="s">
        <v>8363</v>
      </c>
      <c r="E4838" s="131">
        <v>0</v>
      </c>
    </row>
    <row r="4839" spans="1:5">
      <c r="A4839" t="s">
        <v>3851</v>
      </c>
      <c r="B4839">
        <v>50</v>
      </c>
      <c r="D4839" s="20" t="s">
        <v>8365</v>
      </c>
      <c r="E4839" s="131">
        <v>0</v>
      </c>
    </row>
    <row r="4840" spans="1:5">
      <c r="A4840" t="s">
        <v>3852</v>
      </c>
      <c r="B4840">
        <v>0</v>
      </c>
      <c r="D4840" s="20" t="s">
        <v>8367</v>
      </c>
      <c r="E4840" s="131">
        <v>0</v>
      </c>
    </row>
    <row r="4841" spans="1:5">
      <c r="A4841" t="s">
        <v>5234</v>
      </c>
      <c r="B4841">
        <v>50</v>
      </c>
      <c r="D4841" s="20" t="s">
        <v>8369</v>
      </c>
      <c r="E4841" s="131">
        <v>0</v>
      </c>
    </row>
    <row r="4842" spans="1:5">
      <c r="A4842" t="s">
        <v>3853</v>
      </c>
      <c r="B4842">
        <v>0</v>
      </c>
      <c r="D4842" s="20" t="s">
        <v>8371</v>
      </c>
      <c r="E4842" s="131">
        <v>0</v>
      </c>
    </row>
    <row r="4843" spans="1:5">
      <c r="A4843" t="s">
        <v>3854</v>
      </c>
      <c r="B4843">
        <v>50</v>
      </c>
      <c r="D4843" s="20" t="s">
        <v>8373</v>
      </c>
      <c r="E4843" s="131">
        <v>0</v>
      </c>
    </row>
    <row r="4844" spans="1:5">
      <c r="A4844" t="s">
        <v>3855</v>
      </c>
      <c r="B4844">
        <v>50</v>
      </c>
      <c r="D4844" s="20" t="s">
        <v>8375</v>
      </c>
      <c r="E4844" s="131">
        <v>0</v>
      </c>
    </row>
    <row r="4845" spans="1:5">
      <c r="A4845" t="s">
        <v>3856</v>
      </c>
      <c r="B4845">
        <v>50</v>
      </c>
      <c r="D4845" s="20" t="s">
        <v>8377</v>
      </c>
      <c r="E4845" s="131">
        <v>0</v>
      </c>
    </row>
    <row r="4846" spans="1:5">
      <c r="A4846" t="s">
        <v>3857</v>
      </c>
      <c r="B4846">
        <v>50</v>
      </c>
      <c r="D4846" s="20" t="s">
        <v>8379</v>
      </c>
      <c r="E4846" s="131">
        <v>0</v>
      </c>
    </row>
    <row r="4847" spans="1:5">
      <c r="A4847" t="s">
        <v>3858</v>
      </c>
      <c r="B4847">
        <v>50</v>
      </c>
      <c r="D4847" s="20" t="s">
        <v>8381</v>
      </c>
      <c r="E4847" s="131">
        <v>0</v>
      </c>
    </row>
    <row r="4848" spans="1:5">
      <c r="A4848" t="s">
        <v>3859</v>
      </c>
      <c r="B4848">
        <v>50</v>
      </c>
      <c r="D4848" s="20" t="s">
        <v>8383</v>
      </c>
      <c r="E4848" s="131">
        <v>0</v>
      </c>
    </row>
    <row r="4849" spans="1:5">
      <c r="A4849" t="s">
        <v>3860</v>
      </c>
      <c r="B4849">
        <v>50</v>
      </c>
      <c r="D4849" s="20" t="s">
        <v>8385</v>
      </c>
      <c r="E4849" s="131">
        <v>0</v>
      </c>
    </row>
    <row r="4850" spans="1:5">
      <c r="A4850" t="s">
        <v>3861</v>
      </c>
      <c r="B4850">
        <v>0</v>
      </c>
      <c r="D4850" s="20" t="s">
        <v>8387</v>
      </c>
      <c r="E4850" s="131">
        <v>0</v>
      </c>
    </row>
    <row r="4851" spans="1:5">
      <c r="A4851" t="s">
        <v>3862</v>
      </c>
      <c r="B4851">
        <v>50</v>
      </c>
      <c r="D4851" s="20" t="s">
        <v>8389</v>
      </c>
      <c r="E4851" s="131">
        <v>0</v>
      </c>
    </row>
    <row r="4852" spans="1:5">
      <c r="A4852" t="s">
        <v>3863</v>
      </c>
      <c r="B4852">
        <v>0</v>
      </c>
      <c r="D4852" s="20" t="s">
        <v>8391</v>
      </c>
      <c r="E4852" s="131">
        <v>0</v>
      </c>
    </row>
    <row r="4853" spans="1:5">
      <c r="A4853" t="s">
        <v>3864</v>
      </c>
      <c r="B4853">
        <v>50</v>
      </c>
      <c r="D4853" s="20" t="s">
        <v>8393</v>
      </c>
      <c r="E4853" s="131">
        <v>0</v>
      </c>
    </row>
    <row r="4854" spans="1:5">
      <c r="A4854" t="s">
        <v>3865</v>
      </c>
      <c r="B4854">
        <v>50</v>
      </c>
      <c r="D4854" s="20" t="s">
        <v>8395</v>
      </c>
      <c r="E4854" s="131">
        <v>0</v>
      </c>
    </row>
    <row r="4855" spans="1:5">
      <c r="A4855" t="s">
        <v>3866</v>
      </c>
      <c r="B4855">
        <v>50</v>
      </c>
      <c r="D4855" s="20" t="s">
        <v>8397</v>
      </c>
      <c r="E4855" s="131">
        <v>0</v>
      </c>
    </row>
    <row r="4856" spans="1:5">
      <c r="A4856" t="s">
        <v>3867</v>
      </c>
      <c r="B4856">
        <v>50</v>
      </c>
      <c r="D4856" s="20" t="s">
        <v>8399</v>
      </c>
      <c r="E4856" s="131">
        <v>0</v>
      </c>
    </row>
    <row r="4857" spans="1:5">
      <c r="A4857" t="s">
        <v>3868</v>
      </c>
      <c r="B4857">
        <v>50</v>
      </c>
      <c r="D4857" s="20" t="s">
        <v>8401</v>
      </c>
      <c r="E4857" s="131">
        <v>0</v>
      </c>
    </row>
    <row r="4858" spans="1:5">
      <c r="A4858" t="s">
        <v>3869</v>
      </c>
      <c r="B4858">
        <v>50</v>
      </c>
      <c r="D4858" s="20" t="s">
        <v>8403</v>
      </c>
      <c r="E4858" s="131">
        <v>0</v>
      </c>
    </row>
    <row r="4859" spans="1:5">
      <c r="A4859" t="s">
        <v>3870</v>
      </c>
      <c r="B4859">
        <v>50</v>
      </c>
      <c r="D4859" s="20" t="s">
        <v>8405</v>
      </c>
      <c r="E4859" s="131">
        <v>0</v>
      </c>
    </row>
    <row r="4860" spans="1:5">
      <c r="A4860" t="s">
        <v>3871</v>
      </c>
      <c r="B4860">
        <v>0</v>
      </c>
      <c r="D4860" s="20" t="s">
        <v>8407</v>
      </c>
      <c r="E4860" s="131">
        <v>0</v>
      </c>
    </row>
    <row r="4861" spans="1:5">
      <c r="A4861" t="s">
        <v>3872</v>
      </c>
      <c r="B4861">
        <v>50</v>
      </c>
      <c r="D4861" s="20" t="s">
        <v>8409</v>
      </c>
      <c r="E4861" s="131">
        <v>0</v>
      </c>
    </row>
    <row r="4862" spans="1:5">
      <c r="A4862" t="s">
        <v>3873</v>
      </c>
      <c r="B4862">
        <v>0</v>
      </c>
      <c r="D4862" s="20" t="s">
        <v>8411</v>
      </c>
      <c r="E4862" s="131">
        <v>0</v>
      </c>
    </row>
    <row r="4863" spans="1:5">
      <c r="A4863" t="s">
        <v>3874</v>
      </c>
      <c r="B4863">
        <v>50</v>
      </c>
      <c r="D4863" s="20" t="s">
        <v>8413</v>
      </c>
      <c r="E4863" s="131">
        <v>0</v>
      </c>
    </row>
    <row r="4864" spans="1:5">
      <c r="A4864" t="s">
        <v>3875</v>
      </c>
      <c r="B4864">
        <v>50</v>
      </c>
      <c r="D4864" s="20" t="s">
        <v>8415</v>
      </c>
      <c r="E4864" s="131">
        <v>0</v>
      </c>
    </row>
    <row r="4865" spans="1:5">
      <c r="A4865" t="s">
        <v>3876</v>
      </c>
      <c r="B4865">
        <v>50</v>
      </c>
      <c r="D4865" s="20" t="s">
        <v>8417</v>
      </c>
      <c r="E4865" s="131">
        <v>0</v>
      </c>
    </row>
    <row r="4866" spans="1:5">
      <c r="A4866" t="s">
        <v>3877</v>
      </c>
      <c r="B4866">
        <v>0</v>
      </c>
      <c r="D4866" s="20" t="s">
        <v>8419</v>
      </c>
      <c r="E4866" s="131">
        <v>0</v>
      </c>
    </row>
    <row r="4867" spans="1:5">
      <c r="A4867" t="s">
        <v>3878</v>
      </c>
      <c r="B4867">
        <v>50</v>
      </c>
      <c r="D4867" s="20" t="s">
        <v>8421</v>
      </c>
      <c r="E4867" s="131">
        <v>0</v>
      </c>
    </row>
    <row r="4868" spans="1:5">
      <c r="A4868" t="s">
        <v>3879</v>
      </c>
      <c r="B4868">
        <v>50</v>
      </c>
      <c r="D4868" s="20" t="s">
        <v>8423</v>
      </c>
      <c r="E4868" s="131">
        <v>0</v>
      </c>
    </row>
    <row r="4869" spans="1:5">
      <c r="A4869" t="s">
        <v>3880</v>
      </c>
      <c r="B4869">
        <v>0</v>
      </c>
      <c r="D4869" s="20" t="s">
        <v>8425</v>
      </c>
      <c r="E4869" s="131">
        <v>0</v>
      </c>
    </row>
    <row r="4870" spans="1:5">
      <c r="A4870" t="s">
        <v>3881</v>
      </c>
      <c r="B4870">
        <v>0</v>
      </c>
      <c r="D4870" s="20" t="s">
        <v>8427</v>
      </c>
      <c r="E4870" s="131">
        <v>0</v>
      </c>
    </row>
    <row r="4871" spans="1:5">
      <c r="A4871" t="s">
        <v>3882</v>
      </c>
      <c r="B4871">
        <v>50</v>
      </c>
      <c r="D4871" s="20" t="s">
        <v>8429</v>
      </c>
      <c r="E4871" s="131">
        <v>0</v>
      </c>
    </row>
    <row r="4872" spans="1:5">
      <c r="A4872" t="s">
        <v>3883</v>
      </c>
      <c r="B4872">
        <v>0</v>
      </c>
      <c r="D4872" s="20" t="s">
        <v>8431</v>
      </c>
      <c r="E4872" s="131">
        <v>0</v>
      </c>
    </row>
    <row r="4873" spans="1:5">
      <c r="A4873" t="s">
        <v>3884</v>
      </c>
      <c r="B4873">
        <v>0</v>
      </c>
      <c r="D4873" s="20" t="s">
        <v>8433</v>
      </c>
      <c r="E4873" s="131">
        <v>0</v>
      </c>
    </row>
    <row r="4874" spans="1:5">
      <c r="A4874" t="s">
        <v>3885</v>
      </c>
      <c r="B4874">
        <v>50</v>
      </c>
      <c r="D4874" s="20" t="s">
        <v>8435</v>
      </c>
      <c r="E4874" s="131">
        <v>0</v>
      </c>
    </row>
    <row r="4875" spans="1:5">
      <c r="A4875" t="s">
        <v>3886</v>
      </c>
      <c r="B4875">
        <v>50</v>
      </c>
      <c r="D4875" s="20" t="s">
        <v>8437</v>
      </c>
      <c r="E4875" s="131">
        <v>0</v>
      </c>
    </row>
    <row r="4876" spans="1:5">
      <c r="A4876" t="s">
        <v>3887</v>
      </c>
      <c r="B4876">
        <v>50</v>
      </c>
      <c r="D4876" s="20" t="s">
        <v>8439</v>
      </c>
      <c r="E4876" s="131">
        <v>0</v>
      </c>
    </row>
    <row r="4877" spans="1:5">
      <c r="A4877" t="s">
        <v>3888</v>
      </c>
      <c r="B4877">
        <v>50</v>
      </c>
      <c r="D4877" s="20" t="s">
        <v>8441</v>
      </c>
      <c r="E4877" s="131">
        <v>0</v>
      </c>
    </row>
    <row r="4878" spans="1:5">
      <c r="A4878" t="s">
        <v>3889</v>
      </c>
      <c r="B4878">
        <v>50</v>
      </c>
      <c r="D4878" s="20" t="s">
        <v>8443</v>
      </c>
      <c r="E4878" s="131">
        <v>0</v>
      </c>
    </row>
    <row r="4879" spans="1:5">
      <c r="A4879" t="s">
        <v>3890</v>
      </c>
      <c r="B4879">
        <v>50</v>
      </c>
      <c r="D4879" s="20" t="s">
        <v>8445</v>
      </c>
      <c r="E4879" s="131">
        <v>0</v>
      </c>
    </row>
    <row r="4880" spans="1:5">
      <c r="A4880" t="s">
        <v>3891</v>
      </c>
      <c r="B4880">
        <v>50</v>
      </c>
      <c r="D4880" s="20" t="s">
        <v>8447</v>
      </c>
      <c r="E4880" s="131">
        <v>0</v>
      </c>
    </row>
    <row r="4881" spans="1:5">
      <c r="A4881" t="s">
        <v>3892</v>
      </c>
      <c r="B4881">
        <v>50</v>
      </c>
      <c r="D4881" s="20" t="s">
        <v>8449</v>
      </c>
      <c r="E4881" s="131">
        <v>0</v>
      </c>
    </row>
    <row r="4882" spans="1:5">
      <c r="A4882" t="s">
        <v>3893</v>
      </c>
      <c r="B4882">
        <v>50</v>
      </c>
      <c r="D4882" s="20" t="s">
        <v>8451</v>
      </c>
      <c r="E4882" s="131">
        <v>0</v>
      </c>
    </row>
    <row r="4883" spans="1:5">
      <c r="A4883" t="s">
        <v>3894</v>
      </c>
      <c r="B4883">
        <v>50</v>
      </c>
      <c r="D4883" s="20" t="s">
        <v>8453</v>
      </c>
      <c r="E4883" s="131">
        <v>0</v>
      </c>
    </row>
    <row r="4884" spans="1:5">
      <c r="A4884" t="s">
        <v>3895</v>
      </c>
      <c r="B4884">
        <v>50</v>
      </c>
      <c r="D4884" s="20" t="s">
        <v>8455</v>
      </c>
      <c r="E4884" s="131">
        <v>0</v>
      </c>
    </row>
    <row r="4885" spans="1:5">
      <c r="A4885" t="s">
        <v>3896</v>
      </c>
      <c r="B4885">
        <v>50</v>
      </c>
      <c r="D4885" s="20" t="s">
        <v>8457</v>
      </c>
      <c r="E4885" s="131">
        <v>0</v>
      </c>
    </row>
    <row r="4886" spans="1:5">
      <c r="A4886" t="s">
        <v>3897</v>
      </c>
      <c r="B4886">
        <v>50</v>
      </c>
      <c r="D4886" s="20" t="s">
        <v>8459</v>
      </c>
      <c r="E4886" s="131">
        <v>0</v>
      </c>
    </row>
    <row r="4887" spans="1:5">
      <c r="A4887" t="s">
        <v>3898</v>
      </c>
      <c r="B4887">
        <v>50</v>
      </c>
      <c r="D4887" s="20" t="s">
        <v>8461</v>
      </c>
      <c r="E4887" s="131">
        <v>0</v>
      </c>
    </row>
    <row r="4888" spans="1:5">
      <c r="A4888" t="s">
        <v>3899</v>
      </c>
      <c r="B4888">
        <v>50</v>
      </c>
      <c r="D4888" s="20" t="s">
        <v>8463</v>
      </c>
      <c r="E4888" s="131">
        <v>0</v>
      </c>
    </row>
    <row r="4889" spans="1:5">
      <c r="A4889" t="s">
        <v>3900</v>
      </c>
      <c r="B4889">
        <v>50</v>
      </c>
      <c r="D4889" s="20" t="s">
        <v>8465</v>
      </c>
      <c r="E4889" s="131">
        <v>0</v>
      </c>
    </row>
    <row r="4890" spans="1:5">
      <c r="A4890" t="s">
        <v>5235</v>
      </c>
      <c r="B4890">
        <v>50</v>
      </c>
      <c r="D4890" s="20" t="s">
        <v>8467</v>
      </c>
      <c r="E4890" s="131">
        <v>0</v>
      </c>
    </row>
    <row r="4891" spans="1:5">
      <c r="A4891" t="s">
        <v>3901</v>
      </c>
      <c r="B4891">
        <v>50</v>
      </c>
      <c r="D4891" s="20" t="s">
        <v>8469</v>
      </c>
      <c r="E4891" s="131">
        <v>0</v>
      </c>
    </row>
    <row r="4892" spans="1:5">
      <c r="A4892" t="s">
        <v>5236</v>
      </c>
      <c r="B4892">
        <v>50</v>
      </c>
      <c r="D4892" s="20" t="s">
        <v>8471</v>
      </c>
      <c r="E4892" s="131">
        <v>0</v>
      </c>
    </row>
    <row r="4893" spans="1:5">
      <c r="A4893" t="s">
        <v>5237</v>
      </c>
      <c r="B4893">
        <v>50</v>
      </c>
      <c r="D4893" s="20" t="s">
        <v>8473</v>
      </c>
      <c r="E4893" s="131">
        <v>0</v>
      </c>
    </row>
    <row r="4894" spans="1:5">
      <c r="A4894" t="s">
        <v>5238</v>
      </c>
      <c r="B4894">
        <v>50</v>
      </c>
      <c r="D4894" s="20" t="s">
        <v>8475</v>
      </c>
      <c r="E4894" s="131">
        <v>0</v>
      </c>
    </row>
    <row r="4895" spans="1:5">
      <c r="A4895" t="s">
        <v>5239</v>
      </c>
      <c r="B4895">
        <v>50</v>
      </c>
      <c r="D4895" s="20" t="s">
        <v>8477</v>
      </c>
      <c r="E4895" s="131">
        <v>0</v>
      </c>
    </row>
    <row r="4896" spans="1:5">
      <c r="A4896" t="s">
        <v>5240</v>
      </c>
      <c r="B4896">
        <v>50</v>
      </c>
      <c r="D4896" s="20" t="s">
        <v>8479</v>
      </c>
      <c r="E4896" s="131">
        <v>0</v>
      </c>
    </row>
    <row r="4897" spans="1:5">
      <c r="A4897" t="s">
        <v>5241</v>
      </c>
      <c r="B4897">
        <v>0</v>
      </c>
      <c r="D4897" s="20" t="s">
        <v>8481</v>
      </c>
      <c r="E4897" s="131">
        <v>0</v>
      </c>
    </row>
    <row r="4898" spans="1:5">
      <c r="A4898" t="s">
        <v>5242</v>
      </c>
      <c r="B4898">
        <v>50</v>
      </c>
      <c r="D4898" s="20" t="s">
        <v>8483</v>
      </c>
      <c r="E4898" s="131">
        <v>0</v>
      </c>
    </row>
    <row r="4899" spans="1:5">
      <c r="A4899" t="s">
        <v>5243</v>
      </c>
      <c r="B4899">
        <v>50</v>
      </c>
      <c r="D4899" s="20" t="s">
        <v>8485</v>
      </c>
      <c r="E4899" s="131">
        <v>0</v>
      </c>
    </row>
    <row r="4900" spans="1:5">
      <c r="A4900" t="s">
        <v>5244</v>
      </c>
      <c r="B4900">
        <v>50</v>
      </c>
      <c r="D4900" s="20" t="s">
        <v>8487</v>
      </c>
      <c r="E4900" s="131">
        <v>0</v>
      </c>
    </row>
    <row r="4901" spans="1:5">
      <c r="A4901" t="s">
        <v>5245</v>
      </c>
      <c r="B4901">
        <v>1</v>
      </c>
      <c r="D4901" s="20" t="s">
        <v>8489</v>
      </c>
      <c r="E4901" s="131">
        <v>0</v>
      </c>
    </row>
    <row r="4902" spans="1:5">
      <c r="A4902" t="s">
        <v>5246</v>
      </c>
      <c r="B4902">
        <v>0</v>
      </c>
      <c r="D4902" s="20" t="s">
        <v>8491</v>
      </c>
      <c r="E4902" s="131">
        <v>0</v>
      </c>
    </row>
    <row r="4903" spans="1:5">
      <c r="A4903" t="s">
        <v>5247</v>
      </c>
      <c r="B4903">
        <v>50</v>
      </c>
      <c r="D4903" s="20" t="s">
        <v>8493</v>
      </c>
      <c r="E4903" s="131">
        <v>0</v>
      </c>
    </row>
    <row r="4904" spans="1:5">
      <c r="A4904" t="s">
        <v>5248</v>
      </c>
      <c r="B4904">
        <v>50</v>
      </c>
      <c r="D4904" s="20" t="s">
        <v>8495</v>
      </c>
      <c r="E4904" s="131">
        <v>0</v>
      </c>
    </row>
    <row r="4905" spans="1:5">
      <c r="A4905" t="s">
        <v>5249</v>
      </c>
      <c r="B4905">
        <v>50</v>
      </c>
      <c r="D4905" s="20" t="s">
        <v>8497</v>
      </c>
      <c r="E4905" s="131">
        <v>0</v>
      </c>
    </row>
    <row r="4906" spans="1:5">
      <c r="A4906" t="s">
        <v>5250</v>
      </c>
      <c r="B4906">
        <v>50</v>
      </c>
      <c r="D4906" s="20" t="s">
        <v>8499</v>
      </c>
      <c r="E4906" s="131">
        <v>0</v>
      </c>
    </row>
    <row r="4907" spans="1:5">
      <c r="A4907" t="s">
        <v>5251</v>
      </c>
      <c r="B4907">
        <v>50</v>
      </c>
      <c r="D4907" s="20" t="s">
        <v>8501</v>
      </c>
      <c r="E4907" s="131">
        <v>0</v>
      </c>
    </row>
    <row r="4908" spans="1:5">
      <c r="A4908" t="s">
        <v>5252</v>
      </c>
      <c r="B4908">
        <v>50</v>
      </c>
      <c r="D4908" s="20" t="s">
        <v>8503</v>
      </c>
      <c r="E4908" s="131">
        <v>0</v>
      </c>
    </row>
    <row r="4909" spans="1:5">
      <c r="A4909" t="s">
        <v>5253</v>
      </c>
      <c r="B4909">
        <v>50</v>
      </c>
      <c r="D4909" s="20" t="s">
        <v>9019</v>
      </c>
      <c r="E4909" s="131">
        <v>0</v>
      </c>
    </row>
    <row r="4910" spans="1:5">
      <c r="A4910" t="s">
        <v>5254</v>
      </c>
      <c r="B4910">
        <v>50</v>
      </c>
      <c r="D4910" s="20" t="s">
        <v>9020</v>
      </c>
      <c r="E4910" s="131">
        <v>0</v>
      </c>
    </row>
    <row r="4911" spans="1:5">
      <c r="A4911" t="s">
        <v>5255</v>
      </c>
      <c r="B4911">
        <v>50</v>
      </c>
      <c r="D4911" s="20" t="s">
        <v>9021</v>
      </c>
      <c r="E4911" s="131">
        <v>0</v>
      </c>
    </row>
    <row r="4912" spans="1:5">
      <c r="A4912" t="s">
        <v>5256</v>
      </c>
      <c r="B4912">
        <v>0</v>
      </c>
      <c r="D4912" s="20" t="s">
        <v>8509</v>
      </c>
      <c r="E4912" s="131">
        <v>0</v>
      </c>
    </row>
    <row r="4913" spans="1:5">
      <c r="A4913" t="s">
        <v>5257</v>
      </c>
      <c r="B4913">
        <v>0</v>
      </c>
      <c r="D4913" s="20" t="s">
        <v>8511</v>
      </c>
      <c r="E4913" s="131">
        <v>0</v>
      </c>
    </row>
    <row r="4914" spans="1:5">
      <c r="A4914" t="s">
        <v>5258</v>
      </c>
      <c r="B4914">
        <v>0</v>
      </c>
      <c r="D4914" s="20" t="s">
        <v>2254</v>
      </c>
      <c r="E4914" s="131">
        <v>0</v>
      </c>
    </row>
    <row r="4915" spans="1:5">
      <c r="A4915" t="s">
        <v>5259</v>
      </c>
      <c r="B4915">
        <v>0</v>
      </c>
      <c r="D4915" s="20" t="s">
        <v>8513</v>
      </c>
      <c r="E4915" s="131">
        <v>0</v>
      </c>
    </row>
    <row r="4916" spans="1:5">
      <c r="A4916" t="s">
        <v>5260</v>
      </c>
      <c r="B4916">
        <v>0</v>
      </c>
      <c r="D4916" s="20" t="s">
        <v>8515</v>
      </c>
      <c r="E4916" s="131">
        <v>0</v>
      </c>
    </row>
    <row r="4917" spans="1:5">
      <c r="A4917" t="s">
        <v>5261</v>
      </c>
      <c r="B4917">
        <v>50</v>
      </c>
      <c r="D4917" s="20" t="s">
        <v>8517</v>
      </c>
      <c r="E4917" s="131">
        <v>0</v>
      </c>
    </row>
    <row r="4918" spans="1:5">
      <c r="A4918" t="s">
        <v>5262</v>
      </c>
      <c r="B4918">
        <v>0</v>
      </c>
      <c r="D4918" s="20" t="s">
        <v>8519</v>
      </c>
      <c r="E4918" s="131">
        <v>0</v>
      </c>
    </row>
    <row r="4919" spans="1:5">
      <c r="A4919" t="s">
        <v>5263</v>
      </c>
      <c r="B4919">
        <v>0</v>
      </c>
      <c r="D4919" s="20" t="s">
        <v>8521</v>
      </c>
      <c r="E4919" s="131">
        <v>0</v>
      </c>
    </row>
    <row r="4920" spans="1:5">
      <c r="A4920" t="s">
        <v>5264</v>
      </c>
      <c r="B4920">
        <v>50</v>
      </c>
      <c r="D4920" s="20" t="s">
        <v>8523</v>
      </c>
      <c r="E4920" s="131">
        <v>0</v>
      </c>
    </row>
    <row r="4921" spans="1:5">
      <c r="A4921" t="s">
        <v>5265</v>
      </c>
      <c r="B4921">
        <v>50</v>
      </c>
      <c r="D4921" s="20" t="s">
        <v>8525</v>
      </c>
      <c r="E4921" s="131">
        <v>0</v>
      </c>
    </row>
    <row r="4922" spans="1:5">
      <c r="A4922" t="s">
        <v>5266</v>
      </c>
      <c r="B4922">
        <v>50</v>
      </c>
      <c r="D4922" s="20" t="s">
        <v>8527</v>
      </c>
      <c r="E4922" s="131">
        <v>0</v>
      </c>
    </row>
    <row r="4923" spans="1:5">
      <c r="A4923" t="s">
        <v>5267</v>
      </c>
      <c r="B4923">
        <v>50</v>
      </c>
      <c r="D4923" s="20" t="s">
        <v>8529</v>
      </c>
      <c r="E4923" s="131">
        <v>0</v>
      </c>
    </row>
    <row r="4924" spans="1:5">
      <c r="A4924" t="s">
        <v>5268</v>
      </c>
      <c r="B4924">
        <v>50</v>
      </c>
      <c r="D4924" s="20" t="s">
        <v>8531</v>
      </c>
      <c r="E4924" s="131">
        <v>0</v>
      </c>
    </row>
    <row r="4925" spans="1:5">
      <c r="A4925" t="s">
        <v>5269</v>
      </c>
      <c r="B4925">
        <v>50</v>
      </c>
      <c r="D4925" s="20" t="s">
        <v>8533</v>
      </c>
      <c r="E4925" s="131">
        <v>0</v>
      </c>
    </row>
    <row r="4926" spans="1:5">
      <c r="A4926" t="s">
        <v>5270</v>
      </c>
      <c r="B4926">
        <v>50</v>
      </c>
      <c r="D4926" s="20" t="s">
        <v>8535</v>
      </c>
      <c r="E4926" s="131">
        <v>0</v>
      </c>
    </row>
    <row r="4927" spans="1:5">
      <c r="A4927" t="s">
        <v>5271</v>
      </c>
      <c r="B4927">
        <v>50</v>
      </c>
      <c r="D4927" s="20" t="s">
        <v>8537</v>
      </c>
      <c r="E4927" s="131">
        <v>0</v>
      </c>
    </row>
    <row r="4928" spans="1:5">
      <c r="A4928" t="s">
        <v>5272</v>
      </c>
      <c r="B4928">
        <v>50</v>
      </c>
      <c r="D4928" s="20" t="s">
        <v>8539</v>
      </c>
      <c r="E4928" s="131">
        <v>0</v>
      </c>
    </row>
    <row r="4929" spans="1:5">
      <c r="A4929" t="s">
        <v>5273</v>
      </c>
      <c r="B4929">
        <v>50</v>
      </c>
      <c r="D4929" s="20" t="s">
        <v>8541</v>
      </c>
      <c r="E4929" s="131">
        <v>0</v>
      </c>
    </row>
    <row r="4930" spans="1:5">
      <c r="A4930" t="s">
        <v>5274</v>
      </c>
      <c r="B4930">
        <v>50</v>
      </c>
      <c r="D4930" s="20" t="s">
        <v>8543</v>
      </c>
      <c r="E4930" s="131">
        <v>0</v>
      </c>
    </row>
    <row r="4931" spans="1:5">
      <c r="A4931" t="s">
        <v>5275</v>
      </c>
      <c r="B4931">
        <v>50</v>
      </c>
      <c r="D4931" s="20" t="s">
        <v>8545</v>
      </c>
      <c r="E4931" s="131">
        <v>0</v>
      </c>
    </row>
    <row r="4932" spans="1:5">
      <c r="A4932" t="s">
        <v>5276</v>
      </c>
      <c r="B4932">
        <v>50</v>
      </c>
      <c r="D4932" s="20" t="s">
        <v>8547</v>
      </c>
      <c r="E4932" s="131">
        <v>0</v>
      </c>
    </row>
    <row r="4933" spans="1:5">
      <c r="A4933" t="s">
        <v>5277</v>
      </c>
      <c r="B4933">
        <v>50</v>
      </c>
      <c r="D4933" s="20" t="s">
        <v>8549</v>
      </c>
      <c r="E4933" s="131">
        <v>0</v>
      </c>
    </row>
    <row r="4934" spans="1:5">
      <c r="A4934" t="s">
        <v>5278</v>
      </c>
      <c r="B4934">
        <v>50</v>
      </c>
      <c r="D4934" s="20" t="s">
        <v>8551</v>
      </c>
      <c r="E4934" s="131">
        <v>0</v>
      </c>
    </row>
    <row r="4935" spans="1:5">
      <c r="A4935" t="s">
        <v>5279</v>
      </c>
      <c r="B4935">
        <v>50</v>
      </c>
      <c r="D4935" s="20" t="s">
        <v>8553</v>
      </c>
      <c r="E4935" s="131">
        <v>0</v>
      </c>
    </row>
    <row r="4936" spans="1:5">
      <c r="A4936" t="s">
        <v>5280</v>
      </c>
      <c r="B4936">
        <v>50</v>
      </c>
      <c r="D4936" s="20" t="s">
        <v>8555</v>
      </c>
      <c r="E4936" s="131">
        <v>0</v>
      </c>
    </row>
    <row r="4937" spans="1:5">
      <c r="A4937" t="s">
        <v>5281</v>
      </c>
      <c r="B4937">
        <v>50</v>
      </c>
      <c r="D4937" s="20" t="s">
        <v>8557</v>
      </c>
      <c r="E4937" s="131">
        <v>0</v>
      </c>
    </row>
    <row r="4938" spans="1:5">
      <c r="A4938" t="s">
        <v>5282</v>
      </c>
      <c r="B4938">
        <v>50</v>
      </c>
      <c r="D4938" s="20" t="s">
        <v>8559</v>
      </c>
      <c r="E4938" s="131">
        <v>0</v>
      </c>
    </row>
    <row r="4939" spans="1:5">
      <c r="A4939" t="s">
        <v>5283</v>
      </c>
      <c r="B4939">
        <v>50</v>
      </c>
      <c r="D4939" s="20" t="s">
        <v>8561</v>
      </c>
      <c r="E4939" s="131">
        <v>0</v>
      </c>
    </row>
    <row r="4940" spans="1:5">
      <c r="A4940" t="s">
        <v>5284</v>
      </c>
      <c r="B4940">
        <v>50</v>
      </c>
      <c r="D4940" s="20" t="s">
        <v>8563</v>
      </c>
      <c r="E4940" s="131">
        <v>0</v>
      </c>
    </row>
    <row r="4941" spans="1:5">
      <c r="A4941" t="s">
        <v>5285</v>
      </c>
      <c r="B4941">
        <v>50</v>
      </c>
      <c r="D4941" s="20" t="s">
        <v>8565</v>
      </c>
      <c r="E4941" s="131">
        <v>0</v>
      </c>
    </row>
    <row r="4942" spans="1:5">
      <c r="A4942" t="s">
        <v>5286</v>
      </c>
      <c r="B4942">
        <v>50</v>
      </c>
      <c r="D4942" s="20" t="s">
        <v>8567</v>
      </c>
      <c r="E4942" s="131">
        <v>0</v>
      </c>
    </row>
    <row r="4943" spans="1:5">
      <c r="A4943" t="s">
        <v>5287</v>
      </c>
      <c r="B4943">
        <v>50</v>
      </c>
      <c r="D4943" s="20" t="s">
        <v>8569</v>
      </c>
      <c r="E4943" s="131">
        <v>0</v>
      </c>
    </row>
    <row r="4944" spans="1:5">
      <c r="A4944" t="s">
        <v>5288</v>
      </c>
      <c r="B4944">
        <v>50</v>
      </c>
      <c r="D4944" s="20" t="s">
        <v>8571</v>
      </c>
      <c r="E4944" s="131">
        <v>0</v>
      </c>
    </row>
    <row r="4945" spans="1:5">
      <c r="A4945" t="s">
        <v>5289</v>
      </c>
      <c r="B4945">
        <v>50</v>
      </c>
      <c r="D4945" s="20" t="s">
        <v>8573</v>
      </c>
      <c r="E4945" s="131">
        <v>0</v>
      </c>
    </row>
    <row r="4946" spans="1:5">
      <c r="A4946" t="s">
        <v>5290</v>
      </c>
      <c r="B4946">
        <v>50</v>
      </c>
      <c r="D4946" s="20" t="s">
        <v>8575</v>
      </c>
      <c r="E4946" s="131">
        <v>0</v>
      </c>
    </row>
    <row r="4947" spans="1:5">
      <c r="A4947" t="s">
        <v>5291</v>
      </c>
      <c r="B4947">
        <v>50</v>
      </c>
      <c r="D4947" s="20" t="s">
        <v>8577</v>
      </c>
      <c r="E4947" s="131">
        <v>0</v>
      </c>
    </row>
    <row r="4948" spans="1:5">
      <c r="A4948" t="s">
        <v>5292</v>
      </c>
      <c r="B4948">
        <v>50</v>
      </c>
      <c r="D4948" s="20" t="s">
        <v>8579</v>
      </c>
      <c r="E4948" s="131">
        <v>0</v>
      </c>
    </row>
    <row r="4949" spans="1:5">
      <c r="A4949" t="s">
        <v>5293</v>
      </c>
      <c r="B4949">
        <v>50</v>
      </c>
      <c r="D4949" s="20" t="s">
        <v>8581</v>
      </c>
      <c r="E4949" s="131">
        <v>0</v>
      </c>
    </row>
    <row r="4950" spans="1:5">
      <c r="A4950" t="s">
        <v>5294</v>
      </c>
      <c r="B4950">
        <v>50</v>
      </c>
      <c r="D4950" s="20" t="s">
        <v>8583</v>
      </c>
      <c r="E4950" s="131">
        <v>0</v>
      </c>
    </row>
    <row r="4951" spans="1:5">
      <c r="A4951" t="s">
        <v>3920</v>
      </c>
      <c r="B4951">
        <v>50</v>
      </c>
      <c r="D4951" s="20" t="s">
        <v>8585</v>
      </c>
      <c r="E4951" s="131">
        <v>0</v>
      </c>
    </row>
    <row r="4952" spans="1:5">
      <c r="A4952" t="s">
        <v>5295</v>
      </c>
      <c r="B4952">
        <v>50</v>
      </c>
      <c r="D4952" s="20" t="s">
        <v>8587</v>
      </c>
      <c r="E4952" s="131">
        <v>0</v>
      </c>
    </row>
    <row r="4953" spans="1:5">
      <c r="A4953" t="s">
        <v>3921</v>
      </c>
      <c r="B4953">
        <v>50</v>
      </c>
      <c r="D4953" s="20" t="s">
        <v>8589</v>
      </c>
      <c r="E4953" s="131">
        <v>0</v>
      </c>
    </row>
    <row r="4954" spans="1:5">
      <c r="A4954" t="s">
        <v>3922</v>
      </c>
      <c r="B4954">
        <v>50</v>
      </c>
      <c r="D4954" s="20" t="s">
        <v>8591</v>
      </c>
      <c r="E4954" s="131">
        <v>0</v>
      </c>
    </row>
    <row r="4955" spans="1:5">
      <c r="A4955" t="s">
        <v>3923</v>
      </c>
      <c r="B4955">
        <v>50</v>
      </c>
      <c r="D4955" s="20" t="s">
        <v>8593</v>
      </c>
      <c r="E4955" s="131">
        <v>0</v>
      </c>
    </row>
    <row r="4956" spans="1:5">
      <c r="A4956" t="s">
        <v>3924</v>
      </c>
      <c r="B4956">
        <v>50</v>
      </c>
      <c r="D4956" s="20" t="s">
        <v>8595</v>
      </c>
      <c r="E4956" s="131">
        <v>0</v>
      </c>
    </row>
    <row r="4957" spans="1:5">
      <c r="A4957" t="s">
        <v>3925</v>
      </c>
      <c r="B4957">
        <v>50</v>
      </c>
      <c r="D4957" s="20" t="s">
        <v>8597</v>
      </c>
      <c r="E4957" s="131">
        <v>0</v>
      </c>
    </row>
    <row r="4958" spans="1:5">
      <c r="A4958" t="s">
        <v>5296</v>
      </c>
      <c r="B4958">
        <v>50</v>
      </c>
      <c r="D4958" s="20" t="s">
        <v>8599</v>
      </c>
      <c r="E4958" s="131">
        <v>0</v>
      </c>
    </row>
    <row r="4959" spans="1:5">
      <c r="A4959" t="s">
        <v>3926</v>
      </c>
      <c r="B4959">
        <v>50</v>
      </c>
      <c r="D4959" s="20" t="s">
        <v>8601</v>
      </c>
      <c r="E4959" s="131">
        <v>0</v>
      </c>
    </row>
    <row r="4960" spans="1:5">
      <c r="A4960" t="s">
        <v>3927</v>
      </c>
      <c r="B4960">
        <v>50</v>
      </c>
      <c r="D4960" s="20" t="s">
        <v>8603</v>
      </c>
      <c r="E4960" s="131">
        <v>0</v>
      </c>
    </row>
    <row r="4961" spans="1:5">
      <c r="A4961" t="s">
        <v>3928</v>
      </c>
      <c r="B4961">
        <v>50</v>
      </c>
      <c r="D4961" s="20" t="s">
        <v>8605</v>
      </c>
      <c r="E4961" s="131">
        <v>0</v>
      </c>
    </row>
    <row r="4962" spans="1:5">
      <c r="A4962" t="s">
        <v>3929</v>
      </c>
      <c r="B4962">
        <v>50</v>
      </c>
      <c r="D4962" s="20" t="s">
        <v>8607</v>
      </c>
      <c r="E4962" s="131">
        <v>0</v>
      </c>
    </row>
    <row r="4963" spans="1:5">
      <c r="A4963" t="s">
        <v>3930</v>
      </c>
      <c r="B4963">
        <v>50</v>
      </c>
      <c r="D4963" s="20" t="s">
        <v>8609</v>
      </c>
      <c r="E4963" s="131">
        <v>0</v>
      </c>
    </row>
    <row r="4964" spans="1:5">
      <c r="A4964" t="s">
        <v>3931</v>
      </c>
      <c r="B4964">
        <v>50</v>
      </c>
      <c r="D4964" s="20" t="s">
        <v>8611</v>
      </c>
      <c r="E4964" s="131">
        <v>0</v>
      </c>
    </row>
    <row r="4965" spans="1:5">
      <c r="A4965" t="s">
        <v>3932</v>
      </c>
      <c r="B4965">
        <v>50</v>
      </c>
      <c r="D4965" s="20" t="s">
        <v>8613</v>
      </c>
      <c r="E4965" s="131">
        <v>0</v>
      </c>
    </row>
    <row r="4966" spans="1:5">
      <c r="A4966" t="s">
        <v>3933</v>
      </c>
      <c r="B4966">
        <v>50</v>
      </c>
      <c r="D4966" s="20" t="s">
        <v>8615</v>
      </c>
      <c r="E4966" s="131">
        <v>0</v>
      </c>
    </row>
    <row r="4967" spans="1:5">
      <c r="A4967" t="s">
        <v>3934</v>
      </c>
      <c r="B4967">
        <v>50</v>
      </c>
      <c r="D4967" s="20" t="s">
        <v>8617</v>
      </c>
      <c r="E4967" s="131">
        <v>0</v>
      </c>
    </row>
    <row r="4968" spans="1:5">
      <c r="A4968" t="s">
        <v>3935</v>
      </c>
      <c r="B4968">
        <v>50</v>
      </c>
      <c r="D4968" s="20" t="s">
        <v>8619</v>
      </c>
      <c r="E4968" s="131">
        <v>0</v>
      </c>
    </row>
    <row r="4969" spans="1:5">
      <c r="A4969" t="s">
        <v>3936</v>
      </c>
      <c r="B4969">
        <v>50</v>
      </c>
      <c r="D4969" s="20" t="s">
        <v>8621</v>
      </c>
      <c r="E4969" s="131">
        <v>0</v>
      </c>
    </row>
    <row r="4970" spans="1:5">
      <c r="A4970" t="s">
        <v>5297</v>
      </c>
      <c r="B4970">
        <v>50</v>
      </c>
      <c r="D4970" s="20" t="s">
        <v>8623</v>
      </c>
      <c r="E4970" s="131">
        <v>0</v>
      </c>
    </row>
    <row r="4971" spans="1:5">
      <c r="A4971" t="s">
        <v>3937</v>
      </c>
      <c r="B4971">
        <v>50</v>
      </c>
      <c r="D4971" s="20" t="s">
        <v>8625</v>
      </c>
      <c r="E4971" s="131">
        <v>0</v>
      </c>
    </row>
    <row r="4972" spans="1:5">
      <c r="A4972" t="s">
        <v>5298</v>
      </c>
      <c r="B4972">
        <v>50</v>
      </c>
      <c r="D4972" s="20" t="s">
        <v>8627</v>
      </c>
      <c r="E4972" s="131">
        <v>0</v>
      </c>
    </row>
    <row r="4973" spans="1:5">
      <c r="A4973" t="s">
        <v>5299</v>
      </c>
      <c r="B4973">
        <v>50</v>
      </c>
      <c r="D4973" s="20" t="s">
        <v>8629</v>
      </c>
      <c r="E4973" s="131">
        <v>0</v>
      </c>
    </row>
    <row r="4974" spans="1:5">
      <c r="A4974" t="s">
        <v>5300</v>
      </c>
      <c r="B4974">
        <v>50</v>
      </c>
      <c r="D4974" s="20" t="s">
        <v>8631</v>
      </c>
      <c r="E4974" s="131">
        <v>0</v>
      </c>
    </row>
    <row r="4975" spans="1:5">
      <c r="A4975" t="s">
        <v>3938</v>
      </c>
      <c r="B4975">
        <v>50</v>
      </c>
      <c r="D4975" s="20" t="s">
        <v>8227</v>
      </c>
      <c r="E4975" s="131">
        <v>0</v>
      </c>
    </row>
    <row r="4976" spans="1:5">
      <c r="A4976" t="s">
        <v>3939</v>
      </c>
      <c r="B4976">
        <v>50</v>
      </c>
      <c r="D4976" s="20" t="s">
        <v>8237</v>
      </c>
      <c r="E4976" s="131">
        <v>0</v>
      </c>
    </row>
    <row r="4977" spans="1:5">
      <c r="A4977" t="s">
        <v>3940</v>
      </c>
      <c r="B4977">
        <v>50</v>
      </c>
      <c r="D4977" s="20" t="s">
        <v>8253</v>
      </c>
      <c r="E4977" s="131">
        <v>0</v>
      </c>
    </row>
    <row r="4978" spans="1:5">
      <c r="A4978" t="s">
        <v>5301</v>
      </c>
      <c r="B4978">
        <v>50</v>
      </c>
      <c r="D4978" s="20" t="s">
        <v>8633</v>
      </c>
      <c r="E4978" s="131">
        <v>1</v>
      </c>
    </row>
    <row r="4979" spans="1:5">
      <c r="A4979" t="s">
        <v>3941</v>
      </c>
      <c r="B4979">
        <v>50</v>
      </c>
      <c r="D4979" s="20" t="s">
        <v>8634</v>
      </c>
      <c r="E4979" s="131">
        <v>0</v>
      </c>
    </row>
    <row r="4980" spans="1:5">
      <c r="A4980" t="s">
        <v>5302</v>
      </c>
      <c r="B4980">
        <v>50</v>
      </c>
      <c r="D4980" s="20" t="s">
        <v>8636</v>
      </c>
      <c r="E4980" s="131">
        <v>0</v>
      </c>
    </row>
    <row r="4981" spans="1:5">
      <c r="A4981" t="s">
        <v>3942</v>
      </c>
      <c r="B4981">
        <v>50</v>
      </c>
      <c r="D4981" s="20" t="s">
        <v>8638</v>
      </c>
      <c r="E4981" s="131">
        <v>0</v>
      </c>
    </row>
    <row r="4982" spans="1:5">
      <c r="A4982" t="s">
        <v>3943</v>
      </c>
      <c r="B4982">
        <v>50</v>
      </c>
      <c r="D4982" s="20" t="s">
        <v>8640</v>
      </c>
      <c r="E4982" s="131">
        <v>0</v>
      </c>
    </row>
    <row r="4983" spans="1:5">
      <c r="A4983" t="s">
        <v>5303</v>
      </c>
      <c r="B4983">
        <v>50</v>
      </c>
      <c r="D4983" s="20" t="s">
        <v>8642</v>
      </c>
      <c r="E4983" s="131">
        <v>0</v>
      </c>
    </row>
    <row r="4984" spans="1:5">
      <c r="A4984" t="s">
        <v>3944</v>
      </c>
      <c r="B4984">
        <v>50</v>
      </c>
      <c r="D4984" s="20" t="s">
        <v>8644</v>
      </c>
      <c r="E4984" s="131">
        <v>0</v>
      </c>
    </row>
    <row r="4985" spans="1:5">
      <c r="A4985" t="s">
        <v>3945</v>
      </c>
      <c r="B4985">
        <v>50</v>
      </c>
      <c r="D4985" s="20" t="s">
        <v>8646</v>
      </c>
      <c r="E4985" s="131">
        <v>0</v>
      </c>
    </row>
    <row r="4986" spans="1:5">
      <c r="A4986" t="s">
        <v>3946</v>
      </c>
      <c r="B4986">
        <v>50</v>
      </c>
      <c r="D4986" s="20" t="s">
        <v>8648</v>
      </c>
      <c r="E4986" s="131">
        <v>0</v>
      </c>
    </row>
    <row r="4987" spans="1:5">
      <c r="A4987" t="s">
        <v>3947</v>
      </c>
      <c r="B4987">
        <v>50</v>
      </c>
      <c r="D4987" s="20" t="s">
        <v>8650</v>
      </c>
      <c r="E4987" s="131">
        <v>0</v>
      </c>
    </row>
    <row r="4988" spans="1:5">
      <c r="A4988" t="s">
        <v>3948</v>
      </c>
      <c r="B4988">
        <v>50</v>
      </c>
      <c r="D4988" s="20" t="s">
        <v>8652</v>
      </c>
      <c r="E4988" s="131">
        <v>1</v>
      </c>
    </row>
    <row r="4989" spans="1:5">
      <c r="A4989" t="s">
        <v>3949</v>
      </c>
      <c r="B4989">
        <v>50</v>
      </c>
      <c r="D4989" s="20" t="s">
        <v>8654</v>
      </c>
      <c r="E4989" s="131">
        <v>0</v>
      </c>
    </row>
    <row r="4990" spans="1:5">
      <c r="A4990" t="s">
        <v>5304</v>
      </c>
      <c r="B4990">
        <v>50</v>
      </c>
      <c r="D4990" s="20" t="s">
        <v>8656</v>
      </c>
      <c r="E4990" s="131">
        <v>0</v>
      </c>
    </row>
    <row r="4991" spans="1:5">
      <c r="A4991" t="s">
        <v>5305</v>
      </c>
      <c r="B4991">
        <v>50</v>
      </c>
      <c r="D4991" s="20" t="s">
        <v>8658</v>
      </c>
      <c r="E4991" s="131">
        <v>0</v>
      </c>
    </row>
    <row r="4992" spans="1:5">
      <c r="A4992" t="s">
        <v>5306</v>
      </c>
      <c r="B4992">
        <v>50</v>
      </c>
      <c r="D4992" s="20" t="s">
        <v>8660</v>
      </c>
      <c r="E4992" s="131">
        <v>0</v>
      </c>
    </row>
    <row r="4993" spans="1:5">
      <c r="A4993" t="s">
        <v>3950</v>
      </c>
      <c r="B4993">
        <v>50</v>
      </c>
      <c r="D4993" s="20" t="s">
        <v>8662</v>
      </c>
      <c r="E4993" s="131">
        <v>0</v>
      </c>
    </row>
    <row r="4994" spans="1:5">
      <c r="A4994" t="s">
        <v>3951</v>
      </c>
      <c r="B4994">
        <v>50</v>
      </c>
      <c r="D4994" s="20" t="s">
        <v>8664</v>
      </c>
      <c r="E4994" s="131">
        <v>0</v>
      </c>
    </row>
    <row r="4995" spans="1:5">
      <c r="A4995" t="s">
        <v>3952</v>
      </c>
      <c r="B4995">
        <v>50</v>
      </c>
      <c r="D4995" s="20" t="s">
        <v>8666</v>
      </c>
      <c r="E4995" s="131">
        <v>0</v>
      </c>
    </row>
    <row r="4996" spans="1:5">
      <c r="A4996" t="s">
        <v>5307</v>
      </c>
      <c r="B4996">
        <v>50</v>
      </c>
      <c r="D4996" s="20" t="s">
        <v>8668</v>
      </c>
      <c r="E4996" s="131">
        <v>0</v>
      </c>
    </row>
    <row r="4997" spans="1:5">
      <c r="A4997" t="s">
        <v>5308</v>
      </c>
      <c r="B4997">
        <v>50</v>
      </c>
      <c r="D4997" s="20" t="s">
        <v>8670</v>
      </c>
      <c r="E4997" s="131">
        <v>0</v>
      </c>
    </row>
    <row r="4998" spans="1:5">
      <c r="A4998" t="s">
        <v>3953</v>
      </c>
      <c r="B4998">
        <v>50</v>
      </c>
      <c r="D4998" s="20" t="s">
        <v>8672</v>
      </c>
      <c r="E4998" s="131">
        <v>0</v>
      </c>
    </row>
    <row r="4999" spans="1:5">
      <c r="A4999" t="s">
        <v>3954</v>
      </c>
      <c r="B4999">
        <v>50</v>
      </c>
      <c r="D4999" s="20" t="s">
        <v>8674</v>
      </c>
      <c r="E4999" s="131">
        <v>0</v>
      </c>
    </row>
    <row r="5000" spans="1:5">
      <c r="A5000" t="s">
        <v>3955</v>
      </c>
      <c r="B5000">
        <v>50</v>
      </c>
      <c r="D5000" s="20" t="s">
        <v>8676</v>
      </c>
      <c r="E5000" s="131">
        <v>0</v>
      </c>
    </row>
    <row r="5001" spans="1:5">
      <c r="A5001" t="s">
        <v>3956</v>
      </c>
      <c r="B5001">
        <v>50</v>
      </c>
      <c r="D5001" s="20" t="s">
        <v>8678</v>
      </c>
      <c r="E5001" s="131">
        <v>0</v>
      </c>
    </row>
    <row r="5002" spans="1:5">
      <c r="A5002" t="s">
        <v>3957</v>
      </c>
      <c r="B5002">
        <v>50</v>
      </c>
      <c r="D5002" s="20" t="s">
        <v>8680</v>
      </c>
      <c r="E5002" s="131">
        <v>0</v>
      </c>
    </row>
    <row r="5003" spans="1:5">
      <c r="A5003" t="s">
        <v>3958</v>
      </c>
      <c r="B5003">
        <v>50</v>
      </c>
      <c r="D5003" s="20" t="s">
        <v>8682</v>
      </c>
      <c r="E5003" s="131">
        <v>0</v>
      </c>
    </row>
    <row r="5004" spans="1:5">
      <c r="A5004" t="s">
        <v>5309</v>
      </c>
      <c r="B5004">
        <v>50</v>
      </c>
      <c r="D5004" s="20" t="s">
        <v>8684</v>
      </c>
      <c r="E5004" s="131">
        <v>0</v>
      </c>
    </row>
    <row r="5005" spans="1:5">
      <c r="A5005" t="s">
        <v>3959</v>
      </c>
      <c r="B5005">
        <v>50</v>
      </c>
      <c r="D5005" s="20" t="s">
        <v>8686</v>
      </c>
      <c r="E5005" s="131">
        <v>0</v>
      </c>
    </row>
    <row r="5006" spans="1:5">
      <c r="A5006" t="s">
        <v>3960</v>
      </c>
      <c r="B5006">
        <v>50</v>
      </c>
      <c r="D5006" s="20" t="s">
        <v>8688</v>
      </c>
      <c r="E5006" s="131">
        <v>0</v>
      </c>
    </row>
    <row r="5007" spans="1:5">
      <c r="A5007" t="s">
        <v>3961</v>
      </c>
      <c r="B5007">
        <v>50</v>
      </c>
      <c r="D5007" s="20" t="s">
        <v>8690</v>
      </c>
      <c r="E5007" s="131">
        <v>0</v>
      </c>
    </row>
    <row r="5008" spans="1:5">
      <c r="A5008" t="s">
        <v>3962</v>
      </c>
      <c r="B5008">
        <v>50</v>
      </c>
      <c r="D5008" s="20" t="s">
        <v>8692</v>
      </c>
      <c r="E5008" s="131">
        <v>0</v>
      </c>
    </row>
    <row r="5009" spans="1:5">
      <c r="A5009" t="s">
        <v>3963</v>
      </c>
      <c r="B5009">
        <v>50</v>
      </c>
      <c r="D5009" s="20" t="s">
        <v>8694</v>
      </c>
      <c r="E5009" s="131">
        <v>0</v>
      </c>
    </row>
    <row r="5010" spans="1:5">
      <c r="A5010" t="s">
        <v>3964</v>
      </c>
      <c r="B5010">
        <v>50</v>
      </c>
      <c r="D5010" s="20" t="s">
        <v>8696</v>
      </c>
      <c r="E5010" s="131">
        <v>0</v>
      </c>
    </row>
    <row r="5011" spans="1:5">
      <c r="A5011" t="s">
        <v>3965</v>
      </c>
      <c r="B5011">
        <v>50</v>
      </c>
      <c r="D5011" s="20" t="s">
        <v>8698</v>
      </c>
      <c r="E5011" s="131">
        <v>0</v>
      </c>
    </row>
    <row r="5012" spans="1:5">
      <c r="A5012" t="s">
        <v>5310</v>
      </c>
      <c r="B5012">
        <v>50</v>
      </c>
      <c r="D5012" s="20" t="s">
        <v>8700</v>
      </c>
      <c r="E5012" s="131">
        <v>0</v>
      </c>
    </row>
    <row r="5013" spans="1:5">
      <c r="A5013" t="s">
        <v>5311</v>
      </c>
      <c r="B5013">
        <v>50</v>
      </c>
      <c r="D5013" s="20" t="s">
        <v>8702</v>
      </c>
      <c r="E5013" s="131">
        <v>0</v>
      </c>
    </row>
    <row r="5014" spans="1:5">
      <c r="A5014" t="s">
        <v>3966</v>
      </c>
      <c r="B5014">
        <v>50</v>
      </c>
      <c r="D5014" s="20" t="s">
        <v>8704</v>
      </c>
      <c r="E5014" s="131">
        <v>0</v>
      </c>
    </row>
    <row r="5015" spans="1:5">
      <c r="A5015" t="s">
        <v>5312</v>
      </c>
      <c r="B5015">
        <v>50</v>
      </c>
      <c r="D5015" s="20" t="s">
        <v>8706</v>
      </c>
      <c r="E5015" s="131">
        <v>0</v>
      </c>
    </row>
    <row r="5016" spans="1:5">
      <c r="A5016" t="s">
        <v>5313</v>
      </c>
      <c r="B5016">
        <v>50</v>
      </c>
      <c r="D5016" s="20" t="s">
        <v>8708</v>
      </c>
      <c r="E5016" s="131">
        <v>0</v>
      </c>
    </row>
    <row r="5017" spans="1:5">
      <c r="A5017" t="s">
        <v>5314</v>
      </c>
      <c r="B5017">
        <v>50</v>
      </c>
      <c r="D5017" s="20" t="s">
        <v>8710</v>
      </c>
      <c r="E5017" s="131">
        <v>0</v>
      </c>
    </row>
    <row r="5018" spans="1:5">
      <c r="A5018" t="s">
        <v>5315</v>
      </c>
      <c r="B5018">
        <v>50</v>
      </c>
      <c r="D5018" s="20" t="s">
        <v>8712</v>
      </c>
      <c r="E5018" s="131">
        <v>0</v>
      </c>
    </row>
    <row r="5019" spans="1:5">
      <c r="A5019" t="s">
        <v>3967</v>
      </c>
      <c r="B5019">
        <v>50</v>
      </c>
      <c r="D5019" s="20" t="s">
        <v>8714</v>
      </c>
      <c r="E5019" s="131">
        <v>0</v>
      </c>
    </row>
    <row r="5020" spans="1:5">
      <c r="A5020" t="s">
        <v>3968</v>
      </c>
      <c r="B5020">
        <v>50</v>
      </c>
      <c r="D5020" s="20" t="s">
        <v>8716</v>
      </c>
      <c r="E5020" s="131">
        <v>0</v>
      </c>
    </row>
    <row r="5021" spans="1:5">
      <c r="A5021" t="s">
        <v>3969</v>
      </c>
      <c r="B5021">
        <v>50</v>
      </c>
      <c r="D5021" s="20" t="s">
        <v>8718</v>
      </c>
      <c r="E5021" s="131">
        <v>0</v>
      </c>
    </row>
    <row r="5022" spans="1:5">
      <c r="A5022" t="s">
        <v>5316</v>
      </c>
      <c r="B5022">
        <v>50</v>
      </c>
      <c r="D5022" s="20" t="s">
        <v>8720</v>
      </c>
      <c r="E5022" s="131">
        <v>0</v>
      </c>
    </row>
    <row r="5023" spans="1:5">
      <c r="A5023" t="s">
        <v>5317</v>
      </c>
      <c r="B5023">
        <v>50</v>
      </c>
      <c r="D5023" s="20" t="s">
        <v>8722</v>
      </c>
      <c r="E5023" s="131">
        <v>0</v>
      </c>
    </row>
    <row r="5024" spans="1:5">
      <c r="A5024" t="s">
        <v>5318</v>
      </c>
      <c r="B5024">
        <v>50</v>
      </c>
      <c r="D5024" s="20" t="s">
        <v>8724</v>
      </c>
      <c r="E5024" s="131">
        <v>0</v>
      </c>
    </row>
    <row r="5025" spans="1:5">
      <c r="A5025" t="s">
        <v>5319</v>
      </c>
      <c r="B5025">
        <v>50</v>
      </c>
      <c r="D5025" s="20" t="s">
        <v>8726</v>
      </c>
      <c r="E5025" s="131">
        <v>0</v>
      </c>
    </row>
    <row r="5026" spans="1:5">
      <c r="A5026" t="s">
        <v>5320</v>
      </c>
      <c r="B5026">
        <v>50</v>
      </c>
      <c r="D5026" s="20" t="s">
        <v>8728</v>
      </c>
      <c r="E5026" s="131">
        <v>0</v>
      </c>
    </row>
    <row r="5027" spans="1:5">
      <c r="A5027" t="s">
        <v>5321</v>
      </c>
      <c r="B5027">
        <v>50</v>
      </c>
      <c r="D5027" s="20" t="s">
        <v>8730</v>
      </c>
      <c r="E5027" s="131">
        <v>0</v>
      </c>
    </row>
    <row r="5028" spans="1:5">
      <c r="A5028" t="s">
        <v>5322</v>
      </c>
      <c r="B5028">
        <v>50</v>
      </c>
      <c r="D5028" s="20" t="s">
        <v>8732</v>
      </c>
      <c r="E5028" s="131">
        <v>0</v>
      </c>
    </row>
    <row r="5029" spans="1:5">
      <c r="A5029" t="s">
        <v>5323</v>
      </c>
      <c r="B5029">
        <v>50</v>
      </c>
      <c r="D5029" s="20" t="s">
        <v>8734</v>
      </c>
      <c r="E5029" s="131">
        <v>0</v>
      </c>
    </row>
    <row r="5030" spans="1:5">
      <c r="A5030" t="s">
        <v>3970</v>
      </c>
      <c r="B5030">
        <v>50</v>
      </c>
      <c r="D5030" s="20" t="s">
        <v>8736</v>
      </c>
      <c r="E5030" s="131">
        <v>0</v>
      </c>
    </row>
    <row r="5031" spans="1:5">
      <c r="A5031" t="s">
        <v>3971</v>
      </c>
      <c r="B5031">
        <v>50</v>
      </c>
      <c r="D5031" s="20" t="s">
        <v>8738</v>
      </c>
      <c r="E5031" s="131">
        <v>0</v>
      </c>
    </row>
    <row r="5032" spans="1:5">
      <c r="A5032" t="s">
        <v>5324</v>
      </c>
      <c r="B5032">
        <v>50</v>
      </c>
      <c r="D5032" s="20" t="s">
        <v>8740</v>
      </c>
      <c r="E5032" s="131">
        <v>0</v>
      </c>
    </row>
    <row r="5033" spans="1:5">
      <c r="A5033" t="s">
        <v>3972</v>
      </c>
      <c r="B5033">
        <v>50</v>
      </c>
      <c r="D5033" s="20" t="s">
        <v>8742</v>
      </c>
      <c r="E5033" s="131">
        <v>0</v>
      </c>
    </row>
    <row r="5034" spans="1:5">
      <c r="A5034" t="s">
        <v>3973</v>
      </c>
      <c r="B5034">
        <v>50</v>
      </c>
      <c r="D5034" s="20" t="s">
        <v>8744</v>
      </c>
      <c r="E5034" s="131">
        <v>0</v>
      </c>
    </row>
    <row r="5035" spans="1:5">
      <c r="A5035" t="s">
        <v>3974</v>
      </c>
      <c r="B5035">
        <v>50</v>
      </c>
      <c r="D5035" s="20" t="s">
        <v>8746</v>
      </c>
      <c r="E5035" s="131">
        <v>0</v>
      </c>
    </row>
    <row r="5036" spans="1:5">
      <c r="A5036" t="s">
        <v>5325</v>
      </c>
      <c r="B5036">
        <v>50</v>
      </c>
      <c r="D5036" s="20" t="s">
        <v>8748</v>
      </c>
      <c r="E5036" s="131">
        <v>0</v>
      </c>
    </row>
    <row r="5037" spans="1:5">
      <c r="A5037" t="s">
        <v>5326</v>
      </c>
      <c r="B5037">
        <v>50</v>
      </c>
      <c r="D5037" s="20" t="s">
        <v>8750</v>
      </c>
      <c r="E5037" s="131">
        <v>0</v>
      </c>
    </row>
    <row r="5038" spans="1:5">
      <c r="A5038" t="s">
        <v>3975</v>
      </c>
      <c r="B5038">
        <v>50</v>
      </c>
      <c r="D5038" s="20" t="s">
        <v>8752</v>
      </c>
      <c r="E5038" s="131">
        <v>0</v>
      </c>
    </row>
    <row r="5039" spans="1:5">
      <c r="A5039" t="s">
        <v>3976</v>
      </c>
      <c r="B5039">
        <v>50</v>
      </c>
      <c r="D5039" s="20" t="s">
        <v>8754</v>
      </c>
      <c r="E5039" s="131">
        <v>0</v>
      </c>
    </row>
    <row r="5040" spans="1:5">
      <c r="A5040" t="s">
        <v>5327</v>
      </c>
      <c r="B5040">
        <v>50</v>
      </c>
      <c r="D5040" s="20" t="s">
        <v>8756</v>
      </c>
      <c r="E5040" s="131">
        <v>0</v>
      </c>
    </row>
    <row r="5041" spans="1:5">
      <c r="A5041" t="s">
        <v>5328</v>
      </c>
      <c r="B5041">
        <v>50</v>
      </c>
      <c r="D5041" s="20" t="s">
        <v>8758</v>
      </c>
      <c r="E5041" s="131">
        <v>0</v>
      </c>
    </row>
    <row r="5042" spans="1:5">
      <c r="A5042" t="s">
        <v>5329</v>
      </c>
      <c r="B5042">
        <v>50</v>
      </c>
      <c r="D5042" s="20" t="s">
        <v>8760</v>
      </c>
      <c r="E5042" s="131">
        <v>0</v>
      </c>
    </row>
    <row r="5043" spans="1:5">
      <c r="A5043" t="s">
        <v>3977</v>
      </c>
      <c r="B5043">
        <v>50</v>
      </c>
      <c r="D5043" s="20" t="s">
        <v>8762</v>
      </c>
      <c r="E5043" s="131">
        <v>0</v>
      </c>
    </row>
    <row r="5044" spans="1:5">
      <c r="A5044" t="s">
        <v>5330</v>
      </c>
      <c r="B5044">
        <v>50</v>
      </c>
      <c r="D5044" s="20" t="s">
        <v>8764</v>
      </c>
      <c r="E5044" s="131">
        <v>0</v>
      </c>
    </row>
    <row r="5045" spans="1:5">
      <c r="A5045" t="s">
        <v>5331</v>
      </c>
      <c r="B5045">
        <v>50</v>
      </c>
      <c r="D5045" s="20" t="s">
        <v>8766</v>
      </c>
      <c r="E5045" s="131">
        <v>0</v>
      </c>
    </row>
    <row r="5046" spans="1:5">
      <c r="A5046" t="s">
        <v>5332</v>
      </c>
      <c r="B5046">
        <v>50</v>
      </c>
      <c r="D5046" s="20" t="s">
        <v>8768</v>
      </c>
      <c r="E5046" s="131">
        <v>0</v>
      </c>
    </row>
    <row r="5047" spans="1:5">
      <c r="A5047" t="s">
        <v>3978</v>
      </c>
      <c r="B5047">
        <v>50</v>
      </c>
      <c r="D5047" s="20" t="s">
        <v>8770</v>
      </c>
      <c r="E5047" s="131">
        <v>0</v>
      </c>
    </row>
    <row r="5048" spans="1:5">
      <c r="A5048" t="s">
        <v>5333</v>
      </c>
      <c r="B5048">
        <v>50</v>
      </c>
      <c r="D5048" s="20" t="s">
        <v>8772</v>
      </c>
      <c r="E5048" s="131">
        <v>0</v>
      </c>
    </row>
    <row r="5049" spans="1:5">
      <c r="A5049" t="s">
        <v>3979</v>
      </c>
      <c r="B5049">
        <v>50</v>
      </c>
      <c r="D5049" s="20" t="s">
        <v>8774</v>
      </c>
      <c r="E5049" s="131">
        <v>0</v>
      </c>
    </row>
    <row r="5050" spans="1:5">
      <c r="A5050" t="s">
        <v>5334</v>
      </c>
      <c r="B5050">
        <v>50</v>
      </c>
      <c r="D5050" s="20" t="s">
        <v>8776</v>
      </c>
      <c r="E5050" s="131">
        <v>0</v>
      </c>
    </row>
    <row r="5051" spans="1:5">
      <c r="A5051" t="s">
        <v>3980</v>
      </c>
      <c r="B5051">
        <v>50</v>
      </c>
      <c r="D5051" s="20" t="s">
        <v>8778</v>
      </c>
      <c r="E5051" s="131">
        <v>1</v>
      </c>
    </row>
    <row r="5052" spans="1:5">
      <c r="A5052" t="s">
        <v>5335</v>
      </c>
      <c r="B5052">
        <v>50</v>
      </c>
      <c r="D5052" s="20" t="s">
        <v>8780</v>
      </c>
      <c r="E5052" s="131">
        <v>0</v>
      </c>
    </row>
    <row r="5053" spans="1:5">
      <c r="A5053" t="s">
        <v>3981</v>
      </c>
      <c r="B5053">
        <v>50</v>
      </c>
      <c r="D5053" s="20" t="s">
        <v>8782</v>
      </c>
      <c r="E5053" s="131">
        <v>0</v>
      </c>
    </row>
    <row r="5054" spans="1:5">
      <c r="A5054" t="s">
        <v>5336</v>
      </c>
      <c r="B5054">
        <v>50</v>
      </c>
      <c r="D5054" s="20" t="s">
        <v>8784</v>
      </c>
      <c r="E5054" s="131">
        <v>0</v>
      </c>
    </row>
    <row r="5055" spans="1:5">
      <c r="A5055" t="s">
        <v>5337</v>
      </c>
      <c r="B5055">
        <v>50</v>
      </c>
      <c r="D5055" s="20" t="s">
        <v>8786</v>
      </c>
      <c r="E5055" s="131">
        <v>0</v>
      </c>
    </row>
    <row r="5056" spans="1:5">
      <c r="A5056" t="s">
        <v>5338</v>
      </c>
      <c r="B5056">
        <v>50</v>
      </c>
      <c r="D5056" s="20" t="s">
        <v>8788</v>
      </c>
      <c r="E5056" s="131">
        <v>2</v>
      </c>
    </row>
    <row r="5057" spans="1:5">
      <c r="A5057" t="s">
        <v>3982</v>
      </c>
      <c r="B5057">
        <v>50</v>
      </c>
      <c r="D5057" s="20" t="s">
        <v>8790</v>
      </c>
      <c r="E5057" s="131">
        <v>0</v>
      </c>
    </row>
    <row r="5058" spans="1:5">
      <c r="A5058" t="s">
        <v>5339</v>
      </c>
      <c r="B5058">
        <v>50</v>
      </c>
      <c r="D5058" s="20" t="s">
        <v>8792</v>
      </c>
      <c r="E5058" s="131">
        <v>0</v>
      </c>
    </row>
    <row r="5059" spans="1:5">
      <c r="A5059" t="s">
        <v>5340</v>
      </c>
      <c r="B5059">
        <v>50</v>
      </c>
      <c r="D5059" s="20" t="s">
        <v>8794</v>
      </c>
      <c r="E5059" s="131">
        <v>0</v>
      </c>
    </row>
    <row r="5060" spans="1:5">
      <c r="A5060" t="s">
        <v>5341</v>
      </c>
      <c r="B5060">
        <v>50</v>
      </c>
      <c r="D5060" s="20" t="s">
        <v>8796</v>
      </c>
      <c r="E5060" s="131">
        <v>0</v>
      </c>
    </row>
    <row r="5061" spans="1:5">
      <c r="A5061" t="s">
        <v>3983</v>
      </c>
      <c r="B5061">
        <v>50</v>
      </c>
      <c r="D5061" s="20" t="s">
        <v>8798</v>
      </c>
      <c r="E5061" s="131">
        <v>0</v>
      </c>
    </row>
    <row r="5062" spans="1:5">
      <c r="A5062" t="s">
        <v>5342</v>
      </c>
      <c r="B5062">
        <v>50</v>
      </c>
      <c r="D5062" s="20" t="s">
        <v>8800</v>
      </c>
      <c r="E5062" s="131">
        <v>0</v>
      </c>
    </row>
    <row r="5063" spans="1:5">
      <c r="A5063" t="s">
        <v>3984</v>
      </c>
      <c r="B5063">
        <v>50</v>
      </c>
      <c r="D5063" s="20" t="s">
        <v>8802</v>
      </c>
      <c r="E5063" s="131">
        <v>0</v>
      </c>
    </row>
    <row r="5064" spans="1:5">
      <c r="A5064" t="s">
        <v>3985</v>
      </c>
      <c r="B5064">
        <v>50</v>
      </c>
      <c r="D5064" s="20" t="s">
        <v>8804</v>
      </c>
      <c r="E5064" s="131">
        <v>0</v>
      </c>
    </row>
    <row r="5065" spans="1:5">
      <c r="A5065" t="s">
        <v>3986</v>
      </c>
      <c r="B5065">
        <v>50</v>
      </c>
      <c r="D5065" s="20" t="s">
        <v>8806</v>
      </c>
      <c r="E5065" s="131">
        <v>0</v>
      </c>
    </row>
    <row r="5066" spans="1:5">
      <c r="A5066" t="s">
        <v>3987</v>
      </c>
      <c r="B5066">
        <v>50</v>
      </c>
      <c r="D5066" s="20" t="s">
        <v>8808</v>
      </c>
      <c r="E5066" s="131">
        <v>0</v>
      </c>
    </row>
    <row r="5067" spans="1:5">
      <c r="A5067" t="s">
        <v>3988</v>
      </c>
      <c r="B5067">
        <v>50</v>
      </c>
      <c r="D5067" s="20" t="s">
        <v>8810</v>
      </c>
      <c r="E5067" s="131">
        <v>0</v>
      </c>
    </row>
    <row r="5068" spans="1:5">
      <c r="A5068" t="s">
        <v>5343</v>
      </c>
      <c r="B5068">
        <v>50</v>
      </c>
      <c r="D5068" s="20" t="s">
        <v>8812</v>
      </c>
      <c r="E5068" s="131">
        <v>0</v>
      </c>
    </row>
    <row r="5069" spans="1:5">
      <c r="A5069" t="s">
        <v>3989</v>
      </c>
      <c r="B5069">
        <v>50</v>
      </c>
      <c r="D5069" s="20" t="s">
        <v>8814</v>
      </c>
      <c r="E5069" s="131">
        <v>0</v>
      </c>
    </row>
    <row r="5070" spans="1:5">
      <c r="A5070" t="s">
        <v>5344</v>
      </c>
      <c r="B5070">
        <v>50</v>
      </c>
      <c r="D5070" s="20" t="s">
        <v>8816</v>
      </c>
      <c r="E5070" s="131">
        <v>0</v>
      </c>
    </row>
    <row r="5071" spans="1:5">
      <c r="A5071" t="s">
        <v>5345</v>
      </c>
      <c r="B5071">
        <v>50</v>
      </c>
      <c r="D5071" s="20" t="s">
        <v>8818</v>
      </c>
      <c r="E5071" s="131">
        <v>0</v>
      </c>
    </row>
    <row r="5072" spans="1:5">
      <c r="A5072" t="s">
        <v>5346</v>
      </c>
      <c r="B5072">
        <v>50</v>
      </c>
      <c r="D5072" s="20" t="s">
        <v>8820</v>
      </c>
      <c r="E5072" s="131">
        <v>0</v>
      </c>
    </row>
    <row r="5073" spans="1:5">
      <c r="A5073" t="s">
        <v>3990</v>
      </c>
      <c r="B5073">
        <v>50</v>
      </c>
      <c r="D5073" s="20" t="s">
        <v>8822</v>
      </c>
      <c r="E5073" s="131">
        <v>0</v>
      </c>
    </row>
    <row r="5074" spans="1:5">
      <c r="A5074" t="s">
        <v>5347</v>
      </c>
      <c r="B5074">
        <v>50</v>
      </c>
      <c r="D5074" s="20" t="s">
        <v>8824</v>
      </c>
      <c r="E5074" s="131">
        <v>0</v>
      </c>
    </row>
    <row r="5075" spans="1:5">
      <c r="A5075" t="s">
        <v>3991</v>
      </c>
      <c r="B5075">
        <v>50</v>
      </c>
      <c r="D5075" s="20" t="s">
        <v>8826</v>
      </c>
      <c r="E5075" s="131">
        <v>0</v>
      </c>
    </row>
    <row r="5076" spans="1:5">
      <c r="A5076" t="s">
        <v>3992</v>
      </c>
      <c r="B5076">
        <v>50</v>
      </c>
      <c r="D5076" s="20" t="s">
        <v>8828</v>
      </c>
      <c r="E5076" s="131">
        <v>0</v>
      </c>
    </row>
    <row r="5077" spans="1:5">
      <c r="A5077" t="s">
        <v>5348</v>
      </c>
      <c r="B5077">
        <v>50</v>
      </c>
      <c r="D5077" s="20" t="s">
        <v>8830</v>
      </c>
      <c r="E5077" s="131">
        <v>0</v>
      </c>
    </row>
    <row r="5078" spans="1:5">
      <c r="A5078" t="s">
        <v>3993</v>
      </c>
      <c r="B5078">
        <v>0</v>
      </c>
      <c r="D5078" s="20" t="s">
        <v>8832</v>
      </c>
      <c r="E5078" s="131">
        <v>0</v>
      </c>
    </row>
    <row r="5079" spans="1:5">
      <c r="A5079" t="s">
        <v>3994</v>
      </c>
      <c r="B5079">
        <v>50</v>
      </c>
      <c r="D5079" s="20" t="s">
        <v>8834</v>
      </c>
      <c r="E5079" s="131">
        <v>0</v>
      </c>
    </row>
    <row r="5080" spans="1:5">
      <c r="A5080" t="s">
        <v>3995</v>
      </c>
      <c r="B5080">
        <v>50</v>
      </c>
      <c r="D5080" s="20" t="s">
        <v>8836</v>
      </c>
      <c r="E5080" s="131">
        <v>0</v>
      </c>
    </row>
    <row r="5081" spans="1:5">
      <c r="A5081" t="s">
        <v>3996</v>
      </c>
      <c r="B5081">
        <v>50</v>
      </c>
      <c r="D5081" s="20" t="s">
        <v>8838</v>
      </c>
      <c r="E5081" s="131">
        <v>0</v>
      </c>
    </row>
    <row r="5082" spans="1:5">
      <c r="A5082" t="s">
        <v>3997</v>
      </c>
      <c r="B5082">
        <v>0</v>
      </c>
      <c r="D5082" s="20" t="s">
        <v>8840</v>
      </c>
      <c r="E5082" s="131">
        <v>0</v>
      </c>
    </row>
    <row r="5083" spans="1:5">
      <c r="A5083" t="s">
        <v>3998</v>
      </c>
      <c r="B5083">
        <v>50</v>
      </c>
      <c r="D5083" s="20" t="s">
        <v>8842</v>
      </c>
      <c r="E5083" s="131">
        <v>0</v>
      </c>
    </row>
    <row r="5084" spans="1:5">
      <c r="A5084" t="s">
        <v>3999</v>
      </c>
      <c r="B5084">
        <v>50</v>
      </c>
      <c r="D5084" s="20" t="s">
        <v>8844</v>
      </c>
      <c r="E5084" s="131">
        <v>0</v>
      </c>
    </row>
    <row r="5085" spans="1:5">
      <c r="A5085" t="s">
        <v>4000</v>
      </c>
      <c r="B5085">
        <v>50</v>
      </c>
      <c r="D5085" s="20" t="s">
        <v>8846</v>
      </c>
      <c r="E5085" s="131">
        <v>0</v>
      </c>
    </row>
    <row r="5086" spans="1:5">
      <c r="A5086" t="s">
        <v>4001</v>
      </c>
      <c r="B5086">
        <v>0</v>
      </c>
      <c r="D5086" s="20" t="s">
        <v>8848</v>
      </c>
      <c r="E5086" s="131">
        <v>0</v>
      </c>
    </row>
    <row r="5087" spans="1:5">
      <c r="A5087" t="s">
        <v>4002</v>
      </c>
      <c r="B5087">
        <v>50</v>
      </c>
      <c r="D5087" s="20" t="s">
        <v>8850</v>
      </c>
      <c r="E5087" s="131">
        <v>0</v>
      </c>
    </row>
    <row r="5088" spans="1:5">
      <c r="A5088" t="s">
        <v>4003</v>
      </c>
      <c r="B5088">
        <v>50</v>
      </c>
      <c r="D5088" s="20" t="s">
        <v>8852</v>
      </c>
      <c r="E5088" s="131">
        <v>0</v>
      </c>
    </row>
    <row r="5089" spans="1:5">
      <c r="A5089" t="s">
        <v>4004</v>
      </c>
      <c r="B5089">
        <v>50</v>
      </c>
      <c r="D5089" s="20" t="s">
        <v>8854</v>
      </c>
      <c r="E5089" s="131">
        <v>0</v>
      </c>
    </row>
    <row r="5090" spans="1:5">
      <c r="A5090" t="s">
        <v>4005</v>
      </c>
      <c r="B5090">
        <v>0</v>
      </c>
      <c r="D5090" s="20" t="s">
        <v>8856</v>
      </c>
      <c r="E5090" s="131">
        <v>0</v>
      </c>
    </row>
    <row r="5091" spans="1:5">
      <c r="A5091" t="s">
        <v>4006</v>
      </c>
      <c r="B5091">
        <v>50</v>
      </c>
      <c r="D5091" s="20" t="s">
        <v>8858</v>
      </c>
      <c r="E5091" s="131">
        <v>0</v>
      </c>
    </row>
    <row r="5092" spans="1:5">
      <c r="A5092" t="s">
        <v>4007</v>
      </c>
      <c r="B5092">
        <v>50</v>
      </c>
      <c r="D5092" s="20" t="s">
        <v>8860</v>
      </c>
      <c r="E5092" s="131">
        <v>0</v>
      </c>
    </row>
    <row r="5093" spans="1:5">
      <c r="A5093" t="s">
        <v>4008</v>
      </c>
      <c r="B5093">
        <v>50</v>
      </c>
      <c r="D5093" s="20" t="s">
        <v>8862</v>
      </c>
      <c r="E5093" s="131">
        <v>0</v>
      </c>
    </row>
    <row r="5094" spans="1:5">
      <c r="A5094" t="s">
        <v>4009</v>
      </c>
      <c r="B5094">
        <v>0</v>
      </c>
      <c r="D5094" s="20" t="s">
        <v>8864</v>
      </c>
      <c r="E5094" s="131">
        <v>0</v>
      </c>
    </row>
    <row r="5095" spans="1:5">
      <c r="A5095" t="s">
        <v>4010</v>
      </c>
      <c r="B5095">
        <v>50</v>
      </c>
      <c r="D5095" s="20" t="s">
        <v>8866</v>
      </c>
      <c r="E5095" s="131">
        <v>0</v>
      </c>
    </row>
    <row r="5096" spans="1:5">
      <c r="A5096" t="s">
        <v>4011</v>
      </c>
      <c r="B5096">
        <v>50</v>
      </c>
      <c r="D5096" s="20" t="s">
        <v>8868</v>
      </c>
      <c r="E5096" s="131">
        <v>0</v>
      </c>
    </row>
    <row r="5097" spans="1:5">
      <c r="A5097" t="s">
        <v>4012</v>
      </c>
      <c r="B5097">
        <v>50</v>
      </c>
      <c r="D5097" s="20" t="s">
        <v>8870</v>
      </c>
      <c r="E5097" s="131">
        <v>0</v>
      </c>
    </row>
    <row r="5098" spans="1:5">
      <c r="A5098" t="s">
        <v>4013</v>
      </c>
      <c r="B5098">
        <v>0</v>
      </c>
      <c r="D5098" s="20" t="s">
        <v>8872</v>
      </c>
      <c r="E5098" s="131">
        <v>0</v>
      </c>
    </row>
    <row r="5099" spans="1:5">
      <c r="A5099" t="s">
        <v>4014</v>
      </c>
      <c r="B5099">
        <v>50</v>
      </c>
      <c r="D5099" s="20" t="s">
        <v>8874</v>
      </c>
      <c r="E5099" s="131">
        <v>0</v>
      </c>
    </row>
    <row r="5100" spans="1:5">
      <c r="A5100" t="s">
        <v>8266</v>
      </c>
      <c r="B5100">
        <v>50</v>
      </c>
      <c r="D5100" s="20" t="s">
        <v>8876</v>
      </c>
      <c r="E5100" s="131">
        <v>0</v>
      </c>
    </row>
    <row r="5101" spans="1:5">
      <c r="A5101" t="s">
        <v>8267</v>
      </c>
      <c r="B5101">
        <v>50</v>
      </c>
      <c r="D5101" s="20" t="s">
        <v>8878</v>
      </c>
      <c r="E5101" s="131">
        <v>0</v>
      </c>
    </row>
    <row r="5102" spans="1:5">
      <c r="A5102" t="s">
        <v>4015</v>
      </c>
      <c r="B5102">
        <v>0</v>
      </c>
      <c r="D5102" s="20" t="s">
        <v>8880</v>
      </c>
      <c r="E5102" s="131">
        <v>0</v>
      </c>
    </row>
    <row r="5103" spans="1:5">
      <c r="A5103" t="s">
        <v>4016</v>
      </c>
      <c r="B5103">
        <v>50</v>
      </c>
      <c r="D5103" s="20" t="s">
        <v>8882</v>
      </c>
      <c r="E5103" s="131">
        <v>0</v>
      </c>
    </row>
    <row r="5104" spans="1:5">
      <c r="A5104" t="s">
        <v>4017</v>
      </c>
      <c r="B5104">
        <v>50</v>
      </c>
      <c r="D5104" s="20" t="s">
        <v>8884</v>
      </c>
      <c r="E5104" s="131">
        <v>0</v>
      </c>
    </row>
    <row r="5105" spans="1:5">
      <c r="A5105" t="s">
        <v>4018</v>
      </c>
      <c r="B5105">
        <v>50</v>
      </c>
      <c r="D5105" s="20" t="s">
        <v>8886</v>
      </c>
      <c r="E5105" s="131">
        <v>0</v>
      </c>
    </row>
    <row r="5106" spans="1:5">
      <c r="A5106" t="s">
        <v>4019</v>
      </c>
      <c r="B5106">
        <v>0</v>
      </c>
      <c r="D5106" s="20" t="s">
        <v>8888</v>
      </c>
      <c r="E5106" s="131">
        <v>0</v>
      </c>
    </row>
    <row r="5107" spans="1:5">
      <c r="A5107" t="s">
        <v>4020</v>
      </c>
      <c r="B5107">
        <v>50</v>
      </c>
      <c r="D5107" s="20" t="s">
        <v>8890</v>
      </c>
      <c r="E5107" s="131">
        <v>0</v>
      </c>
    </row>
    <row r="5108" spans="1:5">
      <c r="A5108" t="s">
        <v>4021</v>
      </c>
      <c r="B5108">
        <v>50</v>
      </c>
      <c r="D5108" s="20" t="s">
        <v>8892</v>
      </c>
      <c r="E5108" s="131">
        <v>0</v>
      </c>
    </row>
    <row r="5109" spans="1:5">
      <c r="A5109" t="s">
        <v>4022</v>
      </c>
      <c r="B5109">
        <v>50</v>
      </c>
      <c r="D5109" s="20" t="s">
        <v>8894</v>
      </c>
      <c r="E5109" s="131">
        <v>0</v>
      </c>
    </row>
    <row r="5110" spans="1:5">
      <c r="A5110" t="s">
        <v>4023</v>
      </c>
      <c r="B5110">
        <v>0</v>
      </c>
      <c r="D5110" s="20" t="s">
        <v>8896</v>
      </c>
      <c r="E5110" s="131">
        <v>0</v>
      </c>
    </row>
    <row r="5111" spans="1:5">
      <c r="A5111" t="s">
        <v>4024</v>
      </c>
      <c r="B5111">
        <v>0</v>
      </c>
      <c r="D5111" s="20" t="s">
        <v>8898</v>
      </c>
      <c r="E5111" s="131">
        <v>0</v>
      </c>
    </row>
    <row r="5112" spans="1:5">
      <c r="A5112" t="s">
        <v>4025</v>
      </c>
      <c r="B5112">
        <v>50</v>
      </c>
      <c r="D5112" s="20" t="s">
        <v>8900</v>
      </c>
      <c r="E5112" s="131">
        <v>0</v>
      </c>
    </row>
    <row r="5113" spans="1:5">
      <c r="A5113" t="s">
        <v>4026</v>
      </c>
      <c r="B5113">
        <v>50</v>
      </c>
      <c r="D5113" s="20" t="s">
        <v>8902</v>
      </c>
      <c r="E5113" s="131">
        <v>0</v>
      </c>
    </row>
    <row r="5114" spans="1:5">
      <c r="A5114" t="s">
        <v>4027</v>
      </c>
      <c r="B5114">
        <v>0</v>
      </c>
      <c r="D5114" s="20" t="s">
        <v>8904</v>
      </c>
      <c r="E5114" s="131">
        <v>0</v>
      </c>
    </row>
    <row r="5115" spans="1:5">
      <c r="A5115" t="s">
        <v>4028</v>
      </c>
      <c r="B5115">
        <v>50</v>
      </c>
      <c r="D5115" s="20" t="s">
        <v>8906</v>
      </c>
      <c r="E5115" s="131">
        <v>0</v>
      </c>
    </row>
    <row r="5116" spans="1:5">
      <c r="A5116" t="s">
        <v>4029</v>
      </c>
      <c r="B5116">
        <v>50</v>
      </c>
      <c r="D5116" s="20" t="s">
        <v>8908</v>
      </c>
      <c r="E5116" s="131">
        <v>0</v>
      </c>
    </row>
    <row r="5117" spans="1:5">
      <c r="A5117" t="s">
        <v>4030</v>
      </c>
      <c r="B5117">
        <v>50</v>
      </c>
      <c r="D5117" s="20" t="s">
        <v>8910</v>
      </c>
      <c r="E5117" s="131">
        <v>0</v>
      </c>
    </row>
    <row r="5118" spans="1:5">
      <c r="A5118" t="s">
        <v>4031</v>
      </c>
      <c r="B5118">
        <v>0</v>
      </c>
      <c r="D5118" s="20" t="s">
        <v>8912</v>
      </c>
      <c r="E5118" s="131">
        <v>0</v>
      </c>
    </row>
    <row r="5119" spans="1:5">
      <c r="A5119" t="s">
        <v>4032</v>
      </c>
      <c r="B5119">
        <v>50</v>
      </c>
      <c r="D5119" s="20" t="s">
        <v>8914</v>
      </c>
      <c r="E5119" s="131">
        <v>0</v>
      </c>
    </row>
    <row r="5120" spans="1:5">
      <c r="A5120" t="s">
        <v>4033</v>
      </c>
      <c r="B5120">
        <v>50</v>
      </c>
      <c r="D5120" s="20" t="s">
        <v>8916</v>
      </c>
      <c r="E5120" s="131">
        <v>0</v>
      </c>
    </row>
    <row r="5121" spans="1:5">
      <c r="A5121" t="s">
        <v>4034</v>
      </c>
      <c r="B5121">
        <v>50</v>
      </c>
      <c r="D5121" s="20" t="s">
        <v>8918</v>
      </c>
      <c r="E5121" s="131">
        <v>0</v>
      </c>
    </row>
    <row r="5122" spans="1:5">
      <c r="A5122" t="s">
        <v>4035</v>
      </c>
      <c r="B5122">
        <v>0</v>
      </c>
      <c r="D5122" s="20" t="s">
        <v>8920</v>
      </c>
      <c r="E5122" s="131">
        <v>0</v>
      </c>
    </row>
    <row r="5123" spans="1:5">
      <c r="A5123" t="s">
        <v>4036</v>
      </c>
      <c r="B5123">
        <v>50</v>
      </c>
      <c r="D5123" s="20" t="s">
        <v>8922</v>
      </c>
      <c r="E5123" s="131">
        <v>0</v>
      </c>
    </row>
    <row r="5124" spans="1:5">
      <c r="A5124" t="s">
        <v>4037</v>
      </c>
      <c r="B5124">
        <v>50</v>
      </c>
      <c r="D5124" s="20" t="s">
        <v>8924</v>
      </c>
      <c r="E5124" s="131">
        <v>0</v>
      </c>
    </row>
    <row r="5125" spans="1:5">
      <c r="A5125" t="s">
        <v>4038</v>
      </c>
      <c r="B5125">
        <v>50</v>
      </c>
      <c r="D5125" s="20" t="s">
        <v>8926</v>
      </c>
      <c r="E5125" s="131">
        <v>0</v>
      </c>
    </row>
    <row r="5126" spans="1:5">
      <c r="A5126" t="s">
        <v>4039</v>
      </c>
      <c r="B5126">
        <v>0</v>
      </c>
      <c r="D5126" s="20" t="s">
        <v>8928</v>
      </c>
      <c r="E5126" s="131">
        <v>0</v>
      </c>
    </row>
    <row r="5127" spans="1:5">
      <c r="A5127" t="s">
        <v>4040</v>
      </c>
      <c r="B5127">
        <v>50</v>
      </c>
      <c r="D5127" s="20" t="s">
        <v>8930</v>
      </c>
      <c r="E5127" s="131">
        <v>0</v>
      </c>
    </row>
    <row r="5128" spans="1:5">
      <c r="A5128" t="s">
        <v>4041</v>
      </c>
      <c r="B5128">
        <v>50</v>
      </c>
      <c r="D5128" s="20" t="s">
        <v>8932</v>
      </c>
      <c r="E5128" s="131">
        <v>0</v>
      </c>
    </row>
    <row r="5129" spans="1:5">
      <c r="A5129" t="s">
        <v>4042</v>
      </c>
      <c r="B5129">
        <v>50</v>
      </c>
      <c r="D5129" s="20" t="s">
        <v>8934</v>
      </c>
      <c r="E5129" s="131">
        <v>0</v>
      </c>
    </row>
    <row r="5130" spans="1:5">
      <c r="A5130" t="s">
        <v>4043</v>
      </c>
      <c r="B5130">
        <v>0</v>
      </c>
      <c r="D5130" s="20" t="s">
        <v>8936</v>
      </c>
      <c r="E5130" s="131">
        <v>0</v>
      </c>
    </row>
    <row r="5131" spans="1:5">
      <c r="A5131" t="s">
        <v>4044</v>
      </c>
      <c r="B5131">
        <v>50</v>
      </c>
      <c r="D5131" s="20" t="s">
        <v>8938</v>
      </c>
      <c r="E5131" s="131">
        <v>0</v>
      </c>
    </row>
    <row r="5132" spans="1:5">
      <c r="A5132" t="s">
        <v>4045</v>
      </c>
      <c r="B5132">
        <v>50</v>
      </c>
      <c r="D5132" s="20" t="s">
        <v>8940</v>
      </c>
      <c r="E5132" s="131">
        <v>0</v>
      </c>
    </row>
    <row r="5133" spans="1:5">
      <c r="A5133" t="s">
        <v>4046</v>
      </c>
      <c r="B5133">
        <v>50</v>
      </c>
      <c r="D5133" s="20" t="s">
        <v>8942</v>
      </c>
      <c r="E5133" s="131">
        <v>0</v>
      </c>
    </row>
    <row r="5134" spans="1:5">
      <c r="A5134" t="s">
        <v>4047</v>
      </c>
      <c r="B5134">
        <v>0</v>
      </c>
      <c r="D5134" s="20" t="s">
        <v>8944</v>
      </c>
      <c r="E5134" s="131">
        <v>0</v>
      </c>
    </row>
    <row r="5135" spans="1:5">
      <c r="A5135" t="s">
        <v>4048</v>
      </c>
      <c r="B5135">
        <v>50</v>
      </c>
      <c r="D5135" s="20" t="s">
        <v>8946</v>
      </c>
      <c r="E5135" s="131">
        <v>0</v>
      </c>
    </row>
    <row r="5136" spans="1:5">
      <c r="A5136" t="s">
        <v>4049</v>
      </c>
      <c r="B5136">
        <v>50</v>
      </c>
      <c r="D5136" s="20" t="s">
        <v>8948</v>
      </c>
      <c r="E5136" s="131">
        <v>0</v>
      </c>
    </row>
    <row r="5137" spans="1:5">
      <c r="A5137" t="s">
        <v>4050</v>
      </c>
      <c r="B5137">
        <v>50</v>
      </c>
      <c r="D5137" s="20" t="s">
        <v>8950</v>
      </c>
      <c r="E5137" s="131">
        <v>0</v>
      </c>
    </row>
    <row r="5138" spans="1:5">
      <c r="A5138" t="s">
        <v>4051</v>
      </c>
      <c r="B5138">
        <v>50</v>
      </c>
      <c r="D5138" s="20" t="s">
        <v>8952</v>
      </c>
      <c r="E5138" s="131">
        <v>0</v>
      </c>
    </row>
    <row r="5139" spans="1:5">
      <c r="A5139" t="s">
        <v>4052</v>
      </c>
      <c r="B5139">
        <v>50</v>
      </c>
      <c r="D5139" s="20" t="s">
        <v>8954</v>
      </c>
      <c r="E5139" s="131">
        <v>0</v>
      </c>
    </row>
    <row r="5140" spans="1:5">
      <c r="A5140" t="s">
        <v>4053</v>
      </c>
      <c r="B5140">
        <v>50</v>
      </c>
      <c r="D5140" s="20" t="s">
        <v>8956</v>
      </c>
      <c r="E5140" s="131">
        <v>0</v>
      </c>
    </row>
    <row r="5141" spans="1:5">
      <c r="A5141" t="s">
        <v>4054</v>
      </c>
      <c r="B5141">
        <v>50</v>
      </c>
      <c r="D5141" s="20" t="s">
        <v>8958</v>
      </c>
      <c r="E5141" s="131">
        <v>0</v>
      </c>
    </row>
    <row r="5142" spans="1:5">
      <c r="A5142" t="s">
        <v>5349</v>
      </c>
      <c r="B5142">
        <v>50</v>
      </c>
      <c r="D5142" s="20" t="s">
        <v>8960</v>
      </c>
      <c r="E5142" s="131">
        <v>0</v>
      </c>
    </row>
    <row r="5143" spans="1:5">
      <c r="A5143" t="s">
        <v>5350</v>
      </c>
      <c r="B5143">
        <v>50</v>
      </c>
      <c r="D5143" s="20" t="s">
        <v>8962</v>
      </c>
      <c r="E5143" s="131">
        <v>0</v>
      </c>
    </row>
    <row r="5144" spans="1:5">
      <c r="A5144" t="s">
        <v>5351</v>
      </c>
      <c r="B5144">
        <v>50</v>
      </c>
      <c r="D5144" s="20" t="s">
        <v>8964</v>
      </c>
      <c r="E5144" s="131">
        <v>0</v>
      </c>
    </row>
    <row r="5145" spans="1:5">
      <c r="A5145" t="s">
        <v>5352</v>
      </c>
      <c r="B5145">
        <v>50</v>
      </c>
      <c r="D5145" s="20" t="s">
        <v>8966</v>
      </c>
      <c r="E5145" s="131">
        <v>0</v>
      </c>
    </row>
    <row r="5146" spans="1:5">
      <c r="A5146" t="s">
        <v>4055</v>
      </c>
      <c r="B5146">
        <v>50</v>
      </c>
      <c r="D5146" s="20" t="s">
        <v>8968</v>
      </c>
      <c r="E5146" s="131">
        <v>0</v>
      </c>
    </row>
    <row r="5147" spans="1:5">
      <c r="A5147" t="s">
        <v>4056</v>
      </c>
      <c r="B5147">
        <v>50</v>
      </c>
      <c r="D5147" s="20" t="s">
        <v>8970</v>
      </c>
      <c r="E5147" s="131">
        <v>0</v>
      </c>
    </row>
    <row r="5148" spans="1:5">
      <c r="A5148" t="s">
        <v>5353</v>
      </c>
      <c r="B5148">
        <v>50</v>
      </c>
      <c r="D5148" s="20" t="s">
        <v>8972</v>
      </c>
      <c r="E5148" s="131">
        <v>0</v>
      </c>
    </row>
    <row r="5149" spans="1:5">
      <c r="A5149" t="s">
        <v>5354</v>
      </c>
      <c r="B5149">
        <v>50</v>
      </c>
      <c r="D5149" s="20" t="s">
        <v>8974</v>
      </c>
      <c r="E5149" s="131">
        <v>0</v>
      </c>
    </row>
    <row r="5150" spans="1:5">
      <c r="A5150" t="s">
        <v>4057</v>
      </c>
      <c r="B5150">
        <v>50</v>
      </c>
      <c r="D5150" s="20" t="s">
        <v>8976</v>
      </c>
      <c r="E5150" s="131">
        <v>0</v>
      </c>
    </row>
    <row r="5151" spans="1:5">
      <c r="A5151" t="s">
        <v>4058</v>
      </c>
      <c r="B5151">
        <v>50</v>
      </c>
      <c r="D5151" s="20" t="s">
        <v>8978</v>
      </c>
      <c r="E5151" s="131">
        <v>0</v>
      </c>
    </row>
    <row r="5152" spans="1:5">
      <c r="A5152" t="s">
        <v>5355</v>
      </c>
      <c r="B5152">
        <v>50</v>
      </c>
      <c r="D5152" s="20" t="s">
        <v>8980</v>
      </c>
      <c r="E5152" s="131">
        <v>0</v>
      </c>
    </row>
    <row r="5153" spans="1:5">
      <c r="A5153" t="s">
        <v>5356</v>
      </c>
      <c r="B5153">
        <v>50</v>
      </c>
      <c r="D5153" s="20" t="s">
        <v>8982</v>
      </c>
      <c r="E5153" s="131">
        <v>0</v>
      </c>
    </row>
    <row r="5154" spans="1:5">
      <c r="A5154" t="s">
        <v>4059</v>
      </c>
      <c r="B5154">
        <v>50</v>
      </c>
      <c r="D5154" s="20" t="s">
        <v>8984</v>
      </c>
      <c r="E5154" s="131">
        <v>0</v>
      </c>
    </row>
    <row r="5155" spans="1:5">
      <c r="A5155" t="s">
        <v>4060</v>
      </c>
      <c r="B5155">
        <v>50</v>
      </c>
      <c r="D5155" s="20" t="s">
        <v>8986</v>
      </c>
      <c r="E5155" s="131">
        <v>0</v>
      </c>
    </row>
    <row r="5156" spans="1:5">
      <c r="A5156" t="s">
        <v>4061</v>
      </c>
      <c r="B5156">
        <v>50</v>
      </c>
      <c r="D5156" s="20" t="s">
        <v>8988</v>
      </c>
      <c r="E5156" s="131">
        <v>0</v>
      </c>
    </row>
    <row r="5157" spans="1:5">
      <c r="A5157" t="s">
        <v>4062</v>
      </c>
      <c r="B5157">
        <v>50</v>
      </c>
      <c r="D5157" s="20" t="s">
        <v>8990</v>
      </c>
      <c r="E5157" s="131">
        <v>0</v>
      </c>
    </row>
    <row r="5158" spans="1:5">
      <c r="A5158" t="s">
        <v>5357</v>
      </c>
      <c r="B5158">
        <v>50</v>
      </c>
      <c r="D5158" s="20" t="s">
        <v>8992</v>
      </c>
      <c r="E5158" s="131">
        <v>0</v>
      </c>
    </row>
    <row r="5159" spans="1:5">
      <c r="A5159" t="s">
        <v>4063</v>
      </c>
      <c r="B5159">
        <v>50</v>
      </c>
      <c r="D5159" s="20" t="s">
        <v>8994</v>
      </c>
      <c r="E5159" s="131">
        <v>0</v>
      </c>
    </row>
    <row r="5160" spans="1:5">
      <c r="A5160" t="s">
        <v>4064</v>
      </c>
      <c r="B5160">
        <v>50</v>
      </c>
      <c r="D5160" s="20" t="s">
        <v>8996</v>
      </c>
      <c r="E5160" s="131">
        <v>0</v>
      </c>
    </row>
    <row r="5161" spans="1:5">
      <c r="A5161" t="s">
        <v>4065</v>
      </c>
      <c r="B5161">
        <v>50</v>
      </c>
      <c r="D5161" s="20" t="s">
        <v>8998</v>
      </c>
      <c r="E5161" s="131">
        <v>0</v>
      </c>
    </row>
    <row r="5162" spans="1:5">
      <c r="A5162" t="s">
        <v>5358</v>
      </c>
      <c r="B5162">
        <v>50</v>
      </c>
      <c r="D5162" s="20" t="s">
        <v>9000</v>
      </c>
      <c r="E5162" s="131">
        <v>0</v>
      </c>
    </row>
    <row r="5163" spans="1:5">
      <c r="A5163" t="s">
        <v>5359</v>
      </c>
      <c r="B5163">
        <v>50</v>
      </c>
      <c r="D5163" s="20" t="s">
        <v>9002</v>
      </c>
      <c r="E5163" s="131">
        <v>0</v>
      </c>
    </row>
    <row r="5164" spans="1:5">
      <c r="A5164" t="s">
        <v>4066</v>
      </c>
      <c r="B5164">
        <v>50</v>
      </c>
      <c r="D5164" s="20" t="s">
        <v>9004</v>
      </c>
      <c r="E5164" s="131">
        <v>0</v>
      </c>
    </row>
    <row r="5165" spans="1:5">
      <c r="A5165" t="s">
        <v>4067</v>
      </c>
      <c r="B5165">
        <v>50</v>
      </c>
      <c r="D5165" s="20" t="s">
        <v>9006</v>
      </c>
      <c r="E5165" s="131">
        <v>0</v>
      </c>
    </row>
    <row r="5166" spans="1:5">
      <c r="A5166" t="s">
        <v>5360</v>
      </c>
      <c r="B5166">
        <v>50</v>
      </c>
      <c r="D5166" s="20" t="s">
        <v>9008</v>
      </c>
      <c r="E5166" s="131">
        <v>0</v>
      </c>
    </row>
    <row r="5167" spans="1:5">
      <c r="A5167" t="s">
        <v>4068</v>
      </c>
      <c r="B5167">
        <v>50</v>
      </c>
      <c r="D5167" s="20" t="s">
        <v>9010</v>
      </c>
      <c r="E5167" s="131">
        <v>0</v>
      </c>
    </row>
    <row r="5168" spans="1:5">
      <c r="A5168" t="s">
        <v>5361</v>
      </c>
      <c r="B5168">
        <v>50</v>
      </c>
      <c r="D5168" s="20" t="s">
        <v>9012</v>
      </c>
      <c r="E5168" s="131">
        <v>0</v>
      </c>
    </row>
    <row r="5169" spans="1:5">
      <c r="A5169" t="s">
        <v>4069</v>
      </c>
      <c r="B5169">
        <v>50</v>
      </c>
      <c r="D5169" s="20" t="s">
        <v>9014</v>
      </c>
      <c r="E5169" s="131">
        <v>0</v>
      </c>
    </row>
    <row r="5170" spans="1:5">
      <c r="A5170" t="s">
        <v>5362</v>
      </c>
      <c r="B5170">
        <v>50</v>
      </c>
      <c r="D5170" s="20" t="s">
        <v>9016</v>
      </c>
      <c r="E5170" s="131">
        <v>0</v>
      </c>
    </row>
    <row r="5171" spans="1:5">
      <c r="A5171" t="s">
        <v>4070</v>
      </c>
      <c r="B5171">
        <v>50</v>
      </c>
      <c r="D5171" s="20" t="s">
        <v>10972</v>
      </c>
      <c r="E5171" s="131">
        <v>0</v>
      </c>
    </row>
    <row r="5172" spans="1:5">
      <c r="A5172" t="s">
        <v>4071</v>
      </c>
      <c r="B5172">
        <v>50</v>
      </c>
      <c r="D5172" s="20" t="s">
        <v>1583</v>
      </c>
      <c r="E5172" s="131">
        <v>0</v>
      </c>
    </row>
    <row r="5173" spans="1:5">
      <c r="A5173" t="s">
        <v>5363</v>
      </c>
      <c r="B5173">
        <v>50</v>
      </c>
      <c r="D5173" s="20" t="s">
        <v>10973</v>
      </c>
      <c r="E5173" s="131">
        <v>0</v>
      </c>
    </row>
    <row r="5174" spans="1:5">
      <c r="A5174" t="s">
        <v>4072</v>
      </c>
      <c r="B5174">
        <v>50</v>
      </c>
      <c r="D5174" s="20" t="s">
        <v>10974</v>
      </c>
      <c r="E5174" s="131">
        <v>0</v>
      </c>
    </row>
    <row r="5175" spans="1:5">
      <c r="A5175" t="s">
        <v>4073</v>
      </c>
      <c r="B5175">
        <v>50</v>
      </c>
      <c r="D5175" s="20" t="s">
        <v>10975</v>
      </c>
      <c r="E5175" s="131">
        <v>0</v>
      </c>
    </row>
    <row r="5176" spans="1:5">
      <c r="A5176" t="s">
        <v>4074</v>
      </c>
      <c r="B5176">
        <v>50</v>
      </c>
      <c r="D5176" s="20" t="s">
        <v>10976</v>
      </c>
      <c r="E5176" s="131">
        <v>0</v>
      </c>
    </row>
    <row r="5177" spans="1:5">
      <c r="A5177" t="s">
        <v>4075</v>
      </c>
      <c r="B5177">
        <v>50</v>
      </c>
      <c r="D5177" s="20" t="s">
        <v>10977</v>
      </c>
      <c r="E5177" s="131">
        <v>0</v>
      </c>
    </row>
    <row r="5178" spans="1:5">
      <c r="A5178" t="s">
        <v>4076</v>
      </c>
      <c r="B5178">
        <v>50</v>
      </c>
      <c r="D5178" s="20" t="s">
        <v>10978</v>
      </c>
      <c r="E5178" s="131">
        <v>0</v>
      </c>
    </row>
    <row r="5179" spans="1:5">
      <c r="A5179" t="s">
        <v>5364</v>
      </c>
      <c r="B5179">
        <v>50</v>
      </c>
      <c r="D5179" s="20" t="s">
        <v>10979</v>
      </c>
      <c r="E5179" s="131">
        <v>0</v>
      </c>
    </row>
    <row r="5180" spans="1:5">
      <c r="A5180" t="s">
        <v>5365</v>
      </c>
      <c r="B5180">
        <v>50</v>
      </c>
      <c r="D5180" s="20" t="s">
        <v>10980</v>
      </c>
      <c r="E5180" s="131">
        <v>0</v>
      </c>
    </row>
    <row r="5181" spans="1:5">
      <c r="A5181" t="s">
        <v>4077</v>
      </c>
      <c r="B5181">
        <v>50</v>
      </c>
      <c r="D5181" s="20" t="s">
        <v>10981</v>
      </c>
      <c r="E5181" s="131">
        <v>0</v>
      </c>
    </row>
    <row r="5182" spans="1:5">
      <c r="A5182" t="s">
        <v>4078</v>
      </c>
      <c r="B5182">
        <v>50</v>
      </c>
      <c r="D5182" s="20" t="s">
        <v>10982</v>
      </c>
      <c r="E5182" s="131">
        <v>0</v>
      </c>
    </row>
    <row r="5183" spans="1:5">
      <c r="A5183" t="s">
        <v>4079</v>
      </c>
      <c r="B5183">
        <v>50</v>
      </c>
      <c r="D5183" s="20" t="s">
        <v>10983</v>
      </c>
      <c r="E5183" s="131">
        <v>0</v>
      </c>
    </row>
    <row r="5184" spans="1:5">
      <c r="A5184" t="s">
        <v>5366</v>
      </c>
      <c r="B5184">
        <v>50</v>
      </c>
      <c r="D5184" s="20" t="s">
        <v>10984</v>
      </c>
      <c r="E5184" s="131">
        <v>0</v>
      </c>
    </row>
    <row r="5185" spans="1:5">
      <c r="A5185" t="s">
        <v>4080</v>
      </c>
      <c r="B5185">
        <v>50</v>
      </c>
      <c r="D5185" s="20" t="s">
        <v>10985</v>
      </c>
      <c r="E5185" s="131">
        <v>0</v>
      </c>
    </row>
    <row r="5186" spans="1:5">
      <c r="A5186" t="s">
        <v>5367</v>
      </c>
      <c r="B5186">
        <v>50</v>
      </c>
      <c r="D5186" s="20" t="s">
        <v>10986</v>
      </c>
      <c r="E5186" s="131">
        <v>0</v>
      </c>
    </row>
    <row r="5187" spans="1:5">
      <c r="A5187" t="s">
        <v>4081</v>
      </c>
      <c r="B5187">
        <v>50</v>
      </c>
      <c r="D5187" s="20" t="s">
        <v>10987</v>
      </c>
      <c r="E5187" s="131">
        <v>0</v>
      </c>
    </row>
    <row r="5188" spans="1:5">
      <c r="A5188" t="s">
        <v>5368</v>
      </c>
      <c r="B5188">
        <v>50</v>
      </c>
      <c r="D5188" s="20" t="s">
        <v>10988</v>
      </c>
      <c r="E5188" s="131">
        <v>0</v>
      </c>
    </row>
    <row r="5189" spans="1:5">
      <c r="A5189" t="s">
        <v>5369</v>
      </c>
      <c r="B5189">
        <v>50</v>
      </c>
      <c r="D5189" s="20" t="s">
        <v>10989</v>
      </c>
      <c r="E5189" s="131">
        <v>0</v>
      </c>
    </row>
    <row r="5190" spans="1:5">
      <c r="A5190" t="s">
        <v>5370</v>
      </c>
      <c r="B5190">
        <v>50</v>
      </c>
      <c r="D5190" s="20" t="s">
        <v>4209</v>
      </c>
      <c r="E5190" s="131">
        <v>72271</v>
      </c>
    </row>
    <row r="5191" spans="1:5">
      <c r="A5191" t="s">
        <v>5371</v>
      </c>
      <c r="B5191">
        <v>50</v>
      </c>
    </row>
    <row r="5192" spans="1:5">
      <c r="A5192" t="s">
        <v>4082</v>
      </c>
      <c r="B5192">
        <v>50</v>
      </c>
    </row>
    <row r="5193" spans="1:5">
      <c r="A5193" t="s">
        <v>4083</v>
      </c>
      <c r="B5193">
        <v>50</v>
      </c>
    </row>
    <row r="5194" spans="1:5">
      <c r="A5194" t="s">
        <v>5372</v>
      </c>
      <c r="B5194">
        <v>50</v>
      </c>
    </row>
    <row r="5195" spans="1:5">
      <c r="A5195" t="s">
        <v>5373</v>
      </c>
      <c r="B5195">
        <v>50</v>
      </c>
    </row>
    <row r="5196" spans="1:5">
      <c r="A5196" t="s">
        <v>5374</v>
      </c>
      <c r="B5196">
        <v>50</v>
      </c>
    </row>
    <row r="5197" spans="1:5">
      <c r="A5197" t="s">
        <v>5375</v>
      </c>
      <c r="B5197">
        <v>50</v>
      </c>
    </row>
    <row r="5198" spans="1:5">
      <c r="A5198" t="s">
        <v>4084</v>
      </c>
      <c r="B5198">
        <v>50</v>
      </c>
    </row>
    <row r="5199" spans="1:5">
      <c r="A5199" t="s">
        <v>5376</v>
      </c>
      <c r="B5199">
        <v>50</v>
      </c>
    </row>
    <row r="5200" spans="1:5">
      <c r="A5200" t="s">
        <v>5377</v>
      </c>
      <c r="B5200">
        <v>50</v>
      </c>
    </row>
    <row r="5201" spans="1:2">
      <c r="A5201" t="s">
        <v>4085</v>
      </c>
      <c r="B5201">
        <v>50</v>
      </c>
    </row>
    <row r="5202" spans="1:2">
      <c r="A5202" t="s">
        <v>5378</v>
      </c>
      <c r="B5202">
        <v>50</v>
      </c>
    </row>
    <row r="5203" spans="1:2">
      <c r="A5203" t="s">
        <v>4086</v>
      </c>
      <c r="B5203">
        <v>50</v>
      </c>
    </row>
    <row r="5204" spans="1:2">
      <c r="A5204" t="s">
        <v>5379</v>
      </c>
      <c r="B5204">
        <v>50</v>
      </c>
    </row>
    <row r="5205" spans="1:2">
      <c r="A5205" t="s">
        <v>5380</v>
      </c>
      <c r="B5205">
        <v>50</v>
      </c>
    </row>
    <row r="5206" spans="1:2">
      <c r="A5206" t="s">
        <v>5381</v>
      </c>
      <c r="B5206">
        <v>50</v>
      </c>
    </row>
    <row r="5207" spans="1:2">
      <c r="A5207" t="s">
        <v>5382</v>
      </c>
      <c r="B5207">
        <v>50</v>
      </c>
    </row>
    <row r="5208" spans="1:2">
      <c r="A5208" t="s">
        <v>5383</v>
      </c>
      <c r="B5208">
        <v>0</v>
      </c>
    </row>
    <row r="5209" spans="1:2">
      <c r="A5209" t="s">
        <v>4129</v>
      </c>
      <c r="B5209">
        <v>0</v>
      </c>
    </row>
    <row r="5210" spans="1:2">
      <c r="A5210" t="s">
        <v>4130</v>
      </c>
      <c r="B5210">
        <v>50</v>
      </c>
    </row>
    <row r="5211" spans="1:2">
      <c r="A5211" t="s">
        <v>4131</v>
      </c>
      <c r="B5211">
        <v>50</v>
      </c>
    </row>
    <row r="5212" spans="1:2">
      <c r="A5212" t="s">
        <v>5384</v>
      </c>
      <c r="B5212">
        <v>50</v>
      </c>
    </row>
    <row r="5213" spans="1:2">
      <c r="A5213" t="s">
        <v>4132</v>
      </c>
      <c r="B5213">
        <v>50</v>
      </c>
    </row>
    <row r="5214" spans="1:2">
      <c r="A5214" t="s">
        <v>4133</v>
      </c>
      <c r="B5214">
        <v>50</v>
      </c>
    </row>
    <row r="5215" spans="1:2">
      <c r="A5215" t="s">
        <v>4134</v>
      </c>
      <c r="B5215">
        <v>50</v>
      </c>
    </row>
    <row r="5216" spans="1:2">
      <c r="A5216" t="s">
        <v>5385</v>
      </c>
      <c r="B5216">
        <v>50</v>
      </c>
    </row>
    <row r="5217" spans="1:2">
      <c r="A5217" t="s">
        <v>5386</v>
      </c>
      <c r="B5217">
        <v>50</v>
      </c>
    </row>
    <row r="5218" spans="1:2">
      <c r="A5218" t="s">
        <v>4135</v>
      </c>
      <c r="B5218">
        <v>50</v>
      </c>
    </row>
    <row r="5219" spans="1:2">
      <c r="A5219" t="s">
        <v>5387</v>
      </c>
      <c r="B5219">
        <v>50</v>
      </c>
    </row>
    <row r="5220" spans="1:2">
      <c r="A5220" t="s">
        <v>4136</v>
      </c>
      <c r="B5220">
        <v>50</v>
      </c>
    </row>
    <row r="5221" spans="1:2">
      <c r="A5221" t="s">
        <v>4137</v>
      </c>
      <c r="B5221">
        <v>50</v>
      </c>
    </row>
    <row r="5222" spans="1:2">
      <c r="A5222" t="s">
        <v>4138</v>
      </c>
      <c r="B5222">
        <v>50</v>
      </c>
    </row>
    <row r="5223" spans="1:2">
      <c r="A5223" t="s">
        <v>4139</v>
      </c>
      <c r="B5223">
        <v>50</v>
      </c>
    </row>
    <row r="5224" spans="1:2">
      <c r="A5224" t="s">
        <v>4140</v>
      </c>
      <c r="B5224">
        <v>50</v>
      </c>
    </row>
    <row r="5225" spans="1:2">
      <c r="A5225" t="s">
        <v>5388</v>
      </c>
      <c r="B5225">
        <v>50</v>
      </c>
    </row>
    <row r="5226" spans="1:2">
      <c r="A5226" t="s">
        <v>4141</v>
      </c>
      <c r="B5226">
        <v>0</v>
      </c>
    </row>
    <row r="5227" spans="1:2">
      <c r="A5227" t="s">
        <v>4142</v>
      </c>
      <c r="B5227">
        <v>50</v>
      </c>
    </row>
    <row r="5228" spans="1:2">
      <c r="A5228" t="s">
        <v>4143</v>
      </c>
      <c r="B5228">
        <v>50</v>
      </c>
    </row>
    <row r="5229" spans="1:2">
      <c r="A5229" t="s">
        <v>4144</v>
      </c>
      <c r="B5229">
        <v>50</v>
      </c>
    </row>
    <row r="5230" spans="1:2">
      <c r="A5230" t="s">
        <v>4145</v>
      </c>
      <c r="B5230">
        <v>50</v>
      </c>
    </row>
    <row r="5231" spans="1:2">
      <c r="A5231" t="s">
        <v>5389</v>
      </c>
      <c r="B5231">
        <v>50</v>
      </c>
    </row>
    <row r="5232" spans="1:2">
      <c r="A5232" t="s">
        <v>4146</v>
      </c>
      <c r="B5232">
        <v>50</v>
      </c>
    </row>
    <row r="5233" spans="1:2">
      <c r="A5233" t="s">
        <v>4147</v>
      </c>
      <c r="B5233">
        <v>50</v>
      </c>
    </row>
    <row r="5234" spans="1:2">
      <c r="A5234" t="s">
        <v>4148</v>
      </c>
      <c r="B5234">
        <v>0</v>
      </c>
    </row>
    <row r="5235" spans="1:2">
      <c r="A5235" t="s">
        <v>4149</v>
      </c>
      <c r="B5235">
        <v>50</v>
      </c>
    </row>
    <row r="5236" spans="1:2">
      <c r="A5236" t="s">
        <v>4150</v>
      </c>
      <c r="B5236">
        <v>50</v>
      </c>
    </row>
    <row r="5237" spans="1:2">
      <c r="A5237" t="s">
        <v>4151</v>
      </c>
      <c r="B5237">
        <v>50</v>
      </c>
    </row>
    <row r="5238" spans="1:2">
      <c r="A5238" t="s">
        <v>4152</v>
      </c>
      <c r="B5238">
        <v>0</v>
      </c>
    </row>
    <row r="5239" spans="1:2">
      <c r="A5239" t="s">
        <v>4153</v>
      </c>
      <c r="B5239">
        <v>50</v>
      </c>
    </row>
    <row r="5240" spans="1:2">
      <c r="A5240" t="s">
        <v>5391</v>
      </c>
      <c r="B5240">
        <v>50</v>
      </c>
    </row>
    <row r="5241" spans="1:2">
      <c r="A5241" t="s">
        <v>5392</v>
      </c>
      <c r="B5241">
        <v>50</v>
      </c>
    </row>
    <row r="5242" spans="1:2">
      <c r="A5242" t="s">
        <v>5390</v>
      </c>
      <c r="B5242">
        <v>50</v>
      </c>
    </row>
    <row r="5243" spans="1:2">
      <c r="A5243" t="s">
        <v>5393</v>
      </c>
      <c r="B5243">
        <v>50</v>
      </c>
    </row>
    <row r="5244" spans="1:2">
      <c r="A5244" t="s">
        <v>4154</v>
      </c>
      <c r="B5244">
        <v>50</v>
      </c>
    </row>
    <row r="5245" spans="1:2">
      <c r="A5245" t="s">
        <v>4155</v>
      </c>
      <c r="B5245">
        <v>50</v>
      </c>
    </row>
    <row r="5246" spans="1:2">
      <c r="A5246" t="s">
        <v>5394</v>
      </c>
      <c r="B5246">
        <v>50</v>
      </c>
    </row>
    <row r="5247" spans="1:2">
      <c r="A5247" t="s">
        <v>5395</v>
      </c>
      <c r="B5247">
        <v>50</v>
      </c>
    </row>
    <row r="5248" spans="1:2">
      <c r="A5248" t="s">
        <v>5396</v>
      </c>
      <c r="B5248">
        <v>50</v>
      </c>
    </row>
    <row r="5249" spans="1:2">
      <c r="A5249" t="s">
        <v>4156</v>
      </c>
      <c r="B5249">
        <v>50</v>
      </c>
    </row>
    <row r="5250" spans="1:2">
      <c r="A5250" t="s">
        <v>5397</v>
      </c>
      <c r="B5250">
        <v>50</v>
      </c>
    </row>
    <row r="5251" spans="1:2">
      <c r="A5251" t="s">
        <v>5399</v>
      </c>
      <c r="B5251">
        <v>50</v>
      </c>
    </row>
    <row r="5252" spans="1:2">
      <c r="A5252" t="s">
        <v>5400</v>
      </c>
      <c r="B5252">
        <v>50</v>
      </c>
    </row>
    <row r="5253" spans="1:2">
      <c r="A5253" t="s">
        <v>5398</v>
      </c>
      <c r="B5253">
        <v>50</v>
      </c>
    </row>
    <row r="5254" spans="1:2">
      <c r="A5254" t="s">
        <v>5401</v>
      </c>
      <c r="B5254">
        <v>50</v>
      </c>
    </row>
    <row r="5255" spans="1:2">
      <c r="A5255" t="s">
        <v>4157</v>
      </c>
      <c r="B5255">
        <v>50</v>
      </c>
    </row>
    <row r="5256" spans="1:2">
      <c r="A5256" t="s">
        <v>5402</v>
      </c>
      <c r="B5256">
        <v>50</v>
      </c>
    </row>
    <row r="5257" spans="1:2">
      <c r="A5257" t="s">
        <v>5403</v>
      </c>
      <c r="B5257">
        <v>50</v>
      </c>
    </row>
    <row r="5258" spans="1:2">
      <c r="A5258" t="s">
        <v>5404</v>
      </c>
      <c r="B5258">
        <v>50</v>
      </c>
    </row>
    <row r="5259" spans="1:2">
      <c r="A5259" t="s">
        <v>5405</v>
      </c>
      <c r="B5259">
        <v>50</v>
      </c>
    </row>
    <row r="5260" spans="1:2">
      <c r="A5260" t="s">
        <v>5406</v>
      </c>
      <c r="B5260">
        <v>50</v>
      </c>
    </row>
    <row r="5261" spans="1:2">
      <c r="A5261" t="s">
        <v>5407</v>
      </c>
      <c r="B5261">
        <v>50</v>
      </c>
    </row>
    <row r="5262" spans="1:2">
      <c r="A5262" t="s">
        <v>5408</v>
      </c>
      <c r="B5262">
        <v>50</v>
      </c>
    </row>
    <row r="5263" spans="1:2">
      <c r="A5263" t="s">
        <v>5409</v>
      </c>
      <c r="B5263">
        <v>50</v>
      </c>
    </row>
    <row r="5264" spans="1:2">
      <c r="A5264" t="s">
        <v>4158</v>
      </c>
      <c r="B5264">
        <v>0</v>
      </c>
    </row>
    <row r="5265" spans="1:2">
      <c r="A5265" t="s">
        <v>5410</v>
      </c>
      <c r="B5265">
        <v>0</v>
      </c>
    </row>
    <row r="5266" spans="1:2">
      <c r="A5266" t="s">
        <v>5411</v>
      </c>
      <c r="B5266">
        <v>0</v>
      </c>
    </row>
    <row r="5267" spans="1:2">
      <c r="A5267" t="s">
        <v>4159</v>
      </c>
      <c r="B5267">
        <v>50</v>
      </c>
    </row>
    <row r="5268" spans="1:2">
      <c r="A5268" t="s">
        <v>5412</v>
      </c>
      <c r="B5268">
        <v>0</v>
      </c>
    </row>
    <row r="5269" spans="1:2">
      <c r="A5269" t="s">
        <v>5413</v>
      </c>
      <c r="B5269">
        <v>0</v>
      </c>
    </row>
    <row r="5270" spans="1:2">
      <c r="A5270" t="s">
        <v>5414</v>
      </c>
      <c r="B5270">
        <v>50</v>
      </c>
    </row>
    <row r="5271" spans="1:2">
      <c r="A5271" t="s">
        <v>4160</v>
      </c>
      <c r="B5271">
        <v>50</v>
      </c>
    </row>
    <row r="5272" spans="1:2">
      <c r="A5272" t="s">
        <v>5415</v>
      </c>
      <c r="B5272">
        <v>50</v>
      </c>
    </row>
    <row r="5273" spans="1:2">
      <c r="A5273" t="s">
        <v>10973</v>
      </c>
      <c r="B5273">
        <v>0</v>
      </c>
    </row>
    <row r="5274" spans="1:2">
      <c r="A5274" t="s">
        <v>10974</v>
      </c>
      <c r="B5274">
        <v>0</v>
      </c>
    </row>
    <row r="5275" spans="1:2">
      <c r="A5275" t="s">
        <v>10975</v>
      </c>
      <c r="B5275">
        <v>0</v>
      </c>
    </row>
    <row r="5276" spans="1:2">
      <c r="A5276" t="s">
        <v>10976</v>
      </c>
      <c r="B5276">
        <v>0</v>
      </c>
    </row>
    <row r="5277" spans="1:2">
      <c r="A5277" t="s">
        <v>10977</v>
      </c>
      <c r="B5277">
        <v>0</v>
      </c>
    </row>
    <row r="5278" spans="1:2">
      <c r="A5278" t="s">
        <v>10978</v>
      </c>
      <c r="B5278">
        <v>0</v>
      </c>
    </row>
    <row r="5279" spans="1:2">
      <c r="A5279" t="s">
        <v>10979</v>
      </c>
      <c r="B5279">
        <v>0</v>
      </c>
    </row>
    <row r="5280" spans="1:2">
      <c r="A5280" t="s">
        <v>10980</v>
      </c>
      <c r="B5280">
        <v>0</v>
      </c>
    </row>
    <row r="5281" spans="1:2">
      <c r="A5281" t="s">
        <v>10981</v>
      </c>
      <c r="B5281">
        <v>0</v>
      </c>
    </row>
    <row r="5282" spans="1:2">
      <c r="A5282" t="s">
        <v>10982</v>
      </c>
      <c r="B5282">
        <v>0</v>
      </c>
    </row>
    <row r="5283" spans="1:2">
      <c r="A5283" t="s">
        <v>10983</v>
      </c>
      <c r="B5283">
        <v>0</v>
      </c>
    </row>
    <row r="5284" spans="1:2">
      <c r="A5284" t="s">
        <v>10984</v>
      </c>
      <c r="B5284">
        <v>0</v>
      </c>
    </row>
    <row r="5285" spans="1:2">
      <c r="A5285" t="s">
        <v>10985</v>
      </c>
      <c r="B5285">
        <v>0</v>
      </c>
    </row>
    <row r="5286" spans="1:2">
      <c r="A5286" t="s">
        <v>10986</v>
      </c>
      <c r="B5286">
        <v>0</v>
      </c>
    </row>
    <row r="5287" spans="1:2">
      <c r="A5287" t="s">
        <v>10987</v>
      </c>
      <c r="B5287">
        <v>0</v>
      </c>
    </row>
    <row r="5288" spans="1:2">
      <c r="A5288" t="s">
        <v>10988</v>
      </c>
      <c r="B5288">
        <v>0</v>
      </c>
    </row>
    <row r="5289" spans="1:2">
      <c r="A5289" t="s">
        <v>10989</v>
      </c>
      <c r="B5289">
        <v>0</v>
      </c>
    </row>
    <row r="5290" spans="1:2">
      <c r="A5290" t="s">
        <v>4161</v>
      </c>
      <c r="B5290">
        <v>0</v>
      </c>
    </row>
    <row r="5291" spans="1:2">
      <c r="A5291" t="s">
        <v>4162</v>
      </c>
      <c r="B5291">
        <v>0</v>
      </c>
    </row>
    <row r="5292" spans="1:2">
      <c r="A5292" t="s">
        <v>4163</v>
      </c>
      <c r="B5292">
        <v>0</v>
      </c>
    </row>
    <row r="5293" spans="1:2">
      <c r="A5293" t="s">
        <v>4164</v>
      </c>
      <c r="B5293">
        <v>0</v>
      </c>
    </row>
    <row r="5294" spans="1:2">
      <c r="A5294" t="s">
        <v>4165</v>
      </c>
      <c r="B5294">
        <v>0</v>
      </c>
    </row>
    <row r="5295" spans="1:2">
      <c r="A5295" t="s">
        <v>4166</v>
      </c>
      <c r="B5295">
        <v>0</v>
      </c>
    </row>
    <row r="5296" spans="1:2">
      <c r="A5296" t="s">
        <v>4167</v>
      </c>
      <c r="B5296">
        <v>0</v>
      </c>
    </row>
    <row r="5297" spans="1:2">
      <c r="A5297" t="s">
        <v>4168</v>
      </c>
      <c r="B5297">
        <v>0</v>
      </c>
    </row>
    <row r="5298" spans="1:2">
      <c r="A5298" t="s">
        <v>4169</v>
      </c>
      <c r="B5298">
        <v>0</v>
      </c>
    </row>
    <row r="5299" spans="1:2">
      <c r="A5299" t="s">
        <v>4171</v>
      </c>
      <c r="B5299">
        <v>467</v>
      </c>
    </row>
    <row r="5300" spans="1:2">
      <c r="A5300" t="s">
        <v>4172</v>
      </c>
      <c r="B5300">
        <v>27</v>
      </c>
    </row>
    <row r="5301" spans="1:2">
      <c r="A5301" t="s">
        <v>4174</v>
      </c>
      <c r="B5301">
        <v>107</v>
      </c>
    </row>
    <row r="5302" spans="1:2">
      <c r="A5302" t="s">
        <v>4175</v>
      </c>
      <c r="B5302">
        <v>92</v>
      </c>
    </row>
    <row r="5303" spans="1:2">
      <c r="A5303" t="s">
        <v>4176</v>
      </c>
      <c r="B5303">
        <v>43</v>
      </c>
    </row>
    <row r="5304" spans="1:2">
      <c r="A5304" t="s">
        <v>4177</v>
      </c>
      <c r="B5304">
        <v>87</v>
      </c>
    </row>
    <row r="5305" spans="1:2">
      <c r="A5305" t="s">
        <v>4178</v>
      </c>
      <c r="B5305">
        <v>119</v>
      </c>
    </row>
    <row r="5306" spans="1:2">
      <c r="A5306" t="s">
        <v>4179</v>
      </c>
      <c r="B5306">
        <v>4</v>
      </c>
    </row>
    <row r="5307" spans="1:2">
      <c r="A5307" t="s">
        <v>4181</v>
      </c>
      <c r="B5307">
        <v>26</v>
      </c>
    </row>
    <row r="5308" spans="1:2">
      <c r="A5308" t="s">
        <v>4182</v>
      </c>
      <c r="B5308">
        <v>0</v>
      </c>
    </row>
    <row r="5309" spans="1:2">
      <c r="A5309" t="s">
        <v>4183</v>
      </c>
      <c r="B5309">
        <v>0</v>
      </c>
    </row>
    <row r="5310" spans="1:2">
      <c r="A5310" t="s">
        <v>4184</v>
      </c>
      <c r="B5310">
        <v>0</v>
      </c>
    </row>
    <row r="5311" spans="1:2">
      <c r="A5311" t="s">
        <v>4185</v>
      </c>
      <c r="B5311">
        <v>0</v>
      </c>
    </row>
    <row r="5312" spans="1:2">
      <c r="A5312" t="s">
        <v>4186</v>
      </c>
      <c r="B5312">
        <v>0</v>
      </c>
    </row>
    <row r="5313" spans="1:2">
      <c r="A5313" t="s">
        <v>4187</v>
      </c>
      <c r="B5313">
        <v>0</v>
      </c>
    </row>
    <row r="5314" spans="1:2">
      <c r="A5314" t="s">
        <v>4188</v>
      </c>
      <c r="B5314">
        <v>0</v>
      </c>
    </row>
    <row r="5315" spans="1:2">
      <c r="A5315" t="s">
        <v>4189</v>
      </c>
      <c r="B5315">
        <v>0</v>
      </c>
    </row>
    <row r="5316" spans="1:2">
      <c r="A5316" t="s">
        <v>4190</v>
      </c>
      <c r="B5316">
        <v>0</v>
      </c>
    </row>
    <row r="5317" spans="1:2">
      <c r="A5317" t="s">
        <v>4191</v>
      </c>
      <c r="B5317">
        <v>0</v>
      </c>
    </row>
    <row r="5318" spans="1:2">
      <c r="A5318" t="s">
        <v>4192</v>
      </c>
      <c r="B5318">
        <v>0</v>
      </c>
    </row>
    <row r="5319" spans="1:2">
      <c r="A5319" t="s">
        <v>4193</v>
      </c>
      <c r="B5319">
        <v>0</v>
      </c>
    </row>
    <row r="5320" spans="1:2">
      <c r="A5320" t="s">
        <v>4194</v>
      </c>
      <c r="B5320">
        <v>0</v>
      </c>
    </row>
    <row r="5321" spans="1:2">
      <c r="A5321" t="s">
        <v>4195</v>
      </c>
      <c r="B5321">
        <v>0</v>
      </c>
    </row>
    <row r="5322" spans="1:2">
      <c r="A5322" t="s">
        <v>4196</v>
      </c>
      <c r="B5322">
        <v>0</v>
      </c>
    </row>
    <row r="5323" spans="1:2">
      <c r="A5323" t="s">
        <v>4197</v>
      </c>
      <c r="B5323">
        <v>0</v>
      </c>
    </row>
    <row r="5324" spans="1:2">
      <c r="A5324" t="s">
        <v>4198</v>
      </c>
      <c r="B5324">
        <v>0</v>
      </c>
    </row>
    <row r="5325" spans="1:2">
      <c r="A5325" t="s">
        <v>4199</v>
      </c>
      <c r="B5325">
        <v>0</v>
      </c>
    </row>
    <row r="5326" spans="1:2">
      <c r="A5326" t="s">
        <v>4200</v>
      </c>
      <c r="B5326">
        <v>0</v>
      </c>
    </row>
    <row r="5327" spans="1:2">
      <c r="A5327" t="s">
        <v>4201</v>
      </c>
      <c r="B5327">
        <v>0</v>
      </c>
    </row>
    <row r="5328" spans="1:2">
      <c r="A5328" t="s">
        <v>4202</v>
      </c>
      <c r="B5328">
        <v>0</v>
      </c>
    </row>
    <row r="5329" spans="1:2">
      <c r="A5329" t="s">
        <v>4203</v>
      </c>
      <c r="B5329">
        <v>0</v>
      </c>
    </row>
    <row r="5330" spans="1:2">
      <c r="A5330" t="s">
        <v>4204</v>
      </c>
      <c r="B5330">
        <v>0</v>
      </c>
    </row>
  </sheetData>
  <sortState ref="A2:B10623">
    <sortCondition ref="A2:A1062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29"/>
  <sheetViews>
    <sheetView tabSelected="1" zoomScale="106" workbookViewId="0">
      <selection activeCell="B16" sqref="B16"/>
    </sheetView>
  </sheetViews>
  <sheetFormatPr defaultColWidth="11" defaultRowHeight="15.75"/>
  <cols>
    <col min="1" max="1" width="25.375" customWidth="1"/>
    <col min="2" max="2" width="97.5" customWidth="1"/>
    <col min="9" max="9" width="10.875" style="24"/>
  </cols>
  <sheetData>
    <row r="1" spans="1:9">
      <c r="A1" s="19"/>
      <c r="B1" s="123"/>
      <c r="C1" s="19"/>
      <c r="D1" s="19"/>
      <c r="E1" s="19"/>
      <c r="F1" s="19"/>
      <c r="G1" s="19"/>
      <c r="H1" s="19"/>
      <c r="I1" s="23" t="s">
        <v>4210</v>
      </c>
    </row>
    <row r="2" spans="1:9" ht="60" customHeight="1">
      <c r="A2" s="19" t="s">
        <v>4211</v>
      </c>
      <c r="B2" t="s">
        <v>10990</v>
      </c>
      <c r="C2" s="19"/>
      <c r="D2" s="19"/>
      <c r="E2" s="19"/>
      <c r="F2" s="19"/>
      <c r="G2" s="19"/>
      <c r="H2" s="19"/>
      <c r="I2" s="23" t="s">
        <v>10971</v>
      </c>
    </row>
    <row r="3" spans="1:9">
      <c r="I3" s="24" t="s">
        <v>1666</v>
      </c>
    </row>
    <row r="4" spans="1:9">
      <c r="B4" t="s">
        <v>10991</v>
      </c>
      <c r="I4" s="24" t="s">
        <v>1667</v>
      </c>
    </row>
    <row r="5" spans="1:9">
      <c r="I5" s="24" t="s">
        <v>1668</v>
      </c>
    </row>
    <row r="6" spans="1:9">
      <c r="I6" s="24" t="s">
        <v>1669</v>
      </c>
    </row>
    <row r="7" spans="1:9">
      <c r="B7" s="123"/>
      <c r="I7" s="24" t="s">
        <v>1670</v>
      </c>
    </row>
    <row r="8" spans="1:9">
      <c r="A8" t="s">
        <v>8157</v>
      </c>
      <c r="B8" t="s">
        <v>10992</v>
      </c>
      <c r="I8" s="24" t="s">
        <v>1671</v>
      </c>
    </row>
    <row r="9" spans="1:9" ht="18.75">
      <c r="B9" s="124"/>
      <c r="I9" s="24" t="s">
        <v>1672</v>
      </c>
    </row>
    <row r="10" spans="1:9">
      <c r="I10" s="24" t="s">
        <v>1673</v>
      </c>
    </row>
    <row r="11" spans="1:9">
      <c r="I11" s="24" t="s">
        <v>1674</v>
      </c>
    </row>
    <row r="12" spans="1:9">
      <c r="I12" s="24" t="s">
        <v>1675</v>
      </c>
    </row>
    <row r="13" spans="1:9">
      <c r="I13" s="24" t="s">
        <v>1676</v>
      </c>
    </row>
    <row r="14" spans="1:9">
      <c r="A14" t="s">
        <v>8158</v>
      </c>
      <c r="B14" t="s">
        <v>10992</v>
      </c>
      <c r="I14" s="24" t="s">
        <v>1677</v>
      </c>
    </row>
    <row r="15" spans="1:9">
      <c r="I15" s="24" t="s">
        <v>1678</v>
      </c>
    </row>
    <row r="16" spans="1:9">
      <c r="I16" s="24" t="s">
        <v>1680</v>
      </c>
    </row>
    <row r="17" spans="2:9">
      <c r="I17" s="24" t="s">
        <v>1681</v>
      </c>
    </row>
    <row r="18" spans="2:9">
      <c r="I18" s="24" t="s">
        <v>1679</v>
      </c>
    </row>
    <row r="19" spans="2:9">
      <c r="I19" s="24" t="s">
        <v>4212</v>
      </c>
    </row>
    <row r="20" spans="2:9">
      <c r="I20" s="24" t="s">
        <v>30</v>
      </c>
    </row>
    <row r="21" spans="2:9">
      <c r="I21" s="24" t="s">
        <v>54</v>
      </c>
    </row>
    <row r="22" spans="2:9">
      <c r="I22" s="24" t="s">
        <v>55</v>
      </c>
    </row>
    <row r="23" spans="2:9">
      <c r="B23" s="123"/>
      <c r="I23" s="24" t="s">
        <v>67</v>
      </c>
    </row>
    <row r="24" spans="2:9" ht="18.75">
      <c r="B24" s="124"/>
      <c r="I24" s="24" t="s">
        <v>76</v>
      </c>
    </row>
    <row r="25" spans="2:9">
      <c r="I25" s="24" t="s">
        <v>84</v>
      </c>
    </row>
    <row r="26" spans="2:9">
      <c r="I26" s="24" t="s">
        <v>92</v>
      </c>
    </row>
    <row r="27" spans="2:9">
      <c r="I27" s="24" t="s">
        <v>112</v>
      </c>
    </row>
    <row r="28" spans="2:9">
      <c r="I28" s="24" t="s">
        <v>117</v>
      </c>
    </row>
    <row r="29" spans="2:9">
      <c r="I29" s="24" t="s">
        <v>127</v>
      </c>
    </row>
    <row r="30" spans="2:9">
      <c r="I30" s="24" t="s">
        <v>130</v>
      </c>
    </row>
    <row r="31" spans="2:9">
      <c r="I31" s="24" t="s">
        <v>141</v>
      </c>
    </row>
    <row r="32" spans="2:9">
      <c r="I32" s="24" t="s">
        <v>158</v>
      </c>
    </row>
    <row r="33" spans="2:9">
      <c r="I33" s="24" t="s">
        <v>224</v>
      </c>
    </row>
    <row r="34" spans="2:9">
      <c r="I34" s="24" t="s">
        <v>246</v>
      </c>
    </row>
    <row r="35" spans="2:9">
      <c r="I35" s="24" t="s">
        <v>256</v>
      </c>
    </row>
    <row r="36" spans="2:9">
      <c r="I36" s="24" t="s">
        <v>1309</v>
      </c>
    </row>
    <row r="37" spans="2:9">
      <c r="I37" s="24" t="s">
        <v>1321</v>
      </c>
    </row>
    <row r="38" spans="2:9">
      <c r="I38" s="24" t="s">
        <v>1358</v>
      </c>
    </row>
    <row r="39" spans="2:9">
      <c r="I39" s="24" t="s">
        <v>1409</v>
      </c>
    </row>
    <row r="40" spans="2:9">
      <c r="I40" s="24" t="s">
        <v>1421</v>
      </c>
    </row>
    <row r="41" spans="2:9">
      <c r="I41" s="24" t="s">
        <v>1427</v>
      </c>
    </row>
    <row r="42" spans="2:9">
      <c r="I42" s="24" t="s">
        <v>1459</v>
      </c>
    </row>
    <row r="43" spans="2:9">
      <c r="I43" s="24" t="s">
        <v>1460</v>
      </c>
    </row>
    <row r="44" spans="2:9">
      <c r="I44" s="24" t="s">
        <v>5416</v>
      </c>
    </row>
    <row r="45" spans="2:9">
      <c r="I45" s="24" t="s">
        <v>5420</v>
      </c>
    </row>
    <row r="46" spans="2:9">
      <c r="B46" s="123"/>
      <c r="I46" s="24" t="s">
        <v>5421</v>
      </c>
    </row>
    <row r="47" spans="2:9" ht="18.75">
      <c r="B47" s="124"/>
      <c r="I47" s="24" t="s">
        <v>5422</v>
      </c>
    </row>
    <row r="48" spans="2:9">
      <c r="I48" s="24" t="s">
        <v>5423</v>
      </c>
    </row>
    <row r="49" spans="2:9">
      <c r="I49" s="24" t="s">
        <v>3310</v>
      </c>
    </row>
    <row r="50" spans="2:9">
      <c r="I50" s="24" t="s">
        <v>5428</v>
      </c>
    </row>
    <row r="51" spans="2:9">
      <c r="I51" s="24" t="s">
        <v>4212</v>
      </c>
    </row>
    <row r="52" spans="2:9">
      <c r="I52" s="24" t="s">
        <v>262</v>
      </c>
    </row>
    <row r="53" spans="2:9">
      <c r="B53" t="s">
        <v>8265</v>
      </c>
      <c r="I53" s="24" t="s">
        <v>1295</v>
      </c>
    </row>
    <row r="54" spans="2:9">
      <c r="I54" s="24" t="s">
        <v>1299</v>
      </c>
    </row>
    <row r="55" spans="2:9">
      <c r="I55" s="24" t="s">
        <v>1301</v>
      </c>
    </row>
    <row r="56" spans="2:9">
      <c r="I56" s="24" t="s">
        <v>1308</v>
      </c>
    </row>
    <row r="57" spans="2:9">
      <c r="I57" s="24" t="s">
        <v>1309</v>
      </c>
    </row>
    <row r="58" spans="2:9">
      <c r="I58" s="24" t="s">
        <v>1314</v>
      </c>
    </row>
    <row r="59" spans="2:9">
      <c r="I59" s="24" t="s">
        <v>1321</v>
      </c>
    </row>
    <row r="60" spans="2:9">
      <c r="I60" s="24" t="s">
        <v>1326</v>
      </c>
    </row>
    <row r="61" spans="2:9">
      <c r="I61" s="24" t="s">
        <v>1328</v>
      </c>
    </row>
    <row r="62" spans="2:9">
      <c r="I62" s="24" t="s">
        <v>1331</v>
      </c>
    </row>
    <row r="63" spans="2:9">
      <c r="I63" s="24" t="s">
        <v>1342</v>
      </c>
    </row>
    <row r="64" spans="2:9">
      <c r="I64" s="24" t="s">
        <v>1343</v>
      </c>
    </row>
    <row r="65" spans="9:9">
      <c r="I65" s="24" t="s">
        <v>1344</v>
      </c>
    </row>
    <row r="66" spans="9:9">
      <c r="I66" s="24" t="s">
        <v>1350</v>
      </c>
    </row>
    <row r="67" spans="9:9">
      <c r="I67" s="24" t="s">
        <v>1356</v>
      </c>
    </row>
    <row r="68" spans="9:9">
      <c r="I68" s="24" t="s">
        <v>5430</v>
      </c>
    </row>
    <row r="69" spans="9:9">
      <c r="I69" s="24" t="s">
        <v>1394</v>
      </c>
    </row>
    <row r="70" spans="9:9">
      <c r="I70" s="24" t="s">
        <v>1398</v>
      </c>
    </row>
    <row r="71" spans="9:9">
      <c r="I71" s="24" t="s">
        <v>1400</v>
      </c>
    </row>
    <row r="72" spans="9:9">
      <c r="I72" s="24" t="s">
        <v>1408</v>
      </c>
    </row>
    <row r="73" spans="9:9">
      <c r="I73" s="24" t="s">
        <v>1409</v>
      </c>
    </row>
    <row r="74" spans="9:9">
      <c r="I74" s="24" t="s">
        <v>1412</v>
      </c>
    </row>
    <row r="75" spans="9:9">
      <c r="I75" s="24" t="s">
        <v>1414</v>
      </c>
    </row>
    <row r="76" spans="9:9">
      <c r="I76" s="24" t="s">
        <v>1421</v>
      </c>
    </row>
    <row r="77" spans="9:9">
      <c r="I77" s="24" t="s">
        <v>1427</v>
      </c>
    </row>
    <row r="78" spans="9:9">
      <c r="I78" s="24" t="s">
        <v>1429</v>
      </c>
    </row>
    <row r="79" spans="9:9">
      <c r="I79" s="24" t="s">
        <v>1432</v>
      </c>
    </row>
    <row r="80" spans="9:9">
      <c r="I80" s="24" t="s">
        <v>1436</v>
      </c>
    </row>
    <row r="81" spans="9:9">
      <c r="I81" s="24" t="s">
        <v>1439</v>
      </c>
    </row>
    <row r="82" spans="9:9">
      <c r="I82" s="24" t="s">
        <v>1443</v>
      </c>
    </row>
    <row r="83" spans="9:9">
      <c r="I83" s="24" t="s">
        <v>1445</v>
      </c>
    </row>
    <row r="84" spans="9:9">
      <c r="I84" s="24" t="s">
        <v>1458</v>
      </c>
    </row>
    <row r="85" spans="9:9">
      <c r="I85" s="24" t="s">
        <v>5437</v>
      </c>
    </row>
    <row r="86" spans="9:9">
      <c r="I86" s="24" t="s">
        <v>1479</v>
      </c>
    </row>
    <row r="87" spans="9:9">
      <c r="I87" s="24" t="s">
        <v>3310</v>
      </c>
    </row>
    <row r="88" spans="9:9">
      <c r="I88" s="24" t="s">
        <v>5422</v>
      </c>
    </row>
    <row r="89" spans="9:9">
      <c r="I89" s="24" t="s">
        <v>5423</v>
      </c>
    </row>
    <row r="90" spans="9:9">
      <c r="I90" s="24" t="s">
        <v>4087</v>
      </c>
    </row>
    <row r="91" spans="9:9">
      <c r="I91" s="24" t="s">
        <v>4088</v>
      </c>
    </row>
    <row r="92" spans="9:9">
      <c r="I92" s="24" t="s">
        <v>4090</v>
      </c>
    </row>
    <row r="93" spans="9:9">
      <c r="I93" s="24" t="s">
        <v>4091</v>
      </c>
    </row>
    <row r="94" spans="9:9">
      <c r="I94" s="24" t="s">
        <v>4092</v>
      </c>
    </row>
    <row r="95" spans="9:9">
      <c r="I95" s="24" t="s">
        <v>4093</v>
      </c>
    </row>
    <row r="96" spans="9:9">
      <c r="I96" s="24" t="s">
        <v>5443</v>
      </c>
    </row>
    <row r="97" spans="9:9">
      <c r="I97" s="24" t="s">
        <v>4094</v>
      </c>
    </row>
    <row r="98" spans="9:9">
      <c r="I98" s="24" t="s">
        <v>4095</v>
      </c>
    </row>
    <row r="99" spans="9:9">
      <c r="I99" s="24" t="s">
        <v>4096</v>
      </c>
    </row>
    <row r="100" spans="9:9">
      <c r="I100" s="24" t="s">
        <v>4097</v>
      </c>
    </row>
    <row r="101" spans="9:9">
      <c r="I101" s="24" t="s">
        <v>4098</v>
      </c>
    </row>
    <row r="102" spans="9:9">
      <c r="I102" s="24" t="s">
        <v>4099</v>
      </c>
    </row>
    <row r="103" spans="9:9">
      <c r="I103" s="24" t="s">
        <v>4100</v>
      </c>
    </row>
    <row r="104" spans="9:9">
      <c r="I104" s="24" t="s">
        <v>4101</v>
      </c>
    </row>
    <row r="105" spans="9:9">
      <c r="I105" s="24" t="s">
        <v>4102</v>
      </c>
    </row>
    <row r="106" spans="9:9">
      <c r="I106" s="24" t="s">
        <v>4103</v>
      </c>
    </row>
    <row r="107" spans="9:9">
      <c r="I107" s="24" t="s">
        <v>4105</v>
      </c>
    </row>
    <row r="108" spans="9:9">
      <c r="I108" s="24" t="s">
        <v>4106</v>
      </c>
    </row>
    <row r="109" spans="9:9">
      <c r="I109" s="24" t="s">
        <v>4107</v>
      </c>
    </row>
    <row r="110" spans="9:9">
      <c r="I110" s="24" t="s">
        <v>4108</v>
      </c>
    </row>
    <row r="111" spans="9:9">
      <c r="I111" s="24" t="s">
        <v>4109</v>
      </c>
    </row>
    <row r="112" spans="9:9">
      <c r="I112" s="24" t="s">
        <v>4111</v>
      </c>
    </row>
    <row r="113" spans="9:9">
      <c r="I113" s="24" t="s">
        <v>4112</v>
      </c>
    </row>
    <row r="114" spans="9:9">
      <c r="I114" s="24" t="s">
        <v>4113</v>
      </c>
    </row>
    <row r="115" spans="9:9">
      <c r="I115" s="24" t="s">
        <v>4114</v>
      </c>
    </row>
    <row r="116" spans="9:9">
      <c r="I116" s="24" t="s">
        <v>5444</v>
      </c>
    </row>
    <row r="117" spans="9:9">
      <c r="I117" s="24" t="s">
        <v>4115</v>
      </c>
    </row>
    <row r="118" spans="9:9">
      <c r="I118" s="24" t="s">
        <v>4116</v>
      </c>
    </row>
    <row r="119" spans="9:9">
      <c r="I119" s="24" t="s">
        <v>4117</v>
      </c>
    </row>
    <row r="120" spans="9:9">
      <c r="I120" s="24" t="s">
        <v>4118</v>
      </c>
    </row>
    <row r="121" spans="9:9">
      <c r="I121" s="24" t="s">
        <v>4119</v>
      </c>
    </row>
    <row r="122" spans="9:9">
      <c r="I122" s="24" t="s">
        <v>4120</v>
      </c>
    </row>
    <row r="123" spans="9:9">
      <c r="I123" s="24" t="s">
        <v>4121</v>
      </c>
    </row>
    <row r="124" spans="9:9">
      <c r="I124" s="24" t="s">
        <v>4122</v>
      </c>
    </row>
    <row r="125" spans="9:9">
      <c r="I125" s="24" t="s">
        <v>4123</v>
      </c>
    </row>
    <row r="126" spans="9:9">
      <c r="I126" s="24" t="s">
        <v>4125</v>
      </c>
    </row>
    <row r="127" spans="9:9">
      <c r="I127" s="24" t="s">
        <v>4126</v>
      </c>
    </row>
    <row r="128" spans="9:9">
      <c r="I128" s="24" t="s">
        <v>4127</v>
      </c>
    </row>
    <row r="129" spans="9:9">
      <c r="I129" s="24" t="s">
        <v>4128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BrowseXlsFile">
                <anchor moveWithCells="1" sizeWithCells="1">
                  <from>
                    <xdr:col>2</xdr:col>
                    <xdr:colOff>190500</xdr:colOff>
                    <xdr:row>0</xdr:row>
                    <xdr:rowOff>180975</xdr:rowOff>
                  </from>
                  <to>
                    <xdr:col>5</xdr:col>
                    <xdr:colOff>352425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BrowseCSVFolder">
                <anchor moveWithCells="1" sizeWithCells="1">
                  <from>
                    <xdr:col>2</xdr:col>
                    <xdr:colOff>219075</xdr:colOff>
                    <xdr:row>4</xdr:row>
                    <xdr:rowOff>161925</xdr:rowOff>
                  </from>
                  <to>
                    <xdr:col>5</xdr:col>
                    <xdr:colOff>381000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BrowseDesktopFolder">
                <anchor moveWithCells="1" sizeWithCells="1">
                  <from>
                    <xdr:col>2</xdr:col>
                    <xdr:colOff>276225</xdr:colOff>
                    <xdr:row>12</xdr:row>
                    <xdr:rowOff>0</xdr:rowOff>
                  </from>
                  <to>
                    <xdr:col>5</xdr:col>
                    <xdr:colOff>447675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5549"/>
  <sheetViews>
    <sheetView zoomScaleNormal="100" workbookViewId="0">
      <selection activeCell="F15" sqref="F15"/>
    </sheetView>
  </sheetViews>
  <sheetFormatPr defaultColWidth="10.625" defaultRowHeight="15.75"/>
  <cols>
    <col min="1" max="1" width="18" customWidth="1"/>
    <col min="3" max="3" width="16.625" style="62" customWidth="1"/>
    <col min="4" max="4" width="48" bestFit="1" customWidth="1"/>
  </cols>
  <sheetData>
    <row r="1" spans="1:4">
      <c r="A1" t="s">
        <v>5445</v>
      </c>
      <c r="B1" t="s">
        <v>5446</v>
      </c>
      <c r="C1" s="62" t="s">
        <v>5447</v>
      </c>
      <c r="D1" t="s">
        <v>5448</v>
      </c>
    </row>
    <row r="2" spans="1:4">
      <c r="A2" t="s">
        <v>1508</v>
      </c>
      <c r="B2" s="54">
        <v>21</v>
      </c>
      <c r="C2" s="62">
        <v>21</v>
      </c>
      <c r="D2" t="s">
        <v>273</v>
      </c>
    </row>
    <row r="3" spans="1:4">
      <c r="A3" t="s">
        <v>1685</v>
      </c>
      <c r="B3" s="54">
        <v>10</v>
      </c>
      <c r="C3" s="62">
        <v>8</v>
      </c>
      <c r="D3" t="s">
        <v>274</v>
      </c>
    </row>
    <row r="4" spans="1:4">
      <c r="A4" t="s">
        <v>1722</v>
      </c>
      <c r="B4" s="54">
        <v>10</v>
      </c>
      <c r="C4" s="62">
        <v>8</v>
      </c>
      <c r="D4" t="s">
        <v>276</v>
      </c>
    </row>
    <row r="5" spans="1:4">
      <c r="A5" t="s">
        <v>2809</v>
      </c>
      <c r="B5" s="54">
        <v>10</v>
      </c>
      <c r="C5" s="62">
        <v>7</v>
      </c>
      <c r="D5" t="s">
        <v>277</v>
      </c>
    </row>
    <row r="6" spans="1:4">
      <c r="A6" t="s">
        <v>2783</v>
      </c>
      <c r="B6" s="54">
        <v>10</v>
      </c>
      <c r="C6" s="62">
        <v>7</v>
      </c>
      <c r="D6" t="s">
        <v>279</v>
      </c>
    </row>
    <row r="7" spans="1:4">
      <c r="A7" t="s">
        <v>2784</v>
      </c>
      <c r="B7" s="54">
        <v>10</v>
      </c>
      <c r="C7" s="62">
        <v>7</v>
      </c>
      <c r="D7" t="s">
        <v>280</v>
      </c>
    </row>
    <row r="8" spans="1:4">
      <c r="A8" t="s">
        <v>2810</v>
      </c>
      <c r="B8" s="54">
        <v>10</v>
      </c>
      <c r="C8" s="62">
        <v>7</v>
      </c>
      <c r="D8" t="s">
        <v>671</v>
      </c>
    </row>
    <row r="9" spans="1:4">
      <c r="A9" t="s">
        <v>17</v>
      </c>
      <c r="B9" s="54">
        <v>10</v>
      </c>
      <c r="C9" s="62">
        <v>7</v>
      </c>
      <c r="D9" t="s">
        <v>1768</v>
      </c>
    </row>
    <row r="10" spans="1:4">
      <c r="A10" t="s">
        <v>3191</v>
      </c>
      <c r="B10" s="54">
        <v>10</v>
      </c>
      <c r="C10" s="62">
        <v>7</v>
      </c>
      <c r="D10" t="s">
        <v>1769</v>
      </c>
    </row>
    <row r="11" spans="1:4">
      <c r="A11" t="s">
        <v>2463</v>
      </c>
      <c r="B11" s="54">
        <v>10</v>
      </c>
      <c r="C11" s="62">
        <v>7</v>
      </c>
      <c r="D11" t="s">
        <v>1771</v>
      </c>
    </row>
    <row r="12" spans="1:4">
      <c r="A12" t="s">
        <v>2790</v>
      </c>
      <c r="B12" s="54">
        <v>10</v>
      </c>
      <c r="C12" s="62">
        <v>6</v>
      </c>
      <c r="D12" t="s">
        <v>1772</v>
      </c>
    </row>
    <row r="13" spans="1:4">
      <c r="A13" t="s">
        <v>3302</v>
      </c>
      <c r="B13" s="54">
        <v>10</v>
      </c>
      <c r="C13" s="62">
        <v>6</v>
      </c>
      <c r="D13" t="s">
        <v>1774</v>
      </c>
    </row>
    <row r="14" spans="1:4">
      <c r="A14" t="s">
        <v>2794</v>
      </c>
      <c r="B14" s="54">
        <v>10</v>
      </c>
      <c r="C14" s="62">
        <v>6</v>
      </c>
      <c r="D14" t="s">
        <v>1775</v>
      </c>
    </row>
    <row r="15" spans="1:4">
      <c r="A15" t="s">
        <v>1516</v>
      </c>
      <c r="B15" s="54">
        <v>10</v>
      </c>
      <c r="C15" s="62">
        <v>6</v>
      </c>
      <c r="D15" t="s">
        <v>2036</v>
      </c>
    </row>
    <row r="16" spans="1:4">
      <c r="A16" t="s">
        <v>1726</v>
      </c>
      <c r="B16" s="54">
        <v>10</v>
      </c>
      <c r="C16" s="62">
        <v>6</v>
      </c>
      <c r="D16" t="s">
        <v>2037</v>
      </c>
    </row>
    <row r="17" spans="1:4">
      <c r="A17" t="s">
        <v>2773</v>
      </c>
      <c r="B17" s="54">
        <v>10</v>
      </c>
      <c r="C17" s="62">
        <v>5</v>
      </c>
      <c r="D17" t="s">
        <v>2042</v>
      </c>
    </row>
    <row r="18" spans="1:4">
      <c r="A18" t="s">
        <v>69</v>
      </c>
      <c r="B18" s="54">
        <v>10</v>
      </c>
      <c r="C18" s="62">
        <v>5</v>
      </c>
      <c r="D18" t="s">
        <v>2740</v>
      </c>
    </row>
    <row r="19" spans="1:4">
      <c r="A19" t="s">
        <v>2805</v>
      </c>
      <c r="B19" s="54">
        <v>10</v>
      </c>
      <c r="C19" s="62">
        <v>5</v>
      </c>
      <c r="D19" t="s">
        <v>2741</v>
      </c>
    </row>
    <row r="20" spans="1:4">
      <c r="A20" t="s">
        <v>2757</v>
      </c>
      <c r="B20" s="54">
        <v>10</v>
      </c>
      <c r="C20" s="62">
        <v>5</v>
      </c>
      <c r="D20" t="s">
        <v>2742</v>
      </c>
    </row>
    <row r="21" spans="1:4">
      <c r="A21" t="s">
        <v>720</v>
      </c>
      <c r="B21" s="54">
        <v>10</v>
      </c>
      <c r="C21" s="62">
        <v>5</v>
      </c>
      <c r="D21" t="s">
        <v>2743</v>
      </c>
    </row>
    <row r="22" spans="1:4">
      <c r="A22" t="s">
        <v>145</v>
      </c>
      <c r="B22" s="54">
        <v>10</v>
      </c>
      <c r="C22" s="62">
        <v>5</v>
      </c>
      <c r="D22" t="s">
        <v>2744</v>
      </c>
    </row>
    <row r="23" spans="1:4">
      <c r="A23" t="s">
        <v>266</v>
      </c>
      <c r="B23" s="54">
        <v>10</v>
      </c>
      <c r="C23" s="62">
        <v>5</v>
      </c>
      <c r="D23" t="s">
        <v>2745</v>
      </c>
    </row>
    <row r="24" spans="1:4">
      <c r="A24" t="s">
        <v>2472</v>
      </c>
      <c r="B24" s="54">
        <v>10</v>
      </c>
      <c r="C24" s="62">
        <v>5</v>
      </c>
      <c r="D24" t="s">
        <v>2746</v>
      </c>
    </row>
    <row r="25" spans="1:4">
      <c r="A25" t="s">
        <v>1534</v>
      </c>
      <c r="B25" s="54">
        <v>10</v>
      </c>
      <c r="C25" s="62">
        <v>5</v>
      </c>
      <c r="D25" t="s">
        <v>2747</v>
      </c>
    </row>
    <row r="26" spans="1:4">
      <c r="A26" t="s">
        <v>2018</v>
      </c>
      <c r="B26" s="54">
        <v>10</v>
      </c>
      <c r="C26" s="62">
        <v>4</v>
      </c>
      <c r="D26" t="s">
        <v>2748</v>
      </c>
    </row>
    <row r="27" spans="1:4">
      <c r="A27" t="s">
        <v>3312</v>
      </c>
      <c r="B27" s="54">
        <v>10</v>
      </c>
      <c r="C27" s="62">
        <v>4</v>
      </c>
      <c r="D27" t="s">
        <v>2749</v>
      </c>
    </row>
    <row r="28" spans="1:4">
      <c r="A28" t="s">
        <v>2806</v>
      </c>
      <c r="B28" s="54">
        <v>10</v>
      </c>
      <c r="C28" s="62">
        <v>4</v>
      </c>
      <c r="D28" t="s">
        <v>2750</v>
      </c>
    </row>
    <row r="29" spans="1:4">
      <c r="A29" t="s">
        <v>3304</v>
      </c>
      <c r="B29" s="54">
        <v>10</v>
      </c>
      <c r="C29" s="62">
        <v>4</v>
      </c>
      <c r="D29" t="s">
        <v>2751</v>
      </c>
    </row>
    <row r="30" spans="1:4">
      <c r="A30" t="s">
        <v>2792</v>
      </c>
      <c r="B30" s="54">
        <v>10</v>
      </c>
      <c r="C30" s="62">
        <v>4</v>
      </c>
      <c r="D30" t="s">
        <v>2752</v>
      </c>
    </row>
    <row r="31" spans="1:4">
      <c r="A31" t="s">
        <v>3300</v>
      </c>
      <c r="B31" s="54">
        <v>10</v>
      </c>
      <c r="C31" s="62">
        <v>4</v>
      </c>
      <c r="D31" t="s">
        <v>3224</v>
      </c>
    </row>
    <row r="32" spans="1:4">
      <c r="A32" s="53" t="s">
        <v>275</v>
      </c>
      <c r="B32" s="54">
        <v>10</v>
      </c>
      <c r="C32" s="62">
        <v>4</v>
      </c>
      <c r="D32" t="s">
        <v>3228</v>
      </c>
    </row>
    <row r="33" spans="1:4">
      <c r="A33" t="s">
        <v>2759</v>
      </c>
      <c r="B33" s="54">
        <v>10</v>
      </c>
      <c r="C33" s="62">
        <v>4</v>
      </c>
      <c r="D33" t="s">
        <v>745</v>
      </c>
    </row>
    <row r="34" spans="1:4">
      <c r="A34" t="s">
        <v>40</v>
      </c>
      <c r="B34" s="54">
        <v>10</v>
      </c>
      <c r="C34" s="62">
        <v>4</v>
      </c>
      <c r="D34" t="s">
        <v>2619</v>
      </c>
    </row>
    <row r="35" spans="1:4">
      <c r="A35" t="s">
        <v>2023</v>
      </c>
      <c r="B35" s="54">
        <v>10</v>
      </c>
      <c r="C35" s="62">
        <v>4</v>
      </c>
      <c r="D35" t="s">
        <v>2668</v>
      </c>
    </row>
    <row r="36" spans="1:4">
      <c r="A36" t="s">
        <v>2108</v>
      </c>
      <c r="B36" s="54">
        <v>10</v>
      </c>
      <c r="C36" s="62">
        <v>4</v>
      </c>
      <c r="D36" t="s">
        <v>1600</v>
      </c>
    </row>
    <row r="37" spans="1:4">
      <c r="A37" t="s">
        <v>3308</v>
      </c>
      <c r="B37" s="54">
        <v>10</v>
      </c>
      <c r="C37" s="62">
        <v>4</v>
      </c>
      <c r="D37" t="s">
        <v>1628</v>
      </c>
    </row>
    <row r="38" spans="1:4">
      <c r="A38" t="s">
        <v>3205</v>
      </c>
      <c r="B38" s="54">
        <v>10</v>
      </c>
      <c r="C38" s="62">
        <v>4</v>
      </c>
      <c r="D38" t="s">
        <v>1882</v>
      </c>
    </row>
    <row r="39" spans="1:4">
      <c r="A39" t="s">
        <v>3667</v>
      </c>
      <c r="B39" s="54">
        <v>10</v>
      </c>
      <c r="C39" s="62">
        <v>4</v>
      </c>
      <c r="D39" t="s">
        <v>8217</v>
      </c>
    </row>
    <row r="40" spans="1:4">
      <c r="A40" t="s">
        <v>3690</v>
      </c>
      <c r="B40" s="54">
        <v>10</v>
      </c>
      <c r="C40" s="62">
        <v>4</v>
      </c>
      <c r="D40" t="s">
        <v>2974</v>
      </c>
    </row>
    <row r="41" spans="1:4">
      <c r="A41" t="s">
        <v>2768</v>
      </c>
      <c r="B41" s="54">
        <v>10</v>
      </c>
      <c r="C41" s="62">
        <v>4</v>
      </c>
      <c r="D41" t="s">
        <v>2985</v>
      </c>
    </row>
    <row r="42" spans="1:4">
      <c r="A42" t="s">
        <v>1517</v>
      </c>
      <c r="B42" s="54">
        <v>10</v>
      </c>
      <c r="C42" s="62">
        <v>4</v>
      </c>
      <c r="D42" t="s">
        <v>3017</v>
      </c>
    </row>
    <row r="43" spans="1:4">
      <c r="A43" t="s">
        <v>147</v>
      </c>
      <c r="B43" s="54">
        <v>10</v>
      </c>
      <c r="C43" s="62">
        <v>4</v>
      </c>
      <c r="D43" t="s">
        <v>3083</v>
      </c>
    </row>
    <row r="44" spans="1:4">
      <c r="A44" t="s">
        <v>1503</v>
      </c>
      <c r="B44" s="54">
        <v>10</v>
      </c>
      <c r="C44" s="62">
        <v>4</v>
      </c>
      <c r="D44" t="s">
        <v>5245</v>
      </c>
    </row>
    <row r="45" spans="1:4">
      <c r="A45" t="s">
        <v>2786</v>
      </c>
      <c r="B45" s="54">
        <v>10</v>
      </c>
      <c r="C45" s="62">
        <v>4</v>
      </c>
      <c r="D45" t="s">
        <v>4031</v>
      </c>
    </row>
    <row r="46" spans="1:4">
      <c r="A46" t="s">
        <v>1518</v>
      </c>
      <c r="B46" s="54">
        <v>10</v>
      </c>
      <c r="C46" s="62">
        <v>4</v>
      </c>
      <c r="D46" t="s">
        <v>636</v>
      </c>
    </row>
    <row r="47" spans="1:4">
      <c r="A47" t="s">
        <v>1510</v>
      </c>
      <c r="B47" s="54">
        <v>10</v>
      </c>
      <c r="C47" s="62">
        <v>4</v>
      </c>
      <c r="D47" t="s">
        <v>1601</v>
      </c>
    </row>
    <row r="48" spans="1:4">
      <c r="A48" t="s">
        <v>1527</v>
      </c>
      <c r="B48" s="54">
        <v>10</v>
      </c>
      <c r="C48" s="62">
        <v>4</v>
      </c>
      <c r="D48" t="s">
        <v>4214</v>
      </c>
    </row>
    <row r="49" spans="1:4">
      <c r="A49" t="s">
        <v>1504</v>
      </c>
      <c r="B49" s="54">
        <v>10</v>
      </c>
      <c r="C49" s="62">
        <v>4</v>
      </c>
      <c r="D49" t="s">
        <v>4215</v>
      </c>
    </row>
    <row r="50" spans="1:4">
      <c r="A50" t="s">
        <v>1182</v>
      </c>
      <c r="B50" s="54">
        <v>10</v>
      </c>
      <c r="C50" s="62">
        <v>4</v>
      </c>
      <c r="D50" t="s">
        <v>4216</v>
      </c>
    </row>
    <row r="51" spans="1:4">
      <c r="A51" t="s">
        <v>1513</v>
      </c>
      <c r="B51" s="54">
        <v>10</v>
      </c>
      <c r="C51" s="62">
        <v>4</v>
      </c>
      <c r="D51" t="s">
        <v>4217</v>
      </c>
    </row>
    <row r="52" spans="1:4">
      <c r="A52" t="s">
        <v>2776</v>
      </c>
      <c r="B52" s="54">
        <v>10</v>
      </c>
      <c r="C52" s="62">
        <v>3</v>
      </c>
      <c r="D52" t="s">
        <v>4218</v>
      </c>
    </row>
    <row r="53" spans="1:4">
      <c r="A53" t="s">
        <v>2471</v>
      </c>
      <c r="B53" s="54">
        <v>10</v>
      </c>
      <c r="C53" s="62">
        <v>3</v>
      </c>
      <c r="D53" t="s">
        <v>4219</v>
      </c>
    </row>
    <row r="54" spans="1:4">
      <c r="A54" t="s">
        <v>2789</v>
      </c>
      <c r="B54" s="54">
        <v>10</v>
      </c>
      <c r="C54" s="62">
        <v>3</v>
      </c>
      <c r="D54" t="s">
        <v>4220</v>
      </c>
    </row>
    <row r="55" spans="1:4">
      <c r="A55" t="s">
        <v>2758</v>
      </c>
      <c r="B55" s="54">
        <v>10</v>
      </c>
      <c r="C55" s="62">
        <v>3</v>
      </c>
      <c r="D55" t="s">
        <v>4221</v>
      </c>
    </row>
    <row r="56" spans="1:4">
      <c r="A56" t="s">
        <v>3211</v>
      </c>
      <c r="B56" s="54">
        <v>10</v>
      </c>
      <c r="C56" s="62">
        <v>3</v>
      </c>
      <c r="D56" t="s">
        <v>4222</v>
      </c>
    </row>
    <row r="57" spans="1:4">
      <c r="A57" t="s">
        <v>4181</v>
      </c>
      <c r="B57" s="54">
        <v>10</v>
      </c>
      <c r="C57" s="62">
        <v>3</v>
      </c>
      <c r="D57" t="s">
        <v>4223</v>
      </c>
    </row>
    <row r="58" spans="1:4">
      <c r="A58" t="s">
        <v>1539</v>
      </c>
      <c r="B58" s="54">
        <v>10</v>
      </c>
      <c r="C58" s="62">
        <v>3</v>
      </c>
      <c r="D58" t="s">
        <v>4224</v>
      </c>
    </row>
    <row r="59" spans="1:4">
      <c r="A59" t="s">
        <v>2774</v>
      </c>
      <c r="B59" s="54">
        <v>10</v>
      </c>
      <c r="C59" s="62">
        <v>3</v>
      </c>
      <c r="D59" t="s">
        <v>4225</v>
      </c>
    </row>
    <row r="60" spans="1:4">
      <c r="A60" t="s">
        <v>3198</v>
      </c>
      <c r="B60" s="54">
        <v>10</v>
      </c>
      <c r="C60" s="62">
        <v>3</v>
      </c>
      <c r="D60" t="s">
        <v>4226</v>
      </c>
    </row>
    <row r="61" spans="1:4">
      <c r="A61" t="s">
        <v>3208</v>
      </c>
      <c r="B61" s="54">
        <v>10</v>
      </c>
      <c r="C61" s="62">
        <v>3</v>
      </c>
      <c r="D61" t="s">
        <v>4227</v>
      </c>
    </row>
    <row r="62" spans="1:4">
      <c r="A62" t="s">
        <v>2791</v>
      </c>
      <c r="B62" s="54">
        <v>10</v>
      </c>
      <c r="C62" s="62">
        <v>3</v>
      </c>
      <c r="D62" t="s">
        <v>4228</v>
      </c>
    </row>
    <row r="63" spans="1:4">
      <c r="A63" t="s">
        <v>2107</v>
      </c>
      <c r="B63" s="54">
        <v>10</v>
      </c>
      <c r="C63" s="62">
        <v>3</v>
      </c>
      <c r="D63" t="s">
        <v>4229</v>
      </c>
    </row>
    <row r="64" spans="1:4">
      <c r="A64" t="s">
        <v>3673</v>
      </c>
      <c r="B64" s="54">
        <v>10</v>
      </c>
      <c r="C64" s="62">
        <v>3</v>
      </c>
      <c r="D64" t="s">
        <v>4230</v>
      </c>
    </row>
    <row r="65" spans="1:4">
      <c r="A65" t="s">
        <v>2764</v>
      </c>
      <c r="B65" s="54">
        <v>10</v>
      </c>
      <c r="C65" s="62">
        <v>3</v>
      </c>
      <c r="D65" t="s">
        <v>4231</v>
      </c>
    </row>
    <row r="66" spans="1:4">
      <c r="A66" t="s">
        <v>38</v>
      </c>
      <c r="B66" s="54">
        <v>10</v>
      </c>
      <c r="C66" s="62">
        <v>3</v>
      </c>
      <c r="D66" t="s">
        <v>4232</v>
      </c>
    </row>
    <row r="67" spans="1:4">
      <c r="A67" t="s">
        <v>2760</v>
      </c>
      <c r="B67" s="54">
        <v>10</v>
      </c>
      <c r="C67" s="62">
        <v>3</v>
      </c>
      <c r="D67" t="s">
        <v>4233</v>
      </c>
    </row>
    <row r="68" spans="1:4">
      <c r="A68" t="s">
        <v>3311</v>
      </c>
      <c r="B68" s="54">
        <v>10</v>
      </c>
      <c r="C68" s="62">
        <v>3</v>
      </c>
      <c r="D68" t="s">
        <v>4234</v>
      </c>
    </row>
    <row r="69" spans="1:4">
      <c r="A69" t="s">
        <v>1512</v>
      </c>
      <c r="B69" s="54">
        <v>10</v>
      </c>
      <c r="C69" s="62">
        <v>3</v>
      </c>
      <c r="D69" t="s">
        <v>4235</v>
      </c>
    </row>
    <row r="70" spans="1:4">
      <c r="A70" t="s">
        <v>3674</v>
      </c>
      <c r="B70" s="54">
        <v>10</v>
      </c>
      <c r="C70" s="62">
        <v>3</v>
      </c>
      <c r="D70" t="s">
        <v>4236</v>
      </c>
    </row>
    <row r="71" spans="1:4">
      <c r="A71" t="s">
        <v>2800</v>
      </c>
      <c r="B71" s="54">
        <v>10</v>
      </c>
      <c r="C71" s="62">
        <v>3</v>
      </c>
      <c r="D71" t="s">
        <v>4237</v>
      </c>
    </row>
    <row r="72" spans="1:4">
      <c r="A72" t="s">
        <v>3207</v>
      </c>
      <c r="B72" s="54">
        <v>10</v>
      </c>
      <c r="C72" s="62">
        <v>3</v>
      </c>
      <c r="D72" t="s">
        <v>4238</v>
      </c>
    </row>
    <row r="73" spans="1:4">
      <c r="A73" t="s">
        <v>3672</v>
      </c>
      <c r="B73" s="54">
        <v>10</v>
      </c>
      <c r="C73" s="62">
        <v>3</v>
      </c>
      <c r="D73" t="s">
        <v>4239</v>
      </c>
    </row>
    <row r="74" spans="1:4">
      <c r="A74" t="s">
        <v>3303</v>
      </c>
      <c r="B74" s="54">
        <v>10</v>
      </c>
      <c r="C74" s="62">
        <v>3</v>
      </c>
      <c r="D74" t="s">
        <v>4240</v>
      </c>
    </row>
    <row r="75" spans="1:4">
      <c r="A75" t="s">
        <v>2808</v>
      </c>
      <c r="B75" s="54">
        <v>10</v>
      </c>
      <c r="C75" s="62">
        <v>3</v>
      </c>
      <c r="D75" t="s">
        <v>4241</v>
      </c>
    </row>
    <row r="76" spans="1:4">
      <c r="A76" s="53" t="s">
        <v>3225</v>
      </c>
      <c r="B76" s="54">
        <v>10</v>
      </c>
      <c r="C76" s="62">
        <v>3</v>
      </c>
      <c r="D76" t="s">
        <v>4242</v>
      </c>
    </row>
    <row r="77" spans="1:4">
      <c r="A77" t="s">
        <v>2780</v>
      </c>
      <c r="B77" s="54">
        <v>10</v>
      </c>
      <c r="C77" s="62">
        <v>3</v>
      </c>
      <c r="D77" t="s">
        <v>4243</v>
      </c>
    </row>
    <row r="78" spans="1:4">
      <c r="A78" t="s">
        <v>1538</v>
      </c>
      <c r="B78" s="54">
        <v>10</v>
      </c>
      <c r="C78" s="62">
        <v>3</v>
      </c>
      <c r="D78" t="s">
        <v>4244</v>
      </c>
    </row>
    <row r="79" spans="1:4">
      <c r="A79" t="s">
        <v>2459</v>
      </c>
      <c r="B79" s="54">
        <v>10</v>
      </c>
      <c r="C79" s="62">
        <v>3</v>
      </c>
      <c r="D79" t="s">
        <v>4245</v>
      </c>
    </row>
    <row r="80" spans="1:4">
      <c r="A80" t="s">
        <v>1174</v>
      </c>
      <c r="B80" s="54">
        <v>10</v>
      </c>
      <c r="C80" s="62">
        <v>3</v>
      </c>
      <c r="D80" t="s">
        <v>4246</v>
      </c>
    </row>
    <row r="81" spans="1:4">
      <c r="A81" t="s">
        <v>2798</v>
      </c>
      <c r="B81" s="54">
        <v>10</v>
      </c>
      <c r="C81" s="62">
        <v>3</v>
      </c>
      <c r="D81" t="s">
        <v>4247</v>
      </c>
    </row>
    <row r="82" spans="1:4">
      <c r="A82" t="s">
        <v>2466</v>
      </c>
      <c r="B82" s="54">
        <v>10</v>
      </c>
      <c r="C82" s="62">
        <v>3</v>
      </c>
      <c r="D82" t="s">
        <v>4248</v>
      </c>
    </row>
    <row r="83" spans="1:4">
      <c r="A83" t="s">
        <v>2811</v>
      </c>
      <c r="B83" s="54">
        <v>10</v>
      </c>
      <c r="C83" s="62">
        <v>3</v>
      </c>
      <c r="D83" t="s">
        <v>4249</v>
      </c>
    </row>
    <row r="84" spans="1:4">
      <c r="A84" t="s">
        <v>138</v>
      </c>
      <c r="B84" s="54">
        <v>10</v>
      </c>
      <c r="C84" s="62">
        <v>3</v>
      </c>
      <c r="D84" t="s">
        <v>27</v>
      </c>
    </row>
    <row r="85" spans="1:4">
      <c r="A85" t="s">
        <v>2008</v>
      </c>
      <c r="B85" s="54">
        <v>10</v>
      </c>
      <c r="C85" s="62">
        <v>3</v>
      </c>
      <c r="D85" t="s">
        <v>4250</v>
      </c>
    </row>
    <row r="86" spans="1:4">
      <c r="A86" t="s">
        <v>3668</v>
      </c>
      <c r="B86" s="54">
        <v>10</v>
      </c>
      <c r="C86" s="62">
        <v>3</v>
      </c>
      <c r="D86" t="s">
        <v>4251</v>
      </c>
    </row>
    <row r="87" spans="1:4">
      <c r="A87" t="s">
        <v>2467</v>
      </c>
      <c r="B87" s="54">
        <v>10</v>
      </c>
      <c r="C87" s="62">
        <v>3</v>
      </c>
      <c r="D87" t="s">
        <v>4252</v>
      </c>
    </row>
    <row r="88" spans="1:4">
      <c r="A88" t="s">
        <v>1188</v>
      </c>
      <c r="B88" s="54">
        <v>10</v>
      </c>
      <c r="C88" s="62">
        <v>3</v>
      </c>
      <c r="D88" t="s">
        <v>4253</v>
      </c>
    </row>
    <row r="89" spans="1:4">
      <c r="A89" t="s">
        <v>4179</v>
      </c>
      <c r="B89" s="54">
        <v>10</v>
      </c>
      <c r="C89" s="62">
        <v>3</v>
      </c>
      <c r="D89" t="s">
        <v>4254</v>
      </c>
    </row>
    <row r="90" spans="1:4">
      <c r="A90" t="s">
        <v>230</v>
      </c>
      <c r="B90" s="54">
        <v>10</v>
      </c>
      <c r="C90" s="62">
        <v>3</v>
      </c>
      <c r="D90" t="s">
        <v>4255</v>
      </c>
    </row>
    <row r="91" spans="1:4">
      <c r="A91" t="s">
        <v>1521</v>
      </c>
      <c r="B91" s="54">
        <v>10</v>
      </c>
      <c r="C91" s="62">
        <v>3</v>
      </c>
      <c r="D91" t="s">
        <v>4256</v>
      </c>
    </row>
    <row r="92" spans="1:4">
      <c r="A92" t="s">
        <v>155</v>
      </c>
      <c r="B92" s="54">
        <v>10</v>
      </c>
      <c r="C92" s="62">
        <v>3</v>
      </c>
      <c r="D92" t="s">
        <v>4257</v>
      </c>
    </row>
    <row r="93" spans="1:4">
      <c r="A93" t="s">
        <v>2465</v>
      </c>
      <c r="B93" s="54">
        <v>10</v>
      </c>
      <c r="C93" s="62">
        <v>3</v>
      </c>
      <c r="D93" t="s">
        <v>4258</v>
      </c>
    </row>
    <row r="94" spans="1:4">
      <c r="A94" t="s">
        <v>1186</v>
      </c>
      <c r="B94" s="54">
        <v>10</v>
      </c>
      <c r="C94" s="62">
        <v>3</v>
      </c>
      <c r="D94" t="s">
        <v>4259</v>
      </c>
    </row>
    <row r="95" spans="1:4">
      <c r="A95" t="s">
        <v>3186</v>
      </c>
      <c r="B95" s="54">
        <v>10</v>
      </c>
      <c r="C95" s="62">
        <v>3</v>
      </c>
      <c r="D95" t="s">
        <v>4260</v>
      </c>
    </row>
    <row r="96" spans="1:4">
      <c r="A96" t="s">
        <v>66</v>
      </c>
      <c r="B96" s="54">
        <v>10</v>
      </c>
      <c r="C96" s="62">
        <v>3</v>
      </c>
      <c r="D96" t="s">
        <v>4261</v>
      </c>
    </row>
    <row r="97" spans="1:4">
      <c r="A97" t="s">
        <v>94</v>
      </c>
      <c r="B97" s="54">
        <v>10</v>
      </c>
      <c r="C97" s="62">
        <v>3</v>
      </c>
      <c r="D97" t="s">
        <v>4262</v>
      </c>
    </row>
    <row r="98" spans="1:4">
      <c r="A98" t="s">
        <v>2793</v>
      </c>
      <c r="B98" s="54">
        <v>10</v>
      </c>
      <c r="C98" s="62">
        <v>3</v>
      </c>
      <c r="D98" t="s">
        <v>4263</v>
      </c>
    </row>
    <row r="99" spans="1:4">
      <c r="A99" t="s">
        <v>1410</v>
      </c>
      <c r="B99" s="54">
        <v>10</v>
      </c>
      <c r="C99" s="62">
        <v>3</v>
      </c>
      <c r="D99" t="s">
        <v>4264</v>
      </c>
    </row>
    <row r="100" spans="1:4">
      <c r="A100" t="s">
        <v>2464</v>
      </c>
      <c r="B100" s="54">
        <v>10</v>
      </c>
      <c r="C100" s="62">
        <v>3</v>
      </c>
      <c r="D100" t="s">
        <v>4265</v>
      </c>
    </row>
    <row r="101" spans="1:4">
      <c r="A101" t="s">
        <v>45</v>
      </c>
      <c r="B101" s="54">
        <v>10</v>
      </c>
      <c r="C101" s="62">
        <v>3</v>
      </c>
      <c r="D101" t="s">
        <v>4266</v>
      </c>
    </row>
    <row r="102" spans="1:4">
      <c r="A102" t="s">
        <v>116</v>
      </c>
      <c r="B102" s="54">
        <v>10</v>
      </c>
      <c r="C102" s="62">
        <v>3</v>
      </c>
      <c r="D102" t="s">
        <v>4267</v>
      </c>
    </row>
    <row r="103" spans="1:4">
      <c r="A103" t="s">
        <v>73</v>
      </c>
      <c r="B103" s="54">
        <v>10</v>
      </c>
      <c r="C103" s="62">
        <v>3</v>
      </c>
      <c r="D103" t="s">
        <v>4268</v>
      </c>
    </row>
    <row r="104" spans="1:4">
      <c r="A104" t="s">
        <v>2026</v>
      </c>
      <c r="B104" s="54">
        <v>10</v>
      </c>
      <c r="C104" s="62">
        <v>3</v>
      </c>
      <c r="D104" t="s">
        <v>4269</v>
      </c>
    </row>
    <row r="105" spans="1:4">
      <c r="A105" t="s">
        <v>1725</v>
      </c>
      <c r="B105" s="54">
        <v>10</v>
      </c>
      <c r="C105" s="62">
        <v>3</v>
      </c>
      <c r="D105" t="s">
        <v>4270</v>
      </c>
    </row>
    <row r="106" spans="1:4">
      <c r="A106" t="s">
        <v>3685</v>
      </c>
      <c r="B106" s="54">
        <v>10</v>
      </c>
      <c r="C106" s="62">
        <v>3</v>
      </c>
      <c r="D106" t="s">
        <v>4271</v>
      </c>
    </row>
    <row r="107" spans="1:4">
      <c r="A107" t="s">
        <v>1202</v>
      </c>
      <c r="B107" s="54">
        <v>10</v>
      </c>
      <c r="C107" s="62">
        <v>3</v>
      </c>
      <c r="D107" t="s">
        <v>4272</v>
      </c>
    </row>
    <row r="108" spans="1:4">
      <c r="A108" t="s">
        <v>3687</v>
      </c>
      <c r="B108" s="54">
        <v>10</v>
      </c>
      <c r="C108" s="62">
        <v>3</v>
      </c>
      <c r="D108" t="s">
        <v>4273</v>
      </c>
    </row>
    <row r="109" spans="1:4">
      <c r="A109" t="s">
        <v>1729</v>
      </c>
      <c r="B109" s="54">
        <v>10</v>
      </c>
      <c r="C109" s="62">
        <v>3</v>
      </c>
      <c r="D109" t="s">
        <v>4274</v>
      </c>
    </row>
    <row r="110" spans="1:4">
      <c r="A110" t="s">
        <v>1698</v>
      </c>
      <c r="B110" s="54">
        <v>10</v>
      </c>
      <c r="C110" s="62">
        <v>3</v>
      </c>
      <c r="D110" t="s">
        <v>4275</v>
      </c>
    </row>
    <row r="111" spans="1:4">
      <c r="A111" t="s">
        <v>32</v>
      </c>
      <c r="B111" s="54">
        <v>10</v>
      </c>
      <c r="C111" s="62">
        <v>3</v>
      </c>
      <c r="D111" t="s">
        <v>4276</v>
      </c>
    </row>
    <row r="112" spans="1:4">
      <c r="A112" t="s">
        <v>119</v>
      </c>
      <c r="B112" s="54">
        <v>10</v>
      </c>
      <c r="C112" s="62">
        <v>3</v>
      </c>
      <c r="D112" t="s">
        <v>4277</v>
      </c>
    </row>
    <row r="113" spans="1:4">
      <c r="A113" t="s">
        <v>2104</v>
      </c>
      <c r="B113" s="54">
        <v>10</v>
      </c>
      <c r="C113" s="62">
        <v>3</v>
      </c>
      <c r="D113" t="s">
        <v>4278</v>
      </c>
    </row>
    <row r="114" spans="1:4">
      <c r="A114" t="s">
        <v>3675</v>
      </c>
      <c r="B114" s="54">
        <v>10</v>
      </c>
      <c r="C114" s="62">
        <v>3</v>
      </c>
      <c r="D114" t="s">
        <v>4279</v>
      </c>
    </row>
    <row r="115" spans="1:4">
      <c r="A115" t="s">
        <v>143</v>
      </c>
      <c r="B115" s="54">
        <v>10</v>
      </c>
      <c r="C115" s="62">
        <v>3</v>
      </c>
      <c r="D115" t="s">
        <v>4280</v>
      </c>
    </row>
    <row r="116" spans="1:4">
      <c r="A116" t="s">
        <v>2163</v>
      </c>
      <c r="B116" s="54">
        <v>10</v>
      </c>
      <c r="C116" s="62">
        <v>3</v>
      </c>
      <c r="D116" t="s">
        <v>4281</v>
      </c>
    </row>
    <row r="117" spans="1:4">
      <c r="A117" t="s">
        <v>43</v>
      </c>
      <c r="B117" s="54">
        <v>10</v>
      </c>
      <c r="C117" s="62">
        <v>3</v>
      </c>
      <c r="D117" t="s">
        <v>4282</v>
      </c>
    </row>
    <row r="118" spans="1:4">
      <c r="A118" t="s">
        <v>3204</v>
      </c>
      <c r="B118" s="54">
        <v>10</v>
      </c>
      <c r="C118" s="62">
        <v>3</v>
      </c>
      <c r="D118" t="s">
        <v>4283</v>
      </c>
    </row>
    <row r="119" spans="1:4">
      <c r="A119" t="s">
        <v>1536</v>
      </c>
      <c r="B119" s="54">
        <v>10</v>
      </c>
      <c r="C119" s="62">
        <v>3</v>
      </c>
      <c r="D119" t="s">
        <v>4284</v>
      </c>
    </row>
    <row r="120" spans="1:4">
      <c r="A120" s="53" t="s">
        <v>1773</v>
      </c>
      <c r="B120" s="54">
        <v>10</v>
      </c>
      <c r="C120" s="62">
        <v>3</v>
      </c>
      <c r="D120" t="s">
        <v>4285</v>
      </c>
    </row>
    <row r="121" spans="1:4">
      <c r="A121" t="s">
        <v>3305</v>
      </c>
      <c r="B121" s="54">
        <v>10</v>
      </c>
      <c r="C121" s="62">
        <v>3</v>
      </c>
      <c r="D121" t="s">
        <v>4286</v>
      </c>
    </row>
    <row r="122" spans="1:4">
      <c r="A122" t="s">
        <v>2802</v>
      </c>
      <c r="B122" s="54">
        <v>10</v>
      </c>
      <c r="C122" s="62">
        <v>3</v>
      </c>
      <c r="D122" t="s">
        <v>4287</v>
      </c>
    </row>
    <row r="123" spans="1:4">
      <c r="A123" t="s">
        <v>2799</v>
      </c>
      <c r="B123" s="54">
        <v>10</v>
      </c>
      <c r="C123" s="62">
        <v>3</v>
      </c>
      <c r="D123" t="s">
        <v>4288</v>
      </c>
    </row>
    <row r="124" spans="1:4">
      <c r="A124" t="s">
        <v>1515</v>
      </c>
      <c r="B124" s="54">
        <v>10</v>
      </c>
      <c r="C124" s="62">
        <v>3</v>
      </c>
      <c r="D124" t="s">
        <v>4289</v>
      </c>
    </row>
    <row r="125" spans="1:4">
      <c r="A125" t="s">
        <v>2191</v>
      </c>
      <c r="B125" s="54">
        <v>10</v>
      </c>
      <c r="C125" s="62">
        <v>3</v>
      </c>
      <c r="D125" t="s">
        <v>4290</v>
      </c>
    </row>
    <row r="126" spans="1:4">
      <c r="A126" t="s">
        <v>1731</v>
      </c>
      <c r="B126" s="54">
        <v>10</v>
      </c>
      <c r="C126" s="62">
        <v>3</v>
      </c>
      <c r="D126" t="s">
        <v>4291</v>
      </c>
    </row>
    <row r="127" spans="1:4">
      <c r="A127" t="s">
        <v>2031</v>
      </c>
      <c r="B127" s="54">
        <v>10</v>
      </c>
      <c r="C127" s="62">
        <v>3</v>
      </c>
      <c r="D127" t="s">
        <v>4292</v>
      </c>
    </row>
    <row r="128" spans="1:4">
      <c r="A128" t="s">
        <v>1696</v>
      </c>
      <c r="B128" s="54">
        <v>10</v>
      </c>
      <c r="C128" s="62">
        <v>3</v>
      </c>
      <c r="D128" t="s">
        <v>4293</v>
      </c>
    </row>
    <row r="129" spans="1:4">
      <c r="A129" t="s">
        <v>1383</v>
      </c>
      <c r="B129" s="54">
        <v>10</v>
      </c>
      <c r="C129" s="62">
        <v>3</v>
      </c>
      <c r="D129" t="s">
        <v>4294</v>
      </c>
    </row>
    <row r="130" spans="1:4">
      <c r="A130" t="s">
        <v>2016</v>
      </c>
      <c r="B130" s="54">
        <v>10</v>
      </c>
      <c r="C130" s="62">
        <v>3</v>
      </c>
      <c r="D130" t="s">
        <v>4295</v>
      </c>
    </row>
    <row r="131" spans="1:4">
      <c r="A131" t="s">
        <v>2203</v>
      </c>
      <c r="B131" s="54">
        <v>10</v>
      </c>
      <c r="C131" s="62">
        <v>3</v>
      </c>
      <c r="D131" t="s">
        <v>4296</v>
      </c>
    </row>
    <row r="132" spans="1:4">
      <c r="A132" t="s">
        <v>1365</v>
      </c>
      <c r="B132" s="54">
        <v>10</v>
      </c>
      <c r="C132" s="62">
        <v>3</v>
      </c>
      <c r="D132" t="s">
        <v>4297</v>
      </c>
    </row>
    <row r="133" spans="1:4">
      <c r="A133" t="s">
        <v>2011</v>
      </c>
      <c r="B133" s="54">
        <v>10</v>
      </c>
      <c r="C133" s="62">
        <v>3</v>
      </c>
      <c r="D133" t="s">
        <v>4298</v>
      </c>
    </row>
    <row r="134" spans="1:4">
      <c r="A134" s="53" t="s">
        <v>3226</v>
      </c>
      <c r="B134" s="54">
        <v>10</v>
      </c>
      <c r="C134" s="62">
        <v>3</v>
      </c>
      <c r="D134" t="s">
        <v>4299</v>
      </c>
    </row>
    <row r="135" spans="1:4">
      <c r="A135" t="s">
        <v>2787</v>
      </c>
      <c r="B135" s="54">
        <v>10</v>
      </c>
      <c r="C135" s="62">
        <v>3</v>
      </c>
      <c r="D135" t="s">
        <v>4300</v>
      </c>
    </row>
    <row r="136" spans="1:4">
      <c r="A136" t="s">
        <v>99</v>
      </c>
      <c r="B136" s="54">
        <v>10</v>
      </c>
      <c r="C136" s="62">
        <v>3</v>
      </c>
      <c r="D136" t="s">
        <v>4301</v>
      </c>
    </row>
    <row r="137" spans="1:4">
      <c r="A137" t="s">
        <v>1366</v>
      </c>
      <c r="B137" s="54">
        <v>10</v>
      </c>
      <c r="C137" s="62">
        <v>3</v>
      </c>
      <c r="D137" t="s">
        <v>4302</v>
      </c>
    </row>
    <row r="138" spans="1:4">
      <c r="A138" t="s">
        <v>2767</v>
      </c>
      <c r="B138" s="54">
        <v>10</v>
      </c>
      <c r="C138" s="62">
        <v>3</v>
      </c>
      <c r="D138" t="s">
        <v>4303</v>
      </c>
    </row>
    <row r="139" spans="1:4">
      <c r="A139" t="s">
        <v>3222</v>
      </c>
      <c r="B139" s="54">
        <v>10</v>
      </c>
      <c r="C139" s="62">
        <v>3</v>
      </c>
      <c r="D139" t="s">
        <v>4304</v>
      </c>
    </row>
    <row r="140" spans="1:4">
      <c r="A140" t="s">
        <v>1205</v>
      </c>
      <c r="B140" s="54">
        <v>10</v>
      </c>
      <c r="C140" s="62">
        <v>3</v>
      </c>
      <c r="D140" t="s">
        <v>4305</v>
      </c>
    </row>
    <row r="141" spans="1:4">
      <c r="A141" t="s">
        <v>3190</v>
      </c>
      <c r="B141" s="54">
        <v>10</v>
      </c>
      <c r="C141" s="62">
        <v>3</v>
      </c>
      <c r="D141" t="s">
        <v>4306</v>
      </c>
    </row>
    <row r="142" spans="1:4">
      <c r="A142" t="s">
        <v>2812</v>
      </c>
      <c r="B142" s="54">
        <v>10</v>
      </c>
      <c r="C142" s="62">
        <v>3</v>
      </c>
      <c r="D142" t="s">
        <v>4307</v>
      </c>
    </row>
    <row r="143" spans="1:4">
      <c r="A143" t="s">
        <v>91</v>
      </c>
      <c r="B143" s="54">
        <v>10</v>
      </c>
      <c r="C143" s="62">
        <v>3</v>
      </c>
      <c r="D143" t="s">
        <v>4308</v>
      </c>
    </row>
    <row r="144" spans="1:4">
      <c r="A144" t="s">
        <v>2180</v>
      </c>
      <c r="B144" s="54">
        <v>10</v>
      </c>
      <c r="C144" s="62">
        <v>3</v>
      </c>
      <c r="D144" t="s">
        <v>4309</v>
      </c>
    </row>
    <row r="145" spans="1:4">
      <c r="A145" t="s">
        <v>2109</v>
      </c>
      <c r="B145" s="54">
        <v>10</v>
      </c>
      <c r="C145" s="62">
        <v>3</v>
      </c>
      <c r="D145" t="s">
        <v>4310</v>
      </c>
    </row>
    <row r="146" spans="1:4">
      <c r="A146" t="s">
        <v>2110</v>
      </c>
      <c r="B146" s="54">
        <v>10</v>
      </c>
      <c r="C146" s="62">
        <v>3</v>
      </c>
      <c r="D146" t="s">
        <v>4311</v>
      </c>
    </row>
    <row r="147" spans="1:4">
      <c r="A147" t="s">
        <v>1183</v>
      </c>
      <c r="B147" s="54">
        <v>10</v>
      </c>
      <c r="C147" s="62">
        <v>3</v>
      </c>
      <c r="D147" t="s">
        <v>4312</v>
      </c>
    </row>
    <row r="148" spans="1:4">
      <c r="A148" t="s">
        <v>2235</v>
      </c>
      <c r="B148" s="54">
        <v>10</v>
      </c>
      <c r="C148" s="62">
        <v>3</v>
      </c>
      <c r="D148" t="s">
        <v>4313</v>
      </c>
    </row>
    <row r="149" spans="1:4">
      <c r="A149" t="s">
        <v>2771</v>
      </c>
      <c r="B149" s="54">
        <v>10</v>
      </c>
      <c r="C149" s="62">
        <v>3</v>
      </c>
      <c r="D149" t="s">
        <v>4314</v>
      </c>
    </row>
    <row r="150" spans="1:4">
      <c r="A150" t="s">
        <v>2766</v>
      </c>
      <c r="B150" s="54">
        <v>10</v>
      </c>
      <c r="C150" s="62">
        <v>3</v>
      </c>
      <c r="D150" t="s">
        <v>4315</v>
      </c>
    </row>
    <row r="151" spans="1:4">
      <c r="A151" t="s">
        <v>2765</v>
      </c>
      <c r="B151" s="54">
        <v>10</v>
      </c>
      <c r="C151" s="62">
        <v>3</v>
      </c>
      <c r="D151" t="s">
        <v>4316</v>
      </c>
    </row>
    <row r="152" spans="1:4">
      <c r="A152" t="s">
        <v>1298</v>
      </c>
      <c r="B152" s="54">
        <v>10</v>
      </c>
      <c r="C152" s="62">
        <v>3</v>
      </c>
      <c r="D152" t="s">
        <v>4317</v>
      </c>
    </row>
    <row r="153" spans="1:4">
      <c r="A153" t="s">
        <v>3309</v>
      </c>
      <c r="B153" s="54">
        <v>10</v>
      </c>
      <c r="C153" s="62">
        <v>3</v>
      </c>
      <c r="D153" t="s">
        <v>4318</v>
      </c>
    </row>
    <row r="154" spans="1:4">
      <c r="A154" t="s">
        <v>2457</v>
      </c>
      <c r="B154" s="54">
        <v>10</v>
      </c>
      <c r="C154" s="62">
        <v>3</v>
      </c>
      <c r="D154" t="s">
        <v>4319</v>
      </c>
    </row>
    <row r="155" spans="1:4">
      <c r="A155" t="s">
        <v>3192</v>
      </c>
      <c r="B155" s="54">
        <v>10</v>
      </c>
      <c r="C155" s="62">
        <v>3</v>
      </c>
      <c r="D155" t="s">
        <v>4320</v>
      </c>
    </row>
    <row r="156" spans="1:4">
      <c r="A156" t="s">
        <v>3206</v>
      </c>
      <c r="B156" s="54">
        <v>10</v>
      </c>
      <c r="C156" s="62">
        <v>3</v>
      </c>
      <c r="D156" t="s">
        <v>4321</v>
      </c>
    </row>
    <row r="157" spans="1:4">
      <c r="A157" t="s">
        <v>201</v>
      </c>
      <c r="B157" s="54">
        <v>10</v>
      </c>
      <c r="C157" s="62">
        <v>3</v>
      </c>
      <c r="D157" t="s">
        <v>4322</v>
      </c>
    </row>
    <row r="158" spans="1:4">
      <c r="A158" t="s">
        <v>3301</v>
      </c>
      <c r="B158" s="54">
        <v>10</v>
      </c>
      <c r="C158" s="62">
        <v>3</v>
      </c>
      <c r="D158" t="s">
        <v>4323</v>
      </c>
    </row>
    <row r="159" spans="1:4">
      <c r="A159" t="s">
        <v>3688</v>
      </c>
      <c r="B159" s="54">
        <v>10</v>
      </c>
      <c r="C159" s="62">
        <v>3</v>
      </c>
      <c r="D159" t="s">
        <v>4324</v>
      </c>
    </row>
    <row r="160" spans="1:4">
      <c r="A160" t="s">
        <v>3689</v>
      </c>
      <c r="B160" s="54">
        <v>10</v>
      </c>
      <c r="C160" s="62">
        <v>3</v>
      </c>
      <c r="D160" t="s">
        <v>4325</v>
      </c>
    </row>
    <row r="161" spans="1:4">
      <c r="A161" t="s">
        <v>2009</v>
      </c>
      <c r="B161" s="54">
        <v>10</v>
      </c>
      <c r="C161" s="62">
        <v>3</v>
      </c>
      <c r="D161" t="s">
        <v>4326</v>
      </c>
    </row>
    <row r="162" spans="1:4">
      <c r="A162" t="s">
        <v>166</v>
      </c>
      <c r="B162" s="54">
        <v>10</v>
      </c>
      <c r="C162" s="62">
        <v>3</v>
      </c>
      <c r="D162" t="s">
        <v>4327</v>
      </c>
    </row>
    <row r="163" spans="1:4">
      <c r="A163" t="s">
        <v>1176</v>
      </c>
      <c r="B163" s="54">
        <v>10</v>
      </c>
      <c r="C163" s="62">
        <v>3</v>
      </c>
      <c r="D163" t="s">
        <v>4328</v>
      </c>
    </row>
    <row r="164" spans="1:4">
      <c r="A164" t="s">
        <v>3676</v>
      </c>
      <c r="B164" s="54">
        <v>10</v>
      </c>
      <c r="C164" s="62">
        <v>3</v>
      </c>
      <c r="D164" t="s">
        <v>4329</v>
      </c>
    </row>
    <row r="165" spans="1:4">
      <c r="A165" t="s">
        <v>255</v>
      </c>
      <c r="B165" s="54">
        <v>10</v>
      </c>
      <c r="C165" s="62">
        <v>3</v>
      </c>
      <c r="D165" t="s">
        <v>4330</v>
      </c>
    </row>
    <row r="166" spans="1:4">
      <c r="A166" t="s">
        <v>2105</v>
      </c>
      <c r="B166" s="54">
        <v>10</v>
      </c>
      <c r="C166" s="62">
        <v>3</v>
      </c>
      <c r="D166" t="s">
        <v>4331</v>
      </c>
    </row>
    <row r="167" spans="1:4">
      <c r="A167" t="s">
        <v>2763</v>
      </c>
      <c r="B167" s="54">
        <v>10</v>
      </c>
      <c r="C167" s="62">
        <v>3</v>
      </c>
      <c r="D167" t="s">
        <v>4332</v>
      </c>
    </row>
    <row r="168" spans="1:4">
      <c r="A168" t="s">
        <v>1324</v>
      </c>
      <c r="B168" s="54">
        <v>10</v>
      </c>
      <c r="C168" s="62">
        <v>3</v>
      </c>
      <c r="D168" t="s">
        <v>28</v>
      </c>
    </row>
    <row r="169" spans="1:4">
      <c r="A169" t="s">
        <v>3306</v>
      </c>
      <c r="B169" s="54">
        <v>10</v>
      </c>
      <c r="C169" s="62">
        <v>3</v>
      </c>
      <c r="D169" t="s">
        <v>4333</v>
      </c>
    </row>
    <row r="170" spans="1:4">
      <c r="A170" t="s">
        <v>3307</v>
      </c>
      <c r="B170" s="54">
        <v>10</v>
      </c>
      <c r="C170" s="62">
        <v>3</v>
      </c>
      <c r="D170" t="s">
        <v>4334</v>
      </c>
    </row>
    <row r="171" spans="1:4">
      <c r="A171" t="s">
        <v>189</v>
      </c>
      <c r="B171" s="54">
        <v>10</v>
      </c>
      <c r="C171" s="62">
        <v>3</v>
      </c>
      <c r="D171" t="s">
        <v>4335</v>
      </c>
    </row>
    <row r="172" spans="1:4">
      <c r="A172" t="s">
        <v>2797</v>
      </c>
      <c r="B172" s="54">
        <v>10</v>
      </c>
      <c r="C172" s="62">
        <v>3</v>
      </c>
      <c r="D172" t="s">
        <v>4336</v>
      </c>
    </row>
    <row r="173" spans="1:4">
      <c r="A173" t="s">
        <v>2106</v>
      </c>
      <c r="B173" s="54">
        <v>10</v>
      </c>
      <c r="C173" s="62">
        <v>3</v>
      </c>
      <c r="D173" t="s">
        <v>4337</v>
      </c>
    </row>
    <row r="174" spans="1:4">
      <c r="A174" t="s">
        <v>1178</v>
      </c>
      <c r="B174" s="54">
        <v>10</v>
      </c>
      <c r="C174" s="62">
        <v>3</v>
      </c>
      <c r="D174" t="s">
        <v>4338</v>
      </c>
    </row>
    <row r="175" spans="1:4">
      <c r="A175" t="s">
        <v>2801</v>
      </c>
      <c r="B175" s="54">
        <v>10</v>
      </c>
      <c r="C175" s="62">
        <v>3</v>
      </c>
      <c r="D175" t="s">
        <v>4339</v>
      </c>
    </row>
    <row r="176" spans="1:4">
      <c r="A176" t="s">
        <v>2024</v>
      </c>
      <c r="B176" s="54">
        <v>10</v>
      </c>
      <c r="C176" s="62">
        <v>3</v>
      </c>
      <c r="D176" t="s">
        <v>4340</v>
      </c>
    </row>
    <row r="177" spans="1:4">
      <c r="A177" t="s">
        <v>2804</v>
      </c>
      <c r="B177" s="54">
        <v>10</v>
      </c>
      <c r="C177" s="62">
        <v>3</v>
      </c>
      <c r="D177" t="s">
        <v>4341</v>
      </c>
    </row>
    <row r="178" spans="1:4">
      <c r="A178" t="s">
        <v>3832</v>
      </c>
      <c r="B178" s="54">
        <v>10</v>
      </c>
      <c r="C178" s="62">
        <v>3</v>
      </c>
      <c r="D178" t="s">
        <v>4342</v>
      </c>
    </row>
    <row r="179" spans="1:4">
      <c r="A179" t="s">
        <v>2779</v>
      </c>
      <c r="B179" s="54">
        <v>10</v>
      </c>
      <c r="C179" s="62">
        <v>3</v>
      </c>
      <c r="D179" t="s">
        <v>4343</v>
      </c>
    </row>
    <row r="180" spans="1:4">
      <c r="A180" t="s">
        <v>1529</v>
      </c>
      <c r="B180" s="54">
        <v>10</v>
      </c>
      <c r="C180" s="62">
        <v>3</v>
      </c>
      <c r="D180" t="s">
        <v>4344</v>
      </c>
    </row>
    <row r="181" spans="1:4">
      <c r="A181" t="s">
        <v>3356</v>
      </c>
      <c r="B181" s="54">
        <v>10</v>
      </c>
      <c r="C181" s="62">
        <v>3</v>
      </c>
      <c r="D181" t="s">
        <v>4345</v>
      </c>
    </row>
    <row r="182" spans="1:4">
      <c r="A182" t="s">
        <v>2469</v>
      </c>
      <c r="B182" s="54">
        <v>10</v>
      </c>
      <c r="C182" s="62">
        <v>3</v>
      </c>
      <c r="D182" t="s">
        <v>4346</v>
      </c>
    </row>
    <row r="183" spans="1:4">
      <c r="A183" t="s">
        <v>2010</v>
      </c>
      <c r="B183" s="54">
        <v>10</v>
      </c>
      <c r="C183" s="62">
        <v>3</v>
      </c>
      <c r="D183" t="s">
        <v>4347</v>
      </c>
    </row>
    <row r="184" spans="1:4">
      <c r="A184" t="s">
        <v>2294</v>
      </c>
      <c r="B184" s="54">
        <v>10</v>
      </c>
      <c r="C184" s="62">
        <v>3</v>
      </c>
      <c r="D184" t="s">
        <v>4348</v>
      </c>
    </row>
    <row r="185" spans="1:4">
      <c r="A185" t="s">
        <v>2762</v>
      </c>
      <c r="B185" s="54">
        <v>10</v>
      </c>
      <c r="C185" s="62">
        <v>3</v>
      </c>
      <c r="D185" t="s">
        <v>4349</v>
      </c>
    </row>
    <row r="186" spans="1:4">
      <c r="A186" t="s">
        <v>3381</v>
      </c>
      <c r="B186" s="54">
        <v>10</v>
      </c>
      <c r="C186" s="62">
        <v>3</v>
      </c>
      <c r="D186" t="s">
        <v>4350</v>
      </c>
    </row>
    <row r="187" spans="1:4">
      <c r="A187" t="s">
        <v>3680</v>
      </c>
      <c r="B187" s="54">
        <v>10</v>
      </c>
      <c r="C187" s="62">
        <v>3</v>
      </c>
      <c r="D187" t="s">
        <v>4351</v>
      </c>
    </row>
    <row r="188" spans="1:4">
      <c r="A188" t="s">
        <v>3670</v>
      </c>
      <c r="B188" s="54">
        <v>10</v>
      </c>
      <c r="C188" s="62">
        <v>3</v>
      </c>
      <c r="D188" t="s">
        <v>4352</v>
      </c>
    </row>
    <row r="189" spans="1:4">
      <c r="A189" t="s">
        <v>1717</v>
      </c>
      <c r="B189" s="54">
        <v>10</v>
      </c>
      <c r="C189" s="62">
        <v>3</v>
      </c>
      <c r="D189" t="s">
        <v>4353</v>
      </c>
    </row>
    <row r="190" spans="1:4">
      <c r="A190" t="s">
        <v>1389</v>
      </c>
      <c r="B190" s="54">
        <v>10</v>
      </c>
      <c r="C190" s="62">
        <v>3</v>
      </c>
      <c r="D190" t="s">
        <v>4354</v>
      </c>
    </row>
    <row r="191" spans="1:4">
      <c r="A191" t="s">
        <v>1535</v>
      </c>
      <c r="B191" s="54">
        <v>10</v>
      </c>
      <c r="C191" s="62">
        <v>3</v>
      </c>
      <c r="D191" t="s">
        <v>4355</v>
      </c>
    </row>
    <row r="192" spans="1:4">
      <c r="A192" t="s">
        <v>2778</v>
      </c>
      <c r="B192" s="54">
        <v>10</v>
      </c>
      <c r="C192" s="62">
        <v>3</v>
      </c>
      <c r="D192" t="s">
        <v>4356</v>
      </c>
    </row>
    <row r="193" spans="1:4">
      <c r="A193" t="s">
        <v>2027</v>
      </c>
      <c r="B193" s="54">
        <v>10</v>
      </c>
      <c r="C193" s="62">
        <v>3</v>
      </c>
      <c r="D193" t="s">
        <v>4357</v>
      </c>
    </row>
    <row r="194" spans="1:4">
      <c r="A194" t="s">
        <v>2030</v>
      </c>
      <c r="B194" s="54">
        <v>10</v>
      </c>
      <c r="C194" s="62">
        <v>3</v>
      </c>
      <c r="D194" t="s">
        <v>4358</v>
      </c>
    </row>
    <row r="195" spans="1:4">
      <c r="A195" t="s">
        <v>1507</v>
      </c>
      <c r="B195" s="54">
        <v>10</v>
      </c>
      <c r="C195" s="62">
        <v>3</v>
      </c>
      <c r="D195" t="s">
        <v>4359</v>
      </c>
    </row>
    <row r="196" spans="1:4">
      <c r="A196" t="s">
        <v>2185</v>
      </c>
      <c r="B196" s="54">
        <v>10</v>
      </c>
      <c r="C196" s="62">
        <v>3</v>
      </c>
      <c r="D196" t="s">
        <v>4360</v>
      </c>
    </row>
    <row r="197" spans="1:4">
      <c r="A197" t="s">
        <v>1171</v>
      </c>
      <c r="B197" s="54">
        <v>10</v>
      </c>
      <c r="C197" s="62">
        <v>3</v>
      </c>
      <c r="D197" t="s">
        <v>4361</v>
      </c>
    </row>
    <row r="198" spans="1:4">
      <c r="A198" t="s">
        <v>2283</v>
      </c>
      <c r="B198" s="54">
        <v>10</v>
      </c>
      <c r="C198" s="62">
        <v>3</v>
      </c>
      <c r="D198" t="s">
        <v>4362</v>
      </c>
    </row>
    <row r="199" spans="1:4">
      <c r="A199" t="s">
        <v>2462</v>
      </c>
      <c r="B199" s="54">
        <v>10</v>
      </c>
      <c r="C199" s="62">
        <v>3</v>
      </c>
      <c r="D199" t="s">
        <v>4363</v>
      </c>
    </row>
    <row r="200" spans="1:4">
      <c r="A200" t="s">
        <v>1200</v>
      </c>
      <c r="B200" s="54">
        <v>10</v>
      </c>
      <c r="C200" s="62">
        <v>3</v>
      </c>
      <c r="D200" t="s">
        <v>4364</v>
      </c>
    </row>
    <row r="201" spans="1:4">
      <c r="A201" t="s">
        <v>13</v>
      </c>
      <c r="B201" s="54">
        <v>10</v>
      </c>
      <c r="C201" s="62">
        <v>3</v>
      </c>
      <c r="D201" t="s">
        <v>4365</v>
      </c>
    </row>
    <row r="202" spans="1:4">
      <c r="A202" s="53" t="s">
        <v>2039</v>
      </c>
      <c r="B202" s="54">
        <v>10</v>
      </c>
      <c r="C202" s="62">
        <v>3</v>
      </c>
      <c r="D202" t="s">
        <v>4366</v>
      </c>
    </row>
    <row r="203" spans="1:4">
      <c r="A203" s="53" t="s">
        <v>1770</v>
      </c>
      <c r="B203" s="54">
        <v>10</v>
      </c>
      <c r="C203" s="62">
        <v>2</v>
      </c>
      <c r="D203" t="s">
        <v>4367</v>
      </c>
    </row>
    <row r="204" spans="1:4">
      <c r="A204" t="s">
        <v>258</v>
      </c>
      <c r="B204" s="54">
        <v>10</v>
      </c>
      <c r="C204" s="62">
        <v>2</v>
      </c>
      <c r="D204" t="s">
        <v>4368</v>
      </c>
    </row>
    <row r="205" spans="1:4">
      <c r="A205" t="s">
        <v>3189</v>
      </c>
      <c r="B205" s="54">
        <v>10</v>
      </c>
      <c r="C205" s="62">
        <v>2</v>
      </c>
      <c r="D205" t="s">
        <v>4369</v>
      </c>
    </row>
    <row r="206" spans="1:4">
      <c r="A206" t="s">
        <v>2795</v>
      </c>
      <c r="B206" s="54">
        <v>10</v>
      </c>
      <c r="C206" s="62">
        <v>2</v>
      </c>
      <c r="D206" t="s">
        <v>4370</v>
      </c>
    </row>
    <row r="207" spans="1:4">
      <c r="A207" t="s">
        <v>3686</v>
      </c>
      <c r="B207" s="54">
        <v>10</v>
      </c>
      <c r="C207" s="62">
        <v>2</v>
      </c>
      <c r="D207" t="s">
        <v>4371</v>
      </c>
    </row>
    <row r="208" spans="1:4">
      <c r="A208" t="s">
        <v>3194</v>
      </c>
      <c r="B208" s="54">
        <v>10</v>
      </c>
      <c r="C208" s="62">
        <v>2</v>
      </c>
      <c r="D208" t="s">
        <v>281</v>
      </c>
    </row>
    <row r="209" spans="1:4">
      <c r="A209" t="s">
        <v>2807</v>
      </c>
      <c r="B209" s="54">
        <v>10</v>
      </c>
      <c r="C209" s="62">
        <v>2</v>
      </c>
      <c r="D209" t="s">
        <v>282</v>
      </c>
    </row>
    <row r="210" spans="1:4">
      <c r="A210" t="s">
        <v>2460</v>
      </c>
      <c r="B210" s="54">
        <v>10</v>
      </c>
      <c r="C210" s="62">
        <v>2</v>
      </c>
      <c r="D210" t="s">
        <v>283</v>
      </c>
    </row>
    <row r="211" spans="1:4">
      <c r="A211" t="s">
        <v>3202</v>
      </c>
      <c r="B211" s="54">
        <v>10</v>
      </c>
      <c r="C211" s="62">
        <v>2</v>
      </c>
      <c r="D211" t="s">
        <v>284</v>
      </c>
    </row>
    <row r="212" spans="1:4">
      <c r="A212" t="s">
        <v>1192</v>
      </c>
      <c r="B212" s="54">
        <v>10</v>
      </c>
      <c r="C212" s="62">
        <v>2</v>
      </c>
      <c r="D212" t="s">
        <v>285</v>
      </c>
    </row>
    <row r="213" spans="1:4">
      <c r="A213" t="s">
        <v>1480</v>
      </c>
      <c r="B213" s="54">
        <v>10</v>
      </c>
      <c r="C213" s="62">
        <v>2</v>
      </c>
      <c r="D213" t="s">
        <v>286</v>
      </c>
    </row>
    <row r="214" spans="1:4">
      <c r="A214" t="s">
        <v>1345</v>
      </c>
      <c r="B214" s="54">
        <v>10</v>
      </c>
      <c r="C214" s="62">
        <v>2</v>
      </c>
      <c r="D214" t="s">
        <v>287</v>
      </c>
    </row>
    <row r="215" spans="1:4">
      <c r="A215" t="s">
        <v>1198</v>
      </c>
      <c r="B215" s="54">
        <v>10</v>
      </c>
      <c r="C215" s="62">
        <v>2</v>
      </c>
      <c r="D215" t="s">
        <v>288</v>
      </c>
    </row>
    <row r="216" spans="1:4">
      <c r="A216" t="s">
        <v>2756</v>
      </c>
      <c r="B216" s="54">
        <v>10</v>
      </c>
      <c r="C216" s="62">
        <v>2</v>
      </c>
      <c r="D216" t="s">
        <v>289</v>
      </c>
    </row>
    <row r="217" spans="1:4">
      <c r="A217" t="s">
        <v>170</v>
      </c>
      <c r="B217" s="54">
        <v>10</v>
      </c>
      <c r="C217" s="62">
        <v>2</v>
      </c>
      <c r="D217" t="s">
        <v>290</v>
      </c>
    </row>
    <row r="218" spans="1:4">
      <c r="A218" t="s">
        <v>2103</v>
      </c>
      <c r="B218" s="54">
        <v>10</v>
      </c>
      <c r="C218" s="62">
        <v>2</v>
      </c>
      <c r="D218" t="s">
        <v>291</v>
      </c>
    </row>
    <row r="219" spans="1:4">
      <c r="A219" t="s">
        <v>1172</v>
      </c>
      <c r="B219" s="54">
        <v>10</v>
      </c>
      <c r="C219" s="62">
        <v>2</v>
      </c>
      <c r="D219" t="s">
        <v>292</v>
      </c>
    </row>
    <row r="220" spans="1:4">
      <c r="A220" t="s">
        <v>1363</v>
      </c>
      <c r="B220" s="54">
        <v>10</v>
      </c>
      <c r="C220" s="62">
        <v>2</v>
      </c>
      <c r="D220" t="s">
        <v>293</v>
      </c>
    </row>
    <row r="221" spans="1:4">
      <c r="A221" t="s">
        <v>3185</v>
      </c>
      <c r="B221" s="54">
        <v>10</v>
      </c>
      <c r="C221" s="62">
        <v>2</v>
      </c>
      <c r="D221" t="s">
        <v>294</v>
      </c>
    </row>
    <row r="222" spans="1:4">
      <c r="A222" t="s">
        <v>3797</v>
      </c>
      <c r="B222" s="54">
        <v>10</v>
      </c>
      <c r="C222" s="62">
        <v>2</v>
      </c>
      <c r="D222" t="s">
        <v>295</v>
      </c>
    </row>
    <row r="223" spans="1:4">
      <c r="A223" t="s">
        <v>160</v>
      </c>
      <c r="B223" s="54">
        <v>10</v>
      </c>
      <c r="C223" s="62">
        <v>2</v>
      </c>
      <c r="D223" t="s">
        <v>296</v>
      </c>
    </row>
    <row r="224" spans="1:4">
      <c r="A224" t="s">
        <v>1204</v>
      </c>
      <c r="B224" s="54">
        <v>10</v>
      </c>
      <c r="C224" s="62">
        <v>2</v>
      </c>
      <c r="D224" t="s">
        <v>297</v>
      </c>
    </row>
    <row r="225" spans="1:4">
      <c r="A225" t="s">
        <v>2174</v>
      </c>
      <c r="B225" s="54">
        <v>10</v>
      </c>
      <c r="C225" s="62">
        <v>2</v>
      </c>
      <c r="D225" t="s">
        <v>298</v>
      </c>
    </row>
    <row r="226" spans="1:4">
      <c r="A226" t="s">
        <v>71</v>
      </c>
      <c r="B226" s="54">
        <v>10</v>
      </c>
      <c r="C226" s="62">
        <v>2</v>
      </c>
      <c r="D226" t="s">
        <v>299</v>
      </c>
    </row>
    <row r="227" spans="1:4">
      <c r="A227" t="s">
        <v>3678</v>
      </c>
      <c r="B227" s="54">
        <v>10</v>
      </c>
      <c r="C227" s="62">
        <v>2</v>
      </c>
      <c r="D227" t="s">
        <v>300</v>
      </c>
    </row>
    <row r="228" spans="1:4">
      <c r="A228" t="s">
        <v>2015</v>
      </c>
      <c r="B228" s="54">
        <v>10</v>
      </c>
      <c r="C228" s="62">
        <v>2</v>
      </c>
      <c r="D228" t="s">
        <v>301</v>
      </c>
    </row>
    <row r="229" spans="1:4">
      <c r="A229" t="s">
        <v>1387</v>
      </c>
      <c r="B229" s="54">
        <v>10</v>
      </c>
      <c r="C229" s="62">
        <v>2</v>
      </c>
      <c r="D229" t="s">
        <v>302</v>
      </c>
    </row>
    <row r="230" spans="1:4">
      <c r="A230" t="s">
        <v>1467</v>
      </c>
      <c r="B230" s="54">
        <v>10</v>
      </c>
      <c r="C230" s="62">
        <v>2</v>
      </c>
      <c r="D230" t="s">
        <v>303</v>
      </c>
    </row>
    <row r="231" spans="1:4">
      <c r="A231" t="s">
        <v>194</v>
      </c>
      <c r="B231" s="54">
        <v>10</v>
      </c>
      <c r="C231" s="62">
        <v>2</v>
      </c>
      <c r="D231" t="s">
        <v>304</v>
      </c>
    </row>
    <row r="232" spans="1:4">
      <c r="A232" t="s">
        <v>2022</v>
      </c>
      <c r="B232" s="54">
        <v>10</v>
      </c>
      <c r="C232" s="62">
        <v>2</v>
      </c>
      <c r="D232" t="s">
        <v>305</v>
      </c>
    </row>
    <row r="233" spans="1:4">
      <c r="A233" t="s">
        <v>3213</v>
      </c>
      <c r="B233" s="54">
        <v>10</v>
      </c>
      <c r="C233" s="62">
        <v>2</v>
      </c>
      <c r="D233" t="s">
        <v>306</v>
      </c>
    </row>
    <row r="234" spans="1:4">
      <c r="A234" t="s">
        <v>706</v>
      </c>
      <c r="B234" s="54">
        <v>10</v>
      </c>
      <c r="C234" s="62">
        <v>2</v>
      </c>
      <c r="D234" t="s">
        <v>307</v>
      </c>
    </row>
    <row r="235" spans="1:4">
      <c r="A235" t="s">
        <v>2813</v>
      </c>
      <c r="B235" s="54">
        <v>10</v>
      </c>
      <c r="C235" s="62">
        <v>2</v>
      </c>
      <c r="D235" t="s">
        <v>308</v>
      </c>
    </row>
    <row r="236" spans="1:4">
      <c r="A236" t="s">
        <v>1336</v>
      </c>
      <c r="B236" s="54">
        <v>10</v>
      </c>
      <c r="C236" s="62">
        <v>2</v>
      </c>
      <c r="D236" t="s">
        <v>309</v>
      </c>
    </row>
    <row r="237" spans="1:4">
      <c r="A237" t="s">
        <v>64</v>
      </c>
      <c r="B237" s="54">
        <v>10</v>
      </c>
      <c r="C237" s="62">
        <v>2</v>
      </c>
      <c r="D237" t="s">
        <v>310</v>
      </c>
    </row>
    <row r="238" spans="1:4">
      <c r="A238" t="s">
        <v>3188</v>
      </c>
      <c r="B238" s="54">
        <v>10</v>
      </c>
      <c r="C238" s="62">
        <v>2</v>
      </c>
      <c r="D238" t="s">
        <v>311</v>
      </c>
    </row>
    <row r="239" spans="1:4">
      <c r="A239" t="s">
        <v>3669</v>
      </c>
      <c r="B239" s="54">
        <v>10</v>
      </c>
      <c r="C239" s="62">
        <v>2</v>
      </c>
      <c r="D239" t="s">
        <v>312</v>
      </c>
    </row>
    <row r="240" spans="1:4">
      <c r="A240" t="s">
        <v>1724</v>
      </c>
      <c r="B240" s="54">
        <v>10</v>
      </c>
      <c r="C240" s="62">
        <v>2</v>
      </c>
      <c r="D240" t="s">
        <v>313</v>
      </c>
    </row>
    <row r="241" spans="1:4">
      <c r="A241" t="s">
        <v>2785</v>
      </c>
      <c r="B241" s="54">
        <v>10</v>
      </c>
      <c r="C241" s="62">
        <v>2</v>
      </c>
      <c r="D241" t="s">
        <v>314</v>
      </c>
    </row>
    <row r="242" spans="1:4">
      <c r="A242" t="s">
        <v>2028</v>
      </c>
      <c r="B242" s="54">
        <v>10</v>
      </c>
      <c r="C242" s="62">
        <v>2</v>
      </c>
      <c r="D242" t="s">
        <v>315</v>
      </c>
    </row>
    <row r="243" spans="1:4">
      <c r="A243" t="s">
        <v>2021</v>
      </c>
      <c r="B243" s="54">
        <v>10</v>
      </c>
      <c r="C243" s="62">
        <v>2</v>
      </c>
      <c r="D243" t="s">
        <v>316</v>
      </c>
    </row>
    <row r="244" spans="1:4">
      <c r="A244" t="s">
        <v>2775</v>
      </c>
      <c r="B244" s="54">
        <v>10</v>
      </c>
      <c r="C244" s="62">
        <v>2</v>
      </c>
      <c r="D244" t="s">
        <v>317</v>
      </c>
    </row>
    <row r="245" spans="1:4">
      <c r="A245" t="s">
        <v>226</v>
      </c>
      <c r="B245" s="54">
        <v>10</v>
      </c>
      <c r="C245" s="62">
        <v>2</v>
      </c>
      <c r="D245" t="s">
        <v>318</v>
      </c>
    </row>
    <row r="246" spans="1:4">
      <c r="A246" t="s">
        <v>51</v>
      </c>
      <c r="B246" s="54">
        <v>10</v>
      </c>
      <c r="C246" s="62">
        <v>2</v>
      </c>
      <c r="D246" t="s">
        <v>319</v>
      </c>
    </row>
    <row r="247" spans="1:4">
      <c r="A247" t="s">
        <v>2468</v>
      </c>
      <c r="B247" s="54">
        <v>10</v>
      </c>
      <c r="C247" s="62">
        <v>2</v>
      </c>
      <c r="D247" t="s">
        <v>320</v>
      </c>
    </row>
    <row r="248" spans="1:4">
      <c r="A248" t="s">
        <v>1196</v>
      </c>
      <c r="B248" s="54">
        <v>10</v>
      </c>
      <c r="C248" s="62">
        <v>2</v>
      </c>
      <c r="D248" t="s">
        <v>321</v>
      </c>
    </row>
    <row r="249" spans="1:4">
      <c r="A249" t="s">
        <v>3765</v>
      </c>
      <c r="B249" s="54">
        <v>10</v>
      </c>
      <c r="C249" s="62">
        <v>2</v>
      </c>
      <c r="D249" t="s">
        <v>322</v>
      </c>
    </row>
    <row r="250" spans="1:4">
      <c r="A250" t="s">
        <v>202</v>
      </c>
      <c r="B250" s="54">
        <v>10</v>
      </c>
      <c r="C250" s="62">
        <v>2</v>
      </c>
      <c r="D250" t="s">
        <v>323</v>
      </c>
    </row>
    <row r="251" spans="1:4">
      <c r="A251" t="s">
        <v>3203</v>
      </c>
      <c r="B251" s="54">
        <v>10</v>
      </c>
      <c r="C251" s="62">
        <v>2</v>
      </c>
      <c r="D251" t="s">
        <v>4372</v>
      </c>
    </row>
    <row r="252" spans="1:4">
      <c r="A252" t="s">
        <v>2753</v>
      </c>
      <c r="B252" s="54">
        <v>10</v>
      </c>
      <c r="C252" s="62">
        <v>2</v>
      </c>
      <c r="D252" t="s">
        <v>324</v>
      </c>
    </row>
    <row r="253" spans="1:4">
      <c r="A253" t="s">
        <v>1320</v>
      </c>
      <c r="B253" s="54">
        <v>10</v>
      </c>
      <c r="C253" s="62">
        <v>2</v>
      </c>
      <c r="D253" t="s">
        <v>325</v>
      </c>
    </row>
    <row r="254" spans="1:4">
      <c r="A254" t="s">
        <v>1376</v>
      </c>
      <c r="B254" s="54">
        <v>10</v>
      </c>
      <c r="C254" s="62">
        <v>2</v>
      </c>
      <c r="D254" t="s">
        <v>326</v>
      </c>
    </row>
    <row r="255" spans="1:4">
      <c r="A255" t="s">
        <v>88</v>
      </c>
      <c r="B255" s="54">
        <v>10</v>
      </c>
      <c r="C255" s="62">
        <v>2</v>
      </c>
      <c r="D255" t="s">
        <v>327</v>
      </c>
    </row>
    <row r="256" spans="1:4">
      <c r="A256" t="s">
        <v>2175</v>
      </c>
      <c r="B256" s="54">
        <v>10</v>
      </c>
      <c r="C256" s="62">
        <v>2</v>
      </c>
      <c r="D256" t="s">
        <v>328</v>
      </c>
    </row>
    <row r="257" spans="1:4">
      <c r="A257" t="s">
        <v>3769</v>
      </c>
      <c r="B257" s="54">
        <v>10</v>
      </c>
      <c r="C257" s="62">
        <v>2</v>
      </c>
      <c r="D257" t="s">
        <v>329</v>
      </c>
    </row>
    <row r="258" spans="1:4">
      <c r="A258" t="s">
        <v>62</v>
      </c>
      <c r="B258" s="54">
        <v>10</v>
      </c>
      <c r="C258" s="62">
        <v>2</v>
      </c>
      <c r="D258" t="s">
        <v>330</v>
      </c>
    </row>
    <row r="259" spans="1:4">
      <c r="A259" t="s">
        <v>1169</v>
      </c>
      <c r="B259" s="54">
        <v>10</v>
      </c>
      <c r="C259" s="62">
        <v>2</v>
      </c>
      <c r="D259" t="s">
        <v>331</v>
      </c>
    </row>
    <row r="260" spans="1:4">
      <c r="A260" t="s">
        <v>172</v>
      </c>
      <c r="B260" s="54">
        <v>10</v>
      </c>
      <c r="C260" s="62">
        <v>2</v>
      </c>
      <c r="D260" t="s">
        <v>332</v>
      </c>
    </row>
    <row r="261" spans="1:4">
      <c r="A261" t="s">
        <v>2754</v>
      </c>
      <c r="B261" s="54">
        <v>10</v>
      </c>
      <c r="C261" s="62">
        <v>2</v>
      </c>
      <c r="D261" t="s">
        <v>333</v>
      </c>
    </row>
    <row r="262" spans="1:4">
      <c r="A262" t="s">
        <v>97</v>
      </c>
      <c r="B262" s="54">
        <v>10</v>
      </c>
      <c r="C262" s="62">
        <v>2</v>
      </c>
      <c r="D262" t="s">
        <v>334</v>
      </c>
    </row>
    <row r="263" spans="1:4">
      <c r="A263" t="s">
        <v>2012</v>
      </c>
      <c r="B263" s="54">
        <v>10</v>
      </c>
      <c r="C263" s="62">
        <v>2</v>
      </c>
      <c r="D263" t="s">
        <v>335</v>
      </c>
    </row>
    <row r="264" spans="1:4">
      <c r="A264" t="s">
        <v>3787</v>
      </c>
      <c r="B264" s="54">
        <v>10</v>
      </c>
      <c r="C264" s="62">
        <v>2</v>
      </c>
      <c r="D264" t="s">
        <v>336</v>
      </c>
    </row>
    <row r="265" spans="1:4">
      <c r="A265" t="s">
        <v>181</v>
      </c>
      <c r="B265" s="54">
        <v>10</v>
      </c>
      <c r="C265" s="62">
        <v>2</v>
      </c>
      <c r="D265" t="s">
        <v>337</v>
      </c>
    </row>
    <row r="266" spans="1:4">
      <c r="A266" t="s">
        <v>168</v>
      </c>
      <c r="B266" s="54">
        <v>10</v>
      </c>
      <c r="C266" s="62">
        <v>2</v>
      </c>
      <c r="D266" t="s">
        <v>338</v>
      </c>
    </row>
    <row r="267" spans="1:4">
      <c r="A267" t="s">
        <v>1693</v>
      </c>
      <c r="B267" s="54">
        <v>10</v>
      </c>
      <c r="C267" s="62">
        <v>2</v>
      </c>
      <c r="D267" t="s">
        <v>339</v>
      </c>
    </row>
    <row r="268" spans="1:4">
      <c r="A268" s="53" t="s">
        <v>702</v>
      </c>
      <c r="B268" s="54">
        <v>10</v>
      </c>
      <c r="C268" s="62">
        <v>2</v>
      </c>
      <c r="D268" t="s">
        <v>340</v>
      </c>
    </row>
    <row r="269" spans="1:4">
      <c r="A269" t="s">
        <v>2458</v>
      </c>
      <c r="B269" s="54">
        <v>10</v>
      </c>
      <c r="C269" s="62">
        <v>2</v>
      </c>
      <c r="D269" t="s">
        <v>341</v>
      </c>
    </row>
    <row r="270" spans="1:4">
      <c r="A270" t="s">
        <v>1689</v>
      </c>
      <c r="B270" s="54">
        <v>10</v>
      </c>
      <c r="C270" s="62">
        <v>2</v>
      </c>
      <c r="D270" t="s">
        <v>342</v>
      </c>
    </row>
    <row r="271" spans="1:4">
      <c r="A271" t="s">
        <v>1505</v>
      </c>
      <c r="B271" s="54">
        <v>10</v>
      </c>
      <c r="C271" s="62">
        <v>2</v>
      </c>
      <c r="D271" t="s">
        <v>343</v>
      </c>
    </row>
    <row r="272" spans="1:4">
      <c r="A272" t="s">
        <v>232</v>
      </c>
      <c r="B272" s="54">
        <v>10</v>
      </c>
      <c r="C272" s="62">
        <v>2</v>
      </c>
      <c r="D272" t="s">
        <v>344</v>
      </c>
    </row>
    <row r="273" spans="1:4">
      <c r="A273" t="s">
        <v>2017</v>
      </c>
      <c r="B273" s="54">
        <v>10</v>
      </c>
      <c r="C273" s="62">
        <v>2</v>
      </c>
      <c r="D273" t="s">
        <v>345</v>
      </c>
    </row>
    <row r="274" spans="1:4">
      <c r="A274" t="s">
        <v>1728</v>
      </c>
      <c r="B274" s="54">
        <v>10</v>
      </c>
      <c r="C274" s="62">
        <v>2</v>
      </c>
      <c r="D274" t="s">
        <v>346</v>
      </c>
    </row>
    <row r="275" spans="1:4">
      <c r="A275" t="s">
        <v>1313</v>
      </c>
      <c r="B275" s="54">
        <v>10</v>
      </c>
      <c r="C275" s="62">
        <v>2</v>
      </c>
      <c r="D275" t="s">
        <v>347</v>
      </c>
    </row>
    <row r="276" spans="1:4">
      <c r="A276" t="s">
        <v>1531</v>
      </c>
      <c r="B276" s="54">
        <v>10</v>
      </c>
      <c r="C276" s="62">
        <v>2</v>
      </c>
      <c r="D276" t="s">
        <v>348</v>
      </c>
    </row>
    <row r="277" spans="1:4">
      <c r="A277" t="s">
        <v>1170</v>
      </c>
      <c r="B277" s="54">
        <v>10</v>
      </c>
      <c r="C277" s="62">
        <v>2</v>
      </c>
      <c r="D277" t="s">
        <v>349</v>
      </c>
    </row>
    <row r="278" spans="1:4">
      <c r="A278" t="s">
        <v>2177</v>
      </c>
      <c r="B278" s="54">
        <v>10</v>
      </c>
      <c r="C278" s="62">
        <v>2</v>
      </c>
      <c r="D278" t="s">
        <v>350</v>
      </c>
    </row>
    <row r="279" spans="1:4">
      <c r="A279" t="s">
        <v>2761</v>
      </c>
      <c r="B279" s="54">
        <v>10</v>
      </c>
      <c r="C279" s="62">
        <v>2</v>
      </c>
      <c r="D279" t="s">
        <v>351</v>
      </c>
    </row>
    <row r="280" spans="1:4">
      <c r="A280" t="s">
        <v>1509</v>
      </c>
      <c r="B280" s="54">
        <v>10</v>
      </c>
      <c r="C280" s="62">
        <v>2</v>
      </c>
      <c r="D280" t="s">
        <v>352</v>
      </c>
    </row>
    <row r="281" spans="1:4">
      <c r="A281" t="s">
        <v>1374</v>
      </c>
      <c r="B281" s="54">
        <v>10</v>
      </c>
      <c r="C281" s="62">
        <v>2</v>
      </c>
      <c r="D281" t="s">
        <v>353</v>
      </c>
    </row>
    <row r="282" spans="1:4">
      <c r="A282" t="s">
        <v>1371</v>
      </c>
      <c r="B282" s="54">
        <v>10</v>
      </c>
      <c r="C282" s="62">
        <v>2</v>
      </c>
      <c r="D282" t="s">
        <v>354</v>
      </c>
    </row>
    <row r="283" spans="1:4">
      <c r="A283" t="s">
        <v>1605</v>
      </c>
      <c r="B283" s="54">
        <v>10</v>
      </c>
      <c r="C283" s="62">
        <v>2</v>
      </c>
      <c r="D283" t="s">
        <v>355</v>
      </c>
    </row>
    <row r="284" spans="1:4">
      <c r="A284" t="s">
        <v>2304</v>
      </c>
      <c r="B284" s="54">
        <v>10</v>
      </c>
      <c r="C284" s="62">
        <v>2</v>
      </c>
      <c r="D284" t="s">
        <v>356</v>
      </c>
    </row>
    <row r="285" spans="1:4">
      <c r="A285" t="s">
        <v>2253</v>
      </c>
      <c r="B285" s="54">
        <v>10</v>
      </c>
      <c r="C285" s="62">
        <v>2</v>
      </c>
      <c r="D285" t="s">
        <v>357</v>
      </c>
    </row>
    <row r="286" spans="1:4">
      <c r="A286" t="s">
        <v>1723</v>
      </c>
      <c r="B286" s="54">
        <v>10</v>
      </c>
      <c r="C286" s="62">
        <v>1</v>
      </c>
      <c r="D286" t="s">
        <v>358</v>
      </c>
    </row>
    <row r="287" spans="1:4">
      <c r="A287" t="s">
        <v>114</v>
      </c>
      <c r="B287" s="54">
        <v>10</v>
      </c>
      <c r="C287" s="62">
        <v>1</v>
      </c>
      <c r="D287" t="s">
        <v>359</v>
      </c>
    </row>
    <row r="288" spans="1:4">
      <c r="A288" t="s">
        <v>4176</v>
      </c>
      <c r="B288" s="54">
        <v>10</v>
      </c>
      <c r="C288" s="62">
        <v>1</v>
      </c>
      <c r="D288" t="s">
        <v>360</v>
      </c>
    </row>
    <row r="289" spans="1:4">
      <c r="A289" t="s">
        <v>3790</v>
      </c>
      <c r="B289" s="54">
        <v>10</v>
      </c>
      <c r="C289" s="62">
        <v>1</v>
      </c>
      <c r="D289" t="s">
        <v>361</v>
      </c>
    </row>
    <row r="290" spans="1:4">
      <c r="A290" t="s">
        <v>3195</v>
      </c>
      <c r="B290" s="54">
        <v>10</v>
      </c>
      <c r="C290" s="62">
        <v>1</v>
      </c>
      <c r="D290" t="s">
        <v>362</v>
      </c>
    </row>
    <row r="291" spans="1:4">
      <c r="A291" t="s">
        <v>1533</v>
      </c>
      <c r="B291" s="54">
        <v>10</v>
      </c>
      <c r="C291" s="62">
        <v>1</v>
      </c>
      <c r="D291" t="s">
        <v>363</v>
      </c>
    </row>
    <row r="292" spans="1:4">
      <c r="A292" t="s">
        <v>3430</v>
      </c>
      <c r="B292" s="54">
        <v>10</v>
      </c>
      <c r="C292" s="62">
        <v>1</v>
      </c>
      <c r="D292" t="s">
        <v>364</v>
      </c>
    </row>
    <row r="293" spans="1:4">
      <c r="A293" t="s">
        <v>3813</v>
      </c>
      <c r="B293" s="54">
        <v>10</v>
      </c>
      <c r="C293" s="62">
        <v>1</v>
      </c>
      <c r="D293" t="s">
        <v>365</v>
      </c>
    </row>
    <row r="294" spans="1:4">
      <c r="A294" t="s">
        <v>1193</v>
      </c>
      <c r="B294" s="54">
        <v>10</v>
      </c>
      <c r="C294" s="62">
        <v>1</v>
      </c>
      <c r="D294" t="s">
        <v>366</v>
      </c>
    </row>
    <row r="295" spans="1:4">
      <c r="A295" t="s">
        <v>2803</v>
      </c>
      <c r="B295" s="54">
        <v>10</v>
      </c>
      <c r="C295" s="62">
        <v>1</v>
      </c>
      <c r="D295" t="s">
        <v>367</v>
      </c>
    </row>
    <row r="296" spans="1:4">
      <c r="A296" t="s">
        <v>1431</v>
      </c>
      <c r="B296" s="54">
        <v>10</v>
      </c>
      <c r="C296" s="62">
        <v>1</v>
      </c>
      <c r="D296" t="s">
        <v>368</v>
      </c>
    </row>
    <row r="297" spans="1:4">
      <c r="A297" t="s">
        <v>208</v>
      </c>
      <c r="B297" s="54">
        <v>10</v>
      </c>
      <c r="C297" s="62">
        <v>1</v>
      </c>
      <c r="D297" t="s">
        <v>369</v>
      </c>
    </row>
    <row r="298" spans="1:4">
      <c r="A298" t="s">
        <v>3398</v>
      </c>
      <c r="B298" s="54">
        <v>10</v>
      </c>
      <c r="C298" s="62">
        <v>1</v>
      </c>
      <c r="D298" t="s">
        <v>370</v>
      </c>
    </row>
    <row r="299" spans="1:4">
      <c r="A299" t="s">
        <v>2470</v>
      </c>
      <c r="B299" s="54">
        <v>10</v>
      </c>
      <c r="C299" s="62">
        <v>1</v>
      </c>
      <c r="D299" t="s">
        <v>371</v>
      </c>
    </row>
    <row r="300" spans="1:4">
      <c r="A300" t="s">
        <v>53</v>
      </c>
      <c r="B300" s="54">
        <v>10</v>
      </c>
      <c r="C300" s="62">
        <v>1</v>
      </c>
      <c r="D300" t="s">
        <v>372</v>
      </c>
    </row>
    <row r="301" spans="1:4">
      <c r="A301" t="s">
        <v>2164</v>
      </c>
      <c r="B301" s="54">
        <v>10</v>
      </c>
      <c r="C301" s="62">
        <v>1</v>
      </c>
      <c r="D301" t="s">
        <v>373</v>
      </c>
    </row>
    <row r="302" spans="1:4">
      <c r="A302" t="s">
        <v>2014</v>
      </c>
      <c r="B302" s="54">
        <v>10</v>
      </c>
      <c r="C302" s="62">
        <v>1</v>
      </c>
      <c r="D302" t="s">
        <v>374</v>
      </c>
    </row>
    <row r="303" spans="1:4">
      <c r="A303" t="s">
        <v>3200</v>
      </c>
      <c r="B303" s="54">
        <v>10</v>
      </c>
      <c r="C303" s="62">
        <v>1</v>
      </c>
      <c r="D303" t="s">
        <v>375</v>
      </c>
    </row>
    <row r="304" spans="1:4">
      <c r="A304" t="s">
        <v>78</v>
      </c>
      <c r="B304" s="54">
        <v>10</v>
      </c>
      <c r="C304" s="62">
        <v>1</v>
      </c>
      <c r="D304" t="s">
        <v>376</v>
      </c>
    </row>
    <row r="305" spans="1:4">
      <c r="A305" t="s">
        <v>1340</v>
      </c>
      <c r="B305" s="54">
        <v>10</v>
      </c>
      <c r="C305" s="62">
        <v>1</v>
      </c>
      <c r="D305" t="s">
        <v>377</v>
      </c>
    </row>
    <row r="306" spans="1:4">
      <c r="A306" t="s">
        <v>3362</v>
      </c>
      <c r="B306" s="54">
        <v>10</v>
      </c>
      <c r="C306" s="62">
        <v>1</v>
      </c>
      <c r="D306" t="s">
        <v>378</v>
      </c>
    </row>
    <row r="307" spans="1:4">
      <c r="A307" t="s">
        <v>1303</v>
      </c>
      <c r="B307" s="54">
        <v>10</v>
      </c>
      <c r="C307" s="62">
        <v>1</v>
      </c>
      <c r="D307" t="s">
        <v>379</v>
      </c>
    </row>
    <row r="308" spans="1:4">
      <c r="A308" t="s">
        <v>219</v>
      </c>
      <c r="B308" s="54">
        <v>10</v>
      </c>
      <c r="C308" s="62">
        <v>1</v>
      </c>
      <c r="D308" t="s">
        <v>380</v>
      </c>
    </row>
    <row r="309" spans="1:4">
      <c r="A309" t="s">
        <v>1181</v>
      </c>
      <c r="B309" s="54">
        <v>10</v>
      </c>
      <c r="C309" s="62">
        <v>1</v>
      </c>
      <c r="D309" t="s">
        <v>381</v>
      </c>
    </row>
    <row r="310" spans="1:4">
      <c r="A310" t="s">
        <v>1175</v>
      </c>
      <c r="B310" s="54">
        <v>10</v>
      </c>
      <c r="C310" s="62">
        <v>1</v>
      </c>
      <c r="D310" t="s">
        <v>382</v>
      </c>
    </row>
    <row r="311" spans="1:4">
      <c r="A311" t="s">
        <v>126</v>
      </c>
      <c r="B311" s="54">
        <v>10</v>
      </c>
      <c r="C311" s="62">
        <v>1</v>
      </c>
      <c r="D311" t="s">
        <v>383</v>
      </c>
    </row>
    <row r="312" spans="1:4">
      <c r="A312" t="s">
        <v>1426</v>
      </c>
      <c r="B312" s="54">
        <v>10</v>
      </c>
      <c r="C312" s="62">
        <v>1</v>
      </c>
      <c r="D312" t="s">
        <v>384</v>
      </c>
    </row>
    <row r="313" spans="1:4">
      <c r="A313" t="s">
        <v>3814</v>
      </c>
      <c r="B313" s="54">
        <v>10</v>
      </c>
      <c r="C313" s="62">
        <v>1</v>
      </c>
      <c r="D313" t="s">
        <v>385</v>
      </c>
    </row>
    <row r="314" spans="1:4">
      <c r="A314" t="s">
        <v>1450</v>
      </c>
      <c r="B314" s="54">
        <v>10</v>
      </c>
      <c r="C314" s="62">
        <v>1</v>
      </c>
      <c r="D314" t="s">
        <v>386</v>
      </c>
    </row>
    <row r="315" spans="1:4">
      <c r="A315" t="s">
        <v>1444</v>
      </c>
      <c r="B315" s="54">
        <v>10</v>
      </c>
      <c r="C315" s="62">
        <v>1</v>
      </c>
      <c r="D315" t="s">
        <v>387</v>
      </c>
    </row>
    <row r="316" spans="1:4">
      <c r="A316" t="s">
        <v>2222</v>
      </c>
      <c r="B316" s="54">
        <v>10</v>
      </c>
      <c r="C316" s="62">
        <v>1</v>
      </c>
      <c r="D316" t="s">
        <v>388</v>
      </c>
    </row>
    <row r="317" spans="1:4">
      <c r="A317" t="s">
        <v>228</v>
      </c>
      <c r="B317" s="54">
        <v>10</v>
      </c>
      <c r="C317" s="62">
        <v>1</v>
      </c>
      <c r="D317" t="s">
        <v>389</v>
      </c>
    </row>
    <row r="318" spans="1:4">
      <c r="A318" t="s">
        <v>3446</v>
      </c>
      <c r="B318" s="54">
        <v>10</v>
      </c>
      <c r="C318" s="62">
        <v>1</v>
      </c>
      <c r="D318" t="s">
        <v>390</v>
      </c>
    </row>
    <row r="319" spans="1:4">
      <c r="A319" t="s">
        <v>1514</v>
      </c>
      <c r="B319" s="54">
        <v>10</v>
      </c>
      <c r="C319" s="62">
        <v>1</v>
      </c>
      <c r="D319" t="s">
        <v>391</v>
      </c>
    </row>
    <row r="320" spans="1:4">
      <c r="A320" t="s">
        <v>1748</v>
      </c>
      <c r="B320" s="54">
        <v>10</v>
      </c>
      <c r="C320" s="62">
        <v>1</v>
      </c>
      <c r="D320" t="s">
        <v>392</v>
      </c>
    </row>
    <row r="321" spans="1:4">
      <c r="A321" t="s">
        <v>1415</v>
      </c>
      <c r="B321" s="54">
        <v>10</v>
      </c>
      <c r="C321" s="62">
        <v>1</v>
      </c>
      <c r="D321" t="s">
        <v>393</v>
      </c>
    </row>
    <row r="322" spans="1:4">
      <c r="A322" t="s">
        <v>3665</v>
      </c>
      <c r="B322" s="54">
        <v>10</v>
      </c>
      <c r="C322" s="62">
        <v>1</v>
      </c>
      <c r="D322" t="s">
        <v>394</v>
      </c>
    </row>
    <row r="323" spans="1:4">
      <c r="A323" t="s">
        <v>1465</v>
      </c>
      <c r="B323" s="54">
        <v>10</v>
      </c>
      <c r="C323" s="62">
        <v>1</v>
      </c>
      <c r="D323" t="s">
        <v>395</v>
      </c>
    </row>
    <row r="324" spans="1:4">
      <c r="A324" t="s">
        <v>1300</v>
      </c>
      <c r="B324" s="54">
        <v>10</v>
      </c>
      <c r="C324" s="62">
        <v>1</v>
      </c>
      <c r="D324" t="s">
        <v>396</v>
      </c>
    </row>
    <row r="325" spans="1:4">
      <c r="A325" t="s">
        <v>2223</v>
      </c>
      <c r="B325" s="54">
        <v>10</v>
      </c>
      <c r="C325" s="62">
        <v>1</v>
      </c>
      <c r="D325" t="s">
        <v>397</v>
      </c>
    </row>
    <row r="326" spans="1:4">
      <c r="A326" t="s">
        <v>3396</v>
      </c>
      <c r="B326" s="54">
        <v>10</v>
      </c>
      <c r="C326" s="62">
        <v>1</v>
      </c>
      <c r="D326" t="s">
        <v>398</v>
      </c>
    </row>
    <row r="327" spans="1:4">
      <c r="A327" t="s">
        <v>1557</v>
      </c>
      <c r="B327" s="54">
        <v>10</v>
      </c>
      <c r="C327" s="62">
        <v>1</v>
      </c>
      <c r="D327" t="s">
        <v>399</v>
      </c>
    </row>
    <row r="328" spans="1:4">
      <c r="A328" s="53" t="s">
        <v>272</v>
      </c>
      <c r="B328" s="54">
        <v>10</v>
      </c>
      <c r="C328" s="62">
        <v>1</v>
      </c>
      <c r="D328" t="s">
        <v>400</v>
      </c>
    </row>
    <row r="329" spans="1:4">
      <c r="A329" t="s">
        <v>199</v>
      </c>
      <c r="B329" s="54">
        <v>10</v>
      </c>
      <c r="C329" s="62">
        <v>1</v>
      </c>
      <c r="D329" t="s">
        <v>401</v>
      </c>
    </row>
    <row r="330" spans="1:4">
      <c r="A330" t="s">
        <v>2796</v>
      </c>
      <c r="B330" s="54">
        <v>10</v>
      </c>
      <c r="C330" s="62">
        <v>1</v>
      </c>
      <c r="D330" t="s">
        <v>402</v>
      </c>
    </row>
    <row r="331" spans="1:4">
      <c r="A331" t="s">
        <v>2234</v>
      </c>
      <c r="B331" s="54">
        <v>10</v>
      </c>
      <c r="C331" s="62">
        <v>1</v>
      </c>
      <c r="D331" t="s">
        <v>403</v>
      </c>
    </row>
    <row r="332" spans="1:4">
      <c r="A332" s="53" t="s">
        <v>278</v>
      </c>
      <c r="B332" s="54">
        <v>10</v>
      </c>
      <c r="C332" s="62">
        <v>1</v>
      </c>
      <c r="D332" t="s">
        <v>404</v>
      </c>
    </row>
    <row r="333" spans="1:4">
      <c r="A333" t="s">
        <v>2182</v>
      </c>
      <c r="B333" s="54">
        <v>10</v>
      </c>
      <c r="C333" s="62">
        <v>1</v>
      </c>
      <c r="D333" t="s">
        <v>405</v>
      </c>
    </row>
    <row r="334" spans="1:4">
      <c r="A334" t="s">
        <v>1416</v>
      </c>
      <c r="B334" s="54">
        <v>10</v>
      </c>
      <c r="C334" s="62">
        <v>1</v>
      </c>
      <c r="D334" t="s">
        <v>406</v>
      </c>
    </row>
    <row r="335" spans="1:4">
      <c r="A335" t="s">
        <v>1482</v>
      </c>
      <c r="B335" s="54">
        <v>10</v>
      </c>
      <c r="C335" s="62">
        <v>1</v>
      </c>
      <c r="D335" t="s">
        <v>407</v>
      </c>
    </row>
    <row r="336" spans="1:4">
      <c r="A336" t="s">
        <v>153</v>
      </c>
      <c r="B336" s="54">
        <v>10</v>
      </c>
      <c r="C336" s="62">
        <v>1</v>
      </c>
      <c r="D336" t="s">
        <v>408</v>
      </c>
    </row>
    <row r="337" spans="1:4">
      <c r="A337" t="s">
        <v>3779</v>
      </c>
      <c r="B337" s="54">
        <v>10</v>
      </c>
      <c r="C337" s="62">
        <v>1</v>
      </c>
      <c r="D337" t="s">
        <v>409</v>
      </c>
    </row>
    <row r="338" spans="1:4">
      <c r="A338" t="s">
        <v>164</v>
      </c>
      <c r="B338" s="54">
        <v>10</v>
      </c>
      <c r="C338" s="62">
        <v>1</v>
      </c>
      <c r="D338" t="s">
        <v>410</v>
      </c>
    </row>
    <row r="339" spans="1:4">
      <c r="A339" t="s">
        <v>206</v>
      </c>
      <c r="B339" s="54">
        <v>10</v>
      </c>
      <c r="C339" s="62">
        <v>1</v>
      </c>
      <c r="D339" t="s">
        <v>411</v>
      </c>
    </row>
    <row r="340" spans="1:4">
      <c r="A340" t="s">
        <v>1691</v>
      </c>
      <c r="B340" s="54">
        <v>10</v>
      </c>
      <c r="C340" s="62">
        <v>1</v>
      </c>
      <c r="D340" t="s">
        <v>412</v>
      </c>
    </row>
    <row r="341" spans="1:4">
      <c r="A341" t="s">
        <v>2165</v>
      </c>
      <c r="B341" s="54">
        <v>10</v>
      </c>
      <c r="C341" s="62">
        <v>1</v>
      </c>
      <c r="D341" t="s">
        <v>413</v>
      </c>
    </row>
    <row r="342" spans="1:4">
      <c r="A342" t="s">
        <v>1329</v>
      </c>
      <c r="B342" s="54">
        <v>10</v>
      </c>
      <c r="C342" s="62">
        <v>1</v>
      </c>
      <c r="D342" t="s">
        <v>414</v>
      </c>
    </row>
    <row r="343" spans="1:4">
      <c r="A343" t="s">
        <v>3805</v>
      </c>
      <c r="B343" s="54">
        <v>10</v>
      </c>
      <c r="C343" s="62">
        <v>1</v>
      </c>
      <c r="D343" t="s">
        <v>415</v>
      </c>
    </row>
    <row r="344" spans="1:4">
      <c r="A344" t="s">
        <v>3184</v>
      </c>
      <c r="B344" s="54">
        <v>10</v>
      </c>
      <c r="C344" s="62">
        <v>1</v>
      </c>
      <c r="D344" t="s">
        <v>416</v>
      </c>
    </row>
    <row r="345" spans="1:4">
      <c r="A345" t="s">
        <v>1201</v>
      </c>
      <c r="B345" s="54">
        <v>10</v>
      </c>
      <c r="C345" s="62">
        <v>1</v>
      </c>
      <c r="D345" t="s">
        <v>417</v>
      </c>
    </row>
    <row r="346" spans="1:4">
      <c r="A346" t="s">
        <v>3679</v>
      </c>
      <c r="B346" s="54">
        <v>10</v>
      </c>
      <c r="C346" s="62">
        <v>1</v>
      </c>
      <c r="D346" t="s">
        <v>418</v>
      </c>
    </row>
    <row r="347" spans="1:4">
      <c r="A347" t="s">
        <v>4178</v>
      </c>
      <c r="B347" s="54">
        <v>10</v>
      </c>
      <c r="C347" s="62">
        <v>1</v>
      </c>
      <c r="D347" t="s">
        <v>419</v>
      </c>
    </row>
    <row r="348" spans="1:4">
      <c r="A348" t="s">
        <v>2035</v>
      </c>
      <c r="B348" s="54">
        <v>10</v>
      </c>
      <c r="C348" s="62">
        <v>1</v>
      </c>
      <c r="D348" t="s">
        <v>420</v>
      </c>
    </row>
    <row r="349" spans="1:4">
      <c r="A349" t="s">
        <v>3209</v>
      </c>
      <c r="B349" s="54">
        <v>10</v>
      </c>
      <c r="C349" s="62">
        <v>1</v>
      </c>
      <c r="D349" t="s">
        <v>421</v>
      </c>
    </row>
    <row r="350" spans="1:4">
      <c r="A350" t="s">
        <v>3187</v>
      </c>
      <c r="B350" s="54">
        <v>10</v>
      </c>
      <c r="C350" s="62">
        <v>1</v>
      </c>
      <c r="D350" t="s">
        <v>422</v>
      </c>
    </row>
    <row r="351" spans="1:4">
      <c r="A351" t="s">
        <v>1388</v>
      </c>
      <c r="B351" s="54">
        <v>10</v>
      </c>
      <c r="C351" s="62">
        <v>1</v>
      </c>
      <c r="D351" t="s">
        <v>423</v>
      </c>
    </row>
    <row r="352" spans="1:4">
      <c r="A352" t="s">
        <v>1369</v>
      </c>
      <c r="B352" s="54">
        <v>10</v>
      </c>
      <c r="C352" s="62">
        <v>1</v>
      </c>
      <c r="D352" t="s">
        <v>424</v>
      </c>
    </row>
    <row r="353" spans="1:4">
      <c r="A353" t="s">
        <v>1446</v>
      </c>
      <c r="B353" s="54">
        <v>10</v>
      </c>
      <c r="C353" s="62">
        <v>1</v>
      </c>
      <c r="D353" t="s">
        <v>425</v>
      </c>
    </row>
    <row r="354" spans="1:4">
      <c r="A354" t="s">
        <v>1440</v>
      </c>
      <c r="B354" s="54">
        <v>10</v>
      </c>
      <c r="C354" s="62">
        <v>1</v>
      </c>
      <c r="D354" t="s">
        <v>426</v>
      </c>
    </row>
    <row r="355" spans="1:4">
      <c r="A355" t="s">
        <v>3837</v>
      </c>
      <c r="B355" s="54">
        <v>10</v>
      </c>
      <c r="C355" s="62">
        <v>1</v>
      </c>
      <c r="D355" t="s">
        <v>427</v>
      </c>
    </row>
    <row r="356" spans="1:4">
      <c r="A356" t="s">
        <v>83</v>
      </c>
      <c r="B356" s="54">
        <v>10</v>
      </c>
      <c r="C356" s="62">
        <v>1</v>
      </c>
      <c r="D356" t="s">
        <v>428</v>
      </c>
    </row>
    <row r="357" spans="1:4">
      <c r="A357" t="s">
        <v>3759</v>
      </c>
      <c r="B357" s="54">
        <v>10</v>
      </c>
      <c r="C357" s="62">
        <v>1</v>
      </c>
      <c r="D357" t="s">
        <v>429</v>
      </c>
    </row>
    <row r="358" spans="1:4">
      <c r="A358" t="s">
        <v>1478</v>
      </c>
      <c r="B358" s="54">
        <v>10</v>
      </c>
      <c r="C358" s="62">
        <v>1</v>
      </c>
      <c r="D358" t="s">
        <v>430</v>
      </c>
    </row>
    <row r="359" spans="1:4">
      <c r="A359" t="s">
        <v>3792</v>
      </c>
      <c r="B359" s="54">
        <v>10</v>
      </c>
      <c r="C359" s="62">
        <v>1</v>
      </c>
      <c r="D359" t="s">
        <v>431</v>
      </c>
    </row>
    <row r="360" spans="1:4">
      <c r="A360" t="s">
        <v>3812</v>
      </c>
      <c r="B360" s="54">
        <v>10</v>
      </c>
      <c r="C360" s="62">
        <v>1</v>
      </c>
      <c r="D360" t="s">
        <v>432</v>
      </c>
    </row>
    <row r="361" spans="1:4">
      <c r="A361" t="s">
        <v>1746</v>
      </c>
      <c r="B361" s="54">
        <v>10</v>
      </c>
      <c r="C361" s="62">
        <v>1</v>
      </c>
      <c r="D361" t="s">
        <v>433</v>
      </c>
    </row>
    <row r="362" spans="1:4">
      <c r="A362" t="s">
        <v>1254</v>
      </c>
      <c r="B362" s="54">
        <v>10</v>
      </c>
      <c r="C362" s="62">
        <v>1</v>
      </c>
      <c r="D362" t="s">
        <v>434</v>
      </c>
    </row>
    <row r="363" spans="1:4">
      <c r="A363" t="s">
        <v>2777</v>
      </c>
      <c r="B363" s="54">
        <v>10</v>
      </c>
      <c r="C363" s="62">
        <v>1</v>
      </c>
      <c r="D363" t="s">
        <v>435</v>
      </c>
    </row>
    <row r="364" spans="1:4">
      <c r="A364" t="s">
        <v>1191</v>
      </c>
      <c r="B364" s="54">
        <v>10</v>
      </c>
      <c r="C364" s="62">
        <v>1</v>
      </c>
      <c r="D364" t="s">
        <v>436</v>
      </c>
    </row>
    <row r="365" spans="1:4">
      <c r="A365" t="s">
        <v>2144</v>
      </c>
      <c r="B365" s="54">
        <v>10</v>
      </c>
      <c r="C365" s="62">
        <v>1</v>
      </c>
      <c r="D365" t="s">
        <v>437</v>
      </c>
    </row>
    <row r="366" spans="1:4">
      <c r="A366" t="s">
        <v>2151</v>
      </c>
      <c r="B366" s="54">
        <v>10</v>
      </c>
      <c r="C366" s="62">
        <v>1</v>
      </c>
      <c r="D366" t="s">
        <v>438</v>
      </c>
    </row>
    <row r="367" spans="1:4">
      <c r="A367" t="s">
        <v>1385</v>
      </c>
      <c r="B367" s="54">
        <v>10</v>
      </c>
      <c r="C367" s="62">
        <v>1</v>
      </c>
      <c r="D367" t="s">
        <v>439</v>
      </c>
    </row>
    <row r="368" spans="1:4">
      <c r="A368" t="s">
        <v>2189</v>
      </c>
      <c r="B368" s="54">
        <v>10</v>
      </c>
      <c r="C368" s="62">
        <v>1</v>
      </c>
      <c r="D368" t="s">
        <v>440</v>
      </c>
    </row>
    <row r="369" spans="1:4">
      <c r="A369" t="s">
        <v>123</v>
      </c>
      <c r="B369" s="54">
        <v>10</v>
      </c>
      <c r="C369" s="62">
        <v>1</v>
      </c>
      <c r="D369" t="s">
        <v>441</v>
      </c>
    </row>
    <row r="370" spans="1:4">
      <c r="A370" t="s">
        <v>1322</v>
      </c>
      <c r="B370" s="54">
        <v>10</v>
      </c>
      <c r="C370" s="62">
        <v>1</v>
      </c>
      <c r="D370" t="s">
        <v>442</v>
      </c>
    </row>
    <row r="371" spans="1:4">
      <c r="A371" t="s">
        <v>3709</v>
      </c>
      <c r="B371" s="54">
        <v>10</v>
      </c>
      <c r="C371" s="62">
        <v>1</v>
      </c>
      <c r="D371" t="s">
        <v>443</v>
      </c>
    </row>
    <row r="372" spans="1:4">
      <c r="A372" t="s">
        <v>1466</v>
      </c>
      <c r="B372" s="54">
        <v>10</v>
      </c>
      <c r="C372" s="62">
        <v>1</v>
      </c>
      <c r="D372" t="s">
        <v>444</v>
      </c>
    </row>
    <row r="373" spans="1:4">
      <c r="A373" t="s">
        <v>3808</v>
      </c>
      <c r="B373" s="54">
        <v>10</v>
      </c>
      <c r="C373" s="62">
        <v>1</v>
      </c>
      <c r="D373" t="s">
        <v>445</v>
      </c>
    </row>
    <row r="374" spans="1:4">
      <c r="A374" t="s">
        <v>1650</v>
      </c>
      <c r="B374" s="54">
        <v>10</v>
      </c>
      <c r="C374" s="62">
        <v>1</v>
      </c>
      <c r="D374" t="s">
        <v>446</v>
      </c>
    </row>
    <row r="375" spans="1:4">
      <c r="A375" t="s">
        <v>135</v>
      </c>
      <c r="B375" s="54">
        <v>10</v>
      </c>
      <c r="C375" s="62">
        <v>1</v>
      </c>
      <c r="D375" t="s">
        <v>447</v>
      </c>
    </row>
    <row r="376" spans="1:4">
      <c r="A376" t="s">
        <v>1199</v>
      </c>
      <c r="B376" s="54">
        <v>10</v>
      </c>
      <c r="C376" s="62">
        <v>1</v>
      </c>
      <c r="D376" t="s">
        <v>448</v>
      </c>
    </row>
    <row r="377" spans="1:4">
      <c r="A377" t="s">
        <v>1525</v>
      </c>
      <c r="B377" s="54">
        <v>10</v>
      </c>
      <c r="C377" s="62">
        <v>1</v>
      </c>
      <c r="D377" t="s">
        <v>449</v>
      </c>
    </row>
    <row r="378" spans="1:4">
      <c r="A378" t="s">
        <v>1425</v>
      </c>
      <c r="B378" s="54">
        <v>10</v>
      </c>
      <c r="C378" s="62">
        <v>1</v>
      </c>
      <c r="D378" t="s">
        <v>450</v>
      </c>
    </row>
    <row r="379" spans="1:4">
      <c r="A379" t="s">
        <v>1420</v>
      </c>
      <c r="B379" s="54">
        <v>10</v>
      </c>
      <c r="C379" s="62">
        <v>1</v>
      </c>
      <c r="D379" t="s">
        <v>451</v>
      </c>
    </row>
    <row r="380" spans="1:4">
      <c r="A380" t="s">
        <v>2032</v>
      </c>
      <c r="B380" s="54">
        <v>10</v>
      </c>
      <c r="C380" s="62">
        <v>1</v>
      </c>
      <c r="D380" t="s">
        <v>452</v>
      </c>
    </row>
    <row r="381" spans="1:4">
      <c r="A381" t="s">
        <v>3788</v>
      </c>
      <c r="B381" s="54">
        <v>10</v>
      </c>
      <c r="C381" s="62">
        <v>1</v>
      </c>
      <c r="D381" t="s">
        <v>453</v>
      </c>
    </row>
    <row r="382" spans="1:4">
      <c r="A382" t="s">
        <v>35</v>
      </c>
      <c r="B382" s="54">
        <v>10</v>
      </c>
      <c r="C382" s="62">
        <v>1</v>
      </c>
      <c r="D382" t="s">
        <v>454</v>
      </c>
    </row>
    <row r="383" spans="1:4">
      <c r="A383" t="s">
        <v>1537</v>
      </c>
      <c r="B383" s="54">
        <v>10</v>
      </c>
      <c r="C383" s="62">
        <v>1</v>
      </c>
      <c r="D383" t="s">
        <v>455</v>
      </c>
    </row>
    <row r="384" spans="1:4">
      <c r="A384" t="s">
        <v>1476</v>
      </c>
      <c r="B384" s="54">
        <v>10</v>
      </c>
      <c r="C384" s="62">
        <v>1</v>
      </c>
      <c r="D384" t="s">
        <v>456</v>
      </c>
    </row>
    <row r="385" spans="1:4">
      <c r="A385" t="s">
        <v>2173</v>
      </c>
      <c r="B385" s="54">
        <v>10</v>
      </c>
      <c r="C385" s="62">
        <v>1</v>
      </c>
      <c r="D385" t="s">
        <v>457</v>
      </c>
    </row>
    <row r="386" spans="1:4">
      <c r="A386" t="s">
        <v>3827</v>
      </c>
      <c r="B386" s="54">
        <v>10</v>
      </c>
      <c r="C386" s="62">
        <v>1</v>
      </c>
      <c r="D386" t="s">
        <v>458</v>
      </c>
    </row>
    <row r="387" spans="1:4">
      <c r="A387" t="s">
        <v>3793</v>
      </c>
      <c r="B387" s="54">
        <v>10</v>
      </c>
      <c r="C387" s="62">
        <v>1</v>
      </c>
      <c r="D387" t="s">
        <v>459</v>
      </c>
    </row>
    <row r="388" spans="1:4">
      <c r="A388" t="s">
        <v>132</v>
      </c>
      <c r="B388" s="54">
        <v>10</v>
      </c>
      <c r="C388" s="62">
        <v>1</v>
      </c>
      <c r="D388" t="s">
        <v>460</v>
      </c>
    </row>
    <row r="389" spans="1:4">
      <c r="A389" t="s">
        <v>2181</v>
      </c>
      <c r="B389" s="54">
        <v>10</v>
      </c>
      <c r="C389" s="62">
        <v>1</v>
      </c>
      <c r="D389" t="s">
        <v>461</v>
      </c>
    </row>
    <row r="390" spans="1:4">
      <c r="A390" t="s">
        <v>2186</v>
      </c>
      <c r="B390" s="54">
        <v>10</v>
      </c>
      <c r="C390" s="62">
        <v>1</v>
      </c>
      <c r="D390" t="s">
        <v>462</v>
      </c>
    </row>
    <row r="391" spans="1:4">
      <c r="A391" t="s">
        <v>1481</v>
      </c>
      <c r="B391" s="54">
        <v>10</v>
      </c>
      <c r="C391" s="62">
        <v>1</v>
      </c>
      <c r="D391" t="s">
        <v>463</v>
      </c>
    </row>
    <row r="392" spans="1:4">
      <c r="A392" t="s">
        <v>3780</v>
      </c>
      <c r="B392" s="54">
        <v>10</v>
      </c>
      <c r="C392" s="62">
        <v>1</v>
      </c>
      <c r="D392" t="s">
        <v>464</v>
      </c>
    </row>
    <row r="393" spans="1:4">
      <c r="A393" t="s">
        <v>2188</v>
      </c>
      <c r="B393" s="54">
        <v>10</v>
      </c>
      <c r="C393" s="62">
        <v>1</v>
      </c>
      <c r="D393" t="s">
        <v>465</v>
      </c>
    </row>
    <row r="394" spans="1:4">
      <c r="A394" t="s">
        <v>1302</v>
      </c>
      <c r="B394" s="54">
        <v>10</v>
      </c>
      <c r="C394" s="62">
        <v>1</v>
      </c>
      <c r="D394" t="s">
        <v>466</v>
      </c>
    </row>
    <row r="395" spans="1:4">
      <c r="A395" t="s">
        <v>1317</v>
      </c>
      <c r="B395" s="54">
        <v>10</v>
      </c>
      <c r="C395" s="62">
        <v>1</v>
      </c>
      <c r="D395" t="s">
        <v>467</v>
      </c>
    </row>
    <row r="396" spans="1:4">
      <c r="A396" t="s">
        <v>1184</v>
      </c>
      <c r="B396" s="54">
        <v>10</v>
      </c>
      <c r="C396" s="62">
        <v>1</v>
      </c>
      <c r="D396" t="s">
        <v>468</v>
      </c>
    </row>
    <row r="397" spans="1:4">
      <c r="A397" t="s">
        <v>1179</v>
      </c>
      <c r="B397" s="54">
        <v>10</v>
      </c>
      <c r="C397" s="62">
        <v>1</v>
      </c>
      <c r="D397" t="s">
        <v>469</v>
      </c>
    </row>
    <row r="398" spans="1:4">
      <c r="A398" t="s">
        <v>1337</v>
      </c>
      <c r="B398" s="54">
        <v>10</v>
      </c>
      <c r="C398" s="62">
        <v>1</v>
      </c>
      <c r="D398" t="s">
        <v>470</v>
      </c>
    </row>
    <row r="399" spans="1:4">
      <c r="A399" t="s">
        <v>2183</v>
      </c>
      <c r="B399" s="54">
        <v>10</v>
      </c>
      <c r="C399" s="62">
        <v>1</v>
      </c>
      <c r="D399" t="s">
        <v>471</v>
      </c>
    </row>
    <row r="400" spans="1:4">
      <c r="A400" t="s">
        <v>2172</v>
      </c>
      <c r="B400" s="54">
        <v>10</v>
      </c>
      <c r="C400" s="62">
        <v>1</v>
      </c>
      <c r="D400" t="s">
        <v>472</v>
      </c>
    </row>
    <row r="401" spans="1:4">
      <c r="A401" t="s">
        <v>2184</v>
      </c>
      <c r="B401" s="54">
        <v>10</v>
      </c>
      <c r="C401" s="62">
        <v>1</v>
      </c>
      <c r="D401" t="s">
        <v>473</v>
      </c>
    </row>
    <row r="402" spans="1:4">
      <c r="A402" t="s">
        <v>2156</v>
      </c>
      <c r="B402" s="54">
        <v>10</v>
      </c>
      <c r="C402" s="62">
        <v>1</v>
      </c>
      <c r="D402" t="s">
        <v>4373</v>
      </c>
    </row>
    <row r="403" spans="1:4">
      <c r="A403" t="s">
        <v>1338</v>
      </c>
      <c r="B403" s="54">
        <v>10</v>
      </c>
      <c r="C403" s="62">
        <v>1</v>
      </c>
      <c r="D403" t="s">
        <v>4374</v>
      </c>
    </row>
    <row r="404" spans="1:4">
      <c r="A404" t="s">
        <v>1396</v>
      </c>
      <c r="B404" s="54">
        <v>10</v>
      </c>
      <c r="C404" s="62">
        <v>1</v>
      </c>
      <c r="D404" t="s">
        <v>4375</v>
      </c>
    </row>
    <row r="405" spans="1:4">
      <c r="A405" t="s">
        <v>1297</v>
      </c>
      <c r="B405" s="54">
        <v>10</v>
      </c>
      <c r="C405" s="62">
        <v>1</v>
      </c>
      <c r="D405" t="s">
        <v>4376</v>
      </c>
    </row>
    <row r="406" spans="1:4">
      <c r="A406" t="s">
        <v>2154</v>
      </c>
      <c r="B406" s="54">
        <v>10</v>
      </c>
      <c r="C406" s="62">
        <v>1</v>
      </c>
      <c r="D406" t="s">
        <v>4377</v>
      </c>
    </row>
    <row r="407" spans="1:4">
      <c r="A407" t="s">
        <v>2477</v>
      </c>
      <c r="B407" s="54">
        <v>10</v>
      </c>
      <c r="C407" s="62">
        <v>1</v>
      </c>
      <c r="D407" t="s">
        <v>4378</v>
      </c>
    </row>
    <row r="408" spans="1:4">
      <c r="A408" t="s">
        <v>2565</v>
      </c>
      <c r="B408" s="54">
        <v>10</v>
      </c>
      <c r="C408" s="62">
        <v>1</v>
      </c>
      <c r="D408" t="s">
        <v>4379</v>
      </c>
    </row>
    <row r="409" spans="1:4">
      <c r="A409" t="s">
        <v>1584</v>
      </c>
      <c r="B409" s="54">
        <v>10</v>
      </c>
      <c r="C409" s="62">
        <v>1</v>
      </c>
      <c r="D409" t="s">
        <v>4380</v>
      </c>
    </row>
    <row r="410" spans="1:4">
      <c r="A410" t="s">
        <v>2569</v>
      </c>
      <c r="B410" s="54">
        <v>10</v>
      </c>
      <c r="C410" s="62">
        <v>1</v>
      </c>
      <c r="D410" t="s">
        <v>4381</v>
      </c>
    </row>
    <row r="411" spans="1:4">
      <c r="A411" t="s">
        <v>2513</v>
      </c>
      <c r="B411" s="54">
        <v>10</v>
      </c>
      <c r="C411" s="62">
        <v>1</v>
      </c>
      <c r="D411" t="s">
        <v>4382</v>
      </c>
    </row>
    <row r="412" spans="1:4">
      <c r="A412" t="s">
        <v>2264</v>
      </c>
      <c r="B412" s="54">
        <v>10</v>
      </c>
      <c r="C412" s="62">
        <v>1</v>
      </c>
      <c r="D412" t="s">
        <v>4383</v>
      </c>
    </row>
    <row r="413" spans="1:4">
      <c r="A413" t="s">
        <v>1743</v>
      </c>
      <c r="B413" s="54">
        <v>10</v>
      </c>
      <c r="C413" s="62">
        <v>0</v>
      </c>
      <c r="D413" t="s">
        <v>475</v>
      </c>
    </row>
    <row r="414" spans="1:4">
      <c r="A414" t="s">
        <v>3210</v>
      </c>
      <c r="B414" s="54">
        <v>10</v>
      </c>
      <c r="C414" s="62">
        <v>0</v>
      </c>
      <c r="D414" t="s">
        <v>476</v>
      </c>
    </row>
    <row r="415" spans="1:4">
      <c r="A415" t="s">
        <v>2788</v>
      </c>
      <c r="B415" s="54">
        <v>10</v>
      </c>
      <c r="C415" s="62">
        <v>0</v>
      </c>
      <c r="D415" t="s">
        <v>477</v>
      </c>
    </row>
    <row r="416" spans="1:4">
      <c r="A416" t="s">
        <v>4177</v>
      </c>
      <c r="B416" s="54">
        <v>10</v>
      </c>
      <c r="C416" s="62">
        <v>0</v>
      </c>
      <c r="D416" t="s">
        <v>4384</v>
      </c>
    </row>
    <row r="417" spans="1:4">
      <c r="A417" t="s">
        <v>2814</v>
      </c>
      <c r="B417" s="54">
        <v>10</v>
      </c>
      <c r="C417" s="62">
        <v>0</v>
      </c>
      <c r="D417" t="s">
        <v>4385</v>
      </c>
    </row>
    <row r="418" spans="1:4">
      <c r="A418" t="s">
        <v>1587</v>
      </c>
      <c r="B418" s="54">
        <v>10</v>
      </c>
      <c r="C418" s="62">
        <v>0</v>
      </c>
      <c r="D418" t="s">
        <v>4386</v>
      </c>
    </row>
    <row r="419" spans="1:4">
      <c r="A419" t="s">
        <v>3774</v>
      </c>
      <c r="B419" s="54">
        <v>10</v>
      </c>
      <c r="C419" s="62">
        <v>0</v>
      </c>
      <c r="D419" t="s">
        <v>478</v>
      </c>
    </row>
    <row r="420" spans="1:4">
      <c r="A420" t="s">
        <v>23</v>
      </c>
      <c r="B420" s="54">
        <v>10</v>
      </c>
      <c r="C420" s="62">
        <v>0</v>
      </c>
      <c r="D420" t="s">
        <v>4387</v>
      </c>
    </row>
    <row r="421" spans="1:4">
      <c r="A421" t="s">
        <v>2033</v>
      </c>
      <c r="B421" s="54">
        <v>10</v>
      </c>
      <c r="C421" s="62">
        <v>0</v>
      </c>
      <c r="D421" t="s">
        <v>4388</v>
      </c>
    </row>
    <row r="422" spans="1:4">
      <c r="A422" t="s">
        <v>1486</v>
      </c>
      <c r="B422" s="54">
        <v>10</v>
      </c>
      <c r="C422" s="62">
        <v>0</v>
      </c>
      <c r="D422" t="s">
        <v>4389</v>
      </c>
    </row>
    <row r="423" spans="1:4">
      <c r="A423" t="s">
        <v>1487</v>
      </c>
      <c r="B423" s="54">
        <v>10</v>
      </c>
      <c r="C423" s="62">
        <v>0</v>
      </c>
      <c r="D423" t="s">
        <v>4390</v>
      </c>
    </row>
    <row r="424" spans="1:4">
      <c r="A424" s="53" t="s">
        <v>3227</v>
      </c>
      <c r="B424" s="54">
        <v>10</v>
      </c>
      <c r="C424" s="62">
        <v>0</v>
      </c>
      <c r="D424" t="s">
        <v>4391</v>
      </c>
    </row>
    <row r="425" spans="1:4">
      <c r="A425" t="s">
        <v>2243</v>
      </c>
      <c r="B425" s="54">
        <v>10</v>
      </c>
      <c r="C425" s="62">
        <v>0</v>
      </c>
      <c r="D425" t="s">
        <v>4392</v>
      </c>
    </row>
    <row r="426" spans="1:4">
      <c r="A426" t="s">
        <v>2461</v>
      </c>
      <c r="B426" s="54">
        <v>10</v>
      </c>
      <c r="C426" s="62">
        <v>0</v>
      </c>
      <c r="D426" t="s">
        <v>479</v>
      </c>
    </row>
    <row r="427" spans="1:4">
      <c r="A427" t="s">
        <v>1449</v>
      </c>
      <c r="B427" s="54">
        <v>10</v>
      </c>
      <c r="C427" s="62">
        <v>0</v>
      </c>
      <c r="D427" t="s">
        <v>4393</v>
      </c>
    </row>
    <row r="428" spans="1:4">
      <c r="A428" t="s">
        <v>49</v>
      </c>
      <c r="B428" s="54">
        <v>10</v>
      </c>
      <c r="C428" s="62">
        <v>0</v>
      </c>
      <c r="D428" t="s">
        <v>4394</v>
      </c>
    </row>
    <row r="429" spans="1:4">
      <c r="A429" s="53" t="s">
        <v>3426</v>
      </c>
      <c r="B429" s="54">
        <v>10</v>
      </c>
      <c r="C429" s="62">
        <v>0</v>
      </c>
      <c r="D429" t="s">
        <v>4395</v>
      </c>
    </row>
    <row r="430" spans="1:4">
      <c r="A430" t="s">
        <v>1741</v>
      </c>
      <c r="B430" s="54">
        <v>10</v>
      </c>
      <c r="C430" s="62">
        <v>0</v>
      </c>
      <c r="D430" t="s">
        <v>4396</v>
      </c>
    </row>
    <row r="431" spans="1:4">
      <c r="A431" t="s">
        <v>4174</v>
      </c>
      <c r="B431" s="54">
        <v>10</v>
      </c>
      <c r="C431" s="62">
        <v>0</v>
      </c>
      <c r="D431" t="s">
        <v>4397</v>
      </c>
    </row>
    <row r="432" spans="1:4">
      <c r="A432" t="s">
        <v>4172</v>
      </c>
      <c r="B432" s="54">
        <v>10</v>
      </c>
      <c r="C432" s="62">
        <v>0</v>
      </c>
      <c r="D432" t="s">
        <v>4398</v>
      </c>
    </row>
    <row r="433" spans="1:4">
      <c r="A433" t="s">
        <v>1734</v>
      </c>
      <c r="B433" s="54">
        <v>10</v>
      </c>
      <c r="C433" s="62">
        <v>0</v>
      </c>
      <c r="D433" t="s">
        <v>480</v>
      </c>
    </row>
    <row r="434" spans="1:4">
      <c r="A434" t="s">
        <v>4175</v>
      </c>
      <c r="B434" s="54">
        <v>10</v>
      </c>
      <c r="C434" s="62">
        <v>0</v>
      </c>
      <c r="D434" t="s">
        <v>4399</v>
      </c>
    </row>
    <row r="435" spans="1:4">
      <c r="A435" t="s">
        <v>2145</v>
      </c>
      <c r="B435" s="54">
        <v>10</v>
      </c>
      <c r="C435" s="62">
        <v>0</v>
      </c>
      <c r="D435" t="s">
        <v>481</v>
      </c>
    </row>
    <row r="436" spans="1:4">
      <c r="A436" t="s">
        <v>1347</v>
      </c>
      <c r="B436" s="54">
        <v>10</v>
      </c>
      <c r="C436" s="62">
        <v>0</v>
      </c>
      <c r="D436" t="s">
        <v>4400</v>
      </c>
    </row>
    <row r="437" spans="1:4">
      <c r="A437" t="s">
        <v>3384</v>
      </c>
      <c r="B437" s="54">
        <v>10</v>
      </c>
      <c r="C437" s="62">
        <v>0</v>
      </c>
      <c r="D437" t="s">
        <v>4401</v>
      </c>
    </row>
    <row r="438" spans="1:4">
      <c r="A438" t="s">
        <v>3684</v>
      </c>
      <c r="B438" s="54">
        <v>10</v>
      </c>
      <c r="C438" s="62">
        <v>0</v>
      </c>
      <c r="D438" t="s">
        <v>4402</v>
      </c>
    </row>
    <row r="439" spans="1:4">
      <c r="A439" t="s">
        <v>1197</v>
      </c>
      <c r="B439" s="54">
        <v>10</v>
      </c>
      <c r="C439" s="62">
        <v>0</v>
      </c>
      <c r="D439" t="s">
        <v>4403</v>
      </c>
    </row>
    <row r="440" spans="1:4">
      <c r="A440" t="s">
        <v>2020</v>
      </c>
      <c r="B440" s="54">
        <v>10</v>
      </c>
      <c r="C440" s="62">
        <v>0</v>
      </c>
      <c r="D440" t="s">
        <v>482</v>
      </c>
    </row>
    <row r="441" spans="1:4">
      <c r="A441" t="s">
        <v>2772</v>
      </c>
      <c r="B441" s="54">
        <v>10</v>
      </c>
      <c r="C441" s="62">
        <v>0</v>
      </c>
      <c r="D441" t="s">
        <v>4404</v>
      </c>
    </row>
    <row r="442" spans="1:4">
      <c r="A442" t="s">
        <v>3382</v>
      </c>
      <c r="B442" s="54">
        <v>10</v>
      </c>
      <c r="C442" s="62">
        <v>0</v>
      </c>
      <c r="D442" t="s">
        <v>4405</v>
      </c>
    </row>
    <row r="443" spans="1:4">
      <c r="A443" t="s">
        <v>3919</v>
      </c>
      <c r="B443" s="54">
        <v>10</v>
      </c>
      <c r="C443" s="62">
        <v>0</v>
      </c>
      <c r="D443" t="s">
        <v>483</v>
      </c>
    </row>
    <row r="444" spans="1:4">
      <c r="A444" t="s">
        <v>1556</v>
      </c>
      <c r="B444" s="54">
        <v>10</v>
      </c>
      <c r="C444" s="62">
        <v>0</v>
      </c>
      <c r="D444" t="s">
        <v>4406</v>
      </c>
    </row>
    <row r="445" spans="1:4">
      <c r="A445" s="53" t="s">
        <v>3233</v>
      </c>
      <c r="B445" s="54">
        <v>10</v>
      </c>
      <c r="C445" s="62">
        <v>0</v>
      </c>
      <c r="D445" t="s">
        <v>484</v>
      </c>
    </row>
    <row r="446" spans="1:4">
      <c r="A446" t="s">
        <v>3802</v>
      </c>
      <c r="B446" s="54">
        <v>10</v>
      </c>
      <c r="C446" s="62">
        <v>0</v>
      </c>
      <c r="D446" t="s">
        <v>485</v>
      </c>
    </row>
    <row r="447" spans="1:4">
      <c r="A447" t="s">
        <v>1402</v>
      </c>
      <c r="B447" s="54">
        <v>10</v>
      </c>
      <c r="C447" s="62">
        <v>0</v>
      </c>
      <c r="D447" t="s">
        <v>4407</v>
      </c>
    </row>
    <row r="448" spans="1:4">
      <c r="A448" t="s">
        <v>140</v>
      </c>
      <c r="B448" s="54">
        <v>10</v>
      </c>
      <c r="C448" s="62">
        <v>0</v>
      </c>
      <c r="D448" t="s">
        <v>4408</v>
      </c>
    </row>
    <row r="449" spans="1:4">
      <c r="A449" t="s">
        <v>1203</v>
      </c>
      <c r="B449" s="54">
        <v>10</v>
      </c>
      <c r="C449" s="62">
        <v>0</v>
      </c>
      <c r="D449" t="s">
        <v>4409</v>
      </c>
    </row>
    <row r="450" spans="1:4">
      <c r="A450" t="s">
        <v>3681</v>
      </c>
      <c r="B450" s="54">
        <v>10</v>
      </c>
      <c r="C450" s="62">
        <v>0</v>
      </c>
      <c r="D450" t="s">
        <v>4410</v>
      </c>
    </row>
    <row r="451" spans="1:4">
      <c r="A451" t="s">
        <v>3773</v>
      </c>
      <c r="B451" s="54">
        <v>10</v>
      </c>
      <c r="C451" s="62">
        <v>0</v>
      </c>
      <c r="D451" t="s">
        <v>486</v>
      </c>
    </row>
    <row r="452" spans="1:4">
      <c r="A452" t="s">
        <v>3212</v>
      </c>
      <c r="B452" s="54">
        <v>10</v>
      </c>
      <c r="C452" s="62">
        <v>0</v>
      </c>
      <c r="D452" t="s">
        <v>487</v>
      </c>
    </row>
    <row r="453" spans="1:4">
      <c r="A453" t="s">
        <v>1441</v>
      </c>
      <c r="B453" s="54">
        <v>10</v>
      </c>
      <c r="C453" s="62">
        <v>0</v>
      </c>
      <c r="D453" t="s">
        <v>488</v>
      </c>
    </row>
    <row r="454" spans="1:4">
      <c r="A454" t="s">
        <v>264</v>
      </c>
      <c r="B454" s="54">
        <v>10</v>
      </c>
      <c r="C454" s="62">
        <v>0</v>
      </c>
      <c r="D454" t="s">
        <v>489</v>
      </c>
    </row>
    <row r="455" spans="1:4">
      <c r="A455" s="53" t="s">
        <v>668</v>
      </c>
      <c r="B455" s="54">
        <v>10</v>
      </c>
      <c r="C455" s="62">
        <v>0</v>
      </c>
      <c r="D455" t="s">
        <v>490</v>
      </c>
    </row>
    <row r="456" spans="1:4">
      <c r="A456" t="s">
        <v>843</v>
      </c>
      <c r="B456" s="54">
        <v>10</v>
      </c>
      <c r="C456" s="62">
        <v>0</v>
      </c>
      <c r="D456" t="s">
        <v>491</v>
      </c>
    </row>
    <row r="457" spans="1:4">
      <c r="A457" t="s">
        <v>851</v>
      </c>
      <c r="B457" s="54">
        <v>10</v>
      </c>
      <c r="C457" s="62">
        <v>0</v>
      </c>
      <c r="D457" t="s">
        <v>492</v>
      </c>
    </row>
    <row r="458" spans="1:4">
      <c r="A458" t="s">
        <v>3798</v>
      </c>
      <c r="B458" s="54">
        <v>10</v>
      </c>
      <c r="C458" s="62">
        <v>0</v>
      </c>
      <c r="D458" t="s">
        <v>493</v>
      </c>
    </row>
    <row r="459" spans="1:4">
      <c r="A459" t="s">
        <v>2781</v>
      </c>
      <c r="B459" s="54">
        <v>10</v>
      </c>
      <c r="C459" s="62">
        <v>0</v>
      </c>
      <c r="D459" t="s">
        <v>494</v>
      </c>
    </row>
    <row r="460" spans="1:4">
      <c r="A460" t="s">
        <v>3915</v>
      </c>
      <c r="B460" s="54">
        <v>10</v>
      </c>
      <c r="C460" s="62">
        <v>0</v>
      </c>
      <c r="D460" t="s">
        <v>495</v>
      </c>
    </row>
    <row r="461" spans="1:4">
      <c r="A461" t="s">
        <v>2498</v>
      </c>
      <c r="B461" s="54">
        <v>10</v>
      </c>
      <c r="C461" s="62">
        <v>0</v>
      </c>
      <c r="D461" t="s">
        <v>496</v>
      </c>
    </row>
    <row r="462" spans="1:4">
      <c r="A462" t="s">
        <v>2521</v>
      </c>
      <c r="B462" s="54">
        <v>10</v>
      </c>
      <c r="C462" s="62">
        <v>0</v>
      </c>
      <c r="D462" t="s">
        <v>497</v>
      </c>
    </row>
    <row r="463" spans="1:4">
      <c r="A463" t="s">
        <v>2484</v>
      </c>
      <c r="B463" s="54">
        <v>10</v>
      </c>
      <c r="C463" s="62">
        <v>0</v>
      </c>
      <c r="D463" t="s">
        <v>498</v>
      </c>
    </row>
    <row r="464" spans="1:4">
      <c r="A464" t="s">
        <v>3811</v>
      </c>
      <c r="B464" s="54">
        <v>10</v>
      </c>
      <c r="C464" s="62">
        <v>0</v>
      </c>
      <c r="D464" t="s">
        <v>499</v>
      </c>
    </row>
    <row r="465" spans="1:4">
      <c r="A465" t="s">
        <v>2171</v>
      </c>
      <c r="B465" s="54">
        <v>10</v>
      </c>
      <c r="C465" s="62">
        <v>0</v>
      </c>
      <c r="D465" t="s">
        <v>500</v>
      </c>
    </row>
    <row r="466" spans="1:4">
      <c r="A466" t="s">
        <v>1651</v>
      </c>
      <c r="B466" s="54">
        <v>10</v>
      </c>
      <c r="C466" s="62">
        <v>0</v>
      </c>
      <c r="D466" t="s">
        <v>501</v>
      </c>
    </row>
    <row r="467" spans="1:4">
      <c r="A467" t="s">
        <v>1648</v>
      </c>
      <c r="B467" s="54">
        <v>10</v>
      </c>
      <c r="C467" s="62">
        <v>0</v>
      </c>
      <c r="D467" t="s">
        <v>502</v>
      </c>
    </row>
    <row r="468" spans="1:4">
      <c r="A468" t="s">
        <v>1351</v>
      </c>
      <c r="B468" s="54">
        <v>10</v>
      </c>
      <c r="C468" s="62">
        <v>0</v>
      </c>
      <c r="D468" t="s">
        <v>503</v>
      </c>
    </row>
    <row r="469" spans="1:4">
      <c r="A469" t="s">
        <v>111</v>
      </c>
      <c r="B469" s="54">
        <v>10</v>
      </c>
      <c r="C469" s="62">
        <v>0</v>
      </c>
      <c r="D469" t="s">
        <v>504</v>
      </c>
    </row>
    <row r="470" spans="1:4">
      <c r="A470" t="s">
        <v>3825</v>
      </c>
      <c r="B470" s="54">
        <v>10</v>
      </c>
      <c r="C470" s="62">
        <v>0</v>
      </c>
      <c r="D470" t="s">
        <v>505</v>
      </c>
    </row>
    <row r="471" spans="1:4">
      <c r="A471" t="s">
        <v>3196</v>
      </c>
      <c r="B471" s="54">
        <v>10</v>
      </c>
      <c r="C471" s="62">
        <v>0</v>
      </c>
      <c r="D471" t="s">
        <v>506</v>
      </c>
    </row>
    <row r="472" spans="1:4">
      <c r="A472" t="s">
        <v>3777</v>
      </c>
      <c r="B472" s="54">
        <v>10</v>
      </c>
      <c r="C472" s="62">
        <v>0</v>
      </c>
      <c r="D472" t="s">
        <v>507</v>
      </c>
    </row>
    <row r="473" spans="1:4">
      <c r="A473" t="s">
        <v>1423</v>
      </c>
      <c r="B473" s="54">
        <v>10</v>
      </c>
      <c r="C473" s="62">
        <v>0</v>
      </c>
      <c r="D473" t="s">
        <v>508</v>
      </c>
    </row>
    <row r="474" spans="1:4">
      <c r="A474" t="s">
        <v>3910</v>
      </c>
      <c r="B474" s="54">
        <v>10</v>
      </c>
      <c r="C474" s="62">
        <v>0</v>
      </c>
      <c r="D474" t="s">
        <v>4411</v>
      </c>
    </row>
    <row r="475" spans="1:4">
      <c r="A475" t="s">
        <v>3807</v>
      </c>
      <c r="B475" s="54">
        <v>10</v>
      </c>
      <c r="C475" s="62">
        <v>0</v>
      </c>
      <c r="D475" t="s">
        <v>509</v>
      </c>
    </row>
    <row r="476" spans="1:4">
      <c r="A476" t="s">
        <v>1399</v>
      </c>
      <c r="B476" s="54">
        <v>10</v>
      </c>
      <c r="C476" s="62">
        <v>0</v>
      </c>
      <c r="D476" t="s">
        <v>510</v>
      </c>
    </row>
    <row r="477" spans="1:4">
      <c r="A477" t="s">
        <v>3368</v>
      </c>
      <c r="B477" s="54">
        <v>10</v>
      </c>
      <c r="C477" s="62">
        <v>0</v>
      </c>
      <c r="D477" t="s">
        <v>511</v>
      </c>
    </row>
    <row r="478" spans="1:4">
      <c r="A478" t="s">
        <v>1330</v>
      </c>
      <c r="B478" s="54">
        <v>10</v>
      </c>
      <c r="C478" s="62">
        <v>0</v>
      </c>
      <c r="D478" t="s">
        <v>512</v>
      </c>
    </row>
    <row r="479" spans="1:4">
      <c r="A479" t="s">
        <v>2158</v>
      </c>
      <c r="B479" s="54">
        <v>10</v>
      </c>
      <c r="C479" s="62">
        <v>0</v>
      </c>
      <c r="D479" t="s">
        <v>513</v>
      </c>
    </row>
    <row r="480" spans="1:4">
      <c r="A480" t="s">
        <v>3772</v>
      </c>
      <c r="B480" s="54">
        <v>10</v>
      </c>
      <c r="C480" s="62">
        <v>0</v>
      </c>
      <c r="D480" t="s">
        <v>514</v>
      </c>
    </row>
    <row r="481" spans="1:4">
      <c r="A481" t="s">
        <v>3771</v>
      </c>
      <c r="B481" s="54">
        <v>10</v>
      </c>
      <c r="C481" s="62">
        <v>0</v>
      </c>
      <c r="D481" t="s">
        <v>515</v>
      </c>
    </row>
    <row r="482" spans="1:4">
      <c r="A482" t="s">
        <v>2509</v>
      </c>
      <c r="B482" s="54">
        <v>10</v>
      </c>
      <c r="C482" s="62">
        <v>0</v>
      </c>
      <c r="D482" t="s">
        <v>516</v>
      </c>
    </row>
    <row r="483" spans="1:4">
      <c r="A483" t="s">
        <v>3392</v>
      </c>
      <c r="B483" s="54">
        <v>10</v>
      </c>
      <c r="C483" s="62">
        <v>0</v>
      </c>
      <c r="D483" t="s">
        <v>517</v>
      </c>
    </row>
    <row r="484" spans="1:4">
      <c r="A484" t="s">
        <v>1470</v>
      </c>
      <c r="B484" s="54">
        <v>10</v>
      </c>
      <c r="C484" s="62">
        <v>0</v>
      </c>
      <c r="D484" t="s">
        <v>518</v>
      </c>
    </row>
    <row r="485" spans="1:4">
      <c r="A485" t="s">
        <v>2149</v>
      </c>
      <c r="B485" s="54">
        <v>10</v>
      </c>
      <c r="C485" s="62">
        <v>0</v>
      </c>
      <c r="D485" t="s">
        <v>519</v>
      </c>
    </row>
    <row r="486" spans="1:4">
      <c r="A486" t="s">
        <v>2150</v>
      </c>
      <c r="B486" s="54">
        <v>10</v>
      </c>
      <c r="C486" s="62">
        <v>0</v>
      </c>
      <c r="D486" t="s">
        <v>520</v>
      </c>
    </row>
    <row r="487" spans="1:4">
      <c r="A487" t="s">
        <v>1417</v>
      </c>
      <c r="B487" s="54">
        <v>10</v>
      </c>
      <c r="C487" s="62">
        <v>0</v>
      </c>
      <c r="D487" t="s">
        <v>521</v>
      </c>
    </row>
    <row r="488" spans="1:4">
      <c r="A488" t="s">
        <v>86</v>
      </c>
      <c r="B488" s="54">
        <v>10</v>
      </c>
      <c r="C488" s="62">
        <v>0</v>
      </c>
      <c r="D488" t="s">
        <v>522</v>
      </c>
    </row>
    <row r="489" spans="1:4">
      <c r="A489" t="s">
        <v>1307</v>
      </c>
      <c r="B489" s="54">
        <v>10</v>
      </c>
      <c r="C489" s="62">
        <v>0</v>
      </c>
      <c r="D489" t="s">
        <v>523</v>
      </c>
    </row>
    <row r="490" spans="1:4">
      <c r="A490" t="s">
        <v>1180</v>
      </c>
      <c r="B490" s="54">
        <v>10</v>
      </c>
      <c r="C490" s="62">
        <v>0</v>
      </c>
      <c r="D490" t="s">
        <v>524</v>
      </c>
    </row>
    <row r="491" spans="1:4">
      <c r="A491" t="s">
        <v>3786</v>
      </c>
      <c r="B491" s="54">
        <v>10</v>
      </c>
      <c r="C491" s="62">
        <v>0</v>
      </c>
      <c r="D491" t="s">
        <v>525</v>
      </c>
    </row>
    <row r="492" spans="1:4">
      <c r="A492" t="s">
        <v>3804</v>
      </c>
      <c r="B492" s="54">
        <v>10</v>
      </c>
      <c r="C492" s="62">
        <v>0</v>
      </c>
      <c r="D492" t="s">
        <v>526</v>
      </c>
    </row>
    <row r="493" spans="1:4">
      <c r="A493" t="s">
        <v>2019</v>
      </c>
      <c r="B493" s="54">
        <v>10</v>
      </c>
      <c r="C493" s="62">
        <v>0</v>
      </c>
      <c r="D493" t="s">
        <v>527</v>
      </c>
    </row>
    <row r="494" spans="1:4">
      <c r="A494" t="s">
        <v>3682</v>
      </c>
      <c r="B494" s="54">
        <v>10</v>
      </c>
      <c r="C494" s="62">
        <v>0</v>
      </c>
      <c r="D494" t="s">
        <v>528</v>
      </c>
    </row>
    <row r="495" spans="1:4">
      <c r="A495" t="s">
        <v>3666</v>
      </c>
      <c r="B495" s="54">
        <v>10</v>
      </c>
      <c r="C495" s="62">
        <v>0</v>
      </c>
      <c r="D495" t="s">
        <v>529</v>
      </c>
    </row>
    <row r="496" spans="1:4">
      <c r="A496" t="s">
        <v>197</v>
      </c>
      <c r="B496" s="54">
        <v>10</v>
      </c>
      <c r="C496" s="62">
        <v>0</v>
      </c>
      <c r="D496" t="s">
        <v>530</v>
      </c>
    </row>
    <row r="497" spans="1:4">
      <c r="A497" t="s">
        <v>157</v>
      </c>
      <c r="B497" s="54">
        <v>10</v>
      </c>
      <c r="C497" s="62">
        <v>0</v>
      </c>
      <c r="D497" t="s">
        <v>531</v>
      </c>
    </row>
    <row r="498" spans="1:4">
      <c r="A498" t="s">
        <v>1737</v>
      </c>
      <c r="B498" s="54">
        <v>10</v>
      </c>
      <c r="C498" s="62">
        <v>0</v>
      </c>
      <c r="D498" t="s">
        <v>532</v>
      </c>
    </row>
    <row r="499" spans="1:4">
      <c r="A499" t="s">
        <v>2147</v>
      </c>
      <c r="B499" s="54">
        <v>10</v>
      </c>
      <c r="C499" s="62">
        <v>0</v>
      </c>
      <c r="D499" t="s">
        <v>533</v>
      </c>
    </row>
    <row r="500" spans="1:4">
      <c r="A500" t="s">
        <v>1359</v>
      </c>
      <c r="B500" s="54">
        <v>10</v>
      </c>
      <c r="C500" s="62">
        <v>0</v>
      </c>
      <c r="D500" t="s">
        <v>534</v>
      </c>
    </row>
    <row r="501" spans="1:4">
      <c r="A501" t="s">
        <v>2007</v>
      </c>
      <c r="B501" s="54">
        <v>10</v>
      </c>
      <c r="C501" s="62">
        <v>0</v>
      </c>
      <c r="D501" t="s">
        <v>535</v>
      </c>
    </row>
    <row r="502" spans="1:4">
      <c r="A502" t="s">
        <v>2013</v>
      </c>
      <c r="B502" s="54">
        <v>10</v>
      </c>
      <c r="C502" s="62">
        <v>0</v>
      </c>
      <c r="D502" t="s">
        <v>536</v>
      </c>
    </row>
    <row r="503" spans="1:4">
      <c r="A503" t="s">
        <v>1194</v>
      </c>
      <c r="B503" s="54">
        <v>10</v>
      </c>
      <c r="C503" s="62">
        <v>0</v>
      </c>
      <c r="D503" t="s">
        <v>537</v>
      </c>
    </row>
    <row r="504" spans="1:4">
      <c r="A504" t="s">
        <v>16</v>
      </c>
      <c r="B504" s="54">
        <v>10</v>
      </c>
      <c r="C504" s="62">
        <v>0</v>
      </c>
      <c r="D504" t="s">
        <v>538</v>
      </c>
    </row>
    <row r="505" spans="1:4">
      <c r="A505" s="53" t="s">
        <v>2040</v>
      </c>
      <c r="B505" s="54">
        <v>10</v>
      </c>
      <c r="C505" s="62">
        <v>0</v>
      </c>
      <c r="D505" t="s">
        <v>539</v>
      </c>
    </row>
    <row r="506" spans="1:4">
      <c r="A506" t="s">
        <v>1418</v>
      </c>
      <c r="B506" s="54">
        <v>10</v>
      </c>
      <c r="C506" s="62">
        <v>0</v>
      </c>
      <c r="D506" t="s">
        <v>540</v>
      </c>
    </row>
    <row r="507" spans="1:4">
      <c r="A507" t="s">
        <v>2209</v>
      </c>
      <c r="B507" s="54">
        <v>10</v>
      </c>
      <c r="C507" s="62">
        <v>0</v>
      </c>
      <c r="D507" t="s">
        <v>541</v>
      </c>
    </row>
    <row r="508" spans="1:4">
      <c r="A508" t="s">
        <v>3817</v>
      </c>
      <c r="B508" s="54">
        <v>10</v>
      </c>
      <c r="C508" s="62">
        <v>0</v>
      </c>
      <c r="D508" t="s">
        <v>542</v>
      </c>
    </row>
    <row r="509" spans="1:4">
      <c r="A509" t="s">
        <v>1397</v>
      </c>
      <c r="B509" s="54">
        <v>10</v>
      </c>
      <c r="C509" s="62">
        <v>0</v>
      </c>
      <c r="D509" t="s">
        <v>543</v>
      </c>
    </row>
    <row r="510" spans="1:4">
      <c r="A510" t="s">
        <v>1349</v>
      </c>
      <c r="B510" s="54">
        <v>10</v>
      </c>
      <c r="C510" s="62">
        <v>0</v>
      </c>
      <c r="D510" t="s">
        <v>544</v>
      </c>
    </row>
    <row r="511" spans="1:4">
      <c r="A511" t="s">
        <v>3834</v>
      </c>
      <c r="B511" s="54">
        <v>10</v>
      </c>
      <c r="C511" s="62">
        <v>0</v>
      </c>
      <c r="D511" t="s">
        <v>545</v>
      </c>
    </row>
    <row r="512" spans="1:4">
      <c r="A512" t="s">
        <v>3768</v>
      </c>
      <c r="B512" s="54">
        <v>10</v>
      </c>
      <c r="C512" s="62">
        <v>0</v>
      </c>
      <c r="D512" t="s">
        <v>546</v>
      </c>
    </row>
    <row r="513" spans="1:4">
      <c r="A513" t="s">
        <v>1551</v>
      </c>
      <c r="B513" s="54">
        <v>10</v>
      </c>
      <c r="C513" s="62">
        <v>0</v>
      </c>
      <c r="D513" t="s">
        <v>547</v>
      </c>
    </row>
    <row r="514" spans="1:4">
      <c r="A514" t="s">
        <v>3757</v>
      </c>
      <c r="B514" s="54">
        <v>10</v>
      </c>
      <c r="C514" s="62">
        <v>0</v>
      </c>
      <c r="D514" t="s">
        <v>4412</v>
      </c>
    </row>
    <row r="515" spans="1:4">
      <c r="A515" t="s">
        <v>1305</v>
      </c>
      <c r="B515" s="54">
        <v>10</v>
      </c>
      <c r="C515" s="62">
        <v>0</v>
      </c>
      <c r="D515" t="s">
        <v>548</v>
      </c>
    </row>
    <row r="516" spans="1:4">
      <c r="A516" t="s">
        <v>1695</v>
      </c>
      <c r="B516" s="54">
        <v>10</v>
      </c>
      <c r="C516" s="62">
        <v>0</v>
      </c>
      <c r="D516" t="s">
        <v>549</v>
      </c>
    </row>
    <row r="517" spans="1:4">
      <c r="A517" t="s">
        <v>1316</v>
      </c>
      <c r="B517" s="54">
        <v>10</v>
      </c>
      <c r="C517" s="62">
        <v>0</v>
      </c>
      <c r="D517" t="s">
        <v>550</v>
      </c>
    </row>
    <row r="518" spans="1:4">
      <c r="A518" t="s">
        <v>1718</v>
      </c>
      <c r="B518" s="54">
        <v>10</v>
      </c>
      <c r="C518" s="62">
        <v>0</v>
      </c>
      <c r="D518" t="s">
        <v>551</v>
      </c>
    </row>
    <row r="519" spans="1:4">
      <c r="A519" t="s">
        <v>3199</v>
      </c>
      <c r="B519" s="54">
        <v>10</v>
      </c>
      <c r="C519" s="62">
        <v>0</v>
      </c>
      <c r="D519" t="s">
        <v>552</v>
      </c>
    </row>
    <row r="520" spans="1:4">
      <c r="A520" t="s">
        <v>117</v>
      </c>
      <c r="B520" s="54">
        <v>10</v>
      </c>
      <c r="C520" s="62">
        <v>0</v>
      </c>
      <c r="D520" t="s">
        <v>553</v>
      </c>
    </row>
    <row r="521" spans="1:4">
      <c r="A521" t="s">
        <v>1327</v>
      </c>
      <c r="B521" s="54">
        <v>10</v>
      </c>
      <c r="C521" s="62">
        <v>0</v>
      </c>
      <c r="D521" t="s">
        <v>554</v>
      </c>
    </row>
    <row r="522" spans="1:4">
      <c r="A522" t="s">
        <v>2197</v>
      </c>
      <c r="B522" s="54">
        <v>10</v>
      </c>
      <c r="C522" s="62">
        <v>0</v>
      </c>
      <c r="D522" t="s">
        <v>555</v>
      </c>
    </row>
    <row r="523" spans="1:4">
      <c r="A523" t="s">
        <v>1506</v>
      </c>
      <c r="B523" s="54">
        <v>10</v>
      </c>
      <c r="C523" s="62">
        <v>0</v>
      </c>
      <c r="D523" t="s">
        <v>556</v>
      </c>
    </row>
    <row r="524" spans="1:4">
      <c r="A524" t="s">
        <v>204</v>
      </c>
      <c r="B524" s="54">
        <v>10</v>
      </c>
      <c r="C524" s="62">
        <v>0</v>
      </c>
      <c r="D524" t="s">
        <v>557</v>
      </c>
    </row>
    <row r="525" spans="1:4">
      <c r="A525" t="s">
        <v>1490</v>
      </c>
      <c r="B525" s="54">
        <v>10</v>
      </c>
      <c r="C525" s="62">
        <v>0</v>
      </c>
      <c r="D525" t="s">
        <v>558</v>
      </c>
    </row>
    <row r="526" spans="1:4">
      <c r="A526" t="s">
        <v>3775</v>
      </c>
      <c r="B526" s="54">
        <v>10</v>
      </c>
      <c r="C526" s="62">
        <v>0</v>
      </c>
      <c r="D526" t="s">
        <v>559</v>
      </c>
    </row>
    <row r="527" spans="1:4">
      <c r="A527" t="s">
        <v>774</v>
      </c>
      <c r="B527" s="54">
        <v>10</v>
      </c>
      <c r="C527" s="62">
        <v>0</v>
      </c>
      <c r="D527" t="s">
        <v>4413</v>
      </c>
    </row>
    <row r="528" spans="1:4">
      <c r="A528" t="s">
        <v>1430</v>
      </c>
      <c r="B528" s="54">
        <v>10</v>
      </c>
      <c r="C528" s="62">
        <v>0</v>
      </c>
      <c r="D528" t="s">
        <v>560</v>
      </c>
    </row>
    <row r="529" spans="1:4">
      <c r="A529" t="s">
        <v>1187</v>
      </c>
      <c r="B529" s="54">
        <v>10</v>
      </c>
      <c r="C529" s="62">
        <v>0</v>
      </c>
      <c r="D529" t="s">
        <v>561</v>
      </c>
    </row>
    <row r="530" spans="1:4">
      <c r="A530" t="s">
        <v>80</v>
      </c>
      <c r="B530" s="54">
        <v>10</v>
      </c>
      <c r="C530" s="62">
        <v>0</v>
      </c>
      <c r="D530" t="s">
        <v>562</v>
      </c>
    </row>
    <row r="531" spans="1:4">
      <c r="A531" t="s">
        <v>1167</v>
      </c>
      <c r="B531" s="54">
        <v>10</v>
      </c>
      <c r="C531" s="62">
        <v>0</v>
      </c>
      <c r="D531" t="s">
        <v>563</v>
      </c>
    </row>
    <row r="532" spans="1:4">
      <c r="A532" s="53" t="s">
        <v>4213</v>
      </c>
      <c r="B532" s="54">
        <v>10</v>
      </c>
      <c r="C532" s="62">
        <v>0</v>
      </c>
      <c r="D532" t="s">
        <v>564</v>
      </c>
    </row>
    <row r="533" spans="1:4">
      <c r="A533" t="s">
        <v>1341</v>
      </c>
      <c r="B533" s="54">
        <v>10</v>
      </c>
      <c r="C533" s="62">
        <v>0</v>
      </c>
      <c r="D533" t="s">
        <v>565</v>
      </c>
    </row>
    <row r="534" spans="1:4">
      <c r="A534" t="s">
        <v>3310</v>
      </c>
      <c r="B534" s="54">
        <v>10</v>
      </c>
      <c r="C534" s="62">
        <v>0</v>
      </c>
      <c r="D534" t="s">
        <v>566</v>
      </c>
    </row>
    <row r="535" spans="1:4">
      <c r="A535" t="s">
        <v>3197</v>
      </c>
      <c r="B535" s="54">
        <v>10</v>
      </c>
      <c r="C535" s="62">
        <v>0</v>
      </c>
      <c r="D535" t="s">
        <v>567</v>
      </c>
    </row>
    <row r="536" spans="1:4">
      <c r="A536" t="s">
        <v>3782</v>
      </c>
      <c r="B536" s="54">
        <v>10</v>
      </c>
      <c r="C536" s="62">
        <v>0</v>
      </c>
      <c r="D536" t="s">
        <v>568</v>
      </c>
    </row>
    <row r="537" spans="1:4">
      <c r="A537" t="s">
        <v>2179</v>
      </c>
      <c r="B537" s="54">
        <v>10</v>
      </c>
      <c r="C537" s="62">
        <v>0</v>
      </c>
      <c r="D537" t="s">
        <v>569</v>
      </c>
    </row>
    <row r="538" spans="1:4">
      <c r="A538" t="s">
        <v>3183</v>
      </c>
      <c r="B538" s="54">
        <v>10</v>
      </c>
      <c r="C538" s="62">
        <v>0</v>
      </c>
      <c r="D538" t="s">
        <v>570</v>
      </c>
    </row>
    <row r="539" spans="1:4">
      <c r="A539" t="s">
        <v>75</v>
      </c>
      <c r="B539" s="54">
        <v>10</v>
      </c>
      <c r="C539" s="62">
        <v>0</v>
      </c>
      <c r="D539" t="s">
        <v>571</v>
      </c>
    </row>
    <row r="540" spans="1:4">
      <c r="A540" t="s">
        <v>1442</v>
      </c>
      <c r="B540" s="54">
        <v>10</v>
      </c>
      <c r="C540" s="62">
        <v>0</v>
      </c>
      <c r="D540" t="s">
        <v>572</v>
      </c>
    </row>
    <row r="541" spans="1:4">
      <c r="A541" t="s">
        <v>1488</v>
      </c>
      <c r="B541" s="54">
        <v>10</v>
      </c>
      <c r="C541" s="62">
        <v>0</v>
      </c>
      <c r="D541" t="s">
        <v>573</v>
      </c>
    </row>
    <row r="542" spans="1:4">
      <c r="A542" t="s">
        <v>1195</v>
      </c>
      <c r="B542" s="54">
        <v>10</v>
      </c>
      <c r="C542" s="62">
        <v>0</v>
      </c>
      <c r="D542" t="s">
        <v>574</v>
      </c>
    </row>
    <row r="543" spans="1:4">
      <c r="A543" t="s">
        <v>186</v>
      </c>
      <c r="B543" s="54">
        <v>10</v>
      </c>
      <c r="C543" s="62">
        <v>0</v>
      </c>
      <c r="D543" t="s">
        <v>575</v>
      </c>
    </row>
    <row r="544" spans="1:4">
      <c r="A544" t="s">
        <v>1401</v>
      </c>
      <c r="B544" s="54">
        <v>10</v>
      </c>
      <c r="C544" s="62">
        <v>0</v>
      </c>
      <c r="D544" t="s">
        <v>576</v>
      </c>
    </row>
    <row r="545" spans="1:4">
      <c r="A545" t="s">
        <v>3762</v>
      </c>
      <c r="B545" s="54">
        <v>10</v>
      </c>
      <c r="C545" s="62">
        <v>0</v>
      </c>
      <c r="D545" t="s">
        <v>577</v>
      </c>
    </row>
    <row r="546" spans="1:4">
      <c r="A546" t="s">
        <v>1311</v>
      </c>
      <c r="B546" s="54">
        <v>10</v>
      </c>
      <c r="C546" s="62">
        <v>0</v>
      </c>
      <c r="D546" t="s">
        <v>578</v>
      </c>
    </row>
    <row r="547" spans="1:4">
      <c r="A547" t="s">
        <v>1463</v>
      </c>
      <c r="B547" s="54">
        <v>10</v>
      </c>
      <c r="C547" s="62">
        <v>0</v>
      </c>
      <c r="D547" t="s">
        <v>579</v>
      </c>
    </row>
    <row r="548" spans="1:4">
      <c r="A548" t="s">
        <v>1310</v>
      </c>
      <c r="B548" s="54">
        <v>10</v>
      </c>
      <c r="C548" s="62">
        <v>0</v>
      </c>
      <c r="D548" t="s">
        <v>580</v>
      </c>
    </row>
    <row r="549" spans="1:4">
      <c r="A549" t="s">
        <v>1323</v>
      </c>
      <c r="B549" s="54">
        <v>10</v>
      </c>
      <c r="C549" s="62">
        <v>0</v>
      </c>
      <c r="D549" t="s">
        <v>581</v>
      </c>
    </row>
    <row r="550" spans="1:4">
      <c r="A550" t="s">
        <v>60</v>
      </c>
      <c r="B550" s="54">
        <v>10</v>
      </c>
      <c r="C550" s="62">
        <v>0</v>
      </c>
      <c r="D550" t="s">
        <v>582</v>
      </c>
    </row>
    <row r="551" spans="1:4">
      <c r="A551" t="s">
        <v>3763</v>
      </c>
      <c r="B551" s="54">
        <v>10</v>
      </c>
      <c r="C551" s="62">
        <v>0</v>
      </c>
      <c r="D551" t="s">
        <v>583</v>
      </c>
    </row>
    <row r="552" spans="1:4">
      <c r="A552" t="s">
        <v>101</v>
      </c>
      <c r="B552" s="54">
        <v>10</v>
      </c>
      <c r="C552" s="62">
        <v>0</v>
      </c>
      <c r="D552" t="s">
        <v>584</v>
      </c>
    </row>
    <row r="553" spans="1:4">
      <c r="A553" t="s">
        <v>1451</v>
      </c>
      <c r="B553" s="54">
        <v>10</v>
      </c>
      <c r="C553" s="62">
        <v>0</v>
      </c>
      <c r="D553" t="s">
        <v>585</v>
      </c>
    </row>
    <row r="554" spans="1:4">
      <c r="A554" t="s">
        <v>3766</v>
      </c>
      <c r="B554" s="54">
        <v>10</v>
      </c>
      <c r="C554" s="62">
        <v>0</v>
      </c>
      <c r="D554" t="s">
        <v>586</v>
      </c>
    </row>
    <row r="555" spans="1:4">
      <c r="A555" t="s">
        <v>1353</v>
      </c>
      <c r="B555" s="54">
        <v>10</v>
      </c>
      <c r="C555" s="62">
        <v>0</v>
      </c>
      <c r="D555" t="s">
        <v>587</v>
      </c>
    </row>
    <row r="556" spans="1:4">
      <c r="A556" t="s">
        <v>223</v>
      </c>
      <c r="B556" s="54">
        <v>10</v>
      </c>
      <c r="C556" s="62">
        <v>0</v>
      </c>
      <c r="D556" t="s">
        <v>588</v>
      </c>
    </row>
    <row r="557" spans="1:4">
      <c r="A557" t="s">
        <v>58</v>
      </c>
      <c r="B557" s="54">
        <v>10</v>
      </c>
      <c r="C557" s="62">
        <v>0</v>
      </c>
      <c r="D557" t="s">
        <v>589</v>
      </c>
    </row>
    <row r="558" spans="1:4">
      <c r="A558" t="s">
        <v>108</v>
      </c>
      <c r="B558" s="54">
        <v>10</v>
      </c>
      <c r="C558" s="62">
        <v>0</v>
      </c>
      <c r="D558" t="s">
        <v>590</v>
      </c>
    </row>
    <row r="559" spans="1:4">
      <c r="A559" t="s">
        <v>1364</v>
      </c>
      <c r="B559" s="54">
        <v>10</v>
      </c>
      <c r="C559" s="62">
        <v>0</v>
      </c>
      <c r="D559" t="s">
        <v>591</v>
      </c>
    </row>
    <row r="560" spans="1:4">
      <c r="A560" t="s">
        <v>1367</v>
      </c>
      <c r="B560" s="54">
        <v>10</v>
      </c>
      <c r="C560" s="62">
        <v>0</v>
      </c>
      <c r="D560" t="s">
        <v>592</v>
      </c>
    </row>
    <row r="561" spans="1:4">
      <c r="A561" t="s">
        <v>3796</v>
      </c>
      <c r="B561" s="54">
        <v>10</v>
      </c>
      <c r="C561" s="62">
        <v>0</v>
      </c>
      <c r="D561" t="s">
        <v>593</v>
      </c>
    </row>
    <row r="562" spans="1:4">
      <c r="A562" t="s">
        <v>136</v>
      </c>
      <c r="B562" s="54">
        <v>10</v>
      </c>
      <c r="C562" s="62">
        <v>0</v>
      </c>
      <c r="D562" t="s">
        <v>594</v>
      </c>
    </row>
    <row r="563" spans="1:4">
      <c r="A563" t="s">
        <v>1391</v>
      </c>
      <c r="B563" s="54">
        <v>10</v>
      </c>
      <c r="C563" s="62">
        <v>0</v>
      </c>
      <c r="D563" t="s">
        <v>595</v>
      </c>
    </row>
    <row r="564" spans="1:4">
      <c r="A564" t="s">
        <v>2161</v>
      </c>
      <c r="B564" s="54">
        <v>10</v>
      </c>
      <c r="C564" s="62">
        <v>0</v>
      </c>
      <c r="D564" t="s">
        <v>596</v>
      </c>
    </row>
    <row r="565" spans="1:4">
      <c r="A565" t="s">
        <v>3781</v>
      </c>
      <c r="B565" s="54">
        <v>10</v>
      </c>
      <c r="C565" s="62">
        <v>0</v>
      </c>
      <c r="D565" t="s">
        <v>597</v>
      </c>
    </row>
    <row r="566" spans="1:4">
      <c r="A566" t="s">
        <v>1424</v>
      </c>
      <c r="B566" s="54">
        <v>10</v>
      </c>
      <c r="C566" s="62">
        <v>0</v>
      </c>
      <c r="D566" t="s">
        <v>598</v>
      </c>
    </row>
    <row r="567" spans="1:4">
      <c r="A567" t="s">
        <v>1472</v>
      </c>
      <c r="B567" s="54">
        <v>10</v>
      </c>
      <c r="C567" s="62">
        <v>0</v>
      </c>
      <c r="D567" t="s">
        <v>4414</v>
      </c>
    </row>
    <row r="568" spans="1:4">
      <c r="A568" t="s">
        <v>4090</v>
      </c>
      <c r="B568" s="54">
        <v>10</v>
      </c>
      <c r="C568" s="62">
        <v>0</v>
      </c>
      <c r="D568" t="s">
        <v>4415</v>
      </c>
    </row>
    <row r="569" spans="1:4">
      <c r="A569" t="s">
        <v>3810</v>
      </c>
      <c r="B569" s="54">
        <v>10</v>
      </c>
      <c r="C569" s="62">
        <v>0</v>
      </c>
      <c r="D569" t="s">
        <v>599</v>
      </c>
    </row>
    <row r="570" spans="1:4">
      <c r="A570" t="s">
        <v>3828</v>
      </c>
      <c r="B570" s="54">
        <v>10</v>
      </c>
      <c r="C570" s="62">
        <v>0</v>
      </c>
      <c r="D570" t="s">
        <v>4416</v>
      </c>
    </row>
    <row r="571" spans="1:4">
      <c r="A571" t="s">
        <v>1407</v>
      </c>
      <c r="B571" s="54">
        <v>10</v>
      </c>
      <c r="C571" s="62">
        <v>0</v>
      </c>
      <c r="D571" t="s">
        <v>600</v>
      </c>
    </row>
    <row r="572" spans="1:4">
      <c r="A572" t="s">
        <v>3800</v>
      </c>
      <c r="B572" s="54">
        <v>10</v>
      </c>
      <c r="C572" s="62">
        <v>0</v>
      </c>
      <c r="D572" t="s">
        <v>601</v>
      </c>
    </row>
    <row r="573" spans="1:4">
      <c r="A573" t="s">
        <v>1339</v>
      </c>
      <c r="B573" s="54">
        <v>10</v>
      </c>
      <c r="C573" s="62">
        <v>0</v>
      </c>
      <c r="D573" t="s">
        <v>602</v>
      </c>
    </row>
    <row r="574" spans="1:4">
      <c r="A574" t="s">
        <v>3402</v>
      </c>
      <c r="B574" s="54">
        <v>10</v>
      </c>
      <c r="C574" s="62">
        <v>0</v>
      </c>
      <c r="D574" t="s">
        <v>603</v>
      </c>
    </row>
    <row r="575" spans="1:4">
      <c r="A575" t="s">
        <v>1502</v>
      </c>
      <c r="B575" s="54">
        <v>10</v>
      </c>
      <c r="C575" s="62">
        <v>0</v>
      </c>
      <c r="D575" t="s">
        <v>604</v>
      </c>
    </row>
    <row r="576" spans="1:4">
      <c r="A576" t="s">
        <v>1732</v>
      </c>
      <c r="B576" s="54">
        <v>10</v>
      </c>
      <c r="C576" s="62">
        <v>0</v>
      </c>
      <c r="D576" t="s">
        <v>605</v>
      </c>
    </row>
    <row r="577" spans="1:4">
      <c r="A577" t="s">
        <v>4180</v>
      </c>
      <c r="B577" s="54">
        <v>10</v>
      </c>
      <c r="C577" s="62">
        <v>0</v>
      </c>
      <c r="D577" t="s">
        <v>4417</v>
      </c>
    </row>
    <row r="578" spans="1:4">
      <c r="A578" t="s">
        <v>3361</v>
      </c>
      <c r="B578" s="54">
        <v>10</v>
      </c>
      <c r="C578" s="62">
        <v>0</v>
      </c>
      <c r="D578" t="s">
        <v>4418</v>
      </c>
    </row>
    <row r="579" spans="1:4">
      <c r="A579" t="s">
        <v>751</v>
      </c>
      <c r="B579" s="54">
        <v>10</v>
      </c>
      <c r="C579" s="62">
        <v>0</v>
      </c>
      <c r="D579" t="s">
        <v>606</v>
      </c>
    </row>
    <row r="580" spans="1:4">
      <c r="A580" t="s">
        <v>3677</v>
      </c>
      <c r="B580" s="54">
        <v>10</v>
      </c>
      <c r="C580" s="62">
        <v>0</v>
      </c>
      <c r="D580" t="s">
        <v>607</v>
      </c>
    </row>
    <row r="581" spans="1:4">
      <c r="A581" t="s">
        <v>2262</v>
      </c>
      <c r="B581" s="54">
        <v>10</v>
      </c>
      <c r="C581" s="62">
        <v>0</v>
      </c>
      <c r="D581" t="s">
        <v>608</v>
      </c>
    </row>
    <row r="582" spans="1:4">
      <c r="A582" t="s">
        <v>29</v>
      </c>
      <c r="B582" s="54">
        <v>10</v>
      </c>
      <c r="C582" s="62">
        <v>0</v>
      </c>
      <c r="D582" t="s">
        <v>609</v>
      </c>
    </row>
    <row r="583" spans="1:4">
      <c r="A583" t="s">
        <v>3404</v>
      </c>
      <c r="B583" s="54">
        <v>10</v>
      </c>
      <c r="C583" s="62">
        <v>0</v>
      </c>
      <c r="D583" t="s">
        <v>610</v>
      </c>
    </row>
    <row r="584" spans="1:4">
      <c r="A584" t="s">
        <v>1523</v>
      </c>
      <c r="B584" s="54">
        <v>10</v>
      </c>
      <c r="C584" s="62">
        <v>0</v>
      </c>
      <c r="D584" t="s">
        <v>611</v>
      </c>
    </row>
    <row r="585" spans="1:4">
      <c r="A585" t="s">
        <v>3723</v>
      </c>
      <c r="B585" s="54">
        <v>10</v>
      </c>
      <c r="C585" s="62">
        <v>0</v>
      </c>
      <c r="D585" t="s">
        <v>612</v>
      </c>
    </row>
    <row r="586" spans="1:4">
      <c r="A586" t="s">
        <v>708</v>
      </c>
      <c r="B586" s="54">
        <v>10</v>
      </c>
      <c r="C586" s="62">
        <v>0</v>
      </c>
      <c r="D586" t="s">
        <v>4419</v>
      </c>
    </row>
    <row r="587" spans="1:4">
      <c r="A587" t="s">
        <v>2247</v>
      </c>
      <c r="B587" s="54">
        <v>10</v>
      </c>
      <c r="C587" s="62">
        <v>0</v>
      </c>
      <c r="D587" t="s">
        <v>613</v>
      </c>
    </row>
    <row r="588" spans="1:4">
      <c r="A588" t="s">
        <v>1493</v>
      </c>
      <c r="B588" s="54">
        <v>10</v>
      </c>
      <c r="C588" s="62">
        <v>0</v>
      </c>
      <c r="D588" t="s">
        <v>614</v>
      </c>
    </row>
    <row r="589" spans="1:4">
      <c r="A589" t="s">
        <v>268</v>
      </c>
      <c r="B589" s="54">
        <v>10</v>
      </c>
      <c r="C589" s="62">
        <v>0</v>
      </c>
      <c r="D589" t="s">
        <v>615</v>
      </c>
    </row>
    <row r="590" spans="1:4">
      <c r="A590" t="s">
        <v>3193</v>
      </c>
      <c r="B590" s="54">
        <v>10</v>
      </c>
      <c r="C590" s="62">
        <v>0</v>
      </c>
      <c r="D590" t="s">
        <v>616</v>
      </c>
    </row>
    <row r="591" spans="1:4">
      <c r="A591" t="s">
        <v>1294</v>
      </c>
      <c r="B591" s="54">
        <v>10</v>
      </c>
      <c r="C591" s="62">
        <v>0</v>
      </c>
      <c r="D591" t="s">
        <v>617</v>
      </c>
    </row>
    <row r="592" spans="1:4">
      <c r="A592" t="s">
        <v>1530</v>
      </c>
      <c r="B592" s="54">
        <v>10</v>
      </c>
      <c r="C592" s="62">
        <v>0</v>
      </c>
      <c r="D592" t="s">
        <v>618</v>
      </c>
    </row>
    <row r="593" spans="1:4">
      <c r="A593" t="s">
        <v>3818</v>
      </c>
      <c r="B593" s="54">
        <v>10</v>
      </c>
      <c r="C593" s="62">
        <v>0</v>
      </c>
      <c r="D593" t="s">
        <v>619</v>
      </c>
    </row>
    <row r="594" spans="1:4">
      <c r="A594" t="s">
        <v>3683</v>
      </c>
      <c r="B594" s="54">
        <v>10</v>
      </c>
      <c r="C594" s="62">
        <v>0</v>
      </c>
      <c r="D594" t="s">
        <v>620</v>
      </c>
    </row>
    <row r="595" spans="1:4">
      <c r="A595" t="s">
        <v>683</v>
      </c>
      <c r="B595" s="54">
        <v>10</v>
      </c>
      <c r="C595" s="62">
        <v>0</v>
      </c>
      <c r="D595" t="s">
        <v>621</v>
      </c>
    </row>
    <row r="596" spans="1:4">
      <c r="A596" s="53" t="s">
        <v>3422</v>
      </c>
      <c r="B596" s="54">
        <v>10</v>
      </c>
      <c r="C596" s="62">
        <v>0</v>
      </c>
      <c r="D596" t="s">
        <v>622</v>
      </c>
    </row>
    <row r="597" spans="1:4">
      <c r="A597" t="s">
        <v>1393</v>
      </c>
      <c r="B597" s="54">
        <v>10</v>
      </c>
      <c r="C597" s="62">
        <v>0</v>
      </c>
      <c r="D597" t="s">
        <v>623</v>
      </c>
    </row>
    <row r="598" spans="1:4">
      <c r="A598" t="s">
        <v>3819</v>
      </c>
      <c r="B598" s="54">
        <v>10</v>
      </c>
      <c r="C598" s="62">
        <v>0</v>
      </c>
      <c r="D598" t="s">
        <v>624</v>
      </c>
    </row>
    <row r="599" spans="1:4">
      <c r="A599" t="s">
        <v>4173</v>
      </c>
      <c r="B599" s="54">
        <v>10</v>
      </c>
      <c r="C599" s="62">
        <v>0</v>
      </c>
      <c r="D599" t="s">
        <v>625</v>
      </c>
    </row>
    <row r="600" spans="1:4">
      <c r="A600" t="s">
        <v>1739</v>
      </c>
      <c r="B600" s="54">
        <v>10</v>
      </c>
      <c r="C600" s="62">
        <v>0</v>
      </c>
      <c r="D600" t="s">
        <v>626</v>
      </c>
    </row>
    <row r="601" spans="1:4">
      <c r="A601" t="s">
        <v>2473</v>
      </c>
      <c r="B601" s="54">
        <v>10</v>
      </c>
      <c r="C601" s="62">
        <v>0</v>
      </c>
      <c r="D601" t="s">
        <v>627</v>
      </c>
    </row>
    <row r="602" spans="1:4">
      <c r="A602" t="s">
        <v>1745</v>
      </c>
      <c r="B602" s="54">
        <v>10</v>
      </c>
      <c r="C602" s="62">
        <v>0</v>
      </c>
      <c r="D602" t="s">
        <v>628</v>
      </c>
    </row>
    <row r="603" spans="1:4">
      <c r="A603" t="s">
        <v>2190</v>
      </c>
      <c r="B603" s="54">
        <v>10</v>
      </c>
      <c r="C603" s="62">
        <v>0</v>
      </c>
      <c r="D603" t="s">
        <v>629</v>
      </c>
    </row>
    <row r="604" spans="1:4">
      <c r="A604" t="s">
        <v>762</v>
      </c>
      <c r="B604" s="54">
        <v>10</v>
      </c>
      <c r="C604" s="62">
        <v>0</v>
      </c>
      <c r="D604" t="s">
        <v>630</v>
      </c>
    </row>
    <row r="605" spans="1:4">
      <c r="A605" t="s">
        <v>1168</v>
      </c>
      <c r="B605" s="54">
        <v>10</v>
      </c>
      <c r="C605" s="62">
        <v>0</v>
      </c>
      <c r="D605" t="s">
        <v>631</v>
      </c>
    </row>
    <row r="606" spans="1:4">
      <c r="A606" t="s">
        <v>1428</v>
      </c>
      <c r="B606" s="54">
        <v>10</v>
      </c>
      <c r="C606" s="62">
        <v>0</v>
      </c>
      <c r="D606" t="s">
        <v>632</v>
      </c>
    </row>
    <row r="607" spans="1:4">
      <c r="A607" t="s">
        <v>1405</v>
      </c>
      <c r="B607" s="54">
        <v>10</v>
      </c>
      <c r="C607" s="62">
        <v>0</v>
      </c>
      <c r="D607" t="s">
        <v>633</v>
      </c>
    </row>
    <row r="608" spans="1:4">
      <c r="A608" t="s">
        <v>1526</v>
      </c>
      <c r="B608" s="54">
        <v>10</v>
      </c>
      <c r="C608" s="62">
        <v>0</v>
      </c>
      <c r="D608" t="s">
        <v>4420</v>
      </c>
    </row>
    <row r="609" spans="1:4">
      <c r="A609" t="s">
        <v>1372</v>
      </c>
      <c r="B609" s="54">
        <v>10</v>
      </c>
      <c r="C609" s="62">
        <v>0</v>
      </c>
      <c r="D609" t="s">
        <v>634</v>
      </c>
    </row>
    <row r="610" spans="1:4">
      <c r="A610" t="s">
        <v>3795</v>
      </c>
      <c r="B610" s="54">
        <v>10</v>
      </c>
      <c r="C610" s="62">
        <v>0</v>
      </c>
      <c r="D610" t="s">
        <v>635</v>
      </c>
    </row>
    <row r="611" spans="1:4">
      <c r="A611" t="s">
        <v>2769</v>
      </c>
      <c r="B611" s="54">
        <v>10</v>
      </c>
      <c r="C611" s="62">
        <v>0</v>
      </c>
      <c r="D611" t="s">
        <v>637</v>
      </c>
    </row>
    <row r="612" spans="1:4">
      <c r="A612" t="s">
        <v>3424</v>
      </c>
      <c r="B612" s="54">
        <v>10</v>
      </c>
      <c r="C612" s="62">
        <v>0</v>
      </c>
      <c r="D612" t="s">
        <v>638</v>
      </c>
    </row>
    <row r="613" spans="1:4">
      <c r="A613" t="s">
        <v>1456</v>
      </c>
      <c r="B613" s="54">
        <v>10</v>
      </c>
      <c r="C613" s="62">
        <v>0</v>
      </c>
      <c r="D613" t="s">
        <v>639</v>
      </c>
    </row>
    <row r="614" spans="1:4">
      <c r="A614" t="s">
        <v>1404</v>
      </c>
      <c r="B614" s="54">
        <v>10</v>
      </c>
      <c r="C614" s="62">
        <v>0</v>
      </c>
      <c r="D614" t="s">
        <v>640</v>
      </c>
    </row>
    <row r="615" spans="1:4">
      <c r="A615" t="s">
        <v>1684</v>
      </c>
      <c r="B615" s="54">
        <v>10</v>
      </c>
      <c r="C615" s="62">
        <v>0</v>
      </c>
      <c r="D615" t="s">
        <v>641</v>
      </c>
    </row>
    <row r="616" spans="1:4">
      <c r="A616" t="s">
        <v>820</v>
      </c>
      <c r="B616" s="54">
        <v>10</v>
      </c>
      <c r="C616" s="62">
        <v>0</v>
      </c>
      <c r="D616" t="s">
        <v>642</v>
      </c>
    </row>
    <row r="617" spans="1:4">
      <c r="A617" t="s">
        <v>25</v>
      </c>
      <c r="B617" s="54">
        <v>10</v>
      </c>
      <c r="C617" s="62">
        <v>0</v>
      </c>
      <c r="D617" t="s">
        <v>643</v>
      </c>
    </row>
    <row r="618" spans="1:4">
      <c r="A618" t="s">
        <v>2669</v>
      </c>
      <c r="B618" s="54">
        <v>10</v>
      </c>
      <c r="C618" s="62">
        <v>0</v>
      </c>
      <c r="D618" t="s">
        <v>644</v>
      </c>
    </row>
    <row r="619" spans="1:4">
      <c r="A619" t="s">
        <v>1173</v>
      </c>
      <c r="B619" s="54">
        <v>10</v>
      </c>
      <c r="C619" s="62">
        <v>0</v>
      </c>
      <c r="D619" t="s">
        <v>645</v>
      </c>
    </row>
    <row r="620" spans="1:4">
      <c r="A620" t="s">
        <v>3778</v>
      </c>
      <c r="B620" s="54">
        <v>10</v>
      </c>
      <c r="C620" s="62">
        <v>0</v>
      </c>
      <c r="D620" t="s">
        <v>646</v>
      </c>
    </row>
    <row r="621" spans="1:4">
      <c r="A621" t="s">
        <v>179</v>
      </c>
      <c r="B621" s="54">
        <v>10</v>
      </c>
      <c r="C621" s="62">
        <v>0</v>
      </c>
      <c r="D621" t="s">
        <v>647</v>
      </c>
    </row>
    <row r="622" spans="1:4">
      <c r="A622" t="s">
        <v>1177</v>
      </c>
      <c r="B622" s="54">
        <v>10</v>
      </c>
      <c r="C622" s="62">
        <v>0</v>
      </c>
      <c r="D622" t="s">
        <v>648</v>
      </c>
    </row>
    <row r="623" spans="1:4">
      <c r="A623" t="s">
        <v>213</v>
      </c>
      <c r="B623" s="54">
        <v>10</v>
      </c>
      <c r="C623" s="62">
        <v>0</v>
      </c>
      <c r="D623" t="s">
        <v>649</v>
      </c>
    </row>
    <row r="624" spans="1:4">
      <c r="A624" t="s">
        <v>4111</v>
      </c>
      <c r="B624" s="54">
        <v>10</v>
      </c>
      <c r="C624" s="62">
        <v>0</v>
      </c>
      <c r="D624" t="s">
        <v>650</v>
      </c>
    </row>
    <row r="625" spans="1:4">
      <c r="A625" t="s">
        <v>3822</v>
      </c>
      <c r="B625" s="54">
        <v>10</v>
      </c>
      <c r="C625" s="62">
        <v>0</v>
      </c>
      <c r="D625" t="s">
        <v>651</v>
      </c>
    </row>
    <row r="626" spans="1:4">
      <c r="A626" t="s">
        <v>1355</v>
      </c>
      <c r="B626" s="54">
        <v>10</v>
      </c>
      <c r="C626" s="62">
        <v>0</v>
      </c>
      <c r="D626" t="s">
        <v>652</v>
      </c>
    </row>
    <row r="627" spans="1:4">
      <c r="A627" t="s">
        <v>1333</v>
      </c>
      <c r="B627" s="54">
        <v>10</v>
      </c>
      <c r="C627" s="62">
        <v>0</v>
      </c>
      <c r="D627" t="s">
        <v>653</v>
      </c>
    </row>
    <row r="628" spans="1:4">
      <c r="A628" t="s">
        <v>3809</v>
      </c>
      <c r="B628" s="54">
        <v>10</v>
      </c>
      <c r="C628" s="62">
        <v>0</v>
      </c>
      <c r="D628" t="s">
        <v>654</v>
      </c>
    </row>
    <row r="629" spans="1:4">
      <c r="A629" t="s">
        <v>1306</v>
      </c>
      <c r="B629" s="54">
        <v>10</v>
      </c>
      <c r="C629" s="62">
        <v>0</v>
      </c>
      <c r="D629" t="s">
        <v>655</v>
      </c>
    </row>
    <row r="630" spans="1:4">
      <c r="A630" t="s">
        <v>1360</v>
      </c>
      <c r="B630" s="54">
        <v>10</v>
      </c>
      <c r="C630" s="62">
        <v>0</v>
      </c>
      <c r="D630" t="s">
        <v>656</v>
      </c>
    </row>
    <row r="631" spans="1:4">
      <c r="A631" t="s">
        <v>3785</v>
      </c>
      <c r="B631" s="54">
        <v>10</v>
      </c>
      <c r="C631" s="62">
        <v>0</v>
      </c>
      <c r="D631" t="s">
        <v>657</v>
      </c>
    </row>
    <row r="632" spans="1:4">
      <c r="A632" t="s">
        <v>3760</v>
      </c>
      <c r="B632" s="54">
        <v>10</v>
      </c>
      <c r="C632" s="62">
        <v>0</v>
      </c>
      <c r="D632" t="s">
        <v>658</v>
      </c>
    </row>
    <row r="633" spans="1:4">
      <c r="A633" t="s">
        <v>1461</v>
      </c>
      <c r="B633" s="54">
        <v>10</v>
      </c>
      <c r="C633" s="62">
        <v>0</v>
      </c>
      <c r="D633" t="s">
        <v>659</v>
      </c>
    </row>
    <row r="634" spans="1:4">
      <c r="A634" t="s">
        <v>2159</v>
      </c>
      <c r="B634" s="54">
        <v>10</v>
      </c>
      <c r="C634" s="62">
        <v>0</v>
      </c>
      <c r="D634" t="s">
        <v>660</v>
      </c>
    </row>
    <row r="635" spans="1:4">
      <c r="A635" t="s">
        <v>1437</v>
      </c>
      <c r="B635" s="54">
        <v>10</v>
      </c>
      <c r="C635" s="62">
        <v>0</v>
      </c>
      <c r="D635" t="s">
        <v>661</v>
      </c>
    </row>
    <row r="636" spans="1:4">
      <c r="A636" t="s">
        <v>3738</v>
      </c>
      <c r="B636" s="54">
        <v>10</v>
      </c>
      <c r="C636" s="62">
        <v>0</v>
      </c>
      <c r="D636" t="s">
        <v>662</v>
      </c>
    </row>
    <row r="637" spans="1:4">
      <c r="A637" t="s">
        <v>3840</v>
      </c>
      <c r="B637" s="54">
        <v>10</v>
      </c>
      <c r="C637" s="62">
        <v>0</v>
      </c>
      <c r="D637" t="s">
        <v>663</v>
      </c>
    </row>
    <row r="638" spans="1:4">
      <c r="A638" t="s">
        <v>3841</v>
      </c>
      <c r="B638" s="54">
        <v>10</v>
      </c>
      <c r="C638" s="62">
        <v>0</v>
      </c>
      <c r="D638" t="s">
        <v>664</v>
      </c>
    </row>
    <row r="639" spans="1:4">
      <c r="A639" t="s">
        <v>271</v>
      </c>
      <c r="B639" s="54">
        <v>10</v>
      </c>
      <c r="C639" s="62">
        <v>0</v>
      </c>
      <c r="D639" t="s">
        <v>665</v>
      </c>
    </row>
    <row r="640" spans="1:4">
      <c r="A640" t="s">
        <v>217</v>
      </c>
      <c r="B640" s="54">
        <v>10</v>
      </c>
      <c r="C640" s="62">
        <v>0</v>
      </c>
      <c r="D640" t="s">
        <v>666</v>
      </c>
    </row>
    <row r="641" spans="1:4">
      <c r="A641" t="s">
        <v>1452</v>
      </c>
      <c r="B641" s="54">
        <v>10</v>
      </c>
      <c r="C641" s="62">
        <v>0</v>
      </c>
      <c r="D641" t="s">
        <v>667</v>
      </c>
    </row>
    <row r="642" spans="1:4">
      <c r="A642" t="s">
        <v>1462</v>
      </c>
      <c r="B642" s="54">
        <v>10</v>
      </c>
      <c r="C642" s="62">
        <v>0</v>
      </c>
      <c r="D642" t="s">
        <v>681</v>
      </c>
    </row>
    <row r="643" spans="1:4">
      <c r="A643" t="s">
        <v>1435</v>
      </c>
      <c r="B643" s="54">
        <v>10</v>
      </c>
      <c r="C643" s="62">
        <v>0</v>
      </c>
      <c r="D643" t="s">
        <v>682</v>
      </c>
    </row>
    <row r="644" spans="1:4">
      <c r="A644" t="s">
        <v>2167</v>
      </c>
      <c r="B644" s="54">
        <v>10</v>
      </c>
      <c r="C644" s="62">
        <v>0</v>
      </c>
      <c r="D644" t="s">
        <v>684</v>
      </c>
    </row>
    <row r="645" spans="1:4">
      <c r="A645" t="s">
        <v>251</v>
      </c>
      <c r="B645" s="54">
        <v>10</v>
      </c>
      <c r="C645" s="62">
        <v>0</v>
      </c>
      <c r="D645" t="s">
        <v>685</v>
      </c>
    </row>
    <row r="646" spans="1:4">
      <c r="A646" t="s">
        <v>1377</v>
      </c>
      <c r="B646" s="54">
        <v>10</v>
      </c>
      <c r="C646" s="62">
        <v>0</v>
      </c>
      <c r="D646" t="s">
        <v>686</v>
      </c>
    </row>
    <row r="647" spans="1:4">
      <c r="A647" t="s">
        <v>2160</v>
      </c>
      <c r="B647" s="54">
        <v>10</v>
      </c>
      <c r="C647" s="62">
        <v>0</v>
      </c>
      <c r="D647" t="s">
        <v>688</v>
      </c>
    </row>
    <row r="648" spans="1:4">
      <c r="A648" t="s">
        <v>1315</v>
      </c>
      <c r="B648" s="54">
        <v>10</v>
      </c>
      <c r="C648" s="62">
        <v>0</v>
      </c>
      <c r="D648" t="s">
        <v>689</v>
      </c>
    </row>
    <row r="649" spans="1:4">
      <c r="A649" t="s">
        <v>2157</v>
      </c>
      <c r="B649" s="54">
        <v>10</v>
      </c>
      <c r="C649" s="62">
        <v>0</v>
      </c>
      <c r="D649" t="s">
        <v>690</v>
      </c>
    </row>
    <row r="650" spans="1:4">
      <c r="A650" t="s">
        <v>2155</v>
      </c>
      <c r="B650" s="54">
        <v>10</v>
      </c>
      <c r="C650" s="62">
        <v>0</v>
      </c>
      <c r="D650" t="s">
        <v>691</v>
      </c>
    </row>
    <row r="651" spans="1:4">
      <c r="A651" t="s">
        <v>1166</v>
      </c>
      <c r="B651" s="54">
        <v>10</v>
      </c>
      <c r="C651" s="62">
        <v>0</v>
      </c>
      <c r="D651" t="s">
        <v>692</v>
      </c>
    </row>
    <row r="652" spans="1:4">
      <c r="A652" t="s">
        <v>3462</v>
      </c>
      <c r="B652" s="54">
        <v>10</v>
      </c>
      <c r="C652" s="62">
        <v>0</v>
      </c>
      <c r="D652" t="s">
        <v>693</v>
      </c>
    </row>
    <row r="653" spans="1:4">
      <c r="A653" t="s">
        <v>3456</v>
      </c>
      <c r="B653" s="54">
        <v>10</v>
      </c>
      <c r="C653" s="62">
        <v>0</v>
      </c>
      <c r="D653" t="s">
        <v>694</v>
      </c>
    </row>
    <row r="654" spans="1:4">
      <c r="A654" t="s">
        <v>2025</v>
      </c>
      <c r="B654" s="54">
        <v>10</v>
      </c>
      <c r="C654" s="62">
        <v>0</v>
      </c>
      <c r="D654" t="s">
        <v>695</v>
      </c>
    </row>
    <row r="655" spans="1:4">
      <c r="A655" t="s">
        <v>3784</v>
      </c>
      <c r="B655" s="54">
        <v>10</v>
      </c>
      <c r="C655" s="62">
        <v>0</v>
      </c>
      <c r="D655" t="s">
        <v>696</v>
      </c>
    </row>
    <row r="656" spans="1:4">
      <c r="A656" t="s">
        <v>2153</v>
      </c>
      <c r="B656" s="54">
        <v>10</v>
      </c>
      <c r="C656" s="62">
        <v>0</v>
      </c>
      <c r="D656" t="s">
        <v>697</v>
      </c>
    </row>
    <row r="657" spans="1:4">
      <c r="A657" t="s">
        <v>768</v>
      </c>
      <c r="B657" s="54">
        <v>10</v>
      </c>
      <c r="C657" s="62">
        <v>0</v>
      </c>
      <c r="D657" t="s">
        <v>698</v>
      </c>
    </row>
    <row r="658" spans="1:4">
      <c r="A658" t="s">
        <v>1464</v>
      </c>
      <c r="B658" s="54">
        <v>10</v>
      </c>
      <c r="C658" s="62">
        <v>0</v>
      </c>
      <c r="D658" t="s">
        <v>699</v>
      </c>
    </row>
    <row r="659" spans="1:4">
      <c r="A659" t="s">
        <v>2193</v>
      </c>
      <c r="B659" s="54">
        <v>10</v>
      </c>
      <c r="C659" s="62">
        <v>0</v>
      </c>
      <c r="D659" t="s">
        <v>700</v>
      </c>
    </row>
    <row r="660" spans="1:4">
      <c r="A660" t="s">
        <v>3217</v>
      </c>
      <c r="B660" s="54">
        <v>10</v>
      </c>
      <c r="C660" s="62">
        <v>0</v>
      </c>
      <c r="D660" t="s">
        <v>701</v>
      </c>
    </row>
    <row r="661" spans="1:4">
      <c r="A661" t="s">
        <v>1384</v>
      </c>
      <c r="B661" s="54">
        <v>10</v>
      </c>
      <c r="C661" s="62">
        <v>0</v>
      </c>
      <c r="D661" t="s">
        <v>703</v>
      </c>
    </row>
    <row r="662" spans="1:4">
      <c r="A662" t="s">
        <v>4107</v>
      </c>
      <c r="B662" s="54">
        <v>10</v>
      </c>
      <c r="C662" s="62">
        <v>0</v>
      </c>
      <c r="D662" t="s">
        <v>704</v>
      </c>
    </row>
    <row r="663" spans="1:4">
      <c r="A663" t="s">
        <v>1289</v>
      </c>
      <c r="B663" s="54">
        <v>10</v>
      </c>
      <c r="C663" s="62">
        <v>0</v>
      </c>
      <c r="D663" t="s">
        <v>705</v>
      </c>
    </row>
    <row r="664" spans="1:4">
      <c r="A664" t="s">
        <v>788</v>
      </c>
      <c r="B664" s="54">
        <v>10</v>
      </c>
      <c r="C664" s="62">
        <v>0</v>
      </c>
      <c r="D664" t="s">
        <v>707</v>
      </c>
    </row>
    <row r="665" spans="1:4">
      <c r="A665" t="s">
        <v>3842</v>
      </c>
      <c r="B665" s="54">
        <v>10</v>
      </c>
      <c r="C665" s="62">
        <v>0</v>
      </c>
      <c r="D665" t="s">
        <v>709</v>
      </c>
    </row>
    <row r="666" spans="1:4">
      <c r="A666" t="s">
        <v>20</v>
      </c>
      <c r="B666" s="54">
        <v>10</v>
      </c>
      <c r="C666" s="62">
        <v>0</v>
      </c>
      <c r="D666" t="s">
        <v>710</v>
      </c>
    </row>
    <row r="667" spans="1:4">
      <c r="A667" t="s">
        <v>3671</v>
      </c>
      <c r="B667" s="54">
        <v>10</v>
      </c>
      <c r="C667" s="62">
        <v>0</v>
      </c>
      <c r="D667" t="s">
        <v>711</v>
      </c>
    </row>
    <row r="668" spans="1:4">
      <c r="A668" t="s">
        <v>1413</v>
      </c>
      <c r="B668" s="54">
        <v>10</v>
      </c>
      <c r="C668" s="62">
        <v>0</v>
      </c>
      <c r="D668" t="s">
        <v>712</v>
      </c>
    </row>
    <row r="669" spans="1:4">
      <c r="A669" t="s">
        <v>1468</v>
      </c>
      <c r="B669" s="54">
        <v>10</v>
      </c>
      <c r="C669" s="62">
        <v>0</v>
      </c>
      <c r="D669" t="s">
        <v>713</v>
      </c>
    </row>
    <row r="670" spans="1:4">
      <c r="A670" t="s">
        <v>3801</v>
      </c>
      <c r="B670" s="54">
        <v>10</v>
      </c>
      <c r="C670" s="62">
        <v>0</v>
      </c>
      <c r="D670" t="s">
        <v>714</v>
      </c>
    </row>
    <row r="671" spans="1:4">
      <c r="A671" t="s">
        <v>1434</v>
      </c>
      <c r="B671" s="54">
        <v>10</v>
      </c>
      <c r="C671" s="62">
        <v>0</v>
      </c>
      <c r="D671" t="s">
        <v>715</v>
      </c>
    </row>
    <row r="672" spans="1:4">
      <c r="A672" t="s">
        <v>3454</v>
      </c>
      <c r="B672" s="54">
        <v>10</v>
      </c>
      <c r="C672" s="62">
        <v>0</v>
      </c>
      <c r="D672" t="s">
        <v>716</v>
      </c>
    </row>
    <row r="673" spans="1:4">
      <c r="A673" t="s">
        <v>1325</v>
      </c>
      <c r="B673" s="54">
        <v>10</v>
      </c>
      <c r="C673" s="62">
        <v>0</v>
      </c>
      <c r="D673" t="s">
        <v>717</v>
      </c>
    </row>
    <row r="674" spans="1:4">
      <c r="A674" t="s">
        <v>3789</v>
      </c>
      <c r="B674" s="54">
        <v>10</v>
      </c>
      <c r="C674" s="62">
        <v>0</v>
      </c>
      <c r="D674" t="s">
        <v>718</v>
      </c>
    </row>
    <row r="675" spans="1:4">
      <c r="A675" t="s">
        <v>2162</v>
      </c>
      <c r="B675" s="54">
        <v>10</v>
      </c>
      <c r="C675" s="62">
        <v>0</v>
      </c>
      <c r="D675" t="s">
        <v>719</v>
      </c>
    </row>
    <row r="676" spans="1:4">
      <c r="A676" t="s">
        <v>2770</v>
      </c>
      <c r="B676" s="54">
        <v>10</v>
      </c>
      <c r="C676" s="62">
        <v>0</v>
      </c>
      <c r="D676" t="s">
        <v>721</v>
      </c>
    </row>
    <row r="677" spans="1:4">
      <c r="A677" t="s">
        <v>1189</v>
      </c>
      <c r="B677" s="54">
        <v>10</v>
      </c>
      <c r="C677" s="62">
        <v>0</v>
      </c>
      <c r="D677" t="s">
        <v>723</v>
      </c>
    </row>
    <row r="678" spans="1:4">
      <c r="A678" t="s">
        <v>3767</v>
      </c>
      <c r="B678" s="54">
        <v>10</v>
      </c>
      <c r="C678" s="62">
        <v>0</v>
      </c>
      <c r="D678" t="s">
        <v>724</v>
      </c>
    </row>
    <row r="679" spans="1:4">
      <c r="A679" t="s">
        <v>1334</v>
      </c>
      <c r="B679" s="54">
        <v>10</v>
      </c>
      <c r="C679" s="62">
        <v>0</v>
      </c>
      <c r="D679" t="s">
        <v>726</v>
      </c>
    </row>
    <row r="680" spans="1:4">
      <c r="A680" t="s">
        <v>2170</v>
      </c>
      <c r="B680" s="54">
        <v>10</v>
      </c>
      <c r="C680" s="62">
        <v>0</v>
      </c>
      <c r="D680" t="s">
        <v>727</v>
      </c>
    </row>
    <row r="681" spans="1:4">
      <c r="A681" t="s">
        <v>3466</v>
      </c>
      <c r="B681" s="54">
        <v>10</v>
      </c>
      <c r="C681" s="62">
        <v>0</v>
      </c>
      <c r="D681" t="s">
        <v>728</v>
      </c>
    </row>
    <row r="682" spans="1:4">
      <c r="A682" t="s">
        <v>3758</v>
      </c>
      <c r="B682" s="54">
        <v>10</v>
      </c>
      <c r="C682" s="62">
        <v>0</v>
      </c>
      <c r="D682" t="s">
        <v>729</v>
      </c>
    </row>
    <row r="683" spans="1:4">
      <c r="A683" t="s">
        <v>1348</v>
      </c>
      <c r="B683" s="54">
        <v>10</v>
      </c>
      <c r="C683" s="62">
        <v>0</v>
      </c>
      <c r="D683" t="s">
        <v>730</v>
      </c>
    </row>
    <row r="684" spans="1:4">
      <c r="A684" t="s">
        <v>3703</v>
      </c>
      <c r="B684" s="54">
        <v>10</v>
      </c>
      <c r="C684" s="62">
        <v>0</v>
      </c>
      <c r="D684" t="s">
        <v>731</v>
      </c>
    </row>
    <row r="685" spans="1:4">
      <c r="A685" t="s">
        <v>3823</v>
      </c>
      <c r="B685" s="54">
        <v>10</v>
      </c>
      <c r="C685" s="62">
        <v>0</v>
      </c>
      <c r="D685" t="s">
        <v>732</v>
      </c>
    </row>
    <row r="686" spans="1:4">
      <c r="A686" t="s">
        <v>2217</v>
      </c>
      <c r="B686" s="54">
        <v>10</v>
      </c>
      <c r="C686" s="62">
        <v>0</v>
      </c>
      <c r="D686" t="s">
        <v>733</v>
      </c>
    </row>
    <row r="687" spans="1:4">
      <c r="A687" t="s">
        <v>2146</v>
      </c>
      <c r="B687" s="54">
        <v>10</v>
      </c>
      <c r="C687" s="62">
        <v>0</v>
      </c>
      <c r="D687" t="s">
        <v>734</v>
      </c>
    </row>
    <row r="688" spans="1:4">
      <c r="A688" t="s">
        <v>1354</v>
      </c>
      <c r="B688" s="54">
        <v>10</v>
      </c>
      <c r="C688" s="62">
        <v>0</v>
      </c>
      <c r="D688" t="s">
        <v>735</v>
      </c>
    </row>
    <row r="689" spans="1:4">
      <c r="A689" s="53" t="s">
        <v>678</v>
      </c>
      <c r="B689" s="54">
        <v>10</v>
      </c>
      <c r="C689" s="62">
        <v>0</v>
      </c>
      <c r="D689" t="s">
        <v>736</v>
      </c>
    </row>
    <row r="690" spans="1:4">
      <c r="A690" t="s">
        <v>2539</v>
      </c>
      <c r="B690" s="54">
        <v>10</v>
      </c>
      <c r="C690" s="62">
        <v>0</v>
      </c>
      <c r="D690" t="s">
        <v>737</v>
      </c>
    </row>
    <row r="691" spans="1:4">
      <c r="A691" t="s">
        <v>2547</v>
      </c>
      <c r="B691" s="54">
        <v>10</v>
      </c>
      <c r="C691" s="62">
        <v>0</v>
      </c>
      <c r="D691" t="s">
        <v>738</v>
      </c>
    </row>
    <row r="692" spans="1:4">
      <c r="A692" t="s">
        <v>1438</v>
      </c>
      <c r="B692" s="54">
        <v>10</v>
      </c>
      <c r="C692" s="62">
        <v>0</v>
      </c>
      <c r="D692" t="s">
        <v>739</v>
      </c>
    </row>
    <row r="693" spans="1:4">
      <c r="A693" t="s">
        <v>2152</v>
      </c>
      <c r="B693" s="54">
        <v>10</v>
      </c>
      <c r="C693" s="62">
        <v>0</v>
      </c>
      <c r="D693" t="s">
        <v>740</v>
      </c>
    </row>
    <row r="694" spans="1:4">
      <c r="A694" t="s">
        <v>1185</v>
      </c>
      <c r="B694" s="54">
        <v>10</v>
      </c>
      <c r="C694" s="62">
        <v>0</v>
      </c>
      <c r="D694" t="s">
        <v>741</v>
      </c>
    </row>
    <row r="695" spans="1:4">
      <c r="A695" t="s">
        <v>3201</v>
      </c>
      <c r="B695" s="54">
        <v>10</v>
      </c>
      <c r="C695" s="62">
        <v>0</v>
      </c>
      <c r="D695" t="s">
        <v>742</v>
      </c>
    </row>
    <row r="696" spans="1:4">
      <c r="A696" t="s">
        <v>21</v>
      </c>
      <c r="B696" s="54">
        <v>10</v>
      </c>
      <c r="C696" s="62">
        <v>0</v>
      </c>
      <c r="D696" t="s">
        <v>743</v>
      </c>
    </row>
    <row r="697" spans="1:4">
      <c r="A697" t="s">
        <v>1727</v>
      </c>
      <c r="B697" s="54">
        <v>10</v>
      </c>
      <c r="C697" s="62">
        <v>0</v>
      </c>
      <c r="D697" t="s">
        <v>744</v>
      </c>
    </row>
    <row r="698" spans="1:4">
      <c r="A698" t="s">
        <v>1378</v>
      </c>
      <c r="B698" s="54">
        <v>10</v>
      </c>
      <c r="C698" s="62">
        <v>0</v>
      </c>
      <c r="D698" t="s">
        <v>746</v>
      </c>
    </row>
    <row r="699" spans="1:4">
      <c r="A699" t="s">
        <v>1491</v>
      </c>
      <c r="B699" s="54">
        <v>10</v>
      </c>
      <c r="C699" s="62">
        <v>0</v>
      </c>
      <c r="D699" t="s">
        <v>747</v>
      </c>
    </row>
    <row r="700" spans="1:4">
      <c r="A700" t="s">
        <v>1665</v>
      </c>
      <c r="B700" s="54">
        <v>10</v>
      </c>
      <c r="C700" s="62">
        <v>0</v>
      </c>
      <c r="D700" t="s">
        <v>748</v>
      </c>
    </row>
    <row r="701" spans="1:4">
      <c r="A701" t="s">
        <v>3791</v>
      </c>
      <c r="B701" s="54">
        <v>10</v>
      </c>
      <c r="C701" s="62">
        <v>0</v>
      </c>
      <c r="D701" t="s">
        <v>749</v>
      </c>
    </row>
    <row r="702" spans="1:4">
      <c r="A702" t="s">
        <v>3820</v>
      </c>
      <c r="B702" s="54">
        <v>10</v>
      </c>
      <c r="C702" s="62">
        <v>0</v>
      </c>
      <c r="D702" t="s">
        <v>750</v>
      </c>
    </row>
    <row r="703" spans="1:4">
      <c r="A703" t="s">
        <v>3428</v>
      </c>
      <c r="B703" s="54">
        <v>10</v>
      </c>
      <c r="C703" s="62">
        <v>0</v>
      </c>
      <c r="D703" t="s">
        <v>753</v>
      </c>
    </row>
    <row r="704" spans="1:4">
      <c r="A704" s="53" t="s">
        <v>674</v>
      </c>
      <c r="B704" s="54">
        <v>10</v>
      </c>
      <c r="C704" s="62">
        <v>0</v>
      </c>
      <c r="D704" t="s">
        <v>4421</v>
      </c>
    </row>
    <row r="705" spans="1:4">
      <c r="A705" t="s">
        <v>3290</v>
      </c>
      <c r="B705" s="54">
        <v>10</v>
      </c>
      <c r="C705" s="62">
        <v>0</v>
      </c>
      <c r="D705" t="s">
        <v>754</v>
      </c>
    </row>
    <row r="706" spans="1:4">
      <c r="A706" t="s">
        <v>2782</v>
      </c>
      <c r="B706" s="54">
        <v>10</v>
      </c>
      <c r="C706" s="62">
        <v>0</v>
      </c>
      <c r="D706" t="s">
        <v>755</v>
      </c>
    </row>
    <row r="707" spans="1:4">
      <c r="A707" t="s">
        <v>3243</v>
      </c>
      <c r="B707" s="54">
        <v>10</v>
      </c>
      <c r="C707" s="62">
        <v>0</v>
      </c>
      <c r="D707" t="s">
        <v>756</v>
      </c>
    </row>
    <row r="708" spans="1:4">
      <c r="A708" t="s">
        <v>1362</v>
      </c>
      <c r="B708" s="54">
        <v>10</v>
      </c>
      <c r="C708" s="62">
        <v>0</v>
      </c>
      <c r="D708" t="s">
        <v>757</v>
      </c>
    </row>
    <row r="709" spans="1:4">
      <c r="A709" t="s">
        <v>44</v>
      </c>
      <c r="B709" s="54">
        <v>10</v>
      </c>
      <c r="C709" s="62">
        <v>0</v>
      </c>
      <c r="D709" t="s">
        <v>758</v>
      </c>
    </row>
    <row r="710" spans="1:4">
      <c r="A710" t="s">
        <v>3334</v>
      </c>
      <c r="B710" s="54">
        <v>10</v>
      </c>
      <c r="C710" s="62">
        <v>0</v>
      </c>
      <c r="D710" t="s">
        <v>759</v>
      </c>
    </row>
    <row r="711" spans="1:4">
      <c r="A711" t="s">
        <v>3340</v>
      </c>
      <c r="B711" s="54">
        <v>10</v>
      </c>
      <c r="C711" s="62">
        <v>0</v>
      </c>
      <c r="D711" t="s">
        <v>760</v>
      </c>
    </row>
    <row r="712" spans="1:4">
      <c r="A712" t="s">
        <v>1495</v>
      </c>
      <c r="B712" s="54">
        <v>10</v>
      </c>
      <c r="C712" s="62">
        <v>0</v>
      </c>
      <c r="D712" t="s">
        <v>761</v>
      </c>
    </row>
    <row r="713" spans="1:4">
      <c r="A713" t="s">
        <v>1411</v>
      </c>
      <c r="B713" s="54">
        <v>10</v>
      </c>
      <c r="C713" s="62">
        <v>0</v>
      </c>
      <c r="D713" t="s">
        <v>763</v>
      </c>
    </row>
    <row r="714" spans="1:4">
      <c r="A714" t="s">
        <v>1190</v>
      </c>
      <c r="B714" s="54">
        <v>10</v>
      </c>
      <c r="C714" s="62">
        <v>0</v>
      </c>
      <c r="D714" t="s">
        <v>764</v>
      </c>
    </row>
    <row r="715" spans="1:4">
      <c r="A715" t="s">
        <v>1342</v>
      </c>
      <c r="B715" s="54">
        <v>10</v>
      </c>
      <c r="C715" s="62">
        <v>0</v>
      </c>
      <c r="D715" t="s">
        <v>765</v>
      </c>
    </row>
    <row r="716" spans="1:4">
      <c r="A716" t="s">
        <v>180</v>
      </c>
      <c r="B716" s="54">
        <v>10</v>
      </c>
      <c r="C716" s="62">
        <v>0</v>
      </c>
      <c r="D716" t="s">
        <v>766</v>
      </c>
    </row>
    <row r="717" spans="1:4">
      <c r="A717" t="s">
        <v>3761</v>
      </c>
      <c r="B717" s="54">
        <v>10</v>
      </c>
      <c r="C717" s="62">
        <v>0</v>
      </c>
      <c r="D717" t="s">
        <v>767</v>
      </c>
    </row>
    <row r="718" spans="1:4">
      <c r="A718" t="s">
        <v>1496</v>
      </c>
      <c r="B718" s="54">
        <v>10</v>
      </c>
      <c r="C718" s="62">
        <v>0</v>
      </c>
      <c r="D718" t="s">
        <v>770</v>
      </c>
    </row>
    <row r="719" spans="1:4">
      <c r="A719" t="s">
        <v>221</v>
      </c>
      <c r="B719" s="54">
        <v>10</v>
      </c>
      <c r="C719" s="62">
        <v>0</v>
      </c>
      <c r="D719" t="s">
        <v>771</v>
      </c>
    </row>
    <row r="720" spans="1:4">
      <c r="A720" t="s">
        <v>808</v>
      </c>
      <c r="B720" s="54">
        <v>10</v>
      </c>
      <c r="C720" s="62">
        <v>0</v>
      </c>
      <c r="D720" t="s">
        <v>772</v>
      </c>
    </row>
    <row r="721" spans="1:4">
      <c r="A721" t="s">
        <v>159</v>
      </c>
      <c r="B721" s="54">
        <v>10</v>
      </c>
      <c r="C721" s="62">
        <v>0</v>
      </c>
      <c r="D721" t="s">
        <v>773</v>
      </c>
    </row>
    <row r="722" spans="1:4">
      <c r="A722" t="s">
        <v>142</v>
      </c>
      <c r="B722" s="54">
        <v>10</v>
      </c>
      <c r="C722" s="62">
        <v>0</v>
      </c>
      <c r="D722" t="s">
        <v>775</v>
      </c>
    </row>
    <row r="723" spans="1:4">
      <c r="A723" t="s">
        <v>2192</v>
      </c>
      <c r="B723" s="54">
        <v>10</v>
      </c>
      <c r="C723" s="62">
        <v>0</v>
      </c>
      <c r="D723" t="s">
        <v>777</v>
      </c>
    </row>
    <row r="724" spans="1:4">
      <c r="A724" t="s">
        <v>1455</v>
      </c>
      <c r="B724" s="54">
        <v>10</v>
      </c>
      <c r="C724" s="62">
        <v>0</v>
      </c>
      <c r="D724" t="s">
        <v>778</v>
      </c>
    </row>
    <row r="725" spans="1:4">
      <c r="A725" t="s">
        <v>260</v>
      </c>
      <c r="B725" s="54">
        <v>10</v>
      </c>
      <c r="C725" s="62">
        <v>0</v>
      </c>
      <c r="D725" t="s">
        <v>779</v>
      </c>
    </row>
    <row r="726" spans="1:4">
      <c r="A726" t="s">
        <v>2198</v>
      </c>
      <c r="B726" s="54">
        <v>10</v>
      </c>
      <c r="C726" s="62">
        <v>0</v>
      </c>
      <c r="D726" t="s">
        <v>781</v>
      </c>
    </row>
    <row r="727" spans="1:4">
      <c r="A727" t="s">
        <v>2176</v>
      </c>
      <c r="B727" s="54">
        <v>10</v>
      </c>
      <c r="C727" s="62">
        <v>0</v>
      </c>
      <c r="D727" t="s">
        <v>782</v>
      </c>
    </row>
    <row r="728" spans="1:4">
      <c r="A728" t="s">
        <v>130</v>
      </c>
      <c r="B728" s="54">
        <v>10</v>
      </c>
      <c r="C728" s="62">
        <v>0</v>
      </c>
      <c r="D728" t="s">
        <v>783</v>
      </c>
    </row>
    <row r="729" spans="1:4">
      <c r="A729" t="s">
        <v>2130</v>
      </c>
      <c r="B729" s="54">
        <v>10</v>
      </c>
      <c r="C729" s="62">
        <v>0</v>
      </c>
      <c r="D729" t="s">
        <v>784</v>
      </c>
    </row>
    <row r="730" spans="1:4">
      <c r="A730" t="s">
        <v>31</v>
      </c>
      <c r="B730" s="54">
        <v>10</v>
      </c>
      <c r="C730" s="62">
        <v>0</v>
      </c>
      <c r="D730" t="s">
        <v>785</v>
      </c>
    </row>
    <row r="731" spans="1:4">
      <c r="A731" t="s">
        <v>3294</v>
      </c>
      <c r="B731" s="54">
        <v>10</v>
      </c>
      <c r="C731" s="62">
        <v>0</v>
      </c>
      <c r="D731" t="s">
        <v>786</v>
      </c>
    </row>
    <row r="732" spans="1:4">
      <c r="A732" t="s">
        <v>3764</v>
      </c>
      <c r="B732" s="54">
        <v>10</v>
      </c>
      <c r="C732" s="62">
        <v>0</v>
      </c>
      <c r="D732" t="s">
        <v>787</v>
      </c>
    </row>
    <row r="733" spans="1:4">
      <c r="A733" t="s">
        <v>2120</v>
      </c>
      <c r="B733" s="54">
        <v>10</v>
      </c>
      <c r="C733" s="62">
        <v>0</v>
      </c>
      <c r="D733" t="s">
        <v>789</v>
      </c>
    </row>
    <row r="734" spans="1:4">
      <c r="A734" t="s">
        <v>3835</v>
      </c>
      <c r="B734" s="54">
        <v>10</v>
      </c>
      <c r="C734" s="62">
        <v>0</v>
      </c>
      <c r="D734" t="s">
        <v>790</v>
      </c>
    </row>
    <row r="735" spans="1:4">
      <c r="A735" t="s">
        <v>3271</v>
      </c>
      <c r="B735" s="54">
        <v>10</v>
      </c>
      <c r="C735" s="62">
        <v>0</v>
      </c>
      <c r="D735" t="s">
        <v>791</v>
      </c>
    </row>
    <row r="736" spans="1:4">
      <c r="A736" t="s">
        <v>3242</v>
      </c>
      <c r="B736" s="54">
        <v>10</v>
      </c>
      <c r="C736" s="62">
        <v>0</v>
      </c>
      <c r="D736" t="s">
        <v>792</v>
      </c>
    </row>
    <row r="737" spans="1:4">
      <c r="A737" t="s">
        <v>3776</v>
      </c>
      <c r="B737" s="54">
        <v>10</v>
      </c>
      <c r="C737" s="62">
        <v>0</v>
      </c>
      <c r="D737" t="s">
        <v>793</v>
      </c>
    </row>
    <row r="738" spans="1:4">
      <c r="A738" t="s">
        <v>2148</v>
      </c>
      <c r="B738" s="54">
        <v>10</v>
      </c>
      <c r="C738" s="62">
        <v>0</v>
      </c>
      <c r="D738" t="s">
        <v>794</v>
      </c>
    </row>
    <row r="739" spans="1:4">
      <c r="A739" t="s">
        <v>3783</v>
      </c>
      <c r="B739" s="54">
        <v>10</v>
      </c>
      <c r="C739" s="62">
        <v>0</v>
      </c>
      <c r="D739" t="s">
        <v>795</v>
      </c>
    </row>
    <row r="740" spans="1:4">
      <c r="A740" t="s">
        <v>241</v>
      </c>
      <c r="B740" s="54">
        <v>10</v>
      </c>
      <c r="C740" s="62">
        <v>0</v>
      </c>
      <c r="D740" t="s">
        <v>796</v>
      </c>
    </row>
    <row r="741" spans="1:4">
      <c r="A741" t="s">
        <v>1318</v>
      </c>
      <c r="B741" s="54">
        <v>10</v>
      </c>
      <c r="C741" s="62">
        <v>0</v>
      </c>
      <c r="D741" t="s">
        <v>797</v>
      </c>
    </row>
    <row r="742" spans="1:4">
      <c r="A742" t="s">
        <v>2169</v>
      </c>
      <c r="B742" s="54">
        <v>10</v>
      </c>
      <c r="C742" s="62">
        <v>0</v>
      </c>
      <c r="D742" t="s">
        <v>798</v>
      </c>
    </row>
    <row r="743" spans="1:4">
      <c r="A743" t="s">
        <v>2137</v>
      </c>
      <c r="B743" s="54">
        <v>10</v>
      </c>
      <c r="C743" s="62">
        <v>0</v>
      </c>
      <c r="D743" t="s">
        <v>799</v>
      </c>
    </row>
    <row r="744" spans="1:4">
      <c r="A744" t="s">
        <v>4113</v>
      </c>
      <c r="B744" s="54">
        <v>10</v>
      </c>
      <c r="C744" s="62">
        <v>0</v>
      </c>
      <c r="D744" t="s">
        <v>801</v>
      </c>
    </row>
    <row r="745" spans="1:4">
      <c r="A745" t="s">
        <v>176</v>
      </c>
      <c r="B745" s="54">
        <v>10</v>
      </c>
      <c r="C745" s="62">
        <v>0</v>
      </c>
      <c r="D745" t="s">
        <v>802</v>
      </c>
    </row>
    <row r="746" spans="1:4">
      <c r="A746" t="s">
        <v>3281</v>
      </c>
      <c r="B746" s="54">
        <v>10</v>
      </c>
      <c r="C746" s="62">
        <v>0</v>
      </c>
      <c r="D746" t="s">
        <v>803</v>
      </c>
    </row>
    <row r="747" spans="1:4">
      <c r="A747" t="s">
        <v>2215</v>
      </c>
      <c r="B747" s="54">
        <v>10</v>
      </c>
      <c r="C747" s="62">
        <v>0</v>
      </c>
      <c r="D747" t="s">
        <v>804</v>
      </c>
    </row>
    <row r="748" spans="1:4">
      <c r="A748" t="s">
        <v>2535</v>
      </c>
      <c r="B748" s="54">
        <v>10</v>
      </c>
      <c r="C748" s="62">
        <v>0</v>
      </c>
      <c r="D748" t="s">
        <v>805</v>
      </c>
    </row>
    <row r="749" spans="1:4">
      <c r="A749" t="s">
        <v>2187</v>
      </c>
      <c r="B749" s="54">
        <v>10</v>
      </c>
      <c r="C749" s="62">
        <v>0</v>
      </c>
      <c r="D749" t="s">
        <v>806</v>
      </c>
    </row>
    <row r="750" spans="1:4">
      <c r="A750" t="s">
        <v>1607</v>
      </c>
      <c r="B750" s="54">
        <v>10</v>
      </c>
      <c r="C750" s="62">
        <v>0</v>
      </c>
      <c r="D750" t="s">
        <v>807</v>
      </c>
    </row>
    <row r="751" spans="1:4">
      <c r="A751" t="s">
        <v>1373</v>
      </c>
      <c r="B751" s="54">
        <v>10</v>
      </c>
      <c r="C751" s="62">
        <v>0</v>
      </c>
      <c r="D751" t="s">
        <v>809</v>
      </c>
    </row>
    <row r="752" spans="1:4">
      <c r="A752" s="53" t="s">
        <v>677</v>
      </c>
      <c r="B752" s="54">
        <v>10</v>
      </c>
      <c r="C752" s="62">
        <v>0</v>
      </c>
      <c r="D752" t="s">
        <v>810</v>
      </c>
    </row>
    <row r="753" spans="1:4">
      <c r="A753" t="s">
        <v>2550</v>
      </c>
      <c r="B753" s="54">
        <v>10</v>
      </c>
      <c r="C753" s="62">
        <v>0</v>
      </c>
      <c r="D753" t="s">
        <v>811</v>
      </c>
    </row>
    <row r="754" spans="1:4">
      <c r="A754" t="s">
        <v>3911</v>
      </c>
      <c r="B754" s="54">
        <v>10</v>
      </c>
      <c r="C754" s="62">
        <v>0</v>
      </c>
      <c r="D754" t="s">
        <v>812</v>
      </c>
    </row>
    <row r="755" spans="1:4">
      <c r="A755" t="s">
        <v>231</v>
      </c>
      <c r="B755" s="54">
        <v>10</v>
      </c>
      <c r="C755" s="62">
        <v>0</v>
      </c>
      <c r="D755" t="s">
        <v>813</v>
      </c>
    </row>
    <row r="756" spans="1:4">
      <c r="A756" t="s">
        <v>3907</v>
      </c>
      <c r="B756" s="54">
        <v>10</v>
      </c>
      <c r="C756" s="62">
        <v>0</v>
      </c>
      <c r="D756" t="s">
        <v>814</v>
      </c>
    </row>
    <row r="757" spans="1:4">
      <c r="A757" t="s">
        <v>3821</v>
      </c>
      <c r="B757" s="54">
        <v>10</v>
      </c>
      <c r="C757" s="62">
        <v>0</v>
      </c>
      <c r="D757" t="s">
        <v>815</v>
      </c>
    </row>
    <row r="758" spans="1:4">
      <c r="A758" t="s">
        <v>4127</v>
      </c>
      <c r="B758" s="54">
        <v>10</v>
      </c>
      <c r="C758" s="62">
        <v>0</v>
      </c>
      <c r="D758" t="s">
        <v>816</v>
      </c>
    </row>
    <row r="759" spans="1:4">
      <c r="A759" t="s">
        <v>2142</v>
      </c>
      <c r="B759" s="54">
        <v>10</v>
      </c>
      <c r="C759" s="62">
        <v>0</v>
      </c>
      <c r="D759" t="s">
        <v>817</v>
      </c>
    </row>
    <row r="760" spans="1:4">
      <c r="A760" t="s">
        <v>162</v>
      </c>
      <c r="B760" s="54">
        <v>10</v>
      </c>
      <c r="C760" s="62">
        <v>0</v>
      </c>
      <c r="D760" t="s">
        <v>818</v>
      </c>
    </row>
    <row r="761" spans="1:4">
      <c r="A761" t="s">
        <v>3317</v>
      </c>
      <c r="B761" s="54">
        <v>10</v>
      </c>
      <c r="C761" s="62">
        <v>0</v>
      </c>
      <c r="D761" t="s">
        <v>819</v>
      </c>
    </row>
    <row r="762" spans="1:4">
      <c r="A762" t="s">
        <v>3293</v>
      </c>
      <c r="B762" s="54">
        <v>10</v>
      </c>
      <c r="C762" s="62">
        <v>0</v>
      </c>
      <c r="D762" t="s">
        <v>821</v>
      </c>
    </row>
    <row r="763" spans="1:4">
      <c r="A763" t="s">
        <v>3715</v>
      </c>
      <c r="B763" s="54">
        <v>10</v>
      </c>
      <c r="C763" s="62">
        <v>0</v>
      </c>
      <c r="D763" t="s">
        <v>822</v>
      </c>
    </row>
    <row r="764" spans="1:4">
      <c r="A764" t="s">
        <v>3261</v>
      </c>
      <c r="B764" s="54">
        <v>10</v>
      </c>
      <c r="C764" s="62">
        <v>0</v>
      </c>
      <c r="D764" t="s">
        <v>823</v>
      </c>
    </row>
    <row r="765" spans="1:4">
      <c r="A765" t="s">
        <v>2700</v>
      </c>
      <c r="B765" s="54">
        <v>10</v>
      </c>
      <c r="C765" s="62">
        <v>0</v>
      </c>
      <c r="D765" t="s">
        <v>824</v>
      </c>
    </row>
    <row r="766" spans="1:4">
      <c r="A766" t="s">
        <v>2575</v>
      </c>
      <c r="B766" s="54">
        <v>10</v>
      </c>
      <c r="C766" s="62">
        <v>0</v>
      </c>
      <c r="D766" t="s">
        <v>825</v>
      </c>
    </row>
    <row r="767" spans="1:4">
      <c r="A767" t="s">
        <v>2060</v>
      </c>
      <c r="B767" s="54">
        <v>10</v>
      </c>
      <c r="C767" s="62">
        <v>0</v>
      </c>
      <c r="D767" t="s">
        <v>826</v>
      </c>
    </row>
    <row r="768" spans="1:4">
      <c r="A768" s="53" t="s">
        <v>2321</v>
      </c>
      <c r="B768" s="54">
        <v>10</v>
      </c>
      <c r="C768" s="62">
        <v>0</v>
      </c>
      <c r="D768" t="s">
        <v>827</v>
      </c>
    </row>
    <row r="769" spans="1:4">
      <c r="A769" t="s">
        <v>2072</v>
      </c>
      <c r="B769" s="54">
        <v>10</v>
      </c>
      <c r="C769" s="62">
        <v>0</v>
      </c>
      <c r="D769" t="s">
        <v>828</v>
      </c>
    </row>
    <row r="770" spans="1:4">
      <c r="A770" t="s">
        <v>171</v>
      </c>
      <c r="B770" s="54">
        <v>10</v>
      </c>
      <c r="C770" s="62">
        <v>0</v>
      </c>
      <c r="D770" t="s">
        <v>829</v>
      </c>
    </row>
    <row r="771" spans="1:4">
      <c r="A771" t="s">
        <v>3736</v>
      </c>
      <c r="B771" s="54">
        <v>10</v>
      </c>
      <c r="C771" s="62">
        <v>0</v>
      </c>
      <c r="D771" t="s">
        <v>830</v>
      </c>
    </row>
    <row r="772" spans="1:4">
      <c r="A772" t="s">
        <v>2583</v>
      </c>
      <c r="B772" s="54">
        <v>10</v>
      </c>
      <c r="C772" s="62">
        <v>0</v>
      </c>
      <c r="D772" t="s">
        <v>831</v>
      </c>
    </row>
    <row r="773" spans="1:4">
      <c r="A773" t="s">
        <v>1361</v>
      </c>
      <c r="B773" s="54">
        <v>10</v>
      </c>
      <c r="C773" s="62">
        <v>0</v>
      </c>
      <c r="D773" t="s">
        <v>832</v>
      </c>
    </row>
    <row r="774" spans="1:4">
      <c r="A774" t="s">
        <v>3236</v>
      </c>
      <c r="B774" s="54">
        <v>10</v>
      </c>
      <c r="C774" s="62">
        <v>0</v>
      </c>
      <c r="D774" t="s">
        <v>833</v>
      </c>
    </row>
    <row r="775" spans="1:4">
      <c r="A775" t="s">
        <v>1500</v>
      </c>
      <c r="B775" s="54">
        <v>10</v>
      </c>
      <c r="C775" s="62">
        <v>0</v>
      </c>
      <c r="D775" t="s">
        <v>834</v>
      </c>
    </row>
    <row r="776" spans="1:4">
      <c r="A776" t="s">
        <v>2102</v>
      </c>
      <c r="B776" s="54">
        <v>10</v>
      </c>
      <c r="C776" s="62">
        <v>0</v>
      </c>
      <c r="D776" t="s">
        <v>836</v>
      </c>
    </row>
    <row r="777" spans="1:4">
      <c r="A777" t="s">
        <v>2059</v>
      </c>
      <c r="B777" s="54">
        <v>10</v>
      </c>
      <c r="C777" s="62">
        <v>0</v>
      </c>
      <c r="D777" t="s">
        <v>837</v>
      </c>
    </row>
    <row r="778" spans="1:4">
      <c r="A778" t="s">
        <v>2044</v>
      </c>
      <c r="B778" s="54">
        <v>10</v>
      </c>
      <c r="C778" s="62">
        <v>0</v>
      </c>
      <c r="D778" t="s">
        <v>838</v>
      </c>
    </row>
    <row r="779" spans="1:4">
      <c r="A779" t="s">
        <v>3320</v>
      </c>
      <c r="B779" s="54">
        <v>10</v>
      </c>
      <c r="C779" s="62">
        <v>0</v>
      </c>
      <c r="D779" t="s">
        <v>839</v>
      </c>
    </row>
    <row r="780" spans="1:4">
      <c r="A780" t="s">
        <v>1457</v>
      </c>
      <c r="B780" s="54">
        <v>10</v>
      </c>
      <c r="C780" s="62">
        <v>0</v>
      </c>
      <c r="D780" t="s">
        <v>840</v>
      </c>
    </row>
    <row r="781" spans="1:4">
      <c r="A781" t="s">
        <v>1403</v>
      </c>
      <c r="B781" s="54">
        <v>10</v>
      </c>
      <c r="C781" s="62">
        <v>0</v>
      </c>
      <c r="D781" t="s">
        <v>841</v>
      </c>
    </row>
    <row r="782" spans="1:4">
      <c r="A782" t="s">
        <v>3263</v>
      </c>
      <c r="B782" s="54">
        <v>10</v>
      </c>
      <c r="C782" s="62">
        <v>0</v>
      </c>
      <c r="D782" t="s">
        <v>842</v>
      </c>
    </row>
    <row r="783" spans="1:4">
      <c r="A783" t="s">
        <v>3432</v>
      </c>
      <c r="B783" s="54">
        <v>10</v>
      </c>
      <c r="C783" s="62">
        <v>0</v>
      </c>
      <c r="D783" t="s">
        <v>844</v>
      </c>
    </row>
    <row r="784" spans="1:4">
      <c r="A784" t="s">
        <v>2083</v>
      </c>
      <c r="B784" s="54">
        <v>10</v>
      </c>
      <c r="C784" s="62">
        <v>0</v>
      </c>
      <c r="D784" t="s">
        <v>845</v>
      </c>
    </row>
    <row r="785" spans="1:4">
      <c r="A785" t="s">
        <v>3250</v>
      </c>
      <c r="B785" s="54">
        <v>10</v>
      </c>
      <c r="C785" s="62">
        <v>0</v>
      </c>
      <c r="D785" t="s">
        <v>847</v>
      </c>
    </row>
    <row r="786" spans="1:4">
      <c r="A786" t="s">
        <v>3698</v>
      </c>
      <c r="B786" s="54">
        <v>10</v>
      </c>
      <c r="C786" s="62">
        <v>0</v>
      </c>
      <c r="D786" t="s">
        <v>848</v>
      </c>
    </row>
    <row r="787" spans="1:4">
      <c r="A787" t="s">
        <v>2114</v>
      </c>
      <c r="B787" s="54">
        <v>10</v>
      </c>
      <c r="C787" s="62">
        <v>0</v>
      </c>
      <c r="D787" t="s">
        <v>849</v>
      </c>
    </row>
    <row r="788" spans="1:4">
      <c r="A788" t="s">
        <v>89</v>
      </c>
      <c r="B788" s="54">
        <v>10</v>
      </c>
      <c r="C788" s="62">
        <v>0</v>
      </c>
      <c r="D788" t="s">
        <v>850</v>
      </c>
    </row>
    <row r="789" spans="1:4">
      <c r="A789" t="s">
        <v>3241</v>
      </c>
      <c r="B789" s="54">
        <v>10</v>
      </c>
      <c r="C789" s="62">
        <v>0</v>
      </c>
      <c r="D789" t="s">
        <v>852</v>
      </c>
    </row>
    <row r="790" spans="1:4">
      <c r="A790" t="s">
        <v>3916</v>
      </c>
      <c r="B790" s="54">
        <v>10</v>
      </c>
      <c r="C790" s="62">
        <v>0</v>
      </c>
      <c r="D790" t="s">
        <v>853</v>
      </c>
    </row>
    <row r="791" spans="1:4">
      <c r="A791" t="s">
        <v>2090</v>
      </c>
      <c r="B791" s="54">
        <v>10</v>
      </c>
      <c r="C791" s="62">
        <v>0</v>
      </c>
      <c r="D791" t="s">
        <v>854</v>
      </c>
    </row>
    <row r="792" spans="1:4">
      <c r="A792" t="s">
        <v>252</v>
      </c>
      <c r="B792" s="54">
        <v>10</v>
      </c>
      <c r="C792" s="62">
        <v>0</v>
      </c>
      <c r="D792" t="s">
        <v>855</v>
      </c>
    </row>
    <row r="793" spans="1:4">
      <c r="A793" t="s">
        <v>1368</v>
      </c>
      <c r="B793" s="54">
        <v>10</v>
      </c>
      <c r="C793" s="62">
        <v>0</v>
      </c>
      <c r="D793" t="s">
        <v>856</v>
      </c>
    </row>
    <row r="794" spans="1:4">
      <c r="A794" t="s">
        <v>1586</v>
      </c>
      <c r="B794" s="54">
        <v>10</v>
      </c>
      <c r="C794" s="62">
        <v>0</v>
      </c>
      <c r="D794" t="s">
        <v>857</v>
      </c>
    </row>
    <row r="795" spans="1:4">
      <c r="A795" t="s">
        <v>14</v>
      </c>
      <c r="B795" s="54">
        <v>10</v>
      </c>
      <c r="C795" s="62">
        <v>0</v>
      </c>
      <c r="D795" t="s">
        <v>858</v>
      </c>
    </row>
    <row r="796" spans="1:4">
      <c r="A796" s="53" t="s">
        <v>5419</v>
      </c>
      <c r="B796" s="54">
        <v>10</v>
      </c>
      <c r="C796" s="62">
        <v>0</v>
      </c>
      <c r="D796" t="s">
        <v>859</v>
      </c>
    </row>
    <row r="797" spans="1:4">
      <c r="A797" t="s">
        <v>1742</v>
      </c>
      <c r="B797" s="54">
        <v>10</v>
      </c>
      <c r="C797" s="62">
        <v>0</v>
      </c>
      <c r="D797" t="s">
        <v>860</v>
      </c>
    </row>
    <row r="798" spans="1:4">
      <c r="A798" t="s">
        <v>1721</v>
      </c>
      <c r="B798" s="54">
        <v>10</v>
      </c>
      <c r="C798" s="62">
        <v>0</v>
      </c>
      <c r="D798" t="s">
        <v>861</v>
      </c>
    </row>
    <row r="799" spans="1:4">
      <c r="A799" t="s">
        <v>2052</v>
      </c>
      <c r="B799" s="54">
        <v>10</v>
      </c>
      <c r="C799" s="62">
        <v>0</v>
      </c>
      <c r="D799" t="s">
        <v>862</v>
      </c>
    </row>
    <row r="800" spans="1:4">
      <c r="A800" t="s">
        <v>2199</v>
      </c>
      <c r="B800" s="54">
        <v>10</v>
      </c>
      <c r="C800" s="62">
        <v>0</v>
      </c>
      <c r="D800" t="s">
        <v>863</v>
      </c>
    </row>
    <row r="801" spans="1:4">
      <c r="A801" t="s">
        <v>1735</v>
      </c>
      <c r="B801" s="54">
        <v>10</v>
      </c>
      <c r="C801" s="62">
        <v>0</v>
      </c>
      <c r="D801" t="s">
        <v>864</v>
      </c>
    </row>
    <row r="802" spans="1:4">
      <c r="A802" t="s">
        <v>3252</v>
      </c>
      <c r="B802" s="54">
        <v>10</v>
      </c>
      <c r="C802" s="62">
        <v>0</v>
      </c>
      <c r="D802" t="s">
        <v>865</v>
      </c>
    </row>
    <row r="803" spans="1:4">
      <c r="A803" t="s">
        <v>163</v>
      </c>
      <c r="B803" s="54">
        <v>10</v>
      </c>
      <c r="C803" s="62">
        <v>0</v>
      </c>
      <c r="D803" t="s">
        <v>866</v>
      </c>
    </row>
    <row r="804" spans="1:4">
      <c r="A804" t="s">
        <v>3339</v>
      </c>
      <c r="B804" s="54">
        <v>10</v>
      </c>
      <c r="C804" s="62">
        <v>0</v>
      </c>
      <c r="D804" t="s">
        <v>867</v>
      </c>
    </row>
    <row r="805" spans="1:4">
      <c r="A805" t="s">
        <v>3239</v>
      </c>
      <c r="B805" s="54">
        <v>10</v>
      </c>
      <c r="C805" s="62">
        <v>0</v>
      </c>
      <c r="D805" t="s">
        <v>868</v>
      </c>
    </row>
    <row r="806" spans="1:4">
      <c r="A806" s="53" t="s">
        <v>2956</v>
      </c>
      <c r="B806" s="54">
        <v>10</v>
      </c>
      <c r="C806" s="62">
        <v>0</v>
      </c>
      <c r="D806" t="s">
        <v>869</v>
      </c>
    </row>
    <row r="807" spans="1:4">
      <c r="A807" t="s">
        <v>2194</v>
      </c>
      <c r="B807" s="54">
        <v>10</v>
      </c>
      <c r="C807" s="62">
        <v>0</v>
      </c>
      <c r="D807" t="s">
        <v>870</v>
      </c>
    </row>
    <row r="808" spans="1:4">
      <c r="A808" t="s">
        <v>1644</v>
      </c>
      <c r="B808" s="54">
        <v>10</v>
      </c>
      <c r="C808" s="62">
        <v>0</v>
      </c>
      <c r="D808" t="s">
        <v>871</v>
      </c>
    </row>
    <row r="809" spans="1:4">
      <c r="A809" t="s">
        <v>110</v>
      </c>
      <c r="B809" s="54">
        <v>10</v>
      </c>
      <c r="C809" s="62">
        <v>0</v>
      </c>
      <c r="D809" t="s">
        <v>872</v>
      </c>
    </row>
    <row r="810" spans="1:4">
      <c r="A810" t="s">
        <v>118</v>
      </c>
      <c r="B810" s="54">
        <v>10</v>
      </c>
      <c r="C810" s="62">
        <v>0</v>
      </c>
      <c r="D810" t="s">
        <v>873</v>
      </c>
    </row>
    <row r="811" spans="1:4">
      <c r="A811" s="53" t="s">
        <v>676</v>
      </c>
      <c r="B811" s="54">
        <v>10</v>
      </c>
      <c r="C811" s="62">
        <v>0</v>
      </c>
      <c r="D811" t="s">
        <v>874</v>
      </c>
    </row>
    <row r="812" spans="1:4">
      <c r="A812" t="s">
        <v>2065</v>
      </c>
      <c r="B812" s="54">
        <v>10</v>
      </c>
      <c r="C812" s="62">
        <v>0</v>
      </c>
      <c r="D812" t="s">
        <v>875</v>
      </c>
    </row>
    <row r="813" spans="1:4">
      <c r="A813" t="s">
        <v>3287</v>
      </c>
      <c r="B813" s="54">
        <v>10</v>
      </c>
      <c r="C813" s="62">
        <v>0</v>
      </c>
      <c r="D813" t="s">
        <v>876</v>
      </c>
    </row>
    <row r="814" spans="1:4">
      <c r="A814" t="s">
        <v>3295</v>
      </c>
      <c r="B814" s="54">
        <v>10</v>
      </c>
      <c r="C814" s="62">
        <v>0</v>
      </c>
      <c r="D814" t="s">
        <v>877</v>
      </c>
    </row>
    <row r="815" spans="1:4">
      <c r="A815" t="s">
        <v>2034</v>
      </c>
      <c r="B815" s="54">
        <v>10</v>
      </c>
      <c r="C815" s="62">
        <v>0</v>
      </c>
      <c r="D815" t="s">
        <v>878</v>
      </c>
    </row>
    <row r="816" spans="1:4">
      <c r="A816" t="s">
        <v>227</v>
      </c>
      <c r="B816" s="54">
        <v>10</v>
      </c>
      <c r="C816" s="62">
        <v>0</v>
      </c>
      <c r="D816" t="s">
        <v>879</v>
      </c>
    </row>
    <row r="817" spans="1:4">
      <c r="A817" s="53" t="s">
        <v>3232</v>
      </c>
      <c r="B817" s="54">
        <v>10</v>
      </c>
      <c r="C817" s="62">
        <v>0</v>
      </c>
      <c r="D817" t="s">
        <v>880</v>
      </c>
    </row>
    <row r="818" spans="1:4">
      <c r="A818" t="s">
        <v>1720</v>
      </c>
      <c r="B818" s="54">
        <v>10</v>
      </c>
      <c r="C818" s="62">
        <v>0</v>
      </c>
      <c r="D818" t="s">
        <v>881</v>
      </c>
    </row>
    <row r="819" spans="1:4">
      <c r="A819" t="s">
        <v>1524</v>
      </c>
      <c r="B819" s="54">
        <v>10</v>
      </c>
      <c r="C819" s="62">
        <v>0</v>
      </c>
      <c r="D819" t="s">
        <v>882</v>
      </c>
    </row>
    <row r="820" spans="1:4">
      <c r="A820" t="s">
        <v>1304</v>
      </c>
      <c r="B820" s="54">
        <v>10</v>
      </c>
      <c r="C820" s="62">
        <v>0</v>
      </c>
      <c r="D820" t="s">
        <v>883</v>
      </c>
    </row>
    <row r="821" spans="1:4">
      <c r="A821" t="s">
        <v>1692</v>
      </c>
      <c r="B821" s="54">
        <v>10</v>
      </c>
      <c r="C821" s="62">
        <v>0</v>
      </c>
      <c r="D821" t="s">
        <v>884</v>
      </c>
    </row>
    <row r="822" spans="1:4">
      <c r="A822" t="s">
        <v>1652</v>
      </c>
      <c r="B822" s="54">
        <v>10</v>
      </c>
      <c r="C822" s="62">
        <v>0</v>
      </c>
      <c r="D822" t="s">
        <v>885</v>
      </c>
    </row>
    <row r="823" spans="1:4">
      <c r="A823" t="s">
        <v>1358</v>
      </c>
      <c r="B823" s="54">
        <v>10</v>
      </c>
      <c r="C823" s="62">
        <v>0</v>
      </c>
      <c r="D823" t="s">
        <v>886</v>
      </c>
    </row>
    <row r="824" spans="1:4">
      <c r="A824" t="s">
        <v>18</v>
      </c>
      <c r="B824" s="54">
        <v>10</v>
      </c>
      <c r="C824" s="62">
        <v>0</v>
      </c>
      <c r="D824" t="s">
        <v>887</v>
      </c>
    </row>
    <row r="825" spans="1:4">
      <c r="A825" t="s">
        <v>1528</v>
      </c>
      <c r="B825" s="54">
        <v>10</v>
      </c>
      <c r="C825" s="62">
        <v>0</v>
      </c>
      <c r="D825" t="s">
        <v>888</v>
      </c>
    </row>
    <row r="826" spans="1:4">
      <c r="A826" t="s">
        <v>2029</v>
      </c>
      <c r="B826" s="54">
        <v>10</v>
      </c>
      <c r="C826" s="62">
        <v>0</v>
      </c>
      <c r="D826" t="s">
        <v>889</v>
      </c>
    </row>
    <row r="827" spans="1:4">
      <c r="A827" s="53" t="s">
        <v>670</v>
      </c>
      <c r="B827" s="54">
        <v>10</v>
      </c>
      <c r="C827" s="62">
        <v>0</v>
      </c>
      <c r="D827" t="s">
        <v>890</v>
      </c>
    </row>
    <row r="828" spans="1:4">
      <c r="A828" t="s">
        <v>1460</v>
      </c>
      <c r="B828" s="54">
        <v>10</v>
      </c>
      <c r="C828" s="62">
        <v>0</v>
      </c>
      <c r="D828" t="s">
        <v>891</v>
      </c>
    </row>
    <row r="829" spans="1:4">
      <c r="A829" t="s">
        <v>3803</v>
      </c>
      <c r="B829" s="54">
        <v>10</v>
      </c>
      <c r="C829" s="62">
        <v>0</v>
      </c>
      <c r="D829" t="s">
        <v>892</v>
      </c>
    </row>
    <row r="830" spans="1:4">
      <c r="A830" t="s">
        <v>4212</v>
      </c>
      <c r="B830" s="54">
        <v>10</v>
      </c>
      <c r="C830" s="62">
        <v>0</v>
      </c>
      <c r="D830" t="s">
        <v>893</v>
      </c>
    </row>
    <row r="831" spans="1:4">
      <c r="A831" t="s">
        <v>3816</v>
      </c>
      <c r="B831" s="54">
        <v>10</v>
      </c>
      <c r="C831" s="62">
        <v>0</v>
      </c>
      <c r="D831" t="s">
        <v>894</v>
      </c>
    </row>
    <row r="832" spans="1:4">
      <c r="A832" t="s">
        <v>1454</v>
      </c>
      <c r="B832" s="54">
        <v>10</v>
      </c>
      <c r="C832" s="62">
        <v>0</v>
      </c>
      <c r="D832" t="s">
        <v>895</v>
      </c>
    </row>
    <row r="833" spans="1:4">
      <c r="A833" t="s">
        <v>1687</v>
      </c>
      <c r="B833" s="54">
        <v>10</v>
      </c>
      <c r="C833" s="62">
        <v>0</v>
      </c>
      <c r="D833" t="s">
        <v>896</v>
      </c>
    </row>
    <row r="834" spans="1:4">
      <c r="A834" t="s">
        <v>1370</v>
      </c>
      <c r="B834" s="54">
        <v>10</v>
      </c>
      <c r="C834" s="62">
        <v>0</v>
      </c>
      <c r="D834" t="s">
        <v>897</v>
      </c>
    </row>
    <row r="835" spans="1:4">
      <c r="A835" t="s">
        <v>1375</v>
      </c>
      <c r="B835" s="54">
        <v>10</v>
      </c>
      <c r="C835" s="62">
        <v>0</v>
      </c>
      <c r="D835" t="s">
        <v>898</v>
      </c>
    </row>
    <row r="836" spans="1:4">
      <c r="A836" t="s">
        <v>1332</v>
      </c>
      <c r="B836" s="54">
        <v>10</v>
      </c>
      <c r="C836" s="62">
        <v>0</v>
      </c>
      <c r="D836" t="s">
        <v>899</v>
      </c>
    </row>
    <row r="837" spans="1:4">
      <c r="A837" t="s">
        <v>1352</v>
      </c>
      <c r="B837" s="54">
        <v>10</v>
      </c>
      <c r="C837" s="62">
        <v>0</v>
      </c>
      <c r="D837" t="s">
        <v>900</v>
      </c>
    </row>
    <row r="838" spans="1:4">
      <c r="A838" t="s">
        <v>1471</v>
      </c>
      <c r="B838" s="54">
        <v>10</v>
      </c>
      <c r="C838" s="62">
        <v>0</v>
      </c>
      <c r="D838" t="s">
        <v>901</v>
      </c>
    </row>
    <row r="839" spans="1:4">
      <c r="A839" s="53" t="s">
        <v>673</v>
      </c>
      <c r="B839" s="54">
        <v>10</v>
      </c>
      <c r="C839" s="62">
        <v>0</v>
      </c>
      <c r="D839" t="s">
        <v>902</v>
      </c>
    </row>
    <row r="840" spans="1:4">
      <c r="A840" t="s">
        <v>1552</v>
      </c>
      <c r="B840" s="54">
        <v>10</v>
      </c>
      <c r="C840" s="62">
        <v>0</v>
      </c>
      <c r="D840" t="s">
        <v>903</v>
      </c>
    </row>
    <row r="841" spans="1:4">
      <c r="A841" t="s">
        <v>3770</v>
      </c>
      <c r="B841" s="54">
        <v>10</v>
      </c>
      <c r="C841" s="62">
        <v>0</v>
      </c>
      <c r="D841" t="s">
        <v>904</v>
      </c>
    </row>
    <row r="842" spans="1:4">
      <c r="A842" t="s">
        <v>2195</v>
      </c>
      <c r="B842" s="54">
        <v>10</v>
      </c>
      <c r="C842" s="62">
        <v>0</v>
      </c>
      <c r="D842" t="s">
        <v>905</v>
      </c>
    </row>
    <row r="843" spans="1:4">
      <c r="A843" t="s">
        <v>177</v>
      </c>
      <c r="B843" s="54">
        <v>10</v>
      </c>
      <c r="C843" s="62">
        <v>0</v>
      </c>
      <c r="D843" t="s">
        <v>906</v>
      </c>
    </row>
    <row r="844" spans="1:4">
      <c r="A844" t="s">
        <v>2076</v>
      </c>
      <c r="B844" s="54">
        <v>10</v>
      </c>
      <c r="C844" s="62">
        <v>0</v>
      </c>
      <c r="D844" t="s">
        <v>907</v>
      </c>
    </row>
    <row r="845" spans="1:4">
      <c r="A845" t="s">
        <v>3909</v>
      </c>
      <c r="B845" s="54">
        <v>10</v>
      </c>
      <c r="C845" s="62">
        <v>0</v>
      </c>
      <c r="D845" t="s">
        <v>908</v>
      </c>
    </row>
    <row r="846" spans="1:4">
      <c r="A846" t="s">
        <v>2129</v>
      </c>
      <c r="B846" s="54">
        <v>10</v>
      </c>
      <c r="C846" s="62">
        <v>0</v>
      </c>
      <c r="D846" t="s">
        <v>909</v>
      </c>
    </row>
    <row r="847" spans="1:4">
      <c r="A847" t="s">
        <v>3815</v>
      </c>
      <c r="B847" s="54">
        <v>10</v>
      </c>
      <c r="C847" s="62">
        <v>0</v>
      </c>
      <c r="D847" t="s">
        <v>910</v>
      </c>
    </row>
    <row r="848" spans="1:4">
      <c r="A848" t="s">
        <v>175</v>
      </c>
      <c r="B848" s="54">
        <v>10</v>
      </c>
      <c r="C848" s="62">
        <v>0</v>
      </c>
      <c r="D848" t="s">
        <v>911</v>
      </c>
    </row>
    <row r="849" spans="1:4">
      <c r="A849" t="s">
        <v>15</v>
      </c>
      <c r="B849" s="54">
        <v>10</v>
      </c>
      <c r="C849" s="62">
        <v>0</v>
      </c>
      <c r="D849" t="s">
        <v>912</v>
      </c>
    </row>
    <row r="850" spans="1:4">
      <c r="A850" t="s">
        <v>144</v>
      </c>
      <c r="B850" s="54">
        <v>10</v>
      </c>
      <c r="C850" s="62">
        <v>0</v>
      </c>
      <c r="D850" t="s">
        <v>913</v>
      </c>
    </row>
    <row r="851" spans="1:4">
      <c r="A851" t="s">
        <v>2063</v>
      </c>
      <c r="B851" s="54">
        <v>10</v>
      </c>
      <c r="C851" s="62">
        <v>0</v>
      </c>
      <c r="D851" t="s">
        <v>914</v>
      </c>
    </row>
    <row r="852" spans="1:4">
      <c r="A852" t="s">
        <v>3902</v>
      </c>
      <c r="B852" s="54">
        <v>10</v>
      </c>
      <c r="C852" s="62">
        <v>0</v>
      </c>
      <c r="D852" t="s">
        <v>915</v>
      </c>
    </row>
    <row r="853" spans="1:4">
      <c r="A853" t="s">
        <v>1640</v>
      </c>
      <c r="B853" s="54">
        <v>10</v>
      </c>
      <c r="C853" s="62">
        <v>0</v>
      </c>
      <c r="D853" t="s">
        <v>916</v>
      </c>
    </row>
    <row r="854" spans="1:4">
      <c r="A854" t="s">
        <v>1645</v>
      </c>
      <c r="B854" s="54">
        <v>10</v>
      </c>
      <c r="C854" s="62">
        <v>0</v>
      </c>
      <c r="D854" t="s">
        <v>917</v>
      </c>
    </row>
    <row r="855" spans="1:4">
      <c r="A855" s="53" t="s">
        <v>3421</v>
      </c>
      <c r="B855" s="54">
        <v>10</v>
      </c>
      <c r="C855" s="62">
        <v>0</v>
      </c>
      <c r="D855" t="s">
        <v>918</v>
      </c>
    </row>
    <row r="856" spans="1:4">
      <c r="A856" t="s">
        <v>3264</v>
      </c>
      <c r="B856" s="54">
        <v>10</v>
      </c>
      <c r="C856" s="62">
        <v>0</v>
      </c>
      <c r="D856" t="s">
        <v>919</v>
      </c>
    </row>
    <row r="857" spans="1:4">
      <c r="A857" t="s">
        <v>2178</v>
      </c>
      <c r="B857" s="54">
        <v>10</v>
      </c>
      <c r="C857" s="62">
        <v>0</v>
      </c>
      <c r="D857" t="s">
        <v>920</v>
      </c>
    </row>
    <row r="858" spans="1:4">
      <c r="A858" t="s">
        <v>2257</v>
      </c>
      <c r="B858" s="54">
        <v>10</v>
      </c>
      <c r="C858" s="62">
        <v>0</v>
      </c>
      <c r="D858" t="s">
        <v>921</v>
      </c>
    </row>
    <row r="859" spans="1:4">
      <c r="A859" t="s">
        <v>1312</v>
      </c>
      <c r="B859" s="54">
        <v>10</v>
      </c>
      <c r="C859" s="62">
        <v>0</v>
      </c>
      <c r="D859" t="s">
        <v>922</v>
      </c>
    </row>
    <row r="860" spans="1:4">
      <c r="A860" t="s">
        <v>2143</v>
      </c>
      <c r="B860" s="54">
        <v>10</v>
      </c>
      <c r="C860" s="62">
        <v>0</v>
      </c>
      <c r="D860" t="s">
        <v>923</v>
      </c>
    </row>
    <row r="861" spans="1:4">
      <c r="A861" t="s">
        <v>82</v>
      </c>
      <c r="B861" s="54">
        <v>10</v>
      </c>
      <c r="C861" s="62">
        <v>0</v>
      </c>
      <c r="D861" t="s">
        <v>924</v>
      </c>
    </row>
    <row r="862" spans="1:4">
      <c r="A862" t="s">
        <v>3918</v>
      </c>
      <c r="B862" s="54">
        <v>10</v>
      </c>
      <c r="C862" s="62">
        <v>0</v>
      </c>
      <c r="D862" t="s">
        <v>925</v>
      </c>
    </row>
    <row r="863" spans="1:4">
      <c r="A863" t="s">
        <v>183</v>
      </c>
      <c r="B863" s="54">
        <v>10</v>
      </c>
      <c r="C863" s="62">
        <v>0</v>
      </c>
      <c r="D863" t="s">
        <v>926</v>
      </c>
    </row>
    <row r="864" spans="1:4">
      <c r="A864" t="s">
        <v>81</v>
      </c>
      <c r="B864" s="54">
        <v>10</v>
      </c>
      <c r="C864" s="62">
        <v>0</v>
      </c>
      <c r="D864" t="s">
        <v>927</v>
      </c>
    </row>
    <row r="865" spans="1:4">
      <c r="A865" t="s">
        <v>3255</v>
      </c>
      <c r="B865" s="54">
        <v>10</v>
      </c>
      <c r="C865" s="62">
        <v>0</v>
      </c>
      <c r="D865" t="s">
        <v>928</v>
      </c>
    </row>
    <row r="866" spans="1:4">
      <c r="A866" t="s">
        <v>3249</v>
      </c>
      <c r="B866" s="54">
        <v>10</v>
      </c>
      <c r="C866" s="62">
        <v>0</v>
      </c>
      <c r="D866" t="s">
        <v>929</v>
      </c>
    </row>
    <row r="867" spans="1:4">
      <c r="A867" t="s">
        <v>3246</v>
      </c>
      <c r="B867" s="54">
        <v>10</v>
      </c>
      <c r="C867" s="62">
        <v>0</v>
      </c>
      <c r="D867" t="s">
        <v>930</v>
      </c>
    </row>
    <row r="868" spans="1:4">
      <c r="A868" t="s">
        <v>3265</v>
      </c>
      <c r="B868" s="54">
        <v>10</v>
      </c>
      <c r="C868" s="62">
        <v>0</v>
      </c>
      <c r="D868" t="s">
        <v>931</v>
      </c>
    </row>
    <row r="869" spans="1:4">
      <c r="A869" t="s">
        <v>3244</v>
      </c>
      <c r="B869" s="54">
        <v>10</v>
      </c>
      <c r="C869" s="62">
        <v>0</v>
      </c>
      <c r="D869" t="s">
        <v>8268</v>
      </c>
    </row>
    <row r="870" spans="1:4">
      <c r="A870" t="s">
        <v>3251</v>
      </c>
      <c r="B870" s="54">
        <v>10</v>
      </c>
      <c r="C870" s="62">
        <v>0</v>
      </c>
      <c r="D870" t="s">
        <v>8269</v>
      </c>
    </row>
    <row r="871" spans="1:4">
      <c r="A871" t="s">
        <v>68</v>
      </c>
      <c r="B871" s="54">
        <v>10</v>
      </c>
      <c r="C871" s="62">
        <v>0</v>
      </c>
      <c r="D871" t="s">
        <v>8270</v>
      </c>
    </row>
    <row r="872" spans="1:4">
      <c r="A872" t="s">
        <v>2069</v>
      </c>
      <c r="B872" s="54">
        <v>10</v>
      </c>
      <c r="C872" s="62">
        <v>0</v>
      </c>
      <c r="D872" t="s">
        <v>8271</v>
      </c>
    </row>
    <row r="873" spans="1:4">
      <c r="A873" t="s">
        <v>2118</v>
      </c>
      <c r="B873" s="54">
        <v>10</v>
      </c>
      <c r="C873" s="62">
        <v>0</v>
      </c>
      <c r="D873" t="s">
        <v>932</v>
      </c>
    </row>
    <row r="874" spans="1:4">
      <c r="A874" t="s">
        <v>50</v>
      </c>
      <c r="B874" s="54">
        <v>10</v>
      </c>
      <c r="C874" s="62">
        <v>0</v>
      </c>
      <c r="D874" t="s">
        <v>933</v>
      </c>
    </row>
    <row r="875" spans="1:4">
      <c r="A875" t="s">
        <v>2116</v>
      </c>
      <c r="B875" s="54">
        <v>10</v>
      </c>
      <c r="C875" s="62">
        <v>0</v>
      </c>
      <c r="D875" t="s">
        <v>934</v>
      </c>
    </row>
    <row r="876" spans="1:4">
      <c r="A876" t="s">
        <v>2047</v>
      </c>
      <c r="B876" s="54">
        <v>10</v>
      </c>
      <c r="C876" s="62">
        <v>0</v>
      </c>
      <c r="D876" t="s">
        <v>935</v>
      </c>
    </row>
    <row r="877" spans="1:4">
      <c r="A877" t="s">
        <v>3277</v>
      </c>
      <c r="B877" s="54">
        <v>10</v>
      </c>
      <c r="C877" s="62">
        <v>0</v>
      </c>
      <c r="D877" t="s">
        <v>8272</v>
      </c>
    </row>
    <row r="878" spans="1:4">
      <c r="A878" t="s">
        <v>203</v>
      </c>
      <c r="B878" s="54">
        <v>10</v>
      </c>
      <c r="C878" s="62">
        <v>0</v>
      </c>
      <c r="D878" t="s">
        <v>8273</v>
      </c>
    </row>
    <row r="879" spans="1:4">
      <c r="A879" t="s">
        <v>39</v>
      </c>
      <c r="B879" s="54">
        <v>10</v>
      </c>
      <c r="C879" s="62">
        <v>0</v>
      </c>
      <c r="D879" t="s">
        <v>8274</v>
      </c>
    </row>
    <row r="880" spans="1:4">
      <c r="A880" t="s">
        <v>59</v>
      </c>
      <c r="B880" s="54">
        <v>10</v>
      </c>
      <c r="C880" s="62">
        <v>0</v>
      </c>
      <c r="D880" t="s">
        <v>8275</v>
      </c>
    </row>
    <row r="881" spans="1:4">
      <c r="A881" t="s">
        <v>131</v>
      </c>
      <c r="B881" s="54">
        <v>10</v>
      </c>
      <c r="C881" s="62">
        <v>0</v>
      </c>
      <c r="D881" t="s">
        <v>936</v>
      </c>
    </row>
    <row r="882" spans="1:4">
      <c r="A882" t="s">
        <v>265</v>
      </c>
      <c r="B882" s="54">
        <v>10</v>
      </c>
      <c r="C882" s="62">
        <v>0</v>
      </c>
      <c r="D882" t="s">
        <v>937</v>
      </c>
    </row>
    <row r="883" spans="1:4">
      <c r="A883" t="s">
        <v>3260</v>
      </c>
      <c r="B883" s="54">
        <v>10</v>
      </c>
      <c r="C883" s="62">
        <v>0</v>
      </c>
      <c r="D883" t="s">
        <v>938</v>
      </c>
    </row>
    <row r="884" spans="1:4">
      <c r="A884" t="s">
        <v>2127</v>
      </c>
      <c r="B884" s="54">
        <v>10</v>
      </c>
      <c r="C884" s="62">
        <v>0</v>
      </c>
      <c r="D884" t="s">
        <v>939</v>
      </c>
    </row>
    <row r="885" spans="1:4">
      <c r="A885" t="s">
        <v>3238</v>
      </c>
      <c r="B885" s="54">
        <v>10</v>
      </c>
      <c r="C885" s="62">
        <v>0</v>
      </c>
      <c r="D885" t="s">
        <v>940</v>
      </c>
    </row>
    <row r="886" spans="1:4">
      <c r="A886" t="s">
        <v>134</v>
      </c>
      <c r="B886" s="54">
        <v>10</v>
      </c>
      <c r="C886" s="62">
        <v>0</v>
      </c>
      <c r="D886" t="s">
        <v>941</v>
      </c>
    </row>
    <row r="887" spans="1:4">
      <c r="A887" t="s">
        <v>2131</v>
      </c>
      <c r="B887" s="54">
        <v>10</v>
      </c>
      <c r="C887" s="62">
        <v>0</v>
      </c>
      <c r="D887" t="s">
        <v>942</v>
      </c>
    </row>
    <row r="888" spans="1:4">
      <c r="A888" s="53" t="s">
        <v>2497</v>
      </c>
      <c r="B888" s="54">
        <v>10</v>
      </c>
      <c r="C888" s="62">
        <v>0</v>
      </c>
      <c r="D888" t="s">
        <v>943</v>
      </c>
    </row>
    <row r="889" spans="1:4">
      <c r="A889" t="s">
        <v>4121</v>
      </c>
      <c r="B889" s="54">
        <v>10</v>
      </c>
      <c r="C889" s="62">
        <v>0</v>
      </c>
      <c r="D889" t="s">
        <v>944</v>
      </c>
    </row>
    <row r="890" spans="1:4">
      <c r="A890" t="s">
        <v>2523</v>
      </c>
      <c r="B890" s="54">
        <v>10</v>
      </c>
      <c r="C890" s="62">
        <v>0</v>
      </c>
      <c r="D890" t="s">
        <v>945</v>
      </c>
    </row>
    <row r="891" spans="1:4">
      <c r="A891" t="s">
        <v>2166</v>
      </c>
      <c r="B891" s="54">
        <v>10</v>
      </c>
      <c r="C891" s="62">
        <v>0</v>
      </c>
      <c r="D891" t="s">
        <v>946</v>
      </c>
    </row>
    <row r="892" spans="1:4">
      <c r="A892" t="s">
        <v>77</v>
      </c>
      <c r="B892" s="54">
        <v>10</v>
      </c>
      <c r="C892" s="62">
        <v>0</v>
      </c>
      <c r="D892" t="s">
        <v>947</v>
      </c>
    </row>
    <row r="893" spans="1:4">
      <c r="A893" t="s">
        <v>2474</v>
      </c>
      <c r="B893" s="54">
        <v>10</v>
      </c>
      <c r="C893" s="62">
        <v>0</v>
      </c>
      <c r="D893" t="s">
        <v>948</v>
      </c>
    </row>
    <row r="894" spans="1:4">
      <c r="A894" t="s">
        <v>36</v>
      </c>
      <c r="B894" s="54">
        <v>10</v>
      </c>
      <c r="C894" s="62">
        <v>0</v>
      </c>
      <c r="D894" t="s">
        <v>949</v>
      </c>
    </row>
    <row r="895" spans="1:4">
      <c r="A895" t="s">
        <v>4098</v>
      </c>
      <c r="B895" s="54">
        <v>10</v>
      </c>
      <c r="C895" s="62">
        <v>0</v>
      </c>
      <c r="D895" t="s">
        <v>4422</v>
      </c>
    </row>
    <row r="896" spans="1:4">
      <c r="A896" t="s">
        <v>3266</v>
      </c>
      <c r="B896" s="54">
        <v>10</v>
      </c>
      <c r="C896" s="62">
        <v>0</v>
      </c>
      <c r="D896" t="s">
        <v>8277</v>
      </c>
    </row>
    <row r="897" spans="1:4">
      <c r="A897" t="s">
        <v>1719</v>
      </c>
      <c r="B897" s="54">
        <v>10</v>
      </c>
      <c r="C897" s="62">
        <v>0</v>
      </c>
      <c r="D897" t="s">
        <v>8278</v>
      </c>
    </row>
    <row r="898" spans="1:4">
      <c r="A898" t="s">
        <v>239</v>
      </c>
      <c r="B898" s="54">
        <v>10</v>
      </c>
      <c r="C898" s="62">
        <v>0</v>
      </c>
      <c r="D898" t="s">
        <v>8279</v>
      </c>
    </row>
    <row r="899" spans="1:4">
      <c r="A899" t="s">
        <v>65</v>
      </c>
      <c r="B899" s="54">
        <v>10</v>
      </c>
      <c r="C899" s="62">
        <v>0</v>
      </c>
      <c r="D899" t="s">
        <v>8280</v>
      </c>
    </row>
    <row r="900" spans="1:4">
      <c r="A900" t="s">
        <v>3276</v>
      </c>
      <c r="B900" s="54">
        <v>10</v>
      </c>
      <c r="C900" s="62">
        <v>0</v>
      </c>
      <c r="D900" t="s">
        <v>951</v>
      </c>
    </row>
    <row r="901" spans="1:4">
      <c r="A901" t="s">
        <v>3914</v>
      </c>
      <c r="B901" s="54">
        <v>10</v>
      </c>
      <c r="C901" s="62">
        <v>0</v>
      </c>
      <c r="D901" t="s">
        <v>952</v>
      </c>
    </row>
    <row r="902" spans="1:4">
      <c r="A902" t="s">
        <v>120</v>
      </c>
      <c r="B902" s="54">
        <v>10</v>
      </c>
      <c r="C902" s="62">
        <v>0</v>
      </c>
      <c r="D902" t="s">
        <v>953</v>
      </c>
    </row>
    <row r="903" spans="1:4">
      <c r="A903" t="s">
        <v>1483</v>
      </c>
      <c r="B903" s="54">
        <v>10</v>
      </c>
      <c r="C903" s="62">
        <v>0</v>
      </c>
      <c r="D903" t="s">
        <v>954</v>
      </c>
    </row>
    <row r="904" spans="1:4">
      <c r="A904" t="s">
        <v>2053</v>
      </c>
      <c r="B904" s="54">
        <v>10</v>
      </c>
      <c r="C904" s="62">
        <v>0</v>
      </c>
      <c r="D904" t="s">
        <v>955</v>
      </c>
    </row>
    <row r="905" spans="1:4">
      <c r="A905" t="s">
        <v>1522</v>
      </c>
      <c r="B905" s="54">
        <v>10</v>
      </c>
      <c r="C905" s="62">
        <v>0</v>
      </c>
      <c r="D905" t="s">
        <v>956</v>
      </c>
    </row>
    <row r="906" spans="1:4">
      <c r="A906" t="s">
        <v>1477</v>
      </c>
      <c r="B906" s="54">
        <v>10</v>
      </c>
      <c r="C906" s="62">
        <v>0</v>
      </c>
      <c r="D906" t="s">
        <v>957</v>
      </c>
    </row>
    <row r="907" spans="1:4">
      <c r="A907" t="s">
        <v>259</v>
      </c>
      <c r="B907" s="54">
        <v>10</v>
      </c>
      <c r="C907" s="62">
        <v>0</v>
      </c>
      <c r="D907" t="s">
        <v>958</v>
      </c>
    </row>
    <row r="908" spans="1:4">
      <c r="A908" t="s">
        <v>1475</v>
      </c>
      <c r="B908" s="54">
        <v>10</v>
      </c>
      <c r="C908" s="62">
        <v>0</v>
      </c>
      <c r="D908" t="s">
        <v>959</v>
      </c>
    </row>
    <row r="909" spans="1:4">
      <c r="A909" t="s">
        <v>3280</v>
      </c>
      <c r="B909" s="54">
        <v>10</v>
      </c>
      <c r="C909" s="62">
        <v>0</v>
      </c>
      <c r="D909" t="s">
        <v>960</v>
      </c>
    </row>
    <row r="910" spans="1:4">
      <c r="A910" t="s">
        <v>1501</v>
      </c>
      <c r="B910" s="54">
        <v>10</v>
      </c>
      <c r="C910" s="62">
        <v>0</v>
      </c>
      <c r="D910" t="s">
        <v>961</v>
      </c>
    </row>
    <row r="911" spans="1:4">
      <c r="A911" s="53" t="s">
        <v>2041</v>
      </c>
      <c r="B911" s="54">
        <v>10</v>
      </c>
      <c r="C911" s="62">
        <v>0</v>
      </c>
      <c r="D911" t="s">
        <v>962</v>
      </c>
    </row>
    <row r="912" spans="1:4">
      <c r="A912" t="s">
        <v>1474</v>
      </c>
      <c r="B912" s="54">
        <v>10</v>
      </c>
      <c r="C912" s="62">
        <v>0</v>
      </c>
      <c r="D912" t="s">
        <v>963</v>
      </c>
    </row>
    <row r="913" spans="1:4">
      <c r="A913" t="s">
        <v>1427</v>
      </c>
      <c r="B913" s="54">
        <v>10</v>
      </c>
      <c r="C913" s="62">
        <v>0</v>
      </c>
      <c r="D913" t="s">
        <v>964</v>
      </c>
    </row>
    <row r="914" spans="1:4">
      <c r="A914" t="s">
        <v>2196</v>
      </c>
      <c r="B914" s="54">
        <v>10</v>
      </c>
      <c r="C914" s="62">
        <v>0</v>
      </c>
      <c r="D914" t="s">
        <v>965</v>
      </c>
    </row>
    <row r="915" spans="1:4">
      <c r="A915" t="s">
        <v>33</v>
      </c>
      <c r="B915" s="54">
        <v>10</v>
      </c>
      <c r="C915" s="62">
        <v>0</v>
      </c>
      <c r="D915" t="s">
        <v>966</v>
      </c>
    </row>
    <row r="916" spans="1:4">
      <c r="A916" s="53" t="s">
        <v>3752</v>
      </c>
      <c r="B916" s="54">
        <v>10</v>
      </c>
      <c r="C916" s="62">
        <v>0</v>
      </c>
      <c r="D916" t="s">
        <v>8281</v>
      </c>
    </row>
    <row r="917" spans="1:4">
      <c r="A917" t="s">
        <v>2113</v>
      </c>
      <c r="B917" s="54">
        <v>10</v>
      </c>
      <c r="C917" s="62">
        <v>0</v>
      </c>
      <c r="D917" t="s">
        <v>8282</v>
      </c>
    </row>
    <row r="918" spans="1:4">
      <c r="A918" t="s">
        <v>1433</v>
      </c>
      <c r="B918" s="54">
        <v>10</v>
      </c>
      <c r="C918" s="62">
        <v>0</v>
      </c>
      <c r="D918" t="s">
        <v>8283</v>
      </c>
    </row>
    <row r="919" spans="1:4">
      <c r="A919" t="s">
        <v>1326</v>
      </c>
      <c r="B919" s="54">
        <v>10</v>
      </c>
      <c r="C919" s="62">
        <v>0</v>
      </c>
      <c r="D919" t="s">
        <v>8284</v>
      </c>
    </row>
    <row r="920" spans="1:4">
      <c r="A920" t="s">
        <v>3746</v>
      </c>
      <c r="B920" s="54">
        <v>10</v>
      </c>
      <c r="C920" s="62">
        <v>0</v>
      </c>
      <c r="D920" t="s">
        <v>967</v>
      </c>
    </row>
    <row r="921" spans="1:4">
      <c r="A921" t="s">
        <v>1432</v>
      </c>
      <c r="B921" s="54">
        <v>10</v>
      </c>
      <c r="C921" s="62">
        <v>0</v>
      </c>
      <c r="D921" t="s">
        <v>968</v>
      </c>
    </row>
    <row r="922" spans="1:4">
      <c r="A922" t="s">
        <v>1448</v>
      </c>
      <c r="B922" s="54">
        <v>10</v>
      </c>
      <c r="C922" s="62">
        <v>0</v>
      </c>
      <c r="D922" t="s">
        <v>969</v>
      </c>
    </row>
    <row r="923" spans="1:4">
      <c r="A923" t="s">
        <v>3461</v>
      </c>
      <c r="B923" s="54">
        <v>10</v>
      </c>
      <c r="C923" s="62">
        <v>0</v>
      </c>
      <c r="D923" t="s">
        <v>970</v>
      </c>
    </row>
    <row r="924" spans="1:4">
      <c r="A924" t="s">
        <v>3248</v>
      </c>
      <c r="B924" s="54">
        <v>10</v>
      </c>
      <c r="C924" s="62">
        <v>0</v>
      </c>
      <c r="D924" t="s">
        <v>971</v>
      </c>
    </row>
    <row r="925" spans="1:4">
      <c r="A925" t="s">
        <v>2168</v>
      </c>
      <c r="B925" s="54">
        <v>10</v>
      </c>
      <c r="C925" s="62">
        <v>0</v>
      </c>
      <c r="D925" t="s">
        <v>972</v>
      </c>
    </row>
    <row r="926" spans="1:4">
      <c r="A926" t="s">
        <v>3314</v>
      </c>
      <c r="B926" s="54">
        <v>10</v>
      </c>
      <c r="C926" s="62">
        <v>0</v>
      </c>
      <c r="D926" t="s">
        <v>973</v>
      </c>
    </row>
    <row r="927" spans="1:4">
      <c r="A927" t="s">
        <v>2644</v>
      </c>
      <c r="B927" s="54">
        <v>10</v>
      </c>
      <c r="C927" s="62">
        <v>0</v>
      </c>
      <c r="D927" t="s">
        <v>974</v>
      </c>
    </row>
    <row r="928" spans="1:4">
      <c r="A928" t="s">
        <v>2046</v>
      </c>
      <c r="B928" s="54">
        <v>10</v>
      </c>
      <c r="C928" s="62">
        <v>0</v>
      </c>
      <c r="D928" t="s">
        <v>975</v>
      </c>
    </row>
    <row r="929" spans="1:4">
      <c r="A929" t="s">
        <v>149</v>
      </c>
      <c r="B929" s="54">
        <v>10</v>
      </c>
      <c r="C929" s="62">
        <v>0</v>
      </c>
      <c r="D929" t="s">
        <v>976</v>
      </c>
    </row>
    <row r="930" spans="1:4">
      <c r="A930" t="s">
        <v>1532</v>
      </c>
      <c r="B930" s="54">
        <v>10</v>
      </c>
      <c r="C930" s="62">
        <v>0</v>
      </c>
      <c r="D930" t="s">
        <v>977</v>
      </c>
    </row>
    <row r="931" spans="1:4">
      <c r="A931" t="s">
        <v>2055</v>
      </c>
      <c r="B931" s="54">
        <v>10</v>
      </c>
      <c r="C931" s="62">
        <v>0</v>
      </c>
      <c r="D931" t="s">
        <v>978</v>
      </c>
    </row>
    <row r="932" spans="1:4">
      <c r="A932" t="s">
        <v>2068</v>
      </c>
      <c r="B932" s="54">
        <v>10</v>
      </c>
      <c r="C932" s="62">
        <v>0</v>
      </c>
      <c r="D932" t="s">
        <v>979</v>
      </c>
    </row>
    <row r="933" spans="1:4">
      <c r="A933" t="s">
        <v>1319</v>
      </c>
      <c r="B933" s="54">
        <v>10</v>
      </c>
      <c r="C933" s="62">
        <v>0</v>
      </c>
      <c r="D933" t="s">
        <v>980</v>
      </c>
    </row>
    <row r="934" spans="1:4">
      <c r="A934" t="s">
        <v>225</v>
      </c>
      <c r="B934" s="54">
        <v>10</v>
      </c>
      <c r="C934" s="62">
        <v>0</v>
      </c>
      <c r="D934" t="s">
        <v>981</v>
      </c>
    </row>
    <row r="935" spans="1:4">
      <c r="A935" t="s">
        <v>2067</v>
      </c>
      <c r="B935" s="54">
        <v>10</v>
      </c>
      <c r="C935" s="62">
        <v>0</v>
      </c>
      <c r="D935" t="s">
        <v>982</v>
      </c>
    </row>
    <row r="936" spans="1:4">
      <c r="A936" t="s">
        <v>4103</v>
      </c>
      <c r="B936" s="54">
        <v>10</v>
      </c>
      <c r="C936" s="62">
        <v>0</v>
      </c>
      <c r="D936" t="s">
        <v>8285</v>
      </c>
    </row>
    <row r="937" spans="1:4">
      <c r="A937" t="s">
        <v>1299</v>
      </c>
      <c r="B937" s="54">
        <v>10</v>
      </c>
      <c r="C937" s="62">
        <v>0</v>
      </c>
      <c r="D937" t="s">
        <v>8286</v>
      </c>
    </row>
    <row r="938" spans="1:4">
      <c r="A938" t="s">
        <v>1419</v>
      </c>
      <c r="B938" s="54">
        <v>10</v>
      </c>
      <c r="C938" s="62">
        <v>0</v>
      </c>
      <c r="D938" t="s">
        <v>8287</v>
      </c>
    </row>
    <row r="939" spans="1:4">
      <c r="A939" t="s">
        <v>2278</v>
      </c>
      <c r="B939" s="54">
        <v>10</v>
      </c>
      <c r="C939" s="62">
        <v>0</v>
      </c>
      <c r="D939" t="s">
        <v>8288</v>
      </c>
    </row>
    <row r="940" spans="1:4">
      <c r="A940" t="s">
        <v>3329</v>
      </c>
      <c r="B940" s="54">
        <v>10</v>
      </c>
      <c r="C940" s="62">
        <v>0</v>
      </c>
      <c r="D940" t="s">
        <v>983</v>
      </c>
    </row>
    <row r="941" spans="1:4">
      <c r="A941" t="s">
        <v>3335</v>
      </c>
      <c r="B941" s="54">
        <v>10</v>
      </c>
      <c r="C941" s="62">
        <v>0</v>
      </c>
      <c r="D941" t="s">
        <v>984</v>
      </c>
    </row>
    <row r="942" spans="1:4">
      <c r="A942" t="s">
        <v>1252</v>
      </c>
      <c r="B942" s="54">
        <v>10</v>
      </c>
      <c r="C942" s="62">
        <v>0</v>
      </c>
      <c r="D942" t="s">
        <v>985</v>
      </c>
    </row>
    <row r="943" spans="1:4">
      <c r="A943" t="s">
        <v>209</v>
      </c>
      <c r="B943" s="54">
        <v>10</v>
      </c>
      <c r="C943" s="62">
        <v>0</v>
      </c>
      <c r="D943" t="s">
        <v>986</v>
      </c>
    </row>
    <row r="944" spans="1:4">
      <c r="A944" t="s">
        <v>1663</v>
      </c>
      <c r="B944" s="54">
        <v>10</v>
      </c>
      <c r="C944" s="62">
        <v>0</v>
      </c>
      <c r="D944" t="s">
        <v>987</v>
      </c>
    </row>
    <row r="945" spans="1:4">
      <c r="A945" t="s">
        <v>1321</v>
      </c>
      <c r="B945" s="54">
        <v>10</v>
      </c>
      <c r="C945" s="62">
        <v>0</v>
      </c>
      <c r="D945" t="s">
        <v>988</v>
      </c>
    </row>
    <row r="946" spans="1:4">
      <c r="A946" t="s">
        <v>1590</v>
      </c>
      <c r="B946" s="54">
        <v>10</v>
      </c>
      <c r="C946" s="62">
        <v>0</v>
      </c>
      <c r="D946" t="s">
        <v>989</v>
      </c>
    </row>
    <row r="947" spans="1:4">
      <c r="A947" t="s">
        <v>3325</v>
      </c>
      <c r="B947" s="54">
        <v>10</v>
      </c>
      <c r="C947" s="62">
        <v>0</v>
      </c>
      <c r="D947" t="s">
        <v>990</v>
      </c>
    </row>
    <row r="948" spans="1:4">
      <c r="A948" t="s">
        <v>1414</v>
      </c>
      <c r="B948" s="54">
        <v>10</v>
      </c>
      <c r="C948" s="62">
        <v>0</v>
      </c>
      <c r="D948" t="s">
        <v>991</v>
      </c>
    </row>
    <row r="949" spans="1:4">
      <c r="A949" t="s">
        <v>24</v>
      </c>
      <c r="B949" s="54">
        <v>10</v>
      </c>
      <c r="C949" s="62">
        <v>0</v>
      </c>
      <c r="D949" t="s">
        <v>992</v>
      </c>
    </row>
    <row r="950" spans="1:4">
      <c r="A950" t="s">
        <v>1647</v>
      </c>
      <c r="B950" s="54">
        <v>10</v>
      </c>
      <c r="C950" s="62">
        <v>0</v>
      </c>
      <c r="D950" t="s">
        <v>993</v>
      </c>
    </row>
    <row r="951" spans="1:4">
      <c r="A951" t="s">
        <v>1398</v>
      </c>
      <c r="B951" s="54">
        <v>10</v>
      </c>
      <c r="C951" s="62">
        <v>0</v>
      </c>
      <c r="D951" t="s">
        <v>994</v>
      </c>
    </row>
    <row r="952" spans="1:4">
      <c r="A952" t="s">
        <v>1736</v>
      </c>
      <c r="B952" s="54">
        <v>10</v>
      </c>
      <c r="C952" s="62">
        <v>0</v>
      </c>
      <c r="D952" t="s">
        <v>8289</v>
      </c>
    </row>
    <row r="953" spans="1:4">
      <c r="A953" t="s">
        <v>1597</v>
      </c>
      <c r="B953" s="54">
        <v>10</v>
      </c>
      <c r="C953" s="62">
        <v>0</v>
      </c>
      <c r="D953" t="s">
        <v>8290</v>
      </c>
    </row>
    <row r="954" spans="1:4">
      <c r="A954" t="s">
        <v>1301</v>
      </c>
      <c r="B954" s="54">
        <v>10</v>
      </c>
      <c r="C954" s="62">
        <v>0</v>
      </c>
      <c r="D954" t="s">
        <v>8291</v>
      </c>
    </row>
    <row r="955" spans="1:4">
      <c r="A955" t="s">
        <v>3319</v>
      </c>
      <c r="B955" s="54">
        <v>10</v>
      </c>
      <c r="C955" s="62">
        <v>0</v>
      </c>
      <c r="D955" t="s">
        <v>8292</v>
      </c>
    </row>
    <row r="956" spans="1:4">
      <c r="A956" t="s">
        <v>3273</v>
      </c>
      <c r="B956" s="54">
        <v>10</v>
      </c>
      <c r="C956" s="62">
        <v>0</v>
      </c>
      <c r="D956" t="s">
        <v>995</v>
      </c>
    </row>
    <row r="957" spans="1:4">
      <c r="A957" t="s">
        <v>1643</v>
      </c>
      <c r="B957" s="54">
        <v>10</v>
      </c>
      <c r="C957" s="62">
        <v>0</v>
      </c>
      <c r="D957" t="s">
        <v>996</v>
      </c>
    </row>
    <row r="958" spans="1:4">
      <c r="A958" t="s">
        <v>2574</v>
      </c>
      <c r="B958" s="54">
        <v>10</v>
      </c>
      <c r="C958" s="62">
        <v>0</v>
      </c>
      <c r="D958" t="s">
        <v>997</v>
      </c>
    </row>
    <row r="959" spans="1:4">
      <c r="A959" t="s">
        <v>1489</v>
      </c>
      <c r="B959" s="54">
        <v>10</v>
      </c>
      <c r="C959" s="62">
        <v>0</v>
      </c>
      <c r="D959" t="s">
        <v>998</v>
      </c>
    </row>
    <row r="960" spans="1:4">
      <c r="A960" t="s">
        <v>4128</v>
      </c>
      <c r="B960" s="54">
        <v>10</v>
      </c>
      <c r="C960" s="62">
        <v>0</v>
      </c>
      <c r="D960" t="s">
        <v>999</v>
      </c>
    </row>
    <row r="961" spans="1:4">
      <c r="A961" t="s">
        <v>1429</v>
      </c>
      <c r="B961" s="54">
        <v>10</v>
      </c>
      <c r="C961" s="62">
        <v>0</v>
      </c>
      <c r="D961" t="s">
        <v>1000</v>
      </c>
    </row>
    <row r="962" spans="1:4">
      <c r="A962" t="s">
        <v>19</v>
      </c>
      <c r="B962" s="54">
        <v>10</v>
      </c>
      <c r="C962" s="62">
        <v>0</v>
      </c>
      <c r="D962" t="s">
        <v>1001</v>
      </c>
    </row>
    <row r="963" spans="1:4">
      <c r="A963" t="s">
        <v>1344</v>
      </c>
      <c r="B963" s="54">
        <v>10</v>
      </c>
      <c r="C963" s="62">
        <v>0</v>
      </c>
      <c r="D963" t="s">
        <v>1002</v>
      </c>
    </row>
    <row r="964" spans="1:4">
      <c r="A964" s="53" t="s">
        <v>474</v>
      </c>
      <c r="B964" s="54">
        <v>10</v>
      </c>
      <c r="C964" s="62">
        <v>0</v>
      </c>
      <c r="D964" t="s">
        <v>1003</v>
      </c>
    </row>
    <row r="965" spans="1:4">
      <c r="A965" t="s">
        <v>3268</v>
      </c>
      <c r="B965" s="54">
        <v>10</v>
      </c>
      <c r="C965" s="62">
        <v>0</v>
      </c>
      <c r="D965" t="s">
        <v>1004</v>
      </c>
    </row>
    <row r="966" spans="1:4">
      <c r="A966" t="s">
        <v>107</v>
      </c>
      <c r="B966" s="54">
        <v>10</v>
      </c>
      <c r="C966" s="62">
        <v>0</v>
      </c>
      <c r="D966" t="s">
        <v>1005</v>
      </c>
    </row>
    <row r="967" spans="1:4">
      <c r="A967" s="53" t="s">
        <v>3623</v>
      </c>
      <c r="B967" s="54">
        <v>10</v>
      </c>
      <c r="C967" s="62">
        <v>0</v>
      </c>
      <c r="D967" t="s">
        <v>1006</v>
      </c>
    </row>
    <row r="968" spans="1:4">
      <c r="A968" t="s">
        <v>2128</v>
      </c>
      <c r="B968" s="54">
        <v>10</v>
      </c>
      <c r="C968" s="62">
        <v>0</v>
      </c>
      <c r="D968" t="s">
        <v>8293</v>
      </c>
    </row>
    <row r="969" spans="1:4">
      <c r="A969" t="s">
        <v>3262</v>
      </c>
      <c r="B969" s="54">
        <v>10</v>
      </c>
      <c r="C969" s="62">
        <v>0</v>
      </c>
      <c r="D969" t="s">
        <v>8294</v>
      </c>
    </row>
    <row r="970" spans="1:4">
      <c r="A970" t="s">
        <v>158</v>
      </c>
      <c r="B970" s="54">
        <v>10</v>
      </c>
      <c r="C970" s="62">
        <v>0</v>
      </c>
      <c r="D970" t="s">
        <v>8295</v>
      </c>
    </row>
    <row r="971" spans="1:4">
      <c r="A971" t="s">
        <v>1662</v>
      </c>
      <c r="B971" s="54">
        <v>10</v>
      </c>
      <c r="C971" s="62">
        <v>0</v>
      </c>
      <c r="D971" t="s">
        <v>8296</v>
      </c>
    </row>
    <row r="972" spans="1:4">
      <c r="A972" s="53" t="s">
        <v>1062</v>
      </c>
      <c r="B972" s="54">
        <v>10</v>
      </c>
      <c r="C972" s="62">
        <v>0</v>
      </c>
      <c r="D972" t="s">
        <v>1007</v>
      </c>
    </row>
    <row r="973" spans="1:4">
      <c r="A973" s="53" t="s">
        <v>2986</v>
      </c>
      <c r="B973" s="54">
        <v>10</v>
      </c>
      <c r="C973" s="62">
        <v>0</v>
      </c>
      <c r="D973" t="s">
        <v>1008</v>
      </c>
    </row>
    <row r="974" spans="1:4">
      <c r="A974" t="s">
        <v>5421</v>
      </c>
      <c r="B974" s="54">
        <v>10</v>
      </c>
      <c r="C974" s="62">
        <v>0</v>
      </c>
      <c r="D974" t="s">
        <v>1009</v>
      </c>
    </row>
    <row r="975" spans="1:4">
      <c r="A975" t="s">
        <v>2112</v>
      </c>
      <c r="B975" s="54">
        <v>10</v>
      </c>
      <c r="C975" s="62">
        <v>0</v>
      </c>
      <c r="D975" t="s">
        <v>1010</v>
      </c>
    </row>
    <row r="976" spans="1:4">
      <c r="A976" t="s">
        <v>1697</v>
      </c>
      <c r="B976" s="54">
        <v>10</v>
      </c>
      <c r="C976" s="62">
        <v>0</v>
      </c>
      <c r="D976" t="s">
        <v>1011</v>
      </c>
    </row>
    <row r="977" spans="1:4">
      <c r="A977" t="s">
        <v>263</v>
      </c>
      <c r="B977" s="54">
        <v>10</v>
      </c>
      <c r="C977" s="62">
        <v>0</v>
      </c>
      <c r="D977" t="s">
        <v>1012</v>
      </c>
    </row>
    <row r="978" spans="1:4">
      <c r="A978" t="s">
        <v>3316</v>
      </c>
      <c r="B978" s="54">
        <v>10</v>
      </c>
      <c r="C978" s="62">
        <v>0</v>
      </c>
      <c r="D978" t="s">
        <v>1013</v>
      </c>
    </row>
    <row r="979" spans="1:4">
      <c r="A979" s="53" t="s">
        <v>950</v>
      </c>
      <c r="B979" s="54">
        <v>10</v>
      </c>
      <c r="C979" s="62">
        <v>0</v>
      </c>
      <c r="D979" t="s">
        <v>1014</v>
      </c>
    </row>
    <row r="980" spans="1:4">
      <c r="A980" s="53" t="s">
        <v>5449</v>
      </c>
      <c r="B980" s="54">
        <v>10</v>
      </c>
      <c r="C980" s="62">
        <v>0</v>
      </c>
      <c r="D980" t="s">
        <v>8297</v>
      </c>
    </row>
    <row r="981" spans="1:4">
      <c r="A981" t="s">
        <v>2267</v>
      </c>
      <c r="B981" s="54">
        <v>10</v>
      </c>
      <c r="C981" s="62">
        <v>0</v>
      </c>
      <c r="D981" t="s">
        <v>8298</v>
      </c>
    </row>
    <row r="982" spans="1:4">
      <c r="A982" t="s">
        <v>3323</v>
      </c>
      <c r="B982" s="54">
        <v>10</v>
      </c>
      <c r="C982" s="62">
        <v>0</v>
      </c>
      <c r="D982" t="s">
        <v>8299</v>
      </c>
    </row>
    <row r="983" spans="1:4">
      <c r="A983" t="s">
        <v>1660</v>
      </c>
      <c r="B983" s="54">
        <v>10</v>
      </c>
      <c r="C983" s="62">
        <v>0</v>
      </c>
      <c r="D983" t="s">
        <v>8300</v>
      </c>
    </row>
    <row r="984" spans="1:4">
      <c r="A984" t="s">
        <v>2080</v>
      </c>
      <c r="B984" s="54">
        <v>10</v>
      </c>
      <c r="C984" s="62">
        <v>0</v>
      </c>
      <c r="D984" t="s">
        <v>8301</v>
      </c>
    </row>
    <row r="985" spans="1:4">
      <c r="A985" s="53" t="s">
        <v>2322</v>
      </c>
      <c r="B985" s="54">
        <v>10</v>
      </c>
      <c r="C985" s="62">
        <v>0</v>
      </c>
      <c r="D985" t="s">
        <v>8302</v>
      </c>
    </row>
    <row r="986" spans="1:4">
      <c r="A986" t="s">
        <v>125</v>
      </c>
      <c r="B986" s="54">
        <v>10</v>
      </c>
      <c r="C986" s="62">
        <v>0</v>
      </c>
      <c r="D986" t="s">
        <v>8303</v>
      </c>
    </row>
    <row r="987" spans="1:4">
      <c r="A987" t="s">
        <v>2595</v>
      </c>
      <c r="B987" s="54">
        <v>10</v>
      </c>
      <c r="C987" s="62">
        <v>0</v>
      </c>
      <c r="D987" t="s">
        <v>8304</v>
      </c>
    </row>
    <row r="988" spans="1:4">
      <c r="A988" s="53" t="s">
        <v>4170</v>
      </c>
      <c r="B988" s="54">
        <v>10</v>
      </c>
      <c r="C988" s="62">
        <v>0</v>
      </c>
      <c r="D988" t="s">
        <v>1015</v>
      </c>
    </row>
    <row r="989" spans="1:4">
      <c r="A989" s="53" t="s">
        <v>3515</v>
      </c>
      <c r="B989" s="54">
        <v>10</v>
      </c>
      <c r="C989" s="62">
        <v>0</v>
      </c>
      <c r="D989" t="s">
        <v>1016</v>
      </c>
    </row>
    <row r="990" spans="1:4">
      <c r="A990" t="s">
        <v>1308</v>
      </c>
      <c r="B990" s="54">
        <v>10</v>
      </c>
      <c r="C990" s="62">
        <v>0</v>
      </c>
      <c r="D990" t="s">
        <v>8305</v>
      </c>
    </row>
    <row r="991" spans="1:4">
      <c r="A991" s="53" t="s">
        <v>2214</v>
      </c>
      <c r="B991" s="54">
        <v>10</v>
      </c>
      <c r="C991" s="62">
        <v>0</v>
      </c>
      <c r="D991" t="s">
        <v>8306</v>
      </c>
    </row>
    <row r="992" spans="1:4">
      <c r="A992" s="53" t="s">
        <v>2248</v>
      </c>
      <c r="B992" s="54">
        <v>10</v>
      </c>
      <c r="C992" s="62">
        <v>0</v>
      </c>
      <c r="D992" t="s">
        <v>8307</v>
      </c>
    </row>
    <row r="993" spans="1:4">
      <c r="A993" t="s">
        <v>1445</v>
      </c>
      <c r="B993" s="54">
        <v>10</v>
      </c>
      <c r="C993" s="62">
        <v>0</v>
      </c>
      <c r="D993" t="s">
        <v>8308</v>
      </c>
    </row>
    <row r="994" spans="1:4">
      <c r="A994" t="s">
        <v>1343</v>
      </c>
      <c r="B994" s="54">
        <v>10</v>
      </c>
      <c r="C994" s="62">
        <v>0</v>
      </c>
      <c r="D994" t="s">
        <v>1017</v>
      </c>
    </row>
    <row r="995" spans="1:4">
      <c r="A995" t="s">
        <v>249</v>
      </c>
      <c r="B995" s="54">
        <v>10</v>
      </c>
      <c r="C995" s="62">
        <v>0</v>
      </c>
      <c r="D995" t="s">
        <v>1018</v>
      </c>
    </row>
    <row r="996" spans="1:4">
      <c r="A996" t="s">
        <v>1744</v>
      </c>
      <c r="B996" s="54">
        <v>10</v>
      </c>
      <c r="C996" s="62">
        <v>0</v>
      </c>
      <c r="D996" t="s">
        <v>1019</v>
      </c>
    </row>
    <row r="997" spans="1:4">
      <c r="A997" t="s">
        <v>4125</v>
      </c>
      <c r="B997" s="54">
        <v>10</v>
      </c>
      <c r="C997" s="62">
        <v>0</v>
      </c>
      <c r="D997" t="s">
        <v>1020</v>
      </c>
    </row>
    <row r="998" spans="1:4">
      <c r="A998" t="s">
        <v>3331</v>
      </c>
      <c r="B998" s="54">
        <v>10</v>
      </c>
      <c r="C998" s="62">
        <v>0</v>
      </c>
      <c r="D998" t="s">
        <v>1021</v>
      </c>
    </row>
    <row r="999" spans="1:4">
      <c r="A999" t="s">
        <v>57</v>
      </c>
      <c r="B999" s="54">
        <v>10</v>
      </c>
      <c r="C999" s="62">
        <v>0</v>
      </c>
      <c r="D999" t="s">
        <v>1022</v>
      </c>
    </row>
    <row r="1000" spans="1:4">
      <c r="A1000" t="s">
        <v>3904</v>
      </c>
      <c r="B1000" s="54">
        <v>10</v>
      </c>
      <c r="C1000" s="62">
        <v>0</v>
      </c>
      <c r="D1000" t="s">
        <v>1023</v>
      </c>
    </row>
    <row r="1001" spans="1:4">
      <c r="A1001" t="s">
        <v>178</v>
      </c>
      <c r="B1001" s="54">
        <v>10</v>
      </c>
      <c r="C1001" s="62">
        <v>0</v>
      </c>
      <c r="D1001" t="s">
        <v>1024</v>
      </c>
    </row>
    <row r="1002" spans="1:4">
      <c r="A1002" t="s">
        <v>780</v>
      </c>
      <c r="B1002" s="54">
        <v>10</v>
      </c>
      <c r="C1002" s="62">
        <v>0</v>
      </c>
      <c r="D1002" t="s">
        <v>1025</v>
      </c>
    </row>
    <row r="1003" spans="1:4">
      <c r="A1003" t="s">
        <v>800</v>
      </c>
      <c r="B1003" s="54">
        <v>10</v>
      </c>
      <c r="C1003" s="62">
        <v>0</v>
      </c>
      <c r="D1003" t="s">
        <v>1026</v>
      </c>
    </row>
    <row r="1004" spans="1:4">
      <c r="A1004" t="s">
        <v>1210</v>
      </c>
      <c r="B1004" s="54">
        <v>10</v>
      </c>
      <c r="C1004" s="62">
        <v>0</v>
      </c>
      <c r="D1004" t="s">
        <v>1027</v>
      </c>
    </row>
    <row r="1005" spans="1:4">
      <c r="A1005" t="s">
        <v>2468</v>
      </c>
      <c r="B1005" s="54">
        <v>10</v>
      </c>
      <c r="C1005" s="62">
        <v>0</v>
      </c>
      <c r="D1005" t="s">
        <v>4423</v>
      </c>
    </row>
    <row r="1006" spans="1:4">
      <c r="A1006" t="s">
        <v>63</v>
      </c>
      <c r="B1006" s="54">
        <v>10</v>
      </c>
      <c r="C1006" s="62">
        <v>0</v>
      </c>
      <c r="D1006" t="s">
        <v>1028</v>
      </c>
    </row>
    <row r="1007" spans="1:4">
      <c r="A1007" t="s">
        <v>1730</v>
      </c>
      <c r="B1007" s="54">
        <v>10</v>
      </c>
      <c r="C1007" s="62">
        <v>0</v>
      </c>
      <c r="D1007" t="s">
        <v>1029</v>
      </c>
    </row>
    <row r="1008" spans="1:4">
      <c r="A1008" t="s">
        <v>1295</v>
      </c>
      <c r="B1008" s="54">
        <v>10</v>
      </c>
      <c r="C1008" s="62">
        <v>0</v>
      </c>
      <c r="D1008" t="s">
        <v>1030</v>
      </c>
    </row>
    <row r="1009" spans="1:4">
      <c r="A1009" t="s">
        <v>229</v>
      </c>
      <c r="B1009" s="54">
        <v>10</v>
      </c>
      <c r="C1009" s="62">
        <v>0</v>
      </c>
      <c r="D1009" t="s">
        <v>1031</v>
      </c>
    </row>
    <row r="1010" spans="1:4">
      <c r="A1010" t="s">
        <v>4110</v>
      </c>
      <c r="B1010" s="54">
        <v>10</v>
      </c>
      <c r="C1010" s="62">
        <v>0</v>
      </c>
      <c r="D1010" t="s">
        <v>1032</v>
      </c>
    </row>
    <row r="1011" spans="1:4">
      <c r="A1011" t="s">
        <v>198</v>
      </c>
      <c r="B1011" s="54">
        <v>10</v>
      </c>
      <c r="C1011" s="62">
        <v>0</v>
      </c>
      <c r="D1011" t="s">
        <v>1033</v>
      </c>
    </row>
    <row r="1012" spans="1:4">
      <c r="A1012" t="s">
        <v>5450</v>
      </c>
      <c r="B1012" s="54">
        <v>10</v>
      </c>
      <c r="C1012" s="62">
        <v>0</v>
      </c>
      <c r="D1012" t="s">
        <v>1034</v>
      </c>
    </row>
    <row r="1013" spans="1:4">
      <c r="A1013" t="s">
        <v>2568</v>
      </c>
      <c r="B1013" s="54">
        <v>10</v>
      </c>
      <c r="C1013" s="62">
        <v>0</v>
      </c>
      <c r="D1013" t="s">
        <v>1035</v>
      </c>
    </row>
    <row r="1014" spans="1:4">
      <c r="A1014" t="s">
        <v>2587</v>
      </c>
      <c r="B1014" s="54">
        <v>10</v>
      </c>
      <c r="C1014" s="62">
        <v>0</v>
      </c>
      <c r="D1014" t="s">
        <v>1036</v>
      </c>
    </row>
    <row r="1015" spans="1:4">
      <c r="A1015" t="s">
        <v>1423</v>
      </c>
      <c r="B1015" s="54">
        <v>10</v>
      </c>
      <c r="C1015" s="62">
        <v>0</v>
      </c>
      <c r="D1015" t="s">
        <v>1037</v>
      </c>
    </row>
    <row r="1016" spans="1:4">
      <c r="A1016" t="s">
        <v>150</v>
      </c>
      <c r="B1016" s="54">
        <v>10</v>
      </c>
      <c r="C1016" s="62">
        <v>0</v>
      </c>
      <c r="D1016" t="s">
        <v>1038</v>
      </c>
    </row>
    <row r="1017" spans="1:4">
      <c r="A1017" t="s">
        <v>1439</v>
      </c>
      <c r="B1017" s="54">
        <v>10</v>
      </c>
      <c r="C1017" s="62">
        <v>0</v>
      </c>
      <c r="D1017" t="s">
        <v>1039</v>
      </c>
    </row>
    <row r="1018" spans="1:4">
      <c r="A1018" t="s">
        <v>3258</v>
      </c>
      <c r="B1018" s="54">
        <v>10</v>
      </c>
      <c r="C1018" s="62">
        <v>0</v>
      </c>
      <c r="D1018" t="s">
        <v>1040</v>
      </c>
    </row>
    <row r="1019" spans="1:4">
      <c r="A1019" t="s">
        <v>1458</v>
      </c>
      <c r="B1019" s="54">
        <v>10</v>
      </c>
      <c r="C1019" s="62">
        <v>0</v>
      </c>
      <c r="D1019" t="s">
        <v>1041</v>
      </c>
    </row>
    <row r="1020" spans="1:4">
      <c r="A1020" t="s">
        <v>1394</v>
      </c>
      <c r="B1020" s="54">
        <v>10</v>
      </c>
      <c r="C1020" s="62">
        <v>0</v>
      </c>
      <c r="D1020" t="s">
        <v>1042</v>
      </c>
    </row>
    <row r="1021" spans="1:4">
      <c r="A1021" t="s">
        <v>1356</v>
      </c>
      <c r="B1021" s="54">
        <v>10</v>
      </c>
      <c r="C1021" s="62">
        <v>0</v>
      </c>
      <c r="D1021" t="s">
        <v>1043</v>
      </c>
    </row>
    <row r="1022" spans="1:4">
      <c r="A1022" t="s">
        <v>1335</v>
      </c>
      <c r="B1022" s="54">
        <v>10</v>
      </c>
      <c r="C1022" s="62">
        <v>0</v>
      </c>
      <c r="D1022" t="s">
        <v>1044</v>
      </c>
    </row>
    <row r="1023" spans="1:4">
      <c r="A1023" t="s">
        <v>124</v>
      </c>
      <c r="B1023" s="54">
        <v>10</v>
      </c>
      <c r="C1023" s="62">
        <v>0</v>
      </c>
      <c r="D1023" t="s">
        <v>1045</v>
      </c>
    </row>
    <row r="1024" spans="1:4">
      <c r="A1024" t="s">
        <v>776</v>
      </c>
      <c r="B1024" s="54">
        <v>10</v>
      </c>
      <c r="C1024" s="62">
        <v>0</v>
      </c>
      <c r="D1024" t="s">
        <v>1046</v>
      </c>
    </row>
    <row r="1025" spans="1:4">
      <c r="A1025" t="s">
        <v>2139</v>
      </c>
      <c r="B1025" s="54">
        <v>10</v>
      </c>
      <c r="C1025" s="62">
        <v>0</v>
      </c>
      <c r="D1025" t="s">
        <v>1047</v>
      </c>
    </row>
    <row r="1026" spans="1:4">
      <c r="A1026" t="s">
        <v>205</v>
      </c>
      <c r="B1026" s="54">
        <v>10</v>
      </c>
      <c r="C1026" s="62">
        <v>0</v>
      </c>
      <c r="D1026" t="s">
        <v>1048</v>
      </c>
    </row>
    <row r="1027" spans="1:4">
      <c r="A1027" t="s">
        <v>4102</v>
      </c>
      <c r="B1027" s="54">
        <v>10</v>
      </c>
      <c r="C1027" s="62">
        <v>0</v>
      </c>
      <c r="D1027" t="s">
        <v>1049</v>
      </c>
    </row>
    <row r="1028" spans="1:4">
      <c r="A1028" t="s">
        <v>2596</v>
      </c>
      <c r="B1028" s="54">
        <v>10</v>
      </c>
      <c r="C1028" s="62">
        <v>0</v>
      </c>
      <c r="D1028" t="s">
        <v>1050</v>
      </c>
    </row>
    <row r="1029" spans="1:4">
      <c r="A1029" t="s">
        <v>1485</v>
      </c>
      <c r="B1029" s="54">
        <v>10</v>
      </c>
      <c r="C1029" s="62">
        <v>0</v>
      </c>
      <c r="D1029" t="s">
        <v>1051</v>
      </c>
    </row>
    <row r="1030" spans="1:4">
      <c r="A1030" t="s">
        <v>4118</v>
      </c>
      <c r="B1030" s="54">
        <v>10</v>
      </c>
      <c r="C1030" s="62">
        <v>0</v>
      </c>
      <c r="D1030" t="s">
        <v>1052</v>
      </c>
    </row>
    <row r="1031" spans="1:4">
      <c r="A1031" t="s">
        <v>1386</v>
      </c>
      <c r="B1031" s="54">
        <v>10</v>
      </c>
      <c r="C1031" s="62">
        <v>0</v>
      </c>
      <c r="D1031" t="s">
        <v>1053</v>
      </c>
    </row>
    <row r="1032" spans="1:4">
      <c r="A1032" t="s">
        <v>242</v>
      </c>
      <c r="B1032" s="54">
        <v>10</v>
      </c>
      <c r="C1032" s="62">
        <v>0</v>
      </c>
      <c r="D1032" t="s">
        <v>1054</v>
      </c>
    </row>
    <row r="1033" spans="1:4">
      <c r="A1033" t="s">
        <v>3669</v>
      </c>
      <c r="B1033" s="54">
        <v>10</v>
      </c>
      <c r="C1033" s="62">
        <v>0</v>
      </c>
      <c r="D1033" t="s">
        <v>1055</v>
      </c>
    </row>
    <row r="1034" spans="1:4">
      <c r="A1034" t="s">
        <v>2468</v>
      </c>
      <c r="B1034" s="54">
        <v>10</v>
      </c>
      <c r="C1034" s="62">
        <v>0</v>
      </c>
      <c r="D1034" t="s">
        <v>1056</v>
      </c>
    </row>
    <row r="1035" spans="1:4">
      <c r="A1035" t="s">
        <v>3343</v>
      </c>
      <c r="B1035" s="54">
        <v>10</v>
      </c>
      <c r="C1035" s="62">
        <v>0</v>
      </c>
      <c r="D1035" t="s">
        <v>1057</v>
      </c>
    </row>
    <row r="1036" spans="1:4">
      <c r="A1036" t="s">
        <v>3845</v>
      </c>
      <c r="B1036" s="54">
        <v>10</v>
      </c>
      <c r="C1036" s="62">
        <v>0</v>
      </c>
      <c r="D1036" t="s">
        <v>1058</v>
      </c>
    </row>
    <row r="1037" spans="1:4">
      <c r="A1037" t="s">
        <v>3794</v>
      </c>
      <c r="B1037" s="54">
        <v>10</v>
      </c>
      <c r="C1037" s="62">
        <v>0</v>
      </c>
      <c r="D1037" t="s">
        <v>1059</v>
      </c>
    </row>
    <row r="1038" spans="1:4">
      <c r="A1038" t="s">
        <v>122</v>
      </c>
      <c r="B1038" s="54">
        <v>10</v>
      </c>
      <c r="C1038" s="62">
        <v>0</v>
      </c>
      <c r="D1038" t="s">
        <v>1060</v>
      </c>
    </row>
    <row r="1039" spans="1:4">
      <c r="A1039" t="s">
        <v>222</v>
      </c>
      <c r="B1039" s="54">
        <v>10</v>
      </c>
      <c r="C1039" s="62">
        <v>0</v>
      </c>
      <c r="D1039" t="s">
        <v>1061</v>
      </c>
    </row>
    <row r="1040" spans="1:4">
      <c r="A1040" t="s">
        <v>1580</v>
      </c>
      <c r="B1040" s="54">
        <v>10</v>
      </c>
      <c r="C1040" s="62">
        <v>0</v>
      </c>
      <c r="D1040" t="s">
        <v>1063</v>
      </c>
    </row>
    <row r="1041" spans="1:4">
      <c r="A1041" t="s">
        <v>1390</v>
      </c>
      <c r="B1041" s="54">
        <v>10</v>
      </c>
      <c r="C1041" s="62">
        <v>0</v>
      </c>
      <c r="D1041" t="s">
        <v>1064</v>
      </c>
    </row>
    <row r="1042" spans="1:4">
      <c r="A1042" t="s">
        <v>2297</v>
      </c>
      <c r="B1042" s="54">
        <v>10</v>
      </c>
      <c r="C1042" s="62">
        <v>0</v>
      </c>
      <c r="D1042" t="s">
        <v>1065</v>
      </c>
    </row>
    <row r="1043" spans="1:4">
      <c r="A1043" t="s">
        <v>169</v>
      </c>
      <c r="B1043" s="54">
        <v>10</v>
      </c>
      <c r="C1043" s="62">
        <v>0</v>
      </c>
      <c r="D1043" t="s">
        <v>1066</v>
      </c>
    </row>
    <row r="1044" spans="1:4">
      <c r="A1044" t="s">
        <v>1357</v>
      </c>
      <c r="B1044" s="54">
        <v>10</v>
      </c>
      <c r="C1044" s="62">
        <v>0</v>
      </c>
      <c r="D1044" t="s">
        <v>1067</v>
      </c>
    </row>
    <row r="1045" spans="1:4">
      <c r="A1045" t="s">
        <v>1382</v>
      </c>
      <c r="B1045" s="54">
        <v>10</v>
      </c>
      <c r="C1045" s="62">
        <v>0</v>
      </c>
      <c r="D1045" t="s">
        <v>1068</v>
      </c>
    </row>
    <row r="1046" spans="1:4">
      <c r="A1046" t="s">
        <v>1346</v>
      </c>
      <c r="B1046" s="54">
        <v>10</v>
      </c>
      <c r="C1046" s="62">
        <v>0</v>
      </c>
      <c r="D1046" t="s">
        <v>1069</v>
      </c>
    </row>
    <row r="1047" spans="1:4">
      <c r="A1047" t="s">
        <v>2597</v>
      </c>
      <c r="B1047" s="54">
        <v>10</v>
      </c>
      <c r="C1047" s="62">
        <v>0</v>
      </c>
      <c r="D1047" t="s">
        <v>1070</v>
      </c>
    </row>
    <row r="1048" spans="1:4">
      <c r="A1048" t="s">
        <v>3908</v>
      </c>
      <c r="B1048" s="54">
        <v>10</v>
      </c>
      <c r="C1048" s="62">
        <v>0</v>
      </c>
      <c r="D1048" t="s">
        <v>1071</v>
      </c>
    </row>
    <row r="1049" spans="1:4">
      <c r="A1049" t="s">
        <v>85</v>
      </c>
      <c r="B1049" s="54">
        <v>10</v>
      </c>
      <c r="C1049" s="62">
        <v>0</v>
      </c>
      <c r="D1049" t="s">
        <v>1072</v>
      </c>
    </row>
    <row r="1050" spans="1:4">
      <c r="A1050" t="s">
        <v>1379</v>
      </c>
      <c r="B1050" s="54">
        <v>10</v>
      </c>
      <c r="C1050" s="62">
        <v>0</v>
      </c>
      <c r="D1050" t="s">
        <v>4424</v>
      </c>
    </row>
    <row r="1051" spans="1:4">
      <c r="A1051" t="s">
        <v>4112</v>
      </c>
      <c r="B1051" s="54">
        <v>10</v>
      </c>
      <c r="C1051" s="62">
        <v>0</v>
      </c>
      <c r="D1051" t="s">
        <v>1073</v>
      </c>
    </row>
    <row r="1052" spans="1:4">
      <c r="A1052" t="s">
        <v>3286</v>
      </c>
      <c r="B1052" s="54">
        <v>10</v>
      </c>
      <c r="C1052" s="62">
        <v>0</v>
      </c>
      <c r="D1052" t="s">
        <v>4425</v>
      </c>
    </row>
    <row r="1053" spans="1:4">
      <c r="A1053" t="s">
        <v>1400</v>
      </c>
      <c r="B1053" s="54">
        <v>10</v>
      </c>
      <c r="C1053" s="62">
        <v>0</v>
      </c>
      <c r="D1053" t="s">
        <v>1074</v>
      </c>
    </row>
    <row r="1054" spans="1:4">
      <c r="A1054" t="s">
        <v>1459</v>
      </c>
      <c r="B1054" s="54">
        <v>10</v>
      </c>
      <c r="C1054" s="62">
        <v>0</v>
      </c>
      <c r="D1054" t="s">
        <v>1075</v>
      </c>
    </row>
    <row r="1055" spans="1:4">
      <c r="A1055" t="s">
        <v>1381</v>
      </c>
      <c r="B1055" s="54">
        <v>10</v>
      </c>
      <c r="C1055" s="62">
        <v>0</v>
      </c>
      <c r="D1055" t="s">
        <v>1076</v>
      </c>
    </row>
    <row r="1056" spans="1:4">
      <c r="A1056" t="s">
        <v>1568</v>
      </c>
      <c r="B1056" s="54">
        <v>10</v>
      </c>
      <c r="C1056" s="62">
        <v>0</v>
      </c>
      <c r="D1056" t="s">
        <v>1077</v>
      </c>
    </row>
    <row r="1057" spans="1:4">
      <c r="A1057" t="s">
        <v>2111</v>
      </c>
      <c r="B1057" s="54">
        <v>10</v>
      </c>
      <c r="C1057" s="62">
        <v>0</v>
      </c>
      <c r="D1057" t="s">
        <v>1078</v>
      </c>
    </row>
    <row r="1058" spans="1:4">
      <c r="A1058" t="s">
        <v>4105</v>
      </c>
      <c r="B1058" s="54">
        <v>10</v>
      </c>
      <c r="C1058" s="62">
        <v>0</v>
      </c>
      <c r="D1058" t="s">
        <v>1079</v>
      </c>
    </row>
    <row r="1059" spans="1:4">
      <c r="A1059" t="s">
        <v>5451</v>
      </c>
      <c r="B1059" s="54">
        <v>10</v>
      </c>
      <c r="C1059" s="62">
        <v>0</v>
      </c>
      <c r="D1059" t="s">
        <v>1080</v>
      </c>
    </row>
    <row r="1060" spans="1:4">
      <c r="A1060" t="s">
        <v>5452</v>
      </c>
      <c r="B1060" s="54">
        <v>10</v>
      </c>
      <c r="C1060" s="62">
        <v>0</v>
      </c>
      <c r="D1060" t="s">
        <v>1081</v>
      </c>
    </row>
    <row r="1061" spans="1:4">
      <c r="A1061" t="s">
        <v>3903</v>
      </c>
      <c r="B1061" s="54">
        <v>10</v>
      </c>
      <c r="C1061" s="62">
        <v>0</v>
      </c>
      <c r="D1061" t="s">
        <v>1082</v>
      </c>
    </row>
    <row r="1062" spans="1:4">
      <c r="A1062" t="s">
        <v>3292</v>
      </c>
      <c r="B1062" s="54">
        <v>10</v>
      </c>
      <c r="C1062" s="62">
        <v>0</v>
      </c>
      <c r="D1062" t="s">
        <v>1083</v>
      </c>
    </row>
    <row r="1063" spans="1:4">
      <c r="A1063" t="s">
        <v>109</v>
      </c>
      <c r="B1063" s="54">
        <v>10</v>
      </c>
      <c r="C1063" s="62">
        <v>0</v>
      </c>
      <c r="D1063" t="s">
        <v>1084</v>
      </c>
    </row>
    <row r="1064" spans="1:4">
      <c r="A1064" t="s">
        <v>4100</v>
      </c>
      <c r="B1064" s="54">
        <v>10</v>
      </c>
      <c r="C1064" s="62">
        <v>0</v>
      </c>
      <c r="D1064" t="s">
        <v>1085</v>
      </c>
    </row>
    <row r="1065" spans="1:4">
      <c r="A1065" t="s">
        <v>2086</v>
      </c>
      <c r="B1065" s="54">
        <v>10</v>
      </c>
      <c r="C1065" s="62">
        <v>0</v>
      </c>
      <c r="D1065" t="s">
        <v>1086</v>
      </c>
    </row>
    <row r="1066" spans="1:4">
      <c r="A1066" t="s">
        <v>1314</v>
      </c>
      <c r="B1066" s="54">
        <v>10</v>
      </c>
      <c r="C1066" s="62">
        <v>0</v>
      </c>
      <c r="D1066" t="s">
        <v>1087</v>
      </c>
    </row>
    <row r="1067" spans="1:4">
      <c r="A1067" t="s">
        <v>1421</v>
      </c>
      <c r="B1067" s="54">
        <v>10</v>
      </c>
      <c r="C1067" s="62">
        <v>0</v>
      </c>
      <c r="D1067" t="s">
        <v>1088</v>
      </c>
    </row>
    <row r="1068" spans="1:4">
      <c r="A1068" t="s">
        <v>1747</v>
      </c>
      <c r="B1068" s="54">
        <v>10</v>
      </c>
      <c r="C1068" s="62">
        <v>0</v>
      </c>
      <c r="D1068" t="s">
        <v>1089</v>
      </c>
    </row>
    <row r="1069" spans="1:4">
      <c r="A1069" t="s">
        <v>128</v>
      </c>
      <c r="B1069" s="54">
        <v>10</v>
      </c>
      <c r="C1069" s="62">
        <v>0</v>
      </c>
      <c r="D1069" t="s">
        <v>1090</v>
      </c>
    </row>
    <row r="1070" spans="1:4">
      <c r="A1070" t="s">
        <v>2557</v>
      </c>
      <c r="B1070" s="54">
        <v>10</v>
      </c>
      <c r="C1070" s="62">
        <v>0</v>
      </c>
      <c r="D1070" t="s">
        <v>1091</v>
      </c>
    </row>
    <row r="1071" spans="1:4">
      <c r="A1071" t="s">
        <v>48</v>
      </c>
      <c r="B1071" s="54">
        <v>10</v>
      </c>
      <c r="C1071" s="62">
        <v>0</v>
      </c>
      <c r="D1071" t="s">
        <v>1092</v>
      </c>
    </row>
    <row r="1072" spans="1:4">
      <c r="A1072" t="s">
        <v>3711</v>
      </c>
      <c r="B1072" s="54">
        <v>10</v>
      </c>
      <c r="C1072" s="62">
        <v>0</v>
      </c>
      <c r="D1072" t="s">
        <v>1093</v>
      </c>
    </row>
    <row r="1073" spans="1:4">
      <c r="A1073" t="s">
        <v>1574</v>
      </c>
      <c r="B1073" s="54">
        <v>10</v>
      </c>
      <c r="C1073" s="62">
        <v>0</v>
      </c>
      <c r="D1073" t="s">
        <v>1094</v>
      </c>
    </row>
    <row r="1074" spans="1:4">
      <c r="A1074" t="s">
        <v>3321</v>
      </c>
      <c r="B1074" s="54">
        <v>10</v>
      </c>
      <c r="C1074" s="62">
        <v>0</v>
      </c>
      <c r="D1074" t="s">
        <v>1095</v>
      </c>
    </row>
    <row r="1075" spans="1:4">
      <c r="A1075" t="s">
        <v>220</v>
      </c>
      <c r="B1075" s="54">
        <v>10</v>
      </c>
      <c r="C1075" s="62">
        <v>0</v>
      </c>
      <c r="D1075" t="s">
        <v>1096</v>
      </c>
    </row>
    <row r="1076" spans="1:4">
      <c r="A1076" t="s">
        <v>2125</v>
      </c>
      <c r="B1076" s="54">
        <v>10</v>
      </c>
      <c r="C1076" s="62">
        <v>0</v>
      </c>
      <c r="D1076" t="s">
        <v>1097</v>
      </c>
    </row>
    <row r="1077" spans="1:4">
      <c r="A1077" t="s">
        <v>2542</v>
      </c>
      <c r="B1077" s="54">
        <v>10</v>
      </c>
      <c r="C1077" s="62">
        <v>0</v>
      </c>
      <c r="D1077" t="s">
        <v>1098</v>
      </c>
    </row>
    <row r="1078" spans="1:4">
      <c r="A1078" t="s">
        <v>2500</v>
      </c>
      <c r="B1078" s="54">
        <v>10</v>
      </c>
      <c r="C1078" s="62">
        <v>0</v>
      </c>
      <c r="D1078" t="s">
        <v>1099</v>
      </c>
    </row>
    <row r="1079" spans="1:4">
      <c r="A1079" t="s">
        <v>1492</v>
      </c>
      <c r="B1079" s="54">
        <v>10</v>
      </c>
      <c r="C1079" s="62">
        <v>0</v>
      </c>
      <c r="D1079" t="s">
        <v>1100</v>
      </c>
    </row>
    <row r="1080" spans="1:4">
      <c r="A1080" t="s">
        <v>3274</v>
      </c>
      <c r="B1080" s="54">
        <v>10</v>
      </c>
      <c r="C1080" s="62">
        <v>0</v>
      </c>
      <c r="D1080" t="s">
        <v>1101</v>
      </c>
    </row>
    <row r="1081" spans="1:4">
      <c r="A1081" t="s">
        <v>2308</v>
      </c>
      <c r="B1081" s="54">
        <v>10</v>
      </c>
      <c r="C1081" s="62">
        <v>0</v>
      </c>
      <c r="D1081" t="s">
        <v>1102</v>
      </c>
    </row>
    <row r="1082" spans="1:4">
      <c r="A1082" t="s">
        <v>3342</v>
      </c>
      <c r="B1082" s="54">
        <v>10</v>
      </c>
      <c r="C1082" s="62">
        <v>0</v>
      </c>
      <c r="D1082" t="s">
        <v>4426</v>
      </c>
    </row>
    <row r="1083" spans="1:4">
      <c r="A1083" t="s">
        <v>2132</v>
      </c>
      <c r="B1083" s="54">
        <v>10</v>
      </c>
      <c r="C1083" s="62">
        <v>0</v>
      </c>
      <c r="D1083" t="s">
        <v>1103</v>
      </c>
    </row>
    <row r="1084" spans="1:4">
      <c r="A1084" t="s">
        <v>769</v>
      </c>
      <c r="B1084" s="54">
        <v>10</v>
      </c>
      <c r="C1084" s="62">
        <v>0</v>
      </c>
      <c r="D1084" t="s">
        <v>4427</v>
      </c>
    </row>
    <row r="1085" spans="1:4">
      <c r="A1085" t="s">
        <v>2282</v>
      </c>
      <c r="B1085" s="54">
        <v>10</v>
      </c>
      <c r="C1085" s="62">
        <v>0</v>
      </c>
      <c r="D1085" t="s">
        <v>1104</v>
      </c>
    </row>
    <row r="1086" spans="1:4">
      <c r="A1086" t="s">
        <v>1559</v>
      </c>
      <c r="B1086" s="54">
        <v>10</v>
      </c>
      <c r="C1086" s="62">
        <v>0</v>
      </c>
      <c r="D1086" t="s">
        <v>1105</v>
      </c>
    </row>
    <row r="1087" spans="1:4">
      <c r="A1087" t="s">
        <v>2553</v>
      </c>
      <c r="B1087" s="54">
        <v>10</v>
      </c>
      <c r="C1087" s="62">
        <v>0</v>
      </c>
      <c r="D1087" t="s">
        <v>1106</v>
      </c>
    </row>
    <row r="1088" spans="1:4">
      <c r="A1088" t="s">
        <v>47</v>
      </c>
      <c r="B1088" s="54">
        <v>10</v>
      </c>
      <c r="C1088" s="62">
        <v>0</v>
      </c>
      <c r="D1088" t="s">
        <v>1107</v>
      </c>
    </row>
    <row r="1089" spans="1:4">
      <c r="A1089" t="s">
        <v>70</v>
      </c>
      <c r="B1089" s="54">
        <v>10</v>
      </c>
      <c r="C1089" s="62">
        <v>0</v>
      </c>
      <c r="D1089" t="s">
        <v>1108</v>
      </c>
    </row>
    <row r="1090" spans="1:4">
      <c r="A1090" t="s">
        <v>5416</v>
      </c>
      <c r="B1090" s="54">
        <v>10</v>
      </c>
      <c r="C1090" s="62">
        <v>0</v>
      </c>
      <c r="D1090" t="s">
        <v>1109</v>
      </c>
    </row>
    <row r="1091" spans="1:4">
      <c r="A1091" t="s">
        <v>2545</v>
      </c>
      <c r="B1091" s="54">
        <v>10</v>
      </c>
      <c r="C1091" s="62">
        <v>0</v>
      </c>
      <c r="D1091" t="s">
        <v>1110</v>
      </c>
    </row>
    <row r="1092" spans="1:4">
      <c r="A1092" t="s">
        <v>2589</v>
      </c>
      <c r="B1092" s="54">
        <v>10</v>
      </c>
      <c r="C1092" s="62">
        <v>0</v>
      </c>
      <c r="D1092" t="s">
        <v>1111</v>
      </c>
    </row>
    <row r="1093" spans="1:4">
      <c r="A1093" t="s">
        <v>234</v>
      </c>
      <c r="B1093" s="54">
        <v>10</v>
      </c>
      <c r="C1093" s="62">
        <v>0</v>
      </c>
      <c r="D1093" t="s">
        <v>1112</v>
      </c>
    </row>
    <row r="1094" spans="1:4">
      <c r="A1094" t="s">
        <v>270</v>
      </c>
      <c r="B1094" s="54">
        <v>10</v>
      </c>
      <c r="C1094" s="62">
        <v>0</v>
      </c>
      <c r="D1094" t="s">
        <v>1113</v>
      </c>
    </row>
    <row r="1095" spans="1:4">
      <c r="A1095" t="s">
        <v>3344</v>
      </c>
      <c r="B1095" s="54">
        <v>10</v>
      </c>
      <c r="C1095" s="62">
        <v>0</v>
      </c>
      <c r="D1095" t="s">
        <v>1114</v>
      </c>
    </row>
    <row r="1096" spans="1:4">
      <c r="A1096" t="s">
        <v>1575</v>
      </c>
      <c r="B1096" s="54">
        <v>10</v>
      </c>
      <c r="C1096" s="62">
        <v>0</v>
      </c>
      <c r="D1096" t="s">
        <v>1115</v>
      </c>
    </row>
    <row r="1097" spans="1:4">
      <c r="A1097" t="s">
        <v>2577</v>
      </c>
      <c r="B1097" s="54">
        <v>10</v>
      </c>
      <c r="C1097" s="62">
        <v>0</v>
      </c>
      <c r="D1097" t="s">
        <v>1116</v>
      </c>
    </row>
    <row r="1098" spans="1:4">
      <c r="A1098" t="s">
        <v>2117</v>
      </c>
      <c r="B1098" s="54">
        <v>10</v>
      </c>
      <c r="C1098" s="62">
        <v>0</v>
      </c>
      <c r="D1098" t="s">
        <v>1117</v>
      </c>
    </row>
    <row r="1099" spans="1:4">
      <c r="A1099" t="s">
        <v>1569</v>
      </c>
      <c r="B1099" s="54">
        <v>10</v>
      </c>
      <c r="C1099" s="62">
        <v>0</v>
      </c>
      <c r="D1099" t="s">
        <v>1118</v>
      </c>
    </row>
    <row r="1100" spans="1:4">
      <c r="A1100" t="s">
        <v>3332</v>
      </c>
      <c r="B1100" s="54">
        <v>10</v>
      </c>
      <c r="C1100" s="62">
        <v>0</v>
      </c>
      <c r="D1100" t="s">
        <v>1119</v>
      </c>
    </row>
    <row r="1101" spans="1:4">
      <c r="A1101" t="s">
        <v>3247</v>
      </c>
      <c r="B1101" s="54">
        <v>10</v>
      </c>
      <c r="C1101" s="62">
        <v>0</v>
      </c>
      <c r="D1101" t="s">
        <v>1120</v>
      </c>
    </row>
    <row r="1102" spans="1:4">
      <c r="A1102" t="s">
        <v>1215</v>
      </c>
      <c r="B1102" s="54">
        <v>10</v>
      </c>
      <c r="C1102" s="62">
        <v>0</v>
      </c>
      <c r="D1102" t="s">
        <v>1121</v>
      </c>
    </row>
    <row r="1103" spans="1:4">
      <c r="A1103" t="s">
        <v>3912</v>
      </c>
      <c r="B1103" s="54">
        <v>10</v>
      </c>
      <c r="C1103" s="62">
        <v>0</v>
      </c>
      <c r="D1103" t="s">
        <v>1122</v>
      </c>
    </row>
    <row r="1104" spans="1:4">
      <c r="A1104" t="s">
        <v>2225</v>
      </c>
      <c r="B1104" s="54">
        <v>10</v>
      </c>
      <c r="C1104" s="62">
        <v>0</v>
      </c>
      <c r="D1104" t="s">
        <v>1123</v>
      </c>
    </row>
    <row r="1105" spans="1:4">
      <c r="A1105" t="s">
        <v>2581</v>
      </c>
      <c r="B1105" s="54">
        <v>10</v>
      </c>
      <c r="C1105" s="62">
        <v>0</v>
      </c>
      <c r="D1105" t="s">
        <v>1124</v>
      </c>
    </row>
    <row r="1106" spans="1:4">
      <c r="A1106" t="s">
        <v>3322</v>
      </c>
      <c r="B1106" s="54">
        <v>10</v>
      </c>
      <c r="C1106" s="62">
        <v>0</v>
      </c>
      <c r="D1106" t="s">
        <v>1125</v>
      </c>
    </row>
    <row r="1107" spans="1:4">
      <c r="A1107" t="s">
        <v>61</v>
      </c>
      <c r="B1107" s="54">
        <v>10</v>
      </c>
      <c r="C1107" s="62">
        <v>0</v>
      </c>
      <c r="D1107" t="s">
        <v>1126</v>
      </c>
    </row>
    <row r="1108" spans="1:4">
      <c r="A1108" t="s">
        <v>2085</v>
      </c>
      <c r="B1108" s="54">
        <v>10</v>
      </c>
      <c r="C1108" s="62">
        <v>0</v>
      </c>
      <c r="D1108" t="s">
        <v>1127</v>
      </c>
    </row>
    <row r="1109" spans="1:4">
      <c r="A1109" t="s">
        <v>2556</v>
      </c>
      <c r="B1109" s="54">
        <v>10</v>
      </c>
      <c r="C1109" s="62">
        <v>0</v>
      </c>
      <c r="D1109" t="s">
        <v>1128</v>
      </c>
    </row>
    <row r="1110" spans="1:4">
      <c r="A1110" t="s">
        <v>235</v>
      </c>
      <c r="B1110" s="54">
        <v>10</v>
      </c>
      <c r="C1110" s="62">
        <v>0</v>
      </c>
      <c r="D1110" t="s">
        <v>1129</v>
      </c>
    </row>
    <row r="1111" spans="1:4">
      <c r="A1111" t="s">
        <v>261</v>
      </c>
      <c r="B1111" s="54">
        <v>10</v>
      </c>
      <c r="C1111" s="62">
        <v>0</v>
      </c>
      <c r="D1111" t="s">
        <v>1130</v>
      </c>
    </row>
    <row r="1112" spans="1:4">
      <c r="A1112" t="s">
        <v>2543</v>
      </c>
      <c r="B1112" s="54">
        <v>10</v>
      </c>
      <c r="C1112" s="62">
        <v>0</v>
      </c>
      <c r="D1112" t="s">
        <v>1131</v>
      </c>
    </row>
    <row r="1113" spans="1:4">
      <c r="A1113" t="s">
        <v>3337</v>
      </c>
      <c r="B1113" s="54">
        <v>10</v>
      </c>
      <c r="C1113" s="62">
        <v>0</v>
      </c>
      <c r="D1113" t="s">
        <v>1132</v>
      </c>
    </row>
    <row r="1114" spans="1:4">
      <c r="A1114" t="s">
        <v>121</v>
      </c>
      <c r="B1114" s="54">
        <v>10</v>
      </c>
      <c r="C1114" s="62">
        <v>0</v>
      </c>
      <c r="D1114" t="s">
        <v>1133</v>
      </c>
    </row>
    <row r="1115" spans="1:4">
      <c r="A1115" t="s">
        <v>1328</v>
      </c>
      <c r="B1115" s="54">
        <v>10</v>
      </c>
      <c r="C1115" s="62">
        <v>0</v>
      </c>
      <c r="D1115" t="s">
        <v>1134</v>
      </c>
    </row>
    <row r="1116" spans="1:4">
      <c r="A1116" t="s">
        <v>722</v>
      </c>
      <c r="B1116" s="54">
        <v>10</v>
      </c>
      <c r="C1116" s="62">
        <v>0</v>
      </c>
      <c r="D1116" t="s">
        <v>1135</v>
      </c>
    </row>
    <row r="1117" spans="1:4">
      <c r="A1117" t="s">
        <v>2563</v>
      </c>
      <c r="B1117" s="54">
        <v>10</v>
      </c>
      <c r="C1117" s="62">
        <v>0</v>
      </c>
      <c r="D1117" t="s">
        <v>1136</v>
      </c>
    </row>
    <row r="1118" spans="1:4">
      <c r="A1118" t="s">
        <v>2551</v>
      </c>
      <c r="B1118" s="54">
        <v>10</v>
      </c>
      <c r="C1118" s="62">
        <v>0</v>
      </c>
      <c r="D1118" t="s">
        <v>1137</v>
      </c>
    </row>
    <row r="1119" spans="1:4">
      <c r="A1119" t="s">
        <v>1638</v>
      </c>
      <c r="B1119" s="54">
        <v>10</v>
      </c>
      <c r="C1119" s="62">
        <v>0</v>
      </c>
      <c r="D1119" t="s">
        <v>1138</v>
      </c>
    </row>
    <row r="1120" spans="1:4">
      <c r="A1120" t="s">
        <v>3336</v>
      </c>
      <c r="B1120" s="54">
        <v>10</v>
      </c>
      <c r="C1120" s="62">
        <v>0</v>
      </c>
      <c r="D1120" t="s">
        <v>1139</v>
      </c>
    </row>
    <row r="1121" spans="1:4">
      <c r="A1121" t="s">
        <v>2074</v>
      </c>
      <c r="B1121" s="54">
        <v>10</v>
      </c>
      <c r="C1121" s="62">
        <v>0</v>
      </c>
      <c r="D1121" t="s">
        <v>1140</v>
      </c>
    </row>
    <row r="1122" spans="1:4">
      <c r="A1122" t="s">
        <v>1578</v>
      </c>
      <c r="B1122" s="54">
        <v>10</v>
      </c>
      <c r="C1122" s="62">
        <v>0</v>
      </c>
      <c r="D1122" t="s">
        <v>1141</v>
      </c>
    </row>
    <row r="1123" spans="1:4">
      <c r="A1123" t="s">
        <v>2655</v>
      </c>
      <c r="B1123" s="54">
        <v>10</v>
      </c>
      <c r="C1123" s="62">
        <v>0</v>
      </c>
      <c r="D1123" t="s">
        <v>1142</v>
      </c>
    </row>
    <row r="1124" spans="1:4">
      <c r="A1124" t="s">
        <v>2555</v>
      </c>
      <c r="B1124" s="54">
        <v>10</v>
      </c>
      <c r="C1124" s="62">
        <v>0</v>
      </c>
      <c r="D1124" t="s">
        <v>1143</v>
      </c>
    </row>
    <row r="1125" spans="1:4">
      <c r="A1125" t="s">
        <v>2511</v>
      </c>
      <c r="B1125" s="54">
        <v>10</v>
      </c>
      <c r="C1125" s="62">
        <v>0</v>
      </c>
      <c r="D1125" t="s">
        <v>1144</v>
      </c>
    </row>
    <row r="1126" spans="1:4">
      <c r="A1126" t="s">
        <v>3387</v>
      </c>
      <c r="B1126" s="54">
        <v>10</v>
      </c>
      <c r="C1126" s="62">
        <v>0</v>
      </c>
      <c r="D1126" t="s">
        <v>1145</v>
      </c>
    </row>
    <row r="1127" spans="1:4">
      <c r="A1127" t="s">
        <v>3372</v>
      </c>
      <c r="B1127" s="54">
        <v>10</v>
      </c>
      <c r="C1127" s="62">
        <v>0</v>
      </c>
      <c r="D1127" t="s">
        <v>1146</v>
      </c>
    </row>
    <row r="1128" spans="1:4">
      <c r="A1128" t="s">
        <v>3297</v>
      </c>
      <c r="B1128" s="54">
        <v>10</v>
      </c>
      <c r="C1128" s="62">
        <v>0</v>
      </c>
      <c r="D1128" t="s">
        <v>1147</v>
      </c>
    </row>
    <row r="1129" spans="1:4">
      <c r="A1129" t="s">
        <v>3279</v>
      </c>
      <c r="B1129" s="54">
        <v>10</v>
      </c>
      <c r="C1129" s="62">
        <v>0</v>
      </c>
      <c r="D1129" t="s">
        <v>1148</v>
      </c>
    </row>
    <row r="1130" spans="1:4">
      <c r="A1130" t="s">
        <v>190</v>
      </c>
      <c r="B1130" s="54">
        <v>10</v>
      </c>
      <c r="C1130" s="62">
        <v>0</v>
      </c>
      <c r="D1130" t="s">
        <v>1149</v>
      </c>
    </row>
    <row r="1131" spans="1:4">
      <c r="A1131" t="s">
        <v>3327</v>
      </c>
      <c r="B1131" s="54">
        <v>10</v>
      </c>
      <c r="C1131" s="62">
        <v>0</v>
      </c>
      <c r="D1131" t="s">
        <v>1150</v>
      </c>
    </row>
    <row r="1132" spans="1:4">
      <c r="A1132" t="s">
        <v>3328</v>
      </c>
      <c r="B1132" s="54">
        <v>10</v>
      </c>
      <c r="C1132" s="62">
        <v>0</v>
      </c>
      <c r="D1132" t="s">
        <v>1151</v>
      </c>
    </row>
    <row r="1133" spans="1:4">
      <c r="A1133" t="s">
        <v>3338</v>
      </c>
      <c r="B1133" s="54">
        <v>10</v>
      </c>
      <c r="C1133" s="62">
        <v>0</v>
      </c>
      <c r="D1133" t="s">
        <v>1152</v>
      </c>
    </row>
    <row r="1134" spans="1:4">
      <c r="A1134" t="s">
        <v>1649</v>
      </c>
      <c r="B1134" s="54">
        <v>10</v>
      </c>
      <c r="C1134" s="62">
        <v>0</v>
      </c>
      <c r="D1134" t="s">
        <v>1153</v>
      </c>
    </row>
    <row r="1135" spans="1:4">
      <c r="A1135" t="s">
        <v>2554</v>
      </c>
      <c r="B1135" s="54">
        <v>10</v>
      </c>
      <c r="C1135" s="62">
        <v>0</v>
      </c>
      <c r="D1135" t="s">
        <v>1154</v>
      </c>
    </row>
    <row r="1136" spans="1:4">
      <c r="A1136" t="s">
        <v>1412</v>
      </c>
      <c r="B1136" s="54">
        <v>10</v>
      </c>
      <c r="C1136" s="62">
        <v>0</v>
      </c>
      <c r="D1136" t="s">
        <v>1155</v>
      </c>
    </row>
    <row r="1137" spans="1:4">
      <c r="A1137" t="s">
        <v>1479</v>
      </c>
      <c r="B1137" s="54">
        <v>10</v>
      </c>
      <c r="C1137" s="62">
        <v>0</v>
      </c>
      <c r="D1137" t="s">
        <v>1156</v>
      </c>
    </row>
    <row r="1138" spans="1:4">
      <c r="A1138" t="s">
        <v>90</v>
      </c>
      <c r="B1138" s="54">
        <v>10</v>
      </c>
      <c r="C1138" s="62">
        <v>0</v>
      </c>
      <c r="D1138" t="s">
        <v>1157</v>
      </c>
    </row>
    <row r="1139" spans="1:4">
      <c r="A1139" t="s">
        <v>3330</v>
      </c>
      <c r="B1139" s="54">
        <v>10</v>
      </c>
      <c r="C1139" s="62">
        <v>0</v>
      </c>
      <c r="D1139" t="s">
        <v>1158</v>
      </c>
    </row>
    <row r="1140" spans="1:4">
      <c r="A1140" t="s">
        <v>1594</v>
      </c>
      <c r="B1140" s="54">
        <v>10</v>
      </c>
      <c r="C1140" s="62">
        <v>0</v>
      </c>
      <c r="D1140" t="s">
        <v>1159</v>
      </c>
    </row>
    <row r="1141" spans="1:4">
      <c r="A1141" t="s">
        <v>2534</v>
      </c>
      <c r="B1141" s="54">
        <v>10</v>
      </c>
      <c r="C1141" s="62">
        <v>0</v>
      </c>
      <c r="D1141" t="s">
        <v>1160</v>
      </c>
    </row>
    <row r="1142" spans="1:4">
      <c r="A1142" t="s">
        <v>2126</v>
      </c>
      <c r="B1142" s="54">
        <v>10</v>
      </c>
      <c r="C1142" s="62">
        <v>0</v>
      </c>
      <c r="D1142" t="s">
        <v>1161</v>
      </c>
    </row>
    <row r="1143" spans="1:4">
      <c r="A1143" t="s">
        <v>2123</v>
      </c>
      <c r="B1143" s="54">
        <v>10</v>
      </c>
      <c r="C1143" s="62">
        <v>0</v>
      </c>
      <c r="D1143" t="s">
        <v>1162</v>
      </c>
    </row>
    <row r="1144" spans="1:4">
      <c r="A1144" t="s">
        <v>188</v>
      </c>
      <c r="B1144" s="54">
        <v>10</v>
      </c>
      <c r="C1144" s="62">
        <v>0</v>
      </c>
      <c r="D1144" t="s">
        <v>1163</v>
      </c>
    </row>
    <row r="1145" spans="1:4">
      <c r="A1145" t="s">
        <v>3216</v>
      </c>
      <c r="B1145" s="54">
        <v>10</v>
      </c>
      <c r="C1145" s="62">
        <v>0</v>
      </c>
      <c r="D1145" t="s">
        <v>1164</v>
      </c>
    </row>
    <row r="1146" spans="1:4">
      <c r="A1146" t="s">
        <v>2095</v>
      </c>
      <c r="B1146" s="54">
        <v>10</v>
      </c>
      <c r="C1146" s="62">
        <v>0</v>
      </c>
      <c r="D1146" t="s">
        <v>1165</v>
      </c>
    </row>
    <row r="1147" spans="1:4">
      <c r="A1147" t="s">
        <v>215</v>
      </c>
      <c r="B1147" s="54">
        <v>10</v>
      </c>
      <c r="C1147" s="62">
        <v>0</v>
      </c>
      <c r="D1147" t="s">
        <v>8309</v>
      </c>
    </row>
    <row r="1148" spans="1:4">
      <c r="A1148" t="s">
        <v>2135</v>
      </c>
      <c r="B1148" s="54">
        <v>10</v>
      </c>
      <c r="C1148" s="62">
        <v>0</v>
      </c>
      <c r="D1148" t="s">
        <v>8311</v>
      </c>
    </row>
    <row r="1149" spans="1:4">
      <c r="A1149" t="s">
        <v>2588</v>
      </c>
      <c r="B1149" s="54">
        <v>10</v>
      </c>
      <c r="C1149" s="62">
        <v>0</v>
      </c>
      <c r="D1149" t="s">
        <v>8313</v>
      </c>
    </row>
    <row r="1150" spans="1:4">
      <c r="A1150" t="s">
        <v>2544</v>
      </c>
      <c r="B1150" s="54">
        <v>10</v>
      </c>
      <c r="C1150" s="62">
        <v>0</v>
      </c>
      <c r="D1150" t="s">
        <v>8315</v>
      </c>
    </row>
    <row r="1151" spans="1:4">
      <c r="A1151" t="s">
        <v>3318</v>
      </c>
      <c r="B1151" s="54">
        <v>10</v>
      </c>
      <c r="C1151" s="62">
        <v>0</v>
      </c>
      <c r="D1151" t="s">
        <v>8317</v>
      </c>
    </row>
    <row r="1152" spans="1:4">
      <c r="A1152" t="s">
        <v>196</v>
      </c>
      <c r="B1152" s="54">
        <v>10</v>
      </c>
      <c r="C1152" s="62">
        <v>0</v>
      </c>
      <c r="D1152" t="s">
        <v>8319</v>
      </c>
    </row>
    <row r="1153" spans="1:4">
      <c r="A1153" t="s">
        <v>1657</v>
      </c>
      <c r="B1153" s="54">
        <v>10</v>
      </c>
      <c r="C1153" s="62">
        <v>0</v>
      </c>
      <c r="D1153" t="s">
        <v>8321</v>
      </c>
    </row>
    <row r="1154" spans="1:4">
      <c r="A1154" t="s">
        <v>1656</v>
      </c>
      <c r="B1154" s="54">
        <v>10</v>
      </c>
      <c r="C1154" s="62">
        <v>0</v>
      </c>
      <c r="D1154" t="s">
        <v>8323</v>
      </c>
    </row>
    <row r="1155" spans="1:4">
      <c r="A1155" t="s">
        <v>3345</v>
      </c>
      <c r="B1155" s="54">
        <v>10</v>
      </c>
      <c r="C1155" s="62">
        <v>0</v>
      </c>
      <c r="D1155" t="s">
        <v>8325</v>
      </c>
    </row>
    <row r="1156" spans="1:4">
      <c r="A1156" t="s">
        <v>2548</v>
      </c>
      <c r="B1156" s="54">
        <v>10</v>
      </c>
      <c r="C1156" s="62">
        <v>0</v>
      </c>
      <c r="D1156" t="s">
        <v>8327</v>
      </c>
    </row>
    <row r="1157" spans="1:4">
      <c r="A1157" t="s">
        <v>2538</v>
      </c>
      <c r="B1157" s="54">
        <v>10</v>
      </c>
      <c r="C1157" s="62">
        <v>0</v>
      </c>
      <c r="D1157" t="s">
        <v>8329</v>
      </c>
    </row>
    <row r="1158" spans="1:4">
      <c r="A1158" t="s">
        <v>3452</v>
      </c>
      <c r="B1158" s="54">
        <v>10</v>
      </c>
      <c r="C1158" s="62">
        <v>0</v>
      </c>
      <c r="D1158" t="s">
        <v>8331</v>
      </c>
    </row>
    <row r="1159" spans="1:4">
      <c r="A1159" t="s">
        <v>3324</v>
      </c>
      <c r="B1159" s="54">
        <v>10</v>
      </c>
      <c r="C1159" s="62">
        <v>0</v>
      </c>
      <c r="D1159" t="s">
        <v>8333</v>
      </c>
    </row>
    <row r="1160" spans="1:4">
      <c r="A1160" t="s">
        <v>2138</v>
      </c>
      <c r="B1160" s="54">
        <v>10</v>
      </c>
      <c r="C1160" s="62">
        <v>0</v>
      </c>
      <c r="D1160" t="s">
        <v>8335</v>
      </c>
    </row>
    <row r="1161" spans="1:4">
      <c r="A1161" t="s">
        <v>3326</v>
      </c>
      <c r="B1161" s="54">
        <v>10</v>
      </c>
      <c r="C1161" s="62">
        <v>0</v>
      </c>
      <c r="D1161" t="s">
        <v>8337</v>
      </c>
    </row>
    <row r="1162" spans="1:4">
      <c r="A1162" t="s">
        <v>2541</v>
      </c>
      <c r="B1162" s="54">
        <v>10</v>
      </c>
      <c r="C1162" s="62">
        <v>0</v>
      </c>
      <c r="D1162" t="s">
        <v>8339</v>
      </c>
    </row>
    <row r="1163" spans="1:4">
      <c r="A1163" t="s">
        <v>1560</v>
      </c>
      <c r="B1163" s="54">
        <v>10</v>
      </c>
      <c r="C1163" s="62">
        <v>0</v>
      </c>
      <c r="D1163" t="s">
        <v>8341</v>
      </c>
    </row>
    <row r="1164" spans="1:4">
      <c r="A1164" t="s">
        <v>52</v>
      </c>
      <c r="B1164" s="54">
        <v>10</v>
      </c>
      <c r="C1164" s="62">
        <v>0</v>
      </c>
      <c r="D1164" t="s">
        <v>8343</v>
      </c>
    </row>
    <row r="1165" spans="1:4">
      <c r="A1165" t="s">
        <v>1593</v>
      </c>
      <c r="B1165" s="54">
        <v>10</v>
      </c>
      <c r="C1165" s="62">
        <v>0</v>
      </c>
      <c r="D1165" t="s">
        <v>8345</v>
      </c>
    </row>
    <row r="1166" spans="1:4">
      <c r="A1166" t="s">
        <v>257</v>
      </c>
      <c r="B1166" s="54">
        <v>10</v>
      </c>
      <c r="C1166" s="62">
        <v>0</v>
      </c>
      <c r="D1166" t="s">
        <v>8347</v>
      </c>
    </row>
    <row r="1167" spans="1:4">
      <c r="A1167" t="s">
        <v>192</v>
      </c>
      <c r="B1167" s="54">
        <v>10</v>
      </c>
      <c r="C1167" s="62">
        <v>0</v>
      </c>
      <c r="D1167" t="s">
        <v>8349</v>
      </c>
    </row>
    <row r="1168" spans="1:4">
      <c r="A1168" t="s">
        <v>233</v>
      </c>
      <c r="B1168" s="54">
        <v>10</v>
      </c>
      <c r="C1168" s="62">
        <v>0</v>
      </c>
      <c r="D1168" t="s">
        <v>8351</v>
      </c>
    </row>
    <row r="1169" spans="1:4">
      <c r="A1169" t="s">
        <v>1637</v>
      </c>
      <c r="B1169" s="54">
        <v>10</v>
      </c>
      <c r="C1169" s="62">
        <v>0</v>
      </c>
      <c r="D1169" t="s">
        <v>8353</v>
      </c>
    </row>
    <row r="1170" spans="1:4">
      <c r="A1170" t="s">
        <v>3257</v>
      </c>
      <c r="B1170" s="54">
        <v>10</v>
      </c>
      <c r="C1170" s="62">
        <v>0</v>
      </c>
      <c r="D1170" t="s">
        <v>8355</v>
      </c>
    </row>
    <row r="1171" spans="1:4">
      <c r="A1171" t="s">
        <v>1331</v>
      </c>
      <c r="B1171" s="54">
        <v>10</v>
      </c>
      <c r="C1171" s="62">
        <v>0</v>
      </c>
      <c r="D1171" t="s">
        <v>8357</v>
      </c>
    </row>
    <row r="1172" spans="1:4">
      <c r="A1172" t="s">
        <v>3283</v>
      </c>
      <c r="B1172" s="54">
        <v>10</v>
      </c>
      <c r="C1172" s="62">
        <v>0</v>
      </c>
      <c r="D1172" t="s">
        <v>8359</v>
      </c>
    </row>
    <row r="1173" spans="1:4">
      <c r="A1173" t="s">
        <v>3315</v>
      </c>
      <c r="B1173" s="54">
        <v>10</v>
      </c>
      <c r="C1173" s="62">
        <v>0</v>
      </c>
      <c r="D1173" t="s">
        <v>8361</v>
      </c>
    </row>
    <row r="1174" spans="1:4">
      <c r="A1174" t="s">
        <v>2549</v>
      </c>
      <c r="B1174" s="54">
        <v>10</v>
      </c>
      <c r="C1174" s="62">
        <v>0</v>
      </c>
      <c r="D1174" t="s">
        <v>8363</v>
      </c>
    </row>
    <row r="1175" spans="1:4">
      <c r="A1175" t="s">
        <v>3296</v>
      </c>
      <c r="B1175" s="54">
        <v>10</v>
      </c>
      <c r="C1175" s="62">
        <v>0</v>
      </c>
      <c r="D1175" t="s">
        <v>8365</v>
      </c>
    </row>
    <row r="1176" spans="1:4">
      <c r="A1176" t="s">
        <v>1436</v>
      </c>
      <c r="B1176" s="54">
        <v>10</v>
      </c>
      <c r="C1176" s="62">
        <v>0</v>
      </c>
      <c r="D1176" t="s">
        <v>8367</v>
      </c>
    </row>
    <row r="1177" spans="1:4">
      <c r="A1177" t="s">
        <v>41</v>
      </c>
      <c r="B1177" s="54">
        <v>10</v>
      </c>
      <c r="C1177" s="62">
        <v>0</v>
      </c>
      <c r="D1177" t="s">
        <v>8369</v>
      </c>
    </row>
    <row r="1178" spans="1:4">
      <c r="A1178" t="s">
        <v>3298</v>
      </c>
      <c r="B1178" s="54">
        <v>10</v>
      </c>
      <c r="C1178" s="62">
        <v>0</v>
      </c>
      <c r="D1178" t="s">
        <v>8371</v>
      </c>
    </row>
    <row r="1179" spans="1:4">
      <c r="A1179" t="s">
        <v>1646</v>
      </c>
      <c r="B1179" s="54">
        <v>10</v>
      </c>
      <c r="C1179" s="62">
        <v>0</v>
      </c>
      <c r="D1179" t="s">
        <v>8373</v>
      </c>
    </row>
    <row r="1180" spans="1:4">
      <c r="A1180" t="s">
        <v>3253</v>
      </c>
      <c r="B1180" s="54">
        <v>10</v>
      </c>
      <c r="C1180" s="62">
        <v>0</v>
      </c>
      <c r="D1180" t="s">
        <v>8375</v>
      </c>
    </row>
    <row r="1181" spans="1:4">
      <c r="A1181" t="s">
        <v>3431</v>
      </c>
      <c r="B1181" s="54">
        <v>10</v>
      </c>
      <c r="C1181" s="62">
        <v>0</v>
      </c>
      <c r="D1181" t="s">
        <v>8377</v>
      </c>
    </row>
    <row r="1182" spans="1:4">
      <c r="A1182" t="s">
        <v>2579</v>
      </c>
      <c r="B1182" s="54">
        <v>10</v>
      </c>
      <c r="C1182" s="62">
        <v>0</v>
      </c>
      <c r="D1182" t="s">
        <v>8379</v>
      </c>
    </row>
    <row r="1183" spans="1:4">
      <c r="A1183" t="s">
        <v>96</v>
      </c>
      <c r="B1183" s="54">
        <v>10</v>
      </c>
      <c r="C1183" s="62">
        <v>0</v>
      </c>
      <c r="D1183" t="s">
        <v>8381</v>
      </c>
    </row>
    <row r="1184" spans="1:4">
      <c r="A1184" t="s">
        <v>1579</v>
      </c>
      <c r="B1184" s="54">
        <v>10</v>
      </c>
      <c r="C1184" s="62">
        <v>0</v>
      </c>
      <c r="D1184" t="s">
        <v>8383</v>
      </c>
    </row>
    <row r="1185" spans="1:4">
      <c r="A1185" t="s">
        <v>3267</v>
      </c>
      <c r="B1185" s="54">
        <v>10</v>
      </c>
      <c r="C1185" s="62">
        <v>0</v>
      </c>
      <c r="D1185" t="s">
        <v>8385</v>
      </c>
    </row>
    <row r="1186" spans="1:4">
      <c r="A1186" t="s">
        <v>2124</v>
      </c>
      <c r="B1186" s="54">
        <v>10</v>
      </c>
      <c r="C1186" s="62">
        <v>0</v>
      </c>
      <c r="D1186" t="s">
        <v>8387</v>
      </c>
    </row>
    <row r="1187" spans="1:4">
      <c r="A1187" t="s">
        <v>3341</v>
      </c>
      <c r="B1187" s="54">
        <v>10</v>
      </c>
      <c r="C1187" s="62">
        <v>0</v>
      </c>
      <c r="D1187" t="s">
        <v>8389</v>
      </c>
    </row>
    <row r="1188" spans="1:4">
      <c r="A1188" t="s">
        <v>105</v>
      </c>
      <c r="B1188" s="54">
        <v>10</v>
      </c>
      <c r="C1188" s="62">
        <v>0</v>
      </c>
      <c r="D1188" t="s">
        <v>8391</v>
      </c>
    </row>
    <row r="1189" spans="1:4">
      <c r="A1189" t="s">
        <v>218</v>
      </c>
      <c r="B1189" s="54">
        <v>10</v>
      </c>
      <c r="C1189" s="62">
        <v>0</v>
      </c>
      <c r="D1189" t="s">
        <v>8393</v>
      </c>
    </row>
    <row r="1190" spans="1:4">
      <c r="A1190" t="s">
        <v>1408</v>
      </c>
      <c r="B1190" s="54">
        <v>10</v>
      </c>
      <c r="C1190" s="62">
        <v>0</v>
      </c>
      <c r="D1190" t="s">
        <v>8395</v>
      </c>
    </row>
    <row r="1191" spans="1:4">
      <c r="A1191" t="s">
        <v>2540</v>
      </c>
      <c r="B1191" s="54">
        <v>10</v>
      </c>
      <c r="C1191" s="62">
        <v>0</v>
      </c>
      <c r="D1191" t="s">
        <v>8397</v>
      </c>
    </row>
    <row r="1192" spans="1:4">
      <c r="A1192" t="s">
        <v>152</v>
      </c>
      <c r="B1192" s="54">
        <v>10</v>
      </c>
      <c r="C1192" s="62">
        <v>0</v>
      </c>
      <c r="D1192" t="s">
        <v>8399</v>
      </c>
    </row>
    <row r="1193" spans="1:4">
      <c r="A1193" t="s">
        <v>3905</v>
      </c>
      <c r="B1193" s="54">
        <v>10</v>
      </c>
      <c r="C1193" s="62">
        <v>0</v>
      </c>
      <c r="D1193" t="s">
        <v>8401</v>
      </c>
    </row>
    <row r="1194" spans="1:4">
      <c r="A1194" t="s">
        <v>1469</v>
      </c>
      <c r="B1194" s="54">
        <v>10</v>
      </c>
      <c r="C1194" s="62">
        <v>0</v>
      </c>
      <c r="D1194" t="s">
        <v>8403</v>
      </c>
    </row>
    <row r="1195" spans="1:4">
      <c r="A1195" t="s">
        <v>98</v>
      </c>
      <c r="B1195" s="54">
        <v>10</v>
      </c>
      <c r="C1195" s="62">
        <v>0</v>
      </c>
      <c r="D1195" t="s">
        <v>8405</v>
      </c>
    </row>
    <row r="1196" spans="1:4">
      <c r="A1196" t="s">
        <v>2691</v>
      </c>
      <c r="B1196" s="54">
        <v>10</v>
      </c>
      <c r="C1196" s="62">
        <v>0</v>
      </c>
      <c r="D1196" t="s">
        <v>8407</v>
      </c>
    </row>
    <row r="1197" spans="1:4">
      <c r="A1197" t="s">
        <v>2552</v>
      </c>
      <c r="B1197" s="54">
        <v>10</v>
      </c>
      <c r="C1197" s="62">
        <v>0</v>
      </c>
      <c r="D1197" t="s">
        <v>8409</v>
      </c>
    </row>
    <row r="1198" spans="1:4">
      <c r="A1198" t="s">
        <v>1409</v>
      </c>
      <c r="B1198" s="54">
        <v>10</v>
      </c>
      <c r="C1198" s="62">
        <v>0</v>
      </c>
      <c r="D1198" t="s">
        <v>8411</v>
      </c>
    </row>
    <row r="1199" spans="1:4">
      <c r="A1199" t="s">
        <v>87</v>
      </c>
      <c r="B1199" s="54">
        <v>10</v>
      </c>
      <c r="C1199" s="62">
        <v>0</v>
      </c>
      <c r="D1199" t="s">
        <v>8413</v>
      </c>
    </row>
    <row r="1200" spans="1:4">
      <c r="A1200" t="s">
        <v>2097</v>
      </c>
      <c r="B1200" s="54">
        <v>10</v>
      </c>
      <c r="C1200" s="62">
        <v>0</v>
      </c>
      <c r="D1200" t="s">
        <v>8415</v>
      </c>
    </row>
    <row r="1201" spans="1:4">
      <c r="A1201" t="s">
        <v>1350</v>
      </c>
      <c r="B1201" s="54">
        <v>10</v>
      </c>
      <c r="C1201" s="62">
        <v>0</v>
      </c>
      <c r="D1201" t="s">
        <v>8417</v>
      </c>
    </row>
    <row r="1202" spans="1:4">
      <c r="A1202" t="s">
        <v>184</v>
      </c>
      <c r="B1202" s="54">
        <v>10</v>
      </c>
      <c r="C1202" s="62">
        <v>0</v>
      </c>
      <c r="D1202" t="s">
        <v>8419</v>
      </c>
    </row>
    <row r="1203" spans="1:4">
      <c r="A1203" t="s">
        <v>1511</v>
      </c>
      <c r="B1203" s="54">
        <v>10</v>
      </c>
      <c r="C1203" s="62">
        <v>0</v>
      </c>
      <c r="D1203" t="s">
        <v>8421</v>
      </c>
    </row>
    <row r="1204" spans="1:4">
      <c r="A1204" t="s">
        <v>3245</v>
      </c>
      <c r="B1204" s="54">
        <v>10</v>
      </c>
      <c r="C1204" s="62">
        <v>0</v>
      </c>
      <c r="D1204" t="s">
        <v>8423</v>
      </c>
    </row>
    <row r="1205" spans="1:4">
      <c r="A1205" t="s">
        <v>1598</v>
      </c>
      <c r="B1205" s="54">
        <v>10</v>
      </c>
      <c r="C1205" s="62">
        <v>0</v>
      </c>
      <c r="D1205" t="s">
        <v>8425</v>
      </c>
    </row>
    <row r="1206" spans="1:4">
      <c r="A1206" t="s">
        <v>3270</v>
      </c>
      <c r="B1206" s="54">
        <v>10</v>
      </c>
      <c r="C1206" s="62">
        <v>0</v>
      </c>
      <c r="D1206" t="s">
        <v>8427</v>
      </c>
    </row>
    <row r="1207" spans="1:4">
      <c r="A1207" t="s">
        <v>195</v>
      </c>
      <c r="B1207" s="54">
        <v>10</v>
      </c>
      <c r="C1207" s="62">
        <v>0</v>
      </c>
      <c r="D1207" t="s">
        <v>8429</v>
      </c>
    </row>
    <row r="1208" spans="1:4">
      <c r="A1208" t="s">
        <v>1642</v>
      </c>
      <c r="B1208" s="54">
        <v>10</v>
      </c>
      <c r="C1208" s="62">
        <v>0</v>
      </c>
      <c r="D1208" t="s">
        <v>8431</v>
      </c>
    </row>
    <row r="1209" spans="1:4">
      <c r="A1209" t="s">
        <v>3288</v>
      </c>
      <c r="B1209" s="54">
        <v>10</v>
      </c>
      <c r="C1209" s="62">
        <v>0</v>
      </c>
      <c r="D1209" t="s">
        <v>8433</v>
      </c>
    </row>
    <row r="1210" spans="1:4">
      <c r="A1210" t="s">
        <v>3259</v>
      </c>
      <c r="B1210" s="54">
        <v>10</v>
      </c>
      <c r="C1210" s="62">
        <v>0</v>
      </c>
      <c r="D1210" t="s">
        <v>8435</v>
      </c>
    </row>
    <row r="1211" spans="1:4">
      <c r="A1211" t="s">
        <v>46</v>
      </c>
      <c r="B1211" s="54">
        <v>10</v>
      </c>
      <c r="C1211" s="62">
        <v>0</v>
      </c>
      <c r="D1211" t="s">
        <v>8437</v>
      </c>
    </row>
    <row r="1212" spans="1:4">
      <c r="A1212" t="s">
        <v>1443</v>
      </c>
      <c r="B1212" s="54">
        <v>10</v>
      </c>
      <c r="C1212" s="62">
        <v>0</v>
      </c>
      <c r="D1212" t="s">
        <v>8439</v>
      </c>
    </row>
    <row r="1213" spans="1:4">
      <c r="A1213" t="s">
        <v>1309</v>
      </c>
      <c r="B1213" s="54">
        <v>10</v>
      </c>
      <c r="C1213" s="62">
        <v>0</v>
      </c>
      <c r="D1213" t="s">
        <v>8441</v>
      </c>
    </row>
    <row r="1214" spans="1:4">
      <c r="A1214" t="s">
        <v>3240</v>
      </c>
      <c r="B1214" s="54">
        <v>10</v>
      </c>
      <c r="C1214" s="62">
        <v>0</v>
      </c>
      <c r="D1214" t="s">
        <v>8443</v>
      </c>
    </row>
    <row r="1215" spans="1:4">
      <c r="A1215" t="s">
        <v>161</v>
      </c>
      <c r="B1215" s="54">
        <v>10</v>
      </c>
      <c r="C1215" s="62">
        <v>0</v>
      </c>
      <c r="D1215" t="s">
        <v>8445</v>
      </c>
    </row>
    <row r="1216" spans="1:4">
      <c r="A1216" t="s">
        <v>2578</v>
      </c>
      <c r="B1216" s="54">
        <v>10</v>
      </c>
      <c r="C1216" s="62">
        <v>0</v>
      </c>
      <c r="D1216" t="s">
        <v>8447</v>
      </c>
    </row>
    <row r="1217" spans="1:4">
      <c r="A1217" t="s">
        <v>79</v>
      </c>
      <c r="B1217" s="54">
        <v>10</v>
      </c>
      <c r="C1217" s="62">
        <v>0</v>
      </c>
      <c r="D1217" t="s">
        <v>8449</v>
      </c>
    </row>
    <row r="1218" spans="1:4">
      <c r="A1218" t="s">
        <v>1603</v>
      </c>
      <c r="B1218" s="54">
        <v>10</v>
      </c>
      <c r="C1218" s="62">
        <v>0</v>
      </c>
      <c r="D1218" t="s">
        <v>8451</v>
      </c>
    </row>
    <row r="1219" spans="1:4">
      <c r="A1219" t="s">
        <v>3285</v>
      </c>
      <c r="B1219" s="54">
        <v>10</v>
      </c>
      <c r="C1219" s="62">
        <v>0</v>
      </c>
      <c r="D1219" t="s">
        <v>8453</v>
      </c>
    </row>
    <row r="1220" spans="1:4">
      <c r="A1220" t="s">
        <v>3367</v>
      </c>
      <c r="B1220" s="54">
        <v>10</v>
      </c>
      <c r="C1220" s="62">
        <v>0</v>
      </c>
      <c r="D1220" t="s">
        <v>8455</v>
      </c>
    </row>
    <row r="1221" spans="1:4">
      <c r="A1221" t="s">
        <v>4115</v>
      </c>
      <c r="B1221" s="54">
        <v>10</v>
      </c>
      <c r="C1221" s="62">
        <v>0</v>
      </c>
      <c r="D1221" t="s">
        <v>8457</v>
      </c>
    </row>
    <row r="1222" spans="1:4">
      <c r="A1222" t="s">
        <v>2122</v>
      </c>
      <c r="B1222" s="54">
        <v>10</v>
      </c>
      <c r="C1222" s="62">
        <v>0</v>
      </c>
      <c r="D1222" t="s">
        <v>8459</v>
      </c>
    </row>
    <row r="1223" spans="1:4">
      <c r="A1223" t="s">
        <v>133</v>
      </c>
      <c r="B1223" s="54">
        <v>10</v>
      </c>
      <c r="C1223" s="62">
        <v>0</v>
      </c>
      <c r="D1223" t="s">
        <v>8461</v>
      </c>
    </row>
    <row r="1224" spans="1:4">
      <c r="A1224" t="s">
        <v>1484</v>
      </c>
      <c r="B1224" s="54">
        <v>10</v>
      </c>
      <c r="C1224" s="62">
        <v>0</v>
      </c>
      <c r="D1224" t="s">
        <v>8463</v>
      </c>
    </row>
    <row r="1225" spans="1:4">
      <c r="A1225" t="s">
        <v>3289</v>
      </c>
      <c r="B1225" s="54">
        <v>10</v>
      </c>
      <c r="C1225" s="62">
        <v>0</v>
      </c>
      <c r="D1225" t="s">
        <v>8465</v>
      </c>
    </row>
    <row r="1226" spans="1:4">
      <c r="A1226" t="s">
        <v>3333</v>
      </c>
      <c r="B1226" s="54">
        <v>10</v>
      </c>
      <c r="C1226" s="62">
        <v>0</v>
      </c>
      <c r="D1226" t="s">
        <v>8467</v>
      </c>
    </row>
    <row r="1227" spans="1:4">
      <c r="A1227" t="s">
        <v>2604</v>
      </c>
      <c r="B1227" s="54">
        <v>10</v>
      </c>
      <c r="C1227" s="62">
        <v>0</v>
      </c>
      <c r="D1227" t="s">
        <v>8469</v>
      </c>
    </row>
    <row r="1228" spans="1:4">
      <c r="A1228" t="s">
        <v>243</v>
      </c>
      <c r="B1228" s="54">
        <v>10</v>
      </c>
      <c r="C1228" s="62">
        <v>0</v>
      </c>
      <c r="D1228" t="s">
        <v>8471</v>
      </c>
    </row>
    <row r="1229" spans="1:4">
      <c r="A1229" t="s">
        <v>2051</v>
      </c>
      <c r="B1229" s="54">
        <v>10</v>
      </c>
      <c r="C1229" s="62">
        <v>0</v>
      </c>
      <c r="D1229" t="s">
        <v>8473</v>
      </c>
    </row>
    <row r="1230" spans="1:4">
      <c r="A1230" t="s">
        <v>5453</v>
      </c>
      <c r="B1230" s="54">
        <v>10</v>
      </c>
      <c r="C1230" s="62">
        <v>0</v>
      </c>
      <c r="D1230" t="s">
        <v>8475</v>
      </c>
    </row>
    <row r="1231" spans="1:4">
      <c r="A1231" t="s">
        <v>103</v>
      </c>
      <c r="B1231" s="54">
        <v>10</v>
      </c>
      <c r="C1231" s="62">
        <v>0</v>
      </c>
      <c r="D1231" t="s">
        <v>8477</v>
      </c>
    </row>
    <row r="1232" spans="1:4">
      <c r="A1232" t="s">
        <v>4106</v>
      </c>
      <c r="B1232" s="54">
        <v>10</v>
      </c>
      <c r="C1232" s="62">
        <v>0</v>
      </c>
      <c r="D1232" t="s">
        <v>8479</v>
      </c>
    </row>
    <row r="1233" spans="1:4">
      <c r="A1233" t="s">
        <v>269</v>
      </c>
      <c r="B1233" s="54">
        <v>10</v>
      </c>
      <c r="C1233" s="62">
        <v>0</v>
      </c>
      <c r="D1233" t="s">
        <v>8481</v>
      </c>
    </row>
    <row r="1234" spans="1:4">
      <c r="A1234" t="s">
        <v>267</v>
      </c>
      <c r="B1234" s="54">
        <v>10</v>
      </c>
      <c r="C1234" s="62">
        <v>0</v>
      </c>
      <c r="D1234" t="s">
        <v>8483</v>
      </c>
    </row>
    <row r="1235" spans="1:4">
      <c r="A1235" t="s">
        <v>2537</v>
      </c>
      <c r="B1235" s="54">
        <v>10</v>
      </c>
      <c r="C1235" s="62">
        <v>0</v>
      </c>
      <c r="D1235" t="s">
        <v>8485</v>
      </c>
    </row>
    <row r="1236" spans="1:4">
      <c r="A1236" t="s">
        <v>3439</v>
      </c>
      <c r="B1236" s="54">
        <v>10</v>
      </c>
      <c r="C1236" s="62">
        <v>0</v>
      </c>
      <c r="D1236" t="s">
        <v>8487</v>
      </c>
    </row>
    <row r="1237" spans="1:4">
      <c r="A1237" t="s">
        <v>2591</v>
      </c>
      <c r="B1237" s="54">
        <v>10</v>
      </c>
      <c r="C1237" s="62">
        <v>0</v>
      </c>
      <c r="D1237" t="s">
        <v>8489</v>
      </c>
    </row>
    <row r="1238" spans="1:4">
      <c r="A1238" t="s">
        <v>74</v>
      </c>
      <c r="B1238" s="54">
        <v>10</v>
      </c>
      <c r="C1238" s="62">
        <v>0</v>
      </c>
      <c r="D1238" t="s">
        <v>8491</v>
      </c>
    </row>
    <row r="1239" spans="1:4">
      <c r="A1239" t="s">
        <v>248</v>
      </c>
      <c r="B1239" s="54">
        <v>10</v>
      </c>
      <c r="C1239" s="62">
        <v>0</v>
      </c>
      <c r="D1239" t="s">
        <v>8493</v>
      </c>
    </row>
    <row r="1240" spans="1:4">
      <c r="A1240" t="s">
        <v>3254</v>
      </c>
      <c r="B1240" s="54">
        <v>10</v>
      </c>
      <c r="C1240" s="62">
        <v>0</v>
      </c>
      <c r="D1240" t="s">
        <v>8495</v>
      </c>
    </row>
    <row r="1241" spans="1:4">
      <c r="A1241" t="s">
        <v>2134</v>
      </c>
      <c r="B1241" s="54">
        <v>10</v>
      </c>
      <c r="C1241" s="62">
        <v>0</v>
      </c>
      <c r="D1241" t="s">
        <v>8497</v>
      </c>
    </row>
    <row r="1242" spans="1:4">
      <c r="A1242" t="s">
        <v>5454</v>
      </c>
      <c r="B1242" s="54">
        <v>10</v>
      </c>
      <c r="C1242" s="62">
        <v>0</v>
      </c>
      <c r="D1242" t="s">
        <v>8499</v>
      </c>
    </row>
    <row r="1243" spans="1:4">
      <c r="A1243" t="s">
        <v>207</v>
      </c>
      <c r="B1243" s="54">
        <v>10</v>
      </c>
      <c r="C1243" s="62">
        <v>0</v>
      </c>
      <c r="D1243" t="s">
        <v>8501</v>
      </c>
    </row>
    <row r="1244" spans="1:4">
      <c r="A1244" t="s">
        <v>56</v>
      </c>
      <c r="B1244" s="54">
        <v>10</v>
      </c>
      <c r="C1244" s="62">
        <v>0</v>
      </c>
      <c r="D1244" t="s">
        <v>8503</v>
      </c>
    </row>
    <row r="1245" spans="1:4">
      <c r="A1245" t="s">
        <v>3275</v>
      </c>
      <c r="B1245" s="54">
        <v>10</v>
      </c>
      <c r="C1245" s="62">
        <v>0</v>
      </c>
      <c r="D1245" t="s">
        <v>1206</v>
      </c>
    </row>
    <row r="1246" spans="1:4">
      <c r="A1246" t="s">
        <v>1447</v>
      </c>
      <c r="B1246" s="54">
        <v>10</v>
      </c>
      <c r="C1246" s="62">
        <v>0</v>
      </c>
      <c r="D1246" t="s">
        <v>1207</v>
      </c>
    </row>
    <row r="1247" spans="1:4">
      <c r="A1247" t="s">
        <v>5420</v>
      </c>
      <c r="B1247" s="54">
        <v>10</v>
      </c>
      <c r="C1247" s="62">
        <v>0</v>
      </c>
      <c r="D1247" t="s">
        <v>1208</v>
      </c>
    </row>
    <row r="1248" spans="1:4">
      <c r="A1248" t="s">
        <v>2648</v>
      </c>
      <c r="B1248" s="54">
        <v>10</v>
      </c>
      <c r="C1248" s="62">
        <v>0</v>
      </c>
      <c r="D1248" t="s">
        <v>1209</v>
      </c>
    </row>
    <row r="1249" spans="1:4">
      <c r="A1249" t="s">
        <v>3405</v>
      </c>
      <c r="B1249" s="54">
        <v>10</v>
      </c>
      <c r="C1249" s="62">
        <v>0</v>
      </c>
      <c r="D1249" t="s">
        <v>1211</v>
      </c>
    </row>
    <row r="1250" spans="1:4">
      <c r="A1250" t="s">
        <v>687</v>
      </c>
      <c r="B1250" s="54">
        <v>10</v>
      </c>
      <c r="C1250" s="62">
        <v>0</v>
      </c>
      <c r="D1250" t="s">
        <v>1212</v>
      </c>
    </row>
    <row r="1251" spans="1:4">
      <c r="A1251" t="s">
        <v>4116</v>
      </c>
      <c r="B1251" s="54">
        <v>10</v>
      </c>
      <c r="C1251" s="62">
        <v>0</v>
      </c>
      <c r="D1251" t="s">
        <v>1213</v>
      </c>
    </row>
    <row r="1252" spans="1:4">
      <c r="A1252" t="s">
        <v>1453</v>
      </c>
      <c r="B1252" s="54">
        <v>10</v>
      </c>
      <c r="C1252" s="62">
        <v>0</v>
      </c>
      <c r="D1252" t="s">
        <v>1216</v>
      </c>
    </row>
    <row r="1253" spans="1:4">
      <c r="A1253" t="s">
        <v>2564</v>
      </c>
      <c r="B1253" s="54">
        <v>10</v>
      </c>
      <c r="C1253" s="62">
        <v>0</v>
      </c>
      <c r="D1253" t="s">
        <v>1217</v>
      </c>
    </row>
    <row r="1254" spans="1:4">
      <c r="A1254" t="s">
        <v>2582</v>
      </c>
      <c r="B1254" s="54">
        <v>10</v>
      </c>
      <c r="C1254" s="62">
        <v>0</v>
      </c>
      <c r="D1254" t="s">
        <v>1218</v>
      </c>
    </row>
    <row r="1255" spans="1:4">
      <c r="A1255" t="s">
        <v>3256</v>
      </c>
      <c r="B1255" s="54">
        <v>10</v>
      </c>
      <c r="C1255" s="62">
        <v>0</v>
      </c>
      <c r="D1255" t="s">
        <v>1219</v>
      </c>
    </row>
    <row r="1256" spans="1:4">
      <c r="A1256" t="s">
        <v>182</v>
      </c>
      <c r="B1256" s="54">
        <v>10</v>
      </c>
      <c r="C1256" s="62">
        <v>0</v>
      </c>
      <c r="D1256" t="s">
        <v>1220</v>
      </c>
    </row>
    <row r="1257" spans="1:4">
      <c r="A1257" t="s">
        <v>148</v>
      </c>
      <c r="B1257" s="54">
        <v>10</v>
      </c>
      <c r="C1257" s="62">
        <v>0</v>
      </c>
      <c r="D1257" t="s">
        <v>1221</v>
      </c>
    </row>
    <row r="1258" spans="1:4">
      <c r="A1258" t="s">
        <v>2048</v>
      </c>
      <c r="B1258" s="54">
        <v>10</v>
      </c>
      <c r="C1258" s="62">
        <v>0</v>
      </c>
      <c r="D1258" t="s">
        <v>1222</v>
      </c>
    </row>
    <row r="1259" spans="1:4">
      <c r="A1259" t="s">
        <v>2592</v>
      </c>
      <c r="B1259" s="54">
        <v>10</v>
      </c>
      <c r="C1259" s="62">
        <v>0</v>
      </c>
      <c r="D1259" t="s">
        <v>1223</v>
      </c>
    </row>
    <row r="1260" spans="1:4">
      <c r="A1260" t="s">
        <v>2594</v>
      </c>
      <c r="B1260" s="54">
        <v>10</v>
      </c>
      <c r="C1260" s="62">
        <v>0</v>
      </c>
      <c r="D1260" t="s">
        <v>1224</v>
      </c>
    </row>
    <row r="1261" spans="1:4">
      <c r="A1261" t="s">
        <v>1583</v>
      </c>
      <c r="B1261" s="54">
        <v>10</v>
      </c>
      <c r="C1261" s="62">
        <v>0</v>
      </c>
      <c r="D1261" t="s">
        <v>1225</v>
      </c>
    </row>
    <row r="1262" spans="1:4">
      <c r="A1262" t="s">
        <v>2133</v>
      </c>
      <c r="B1262" s="54">
        <v>10</v>
      </c>
      <c r="C1262" s="62">
        <v>0</v>
      </c>
      <c r="D1262" t="s">
        <v>1226</v>
      </c>
    </row>
    <row r="1263" spans="1:4">
      <c r="A1263" t="s">
        <v>2115</v>
      </c>
      <c r="B1263" s="54">
        <v>10</v>
      </c>
      <c r="C1263" s="62">
        <v>0</v>
      </c>
      <c r="D1263" t="s">
        <v>1227</v>
      </c>
    </row>
    <row r="1264" spans="1:4">
      <c r="A1264" t="s">
        <v>4095</v>
      </c>
      <c r="B1264" s="54">
        <v>10</v>
      </c>
      <c r="C1264" s="62">
        <v>0</v>
      </c>
      <c r="D1264" t="s">
        <v>1228</v>
      </c>
    </row>
    <row r="1265" spans="1:4">
      <c r="A1265" t="s">
        <v>1576</v>
      </c>
      <c r="B1265" s="54">
        <v>10</v>
      </c>
      <c r="C1265" s="62">
        <v>0</v>
      </c>
      <c r="D1265" t="s">
        <v>1229</v>
      </c>
    </row>
    <row r="1266" spans="1:4">
      <c r="A1266" t="s">
        <v>2078</v>
      </c>
      <c r="B1266" s="54">
        <v>10</v>
      </c>
      <c r="C1266" s="62">
        <v>0</v>
      </c>
      <c r="D1266" t="s">
        <v>1230</v>
      </c>
    </row>
    <row r="1267" spans="1:4">
      <c r="A1267" t="s">
        <v>2088</v>
      </c>
      <c r="B1267" s="54">
        <v>10</v>
      </c>
      <c r="C1267" s="62">
        <v>0</v>
      </c>
      <c r="D1267" t="s">
        <v>1232</v>
      </c>
    </row>
    <row r="1268" spans="1:4">
      <c r="A1268" t="s">
        <v>3906</v>
      </c>
      <c r="B1268" s="54">
        <v>10</v>
      </c>
      <c r="C1268" s="62">
        <v>0</v>
      </c>
      <c r="D1268" t="s">
        <v>1233</v>
      </c>
    </row>
    <row r="1269" spans="1:4">
      <c r="A1269" t="s">
        <v>2136</v>
      </c>
      <c r="B1269" s="54">
        <v>10</v>
      </c>
      <c r="C1269" s="62">
        <v>0</v>
      </c>
      <c r="D1269" t="s">
        <v>1234</v>
      </c>
    </row>
    <row r="1270" spans="1:4">
      <c r="A1270" t="s">
        <v>1380</v>
      </c>
      <c r="B1270" s="54">
        <v>10</v>
      </c>
      <c r="C1270" s="62">
        <v>0</v>
      </c>
      <c r="D1270" t="s">
        <v>1235</v>
      </c>
    </row>
    <row r="1271" spans="1:4">
      <c r="A1271" t="s">
        <v>1296</v>
      </c>
      <c r="B1271" s="54">
        <v>10</v>
      </c>
      <c r="C1271" s="62">
        <v>0</v>
      </c>
      <c r="D1271" t="s">
        <v>1236</v>
      </c>
    </row>
    <row r="1272" spans="1:4">
      <c r="A1272" t="s">
        <v>1494</v>
      </c>
      <c r="B1272" s="54">
        <v>10</v>
      </c>
      <c r="C1272" s="62">
        <v>0</v>
      </c>
      <c r="D1272" t="s">
        <v>1237</v>
      </c>
    </row>
    <row r="1273" spans="1:4">
      <c r="A1273" t="s">
        <v>1596</v>
      </c>
      <c r="B1273" s="54">
        <v>10</v>
      </c>
      <c r="C1273" s="62">
        <v>0</v>
      </c>
      <c r="D1273" t="s">
        <v>4428</v>
      </c>
    </row>
    <row r="1274" spans="1:4">
      <c r="A1274" t="s">
        <v>2084</v>
      </c>
      <c r="B1274" s="54">
        <v>10</v>
      </c>
      <c r="C1274" s="62">
        <v>0</v>
      </c>
      <c r="D1274" t="s">
        <v>1238</v>
      </c>
    </row>
    <row r="1275" spans="1:4">
      <c r="A1275" t="s">
        <v>5440</v>
      </c>
      <c r="B1275" s="54">
        <v>10</v>
      </c>
      <c r="C1275" s="62">
        <v>0</v>
      </c>
      <c r="D1275" t="s">
        <v>1239</v>
      </c>
    </row>
    <row r="1276" spans="1:4">
      <c r="A1276" t="s">
        <v>240</v>
      </c>
      <c r="B1276" s="54">
        <v>10</v>
      </c>
      <c r="C1276" s="62">
        <v>0</v>
      </c>
      <c r="D1276" t="s">
        <v>1240</v>
      </c>
    </row>
    <row r="1277" spans="1:4">
      <c r="A1277" t="s">
        <v>3278</v>
      </c>
      <c r="B1277" s="54">
        <v>10</v>
      </c>
      <c r="C1277" s="62">
        <v>0</v>
      </c>
      <c r="D1277" t="s">
        <v>1241</v>
      </c>
    </row>
    <row r="1278" spans="1:4">
      <c r="A1278" t="s">
        <v>2580</v>
      </c>
      <c r="B1278" s="54">
        <v>10</v>
      </c>
      <c r="C1278" s="62">
        <v>0</v>
      </c>
      <c r="D1278" t="s">
        <v>1242</v>
      </c>
    </row>
    <row r="1279" spans="1:4">
      <c r="A1279" t="s">
        <v>2558</v>
      </c>
      <c r="B1279" s="54">
        <v>10</v>
      </c>
      <c r="C1279" s="62">
        <v>0</v>
      </c>
      <c r="D1279" t="s">
        <v>1243</v>
      </c>
    </row>
    <row r="1280" spans="1:4">
      <c r="A1280" t="s">
        <v>2572</v>
      </c>
      <c r="B1280" s="54">
        <v>10</v>
      </c>
      <c r="C1280" s="62">
        <v>0</v>
      </c>
      <c r="D1280" t="s">
        <v>1244</v>
      </c>
    </row>
    <row r="1281" spans="1:4">
      <c r="A1281" t="s">
        <v>193</v>
      </c>
      <c r="B1281" s="54">
        <v>10</v>
      </c>
      <c r="C1281" s="62">
        <v>0</v>
      </c>
      <c r="D1281" t="s">
        <v>1245</v>
      </c>
    </row>
    <row r="1282" spans="1:4">
      <c r="A1282" t="s">
        <v>5455</v>
      </c>
      <c r="B1282" s="54">
        <v>10</v>
      </c>
      <c r="C1282" s="62">
        <v>0</v>
      </c>
      <c r="D1282" t="s">
        <v>1246</v>
      </c>
    </row>
    <row r="1283" spans="1:4">
      <c r="A1283" t="s">
        <v>1661</v>
      </c>
      <c r="B1283" s="54">
        <v>10</v>
      </c>
      <c r="C1283" s="62">
        <v>0</v>
      </c>
      <c r="D1283" t="s">
        <v>1247</v>
      </c>
    </row>
    <row r="1284" spans="1:4">
      <c r="A1284" t="s">
        <v>1550</v>
      </c>
      <c r="B1284" s="54">
        <v>10</v>
      </c>
      <c r="C1284" s="62">
        <v>0</v>
      </c>
      <c r="D1284" t="s">
        <v>1248</v>
      </c>
    </row>
    <row r="1285" spans="1:4">
      <c r="A1285" t="s">
        <v>1395</v>
      </c>
      <c r="B1285" s="54">
        <v>10</v>
      </c>
      <c r="C1285" s="62">
        <v>0</v>
      </c>
      <c r="D1285" t="s">
        <v>1249</v>
      </c>
    </row>
    <row r="1286" spans="1:4">
      <c r="A1286" t="s">
        <v>1577</v>
      </c>
      <c r="B1286" s="54">
        <v>10</v>
      </c>
      <c r="C1286" s="62">
        <v>0</v>
      </c>
      <c r="D1286" t="s">
        <v>1250</v>
      </c>
    </row>
    <row r="1287" spans="1:4">
      <c r="A1287" t="s">
        <v>5456</v>
      </c>
      <c r="B1287" s="54">
        <v>10</v>
      </c>
      <c r="C1287" s="62">
        <v>0</v>
      </c>
      <c r="D1287" t="s">
        <v>1251</v>
      </c>
    </row>
    <row r="1288" spans="1:4">
      <c r="A1288" t="s">
        <v>22</v>
      </c>
      <c r="B1288" s="54">
        <v>10</v>
      </c>
      <c r="C1288" s="62">
        <v>0</v>
      </c>
      <c r="D1288" t="s">
        <v>1253</v>
      </c>
    </row>
    <row r="1289" spans="1:4">
      <c r="A1289" t="s">
        <v>1571</v>
      </c>
      <c r="B1289" s="54">
        <v>10</v>
      </c>
      <c r="C1289" s="62">
        <v>0</v>
      </c>
      <c r="D1289" t="s">
        <v>1255</v>
      </c>
    </row>
    <row r="1290" spans="1:4">
      <c r="A1290" t="s">
        <v>1664</v>
      </c>
      <c r="B1290" s="54">
        <v>10</v>
      </c>
      <c r="C1290" s="62">
        <v>0</v>
      </c>
      <c r="D1290" t="s">
        <v>1256</v>
      </c>
    </row>
    <row r="1291" spans="1:4">
      <c r="A1291" t="s">
        <v>5438</v>
      </c>
      <c r="B1291" s="54">
        <v>10</v>
      </c>
      <c r="C1291" s="62">
        <v>0</v>
      </c>
      <c r="D1291" t="s">
        <v>1257</v>
      </c>
    </row>
    <row r="1292" spans="1:4">
      <c r="A1292" t="s">
        <v>4094</v>
      </c>
      <c r="B1292" s="54">
        <v>10</v>
      </c>
      <c r="C1292" s="62">
        <v>0</v>
      </c>
      <c r="D1292" t="s">
        <v>1258</v>
      </c>
    </row>
    <row r="1293" spans="1:4">
      <c r="A1293" t="s">
        <v>139</v>
      </c>
      <c r="B1293" s="54">
        <v>10</v>
      </c>
      <c r="C1293" s="62">
        <v>0</v>
      </c>
      <c r="D1293" t="s">
        <v>1259</v>
      </c>
    </row>
    <row r="1294" spans="1:4">
      <c r="A1294" t="s">
        <v>2056</v>
      </c>
      <c r="B1294" s="54">
        <v>10</v>
      </c>
      <c r="C1294" s="62">
        <v>0</v>
      </c>
      <c r="D1294" t="s">
        <v>1260</v>
      </c>
    </row>
    <row r="1295" spans="1:4">
      <c r="A1295" t="s">
        <v>151</v>
      </c>
      <c r="B1295" s="54">
        <v>10</v>
      </c>
      <c r="C1295" s="62">
        <v>0</v>
      </c>
      <c r="D1295" t="s">
        <v>1261</v>
      </c>
    </row>
    <row r="1296" spans="1:4">
      <c r="A1296" t="s">
        <v>2049</v>
      </c>
      <c r="B1296" s="54">
        <v>10</v>
      </c>
      <c r="C1296" s="62">
        <v>0</v>
      </c>
      <c r="D1296" t="s">
        <v>1262</v>
      </c>
    </row>
    <row r="1297" spans="1:4">
      <c r="A1297" t="s">
        <v>2559</v>
      </c>
      <c r="B1297" s="54">
        <v>10</v>
      </c>
      <c r="C1297" s="62">
        <v>0</v>
      </c>
      <c r="D1297" t="s">
        <v>1263</v>
      </c>
    </row>
    <row r="1298" spans="1:4">
      <c r="A1298" t="s">
        <v>1595</v>
      </c>
      <c r="B1298" s="54">
        <v>10</v>
      </c>
      <c r="C1298" s="62">
        <v>0</v>
      </c>
      <c r="D1298" t="s">
        <v>1264</v>
      </c>
    </row>
    <row r="1299" spans="1:4">
      <c r="A1299" t="s">
        <v>3734</v>
      </c>
      <c r="B1299" s="54">
        <v>10</v>
      </c>
      <c r="C1299" s="62">
        <v>0</v>
      </c>
      <c r="D1299" t="s">
        <v>1265</v>
      </c>
    </row>
    <row r="1300" spans="1:4">
      <c r="A1300" t="s">
        <v>2560</v>
      </c>
      <c r="B1300" s="54">
        <v>10</v>
      </c>
      <c r="C1300" s="62">
        <v>0</v>
      </c>
      <c r="D1300" t="s">
        <v>1266</v>
      </c>
    </row>
    <row r="1301" spans="1:4">
      <c r="A1301" t="s">
        <v>3799</v>
      </c>
      <c r="B1301" s="54">
        <v>10</v>
      </c>
      <c r="C1301" s="62">
        <v>0</v>
      </c>
      <c r="D1301" t="s">
        <v>1267</v>
      </c>
    </row>
    <row r="1302" spans="1:4">
      <c r="A1302" t="s">
        <v>1473</v>
      </c>
      <c r="B1302" s="54">
        <v>10</v>
      </c>
      <c r="C1302" s="62">
        <v>0</v>
      </c>
      <c r="D1302" t="s">
        <v>1268</v>
      </c>
    </row>
    <row r="1303" spans="1:4">
      <c r="A1303" t="s">
        <v>2641</v>
      </c>
      <c r="B1303" s="54">
        <v>10</v>
      </c>
      <c r="C1303" s="62">
        <v>0</v>
      </c>
      <c r="D1303" t="s">
        <v>1269</v>
      </c>
    </row>
    <row r="1304" spans="1:4">
      <c r="A1304" t="s">
        <v>5457</v>
      </c>
      <c r="B1304" s="54">
        <v>10</v>
      </c>
      <c r="C1304" s="62">
        <v>0</v>
      </c>
      <c r="D1304" t="s">
        <v>1270</v>
      </c>
    </row>
    <row r="1305" spans="1:4">
      <c r="A1305" t="s">
        <v>1604</v>
      </c>
      <c r="B1305" s="54">
        <v>10</v>
      </c>
      <c r="C1305" s="62">
        <v>0</v>
      </c>
      <c r="D1305" t="s">
        <v>1271</v>
      </c>
    </row>
    <row r="1306" spans="1:4">
      <c r="A1306" t="s">
        <v>2727</v>
      </c>
      <c r="B1306" s="54">
        <v>10</v>
      </c>
      <c r="C1306" s="62">
        <v>0</v>
      </c>
      <c r="D1306" t="s">
        <v>1272</v>
      </c>
    </row>
    <row r="1307" spans="1:4">
      <c r="A1307" t="s">
        <v>725</v>
      </c>
      <c r="B1307" s="54">
        <v>10</v>
      </c>
      <c r="C1307" s="62">
        <v>0</v>
      </c>
      <c r="D1307" t="s">
        <v>1273</v>
      </c>
    </row>
    <row r="1308" spans="1:4">
      <c r="A1308" t="s">
        <v>3740</v>
      </c>
      <c r="B1308" s="54">
        <v>10</v>
      </c>
      <c r="C1308" s="62">
        <v>0</v>
      </c>
      <c r="D1308" t="s">
        <v>1274</v>
      </c>
    </row>
    <row r="1309" spans="1:4">
      <c r="A1309" t="s">
        <v>2734</v>
      </c>
      <c r="B1309" s="54">
        <v>10</v>
      </c>
      <c r="C1309" s="62">
        <v>0</v>
      </c>
      <c r="D1309" t="s">
        <v>1275</v>
      </c>
    </row>
    <row r="1310" spans="1:4">
      <c r="A1310" t="s">
        <v>2276</v>
      </c>
      <c r="B1310" s="54">
        <v>10</v>
      </c>
      <c r="C1310" s="62">
        <v>0</v>
      </c>
      <c r="D1310" t="s">
        <v>1276</v>
      </c>
    </row>
    <row r="1311" spans="1:4">
      <c r="A1311" t="s">
        <v>5458</v>
      </c>
      <c r="B1311" s="54">
        <v>10</v>
      </c>
      <c r="C1311" s="62">
        <v>0</v>
      </c>
      <c r="D1311" t="s">
        <v>4429</v>
      </c>
    </row>
    <row r="1312" spans="1:4">
      <c r="A1312" t="s">
        <v>2295</v>
      </c>
      <c r="B1312" s="54">
        <v>10</v>
      </c>
      <c r="C1312" s="62">
        <v>0</v>
      </c>
      <c r="D1312" t="s">
        <v>1277</v>
      </c>
    </row>
    <row r="1313" spans="1:4">
      <c r="A1313" t="s">
        <v>2679</v>
      </c>
      <c r="B1313" s="54">
        <v>10</v>
      </c>
      <c r="C1313" s="62">
        <v>0</v>
      </c>
      <c r="D1313" t="s">
        <v>1278</v>
      </c>
    </row>
    <row r="1314" spans="1:4">
      <c r="A1314" t="s">
        <v>2570</v>
      </c>
      <c r="B1314" s="54">
        <v>10</v>
      </c>
      <c r="C1314" s="62">
        <v>0</v>
      </c>
      <c r="D1314" t="s">
        <v>1279</v>
      </c>
    </row>
    <row r="1315" spans="1:4">
      <c r="A1315" t="s">
        <v>2693</v>
      </c>
      <c r="B1315" s="54">
        <v>10</v>
      </c>
      <c r="C1315" s="62">
        <v>0</v>
      </c>
      <c r="D1315" t="s">
        <v>1280</v>
      </c>
    </row>
    <row r="1316" spans="1:4">
      <c r="A1316" t="s">
        <v>2642</v>
      </c>
      <c r="B1316" s="54">
        <v>10</v>
      </c>
      <c r="C1316" s="62">
        <v>0</v>
      </c>
      <c r="D1316" t="s">
        <v>1281</v>
      </c>
    </row>
    <row r="1317" spans="1:4">
      <c r="A1317" t="s">
        <v>2629</v>
      </c>
      <c r="B1317" s="54">
        <v>10</v>
      </c>
      <c r="C1317" s="62">
        <v>0</v>
      </c>
      <c r="D1317" t="s">
        <v>1282</v>
      </c>
    </row>
    <row r="1318" spans="1:4">
      <c r="A1318" t="s">
        <v>3359</v>
      </c>
      <c r="B1318" s="54">
        <v>10</v>
      </c>
      <c r="C1318" s="62">
        <v>0</v>
      </c>
      <c r="D1318" t="s">
        <v>1284</v>
      </c>
    </row>
    <row r="1319" spans="1:4">
      <c r="A1319" t="s">
        <v>846</v>
      </c>
      <c r="B1319" s="54">
        <v>10</v>
      </c>
      <c r="C1319" s="62">
        <v>0</v>
      </c>
      <c r="D1319" t="s">
        <v>1285</v>
      </c>
    </row>
    <row r="1320" spans="1:4">
      <c r="A1320" t="s">
        <v>835</v>
      </c>
      <c r="B1320" s="54">
        <v>10</v>
      </c>
      <c r="C1320" s="62">
        <v>0</v>
      </c>
      <c r="D1320" t="s">
        <v>1286</v>
      </c>
    </row>
    <row r="1321" spans="1:4">
      <c r="A1321" t="s">
        <v>3806</v>
      </c>
      <c r="B1321" s="54">
        <v>10</v>
      </c>
      <c r="C1321" s="62">
        <v>0</v>
      </c>
      <c r="D1321" t="s">
        <v>1287</v>
      </c>
    </row>
    <row r="1322" spans="1:4">
      <c r="A1322" t="s">
        <v>3464</v>
      </c>
      <c r="B1322" s="54">
        <v>10</v>
      </c>
      <c r="C1322" s="62">
        <v>0</v>
      </c>
      <c r="D1322" t="s">
        <v>1288</v>
      </c>
    </row>
    <row r="1323" spans="1:4">
      <c r="A1323" t="s">
        <v>2585</v>
      </c>
      <c r="B1323" s="54">
        <v>10</v>
      </c>
      <c r="C1323" s="62">
        <v>0</v>
      </c>
      <c r="D1323" t="s">
        <v>1290</v>
      </c>
    </row>
    <row r="1324" spans="1:4">
      <c r="A1324" t="s">
        <v>752</v>
      </c>
      <c r="B1324" s="54">
        <v>10</v>
      </c>
      <c r="C1324" s="62">
        <v>0</v>
      </c>
      <c r="D1324" t="s">
        <v>1292</v>
      </c>
    </row>
    <row r="1325" spans="1:4">
      <c r="A1325" t="s">
        <v>1589</v>
      </c>
      <c r="B1325" s="54">
        <v>10</v>
      </c>
      <c r="C1325" s="62">
        <v>0</v>
      </c>
      <c r="D1325" t="s">
        <v>1293</v>
      </c>
    </row>
    <row r="1326" spans="1:4">
      <c r="A1326" t="s">
        <v>1592</v>
      </c>
      <c r="B1326" s="54">
        <v>10</v>
      </c>
      <c r="C1326" s="62">
        <v>0</v>
      </c>
      <c r="D1326" t="s">
        <v>4430</v>
      </c>
    </row>
    <row r="1327" spans="1:4">
      <c r="A1327" t="s">
        <v>1599</v>
      </c>
      <c r="B1327" s="54">
        <v>10</v>
      </c>
      <c r="C1327" s="62">
        <v>0</v>
      </c>
      <c r="D1327" t="s">
        <v>4431</v>
      </c>
    </row>
    <row r="1328" spans="1:4">
      <c r="A1328" t="s">
        <v>1422</v>
      </c>
      <c r="B1328" s="54">
        <v>10</v>
      </c>
      <c r="C1328" s="62">
        <v>0</v>
      </c>
      <c r="D1328" t="s">
        <v>4432</v>
      </c>
    </row>
    <row r="1329" spans="1:4">
      <c r="A1329" t="s">
        <v>3749</v>
      </c>
      <c r="B1329" s="54">
        <v>10</v>
      </c>
      <c r="C1329" s="62">
        <v>0</v>
      </c>
      <c r="D1329" t="s">
        <v>4433</v>
      </c>
    </row>
    <row r="1330" spans="1:4">
      <c r="A1330" t="s">
        <v>1283</v>
      </c>
      <c r="B1330" s="54">
        <v>10</v>
      </c>
      <c r="C1330" s="62">
        <v>0</v>
      </c>
      <c r="D1330" t="s">
        <v>4434</v>
      </c>
    </row>
    <row r="1331" spans="1:4">
      <c r="A1331" t="s">
        <v>5439</v>
      </c>
      <c r="B1331" s="54">
        <v>10</v>
      </c>
      <c r="C1331" s="62">
        <v>0</v>
      </c>
      <c r="D1331" t="s">
        <v>4435</v>
      </c>
    </row>
    <row r="1332" spans="1:4">
      <c r="A1332" t="s">
        <v>72</v>
      </c>
      <c r="B1332" s="54">
        <v>10</v>
      </c>
      <c r="C1332" s="62">
        <v>0</v>
      </c>
      <c r="D1332" t="s">
        <v>4436</v>
      </c>
    </row>
    <row r="1333" spans="1:4">
      <c r="A1333" t="s">
        <v>238</v>
      </c>
      <c r="B1333" s="54">
        <v>10</v>
      </c>
      <c r="C1333" s="62">
        <v>0</v>
      </c>
      <c r="D1333" t="s">
        <v>4437</v>
      </c>
    </row>
    <row r="1334" spans="1:4">
      <c r="A1334" t="s">
        <v>5459</v>
      </c>
      <c r="B1334" s="54">
        <v>10</v>
      </c>
      <c r="C1334" s="62">
        <v>0</v>
      </c>
      <c r="D1334" t="s">
        <v>4438</v>
      </c>
    </row>
    <row r="1335" spans="1:4">
      <c r="A1335" t="s">
        <v>4124</v>
      </c>
      <c r="B1335" s="54">
        <v>10</v>
      </c>
      <c r="C1335" s="62">
        <v>0</v>
      </c>
      <c r="D1335" t="s">
        <v>4439</v>
      </c>
    </row>
    <row r="1336" spans="1:4">
      <c r="A1336" t="s">
        <v>5460</v>
      </c>
      <c r="B1336" s="54">
        <v>10</v>
      </c>
      <c r="C1336" s="62">
        <v>0</v>
      </c>
      <c r="D1336" t="s">
        <v>4440</v>
      </c>
    </row>
    <row r="1337" spans="1:4">
      <c r="A1337" t="s">
        <v>5461</v>
      </c>
      <c r="B1337" s="54">
        <v>10</v>
      </c>
      <c r="C1337" s="62">
        <v>0</v>
      </c>
      <c r="D1337" t="s">
        <v>4441</v>
      </c>
    </row>
    <row r="1338" spans="1:4">
      <c r="A1338" t="s">
        <v>5462</v>
      </c>
      <c r="B1338" s="54">
        <v>10</v>
      </c>
      <c r="C1338" s="62">
        <v>0</v>
      </c>
      <c r="D1338" t="s">
        <v>4442</v>
      </c>
    </row>
    <row r="1339" spans="1:4">
      <c r="A1339" t="s">
        <v>2291</v>
      </c>
      <c r="B1339" s="54">
        <v>10</v>
      </c>
      <c r="C1339" s="62">
        <v>0</v>
      </c>
      <c r="D1339" t="s">
        <v>4443</v>
      </c>
    </row>
    <row r="1340" spans="1:4">
      <c r="A1340" t="s">
        <v>2293</v>
      </c>
      <c r="B1340" s="54">
        <v>10</v>
      </c>
      <c r="C1340" s="62">
        <v>0</v>
      </c>
      <c r="D1340" t="s">
        <v>4444</v>
      </c>
    </row>
    <row r="1341" spans="1:4">
      <c r="A1341" t="s">
        <v>2070</v>
      </c>
      <c r="B1341" s="54">
        <v>10</v>
      </c>
      <c r="C1341" s="62">
        <v>0</v>
      </c>
      <c r="D1341" t="s">
        <v>4445</v>
      </c>
    </row>
    <row r="1342" spans="1:4">
      <c r="A1342" t="s">
        <v>2546</v>
      </c>
      <c r="B1342" s="54">
        <v>10</v>
      </c>
      <c r="C1342" s="62">
        <v>0</v>
      </c>
      <c r="D1342" t="s">
        <v>4446</v>
      </c>
    </row>
    <row r="1343" spans="1:4">
      <c r="A1343" t="s">
        <v>129</v>
      </c>
      <c r="B1343" s="54">
        <v>10</v>
      </c>
      <c r="C1343" s="62">
        <v>0</v>
      </c>
      <c r="D1343" t="s">
        <v>4447</v>
      </c>
    </row>
    <row r="1344" spans="1:4">
      <c r="A1344" t="s">
        <v>3291</v>
      </c>
      <c r="B1344" s="54">
        <v>10</v>
      </c>
      <c r="C1344" s="62">
        <v>0</v>
      </c>
      <c r="D1344" t="s">
        <v>4448</v>
      </c>
    </row>
    <row r="1345" spans="1:4">
      <c r="A1345" t="s">
        <v>2603</v>
      </c>
      <c r="B1345" s="54">
        <v>10</v>
      </c>
      <c r="C1345" s="62">
        <v>0</v>
      </c>
      <c r="D1345" t="s">
        <v>4449</v>
      </c>
    </row>
    <row r="1346" spans="1:4">
      <c r="A1346" t="s">
        <v>2627</v>
      </c>
      <c r="B1346" s="54">
        <v>10</v>
      </c>
      <c r="C1346" s="62">
        <v>0</v>
      </c>
      <c r="D1346" t="s">
        <v>4450</v>
      </c>
    </row>
    <row r="1347" spans="1:4">
      <c r="A1347" t="s">
        <v>1740</v>
      </c>
      <c r="B1347" s="54">
        <v>10</v>
      </c>
      <c r="C1347" s="62">
        <v>0</v>
      </c>
      <c r="D1347" t="s">
        <v>4451</v>
      </c>
    </row>
    <row r="1348" spans="1:4">
      <c r="A1348" t="s">
        <v>2561</v>
      </c>
      <c r="B1348" s="54">
        <v>10</v>
      </c>
      <c r="C1348" s="62">
        <v>0</v>
      </c>
      <c r="D1348" t="s">
        <v>4452</v>
      </c>
    </row>
    <row r="1349" spans="1:4">
      <c r="A1349" t="s">
        <v>1581</v>
      </c>
      <c r="B1349" s="54">
        <v>10</v>
      </c>
      <c r="C1349" s="62">
        <v>0</v>
      </c>
      <c r="D1349" t="s">
        <v>4453</v>
      </c>
    </row>
    <row r="1350" spans="1:4">
      <c r="A1350" t="s">
        <v>100</v>
      </c>
      <c r="B1350" s="54">
        <v>10</v>
      </c>
      <c r="C1350" s="62">
        <v>0</v>
      </c>
      <c r="D1350" t="s">
        <v>4454</v>
      </c>
    </row>
    <row r="1351" spans="1:4">
      <c r="A1351" t="s">
        <v>2081</v>
      </c>
      <c r="B1351" s="54">
        <v>10</v>
      </c>
      <c r="C1351" s="62">
        <v>0</v>
      </c>
      <c r="D1351" t="s">
        <v>4455</v>
      </c>
    </row>
    <row r="1352" spans="1:4">
      <c r="A1352" t="s">
        <v>247</v>
      </c>
      <c r="B1352" s="54">
        <v>10</v>
      </c>
      <c r="C1352" s="62">
        <v>0</v>
      </c>
      <c r="D1352" t="s">
        <v>4456</v>
      </c>
    </row>
    <row r="1353" spans="1:4">
      <c r="A1353" t="s">
        <v>2536</v>
      </c>
      <c r="B1353" s="54">
        <v>10</v>
      </c>
      <c r="C1353" s="62">
        <v>0</v>
      </c>
      <c r="D1353" t="s">
        <v>4457</v>
      </c>
    </row>
    <row r="1354" spans="1:4">
      <c r="A1354" t="s">
        <v>2071</v>
      </c>
      <c r="B1354" s="54">
        <v>10</v>
      </c>
      <c r="C1354" s="62">
        <v>0</v>
      </c>
      <c r="D1354" t="s">
        <v>4458</v>
      </c>
    </row>
    <row r="1355" spans="1:4">
      <c r="A1355" t="s">
        <v>254</v>
      </c>
      <c r="B1355" s="54">
        <v>10</v>
      </c>
      <c r="C1355" s="62">
        <v>0</v>
      </c>
      <c r="D1355" t="s">
        <v>4459</v>
      </c>
    </row>
    <row r="1356" spans="1:4">
      <c r="A1356" t="s">
        <v>2073</v>
      </c>
      <c r="B1356" s="54">
        <v>10</v>
      </c>
      <c r="C1356" s="62">
        <v>0</v>
      </c>
      <c r="D1356" t="s">
        <v>4460</v>
      </c>
    </row>
    <row r="1357" spans="1:4">
      <c r="A1357" t="s">
        <v>2045</v>
      </c>
      <c r="B1357" s="54">
        <v>10</v>
      </c>
      <c r="C1357" s="62">
        <v>0</v>
      </c>
      <c r="D1357" t="s">
        <v>4461</v>
      </c>
    </row>
    <row r="1358" spans="1:4">
      <c r="A1358" t="s">
        <v>5463</v>
      </c>
      <c r="B1358" s="54">
        <v>10</v>
      </c>
      <c r="C1358" s="62">
        <v>0</v>
      </c>
      <c r="D1358" t="s">
        <v>4462</v>
      </c>
    </row>
    <row r="1359" spans="1:4">
      <c r="A1359" t="s">
        <v>2054</v>
      </c>
      <c r="B1359" s="54">
        <v>10</v>
      </c>
      <c r="C1359" s="62">
        <v>0</v>
      </c>
      <c r="D1359" t="s">
        <v>4463</v>
      </c>
    </row>
    <row r="1360" spans="1:4">
      <c r="A1360" t="s">
        <v>1558</v>
      </c>
      <c r="B1360" s="54">
        <v>10</v>
      </c>
      <c r="C1360" s="62">
        <v>0</v>
      </c>
      <c r="D1360" t="s">
        <v>4464</v>
      </c>
    </row>
    <row r="1361" spans="1:4">
      <c r="A1361" t="s">
        <v>3269</v>
      </c>
      <c r="B1361" s="54">
        <v>10</v>
      </c>
      <c r="C1361" s="62">
        <v>0</v>
      </c>
      <c r="D1361" t="s">
        <v>4465</v>
      </c>
    </row>
    <row r="1362" spans="1:4">
      <c r="A1362" t="s">
        <v>37</v>
      </c>
      <c r="B1362" s="54">
        <v>10</v>
      </c>
      <c r="C1362" s="62">
        <v>0</v>
      </c>
      <c r="D1362" t="s">
        <v>4466</v>
      </c>
    </row>
    <row r="1363" spans="1:4">
      <c r="A1363" t="s">
        <v>1606</v>
      </c>
      <c r="B1363" s="54">
        <v>10</v>
      </c>
      <c r="C1363" s="62">
        <v>0</v>
      </c>
      <c r="D1363" t="s">
        <v>4467</v>
      </c>
    </row>
    <row r="1364" spans="1:4">
      <c r="A1364" t="s">
        <v>1231</v>
      </c>
      <c r="B1364" s="54">
        <v>10</v>
      </c>
      <c r="C1364" s="62">
        <v>0</v>
      </c>
      <c r="D1364" t="s">
        <v>4468</v>
      </c>
    </row>
    <row r="1365" spans="1:4">
      <c r="A1365" t="s">
        <v>2562</v>
      </c>
      <c r="B1365" s="54">
        <v>10</v>
      </c>
      <c r="C1365" s="62">
        <v>0</v>
      </c>
      <c r="D1365" t="s">
        <v>4469</v>
      </c>
    </row>
    <row r="1366" spans="1:4">
      <c r="A1366" t="s">
        <v>245</v>
      </c>
      <c r="B1366" s="54">
        <v>10</v>
      </c>
      <c r="C1366" s="62">
        <v>0</v>
      </c>
      <c r="D1366" t="s">
        <v>4470</v>
      </c>
    </row>
    <row r="1367" spans="1:4">
      <c r="A1367" t="s">
        <v>2119</v>
      </c>
      <c r="B1367" s="54">
        <v>10</v>
      </c>
      <c r="C1367" s="62">
        <v>0</v>
      </c>
      <c r="D1367" t="s">
        <v>4471</v>
      </c>
    </row>
    <row r="1368" spans="1:4">
      <c r="A1368" t="s">
        <v>165</v>
      </c>
      <c r="B1368" s="54">
        <v>10</v>
      </c>
      <c r="C1368" s="62">
        <v>0</v>
      </c>
      <c r="D1368" t="s">
        <v>4472</v>
      </c>
    </row>
    <row r="1369" spans="1:4">
      <c r="A1369" t="s">
        <v>115</v>
      </c>
      <c r="B1369" s="54">
        <v>10</v>
      </c>
      <c r="C1369" s="62">
        <v>0</v>
      </c>
      <c r="D1369" t="s">
        <v>4473</v>
      </c>
    </row>
    <row r="1370" spans="1:4">
      <c r="A1370" t="s">
        <v>2091</v>
      </c>
      <c r="B1370" s="54">
        <v>10</v>
      </c>
      <c r="C1370" s="62">
        <v>0</v>
      </c>
      <c r="D1370" t="s">
        <v>4474</v>
      </c>
    </row>
    <row r="1371" spans="1:4">
      <c r="A1371" t="s">
        <v>1582</v>
      </c>
      <c r="B1371" s="54">
        <v>10</v>
      </c>
      <c r="C1371" s="62">
        <v>0</v>
      </c>
      <c r="D1371" t="s">
        <v>4475</v>
      </c>
    </row>
    <row r="1372" spans="1:4">
      <c r="A1372" t="s">
        <v>2121</v>
      </c>
      <c r="B1372" s="54">
        <v>10</v>
      </c>
      <c r="C1372" s="62">
        <v>0</v>
      </c>
      <c r="D1372" t="s">
        <v>4476</v>
      </c>
    </row>
    <row r="1373" spans="1:4">
      <c r="A1373" t="s">
        <v>5464</v>
      </c>
      <c r="B1373" s="54">
        <v>10</v>
      </c>
      <c r="C1373" s="62">
        <v>0</v>
      </c>
      <c r="D1373" t="s">
        <v>4477</v>
      </c>
    </row>
    <row r="1374" spans="1:4">
      <c r="A1374" t="s">
        <v>2270</v>
      </c>
      <c r="B1374" s="54">
        <v>10</v>
      </c>
      <c r="C1374" s="62">
        <v>0</v>
      </c>
      <c r="D1374" t="s">
        <v>4478</v>
      </c>
    </row>
    <row r="1375" spans="1:4">
      <c r="A1375" t="s">
        <v>2486</v>
      </c>
      <c r="B1375" s="54">
        <v>10</v>
      </c>
      <c r="C1375" s="62">
        <v>0</v>
      </c>
      <c r="D1375" t="s">
        <v>4479</v>
      </c>
    </row>
    <row r="1376" spans="1:4">
      <c r="A1376" t="s">
        <v>3913</v>
      </c>
      <c r="B1376" s="54">
        <v>10</v>
      </c>
      <c r="C1376" s="62">
        <v>0</v>
      </c>
      <c r="D1376" t="s">
        <v>4480</v>
      </c>
    </row>
    <row r="1377" spans="1:4">
      <c r="A1377" t="s">
        <v>4097</v>
      </c>
      <c r="B1377" s="54">
        <v>10</v>
      </c>
      <c r="C1377" s="62">
        <v>0</v>
      </c>
      <c r="D1377" t="s">
        <v>4481</v>
      </c>
    </row>
    <row r="1378" spans="1:4">
      <c r="A1378" t="s">
        <v>3272</v>
      </c>
      <c r="B1378" s="54">
        <v>10</v>
      </c>
      <c r="C1378" s="62">
        <v>0</v>
      </c>
      <c r="D1378" t="s">
        <v>4482</v>
      </c>
    </row>
    <row r="1379" spans="1:4">
      <c r="A1379" t="s">
        <v>187</v>
      </c>
      <c r="B1379" s="54">
        <v>10</v>
      </c>
      <c r="C1379" s="62">
        <v>0</v>
      </c>
      <c r="D1379" t="s">
        <v>4483</v>
      </c>
    </row>
    <row r="1380" spans="1:4">
      <c r="A1380" t="s">
        <v>93</v>
      </c>
      <c r="B1380" s="54">
        <v>10</v>
      </c>
      <c r="C1380" s="62">
        <v>0</v>
      </c>
      <c r="D1380" t="s">
        <v>4484</v>
      </c>
    </row>
    <row r="1381" spans="1:4">
      <c r="A1381" t="s">
        <v>4119</v>
      </c>
      <c r="B1381" s="54">
        <v>10</v>
      </c>
      <c r="C1381" s="62">
        <v>0</v>
      </c>
      <c r="D1381" t="s">
        <v>4485</v>
      </c>
    </row>
    <row r="1382" spans="1:4">
      <c r="A1382" t="s">
        <v>4091</v>
      </c>
      <c r="B1382" s="54">
        <v>10</v>
      </c>
      <c r="C1382" s="62">
        <v>0</v>
      </c>
      <c r="D1382" t="s">
        <v>4486</v>
      </c>
    </row>
    <row r="1383" spans="1:4">
      <c r="A1383" t="s">
        <v>4096</v>
      </c>
      <c r="B1383" s="54">
        <v>10</v>
      </c>
      <c r="C1383" s="62">
        <v>0</v>
      </c>
      <c r="D1383" t="s">
        <v>4487</v>
      </c>
    </row>
    <row r="1384" spans="1:4">
      <c r="A1384" t="s">
        <v>2140</v>
      </c>
      <c r="B1384" s="54">
        <v>10</v>
      </c>
      <c r="C1384" s="62">
        <v>0</v>
      </c>
      <c r="D1384" t="s">
        <v>4488</v>
      </c>
    </row>
    <row r="1385" spans="1:4">
      <c r="A1385" t="s">
        <v>3237</v>
      </c>
      <c r="B1385" s="54">
        <v>10</v>
      </c>
      <c r="C1385" s="62">
        <v>0</v>
      </c>
      <c r="D1385" t="s">
        <v>4489</v>
      </c>
    </row>
    <row r="1386" spans="1:4">
      <c r="A1386" t="s">
        <v>2093</v>
      </c>
      <c r="B1386" s="54">
        <v>10</v>
      </c>
      <c r="C1386" s="62">
        <v>0</v>
      </c>
      <c r="D1386" t="s">
        <v>4490</v>
      </c>
    </row>
    <row r="1387" spans="1:4">
      <c r="A1387" t="s">
        <v>4120</v>
      </c>
      <c r="B1387" s="54">
        <v>10</v>
      </c>
      <c r="C1387" s="62">
        <v>0</v>
      </c>
      <c r="D1387" t="s">
        <v>4491</v>
      </c>
    </row>
    <row r="1388" spans="1:4">
      <c r="A1388" t="s">
        <v>137</v>
      </c>
      <c r="B1388" s="54">
        <v>10</v>
      </c>
      <c r="C1388" s="62">
        <v>0</v>
      </c>
      <c r="D1388" t="s">
        <v>4492</v>
      </c>
    </row>
    <row r="1389" spans="1:4">
      <c r="A1389" t="s">
        <v>167</v>
      </c>
      <c r="B1389" s="54">
        <v>10</v>
      </c>
      <c r="C1389" s="62">
        <v>0</v>
      </c>
      <c r="D1389" t="s">
        <v>4493</v>
      </c>
    </row>
    <row r="1390" spans="1:4">
      <c r="A1390" t="s">
        <v>3917</v>
      </c>
      <c r="B1390" s="54">
        <v>10</v>
      </c>
      <c r="C1390" s="62">
        <v>0</v>
      </c>
      <c r="D1390" t="s">
        <v>4494</v>
      </c>
    </row>
    <row r="1391" spans="1:4">
      <c r="A1391" t="s">
        <v>1553</v>
      </c>
      <c r="B1391" s="54">
        <v>10</v>
      </c>
      <c r="C1391" s="62">
        <v>0</v>
      </c>
      <c r="D1391" t="s">
        <v>4495</v>
      </c>
    </row>
    <row r="1392" spans="1:4">
      <c r="A1392" t="s">
        <v>2100</v>
      </c>
      <c r="B1392" s="54">
        <v>10</v>
      </c>
      <c r="C1392" s="62">
        <v>0</v>
      </c>
      <c r="D1392" t="s">
        <v>4496</v>
      </c>
    </row>
    <row r="1393" spans="1:4">
      <c r="A1393" t="s">
        <v>2590</v>
      </c>
      <c r="B1393" s="54">
        <v>10</v>
      </c>
      <c r="C1393" s="62">
        <v>0</v>
      </c>
      <c r="D1393" t="s">
        <v>4497</v>
      </c>
    </row>
    <row r="1394" spans="1:4">
      <c r="A1394" t="s">
        <v>1585</v>
      </c>
      <c r="B1394" s="54">
        <v>10</v>
      </c>
      <c r="C1394" s="62">
        <v>0</v>
      </c>
      <c r="D1394" t="s">
        <v>4498</v>
      </c>
    </row>
    <row r="1395" spans="1:4">
      <c r="A1395" t="s">
        <v>5465</v>
      </c>
      <c r="B1395" s="54">
        <v>10</v>
      </c>
      <c r="C1395" s="62">
        <v>0</v>
      </c>
      <c r="D1395" t="s">
        <v>4499</v>
      </c>
    </row>
    <row r="1396" spans="1:4">
      <c r="A1396" t="s">
        <v>2689</v>
      </c>
      <c r="B1396" s="54">
        <v>10</v>
      </c>
      <c r="C1396" s="62">
        <v>0</v>
      </c>
      <c r="D1396" t="s">
        <v>4500</v>
      </c>
    </row>
    <row r="1397" spans="1:4">
      <c r="A1397" t="s">
        <v>5466</v>
      </c>
      <c r="B1397" s="54">
        <v>10</v>
      </c>
      <c r="C1397" s="62">
        <v>0</v>
      </c>
      <c r="D1397" t="s">
        <v>4501</v>
      </c>
    </row>
    <row r="1398" spans="1:4">
      <c r="A1398" t="s">
        <v>4093</v>
      </c>
      <c r="B1398" s="54">
        <v>10</v>
      </c>
      <c r="C1398" s="62">
        <v>0</v>
      </c>
      <c r="D1398" t="s">
        <v>4502</v>
      </c>
    </row>
    <row r="1399" spans="1:4">
      <c r="A1399" t="s">
        <v>156</v>
      </c>
      <c r="B1399" s="54">
        <v>10</v>
      </c>
      <c r="C1399" s="62">
        <v>0</v>
      </c>
      <c r="D1399" t="s">
        <v>4503</v>
      </c>
    </row>
    <row r="1400" spans="1:4">
      <c r="A1400" t="s">
        <v>146</v>
      </c>
      <c r="B1400" s="54">
        <v>10</v>
      </c>
      <c r="C1400" s="62">
        <v>0</v>
      </c>
      <c r="D1400" t="s">
        <v>4504</v>
      </c>
    </row>
    <row r="1401" spans="1:4">
      <c r="A1401" t="s">
        <v>2571</v>
      </c>
      <c r="B1401" s="54">
        <v>10</v>
      </c>
      <c r="C1401" s="62">
        <v>0</v>
      </c>
      <c r="D1401" t="s">
        <v>4505</v>
      </c>
    </row>
    <row r="1402" spans="1:4">
      <c r="A1402" t="s">
        <v>4087</v>
      </c>
      <c r="B1402" s="54">
        <v>10</v>
      </c>
      <c r="C1402" s="62">
        <v>0</v>
      </c>
      <c r="D1402" t="s">
        <v>4506</v>
      </c>
    </row>
    <row r="1403" spans="1:4">
      <c r="A1403" t="s">
        <v>4108</v>
      </c>
      <c r="B1403" s="54">
        <v>10</v>
      </c>
      <c r="C1403" s="62">
        <v>0</v>
      </c>
      <c r="D1403" t="s">
        <v>4507</v>
      </c>
    </row>
    <row r="1404" spans="1:4">
      <c r="A1404" t="s">
        <v>2066</v>
      </c>
      <c r="B1404" s="54">
        <v>10</v>
      </c>
      <c r="C1404" s="62">
        <v>0</v>
      </c>
      <c r="D1404" t="s">
        <v>4508</v>
      </c>
    </row>
    <row r="1405" spans="1:4">
      <c r="A1405" t="s">
        <v>2266</v>
      </c>
      <c r="B1405" s="54">
        <v>10</v>
      </c>
      <c r="C1405" s="62">
        <v>0</v>
      </c>
      <c r="D1405" t="s">
        <v>4509</v>
      </c>
    </row>
    <row r="1406" spans="1:4">
      <c r="A1406" t="s">
        <v>2302</v>
      </c>
      <c r="B1406" s="54">
        <v>10</v>
      </c>
      <c r="C1406" s="62">
        <v>0</v>
      </c>
      <c r="D1406" t="s">
        <v>4510</v>
      </c>
    </row>
    <row r="1407" spans="1:4">
      <c r="A1407" t="s">
        <v>5467</v>
      </c>
      <c r="B1407" s="54">
        <v>10</v>
      </c>
      <c r="C1407" s="62">
        <v>0</v>
      </c>
      <c r="D1407" t="s">
        <v>4511</v>
      </c>
    </row>
    <row r="1408" spans="1:4">
      <c r="A1408" t="s">
        <v>2481</v>
      </c>
      <c r="B1408" s="54">
        <v>10</v>
      </c>
      <c r="C1408" s="62">
        <v>0</v>
      </c>
      <c r="D1408" t="s">
        <v>4512</v>
      </c>
    </row>
    <row r="1409" spans="1:4">
      <c r="A1409" t="s">
        <v>2098</v>
      </c>
      <c r="B1409" s="54">
        <v>10</v>
      </c>
      <c r="C1409" s="62">
        <v>0</v>
      </c>
      <c r="D1409" t="s">
        <v>4513</v>
      </c>
    </row>
    <row r="1410" spans="1:4">
      <c r="A1410" t="s">
        <v>5468</v>
      </c>
      <c r="B1410" s="54">
        <v>10</v>
      </c>
      <c r="C1410" s="62">
        <v>0</v>
      </c>
      <c r="D1410" t="s">
        <v>4514</v>
      </c>
    </row>
    <row r="1411" spans="1:4">
      <c r="A1411" t="s">
        <v>2077</v>
      </c>
      <c r="B1411" s="54">
        <v>10</v>
      </c>
      <c r="C1411" s="62">
        <v>0</v>
      </c>
      <c r="D1411" t="s">
        <v>4515</v>
      </c>
    </row>
    <row r="1412" spans="1:4">
      <c r="A1412" t="s">
        <v>5469</v>
      </c>
      <c r="B1412" s="54">
        <v>10</v>
      </c>
      <c r="C1412" s="62">
        <v>0</v>
      </c>
      <c r="D1412" t="s">
        <v>4516</v>
      </c>
    </row>
    <row r="1413" spans="1:4">
      <c r="A1413" t="s">
        <v>4092</v>
      </c>
      <c r="B1413" s="54">
        <v>10</v>
      </c>
      <c r="C1413" s="62">
        <v>0</v>
      </c>
      <c r="D1413" t="s">
        <v>4517</v>
      </c>
    </row>
    <row r="1414" spans="1:4">
      <c r="A1414" t="s">
        <v>2061</v>
      </c>
      <c r="B1414" s="54">
        <v>10</v>
      </c>
      <c r="C1414" s="62">
        <v>0</v>
      </c>
      <c r="D1414" t="s">
        <v>4518</v>
      </c>
    </row>
    <row r="1415" spans="1:4">
      <c r="A1415" t="s">
        <v>102</v>
      </c>
      <c r="B1415" s="54">
        <v>10</v>
      </c>
      <c r="C1415" s="62">
        <v>0</v>
      </c>
      <c r="D1415" t="s">
        <v>4519</v>
      </c>
    </row>
    <row r="1416" spans="1:4">
      <c r="A1416" t="s">
        <v>2661</v>
      </c>
      <c r="B1416" s="54">
        <v>10</v>
      </c>
      <c r="C1416" s="62">
        <v>0</v>
      </c>
      <c r="D1416" t="s">
        <v>4520</v>
      </c>
    </row>
    <row r="1417" spans="1:4">
      <c r="A1417" t="s">
        <v>2062</v>
      </c>
      <c r="B1417" s="54">
        <v>10</v>
      </c>
      <c r="C1417" s="62">
        <v>0</v>
      </c>
      <c r="D1417" t="s">
        <v>4521</v>
      </c>
    </row>
    <row r="1418" spans="1:4">
      <c r="A1418" t="s">
        <v>2312</v>
      </c>
      <c r="B1418" s="54">
        <v>10</v>
      </c>
      <c r="C1418" s="62">
        <v>0</v>
      </c>
      <c r="D1418" t="s">
        <v>4522</v>
      </c>
    </row>
    <row r="1419" spans="1:4">
      <c r="A1419" t="s">
        <v>4114</v>
      </c>
      <c r="B1419" s="54">
        <v>10</v>
      </c>
      <c r="C1419" s="62">
        <v>0</v>
      </c>
      <c r="D1419" t="s">
        <v>4523</v>
      </c>
    </row>
    <row r="1420" spans="1:4">
      <c r="A1420" t="s">
        <v>1639</v>
      </c>
      <c r="B1420" s="54">
        <v>10</v>
      </c>
      <c r="C1420" s="62">
        <v>0</v>
      </c>
      <c r="D1420" t="s">
        <v>4524</v>
      </c>
    </row>
    <row r="1421" spans="1:4">
      <c r="A1421" t="s">
        <v>1690</v>
      </c>
      <c r="B1421" s="54">
        <v>10</v>
      </c>
      <c r="C1421" s="62">
        <v>0</v>
      </c>
      <c r="D1421" t="s">
        <v>4525</v>
      </c>
    </row>
    <row r="1422" spans="1:4">
      <c r="A1422" t="s">
        <v>1658</v>
      </c>
      <c r="B1422" s="54">
        <v>10</v>
      </c>
      <c r="C1422" s="62">
        <v>0</v>
      </c>
      <c r="D1422" t="s">
        <v>4526</v>
      </c>
    </row>
    <row r="1423" spans="1:4">
      <c r="A1423" t="s">
        <v>1694</v>
      </c>
      <c r="B1423" s="54">
        <v>10</v>
      </c>
      <c r="C1423" s="62">
        <v>0</v>
      </c>
      <c r="D1423" t="s">
        <v>4527</v>
      </c>
    </row>
    <row r="1424" spans="1:4">
      <c r="A1424" t="s">
        <v>1499</v>
      </c>
      <c r="B1424" s="54">
        <v>10</v>
      </c>
      <c r="C1424" s="62">
        <v>0</v>
      </c>
      <c r="D1424" t="s">
        <v>4528</v>
      </c>
    </row>
    <row r="1425" spans="1:4">
      <c r="A1425" t="s">
        <v>1654</v>
      </c>
      <c r="B1425" s="54">
        <v>10</v>
      </c>
      <c r="C1425" s="62">
        <v>0</v>
      </c>
      <c r="D1425" t="s">
        <v>4529</v>
      </c>
    </row>
    <row r="1426" spans="1:4">
      <c r="A1426" t="s">
        <v>1659</v>
      </c>
      <c r="B1426" s="54">
        <v>10</v>
      </c>
      <c r="C1426" s="62">
        <v>0</v>
      </c>
      <c r="D1426" t="s">
        <v>4530</v>
      </c>
    </row>
    <row r="1427" spans="1:4">
      <c r="A1427" t="s">
        <v>1641</v>
      </c>
      <c r="B1427" s="54">
        <v>10</v>
      </c>
      <c r="C1427" s="62">
        <v>0</v>
      </c>
      <c r="D1427" t="s">
        <v>4531</v>
      </c>
    </row>
    <row r="1428" spans="1:4">
      <c r="A1428" t="s">
        <v>1653</v>
      </c>
      <c r="B1428" s="54">
        <v>10</v>
      </c>
      <c r="C1428" s="62">
        <v>0</v>
      </c>
      <c r="D1428" t="s">
        <v>4532</v>
      </c>
    </row>
    <row r="1429" spans="1:4">
      <c r="A1429" t="s">
        <v>1655</v>
      </c>
      <c r="B1429" s="54">
        <v>10</v>
      </c>
      <c r="C1429" s="62">
        <v>0</v>
      </c>
      <c r="D1429" t="s">
        <v>4533</v>
      </c>
    </row>
    <row r="1430" spans="1:4">
      <c r="A1430" t="s">
        <v>1686</v>
      </c>
      <c r="B1430" s="54">
        <v>10</v>
      </c>
      <c r="C1430" s="62">
        <v>0</v>
      </c>
      <c r="D1430" t="s">
        <v>4534</v>
      </c>
    </row>
    <row r="1431" spans="1:4">
      <c r="A1431" t="s">
        <v>1699</v>
      </c>
      <c r="B1431" s="54">
        <v>10</v>
      </c>
      <c r="C1431" s="62">
        <v>0</v>
      </c>
      <c r="D1431" t="s">
        <v>4535</v>
      </c>
    </row>
    <row r="1432" spans="1:4">
      <c r="A1432" t="s">
        <v>1700</v>
      </c>
      <c r="B1432" s="54">
        <v>10</v>
      </c>
      <c r="C1432" s="62">
        <v>0</v>
      </c>
      <c r="D1432" t="s">
        <v>4536</v>
      </c>
    </row>
    <row r="1433" spans="1:4">
      <c r="A1433" t="s">
        <v>1701</v>
      </c>
      <c r="B1433" s="54">
        <v>10</v>
      </c>
      <c r="C1433" s="62">
        <v>0</v>
      </c>
      <c r="D1433" t="s">
        <v>4537</v>
      </c>
    </row>
    <row r="1434" spans="1:4">
      <c r="A1434" t="s">
        <v>1704</v>
      </c>
      <c r="B1434" s="54">
        <v>10</v>
      </c>
      <c r="C1434" s="62">
        <v>0</v>
      </c>
      <c r="D1434" t="s">
        <v>4538</v>
      </c>
    </row>
    <row r="1435" spans="1:4">
      <c r="A1435" t="s">
        <v>1705</v>
      </c>
      <c r="B1435" s="54">
        <v>10</v>
      </c>
      <c r="C1435" s="62">
        <v>0</v>
      </c>
      <c r="D1435" t="s">
        <v>4539</v>
      </c>
    </row>
    <row r="1436" spans="1:4">
      <c r="A1436" t="s">
        <v>1706</v>
      </c>
      <c r="B1436" s="54">
        <v>10</v>
      </c>
      <c r="C1436" s="62">
        <v>0</v>
      </c>
      <c r="D1436" t="s">
        <v>4540</v>
      </c>
    </row>
    <row r="1437" spans="1:4">
      <c r="A1437" t="s">
        <v>1707</v>
      </c>
      <c r="B1437" s="54">
        <v>10</v>
      </c>
      <c r="C1437" s="62">
        <v>0</v>
      </c>
      <c r="D1437" t="s">
        <v>4541</v>
      </c>
    </row>
    <row r="1438" spans="1:4">
      <c r="A1438" t="s">
        <v>1708</v>
      </c>
      <c r="B1438" s="54">
        <v>10</v>
      </c>
      <c r="C1438" s="62">
        <v>0</v>
      </c>
      <c r="D1438" t="s">
        <v>4542</v>
      </c>
    </row>
    <row r="1439" spans="1:4">
      <c r="A1439" t="s">
        <v>1709</v>
      </c>
      <c r="B1439" s="54">
        <v>10</v>
      </c>
      <c r="C1439" s="62">
        <v>0</v>
      </c>
      <c r="D1439" t="s">
        <v>4543</v>
      </c>
    </row>
    <row r="1440" spans="1:4">
      <c r="A1440" t="s">
        <v>1710</v>
      </c>
      <c r="B1440" s="54">
        <v>10</v>
      </c>
      <c r="C1440" s="62">
        <v>0</v>
      </c>
      <c r="D1440" t="s">
        <v>4544</v>
      </c>
    </row>
    <row r="1441" spans="1:4">
      <c r="A1441" t="s">
        <v>1711</v>
      </c>
      <c r="B1441" s="54">
        <v>10</v>
      </c>
      <c r="C1441" s="62">
        <v>0</v>
      </c>
      <c r="D1441" t="s">
        <v>4545</v>
      </c>
    </row>
    <row r="1442" spans="1:4">
      <c r="A1442" t="s">
        <v>1712</v>
      </c>
      <c r="B1442" s="54">
        <v>10</v>
      </c>
      <c r="C1442" s="62">
        <v>0</v>
      </c>
      <c r="D1442" t="s">
        <v>4546</v>
      </c>
    </row>
    <row r="1443" spans="1:4">
      <c r="A1443" t="s">
        <v>1713</v>
      </c>
      <c r="B1443" s="54">
        <v>10</v>
      </c>
      <c r="C1443" s="62">
        <v>0</v>
      </c>
      <c r="D1443" t="s">
        <v>4547</v>
      </c>
    </row>
    <row r="1444" spans="1:4">
      <c r="A1444" t="s">
        <v>1714</v>
      </c>
      <c r="B1444" s="54">
        <v>10</v>
      </c>
      <c r="C1444" s="62">
        <v>0</v>
      </c>
      <c r="D1444" t="s">
        <v>4548</v>
      </c>
    </row>
    <row r="1445" spans="1:4">
      <c r="A1445" t="s">
        <v>1715</v>
      </c>
      <c r="B1445" s="54">
        <v>10</v>
      </c>
      <c r="C1445" s="62">
        <v>0</v>
      </c>
      <c r="D1445" t="s">
        <v>4549</v>
      </c>
    </row>
    <row r="1446" spans="1:4">
      <c r="A1446" t="s">
        <v>1716</v>
      </c>
      <c r="B1446" s="54">
        <v>10</v>
      </c>
      <c r="C1446" s="62">
        <v>0</v>
      </c>
      <c r="D1446" t="s">
        <v>4550</v>
      </c>
    </row>
    <row r="1447" spans="1:4">
      <c r="A1447" t="s">
        <v>1738</v>
      </c>
      <c r="B1447" s="54">
        <v>10</v>
      </c>
      <c r="C1447" s="62">
        <v>0</v>
      </c>
      <c r="D1447" t="s">
        <v>4551</v>
      </c>
    </row>
    <row r="1448" spans="1:4">
      <c r="A1448" t="s">
        <v>1688</v>
      </c>
      <c r="B1448" s="54">
        <v>10</v>
      </c>
      <c r="C1448" s="62">
        <v>0</v>
      </c>
      <c r="D1448" t="s">
        <v>4552</v>
      </c>
    </row>
    <row r="1449" spans="1:4">
      <c r="A1449" t="s">
        <v>1670</v>
      </c>
      <c r="B1449" s="54">
        <v>10</v>
      </c>
      <c r="C1449" s="62">
        <v>0</v>
      </c>
      <c r="D1449" t="s">
        <v>4553</v>
      </c>
    </row>
    <row r="1450" spans="1:4">
      <c r="A1450" t="s">
        <v>1668</v>
      </c>
      <c r="B1450" s="54">
        <v>10</v>
      </c>
      <c r="C1450" s="62">
        <v>0</v>
      </c>
      <c r="D1450" t="s">
        <v>4554</v>
      </c>
    </row>
    <row r="1451" spans="1:4">
      <c r="A1451" t="s">
        <v>1679</v>
      </c>
      <c r="B1451" s="54">
        <v>10</v>
      </c>
      <c r="C1451" s="62">
        <v>0</v>
      </c>
      <c r="D1451" t="s">
        <v>4555</v>
      </c>
    </row>
    <row r="1452" spans="1:4">
      <c r="A1452" t="s">
        <v>1675</v>
      </c>
      <c r="B1452" s="54">
        <v>10</v>
      </c>
      <c r="C1452" s="62">
        <v>0</v>
      </c>
      <c r="D1452" t="s">
        <v>4556</v>
      </c>
    </row>
    <row r="1453" spans="1:4">
      <c r="A1453" t="s">
        <v>1678</v>
      </c>
      <c r="B1453" s="54">
        <v>10</v>
      </c>
      <c r="C1453" s="62">
        <v>0</v>
      </c>
      <c r="D1453" t="s">
        <v>4557</v>
      </c>
    </row>
    <row r="1454" spans="1:4">
      <c r="A1454" t="s">
        <v>30</v>
      </c>
      <c r="B1454" s="54">
        <v>10</v>
      </c>
      <c r="C1454" s="62">
        <v>0</v>
      </c>
      <c r="D1454" t="s">
        <v>4558</v>
      </c>
    </row>
    <row r="1455" spans="1:4">
      <c r="A1455" t="s">
        <v>67</v>
      </c>
      <c r="B1455" s="54">
        <v>10</v>
      </c>
      <c r="C1455" s="62">
        <v>0</v>
      </c>
      <c r="D1455" t="s">
        <v>4559</v>
      </c>
    </row>
    <row r="1456" spans="1:4">
      <c r="A1456" t="s">
        <v>76</v>
      </c>
      <c r="B1456" s="54">
        <v>10</v>
      </c>
      <c r="C1456" s="62">
        <v>0</v>
      </c>
      <c r="D1456" t="s">
        <v>4560</v>
      </c>
    </row>
    <row r="1457" spans="1:4">
      <c r="A1457" t="s">
        <v>92</v>
      </c>
      <c r="B1457" s="54">
        <v>10</v>
      </c>
      <c r="C1457" s="62">
        <v>0</v>
      </c>
      <c r="D1457" t="s">
        <v>4561</v>
      </c>
    </row>
    <row r="1458" spans="1:4">
      <c r="A1458" t="s">
        <v>104</v>
      </c>
      <c r="B1458" s="54">
        <v>10</v>
      </c>
      <c r="C1458" s="62">
        <v>0</v>
      </c>
      <c r="D1458" t="s">
        <v>4562</v>
      </c>
    </row>
    <row r="1459" spans="1:4">
      <c r="A1459" t="s">
        <v>112</v>
      </c>
      <c r="B1459" s="54">
        <v>10</v>
      </c>
      <c r="C1459" s="62">
        <v>0</v>
      </c>
      <c r="D1459" t="s">
        <v>4563</v>
      </c>
    </row>
    <row r="1460" spans="1:4">
      <c r="A1460" t="s">
        <v>224</v>
      </c>
      <c r="B1460" s="54">
        <v>10</v>
      </c>
      <c r="C1460" s="62">
        <v>0</v>
      </c>
      <c r="D1460" t="s">
        <v>4564</v>
      </c>
    </row>
    <row r="1461" spans="1:4">
      <c r="A1461" t="s">
        <v>262</v>
      </c>
      <c r="B1461" s="54">
        <v>10</v>
      </c>
      <c r="C1461" s="62">
        <v>0</v>
      </c>
      <c r="D1461" t="s">
        <v>4565</v>
      </c>
    </row>
    <row r="1462" spans="1:4">
      <c r="A1462" t="s">
        <v>5430</v>
      </c>
      <c r="B1462" s="54">
        <v>10</v>
      </c>
      <c r="C1462" s="62">
        <v>0</v>
      </c>
      <c r="D1462" t="s">
        <v>4566</v>
      </c>
    </row>
    <row r="1463" spans="1:4">
      <c r="A1463" t="s">
        <v>5418</v>
      </c>
      <c r="B1463" s="54">
        <v>10</v>
      </c>
      <c r="C1463" s="62">
        <v>0</v>
      </c>
      <c r="D1463" t="s">
        <v>4567</v>
      </c>
    </row>
    <row r="1464" spans="1:4">
      <c r="A1464" t="s">
        <v>5432</v>
      </c>
      <c r="B1464" s="54">
        <v>10</v>
      </c>
      <c r="C1464" s="62">
        <v>0</v>
      </c>
      <c r="D1464" t="s">
        <v>4568</v>
      </c>
    </row>
    <row r="1465" spans="1:4">
      <c r="A1465" t="s">
        <v>5433</v>
      </c>
      <c r="B1465" s="54">
        <v>10</v>
      </c>
      <c r="C1465" s="62">
        <v>0</v>
      </c>
      <c r="D1465" t="s">
        <v>4569</v>
      </c>
    </row>
    <row r="1466" spans="1:4">
      <c r="A1466" t="s">
        <v>5435</v>
      </c>
      <c r="B1466" s="54">
        <v>10</v>
      </c>
      <c r="C1466" s="62">
        <v>0</v>
      </c>
      <c r="D1466" t="s">
        <v>4570</v>
      </c>
    </row>
    <row r="1467" spans="1:4">
      <c r="A1467" t="s">
        <v>5436</v>
      </c>
      <c r="B1467" s="54">
        <v>10</v>
      </c>
      <c r="C1467" s="62">
        <v>0</v>
      </c>
      <c r="D1467" t="s">
        <v>4571</v>
      </c>
    </row>
    <row r="1468" spans="1:4">
      <c r="A1468" t="s">
        <v>5437</v>
      </c>
      <c r="B1468" s="54">
        <v>10</v>
      </c>
      <c r="C1468" s="62">
        <v>0</v>
      </c>
      <c r="D1468" t="s">
        <v>4572</v>
      </c>
    </row>
    <row r="1469" spans="1:4">
      <c r="A1469" t="s">
        <v>5426</v>
      </c>
      <c r="B1469" s="54">
        <v>10</v>
      </c>
      <c r="C1469" s="62">
        <v>0</v>
      </c>
      <c r="D1469" t="s">
        <v>4573</v>
      </c>
    </row>
    <row r="1470" spans="1:4">
      <c r="A1470" t="s">
        <v>5417</v>
      </c>
      <c r="B1470" s="54">
        <v>10</v>
      </c>
      <c r="C1470" s="62">
        <v>0</v>
      </c>
      <c r="D1470" t="s">
        <v>4574</v>
      </c>
    </row>
    <row r="1471" spans="1:4">
      <c r="A1471" t="s">
        <v>5441</v>
      </c>
      <c r="B1471" s="54">
        <v>10</v>
      </c>
      <c r="C1471" s="62">
        <v>0</v>
      </c>
      <c r="D1471" t="s">
        <v>4575</v>
      </c>
    </row>
    <row r="1472" spans="1:4">
      <c r="A1472" t="s">
        <v>4088</v>
      </c>
      <c r="B1472" s="54">
        <v>10</v>
      </c>
      <c r="C1472" s="62">
        <v>0</v>
      </c>
      <c r="D1472" t="s">
        <v>4576</v>
      </c>
    </row>
    <row r="1473" spans="1:4">
      <c r="A1473" t="s">
        <v>5443</v>
      </c>
      <c r="B1473" s="54">
        <v>10</v>
      </c>
      <c r="C1473" s="62">
        <v>0</v>
      </c>
      <c r="D1473" t="s">
        <v>4577</v>
      </c>
    </row>
    <row r="1474" spans="1:4">
      <c r="A1474" t="s">
        <v>4101</v>
      </c>
      <c r="B1474" s="54">
        <v>10</v>
      </c>
      <c r="C1474" s="62">
        <v>0</v>
      </c>
      <c r="D1474" t="s">
        <v>4578</v>
      </c>
    </row>
    <row r="1475" spans="1:4">
      <c r="A1475" t="s">
        <v>4109</v>
      </c>
      <c r="B1475" s="54">
        <v>10</v>
      </c>
      <c r="C1475" s="62">
        <v>0</v>
      </c>
      <c r="D1475" t="s">
        <v>4579</v>
      </c>
    </row>
    <row r="1476" spans="1:4">
      <c r="A1476" t="s">
        <v>5444</v>
      </c>
      <c r="B1476" s="54">
        <v>10</v>
      </c>
      <c r="C1476" s="62">
        <v>0</v>
      </c>
      <c r="D1476" t="s">
        <v>4580</v>
      </c>
    </row>
    <row r="1477" spans="1:4">
      <c r="A1477" t="s">
        <v>4122</v>
      </c>
      <c r="B1477" s="54">
        <v>10</v>
      </c>
      <c r="C1477" s="62">
        <v>0</v>
      </c>
      <c r="D1477" t="s">
        <v>4581</v>
      </c>
    </row>
    <row r="1478" spans="1:4">
      <c r="A1478" t="s">
        <v>4126</v>
      </c>
      <c r="B1478" s="54">
        <v>10</v>
      </c>
      <c r="C1478" s="62">
        <v>0</v>
      </c>
      <c r="D1478" t="s">
        <v>4582</v>
      </c>
    </row>
    <row r="1479" spans="1:4">
      <c r="A1479" t="s">
        <v>1666</v>
      </c>
      <c r="B1479" s="54">
        <v>10</v>
      </c>
      <c r="C1479" s="62">
        <v>0</v>
      </c>
      <c r="D1479" t="s">
        <v>4583</v>
      </c>
    </row>
    <row r="1480" spans="1:4">
      <c r="A1480" t="s">
        <v>1667</v>
      </c>
      <c r="B1480" s="54">
        <v>10</v>
      </c>
      <c r="C1480" s="62">
        <v>0</v>
      </c>
      <c r="D1480" t="s">
        <v>4584</v>
      </c>
    </row>
    <row r="1481" spans="1:4">
      <c r="A1481" t="s">
        <v>1669</v>
      </c>
      <c r="B1481" s="54">
        <v>10</v>
      </c>
      <c r="C1481" s="62">
        <v>0</v>
      </c>
      <c r="D1481" t="s">
        <v>4585</v>
      </c>
    </row>
    <row r="1482" spans="1:4">
      <c r="A1482" t="s">
        <v>1671</v>
      </c>
      <c r="B1482" s="54">
        <v>10</v>
      </c>
      <c r="C1482" s="62">
        <v>0</v>
      </c>
      <c r="D1482" t="s">
        <v>4586</v>
      </c>
    </row>
    <row r="1483" spans="1:4">
      <c r="A1483" t="s">
        <v>1672</v>
      </c>
      <c r="B1483" s="54">
        <v>10</v>
      </c>
      <c r="C1483" s="62">
        <v>0</v>
      </c>
      <c r="D1483" t="s">
        <v>4587</v>
      </c>
    </row>
    <row r="1484" spans="1:4">
      <c r="A1484" t="s">
        <v>1673</v>
      </c>
      <c r="B1484" s="54">
        <v>10</v>
      </c>
      <c r="C1484" s="62">
        <v>0</v>
      </c>
      <c r="D1484" t="s">
        <v>4588</v>
      </c>
    </row>
    <row r="1485" spans="1:4">
      <c r="A1485" t="s">
        <v>1674</v>
      </c>
      <c r="B1485" s="54">
        <v>10</v>
      </c>
      <c r="C1485" s="62">
        <v>0</v>
      </c>
      <c r="D1485" t="s">
        <v>4589</v>
      </c>
    </row>
    <row r="1486" spans="1:4">
      <c r="A1486" t="s">
        <v>1676</v>
      </c>
      <c r="B1486" s="54">
        <v>10</v>
      </c>
      <c r="C1486" s="62">
        <v>0</v>
      </c>
      <c r="D1486" t="s">
        <v>4590</v>
      </c>
    </row>
    <row r="1487" spans="1:4">
      <c r="A1487" t="s">
        <v>1677</v>
      </c>
      <c r="B1487" s="54">
        <v>10</v>
      </c>
      <c r="C1487" s="62">
        <v>0</v>
      </c>
      <c r="D1487" t="s">
        <v>4591</v>
      </c>
    </row>
    <row r="1488" spans="1:4">
      <c r="A1488" t="s">
        <v>1680</v>
      </c>
      <c r="B1488" s="54">
        <v>10</v>
      </c>
      <c r="C1488" s="62">
        <v>0</v>
      </c>
      <c r="D1488" t="s">
        <v>4592</v>
      </c>
    </row>
    <row r="1489" spans="1:4">
      <c r="A1489" t="s">
        <v>1681</v>
      </c>
      <c r="B1489" s="54">
        <v>10</v>
      </c>
      <c r="C1489" s="62">
        <v>0</v>
      </c>
      <c r="D1489" t="s">
        <v>4593</v>
      </c>
    </row>
    <row r="1490" spans="1:4">
      <c r="A1490" t="s">
        <v>54</v>
      </c>
      <c r="B1490" s="54">
        <v>10</v>
      </c>
      <c r="C1490" s="62">
        <v>0</v>
      </c>
      <c r="D1490" t="s">
        <v>4594</v>
      </c>
    </row>
    <row r="1491" spans="1:4">
      <c r="A1491" t="s">
        <v>55</v>
      </c>
      <c r="B1491" s="54">
        <v>10</v>
      </c>
      <c r="C1491" s="62">
        <v>0</v>
      </c>
      <c r="D1491" t="s">
        <v>4595</v>
      </c>
    </row>
    <row r="1492" spans="1:4">
      <c r="A1492" t="s">
        <v>84</v>
      </c>
      <c r="B1492" s="54">
        <v>10</v>
      </c>
      <c r="C1492" s="62">
        <v>0</v>
      </c>
      <c r="D1492" t="s">
        <v>4596</v>
      </c>
    </row>
    <row r="1493" spans="1:4">
      <c r="A1493" t="s">
        <v>127</v>
      </c>
      <c r="B1493" s="54">
        <v>10</v>
      </c>
      <c r="C1493" s="62">
        <v>0</v>
      </c>
      <c r="D1493" t="s">
        <v>4597</v>
      </c>
    </row>
    <row r="1494" spans="1:4">
      <c r="A1494" t="s">
        <v>141</v>
      </c>
      <c r="B1494" s="54">
        <v>10</v>
      </c>
      <c r="C1494" s="62">
        <v>0</v>
      </c>
      <c r="D1494" t="s">
        <v>4598</v>
      </c>
    </row>
    <row r="1495" spans="1:4">
      <c r="A1495" t="s">
        <v>246</v>
      </c>
      <c r="B1495" s="54">
        <v>10</v>
      </c>
      <c r="C1495" s="62">
        <v>0</v>
      </c>
      <c r="D1495" t="s">
        <v>4599</v>
      </c>
    </row>
    <row r="1496" spans="1:4">
      <c r="A1496" t="s">
        <v>256</v>
      </c>
      <c r="B1496" s="54">
        <v>10</v>
      </c>
      <c r="C1496" s="62">
        <v>0</v>
      </c>
      <c r="D1496" t="s">
        <v>4600</v>
      </c>
    </row>
    <row r="1497" spans="1:4">
      <c r="A1497" t="s">
        <v>4089</v>
      </c>
      <c r="B1497" s="54">
        <v>10</v>
      </c>
      <c r="C1497" s="62">
        <v>0</v>
      </c>
      <c r="D1497" t="s">
        <v>4601</v>
      </c>
    </row>
    <row r="1498" spans="1:4">
      <c r="A1498" t="s">
        <v>4117</v>
      </c>
      <c r="B1498" s="54">
        <v>10</v>
      </c>
      <c r="C1498" s="62">
        <v>0</v>
      </c>
      <c r="D1498" t="s">
        <v>4602</v>
      </c>
    </row>
    <row r="1499" spans="1:4">
      <c r="A1499" t="s">
        <v>4099</v>
      </c>
      <c r="B1499" s="54">
        <v>10</v>
      </c>
      <c r="C1499" s="62">
        <v>0</v>
      </c>
      <c r="D1499" t="s">
        <v>4603</v>
      </c>
    </row>
    <row r="1500" spans="1:4">
      <c r="A1500" t="s">
        <v>4123</v>
      </c>
      <c r="B1500" s="54">
        <v>10</v>
      </c>
      <c r="C1500" s="62">
        <v>0</v>
      </c>
      <c r="D1500" t="s">
        <v>4604</v>
      </c>
    </row>
    <row r="1501" spans="1:4">
      <c r="A1501" t="s">
        <v>5431</v>
      </c>
      <c r="B1501" s="54">
        <v>10</v>
      </c>
      <c r="C1501" s="62">
        <v>0</v>
      </c>
      <c r="D1501" t="s">
        <v>4605</v>
      </c>
    </row>
    <row r="1502" spans="1:4">
      <c r="A1502" t="s">
        <v>1392</v>
      </c>
      <c r="B1502" s="54">
        <v>10</v>
      </c>
      <c r="C1502" s="62">
        <v>0</v>
      </c>
      <c r="D1502" t="s">
        <v>4606</v>
      </c>
    </row>
    <row r="1503" spans="1:4">
      <c r="A1503" t="s">
        <v>214</v>
      </c>
      <c r="B1503" s="54">
        <v>10</v>
      </c>
      <c r="C1503" s="62">
        <v>0</v>
      </c>
      <c r="D1503" t="s">
        <v>4607</v>
      </c>
    </row>
    <row r="1504" spans="1:4">
      <c r="A1504" t="s">
        <v>5423</v>
      </c>
      <c r="B1504" s="54">
        <v>10</v>
      </c>
      <c r="C1504" s="62">
        <v>0</v>
      </c>
      <c r="D1504" t="s">
        <v>4608</v>
      </c>
    </row>
    <row r="1505" spans="1:4">
      <c r="A1505" t="s">
        <v>5429</v>
      </c>
      <c r="B1505" s="54">
        <v>10</v>
      </c>
      <c r="C1505" s="62">
        <v>0</v>
      </c>
      <c r="D1505" t="s">
        <v>4609</v>
      </c>
    </row>
    <row r="1506" spans="1:4">
      <c r="A1506" t="s">
        <v>5424</v>
      </c>
      <c r="B1506" s="54">
        <v>10</v>
      </c>
      <c r="C1506" s="62">
        <v>0</v>
      </c>
      <c r="D1506" t="s">
        <v>4610</v>
      </c>
    </row>
    <row r="1507" spans="1:4">
      <c r="A1507" t="s">
        <v>5425</v>
      </c>
      <c r="B1507" s="54">
        <v>10</v>
      </c>
      <c r="C1507" s="62">
        <v>0</v>
      </c>
      <c r="D1507" t="s">
        <v>4611</v>
      </c>
    </row>
    <row r="1508" spans="1:4">
      <c r="A1508" t="s">
        <v>5470</v>
      </c>
      <c r="B1508" s="54">
        <v>10</v>
      </c>
      <c r="C1508" s="62">
        <v>0</v>
      </c>
      <c r="D1508" t="s">
        <v>4612</v>
      </c>
    </row>
    <row r="1509" spans="1:4">
      <c r="A1509" t="s">
        <v>5471</v>
      </c>
      <c r="B1509" s="54">
        <v>10</v>
      </c>
      <c r="C1509" s="62">
        <v>0</v>
      </c>
      <c r="D1509" t="s">
        <v>4613</v>
      </c>
    </row>
    <row r="1510" spans="1:4">
      <c r="A1510" t="s">
        <v>5434</v>
      </c>
      <c r="B1510" s="54">
        <v>10</v>
      </c>
      <c r="C1510" s="62">
        <v>0</v>
      </c>
      <c r="D1510" t="s">
        <v>4614</v>
      </c>
    </row>
    <row r="1511" spans="1:4">
      <c r="A1511" t="s">
        <v>5427</v>
      </c>
      <c r="B1511" s="54">
        <v>10</v>
      </c>
      <c r="C1511" s="62">
        <v>0</v>
      </c>
      <c r="D1511" t="s">
        <v>4615</v>
      </c>
    </row>
    <row r="1512" spans="1:4">
      <c r="A1512" t="s">
        <v>5472</v>
      </c>
      <c r="B1512" s="54">
        <v>10</v>
      </c>
      <c r="C1512" s="62">
        <v>0</v>
      </c>
      <c r="D1512" t="s">
        <v>4616</v>
      </c>
    </row>
    <row r="1513" spans="1:4">
      <c r="A1513" t="s">
        <v>5473</v>
      </c>
      <c r="B1513" s="54">
        <v>10</v>
      </c>
      <c r="C1513" s="62">
        <v>0</v>
      </c>
      <c r="D1513" t="s">
        <v>4617</v>
      </c>
    </row>
    <row r="1514" spans="1:4">
      <c r="A1514" t="s">
        <v>5442</v>
      </c>
      <c r="B1514" s="54">
        <v>10</v>
      </c>
      <c r="C1514" s="62">
        <v>0</v>
      </c>
      <c r="D1514" t="s">
        <v>4618</v>
      </c>
    </row>
    <row r="1515" spans="1:4">
      <c r="A1515" t="s">
        <v>5435</v>
      </c>
      <c r="B1515" s="54">
        <v>10</v>
      </c>
      <c r="C1515" s="62">
        <v>0</v>
      </c>
      <c r="D1515" t="s">
        <v>4619</v>
      </c>
    </row>
    <row r="1516" spans="1:4">
      <c r="A1516" t="s">
        <v>3214</v>
      </c>
      <c r="B1516" s="54">
        <v>10</v>
      </c>
      <c r="C1516" s="62">
        <v>0</v>
      </c>
      <c r="D1516" t="s">
        <v>4620</v>
      </c>
    </row>
    <row r="1517" spans="1:4">
      <c r="A1517" t="s">
        <v>3215</v>
      </c>
      <c r="B1517" s="54">
        <v>10</v>
      </c>
      <c r="C1517" s="62">
        <v>0</v>
      </c>
      <c r="D1517" t="s">
        <v>4621</v>
      </c>
    </row>
    <row r="1518" spans="1:4">
      <c r="A1518" t="s">
        <v>3218</v>
      </c>
      <c r="B1518" s="54">
        <v>10</v>
      </c>
      <c r="C1518" s="62">
        <v>0</v>
      </c>
      <c r="D1518" t="s">
        <v>4622</v>
      </c>
    </row>
    <row r="1519" spans="1:4">
      <c r="A1519" t="s">
        <v>3219</v>
      </c>
      <c r="B1519" s="54">
        <v>10</v>
      </c>
      <c r="C1519" s="62">
        <v>0</v>
      </c>
      <c r="D1519" t="s">
        <v>4623</v>
      </c>
    </row>
    <row r="1520" spans="1:4">
      <c r="A1520" t="s">
        <v>3220</v>
      </c>
      <c r="B1520" s="54">
        <v>10</v>
      </c>
      <c r="C1520" s="62">
        <v>0</v>
      </c>
      <c r="D1520" t="s">
        <v>4624</v>
      </c>
    </row>
    <row r="1521" spans="1:4">
      <c r="A1521" t="s">
        <v>3221</v>
      </c>
      <c r="B1521" s="54">
        <v>10</v>
      </c>
      <c r="C1521" s="62">
        <v>0</v>
      </c>
      <c r="D1521" t="s">
        <v>4625</v>
      </c>
    </row>
    <row r="1522" spans="1:4">
      <c r="A1522" t="s">
        <v>3223</v>
      </c>
      <c r="B1522" s="54">
        <v>10</v>
      </c>
      <c r="C1522" s="62">
        <v>0</v>
      </c>
      <c r="D1522" t="s">
        <v>4626</v>
      </c>
    </row>
    <row r="1523" spans="1:4">
      <c r="A1523" t="s">
        <v>95</v>
      </c>
      <c r="B1523" s="54">
        <v>10</v>
      </c>
      <c r="C1523" s="62">
        <v>0</v>
      </c>
      <c r="D1523" t="s">
        <v>4627</v>
      </c>
    </row>
    <row r="1524" spans="1:4">
      <c r="A1524" t="s">
        <v>5474</v>
      </c>
      <c r="B1524" s="54">
        <v>10</v>
      </c>
      <c r="C1524" s="62">
        <v>0</v>
      </c>
      <c r="D1524" t="s">
        <v>4628</v>
      </c>
    </row>
    <row r="1525" spans="1:4">
      <c r="A1525" t="s">
        <v>3313</v>
      </c>
      <c r="B1525" s="54">
        <v>10</v>
      </c>
      <c r="C1525" s="62">
        <v>0</v>
      </c>
      <c r="D1525" t="s">
        <v>4629</v>
      </c>
    </row>
    <row r="1526" spans="1:4">
      <c r="A1526" t="s">
        <v>34</v>
      </c>
      <c r="B1526" s="54">
        <v>10</v>
      </c>
      <c r="C1526" s="62">
        <v>0</v>
      </c>
      <c r="D1526" t="s">
        <v>4630</v>
      </c>
    </row>
    <row r="1527" spans="1:4">
      <c r="A1527" t="s">
        <v>174</v>
      </c>
      <c r="B1527" s="54">
        <v>10</v>
      </c>
      <c r="C1527" s="62">
        <v>0</v>
      </c>
      <c r="D1527" t="s">
        <v>4631</v>
      </c>
    </row>
    <row r="1528" spans="1:4">
      <c r="A1528" t="s">
        <v>185</v>
      </c>
      <c r="B1528" s="54">
        <v>10</v>
      </c>
      <c r="C1528" s="62">
        <v>0</v>
      </c>
      <c r="D1528" t="s">
        <v>4632</v>
      </c>
    </row>
    <row r="1529" spans="1:4">
      <c r="A1529" t="s">
        <v>200</v>
      </c>
      <c r="B1529" s="54">
        <v>10</v>
      </c>
      <c r="C1529" s="62">
        <v>0</v>
      </c>
      <c r="D1529" t="s">
        <v>4633</v>
      </c>
    </row>
    <row r="1530" spans="1:4">
      <c r="A1530" t="s">
        <v>211</v>
      </c>
      <c r="B1530" s="54">
        <v>10</v>
      </c>
      <c r="C1530" s="62">
        <v>0</v>
      </c>
      <c r="D1530" t="s">
        <v>4634</v>
      </c>
    </row>
    <row r="1531" spans="1:4">
      <c r="A1531" t="s">
        <v>212</v>
      </c>
      <c r="B1531" s="54">
        <v>10</v>
      </c>
      <c r="C1531" s="62">
        <v>0</v>
      </c>
      <c r="D1531" t="s">
        <v>4635</v>
      </c>
    </row>
    <row r="1532" spans="1:4">
      <c r="A1532" t="s">
        <v>216</v>
      </c>
      <c r="B1532" s="54">
        <v>10</v>
      </c>
      <c r="C1532" s="62">
        <v>0</v>
      </c>
      <c r="D1532" t="s">
        <v>4636</v>
      </c>
    </row>
    <row r="1533" spans="1:4">
      <c r="A1533" t="s">
        <v>237</v>
      </c>
      <c r="B1533" s="54">
        <v>10</v>
      </c>
      <c r="C1533" s="62">
        <v>0</v>
      </c>
      <c r="D1533" t="s">
        <v>4637</v>
      </c>
    </row>
    <row r="1534" spans="1:4">
      <c r="A1534" t="s">
        <v>250</v>
      </c>
      <c r="B1534" s="54">
        <v>10</v>
      </c>
      <c r="C1534" s="62">
        <v>0</v>
      </c>
      <c r="D1534" t="s">
        <v>4638</v>
      </c>
    </row>
    <row r="1535" spans="1:4">
      <c r="A1535" t="s">
        <v>253</v>
      </c>
      <c r="B1535" s="54">
        <v>10</v>
      </c>
      <c r="C1535" s="62">
        <v>0</v>
      </c>
      <c r="D1535" t="s">
        <v>4639</v>
      </c>
    </row>
    <row r="1536" spans="1:4">
      <c r="A1536" t="s">
        <v>2101</v>
      </c>
      <c r="B1536" s="54">
        <v>10</v>
      </c>
      <c r="C1536" s="62">
        <v>0</v>
      </c>
      <c r="D1536" t="s">
        <v>4640</v>
      </c>
    </row>
    <row r="1537" spans="1:4">
      <c r="A1537" t="s">
        <v>2058</v>
      </c>
      <c r="B1537" s="54">
        <v>10</v>
      </c>
      <c r="C1537" s="62">
        <v>0</v>
      </c>
      <c r="D1537" t="s">
        <v>4641</v>
      </c>
    </row>
    <row r="1538" spans="1:4">
      <c r="A1538" t="s">
        <v>2043</v>
      </c>
      <c r="B1538" s="54">
        <v>10</v>
      </c>
      <c r="C1538" s="62">
        <v>0</v>
      </c>
      <c r="D1538" t="s">
        <v>4642</v>
      </c>
    </row>
    <row r="1539" spans="1:4">
      <c r="A1539" t="s">
        <v>2099</v>
      </c>
      <c r="B1539" s="54">
        <v>10</v>
      </c>
      <c r="C1539" s="62">
        <v>0</v>
      </c>
      <c r="D1539" t="s">
        <v>4643</v>
      </c>
    </row>
    <row r="1540" spans="1:4">
      <c r="A1540" t="s">
        <v>2079</v>
      </c>
      <c r="B1540" s="54">
        <v>10</v>
      </c>
      <c r="C1540" s="62">
        <v>0</v>
      </c>
      <c r="D1540" t="s">
        <v>4644</v>
      </c>
    </row>
    <row r="1541" spans="1:4">
      <c r="A1541" t="s">
        <v>3282</v>
      </c>
      <c r="B1541" s="54">
        <v>10</v>
      </c>
      <c r="C1541" s="62">
        <v>0</v>
      </c>
      <c r="D1541" t="s">
        <v>4645</v>
      </c>
    </row>
    <row r="1542" spans="1:4">
      <c r="A1542" t="s">
        <v>3284</v>
      </c>
      <c r="B1542" s="54">
        <v>10</v>
      </c>
      <c r="C1542" s="62">
        <v>0</v>
      </c>
      <c r="D1542" t="s">
        <v>4646</v>
      </c>
    </row>
    <row r="1543" spans="1:4">
      <c r="A1543" t="s">
        <v>2096</v>
      </c>
      <c r="B1543" s="54">
        <v>10</v>
      </c>
      <c r="C1543" s="62">
        <v>0</v>
      </c>
      <c r="D1543" t="s">
        <v>4647</v>
      </c>
    </row>
    <row r="1544" spans="1:4">
      <c r="A1544" t="s">
        <v>2057</v>
      </c>
      <c r="B1544" s="54">
        <v>10</v>
      </c>
      <c r="C1544" s="62">
        <v>0</v>
      </c>
      <c r="D1544" t="s">
        <v>4648</v>
      </c>
    </row>
    <row r="1545" spans="1:4">
      <c r="A1545" t="s">
        <v>2087</v>
      </c>
      <c r="B1545" s="54">
        <v>10</v>
      </c>
      <c r="C1545" s="62">
        <v>0</v>
      </c>
      <c r="D1545" t="s">
        <v>4649</v>
      </c>
    </row>
    <row r="1546" spans="1:4">
      <c r="A1546" t="s">
        <v>173</v>
      </c>
      <c r="B1546" s="54">
        <v>10</v>
      </c>
      <c r="C1546" s="62">
        <v>0</v>
      </c>
      <c r="D1546" t="s">
        <v>4650</v>
      </c>
    </row>
    <row r="1547" spans="1:4">
      <c r="A1547" t="s">
        <v>244</v>
      </c>
      <c r="B1547" s="54">
        <v>10</v>
      </c>
      <c r="C1547" s="62">
        <v>0</v>
      </c>
      <c r="D1547" t="s">
        <v>4651</v>
      </c>
    </row>
    <row r="1548" spans="1:4">
      <c r="A1548" t="s">
        <v>2092</v>
      </c>
      <c r="B1548" s="54">
        <v>10</v>
      </c>
      <c r="C1548" s="62">
        <v>0</v>
      </c>
      <c r="D1548" t="s">
        <v>4652</v>
      </c>
    </row>
    <row r="1549" spans="1:4">
      <c r="A1549" t="s">
        <v>2075</v>
      </c>
      <c r="B1549" s="54">
        <v>10</v>
      </c>
      <c r="C1549" s="62">
        <v>0</v>
      </c>
      <c r="D1549" t="s">
        <v>4653</v>
      </c>
    </row>
    <row r="1550" spans="1:4">
      <c r="A1550" t="s">
        <v>2064</v>
      </c>
      <c r="B1550" s="54">
        <v>10</v>
      </c>
      <c r="C1550" s="62">
        <v>0</v>
      </c>
      <c r="D1550" t="s">
        <v>4654</v>
      </c>
    </row>
    <row r="1551" spans="1:4">
      <c r="A1551" t="s">
        <v>2094</v>
      </c>
      <c r="B1551" s="54">
        <v>10</v>
      </c>
      <c r="C1551" s="62">
        <v>0</v>
      </c>
      <c r="D1551" t="s">
        <v>4655</v>
      </c>
    </row>
    <row r="1552" spans="1:4">
      <c r="A1552" t="s">
        <v>2050</v>
      </c>
      <c r="B1552" s="54">
        <v>10</v>
      </c>
      <c r="C1552" s="62">
        <v>0</v>
      </c>
      <c r="D1552" t="s">
        <v>4656</v>
      </c>
    </row>
    <row r="1553" spans="1:4">
      <c r="A1553" t="s">
        <v>3299</v>
      </c>
      <c r="B1553" s="54">
        <v>10</v>
      </c>
      <c r="C1553" s="62">
        <v>0</v>
      </c>
      <c r="D1553" t="s">
        <v>4657</v>
      </c>
    </row>
    <row r="1554" spans="1:4">
      <c r="A1554" t="s">
        <v>2082</v>
      </c>
      <c r="B1554" s="54">
        <v>10</v>
      </c>
      <c r="C1554" s="62">
        <v>0</v>
      </c>
      <c r="D1554" t="s">
        <v>4658</v>
      </c>
    </row>
    <row r="1555" spans="1:4">
      <c r="A1555" t="s">
        <v>2089</v>
      </c>
      <c r="B1555" s="54">
        <v>10</v>
      </c>
      <c r="C1555" s="62">
        <v>0</v>
      </c>
      <c r="D1555" t="s">
        <v>4659</v>
      </c>
    </row>
    <row r="1556" spans="1:4">
      <c r="A1556" t="s">
        <v>42</v>
      </c>
      <c r="B1556" s="54">
        <v>10</v>
      </c>
      <c r="C1556" s="62">
        <v>0</v>
      </c>
      <c r="D1556" t="s">
        <v>4660</v>
      </c>
    </row>
    <row r="1557" spans="1:4">
      <c r="A1557" t="s">
        <v>236</v>
      </c>
      <c r="B1557" s="54">
        <v>10</v>
      </c>
      <c r="C1557" s="62">
        <v>0</v>
      </c>
      <c r="D1557" t="s">
        <v>4661</v>
      </c>
    </row>
    <row r="1558" spans="1:4">
      <c r="A1558" t="s">
        <v>113</v>
      </c>
      <c r="B1558" s="54">
        <v>10</v>
      </c>
      <c r="C1558" s="62">
        <v>0</v>
      </c>
      <c r="D1558" t="s">
        <v>4662</v>
      </c>
    </row>
    <row r="1559" spans="1:4">
      <c r="A1559" t="s">
        <v>154</v>
      </c>
      <c r="B1559" s="54">
        <v>10</v>
      </c>
      <c r="C1559" s="62">
        <v>0</v>
      </c>
      <c r="D1559" t="s">
        <v>4663</v>
      </c>
    </row>
    <row r="1560" spans="1:4">
      <c r="A1560" t="s">
        <v>2141</v>
      </c>
      <c r="B1560" s="54">
        <v>10</v>
      </c>
      <c r="C1560" s="62">
        <v>0</v>
      </c>
      <c r="D1560" t="s">
        <v>4664</v>
      </c>
    </row>
    <row r="1561" spans="1:4">
      <c r="A1561" t="s">
        <v>210</v>
      </c>
      <c r="B1561" s="54">
        <v>10</v>
      </c>
      <c r="C1561" s="62">
        <v>0</v>
      </c>
      <c r="D1561" t="s">
        <v>4665</v>
      </c>
    </row>
    <row r="1562" spans="1:4">
      <c r="A1562" t="s">
        <v>1702</v>
      </c>
      <c r="B1562" s="54">
        <v>10</v>
      </c>
      <c r="C1562" s="62">
        <v>0</v>
      </c>
      <c r="D1562" t="s">
        <v>4666</v>
      </c>
    </row>
    <row r="1563" spans="1:4">
      <c r="A1563" t="s">
        <v>1703</v>
      </c>
      <c r="B1563" s="54">
        <v>10</v>
      </c>
      <c r="C1563" s="62">
        <v>0</v>
      </c>
      <c r="D1563" t="s">
        <v>4667</v>
      </c>
    </row>
    <row r="1564" spans="1:4">
      <c r="A1564" t="s">
        <v>3838</v>
      </c>
      <c r="B1564" s="54">
        <v>10</v>
      </c>
      <c r="C1564" s="62">
        <v>0</v>
      </c>
      <c r="D1564" t="s">
        <v>4668</v>
      </c>
    </row>
    <row r="1565" spans="1:4">
      <c r="A1565" t="s">
        <v>3830</v>
      </c>
      <c r="B1565" s="54">
        <v>10</v>
      </c>
      <c r="C1565" s="62">
        <v>0</v>
      </c>
      <c r="D1565" t="s">
        <v>4669</v>
      </c>
    </row>
    <row r="1566" spans="1:4">
      <c r="A1566" t="s">
        <v>3826</v>
      </c>
      <c r="B1566" s="54">
        <v>10</v>
      </c>
      <c r="C1566" s="62">
        <v>0</v>
      </c>
      <c r="D1566" t="s">
        <v>4670</v>
      </c>
    </row>
    <row r="1567" spans="1:4">
      <c r="A1567" t="s">
        <v>3836</v>
      </c>
      <c r="B1567" s="54">
        <v>10</v>
      </c>
      <c r="C1567" s="62">
        <v>0</v>
      </c>
      <c r="D1567" t="s">
        <v>4671</v>
      </c>
    </row>
    <row r="1568" spans="1:4">
      <c r="A1568" t="s">
        <v>3829</v>
      </c>
      <c r="B1568" s="54">
        <v>10</v>
      </c>
      <c r="C1568" s="62">
        <v>0</v>
      </c>
      <c r="D1568" t="s">
        <v>4672</v>
      </c>
    </row>
    <row r="1569" spans="1:4">
      <c r="A1569" t="s">
        <v>3833</v>
      </c>
      <c r="B1569" s="54">
        <v>10</v>
      </c>
      <c r="C1569" s="62">
        <v>0</v>
      </c>
      <c r="D1569" t="s">
        <v>4673</v>
      </c>
    </row>
    <row r="1570" spans="1:4">
      <c r="A1570" t="s">
        <v>3839</v>
      </c>
      <c r="B1570" s="54">
        <v>10</v>
      </c>
      <c r="C1570" s="62">
        <v>0</v>
      </c>
      <c r="D1570" t="s">
        <v>4674</v>
      </c>
    </row>
    <row r="1571" spans="1:4">
      <c r="A1571" t="s">
        <v>3843</v>
      </c>
      <c r="B1571" s="54">
        <v>10</v>
      </c>
      <c r="C1571" s="62">
        <v>0</v>
      </c>
      <c r="D1571" t="s">
        <v>4675</v>
      </c>
    </row>
    <row r="1572" spans="1:4">
      <c r="A1572" t="s">
        <v>3844</v>
      </c>
      <c r="B1572" s="54">
        <v>10</v>
      </c>
      <c r="C1572" s="62">
        <v>0</v>
      </c>
      <c r="D1572" t="s">
        <v>4676</v>
      </c>
    </row>
    <row r="1573" spans="1:4">
      <c r="A1573" t="s">
        <v>5475</v>
      </c>
      <c r="B1573" s="54">
        <v>10</v>
      </c>
      <c r="C1573" s="62">
        <v>0</v>
      </c>
      <c r="D1573" t="s">
        <v>4677</v>
      </c>
    </row>
    <row r="1574" spans="1:4">
      <c r="A1574" t="s">
        <v>5476</v>
      </c>
      <c r="B1574" s="54">
        <v>10</v>
      </c>
      <c r="C1574" s="62">
        <v>0</v>
      </c>
      <c r="D1574" t="s">
        <v>4678</v>
      </c>
    </row>
    <row r="1575" spans="1:4">
      <c r="A1575" t="s">
        <v>5477</v>
      </c>
      <c r="B1575" s="54">
        <v>10</v>
      </c>
      <c r="C1575" s="62">
        <v>0</v>
      </c>
      <c r="D1575" t="s">
        <v>4679</v>
      </c>
    </row>
    <row r="1576" spans="1:4">
      <c r="A1576" t="s">
        <v>5478</v>
      </c>
      <c r="B1576" s="54">
        <v>10</v>
      </c>
      <c r="C1576" s="62">
        <v>0</v>
      </c>
      <c r="D1576" t="s">
        <v>4680</v>
      </c>
    </row>
    <row r="1577" spans="1:4">
      <c r="A1577" t="s">
        <v>5479</v>
      </c>
      <c r="B1577" s="54">
        <v>10</v>
      </c>
      <c r="C1577" s="62">
        <v>0</v>
      </c>
      <c r="D1577" t="s">
        <v>4681</v>
      </c>
    </row>
    <row r="1578" spans="1:4">
      <c r="A1578" t="s">
        <v>5480</v>
      </c>
      <c r="B1578" s="54">
        <v>10</v>
      </c>
      <c r="C1578" s="62">
        <v>0</v>
      </c>
      <c r="D1578" t="s">
        <v>4682</v>
      </c>
    </row>
    <row r="1579" spans="1:4">
      <c r="A1579" t="s">
        <v>2601</v>
      </c>
      <c r="B1579" s="54">
        <v>10</v>
      </c>
      <c r="C1579" s="62">
        <v>0</v>
      </c>
      <c r="D1579" t="s">
        <v>4683</v>
      </c>
    </row>
    <row r="1580" spans="1:4">
      <c r="A1580" t="s">
        <v>2688</v>
      </c>
      <c r="B1580" s="54">
        <v>10</v>
      </c>
      <c r="C1580" s="62">
        <v>0</v>
      </c>
      <c r="D1580" t="s">
        <v>4684</v>
      </c>
    </row>
    <row r="1581" spans="1:4">
      <c r="A1581" t="s">
        <v>2635</v>
      </c>
      <c r="B1581" s="54">
        <v>10</v>
      </c>
      <c r="C1581" s="62">
        <v>0</v>
      </c>
      <c r="D1581" t="s">
        <v>4685</v>
      </c>
    </row>
    <row r="1582" spans="1:4">
      <c r="A1582" t="s">
        <v>1591</v>
      </c>
      <c r="B1582" s="54">
        <v>10</v>
      </c>
      <c r="C1582" s="62">
        <v>0</v>
      </c>
      <c r="D1582" t="s">
        <v>4686</v>
      </c>
    </row>
    <row r="1583" spans="1:4">
      <c r="A1583" t="s">
        <v>106</v>
      </c>
      <c r="B1583" s="54">
        <v>10</v>
      </c>
      <c r="C1583" s="62">
        <v>0</v>
      </c>
      <c r="D1583" t="s">
        <v>4687</v>
      </c>
    </row>
    <row r="1584" spans="1:4">
      <c r="A1584" t="s">
        <v>2729</v>
      </c>
      <c r="B1584" s="54">
        <v>10</v>
      </c>
      <c r="C1584" s="62">
        <v>0</v>
      </c>
      <c r="D1584" t="s">
        <v>4688</v>
      </c>
    </row>
    <row r="1585" spans="1:4">
      <c r="A1585" t="s">
        <v>2475</v>
      </c>
      <c r="B1585" s="54">
        <v>10</v>
      </c>
      <c r="C1585" s="62">
        <v>0</v>
      </c>
      <c r="D1585" t="s">
        <v>4689</v>
      </c>
    </row>
    <row r="1586" spans="1:4">
      <c r="A1586" t="s">
        <v>2631</v>
      </c>
      <c r="B1586" s="54">
        <v>10</v>
      </c>
      <c r="C1586" s="62">
        <v>0</v>
      </c>
      <c r="D1586" t="s">
        <v>4690</v>
      </c>
    </row>
    <row r="1587" spans="1:4">
      <c r="A1587" t="s">
        <v>2622</v>
      </c>
      <c r="B1587" s="54">
        <v>10</v>
      </c>
      <c r="C1587" s="62">
        <v>0</v>
      </c>
      <c r="D1587" t="s">
        <v>4691</v>
      </c>
    </row>
    <row r="1588" spans="1:4">
      <c r="A1588" t="s">
        <v>3831</v>
      </c>
      <c r="B1588" s="54">
        <v>10</v>
      </c>
      <c r="C1588" s="62">
        <v>0</v>
      </c>
      <c r="D1588" t="s">
        <v>4692</v>
      </c>
    </row>
    <row r="1589" spans="1:4">
      <c r="A1589" t="s">
        <v>5481</v>
      </c>
      <c r="B1589" s="54">
        <v>10</v>
      </c>
      <c r="C1589" s="62">
        <v>0</v>
      </c>
      <c r="D1589" t="s">
        <v>4693</v>
      </c>
    </row>
    <row r="1590" spans="1:4">
      <c r="A1590" t="s">
        <v>2502</v>
      </c>
      <c r="B1590" s="54">
        <v>10</v>
      </c>
      <c r="C1590" s="62">
        <v>0</v>
      </c>
      <c r="D1590" t="s">
        <v>4694</v>
      </c>
    </row>
    <row r="1591" spans="1:4">
      <c r="A1591" t="s">
        <v>2675</v>
      </c>
      <c r="B1591" s="54">
        <v>10</v>
      </c>
      <c r="C1591" s="62">
        <v>0</v>
      </c>
      <c r="D1591" t="s">
        <v>4695</v>
      </c>
    </row>
    <row r="1592" spans="1:4">
      <c r="A1592" t="s">
        <v>2666</v>
      </c>
      <c r="B1592" s="54">
        <v>10</v>
      </c>
      <c r="C1592" s="62">
        <v>0</v>
      </c>
      <c r="D1592" t="s">
        <v>4696</v>
      </c>
    </row>
    <row r="1593" spans="1:4">
      <c r="A1593" t="s">
        <v>5482</v>
      </c>
      <c r="B1593" s="54">
        <v>10</v>
      </c>
      <c r="C1593" s="62">
        <v>0</v>
      </c>
      <c r="D1593" t="s">
        <v>4697</v>
      </c>
    </row>
    <row r="1594" spans="1:4">
      <c r="A1594" t="s">
        <v>4104</v>
      </c>
      <c r="B1594" s="54">
        <v>10</v>
      </c>
      <c r="C1594" s="62">
        <v>0</v>
      </c>
      <c r="D1594" t="s">
        <v>4698</v>
      </c>
    </row>
    <row r="1595" spans="1:4">
      <c r="A1595" t="s">
        <v>1588</v>
      </c>
      <c r="B1595" s="54">
        <v>10</v>
      </c>
      <c r="C1595" s="62">
        <v>0</v>
      </c>
      <c r="D1595" t="s">
        <v>4699</v>
      </c>
    </row>
    <row r="1596" spans="1:4">
      <c r="A1596" t="s">
        <v>2656</v>
      </c>
      <c r="B1596" s="54">
        <v>10</v>
      </c>
      <c r="C1596" s="62">
        <v>0</v>
      </c>
      <c r="D1596" t="s">
        <v>4700</v>
      </c>
    </row>
    <row r="1597" spans="1:4">
      <c r="A1597" t="s">
        <v>2608</v>
      </c>
      <c r="B1597" s="54">
        <v>10</v>
      </c>
      <c r="C1597" s="62">
        <v>0</v>
      </c>
      <c r="D1597" t="s">
        <v>4701</v>
      </c>
    </row>
    <row r="1598" spans="1:4">
      <c r="A1598" t="s">
        <v>2216</v>
      </c>
      <c r="B1598" s="54">
        <v>10</v>
      </c>
      <c r="C1598" s="62">
        <v>0</v>
      </c>
      <c r="D1598" t="s">
        <v>4702</v>
      </c>
    </row>
    <row r="1599" spans="1:4">
      <c r="A1599" t="s">
        <v>1291</v>
      </c>
      <c r="B1599" s="54">
        <v>10</v>
      </c>
      <c r="C1599" s="62">
        <v>0</v>
      </c>
      <c r="D1599" t="s">
        <v>4703</v>
      </c>
    </row>
    <row r="1600" spans="1:4">
      <c r="A1600" t="s">
        <v>2739</v>
      </c>
      <c r="B1600" s="54">
        <v>10</v>
      </c>
      <c r="C1600" s="62">
        <v>0</v>
      </c>
      <c r="D1600" t="s">
        <v>4704</v>
      </c>
    </row>
    <row r="1601" spans="1:4">
      <c r="A1601" t="s">
        <v>3748</v>
      </c>
      <c r="B1601" s="54">
        <v>10</v>
      </c>
      <c r="C1601" s="62">
        <v>0</v>
      </c>
      <c r="D1601" t="s">
        <v>4705</v>
      </c>
    </row>
    <row r="1602" spans="1:4">
      <c r="A1602" t="s">
        <v>5483</v>
      </c>
      <c r="B1602" s="54">
        <v>10</v>
      </c>
      <c r="C1602" s="62">
        <v>0</v>
      </c>
      <c r="D1602" t="s">
        <v>4706</v>
      </c>
    </row>
    <row r="1603" spans="1:4">
      <c r="A1603" t="s">
        <v>3411</v>
      </c>
      <c r="B1603" s="54">
        <v>10</v>
      </c>
      <c r="C1603" s="62">
        <v>0</v>
      </c>
      <c r="D1603" t="s">
        <v>4707</v>
      </c>
    </row>
    <row r="1604" spans="1:4">
      <c r="A1604" t="s">
        <v>2620</v>
      </c>
      <c r="B1604" s="54">
        <v>10</v>
      </c>
      <c r="C1604" s="62">
        <v>0</v>
      </c>
      <c r="D1604" t="s">
        <v>4708</v>
      </c>
    </row>
    <row r="1605" spans="1:4">
      <c r="A1605" t="s">
        <v>2586</v>
      </c>
      <c r="B1605" s="54">
        <v>10</v>
      </c>
      <c r="C1605" s="62">
        <v>0</v>
      </c>
      <c r="D1605" t="s">
        <v>4709</v>
      </c>
    </row>
    <row r="1606" spans="1:4">
      <c r="A1606" t="s">
        <v>5484</v>
      </c>
      <c r="B1606" s="54">
        <v>10</v>
      </c>
      <c r="C1606" s="62">
        <v>0</v>
      </c>
      <c r="D1606" t="s">
        <v>4710</v>
      </c>
    </row>
    <row r="1607" spans="1:4">
      <c r="A1607" t="s">
        <v>1570</v>
      </c>
      <c r="B1607" s="54">
        <v>10</v>
      </c>
      <c r="C1607" s="62">
        <v>0</v>
      </c>
      <c r="D1607" t="s">
        <v>4711</v>
      </c>
    </row>
    <row r="1608" spans="1:4">
      <c r="A1608" t="s">
        <v>3730</v>
      </c>
      <c r="B1608" s="54">
        <v>10</v>
      </c>
      <c r="C1608" s="62">
        <v>0</v>
      </c>
      <c r="D1608" t="s">
        <v>4712</v>
      </c>
    </row>
    <row r="1609" spans="1:4">
      <c r="A1609">
        <v>685149595220</v>
      </c>
      <c r="B1609" s="54">
        <v>10</v>
      </c>
      <c r="C1609" s="62">
        <v>0</v>
      </c>
      <c r="D1609" t="s">
        <v>4713</v>
      </c>
    </row>
    <row r="1610" spans="1:4">
      <c r="A1610" t="s">
        <v>2584</v>
      </c>
      <c r="B1610" s="54">
        <v>10</v>
      </c>
      <c r="C1610" s="62">
        <v>0</v>
      </c>
      <c r="D1610" t="s">
        <v>4714</v>
      </c>
    </row>
    <row r="1611" spans="1:4">
      <c r="A1611" t="s">
        <v>2724</v>
      </c>
      <c r="B1611" s="54">
        <v>10</v>
      </c>
      <c r="C1611" s="62">
        <v>0</v>
      </c>
      <c r="D1611" t="s">
        <v>4715</v>
      </c>
    </row>
    <row r="1612" spans="1:4">
      <c r="A1612" t="s">
        <v>2650</v>
      </c>
      <c r="B1612" s="54">
        <v>10</v>
      </c>
      <c r="C1612" s="62">
        <v>0</v>
      </c>
      <c r="D1612" t="s">
        <v>4716</v>
      </c>
    </row>
    <row r="1613" spans="1:4">
      <c r="A1613" t="s">
        <v>3701</v>
      </c>
      <c r="B1613" s="54">
        <v>10</v>
      </c>
      <c r="C1613" s="62">
        <v>0</v>
      </c>
      <c r="D1613" t="s">
        <v>4717</v>
      </c>
    </row>
    <row r="1614" spans="1:4">
      <c r="A1614" t="s">
        <v>2718</v>
      </c>
      <c r="B1614" s="54">
        <v>10</v>
      </c>
      <c r="C1614" s="62">
        <v>0</v>
      </c>
      <c r="D1614" t="s">
        <v>4718</v>
      </c>
    </row>
    <row r="1615" spans="1:4">
      <c r="A1615" t="s">
        <v>5422</v>
      </c>
      <c r="B1615" s="54">
        <v>10</v>
      </c>
      <c r="C1615" s="62">
        <v>0</v>
      </c>
      <c r="D1615" t="s">
        <v>4719</v>
      </c>
    </row>
    <row r="1616" spans="1:4">
      <c r="A1616" t="s">
        <v>2699</v>
      </c>
      <c r="B1616" s="54">
        <v>10</v>
      </c>
      <c r="C1616" s="62">
        <v>0</v>
      </c>
      <c r="D1616" t="s">
        <v>4720</v>
      </c>
    </row>
    <row r="1617" spans="1:4">
      <c r="A1617" t="s">
        <v>2683</v>
      </c>
      <c r="B1617" s="54">
        <v>10</v>
      </c>
      <c r="C1617" s="62">
        <v>0</v>
      </c>
      <c r="D1617" t="s">
        <v>4721</v>
      </c>
    </row>
    <row r="1618" spans="1:4">
      <c r="A1618" t="s">
        <v>3824</v>
      </c>
      <c r="B1618" s="54">
        <v>10</v>
      </c>
      <c r="C1618" s="62">
        <v>0</v>
      </c>
      <c r="D1618" t="s">
        <v>4722</v>
      </c>
    </row>
    <row r="1619" spans="1:4">
      <c r="A1619" t="s">
        <v>5485</v>
      </c>
      <c r="B1619" s="54">
        <v>10</v>
      </c>
      <c r="C1619" s="62">
        <v>0</v>
      </c>
      <c r="D1619" t="s">
        <v>4723</v>
      </c>
    </row>
    <row r="1620" spans="1:4">
      <c r="A1620" t="s">
        <v>5486</v>
      </c>
      <c r="B1620" s="54">
        <v>10</v>
      </c>
      <c r="C1620" s="62">
        <v>0</v>
      </c>
      <c r="D1620" t="s">
        <v>4724</v>
      </c>
    </row>
    <row r="1621" spans="1:4">
      <c r="A1621" t="s">
        <v>2697</v>
      </c>
      <c r="B1621" s="54">
        <v>10</v>
      </c>
      <c r="C1621" s="62">
        <v>0</v>
      </c>
      <c r="D1621" t="s">
        <v>4725</v>
      </c>
    </row>
    <row r="1622" spans="1:4">
      <c r="A1622" t="s">
        <v>2733</v>
      </c>
      <c r="B1622" s="54">
        <v>10</v>
      </c>
      <c r="C1622" s="62">
        <v>0</v>
      </c>
      <c r="D1622" t="s">
        <v>4726</v>
      </c>
    </row>
    <row r="1623" spans="1:4">
      <c r="A1623" t="s">
        <v>191</v>
      </c>
      <c r="B1623" s="54">
        <v>10</v>
      </c>
      <c r="C1623" s="62">
        <v>0</v>
      </c>
      <c r="D1623" t="s">
        <v>4727</v>
      </c>
    </row>
    <row r="1624" spans="1:4">
      <c r="A1624" t="s">
        <v>5487</v>
      </c>
      <c r="B1624" s="54">
        <v>10</v>
      </c>
      <c r="C1624" s="62">
        <v>0</v>
      </c>
      <c r="D1624" t="s">
        <v>4728</v>
      </c>
    </row>
    <row r="1625" spans="1:4">
      <c r="A1625" t="s">
        <v>1214</v>
      </c>
      <c r="B1625" s="54">
        <v>10</v>
      </c>
      <c r="C1625" s="62">
        <v>0</v>
      </c>
      <c r="D1625" t="s">
        <v>4729</v>
      </c>
    </row>
    <row r="1626" spans="1:4">
      <c r="A1626" t="s">
        <v>2704</v>
      </c>
      <c r="B1626" s="54">
        <v>10</v>
      </c>
      <c r="C1626" s="62">
        <v>0</v>
      </c>
      <c r="D1626" t="s">
        <v>4730</v>
      </c>
    </row>
    <row r="1627" spans="1:4">
      <c r="A1627" t="s">
        <v>1406</v>
      </c>
      <c r="B1627" s="54">
        <v>10</v>
      </c>
      <c r="C1627" s="62">
        <v>0</v>
      </c>
      <c r="D1627" t="s">
        <v>4731</v>
      </c>
    </row>
    <row r="1628" spans="1:4">
      <c r="A1628" t="s">
        <v>5488</v>
      </c>
      <c r="B1628" s="54">
        <v>10</v>
      </c>
      <c r="C1628" s="62">
        <v>0</v>
      </c>
      <c r="D1628" t="s">
        <v>4732</v>
      </c>
    </row>
    <row r="1629" spans="1:4">
      <c r="A1629" t="s">
        <v>3691</v>
      </c>
      <c r="B1629" s="54">
        <v>10</v>
      </c>
      <c r="C1629" s="62">
        <v>0</v>
      </c>
      <c r="D1629" t="s">
        <v>4733</v>
      </c>
    </row>
    <row r="1630" spans="1:4">
      <c r="A1630" t="s">
        <v>2755</v>
      </c>
      <c r="B1630" s="54">
        <v>10</v>
      </c>
      <c r="C1630" s="62">
        <v>0</v>
      </c>
      <c r="D1630" t="s">
        <v>4734</v>
      </c>
    </row>
    <row r="1631" spans="1:4">
      <c r="A1631" s="53"/>
      <c r="B1631" s="54"/>
      <c r="D1631" t="s">
        <v>4735</v>
      </c>
    </row>
    <row r="1632" spans="1:4">
      <c r="A1632" s="53"/>
      <c r="B1632" s="54"/>
      <c r="D1632" t="s">
        <v>4736</v>
      </c>
    </row>
    <row r="1633" spans="1:4">
      <c r="A1633" s="53"/>
      <c r="B1633" s="54"/>
      <c r="D1633" t="s">
        <v>4737</v>
      </c>
    </row>
    <row r="1634" spans="1:4">
      <c r="A1634" s="53"/>
      <c r="B1634" s="54"/>
      <c r="D1634" t="s">
        <v>4738</v>
      </c>
    </row>
    <row r="1635" spans="1:4">
      <c r="A1635" s="53"/>
      <c r="B1635" s="54"/>
      <c r="D1635" t="s">
        <v>4739</v>
      </c>
    </row>
    <row r="1636" spans="1:4">
      <c r="A1636" s="53"/>
      <c r="B1636" s="54"/>
      <c r="D1636" t="s">
        <v>4740</v>
      </c>
    </row>
    <row r="1637" spans="1:4">
      <c r="A1637" s="53"/>
      <c r="B1637" s="54"/>
      <c r="D1637" t="s">
        <v>4741</v>
      </c>
    </row>
    <row r="1638" spans="1:4">
      <c r="A1638" s="53"/>
      <c r="B1638" s="54"/>
      <c r="D1638" t="s">
        <v>4742</v>
      </c>
    </row>
    <row r="1639" spans="1:4">
      <c r="A1639" s="53"/>
      <c r="B1639" s="54"/>
      <c r="D1639" t="s">
        <v>4743</v>
      </c>
    </row>
    <row r="1640" spans="1:4">
      <c r="A1640" s="53"/>
      <c r="B1640" s="54"/>
      <c r="D1640" t="s">
        <v>4744</v>
      </c>
    </row>
    <row r="1641" spans="1:4">
      <c r="A1641" s="53"/>
      <c r="B1641" s="54"/>
      <c r="D1641" t="s">
        <v>4745</v>
      </c>
    </row>
    <row r="1642" spans="1:4">
      <c r="A1642" s="53"/>
      <c r="B1642" s="54"/>
      <c r="D1642" t="s">
        <v>4746</v>
      </c>
    </row>
    <row r="1643" spans="1:4">
      <c r="A1643" s="53"/>
      <c r="B1643" s="54"/>
      <c r="D1643" t="s">
        <v>4747</v>
      </c>
    </row>
    <row r="1644" spans="1:4">
      <c r="A1644" s="53"/>
      <c r="B1644" s="54"/>
      <c r="D1644" t="s">
        <v>4748</v>
      </c>
    </row>
    <row r="1645" spans="1:4">
      <c r="A1645" s="53"/>
      <c r="B1645" s="54"/>
      <c r="D1645" t="s">
        <v>4749</v>
      </c>
    </row>
    <row r="1646" spans="1:4">
      <c r="A1646" s="53"/>
      <c r="B1646" s="54"/>
      <c r="D1646" t="s">
        <v>4750</v>
      </c>
    </row>
    <row r="1647" spans="1:4">
      <c r="A1647" s="53"/>
      <c r="B1647" s="54"/>
      <c r="D1647" t="s">
        <v>4751</v>
      </c>
    </row>
    <row r="1648" spans="1:4">
      <c r="A1648" s="53"/>
      <c r="B1648" s="54"/>
      <c r="D1648" t="s">
        <v>4752</v>
      </c>
    </row>
    <row r="1649" spans="1:4">
      <c r="A1649" s="53"/>
      <c r="B1649" s="54"/>
      <c r="D1649" t="s">
        <v>4753</v>
      </c>
    </row>
    <row r="1650" spans="1:4">
      <c r="A1650" s="53"/>
      <c r="B1650" s="54"/>
      <c r="D1650" t="s">
        <v>4754</v>
      </c>
    </row>
    <row r="1651" spans="1:4">
      <c r="A1651" s="53"/>
      <c r="B1651" s="54"/>
      <c r="D1651" t="s">
        <v>1519</v>
      </c>
    </row>
    <row r="1652" spans="1:4">
      <c r="A1652" s="53"/>
      <c r="B1652" s="54"/>
      <c r="D1652" t="s">
        <v>4755</v>
      </c>
    </row>
    <row r="1653" spans="1:4">
      <c r="A1653" s="53"/>
      <c r="B1653" s="54"/>
      <c r="D1653" t="s">
        <v>4756</v>
      </c>
    </row>
    <row r="1654" spans="1:4">
      <c r="A1654" s="53"/>
      <c r="B1654" s="54"/>
      <c r="D1654" t="s">
        <v>4757</v>
      </c>
    </row>
    <row r="1655" spans="1:4">
      <c r="A1655" s="53"/>
      <c r="B1655" s="54"/>
      <c r="D1655" t="s">
        <v>4758</v>
      </c>
    </row>
    <row r="1656" spans="1:4">
      <c r="A1656" s="53"/>
      <c r="B1656" s="54"/>
      <c r="D1656" t="s">
        <v>4759</v>
      </c>
    </row>
    <row r="1657" spans="1:4">
      <c r="A1657" s="53"/>
      <c r="B1657" s="54"/>
      <c r="D1657" t="s">
        <v>4760</v>
      </c>
    </row>
    <row r="1658" spans="1:4">
      <c r="A1658" s="53"/>
      <c r="B1658" s="54"/>
      <c r="D1658" t="s">
        <v>4761</v>
      </c>
    </row>
    <row r="1659" spans="1:4">
      <c r="A1659" s="53"/>
      <c r="B1659" s="54"/>
      <c r="D1659" t="s">
        <v>4762</v>
      </c>
    </row>
    <row r="1660" spans="1:4">
      <c r="A1660" s="53"/>
      <c r="B1660" s="54"/>
      <c r="D1660" t="s">
        <v>4763</v>
      </c>
    </row>
    <row r="1661" spans="1:4">
      <c r="A1661" s="53"/>
      <c r="B1661" s="54"/>
      <c r="D1661" t="s">
        <v>4764</v>
      </c>
    </row>
    <row r="1662" spans="1:4">
      <c r="A1662" s="53"/>
      <c r="B1662" s="54"/>
      <c r="D1662" t="s">
        <v>4765</v>
      </c>
    </row>
    <row r="1663" spans="1:4">
      <c r="A1663" s="53"/>
      <c r="B1663" s="54"/>
      <c r="D1663" t="s">
        <v>4766</v>
      </c>
    </row>
    <row r="1664" spans="1:4">
      <c r="A1664" s="53"/>
      <c r="B1664" s="54"/>
      <c r="D1664" t="s">
        <v>4767</v>
      </c>
    </row>
    <row r="1665" spans="1:4">
      <c r="A1665" s="53"/>
      <c r="B1665" s="54"/>
      <c r="D1665" t="s">
        <v>4768</v>
      </c>
    </row>
    <row r="1666" spans="1:4">
      <c r="A1666" s="53"/>
      <c r="B1666" s="54"/>
      <c r="D1666" t="s">
        <v>4769</v>
      </c>
    </row>
    <row r="1667" spans="1:4">
      <c r="A1667" s="53"/>
      <c r="B1667" s="54"/>
      <c r="D1667" t="s">
        <v>4770</v>
      </c>
    </row>
    <row r="1668" spans="1:4">
      <c r="A1668" s="53"/>
      <c r="B1668" s="54"/>
      <c r="D1668" t="s">
        <v>4771</v>
      </c>
    </row>
    <row r="1669" spans="1:4">
      <c r="A1669" s="53"/>
      <c r="B1669" s="54"/>
      <c r="D1669" t="s">
        <v>4772</v>
      </c>
    </row>
    <row r="1670" spans="1:4">
      <c r="A1670" s="53"/>
      <c r="B1670" s="54"/>
      <c r="D1670" t="s">
        <v>4773</v>
      </c>
    </row>
    <row r="1671" spans="1:4">
      <c r="A1671" s="53"/>
      <c r="B1671" s="54"/>
      <c r="D1671" t="s">
        <v>4774</v>
      </c>
    </row>
    <row r="1672" spans="1:4">
      <c r="A1672" s="53"/>
      <c r="B1672" s="54"/>
      <c r="D1672" t="s">
        <v>4775</v>
      </c>
    </row>
    <row r="1673" spans="1:4">
      <c r="A1673" s="53"/>
      <c r="B1673" s="54"/>
      <c r="D1673" t="s">
        <v>4776</v>
      </c>
    </row>
    <row r="1674" spans="1:4">
      <c r="A1674" s="53"/>
      <c r="B1674" s="54"/>
      <c r="D1674" t="s">
        <v>4777</v>
      </c>
    </row>
    <row r="1675" spans="1:4">
      <c r="A1675" s="53"/>
      <c r="B1675" s="54"/>
      <c r="D1675" t="s">
        <v>4778</v>
      </c>
    </row>
    <row r="1676" spans="1:4">
      <c r="A1676" s="53"/>
      <c r="B1676" s="54"/>
      <c r="D1676" t="s">
        <v>4779</v>
      </c>
    </row>
    <row r="1677" spans="1:4">
      <c r="A1677" s="53"/>
      <c r="B1677" s="54"/>
      <c r="D1677" t="s">
        <v>4780</v>
      </c>
    </row>
    <row r="1678" spans="1:4">
      <c r="A1678" s="53"/>
      <c r="B1678" s="54"/>
      <c r="D1678" t="s">
        <v>4781</v>
      </c>
    </row>
    <row r="1679" spans="1:4">
      <c r="A1679" s="53"/>
      <c r="B1679" s="54"/>
      <c r="D1679" t="s">
        <v>4782</v>
      </c>
    </row>
    <row r="1680" spans="1:4">
      <c r="A1680" s="53"/>
      <c r="B1680" s="54"/>
      <c r="D1680" t="s">
        <v>4783</v>
      </c>
    </row>
    <row r="1681" spans="1:4">
      <c r="A1681" s="53"/>
      <c r="B1681" s="54"/>
      <c r="D1681" t="s">
        <v>4784</v>
      </c>
    </row>
    <row r="1682" spans="1:4">
      <c r="A1682" s="53"/>
      <c r="B1682" s="54"/>
      <c r="D1682" t="s">
        <v>4785</v>
      </c>
    </row>
    <row r="1683" spans="1:4">
      <c r="A1683" s="53"/>
      <c r="B1683" s="54"/>
      <c r="D1683" t="s">
        <v>4786</v>
      </c>
    </row>
    <row r="1684" spans="1:4">
      <c r="A1684" s="53"/>
      <c r="B1684" s="54"/>
      <c r="D1684" t="s">
        <v>4787</v>
      </c>
    </row>
    <row r="1685" spans="1:4">
      <c r="A1685" s="53"/>
      <c r="B1685" s="54"/>
      <c r="D1685" t="s">
        <v>4788</v>
      </c>
    </row>
    <row r="1686" spans="1:4">
      <c r="A1686" s="53"/>
      <c r="B1686" s="54"/>
      <c r="D1686" t="s">
        <v>4789</v>
      </c>
    </row>
    <row r="1687" spans="1:4">
      <c r="A1687" s="53"/>
      <c r="B1687" s="54"/>
      <c r="D1687" t="s">
        <v>4790</v>
      </c>
    </row>
    <row r="1688" spans="1:4">
      <c r="A1688" s="53"/>
      <c r="B1688" s="54"/>
      <c r="D1688" t="s">
        <v>4791</v>
      </c>
    </row>
    <row r="1689" spans="1:4">
      <c r="A1689" s="53"/>
      <c r="B1689" s="54"/>
      <c r="D1689" t="s">
        <v>4792</v>
      </c>
    </row>
    <row r="1690" spans="1:4">
      <c r="A1690" s="53"/>
      <c r="B1690" s="54"/>
      <c r="D1690" t="s">
        <v>4793</v>
      </c>
    </row>
    <row r="1691" spans="1:4">
      <c r="A1691" s="53"/>
      <c r="B1691" s="54"/>
      <c r="D1691" t="s">
        <v>4794</v>
      </c>
    </row>
    <row r="1692" spans="1:4">
      <c r="A1692" s="53"/>
      <c r="B1692" s="54"/>
      <c r="D1692" t="s">
        <v>4795</v>
      </c>
    </row>
    <row r="1693" spans="1:4">
      <c r="A1693" s="53"/>
      <c r="B1693" s="54"/>
      <c r="D1693" t="s">
        <v>4796</v>
      </c>
    </row>
    <row r="1694" spans="1:4">
      <c r="A1694" s="53"/>
      <c r="B1694" s="54"/>
      <c r="D1694" t="s">
        <v>4797</v>
      </c>
    </row>
    <row r="1695" spans="1:4">
      <c r="A1695" s="53"/>
      <c r="B1695" s="54"/>
      <c r="D1695" t="s">
        <v>4798</v>
      </c>
    </row>
    <row r="1696" spans="1:4">
      <c r="A1696" s="53"/>
      <c r="B1696" s="54"/>
      <c r="D1696" t="s">
        <v>4799</v>
      </c>
    </row>
    <row r="1697" spans="1:4">
      <c r="A1697" s="53"/>
      <c r="B1697" s="54"/>
      <c r="D1697" t="s">
        <v>4800</v>
      </c>
    </row>
    <row r="1698" spans="1:4">
      <c r="A1698" s="53"/>
      <c r="B1698" s="54"/>
      <c r="D1698" t="s">
        <v>4801</v>
      </c>
    </row>
    <row r="1699" spans="1:4">
      <c r="A1699" s="53"/>
      <c r="B1699" s="54"/>
      <c r="D1699" t="s">
        <v>4802</v>
      </c>
    </row>
    <row r="1700" spans="1:4">
      <c r="A1700" s="53"/>
      <c r="B1700" s="54"/>
      <c r="D1700" t="s">
        <v>4803</v>
      </c>
    </row>
    <row r="1701" spans="1:4">
      <c r="A1701" s="53"/>
      <c r="B1701" s="54"/>
      <c r="D1701" t="s">
        <v>4804</v>
      </c>
    </row>
    <row r="1702" spans="1:4">
      <c r="A1702" s="53"/>
      <c r="B1702" s="54"/>
      <c r="D1702" t="s">
        <v>4805</v>
      </c>
    </row>
    <row r="1703" spans="1:4">
      <c r="A1703" s="53"/>
      <c r="B1703" s="54"/>
      <c r="D1703" t="s">
        <v>4806</v>
      </c>
    </row>
    <row r="1704" spans="1:4">
      <c r="A1704" s="53"/>
      <c r="B1704" s="54"/>
      <c r="D1704" t="s">
        <v>4807</v>
      </c>
    </row>
    <row r="1705" spans="1:4">
      <c r="A1705" s="53"/>
      <c r="B1705" s="54"/>
      <c r="D1705" t="s">
        <v>4808</v>
      </c>
    </row>
    <row r="1706" spans="1:4">
      <c r="A1706" s="53"/>
      <c r="B1706" s="54"/>
      <c r="D1706" t="s">
        <v>4809</v>
      </c>
    </row>
    <row r="1707" spans="1:4">
      <c r="A1707" s="53"/>
      <c r="B1707" s="54"/>
      <c r="D1707" t="s">
        <v>4810</v>
      </c>
    </row>
    <row r="1708" spans="1:4">
      <c r="A1708" s="53"/>
      <c r="B1708" s="54"/>
      <c r="D1708" t="s">
        <v>4811</v>
      </c>
    </row>
    <row r="1709" spans="1:4">
      <c r="A1709" s="53"/>
      <c r="B1709" s="54"/>
      <c r="D1709" t="s">
        <v>4812</v>
      </c>
    </row>
    <row r="1710" spans="1:4">
      <c r="A1710" s="53"/>
      <c r="B1710" s="54"/>
      <c r="D1710" t="s">
        <v>4813</v>
      </c>
    </row>
    <row r="1711" spans="1:4">
      <c r="A1711" s="53"/>
      <c r="B1711" s="54"/>
      <c r="D1711" t="s">
        <v>4814</v>
      </c>
    </row>
    <row r="1712" spans="1:4">
      <c r="A1712" s="53"/>
      <c r="B1712" s="54"/>
      <c r="D1712" t="s">
        <v>4815</v>
      </c>
    </row>
    <row r="1713" spans="1:4">
      <c r="A1713" s="53"/>
      <c r="B1713" s="54"/>
      <c r="D1713" t="s">
        <v>4816</v>
      </c>
    </row>
    <row r="1714" spans="1:4">
      <c r="A1714" s="53"/>
      <c r="B1714" s="54"/>
      <c r="D1714" t="s">
        <v>4817</v>
      </c>
    </row>
    <row r="1715" spans="1:4">
      <c r="A1715" s="53"/>
      <c r="B1715" s="54"/>
      <c r="D1715" t="s">
        <v>4818</v>
      </c>
    </row>
    <row r="1716" spans="1:4">
      <c r="A1716" s="53"/>
      <c r="B1716" s="54"/>
      <c r="D1716" t="s">
        <v>4819</v>
      </c>
    </row>
    <row r="1717" spans="1:4">
      <c r="A1717" s="53"/>
      <c r="B1717" s="54"/>
      <c r="D1717" t="s">
        <v>4820</v>
      </c>
    </row>
    <row r="1718" spans="1:4">
      <c r="A1718" s="53"/>
      <c r="B1718" s="54"/>
      <c r="D1718" t="s">
        <v>4821</v>
      </c>
    </row>
    <row r="1719" spans="1:4">
      <c r="A1719" s="53"/>
      <c r="B1719" s="54"/>
      <c r="D1719" t="s">
        <v>4822</v>
      </c>
    </row>
    <row r="1720" spans="1:4">
      <c r="A1720" s="53"/>
      <c r="B1720" s="54"/>
      <c r="D1720" t="s">
        <v>4823</v>
      </c>
    </row>
    <row r="1721" spans="1:4">
      <c r="A1721" s="53"/>
      <c r="B1721" s="54"/>
      <c r="D1721" t="s">
        <v>4824</v>
      </c>
    </row>
    <row r="1722" spans="1:4">
      <c r="A1722" s="53"/>
      <c r="B1722" s="54"/>
      <c r="D1722" t="s">
        <v>4825</v>
      </c>
    </row>
    <row r="1723" spans="1:4">
      <c r="A1723" s="53"/>
      <c r="B1723" s="54"/>
      <c r="D1723" t="s">
        <v>4826</v>
      </c>
    </row>
    <row r="1724" spans="1:4">
      <c r="A1724" s="53"/>
      <c r="B1724" s="54"/>
      <c r="D1724" t="s">
        <v>4827</v>
      </c>
    </row>
    <row r="1725" spans="1:4">
      <c r="A1725" s="53"/>
      <c r="B1725" s="54"/>
      <c r="D1725" t="s">
        <v>4828</v>
      </c>
    </row>
    <row r="1726" spans="1:4">
      <c r="A1726" s="53"/>
      <c r="B1726" s="54"/>
      <c r="D1726" t="s">
        <v>4829</v>
      </c>
    </row>
    <row r="1727" spans="1:4">
      <c r="A1727" s="53"/>
      <c r="B1727" s="54"/>
      <c r="D1727" t="s">
        <v>4830</v>
      </c>
    </row>
    <row r="1728" spans="1:4">
      <c r="A1728" s="53"/>
      <c r="B1728" s="54"/>
      <c r="D1728" t="s">
        <v>4831</v>
      </c>
    </row>
    <row r="1729" spans="1:4">
      <c r="A1729" s="53"/>
      <c r="B1729" s="54"/>
      <c r="D1729" t="s">
        <v>4832</v>
      </c>
    </row>
    <row r="1730" spans="1:4">
      <c r="A1730" s="53"/>
      <c r="B1730" s="54"/>
      <c r="D1730" t="s">
        <v>4833</v>
      </c>
    </row>
    <row r="1731" spans="1:4">
      <c r="A1731" s="53"/>
      <c r="B1731" s="54"/>
      <c r="D1731" t="s">
        <v>4834</v>
      </c>
    </row>
    <row r="1732" spans="1:4">
      <c r="A1732" s="53"/>
      <c r="B1732" s="54"/>
      <c r="D1732" t="s">
        <v>4835</v>
      </c>
    </row>
    <row r="1733" spans="1:4">
      <c r="A1733" s="53"/>
      <c r="B1733" s="54"/>
      <c r="D1733" t="s">
        <v>4836</v>
      </c>
    </row>
    <row r="1734" spans="1:4">
      <c r="A1734" s="53"/>
      <c r="B1734" s="54"/>
      <c r="D1734" t="s">
        <v>4837</v>
      </c>
    </row>
    <row r="1735" spans="1:4">
      <c r="A1735" s="53"/>
      <c r="B1735" s="54"/>
      <c r="D1735" t="s">
        <v>4838</v>
      </c>
    </row>
    <row r="1736" spans="1:4">
      <c r="A1736" s="53"/>
      <c r="B1736" s="54"/>
      <c r="D1736" t="s">
        <v>4839</v>
      </c>
    </row>
    <row r="1737" spans="1:4">
      <c r="A1737" s="53"/>
      <c r="B1737" s="54"/>
      <c r="D1737" t="s">
        <v>4840</v>
      </c>
    </row>
    <row r="1738" spans="1:4">
      <c r="A1738" s="53"/>
      <c r="B1738" s="54"/>
      <c r="D1738" t="s">
        <v>4841</v>
      </c>
    </row>
    <row r="1739" spans="1:4">
      <c r="A1739" s="53"/>
      <c r="B1739" s="54"/>
      <c r="D1739" t="s">
        <v>4842</v>
      </c>
    </row>
    <row r="1740" spans="1:4">
      <c r="A1740" s="53"/>
      <c r="B1740" s="54"/>
      <c r="D1740" t="s">
        <v>4843</v>
      </c>
    </row>
    <row r="1741" spans="1:4">
      <c r="A1741" s="53"/>
      <c r="B1741" s="54"/>
      <c r="D1741" t="s">
        <v>4844</v>
      </c>
    </row>
    <row r="1742" spans="1:4">
      <c r="A1742" s="53"/>
      <c r="B1742" s="54"/>
      <c r="D1742" t="s">
        <v>4845</v>
      </c>
    </row>
    <row r="1743" spans="1:4">
      <c r="A1743" s="53"/>
      <c r="B1743" s="54"/>
      <c r="D1743" t="s">
        <v>4846</v>
      </c>
    </row>
    <row r="1744" spans="1:4">
      <c r="A1744" s="53"/>
      <c r="B1744" s="54"/>
      <c r="D1744" t="s">
        <v>4847</v>
      </c>
    </row>
    <row r="1745" spans="1:4">
      <c r="A1745" s="53"/>
      <c r="B1745" s="54"/>
      <c r="D1745" t="s">
        <v>4848</v>
      </c>
    </row>
    <row r="1746" spans="1:4">
      <c r="A1746" s="53"/>
      <c r="B1746" s="54"/>
      <c r="D1746" t="s">
        <v>4849</v>
      </c>
    </row>
    <row r="1747" spans="1:4">
      <c r="A1747" s="53"/>
      <c r="B1747" s="54"/>
      <c r="D1747" t="s">
        <v>4850</v>
      </c>
    </row>
    <row r="1748" spans="1:4">
      <c r="A1748" s="53"/>
      <c r="B1748" s="54"/>
      <c r="D1748" t="s">
        <v>4851</v>
      </c>
    </row>
    <row r="1749" spans="1:4">
      <c r="A1749" s="53"/>
      <c r="B1749" s="54"/>
      <c r="D1749" t="s">
        <v>4852</v>
      </c>
    </row>
    <row r="1750" spans="1:4">
      <c r="A1750" s="53"/>
      <c r="B1750" s="54"/>
      <c r="D1750" t="s">
        <v>4853</v>
      </c>
    </row>
    <row r="1751" spans="1:4">
      <c r="A1751" s="53"/>
      <c r="B1751" s="54"/>
      <c r="D1751" t="s">
        <v>4854</v>
      </c>
    </row>
    <row r="1752" spans="1:4">
      <c r="A1752" s="53"/>
      <c r="B1752" s="54"/>
      <c r="D1752" t="s">
        <v>4855</v>
      </c>
    </row>
    <row r="1753" spans="1:4">
      <c r="A1753" s="53"/>
      <c r="B1753" s="54"/>
      <c r="D1753" t="s">
        <v>4856</v>
      </c>
    </row>
    <row r="1754" spans="1:4">
      <c r="A1754" s="53"/>
      <c r="B1754" s="54"/>
      <c r="D1754" t="s">
        <v>4857</v>
      </c>
    </row>
    <row r="1755" spans="1:4">
      <c r="A1755" s="53"/>
      <c r="B1755" s="54"/>
      <c r="D1755" t="s">
        <v>4858</v>
      </c>
    </row>
    <row r="1756" spans="1:4">
      <c r="A1756" s="53"/>
      <c r="B1756" s="54"/>
      <c r="D1756" t="s">
        <v>4859</v>
      </c>
    </row>
    <row r="1757" spans="1:4">
      <c r="A1757" s="53"/>
      <c r="B1757" s="54"/>
      <c r="D1757" t="s">
        <v>4860</v>
      </c>
    </row>
    <row r="1758" spans="1:4">
      <c r="A1758" s="53"/>
      <c r="B1758" s="54"/>
      <c r="D1758" t="s">
        <v>4861</v>
      </c>
    </row>
    <row r="1759" spans="1:4">
      <c r="A1759" s="53"/>
      <c r="B1759" s="54"/>
      <c r="D1759" t="s">
        <v>4862</v>
      </c>
    </row>
    <row r="1760" spans="1:4">
      <c r="A1760" s="53"/>
      <c r="B1760" s="54"/>
      <c r="D1760" t="s">
        <v>4863</v>
      </c>
    </row>
    <row r="1761" spans="1:4">
      <c r="A1761" s="53"/>
      <c r="B1761" s="54"/>
      <c r="D1761" t="s">
        <v>4864</v>
      </c>
    </row>
    <row r="1762" spans="1:4">
      <c r="A1762" s="53"/>
      <c r="B1762" s="54"/>
      <c r="D1762" t="s">
        <v>4865</v>
      </c>
    </row>
    <row r="1763" spans="1:4">
      <c r="A1763" s="53"/>
      <c r="B1763" s="54"/>
      <c r="D1763" t="s">
        <v>4866</v>
      </c>
    </row>
    <row r="1764" spans="1:4">
      <c r="A1764" s="53"/>
      <c r="B1764" s="54"/>
      <c r="D1764" t="s">
        <v>4867</v>
      </c>
    </row>
    <row r="1765" spans="1:4">
      <c r="A1765" s="53"/>
      <c r="B1765" s="54"/>
      <c r="D1765" t="s">
        <v>4868</v>
      </c>
    </row>
    <row r="1766" spans="1:4">
      <c r="A1766" s="53"/>
      <c r="B1766" s="54"/>
      <c r="D1766" t="s">
        <v>4869</v>
      </c>
    </row>
    <row r="1767" spans="1:4">
      <c r="A1767" s="53"/>
      <c r="B1767" s="54"/>
      <c r="D1767" t="s">
        <v>4870</v>
      </c>
    </row>
    <row r="1768" spans="1:4">
      <c r="A1768" s="53"/>
      <c r="B1768" s="54"/>
      <c r="D1768" t="s">
        <v>4871</v>
      </c>
    </row>
    <row r="1769" spans="1:4">
      <c r="A1769" s="53"/>
      <c r="B1769" s="54"/>
      <c r="D1769" t="s">
        <v>4872</v>
      </c>
    </row>
    <row r="1770" spans="1:4">
      <c r="A1770" s="53"/>
      <c r="B1770" s="54"/>
      <c r="D1770" t="s">
        <v>4873</v>
      </c>
    </row>
    <row r="1771" spans="1:4">
      <c r="A1771" s="53"/>
      <c r="B1771" s="54"/>
      <c r="D1771" t="s">
        <v>4874</v>
      </c>
    </row>
    <row r="1772" spans="1:4">
      <c r="A1772" s="53"/>
      <c r="B1772" s="54"/>
      <c r="D1772" t="s">
        <v>4875</v>
      </c>
    </row>
    <row r="1773" spans="1:4">
      <c r="A1773" s="53"/>
      <c r="B1773" s="54"/>
      <c r="D1773" t="s">
        <v>4876</v>
      </c>
    </row>
    <row r="1774" spans="1:4">
      <c r="A1774" s="53"/>
      <c r="B1774" s="54"/>
      <c r="D1774" t="s">
        <v>4877</v>
      </c>
    </row>
    <row r="1775" spans="1:4">
      <c r="A1775" s="53"/>
      <c r="B1775" s="54"/>
      <c r="D1775" t="s">
        <v>4878</v>
      </c>
    </row>
    <row r="1776" spans="1:4">
      <c r="A1776" s="53"/>
      <c r="B1776" s="54"/>
      <c r="D1776" t="s">
        <v>4879</v>
      </c>
    </row>
    <row r="1777" spans="1:4">
      <c r="A1777" s="53"/>
      <c r="B1777" s="54"/>
      <c r="D1777" t="s">
        <v>4880</v>
      </c>
    </row>
    <row r="1778" spans="1:4">
      <c r="A1778" s="53"/>
      <c r="B1778" s="54"/>
      <c r="D1778" t="s">
        <v>4881</v>
      </c>
    </row>
    <row r="1779" spans="1:4">
      <c r="A1779" s="53"/>
      <c r="B1779" s="54"/>
      <c r="D1779" t="s">
        <v>4882</v>
      </c>
    </row>
    <row r="1780" spans="1:4">
      <c r="A1780" s="53"/>
      <c r="B1780" s="54"/>
      <c r="D1780" t="s">
        <v>4883</v>
      </c>
    </row>
    <row r="1781" spans="1:4">
      <c r="A1781" s="53"/>
      <c r="B1781" s="54"/>
      <c r="D1781" t="s">
        <v>4884</v>
      </c>
    </row>
    <row r="1782" spans="1:4">
      <c r="A1782" s="53"/>
      <c r="B1782" s="54"/>
      <c r="D1782" t="s">
        <v>4885</v>
      </c>
    </row>
    <row r="1783" spans="1:4">
      <c r="A1783" s="53"/>
      <c r="B1783" s="54"/>
      <c r="D1783" t="s">
        <v>4886</v>
      </c>
    </row>
    <row r="1784" spans="1:4">
      <c r="A1784" s="53"/>
      <c r="B1784" s="54"/>
      <c r="D1784" t="s">
        <v>4887</v>
      </c>
    </row>
    <row r="1785" spans="1:4">
      <c r="A1785" s="53"/>
      <c r="B1785" s="54"/>
      <c r="D1785" t="s">
        <v>4888</v>
      </c>
    </row>
    <row r="1786" spans="1:4">
      <c r="A1786" s="53"/>
      <c r="B1786" s="54"/>
      <c r="D1786" t="s">
        <v>4889</v>
      </c>
    </row>
    <row r="1787" spans="1:4">
      <c r="A1787" s="53"/>
      <c r="B1787" s="54"/>
      <c r="D1787" t="s">
        <v>4890</v>
      </c>
    </row>
    <row r="1788" spans="1:4">
      <c r="A1788" s="53"/>
      <c r="B1788" s="54"/>
      <c r="D1788" t="s">
        <v>4891</v>
      </c>
    </row>
    <row r="1789" spans="1:4">
      <c r="A1789" s="53"/>
      <c r="B1789" s="54"/>
      <c r="D1789" t="s">
        <v>4892</v>
      </c>
    </row>
    <row r="1790" spans="1:4">
      <c r="A1790" s="53"/>
      <c r="B1790" s="54"/>
      <c r="D1790" t="s">
        <v>4893</v>
      </c>
    </row>
    <row r="1791" spans="1:4">
      <c r="A1791" s="53"/>
      <c r="B1791" s="54"/>
      <c r="D1791" t="s">
        <v>4894</v>
      </c>
    </row>
    <row r="1792" spans="1:4">
      <c r="A1792" s="53"/>
      <c r="B1792" s="54"/>
      <c r="D1792" t="s">
        <v>4895</v>
      </c>
    </row>
    <row r="1793" spans="1:4">
      <c r="A1793" s="53"/>
      <c r="B1793" s="54"/>
      <c r="D1793" t="s">
        <v>4896</v>
      </c>
    </row>
    <row r="1794" spans="1:4">
      <c r="A1794" s="53"/>
      <c r="B1794" s="54"/>
      <c r="D1794" t="s">
        <v>4897</v>
      </c>
    </row>
    <row r="1795" spans="1:4">
      <c r="A1795" s="53"/>
      <c r="B1795" s="54"/>
      <c r="D1795" t="s">
        <v>4898</v>
      </c>
    </row>
    <row r="1796" spans="1:4">
      <c r="A1796" s="53"/>
      <c r="B1796" s="54"/>
      <c r="D1796" t="s">
        <v>4899</v>
      </c>
    </row>
    <row r="1797" spans="1:4">
      <c r="A1797" s="53"/>
      <c r="B1797" s="54"/>
      <c r="D1797" t="s">
        <v>4900</v>
      </c>
    </row>
    <row r="1798" spans="1:4">
      <c r="A1798" s="53"/>
      <c r="B1798" s="54"/>
      <c r="D1798" t="s">
        <v>4901</v>
      </c>
    </row>
    <row r="1799" spans="1:4">
      <c r="A1799" s="53"/>
      <c r="B1799" s="54"/>
      <c r="D1799" t="s">
        <v>4902</v>
      </c>
    </row>
    <row r="1800" spans="1:4">
      <c r="A1800" s="53"/>
      <c r="B1800" s="54"/>
      <c r="D1800" t="s">
        <v>4903</v>
      </c>
    </row>
    <row r="1801" spans="1:4">
      <c r="A1801" s="53"/>
      <c r="B1801" s="54"/>
      <c r="D1801" t="s">
        <v>4904</v>
      </c>
    </row>
    <row r="1802" spans="1:4">
      <c r="A1802" s="53"/>
      <c r="B1802" s="54"/>
      <c r="D1802" t="s">
        <v>4905</v>
      </c>
    </row>
    <row r="1803" spans="1:4">
      <c r="A1803" s="53"/>
      <c r="B1803" s="54"/>
      <c r="D1803" t="s">
        <v>4906</v>
      </c>
    </row>
    <row r="1804" spans="1:4">
      <c r="A1804" s="53"/>
      <c r="B1804" s="54"/>
      <c r="D1804" t="s">
        <v>4907</v>
      </c>
    </row>
    <row r="1805" spans="1:4">
      <c r="A1805" s="53"/>
      <c r="B1805" s="54"/>
      <c r="D1805" t="s">
        <v>4908</v>
      </c>
    </row>
    <row r="1806" spans="1:4">
      <c r="A1806" s="53"/>
      <c r="B1806" s="54"/>
      <c r="D1806" t="s">
        <v>4909</v>
      </c>
    </row>
    <row r="1807" spans="1:4">
      <c r="A1807" s="53"/>
      <c r="B1807" s="54"/>
      <c r="D1807" t="s">
        <v>4910</v>
      </c>
    </row>
    <row r="1808" spans="1:4">
      <c r="A1808" s="53"/>
      <c r="B1808" s="54"/>
      <c r="D1808" t="s">
        <v>4911</v>
      </c>
    </row>
    <row r="1809" spans="1:4">
      <c r="A1809" s="53"/>
      <c r="B1809" s="54"/>
      <c r="D1809" t="s">
        <v>4912</v>
      </c>
    </row>
    <row r="1810" spans="1:4">
      <c r="A1810" s="53"/>
      <c r="B1810" s="54"/>
      <c r="D1810" t="s">
        <v>4913</v>
      </c>
    </row>
    <row r="1811" spans="1:4">
      <c r="A1811" s="53"/>
      <c r="B1811" s="54"/>
      <c r="D1811" t="s">
        <v>4914</v>
      </c>
    </row>
    <row r="1812" spans="1:4">
      <c r="A1812" s="53"/>
      <c r="B1812" s="54"/>
      <c r="D1812" t="s">
        <v>4915</v>
      </c>
    </row>
    <row r="1813" spans="1:4">
      <c r="A1813" s="53"/>
      <c r="B1813" s="54"/>
      <c r="D1813" t="s">
        <v>4916</v>
      </c>
    </row>
    <row r="1814" spans="1:4">
      <c r="A1814" s="53"/>
      <c r="B1814" s="54"/>
      <c r="D1814" t="s">
        <v>4917</v>
      </c>
    </row>
    <row r="1815" spans="1:4">
      <c r="A1815" s="53"/>
      <c r="B1815" s="54"/>
      <c r="D1815" t="s">
        <v>4918</v>
      </c>
    </row>
    <row r="1816" spans="1:4">
      <c r="A1816" s="53"/>
      <c r="B1816" s="54"/>
      <c r="D1816" t="s">
        <v>4919</v>
      </c>
    </row>
    <row r="1817" spans="1:4">
      <c r="A1817" s="53"/>
      <c r="B1817" s="54"/>
      <c r="D1817" t="s">
        <v>4920</v>
      </c>
    </row>
    <row r="1818" spans="1:4">
      <c r="A1818" s="53"/>
      <c r="B1818" s="54"/>
      <c r="D1818" t="s">
        <v>4921</v>
      </c>
    </row>
    <row r="1819" spans="1:4">
      <c r="A1819" s="53"/>
      <c r="B1819" s="54"/>
      <c r="D1819" t="s">
        <v>4922</v>
      </c>
    </row>
    <row r="1820" spans="1:4">
      <c r="A1820" s="53"/>
      <c r="B1820" s="54"/>
      <c r="D1820" t="s">
        <v>4923</v>
      </c>
    </row>
    <row r="1821" spans="1:4">
      <c r="A1821" s="53"/>
      <c r="B1821" s="54"/>
      <c r="D1821" t="s">
        <v>4924</v>
      </c>
    </row>
    <row r="1822" spans="1:4">
      <c r="A1822" s="53"/>
      <c r="B1822" s="54"/>
      <c r="D1822" t="s">
        <v>4925</v>
      </c>
    </row>
    <row r="1823" spans="1:4">
      <c r="A1823" s="53"/>
      <c r="B1823" s="54"/>
      <c r="D1823" t="s">
        <v>4926</v>
      </c>
    </row>
    <row r="1824" spans="1:4">
      <c r="A1824" s="53"/>
      <c r="B1824" s="54"/>
      <c r="D1824" t="s">
        <v>4927</v>
      </c>
    </row>
    <row r="1825" spans="1:4">
      <c r="A1825" s="53"/>
      <c r="B1825" s="54"/>
      <c r="D1825" t="s">
        <v>4928</v>
      </c>
    </row>
    <row r="1826" spans="1:4">
      <c r="A1826" s="53"/>
      <c r="B1826" s="54"/>
      <c r="D1826" t="s">
        <v>4929</v>
      </c>
    </row>
    <row r="1827" spans="1:4">
      <c r="A1827" s="53"/>
      <c r="B1827" s="54"/>
      <c r="D1827" t="s">
        <v>4930</v>
      </c>
    </row>
    <row r="1828" spans="1:4">
      <c r="A1828" s="53"/>
      <c r="B1828" s="54"/>
      <c r="D1828" t="s">
        <v>4931</v>
      </c>
    </row>
    <row r="1829" spans="1:4">
      <c r="A1829" s="53"/>
      <c r="B1829" s="54"/>
      <c r="D1829" t="s">
        <v>4932</v>
      </c>
    </row>
    <row r="1830" spans="1:4">
      <c r="A1830" s="53"/>
      <c r="B1830" s="54"/>
      <c r="D1830" t="s">
        <v>4933</v>
      </c>
    </row>
    <row r="1831" spans="1:4">
      <c r="A1831" s="53"/>
      <c r="B1831" s="54"/>
      <c r="D1831" t="s">
        <v>4934</v>
      </c>
    </row>
    <row r="1832" spans="1:4">
      <c r="A1832" s="53"/>
      <c r="B1832" s="54"/>
      <c r="D1832" t="s">
        <v>4935</v>
      </c>
    </row>
    <row r="1833" spans="1:4">
      <c r="A1833" s="53"/>
      <c r="B1833" s="54"/>
      <c r="D1833" t="s">
        <v>4936</v>
      </c>
    </row>
    <row r="1834" spans="1:4">
      <c r="A1834" s="53"/>
      <c r="B1834" s="54"/>
      <c r="D1834" t="s">
        <v>4937</v>
      </c>
    </row>
    <row r="1835" spans="1:4">
      <c r="A1835" s="53"/>
      <c r="B1835" s="54"/>
      <c r="D1835" t="s">
        <v>4938</v>
      </c>
    </row>
    <row r="1836" spans="1:4">
      <c r="A1836" s="53"/>
      <c r="B1836" s="54"/>
      <c r="D1836" t="s">
        <v>4939</v>
      </c>
    </row>
    <row r="1837" spans="1:4">
      <c r="A1837" s="53"/>
      <c r="B1837" s="54"/>
      <c r="D1837" t="s">
        <v>4940</v>
      </c>
    </row>
    <row r="1838" spans="1:4">
      <c r="A1838" s="53"/>
      <c r="B1838" s="54"/>
      <c r="D1838" t="s">
        <v>4941</v>
      </c>
    </row>
    <row r="1839" spans="1:4">
      <c r="A1839" s="53"/>
      <c r="B1839" s="54"/>
      <c r="D1839" t="s">
        <v>4942</v>
      </c>
    </row>
    <row r="1840" spans="1:4">
      <c r="A1840" s="53"/>
      <c r="B1840" s="54"/>
      <c r="D1840" t="s">
        <v>4943</v>
      </c>
    </row>
    <row r="1841" spans="1:4">
      <c r="A1841" s="53"/>
      <c r="B1841" s="54"/>
      <c r="D1841" t="s">
        <v>4944</v>
      </c>
    </row>
    <row r="1842" spans="1:4">
      <c r="A1842" s="53"/>
      <c r="B1842" s="54"/>
      <c r="D1842" t="s">
        <v>4945</v>
      </c>
    </row>
    <row r="1843" spans="1:4">
      <c r="A1843" s="53"/>
      <c r="B1843" s="54"/>
      <c r="D1843" t="s">
        <v>4946</v>
      </c>
    </row>
    <row r="1844" spans="1:4">
      <c r="A1844" s="53"/>
      <c r="B1844" s="54"/>
      <c r="D1844" t="s">
        <v>4947</v>
      </c>
    </row>
    <row r="1845" spans="1:4">
      <c r="A1845" s="53"/>
      <c r="B1845" s="54"/>
      <c r="D1845" t="s">
        <v>4948</v>
      </c>
    </row>
    <row r="1846" spans="1:4">
      <c r="A1846" s="53"/>
      <c r="B1846" s="54"/>
      <c r="D1846" t="s">
        <v>4949</v>
      </c>
    </row>
    <row r="1847" spans="1:4">
      <c r="A1847" s="53"/>
      <c r="B1847" s="54"/>
      <c r="D1847" t="s">
        <v>4950</v>
      </c>
    </row>
    <row r="1848" spans="1:4">
      <c r="A1848" s="53"/>
      <c r="B1848" s="54"/>
      <c r="D1848" t="s">
        <v>4951</v>
      </c>
    </row>
    <row r="1849" spans="1:4">
      <c r="A1849" s="53"/>
      <c r="B1849" s="54"/>
      <c r="D1849" t="s">
        <v>4952</v>
      </c>
    </row>
    <row r="1850" spans="1:4">
      <c r="A1850" s="53"/>
      <c r="B1850" s="54"/>
      <c r="D1850" t="s">
        <v>4953</v>
      </c>
    </row>
    <row r="1851" spans="1:4">
      <c r="A1851" s="53"/>
      <c r="B1851" s="54"/>
      <c r="D1851" t="s">
        <v>4954</v>
      </c>
    </row>
    <row r="1852" spans="1:4">
      <c r="A1852" s="53"/>
      <c r="B1852" s="54"/>
      <c r="D1852" t="s">
        <v>4955</v>
      </c>
    </row>
    <row r="1853" spans="1:4">
      <c r="A1853" s="53"/>
      <c r="B1853" s="54"/>
      <c r="D1853" t="s">
        <v>4956</v>
      </c>
    </row>
    <row r="1854" spans="1:4">
      <c r="A1854" s="53"/>
      <c r="B1854" s="54"/>
      <c r="D1854" t="s">
        <v>4957</v>
      </c>
    </row>
    <row r="1855" spans="1:4">
      <c r="A1855" s="53"/>
      <c r="B1855" s="54"/>
      <c r="D1855" t="s">
        <v>4958</v>
      </c>
    </row>
    <row r="1856" spans="1:4">
      <c r="A1856" s="53"/>
      <c r="B1856" s="54"/>
      <c r="D1856" t="s">
        <v>4959</v>
      </c>
    </row>
    <row r="1857" spans="1:4">
      <c r="A1857" s="53"/>
      <c r="B1857" s="54"/>
      <c r="D1857" t="s">
        <v>4960</v>
      </c>
    </row>
    <row r="1858" spans="1:4">
      <c r="A1858" s="53"/>
      <c r="B1858" s="54"/>
      <c r="D1858" t="s">
        <v>4961</v>
      </c>
    </row>
    <row r="1859" spans="1:4">
      <c r="A1859" s="53"/>
      <c r="B1859" s="54"/>
      <c r="D1859" t="s">
        <v>4962</v>
      </c>
    </row>
    <row r="1860" spans="1:4">
      <c r="A1860" s="53"/>
      <c r="B1860" s="54"/>
      <c r="D1860" t="s">
        <v>4963</v>
      </c>
    </row>
    <row r="1861" spans="1:4">
      <c r="A1861" s="53"/>
      <c r="B1861" s="54"/>
      <c r="D1861" t="s">
        <v>4964</v>
      </c>
    </row>
    <row r="1862" spans="1:4">
      <c r="A1862" s="53"/>
      <c r="B1862" s="54"/>
      <c r="D1862" t="s">
        <v>4965</v>
      </c>
    </row>
    <row r="1863" spans="1:4">
      <c r="A1863" s="53"/>
      <c r="B1863" s="54"/>
      <c r="D1863" t="s">
        <v>4966</v>
      </c>
    </row>
    <row r="1864" spans="1:4">
      <c r="A1864" s="53"/>
      <c r="B1864" s="54"/>
      <c r="D1864" t="s">
        <v>4967</v>
      </c>
    </row>
    <row r="1865" spans="1:4">
      <c r="A1865" s="53"/>
      <c r="B1865" s="54"/>
      <c r="D1865" t="s">
        <v>4968</v>
      </c>
    </row>
    <row r="1866" spans="1:4">
      <c r="A1866" s="53"/>
      <c r="B1866" s="54"/>
      <c r="D1866" t="s">
        <v>4969</v>
      </c>
    </row>
    <row r="1867" spans="1:4">
      <c r="A1867" s="53"/>
      <c r="B1867" s="54"/>
      <c r="D1867" t="s">
        <v>4970</v>
      </c>
    </row>
    <row r="1868" spans="1:4">
      <c r="A1868" s="53"/>
      <c r="B1868" s="54"/>
      <c r="D1868" t="s">
        <v>4971</v>
      </c>
    </row>
    <row r="1869" spans="1:4">
      <c r="A1869" s="53"/>
      <c r="B1869" s="54"/>
      <c r="D1869" t="s">
        <v>4972</v>
      </c>
    </row>
    <row r="1870" spans="1:4">
      <c r="A1870" s="53"/>
      <c r="B1870" s="54"/>
      <c r="D1870" t="s">
        <v>4973</v>
      </c>
    </row>
    <row r="1871" spans="1:4">
      <c r="A1871" s="53"/>
      <c r="B1871" s="54"/>
      <c r="D1871" t="s">
        <v>4974</v>
      </c>
    </row>
    <row r="1872" spans="1:4">
      <c r="A1872" s="53"/>
      <c r="B1872" s="54"/>
      <c r="D1872" t="s">
        <v>4975</v>
      </c>
    </row>
    <row r="1873" spans="1:4">
      <c r="A1873" s="53"/>
      <c r="B1873" s="54"/>
      <c r="D1873" t="s">
        <v>1520</v>
      </c>
    </row>
    <row r="1874" spans="1:4">
      <c r="A1874" s="53"/>
      <c r="B1874" s="54"/>
      <c r="D1874" t="s">
        <v>4976</v>
      </c>
    </row>
    <row r="1875" spans="1:4">
      <c r="A1875" s="53"/>
      <c r="B1875" s="54"/>
      <c r="D1875" t="s">
        <v>4977</v>
      </c>
    </row>
    <row r="1876" spans="1:4">
      <c r="A1876" s="53"/>
      <c r="B1876" s="54"/>
      <c r="D1876" t="s">
        <v>4978</v>
      </c>
    </row>
    <row r="1877" spans="1:4">
      <c r="A1877" s="53"/>
      <c r="B1877" s="54"/>
      <c r="D1877" t="s">
        <v>4979</v>
      </c>
    </row>
    <row r="1878" spans="1:4">
      <c r="A1878" s="53"/>
      <c r="B1878" s="54"/>
      <c r="D1878" t="s">
        <v>4980</v>
      </c>
    </row>
    <row r="1879" spans="1:4">
      <c r="A1879" s="53"/>
      <c r="B1879" s="54"/>
      <c r="D1879" t="s">
        <v>4981</v>
      </c>
    </row>
    <row r="1880" spans="1:4">
      <c r="A1880" s="53"/>
      <c r="B1880" s="54"/>
      <c r="D1880" t="s">
        <v>4982</v>
      </c>
    </row>
    <row r="1881" spans="1:4">
      <c r="A1881" s="53"/>
      <c r="B1881" s="54"/>
      <c r="D1881" t="s">
        <v>4983</v>
      </c>
    </row>
    <row r="1882" spans="1:4">
      <c r="A1882" s="53"/>
      <c r="B1882" s="54"/>
      <c r="D1882" t="s">
        <v>4984</v>
      </c>
    </row>
    <row r="1883" spans="1:4">
      <c r="A1883" s="53"/>
      <c r="B1883" s="54"/>
      <c r="D1883" t="s">
        <v>4985</v>
      </c>
    </row>
    <row r="1884" spans="1:4">
      <c r="A1884" s="53"/>
      <c r="B1884" s="54"/>
      <c r="D1884" t="s">
        <v>4986</v>
      </c>
    </row>
    <row r="1885" spans="1:4">
      <c r="A1885" s="53"/>
      <c r="B1885" s="54"/>
      <c r="D1885" t="s">
        <v>4987</v>
      </c>
    </row>
    <row r="1886" spans="1:4">
      <c r="A1886" s="53"/>
      <c r="B1886" s="54"/>
      <c r="D1886" t="s">
        <v>4988</v>
      </c>
    </row>
    <row r="1887" spans="1:4">
      <c r="A1887" s="53"/>
      <c r="B1887" s="54"/>
      <c r="D1887" t="s">
        <v>4989</v>
      </c>
    </row>
    <row r="1888" spans="1:4">
      <c r="A1888" s="53"/>
      <c r="B1888" s="54"/>
      <c r="D1888" t="s">
        <v>4990</v>
      </c>
    </row>
    <row r="1889" spans="1:4">
      <c r="A1889" s="53"/>
      <c r="B1889" s="54"/>
      <c r="D1889" t="s">
        <v>4991</v>
      </c>
    </row>
    <row r="1890" spans="1:4">
      <c r="A1890" s="53"/>
      <c r="B1890" s="54"/>
      <c r="D1890" t="s">
        <v>4992</v>
      </c>
    </row>
    <row r="1891" spans="1:4">
      <c r="A1891" s="53"/>
      <c r="B1891" s="54"/>
      <c r="D1891" t="s">
        <v>4993</v>
      </c>
    </row>
    <row r="1892" spans="1:4">
      <c r="A1892" s="53"/>
      <c r="B1892" s="54"/>
      <c r="D1892" t="s">
        <v>4994</v>
      </c>
    </row>
    <row r="1893" spans="1:4">
      <c r="A1893" s="53"/>
      <c r="B1893" s="54"/>
      <c r="D1893" t="s">
        <v>4995</v>
      </c>
    </row>
    <row r="1894" spans="1:4">
      <c r="A1894" s="53"/>
      <c r="B1894" s="54"/>
      <c r="D1894" t="s">
        <v>4996</v>
      </c>
    </row>
    <row r="1895" spans="1:4">
      <c r="A1895" s="53"/>
      <c r="B1895" s="54"/>
      <c r="D1895" t="s">
        <v>4997</v>
      </c>
    </row>
    <row r="1896" spans="1:4">
      <c r="A1896" s="53"/>
      <c r="B1896" s="54"/>
      <c r="D1896" t="s">
        <v>4998</v>
      </c>
    </row>
    <row r="1897" spans="1:4">
      <c r="A1897" s="53"/>
      <c r="B1897" s="54"/>
      <c r="D1897" t="s">
        <v>4999</v>
      </c>
    </row>
    <row r="1898" spans="1:4">
      <c r="A1898" s="53"/>
      <c r="B1898" s="54"/>
      <c r="D1898" t="s">
        <v>5000</v>
      </c>
    </row>
    <row r="1899" spans="1:4">
      <c r="A1899" s="53"/>
      <c r="B1899" s="54"/>
      <c r="D1899" t="s">
        <v>5001</v>
      </c>
    </row>
    <row r="1900" spans="1:4">
      <c r="A1900" s="53"/>
      <c r="B1900" s="54"/>
      <c r="D1900" t="s">
        <v>5002</v>
      </c>
    </row>
    <row r="1901" spans="1:4">
      <c r="A1901" s="53"/>
      <c r="B1901" s="54"/>
      <c r="D1901" t="s">
        <v>5003</v>
      </c>
    </row>
    <row r="1902" spans="1:4">
      <c r="A1902" s="53"/>
      <c r="B1902" s="54"/>
      <c r="D1902" t="s">
        <v>5004</v>
      </c>
    </row>
    <row r="1903" spans="1:4">
      <c r="A1903" s="53"/>
      <c r="B1903" s="54"/>
      <c r="D1903" t="s">
        <v>5005</v>
      </c>
    </row>
    <row r="1904" spans="1:4">
      <c r="A1904" s="53"/>
      <c r="B1904" s="54"/>
      <c r="D1904" t="s">
        <v>5006</v>
      </c>
    </row>
    <row r="1905" spans="1:4">
      <c r="A1905" s="53"/>
      <c r="B1905" s="54"/>
      <c r="D1905" t="s">
        <v>5007</v>
      </c>
    </row>
    <row r="1906" spans="1:4">
      <c r="A1906" s="53"/>
      <c r="B1906" s="54"/>
      <c r="D1906" t="s">
        <v>5008</v>
      </c>
    </row>
    <row r="1907" spans="1:4">
      <c r="A1907" s="53"/>
      <c r="B1907" s="54"/>
      <c r="D1907" t="s">
        <v>5009</v>
      </c>
    </row>
    <row r="1908" spans="1:4">
      <c r="A1908" s="53"/>
      <c r="B1908" s="54"/>
      <c r="D1908" t="s">
        <v>5010</v>
      </c>
    </row>
    <row r="1909" spans="1:4">
      <c r="A1909" s="53"/>
      <c r="B1909" s="54"/>
      <c r="D1909" t="s">
        <v>5011</v>
      </c>
    </row>
    <row r="1910" spans="1:4">
      <c r="A1910" s="53"/>
      <c r="B1910" s="54"/>
      <c r="D1910" t="s">
        <v>5012</v>
      </c>
    </row>
    <row r="1911" spans="1:4">
      <c r="A1911" s="53"/>
      <c r="B1911" s="54"/>
      <c r="D1911" t="s">
        <v>5013</v>
      </c>
    </row>
    <row r="1912" spans="1:4">
      <c r="A1912" s="53"/>
      <c r="B1912" s="54"/>
      <c r="D1912" t="s">
        <v>5014</v>
      </c>
    </row>
    <row r="1913" spans="1:4">
      <c r="A1913" s="53"/>
      <c r="B1913" s="54"/>
      <c r="D1913" t="s">
        <v>5015</v>
      </c>
    </row>
    <row r="1914" spans="1:4">
      <c r="A1914" s="53"/>
      <c r="B1914" s="54"/>
      <c r="D1914" t="s">
        <v>5016</v>
      </c>
    </row>
    <row r="1915" spans="1:4">
      <c r="A1915" s="53"/>
      <c r="B1915" s="54"/>
      <c r="D1915" t="s">
        <v>5017</v>
      </c>
    </row>
    <row r="1916" spans="1:4">
      <c r="A1916" s="53"/>
      <c r="B1916" s="54"/>
      <c r="D1916" t="s">
        <v>5018</v>
      </c>
    </row>
    <row r="1917" spans="1:4">
      <c r="A1917" s="53"/>
      <c r="B1917" s="54"/>
      <c r="D1917" t="s">
        <v>5019</v>
      </c>
    </row>
    <row r="1918" spans="1:4">
      <c r="A1918" s="53"/>
      <c r="B1918" s="54"/>
      <c r="D1918" t="s">
        <v>5020</v>
      </c>
    </row>
    <row r="1919" spans="1:4">
      <c r="A1919" s="53"/>
      <c r="B1919" s="54"/>
      <c r="D1919" t="s">
        <v>5021</v>
      </c>
    </row>
    <row r="1920" spans="1:4">
      <c r="A1920" s="53"/>
      <c r="B1920" s="54"/>
      <c r="D1920" t="s">
        <v>5022</v>
      </c>
    </row>
    <row r="1921" spans="1:4">
      <c r="A1921" s="53"/>
      <c r="B1921" s="54"/>
      <c r="D1921" t="s">
        <v>5023</v>
      </c>
    </row>
    <row r="1922" spans="1:4">
      <c r="A1922" s="53"/>
      <c r="B1922" s="54"/>
      <c r="D1922" t="s">
        <v>5024</v>
      </c>
    </row>
    <row r="1923" spans="1:4">
      <c r="A1923" s="53"/>
      <c r="B1923" s="54"/>
      <c r="D1923" t="s">
        <v>5025</v>
      </c>
    </row>
    <row r="1924" spans="1:4">
      <c r="A1924" s="53"/>
      <c r="B1924" s="54"/>
      <c r="D1924" t="s">
        <v>5026</v>
      </c>
    </row>
    <row r="1925" spans="1:4">
      <c r="A1925" s="53"/>
      <c r="B1925" s="54"/>
      <c r="D1925" t="s">
        <v>5027</v>
      </c>
    </row>
    <row r="1926" spans="1:4">
      <c r="A1926" s="53"/>
      <c r="B1926" s="54"/>
      <c r="D1926" t="s">
        <v>5028</v>
      </c>
    </row>
    <row r="1927" spans="1:4">
      <c r="A1927" s="53"/>
      <c r="B1927" s="54"/>
      <c r="D1927" t="s">
        <v>5029</v>
      </c>
    </row>
    <row r="1928" spans="1:4">
      <c r="A1928" s="53"/>
      <c r="B1928" s="54"/>
      <c r="D1928" t="s">
        <v>5030</v>
      </c>
    </row>
    <row r="1929" spans="1:4">
      <c r="A1929" s="53"/>
      <c r="B1929" s="54"/>
      <c r="D1929" t="s">
        <v>5031</v>
      </c>
    </row>
    <row r="1930" spans="1:4">
      <c r="A1930" s="53"/>
      <c r="B1930" s="54"/>
      <c r="D1930" t="s">
        <v>5032</v>
      </c>
    </row>
    <row r="1931" spans="1:4">
      <c r="A1931" s="53"/>
      <c r="B1931" s="54"/>
      <c r="D1931" t="s">
        <v>5033</v>
      </c>
    </row>
    <row r="1932" spans="1:4">
      <c r="A1932" s="53"/>
      <c r="B1932" s="54"/>
      <c r="D1932" t="s">
        <v>1554</v>
      </c>
    </row>
    <row r="1933" spans="1:4">
      <c r="A1933" s="53"/>
      <c r="B1933" s="54"/>
      <c r="D1933" t="s">
        <v>1555</v>
      </c>
    </row>
    <row r="1934" spans="1:4">
      <c r="A1934" s="53"/>
      <c r="B1934" s="54"/>
      <c r="D1934" t="s">
        <v>1561</v>
      </c>
    </row>
    <row r="1935" spans="1:4">
      <c r="A1935" s="53"/>
      <c r="B1935" s="54"/>
      <c r="D1935" t="s">
        <v>1562</v>
      </c>
    </row>
    <row r="1936" spans="1:4">
      <c r="A1936" s="53"/>
      <c r="B1936" s="54"/>
      <c r="D1936" t="s">
        <v>1563</v>
      </c>
    </row>
    <row r="1937" spans="1:4">
      <c r="A1937" s="53"/>
      <c r="B1937" s="54"/>
      <c r="D1937" t="s">
        <v>1564</v>
      </c>
    </row>
    <row r="1938" spans="1:4">
      <c r="A1938" s="53"/>
      <c r="B1938" s="54"/>
      <c r="D1938" t="s">
        <v>1565</v>
      </c>
    </row>
    <row r="1939" spans="1:4">
      <c r="A1939" s="53"/>
      <c r="B1939" s="54"/>
      <c r="D1939" t="s">
        <v>1566</v>
      </c>
    </row>
    <row r="1940" spans="1:4">
      <c r="A1940" s="53"/>
      <c r="B1940" s="54"/>
      <c r="D1940" t="s">
        <v>1567</v>
      </c>
    </row>
    <row r="1941" spans="1:4">
      <c r="A1941" s="53"/>
      <c r="B1941" s="54"/>
      <c r="D1941" t="s">
        <v>1572</v>
      </c>
    </row>
    <row r="1942" spans="1:4">
      <c r="B1942" s="54"/>
      <c r="D1942" t="s">
        <v>1573</v>
      </c>
    </row>
    <row r="1943" spans="1:4">
      <c r="B1943" s="54"/>
      <c r="D1943" t="s">
        <v>8509</v>
      </c>
    </row>
    <row r="1944" spans="1:4">
      <c r="B1944" s="54"/>
      <c r="D1944" t="s">
        <v>8511</v>
      </c>
    </row>
    <row r="1945" spans="1:4">
      <c r="B1945" s="54"/>
      <c r="D1945" t="s">
        <v>1602</v>
      </c>
    </row>
    <row r="1946" spans="1:4">
      <c r="B1946" s="54"/>
      <c r="D1946" t="s">
        <v>1608</v>
      </c>
    </row>
    <row r="1947" spans="1:4">
      <c r="B1947" s="54"/>
      <c r="D1947" t="s">
        <v>1609</v>
      </c>
    </row>
    <row r="1948" spans="1:4">
      <c r="B1948" s="54"/>
      <c r="D1948" t="s">
        <v>1610</v>
      </c>
    </row>
    <row r="1949" spans="1:4">
      <c r="B1949" s="54"/>
      <c r="D1949" t="s">
        <v>1611</v>
      </c>
    </row>
    <row r="1950" spans="1:4">
      <c r="B1950" s="54"/>
      <c r="D1950" t="s">
        <v>1612</v>
      </c>
    </row>
    <row r="1951" spans="1:4">
      <c r="B1951" s="54"/>
      <c r="D1951" t="s">
        <v>1613</v>
      </c>
    </row>
    <row r="1952" spans="1:4">
      <c r="B1952" s="54"/>
      <c r="D1952" t="s">
        <v>1614</v>
      </c>
    </row>
    <row r="1953" spans="2:4">
      <c r="B1953" s="54"/>
      <c r="D1953" t="s">
        <v>1615</v>
      </c>
    </row>
    <row r="1954" spans="2:4">
      <c r="B1954" s="54"/>
      <c r="D1954" t="s">
        <v>1616</v>
      </c>
    </row>
    <row r="1955" spans="2:4">
      <c r="B1955" s="54"/>
      <c r="D1955" t="s">
        <v>1617</v>
      </c>
    </row>
    <row r="1956" spans="2:4">
      <c r="B1956" s="54"/>
      <c r="D1956" t="s">
        <v>1618</v>
      </c>
    </row>
    <row r="1957" spans="2:4">
      <c r="B1957" s="54"/>
      <c r="D1957" t="s">
        <v>1619</v>
      </c>
    </row>
    <row r="1958" spans="2:4">
      <c r="B1958" s="54"/>
      <c r="D1958" t="s">
        <v>5034</v>
      </c>
    </row>
    <row r="1959" spans="2:4">
      <c r="B1959" s="54"/>
      <c r="D1959" t="s">
        <v>1620</v>
      </c>
    </row>
    <row r="1960" spans="2:4">
      <c r="B1960" s="54"/>
      <c r="D1960" t="s">
        <v>1621</v>
      </c>
    </row>
    <row r="1961" spans="2:4">
      <c r="B1961" s="54"/>
      <c r="D1961" t="s">
        <v>5035</v>
      </c>
    </row>
    <row r="1962" spans="2:4">
      <c r="B1962" s="54"/>
      <c r="D1962" t="s">
        <v>5036</v>
      </c>
    </row>
    <row r="1963" spans="2:4">
      <c r="B1963" s="54"/>
      <c r="D1963" t="s">
        <v>1622</v>
      </c>
    </row>
    <row r="1964" spans="2:4">
      <c r="B1964" s="54"/>
      <c r="D1964" t="s">
        <v>1623</v>
      </c>
    </row>
    <row r="1965" spans="2:4">
      <c r="B1965" s="54"/>
      <c r="D1965" t="s">
        <v>1624</v>
      </c>
    </row>
    <row r="1966" spans="2:4">
      <c r="B1966" s="54"/>
      <c r="D1966" t="s">
        <v>1625</v>
      </c>
    </row>
    <row r="1967" spans="2:4">
      <c r="B1967" s="54"/>
      <c r="D1967" t="s">
        <v>1626</v>
      </c>
    </row>
    <row r="1968" spans="2:4">
      <c r="B1968" s="54"/>
      <c r="D1968" t="s">
        <v>1627</v>
      </c>
    </row>
    <row r="1969" spans="2:4">
      <c r="B1969" s="54"/>
      <c r="D1969" t="s">
        <v>1629</v>
      </c>
    </row>
    <row r="1970" spans="2:4">
      <c r="B1970" s="54"/>
      <c r="D1970" t="s">
        <v>1630</v>
      </c>
    </row>
    <row r="1971" spans="2:4">
      <c r="B1971" s="54"/>
      <c r="D1971" t="s">
        <v>5037</v>
      </c>
    </row>
    <row r="1972" spans="2:4">
      <c r="B1972" s="54"/>
      <c r="D1972" t="s">
        <v>1631</v>
      </c>
    </row>
    <row r="1973" spans="2:4">
      <c r="B1973" s="54"/>
      <c r="D1973" t="s">
        <v>1632</v>
      </c>
    </row>
    <row r="1974" spans="2:4">
      <c r="B1974" s="54"/>
      <c r="D1974" t="s">
        <v>1633</v>
      </c>
    </row>
    <row r="1975" spans="2:4">
      <c r="B1975" s="54"/>
      <c r="D1975" t="s">
        <v>1634</v>
      </c>
    </row>
    <row r="1976" spans="2:4">
      <c r="B1976" s="54"/>
      <c r="D1976" t="s">
        <v>1635</v>
      </c>
    </row>
    <row r="1977" spans="2:4">
      <c r="B1977" s="54"/>
      <c r="D1977" t="s">
        <v>5038</v>
      </c>
    </row>
    <row r="1978" spans="2:4">
      <c r="B1978" s="54"/>
      <c r="D1978" t="s">
        <v>1636</v>
      </c>
    </row>
    <row r="1979" spans="2:4">
      <c r="B1979" s="54"/>
      <c r="D1979" t="s">
        <v>1776</v>
      </c>
    </row>
    <row r="1980" spans="2:4">
      <c r="B1980" s="54"/>
      <c r="D1980" t="s">
        <v>1777</v>
      </c>
    </row>
    <row r="1981" spans="2:4">
      <c r="B1981" s="54"/>
      <c r="D1981" t="s">
        <v>1778</v>
      </c>
    </row>
    <row r="1982" spans="2:4">
      <c r="B1982" s="54"/>
      <c r="D1982" t="s">
        <v>1779</v>
      </c>
    </row>
    <row r="1983" spans="2:4">
      <c r="B1983" s="54"/>
      <c r="D1983" t="s">
        <v>1780</v>
      </c>
    </row>
    <row r="1984" spans="2:4">
      <c r="B1984" s="54"/>
      <c r="D1984" t="s">
        <v>1781</v>
      </c>
    </row>
    <row r="1985" spans="2:4">
      <c r="B1985" s="54"/>
      <c r="D1985" t="s">
        <v>1782</v>
      </c>
    </row>
    <row r="1986" spans="2:4">
      <c r="B1986" s="54"/>
      <c r="D1986" t="s">
        <v>5039</v>
      </c>
    </row>
    <row r="1987" spans="2:4">
      <c r="B1987" s="54"/>
      <c r="D1987" t="s">
        <v>1783</v>
      </c>
    </row>
    <row r="1988" spans="2:4">
      <c r="B1988" s="54"/>
      <c r="D1988" t="s">
        <v>1784</v>
      </c>
    </row>
    <row r="1989" spans="2:4">
      <c r="B1989" s="54"/>
      <c r="D1989" t="s">
        <v>1785</v>
      </c>
    </row>
    <row r="1990" spans="2:4">
      <c r="B1990" s="54"/>
      <c r="D1990" t="s">
        <v>1786</v>
      </c>
    </row>
    <row r="1991" spans="2:4">
      <c r="B1991" s="54"/>
      <c r="D1991" t="s">
        <v>1787</v>
      </c>
    </row>
    <row r="1992" spans="2:4">
      <c r="B1992" s="54"/>
      <c r="D1992" t="s">
        <v>1788</v>
      </c>
    </row>
    <row r="1993" spans="2:4">
      <c r="B1993" s="54"/>
      <c r="D1993" t="s">
        <v>1789</v>
      </c>
    </row>
    <row r="1994" spans="2:4">
      <c r="B1994" s="54"/>
      <c r="D1994" t="s">
        <v>1790</v>
      </c>
    </row>
    <row r="1995" spans="2:4">
      <c r="B1995" s="54"/>
      <c r="D1995" t="s">
        <v>5040</v>
      </c>
    </row>
    <row r="1996" spans="2:4">
      <c r="B1996" s="54"/>
      <c r="D1996" t="s">
        <v>1791</v>
      </c>
    </row>
    <row r="1997" spans="2:4">
      <c r="B1997" s="54"/>
      <c r="D1997" t="s">
        <v>1792</v>
      </c>
    </row>
    <row r="1998" spans="2:4">
      <c r="B1998" s="54"/>
      <c r="D1998" t="s">
        <v>1793</v>
      </c>
    </row>
    <row r="1999" spans="2:4">
      <c r="B1999" s="54"/>
      <c r="D1999" t="s">
        <v>1794</v>
      </c>
    </row>
    <row r="2000" spans="2:4">
      <c r="B2000" s="54"/>
      <c r="D2000" t="s">
        <v>1795</v>
      </c>
    </row>
    <row r="2001" spans="2:4">
      <c r="B2001" s="54"/>
      <c r="D2001" t="s">
        <v>1796</v>
      </c>
    </row>
    <row r="2002" spans="2:4">
      <c r="B2002" s="54"/>
      <c r="D2002" t="s">
        <v>1797</v>
      </c>
    </row>
    <row r="2003" spans="2:4">
      <c r="B2003" s="54"/>
      <c r="D2003" t="s">
        <v>1798</v>
      </c>
    </row>
    <row r="2004" spans="2:4">
      <c r="B2004" s="54"/>
      <c r="D2004" t="s">
        <v>1799</v>
      </c>
    </row>
    <row r="2005" spans="2:4">
      <c r="B2005" s="54"/>
      <c r="D2005" t="s">
        <v>1800</v>
      </c>
    </row>
    <row r="2006" spans="2:4">
      <c r="B2006" s="54"/>
      <c r="D2006" t="s">
        <v>1801</v>
      </c>
    </row>
    <row r="2007" spans="2:4">
      <c r="B2007" s="54"/>
      <c r="D2007" t="s">
        <v>5041</v>
      </c>
    </row>
    <row r="2008" spans="2:4">
      <c r="B2008" s="54"/>
      <c r="D2008" t="s">
        <v>1802</v>
      </c>
    </row>
    <row r="2009" spans="2:4">
      <c r="B2009" s="54"/>
      <c r="D2009" t="s">
        <v>1803</v>
      </c>
    </row>
    <row r="2010" spans="2:4">
      <c r="B2010" s="54"/>
      <c r="D2010" t="s">
        <v>1804</v>
      </c>
    </row>
    <row r="2011" spans="2:4">
      <c r="B2011" s="54"/>
      <c r="D2011" t="s">
        <v>1805</v>
      </c>
    </row>
    <row r="2012" spans="2:4">
      <c r="B2012" s="54"/>
      <c r="D2012" t="s">
        <v>1806</v>
      </c>
    </row>
    <row r="2013" spans="2:4">
      <c r="B2013" s="54"/>
      <c r="D2013" t="s">
        <v>1807</v>
      </c>
    </row>
    <row r="2014" spans="2:4">
      <c r="B2014" s="54"/>
      <c r="D2014" t="s">
        <v>1808</v>
      </c>
    </row>
    <row r="2015" spans="2:4">
      <c r="B2015" s="54"/>
      <c r="D2015" t="s">
        <v>1809</v>
      </c>
    </row>
    <row r="2016" spans="2:4">
      <c r="B2016" s="54"/>
      <c r="D2016" t="s">
        <v>5042</v>
      </c>
    </row>
    <row r="2017" spans="2:4">
      <c r="B2017" s="54"/>
      <c r="D2017" t="s">
        <v>1810</v>
      </c>
    </row>
    <row r="2018" spans="2:4">
      <c r="B2018" s="54"/>
      <c r="D2018" t="s">
        <v>1811</v>
      </c>
    </row>
    <row r="2019" spans="2:4">
      <c r="B2019" s="54"/>
      <c r="D2019" t="s">
        <v>1812</v>
      </c>
    </row>
    <row r="2020" spans="2:4">
      <c r="B2020" s="54"/>
      <c r="D2020" t="s">
        <v>1813</v>
      </c>
    </row>
    <row r="2021" spans="2:4">
      <c r="B2021" s="54"/>
      <c r="D2021" t="s">
        <v>1814</v>
      </c>
    </row>
    <row r="2022" spans="2:4">
      <c r="B2022" s="54"/>
      <c r="D2022" t="s">
        <v>1815</v>
      </c>
    </row>
    <row r="2023" spans="2:4">
      <c r="B2023" s="54"/>
      <c r="D2023" t="s">
        <v>1816</v>
      </c>
    </row>
    <row r="2024" spans="2:4">
      <c r="B2024" s="54"/>
      <c r="D2024" t="s">
        <v>1817</v>
      </c>
    </row>
    <row r="2025" spans="2:4">
      <c r="B2025" s="54"/>
      <c r="D2025" t="s">
        <v>1818</v>
      </c>
    </row>
    <row r="2026" spans="2:4">
      <c r="B2026" s="54"/>
      <c r="D2026" t="s">
        <v>1819</v>
      </c>
    </row>
    <row r="2027" spans="2:4">
      <c r="B2027" s="54"/>
      <c r="D2027" t="s">
        <v>1820</v>
      </c>
    </row>
    <row r="2028" spans="2:4">
      <c r="B2028" s="54"/>
      <c r="D2028" t="s">
        <v>1821</v>
      </c>
    </row>
    <row r="2029" spans="2:4">
      <c r="B2029" s="54"/>
      <c r="D2029" t="s">
        <v>1822</v>
      </c>
    </row>
    <row r="2030" spans="2:4">
      <c r="B2030" s="54"/>
      <c r="D2030" t="s">
        <v>5043</v>
      </c>
    </row>
    <row r="2031" spans="2:4">
      <c r="B2031" s="54"/>
      <c r="D2031" t="s">
        <v>1823</v>
      </c>
    </row>
    <row r="2032" spans="2:4">
      <c r="B2032" s="54"/>
      <c r="D2032" t="s">
        <v>5044</v>
      </c>
    </row>
    <row r="2033" spans="2:4">
      <c r="B2033" s="54"/>
      <c r="D2033" t="s">
        <v>5045</v>
      </c>
    </row>
    <row r="2034" spans="2:4">
      <c r="B2034" s="54"/>
      <c r="D2034" t="s">
        <v>1824</v>
      </c>
    </row>
    <row r="2035" spans="2:4">
      <c r="B2035" s="54"/>
      <c r="D2035" t="s">
        <v>5046</v>
      </c>
    </row>
    <row r="2036" spans="2:4">
      <c r="B2036" s="54"/>
      <c r="D2036" t="s">
        <v>1825</v>
      </c>
    </row>
    <row r="2037" spans="2:4">
      <c r="B2037" s="54"/>
      <c r="D2037" t="s">
        <v>5047</v>
      </c>
    </row>
    <row r="2038" spans="2:4">
      <c r="B2038" s="54"/>
      <c r="D2038" t="s">
        <v>1826</v>
      </c>
    </row>
    <row r="2039" spans="2:4">
      <c r="B2039" s="54"/>
      <c r="D2039" t="s">
        <v>1827</v>
      </c>
    </row>
    <row r="2040" spans="2:4">
      <c r="B2040" s="54"/>
      <c r="D2040" t="s">
        <v>5048</v>
      </c>
    </row>
    <row r="2041" spans="2:4">
      <c r="B2041" s="54"/>
      <c r="D2041" t="s">
        <v>1828</v>
      </c>
    </row>
    <row r="2042" spans="2:4">
      <c r="B2042" s="54"/>
      <c r="D2042" t="s">
        <v>1829</v>
      </c>
    </row>
    <row r="2043" spans="2:4">
      <c r="B2043" s="54"/>
      <c r="D2043" t="s">
        <v>1830</v>
      </c>
    </row>
    <row r="2044" spans="2:4">
      <c r="B2044" s="54"/>
      <c r="D2044" t="s">
        <v>1831</v>
      </c>
    </row>
    <row r="2045" spans="2:4">
      <c r="B2045" s="54"/>
      <c r="D2045" t="s">
        <v>1832</v>
      </c>
    </row>
    <row r="2046" spans="2:4">
      <c r="B2046" s="54"/>
      <c r="D2046" t="s">
        <v>1833</v>
      </c>
    </row>
    <row r="2047" spans="2:4">
      <c r="B2047" s="54"/>
      <c r="D2047" t="s">
        <v>1834</v>
      </c>
    </row>
    <row r="2048" spans="2:4">
      <c r="B2048" s="54"/>
      <c r="D2048" t="s">
        <v>1835</v>
      </c>
    </row>
    <row r="2049" spans="2:4">
      <c r="B2049" s="54"/>
      <c r="D2049" t="s">
        <v>5049</v>
      </c>
    </row>
    <row r="2050" spans="2:4">
      <c r="B2050" s="54"/>
      <c r="D2050" t="s">
        <v>1836</v>
      </c>
    </row>
    <row r="2051" spans="2:4">
      <c r="B2051" s="54"/>
      <c r="D2051" t="s">
        <v>1837</v>
      </c>
    </row>
    <row r="2052" spans="2:4">
      <c r="B2052" s="54"/>
      <c r="D2052" t="s">
        <v>1838</v>
      </c>
    </row>
    <row r="2053" spans="2:4">
      <c r="B2053" s="54"/>
      <c r="D2053" t="s">
        <v>1839</v>
      </c>
    </row>
    <row r="2054" spans="2:4">
      <c r="B2054" s="54"/>
      <c r="D2054" t="s">
        <v>1840</v>
      </c>
    </row>
    <row r="2055" spans="2:4">
      <c r="B2055" s="54"/>
      <c r="D2055" t="s">
        <v>1841</v>
      </c>
    </row>
    <row r="2056" spans="2:4">
      <c r="B2056" s="54"/>
      <c r="D2056" t="s">
        <v>1842</v>
      </c>
    </row>
    <row r="2057" spans="2:4">
      <c r="B2057" s="54"/>
      <c r="D2057" t="s">
        <v>1843</v>
      </c>
    </row>
    <row r="2058" spans="2:4">
      <c r="B2058" s="54"/>
      <c r="D2058" t="s">
        <v>1844</v>
      </c>
    </row>
    <row r="2059" spans="2:4">
      <c r="B2059" s="54"/>
      <c r="D2059" t="s">
        <v>1845</v>
      </c>
    </row>
    <row r="2060" spans="2:4">
      <c r="B2060" s="54"/>
      <c r="D2060" t="s">
        <v>1846</v>
      </c>
    </row>
    <row r="2061" spans="2:4">
      <c r="B2061" s="54"/>
      <c r="D2061" t="s">
        <v>1847</v>
      </c>
    </row>
    <row r="2062" spans="2:4">
      <c r="B2062" s="54"/>
      <c r="D2062" t="s">
        <v>1848</v>
      </c>
    </row>
    <row r="2063" spans="2:4">
      <c r="B2063" s="54"/>
      <c r="D2063" t="s">
        <v>1849</v>
      </c>
    </row>
    <row r="2064" spans="2:4">
      <c r="B2064" s="54"/>
      <c r="D2064" t="s">
        <v>1850</v>
      </c>
    </row>
    <row r="2065" spans="2:4">
      <c r="B2065" s="54"/>
      <c r="D2065" t="s">
        <v>1851</v>
      </c>
    </row>
    <row r="2066" spans="2:4">
      <c r="B2066" s="54"/>
      <c r="D2066" t="s">
        <v>1852</v>
      </c>
    </row>
    <row r="2067" spans="2:4">
      <c r="B2067" s="54"/>
      <c r="D2067" t="s">
        <v>1853</v>
      </c>
    </row>
    <row r="2068" spans="2:4">
      <c r="B2068" s="54"/>
      <c r="D2068" t="s">
        <v>5050</v>
      </c>
    </row>
    <row r="2069" spans="2:4">
      <c r="B2069" s="54"/>
      <c r="D2069" t="s">
        <v>1854</v>
      </c>
    </row>
    <row r="2070" spans="2:4">
      <c r="B2070" s="54"/>
      <c r="D2070" t="s">
        <v>1855</v>
      </c>
    </row>
    <row r="2071" spans="2:4">
      <c r="B2071" s="54"/>
      <c r="D2071" t="s">
        <v>1856</v>
      </c>
    </row>
    <row r="2072" spans="2:4">
      <c r="B2072" s="54"/>
      <c r="D2072" t="s">
        <v>1857</v>
      </c>
    </row>
    <row r="2073" spans="2:4">
      <c r="B2073" s="54"/>
      <c r="D2073" t="s">
        <v>1858</v>
      </c>
    </row>
    <row r="2074" spans="2:4">
      <c r="B2074" s="54"/>
      <c r="D2074" t="s">
        <v>1859</v>
      </c>
    </row>
    <row r="2075" spans="2:4">
      <c r="B2075" s="54"/>
      <c r="D2075" t="s">
        <v>1860</v>
      </c>
    </row>
    <row r="2076" spans="2:4">
      <c r="B2076" s="54"/>
      <c r="D2076" t="s">
        <v>1861</v>
      </c>
    </row>
    <row r="2077" spans="2:4">
      <c r="B2077" s="54"/>
      <c r="D2077" t="s">
        <v>1862</v>
      </c>
    </row>
    <row r="2078" spans="2:4">
      <c r="B2078" s="54"/>
      <c r="D2078" t="s">
        <v>5051</v>
      </c>
    </row>
    <row r="2079" spans="2:4">
      <c r="B2079" s="54"/>
      <c r="D2079" t="s">
        <v>1863</v>
      </c>
    </row>
    <row r="2080" spans="2:4">
      <c r="B2080" s="54"/>
      <c r="D2080" t="s">
        <v>1864</v>
      </c>
    </row>
    <row r="2081" spans="2:4">
      <c r="B2081" s="54"/>
      <c r="D2081" t="s">
        <v>5052</v>
      </c>
    </row>
    <row r="2082" spans="2:4">
      <c r="B2082" s="54"/>
      <c r="D2082" t="s">
        <v>1865</v>
      </c>
    </row>
    <row r="2083" spans="2:4">
      <c r="B2083" s="54"/>
      <c r="D2083" t="s">
        <v>1866</v>
      </c>
    </row>
    <row r="2084" spans="2:4">
      <c r="B2084" s="54"/>
      <c r="D2084" t="s">
        <v>1867</v>
      </c>
    </row>
    <row r="2085" spans="2:4">
      <c r="B2085" s="54"/>
      <c r="D2085" t="s">
        <v>5053</v>
      </c>
    </row>
    <row r="2086" spans="2:4">
      <c r="B2086" s="54"/>
      <c r="D2086" t="s">
        <v>1868</v>
      </c>
    </row>
    <row r="2087" spans="2:4">
      <c r="B2087" s="54"/>
      <c r="D2087" t="s">
        <v>1869</v>
      </c>
    </row>
    <row r="2088" spans="2:4">
      <c r="B2088" s="54"/>
      <c r="D2088" t="s">
        <v>1870</v>
      </c>
    </row>
    <row r="2089" spans="2:4">
      <c r="B2089" s="54"/>
      <c r="D2089" t="s">
        <v>1871</v>
      </c>
    </row>
    <row r="2090" spans="2:4">
      <c r="B2090" s="54"/>
      <c r="D2090" t="s">
        <v>1872</v>
      </c>
    </row>
    <row r="2091" spans="2:4">
      <c r="B2091" s="54"/>
      <c r="D2091" t="s">
        <v>1873</v>
      </c>
    </row>
    <row r="2092" spans="2:4">
      <c r="B2092" s="54"/>
      <c r="D2092" t="s">
        <v>1874</v>
      </c>
    </row>
    <row r="2093" spans="2:4">
      <c r="B2093" s="54"/>
      <c r="D2093" t="s">
        <v>1875</v>
      </c>
    </row>
    <row r="2094" spans="2:4">
      <c r="B2094" s="54"/>
      <c r="D2094" t="s">
        <v>1876</v>
      </c>
    </row>
    <row r="2095" spans="2:4">
      <c r="B2095" s="54"/>
      <c r="D2095" t="s">
        <v>1877</v>
      </c>
    </row>
    <row r="2096" spans="2:4">
      <c r="B2096" s="54"/>
      <c r="D2096" t="s">
        <v>1878</v>
      </c>
    </row>
    <row r="2097" spans="4:4">
      <c r="D2097" t="s">
        <v>5054</v>
      </c>
    </row>
    <row r="2098" spans="4:4">
      <c r="D2098" t="s">
        <v>5055</v>
      </c>
    </row>
    <row r="2099" spans="4:4">
      <c r="D2099" t="s">
        <v>1879</v>
      </c>
    </row>
    <row r="2100" spans="4:4">
      <c r="D2100" t="s">
        <v>1880</v>
      </c>
    </row>
    <row r="2101" spans="4:4">
      <c r="D2101" t="s">
        <v>1881</v>
      </c>
    </row>
    <row r="2102" spans="4:4">
      <c r="D2102" t="s">
        <v>1883</v>
      </c>
    </row>
    <row r="2103" spans="4:4">
      <c r="D2103" t="s">
        <v>1884</v>
      </c>
    </row>
    <row r="2104" spans="4:4">
      <c r="D2104" t="s">
        <v>5056</v>
      </c>
    </row>
    <row r="2105" spans="4:4">
      <c r="D2105" t="s">
        <v>5057</v>
      </c>
    </row>
    <row r="2106" spans="4:4">
      <c r="D2106" t="s">
        <v>1885</v>
      </c>
    </row>
    <row r="2107" spans="4:4">
      <c r="D2107" t="s">
        <v>1886</v>
      </c>
    </row>
    <row r="2108" spans="4:4">
      <c r="D2108" t="s">
        <v>1887</v>
      </c>
    </row>
    <row r="2109" spans="4:4">
      <c r="D2109" t="s">
        <v>5058</v>
      </c>
    </row>
    <row r="2110" spans="4:4">
      <c r="D2110" t="s">
        <v>1888</v>
      </c>
    </row>
    <row r="2111" spans="4:4">
      <c r="D2111" t="s">
        <v>1889</v>
      </c>
    </row>
    <row r="2112" spans="4:4">
      <c r="D2112" t="s">
        <v>5059</v>
      </c>
    </row>
    <row r="2113" spans="4:4">
      <c r="D2113" t="s">
        <v>5060</v>
      </c>
    </row>
    <row r="2114" spans="4:4">
      <c r="D2114" t="s">
        <v>5061</v>
      </c>
    </row>
    <row r="2115" spans="4:4">
      <c r="D2115" t="s">
        <v>1890</v>
      </c>
    </row>
    <row r="2116" spans="4:4">
      <c r="D2116" t="s">
        <v>1891</v>
      </c>
    </row>
    <row r="2117" spans="4:4">
      <c r="D2117" t="s">
        <v>5062</v>
      </c>
    </row>
    <row r="2118" spans="4:4">
      <c r="D2118" t="s">
        <v>1892</v>
      </c>
    </row>
    <row r="2119" spans="4:4">
      <c r="D2119" t="s">
        <v>5063</v>
      </c>
    </row>
    <row r="2120" spans="4:4">
      <c r="D2120" t="s">
        <v>1893</v>
      </c>
    </row>
    <row r="2121" spans="4:4">
      <c r="D2121" t="s">
        <v>5064</v>
      </c>
    </row>
    <row r="2122" spans="4:4">
      <c r="D2122" t="s">
        <v>1894</v>
      </c>
    </row>
    <row r="2123" spans="4:4">
      <c r="D2123" t="s">
        <v>1895</v>
      </c>
    </row>
    <row r="2124" spans="4:4">
      <c r="D2124" t="s">
        <v>1896</v>
      </c>
    </row>
    <row r="2125" spans="4:4">
      <c r="D2125" t="s">
        <v>1897</v>
      </c>
    </row>
    <row r="2126" spans="4:4">
      <c r="D2126" t="s">
        <v>5065</v>
      </c>
    </row>
    <row r="2127" spans="4:4">
      <c r="D2127" t="s">
        <v>1898</v>
      </c>
    </row>
    <row r="2128" spans="4:4">
      <c r="D2128" t="s">
        <v>1899</v>
      </c>
    </row>
    <row r="2129" spans="4:4">
      <c r="D2129" t="s">
        <v>1900</v>
      </c>
    </row>
    <row r="2130" spans="4:4">
      <c r="D2130" t="s">
        <v>1901</v>
      </c>
    </row>
    <row r="2131" spans="4:4">
      <c r="D2131" t="s">
        <v>1902</v>
      </c>
    </row>
    <row r="2132" spans="4:4">
      <c r="D2132" t="s">
        <v>1903</v>
      </c>
    </row>
    <row r="2133" spans="4:4">
      <c r="D2133" t="s">
        <v>1904</v>
      </c>
    </row>
    <row r="2134" spans="4:4">
      <c r="D2134" t="s">
        <v>1905</v>
      </c>
    </row>
    <row r="2135" spans="4:4">
      <c r="D2135" t="s">
        <v>1906</v>
      </c>
    </row>
    <row r="2136" spans="4:4">
      <c r="D2136" t="s">
        <v>1907</v>
      </c>
    </row>
    <row r="2137" spans="4:4">
      <c r="D2137" t="s">
        <v>1908</v>
      </c>
    </row>
    <row r="2138" spans="4:4">
      <c r="D2138" t="s">
        <v>1909</v>
      </c>
    </row>
    <row r="2139" spans="4:4">
      <c r="D2139" t="s">
        <v>1910</v>
      </c>
    </row>
    <row r="2140" spans="4:4">
      <c r="D2140" t="s">
        <v>1911</v>
      </c>
    </row>
    <row r="2141" spans="4:4">
      <c r="D2141" t="s">
        <v>1912</v>
      </c>
    </row>
    <row r="2142" spans="4:4">
      <c r="D2142" t="s">
        <v>1913</v>
      </c>
    </row>
    <row r="2143" spans="4:4">
      <c r="D2143" t="s">
        <v>1914</v>
      </c>
    </row>
    <row r="2144" spans="4:4">
      <c r="D2144" t="s">
        <v>1915</v>
      </c>
    </row>
    <row r="2145" spans="4:4">
      <c r="D2145" t="s">
        <v>1916</v>
      </c>
    </row>
    <row r="2146" spans="4:4">
      <c r="D2146" t="s">
        <v>1917</v>
      </c>
    </row>
    <row r="2147" spans="4:4">
      <c r="D2147" t="s">
        <v>1918</v>
      </c>
    </row>
    <row r="2148" spans="4:4">
      <c r="D2148" t="s">
        <v>1919</v>
      </c>
    </row>
    <row r="2149" spans="4:4">
      <c r="D2149" t="s">
        <v>1920</v>
      </c>
    </row>
    <row r="2150" spans="4:4">
      <c r="D2150" t="s">
        <v>1921</v>
      </c>
    </row>
    <row r="2151" spans="4:4">
      <c r="D2151" t="s">
        <v>1922</v>
      </c>
    </row>
    <row r="2152" spans="4:4">
      <c r="D2152" t="s">
        <v>1923</v>
      </c>
    </row>
    <row r="2153" spans="4:4">
      <c r="D2153" t="s">
        <v>1924</v>
      </c>
    </row>
    <row r="2154" spans="4:4">
      <c r="D2154" t="s">
        <v>1925</v>
      </c>
    </row>
    <row r="2155" spans="4:4">
      <c r="D2155" t="s">
        <v>1926</v>
      </c>
    </row>
    <row r="2156" spans="4:4">
      <c r="D2156" t="s">
        <v>5066</v>
      </c>
    </row>
    <row r="2157" spans="4:4">
      <c r="D2157" t="s">
        <v>1927</v>
      </c>
    </row>
    <row r="2158" spans="4:4">
      <c r="D2158" t="s">
        <v>1928</v>
      </c>
    </row>
    <row r="2159" spans="4:4">
      <c r="D2159" t="s">
        <v>5067</v>
      </c>
    </row>
    <row r="2160" spans="4:4">
      <c r="D2160" t="s">
        <v>1929</v>
      </c>
    </row>
    <row r="2161" spans="4:4">
      <c r="D2161" t="s">
        <v>1930</v>
      </c>
    </row>
    <row r="2162" spans="4:4">
      <c r="D2162" t="s">
        <v>1931</v>
      </c>
    </row>
    <row r="2163" spans="4:4">
      <c r="D2163" t="s">
        <v>1932</v>
      </c>
    </row>
    <row r="2164" spans="4:4">
      <c r="D2164" t="s">
        <v>1933</v>
      </c>
    </row>
    <row r="2165" spans="4:4">
      <c r="D2165" t="s">
        <v>5068</v>
      </c>
    </row>
    <row r="2166" spans="4:4">
      <c r="D2166" t="s">
        <v>1934</v>
      </c>
    </row>
    <row r="2167" spans="4:4">
      <c r="D2167" t="s">
        <v>5069</v>
      </c>
    </row>
    <row r="2168" spans="4:4">
      <c r="D2168" t="s">
        <v>1935</v>
      </c>
    </row>
    <row r="2169" spans="4:4">
      <c r="D2169" t="s">
        <v>1936</v>
      </c>
    </row>
    <row r="2170" spans="4:4">
      <c r="D2170" t="s">
        <v>1937</v>
      </c>
    </row>
    <row r="2171" spans="4:4">
      <c r="D2171" t="s">
        <v>1938</v>
      </c>
    </row>
    <row r="2172" spans="4:4">
      <c r="D2172" t="s">
        <v>1939</v>
      </c>
    </row>
    <row r="2173" spans="4:4">
      <c r="D2173" t="s">
        <v>1940</v>
      </c>
    </row>
    <row r="2174" spans="4:4">
      <c r="D2174" t="s">
        <v>1941</v>
      </c>
    </row>
    <row r="2175" spans="4:4">
      <c r="D2175" t="s">
        <v>1942</v>
      </c>
    </row>
    <row r="2176" spans="4:4">
      <c r="D2176" t="s">
        <v>1943</v>
      </c>
    </row>
    <row r="2177" spans="4:4">
      <c r="D2177" t="s">
        <v>1944</v>
      </c>
    </row>
    <row r="2178" spans="4:4">
      <c r="D2178" t="s">
        <v>1945</v>
      </c>
    </row>
    <row r="2179" spans="4:4">
      <c r="D2179" t="s">
        <v>1946</v>
      </c>
    </row>
    <row r="2180" spans="4:4">
      <c r="D2180" t="s">
        <v>1947</v>
      </c>
    </row>
    <row r="2181" spans="4:4">
      <c r="D2181" t="s">
        <v>1948</v>
      </c>
    </row>
    <row r="2182" spans="4:4">
      <c r="D2182" t="s">
        <v>1949</v>
      </c>
    </row>
    <row r="2183" spans="4:4">
      <c r="D2183" t="s">
        <v>1950</v>
      </c>
    </row>
    <row r="2184" spans="4:4">
      <c r="D2184" t="s">
        <v>1951</v>
      </c>
    </row>
    <row r="2185" spans="4:4">
      <c r="D2185" t="s">
        <v>1952</v>
      </c>
    </row>
    <row r="2186" spans="4:4">
      <c r="D2186" t="s">
        <v>1953</v>
      </c>
    </row>
    <row r="2187" spans="4:4">
      <c r="D2187" t="s">
        <v>5070</v>
      </c>
    </row>
    <row r="2188" spans="4:4">
      <c r="D2188" t="s">
        <v>1954</v>
      </c>
    </row>
    <row r="2189" spans="4:4">
      <c r="D2189" t="s">
        <v>1955</v>
      </c>
    </row>
    <row r="2190" spans="4:4">
      <c r="D2190" t="s">
        <v>1956</v>
      </c>
    </row>
    <row r="2191" spans="4:4">
      <c r="D2191" t="s">
        <v>1957</v>
      </c>
    </row>
    <row r="2192" spans="4:4">
      <c r="D2192" t="s">
        <v>5071</v>
      </c>
    </row>
    <row r="2193" spans="4:4">
      <c r="D2193" t="s">
        <v>1958</v>
      </c>
    </row>
    <row r="2194" spans="4:4">
      <c r="D2194" t="s">
        <v>1959</v>
      </c>
    </row>
    <row r="2195" spans="4:4">
      <c r="D2195" t="s">
        <v>1960</v>
      </c>
    </row>
    <row r="2196" spans="4:4">
      <c r="D2196" t="s">
        <v>1961</v>
      </c>
    </row>
    <row r="2197" spans="4:4">
      <c r="D2197" t="s">
        <v>1962</v>
      </c>
    </row>
    <row r="2198" spans="4:4">
      <c r="D2198" t="s">
        <v>1963</v>
      </c>
    </row>
    <row r="2199" spans="4:4">
      <c r="D2199" t="s">
        <v>1964</v>
      </c>
    </row>
    <row r="2200" spans="4:4">
      <c r="D2200" t="s">
        <v>1965</v>
      </c>
    </row>
    <row r="2201" spans="4:4">
      <c r="D2201" t="s">
        <v>1966</v>
      </c>
    </row>
    <row r="2202" spans="4:4">
      <c r="D2202" t="s">
        <v>1967</v>
      </c>
    </row>
    <row r="2203" spans="4:4">
      <c r="D2203" t="s">
        <v>1968</v>
      </c>
    </row>
    <row r="2204" spans="4:4">
      <c r="D2204" t="s">
        <v>5072</v>
      </c>
    </row>
    <row r="2205" spans="4:4">
      <c r="D2205" t="s">
        <v>1969</v>
      </c>
    </row>
    <row r="2206" spans="4:4">
      <c r="D2206" t="s">
        <v>1970</v>
      </c>
    </row>
    <row r="2207" spans="4:4">
      <c r="D2207" t="s">
        <v>5073</v>
      </c>
    </row>
    <row r="2208" spans="4:4">
      <c r="D2208" t="s">
        <v>1971</v>
      </c>
    </row>
    <row r="2209" spans="4:4">
      <c r="D2209" t="s">
        <v>1972</v>
      </c>
    </row>
    <row r="2210" spans="4:4">
      <c r="D2210" t="s">
        <v>1973</v>
      </c>
    </row>
    <row r="2211" spans="4:4">
      <c r="D2211" t="s">
        <v>1974</v>
      </c>
    </row>
    <row r="2212" spans="4:4">
      <c r="D2212" t="s">
        <v>1975</v>
      </c>
    </row>
    <row r="2213" spans="4:4">
      <c r="D2213" t="s">
        <v>5074</v>
      </c>
    </row>
    <row r="2214" spans="4:4">
      <c r="D2214" t="s">
        <v>1976</v>
      </c>
    </row>
    <row r="2215" spans="4:4">
      <c r="D2215" t="s">
        <v>1977</v>
      </c>
    </row>
    <row r="2216" spans="4:4">
      <c r="D2216" t="s">
        <v>1978</v>
      </c>
    </row>
    <row r="2217" spans="4:4">
      <c r="D2217" t="s">
        <v>1979</v>
      </c>
    </row>
    <row r="2218" spans="4:4">
      <c r="D2218" t="s">
        <v>1980</v>
      </c>
    </row>
    <row r="2219" spans="4:4">
      <c r="D2219" t="s">
        <v>1981</v>
      </c>
    </row>
    <row r="2220" spans="4:4">
      <c r="D2220" t="s">
        <v>1982</v>
      </c>
    </row>
    <row r="2221" spans="4:4">
      <c r="D2221" t="s">
        <v>1983</v>
      </c>
    </row>
    <row r="2222" spans="4:4">
      <c r="D2222" t="s">
        <v>1984</v>
      </c>
    </row>
    <row r="2223" spans="4:4">
      <c r="D2223" t="s">
        <v>1985</v>
      </c>
    </row>
    <row r="2224" spans="4:4">
      <c r="D2224" t="s">
        <v>1986</v>
      </c>
    </row>
    <row r="2225" spans="4:4">
      <c r="D2225" t="s">
        <v>1987</v>
      </c>
    </row>
    <row r="2226" spans="4:4">
      <c r="D2226" t="s">
        <v>1988</v>
      </c>
    </row>
    <row r="2227" spans="4:4">
      <c r="D2227" t="s">
        <v>1989</v>
      </c>
    </row>
    <row r="2228" spans="4:4">
      <c r="D2228" t="s">
        <v>1990</v>
      </c>
    </row>
    <row r="2229" spans="4:4">
      <c r="D2229" t="s">
        <v>1991</v>
      </c>
    </row>
    <row r="2230" spans="4:4">
      <c r="D2230" t="s">
        <v>1992</v>
      </c>
    </row>
    <row r="2231" spans="4:4">
      <c r="D2231" t="s">
        <v>1993</v>
      </c>
    </row>
    <row r="2232" spans="4:4">
      <c r="D2232" t="s">
        <v>5075</v>
      </c>
    </row>
    <row r="2233" spans="4:4">
      <c r="D2233" t="s">
        <v>1994</v>
      </c>
    </row>
    <row r="2234" spans="4:4">
      <c r="D2234" t="s">
        <v>1995</v>
      </c>
    </row>
    <row r="2235" spans="4:4">
      <c r="D2235" t="s">
        <v>1996</v>
      </c>
    </row>
    <row r="2236" spans="4:4">
      <c r="D2236" t="s">
        <v>1997</v>
      </c>
    </row>
    <row r="2237" spans="4:4">
      <c r="D2237" t="s">
        <v>1998</v>
      </c>
    </row>
    <row r="2238" spans="4:4">
      <c r="D2238" t="s">
        <v>1999</v>
      </c>
    </row>
    <row r="2239" spans="4:4">
      <c r="D2239" t="s">
        <v>2000</v>
      </c>
    </row>
    <row r="2240" spans="4:4">
      <c r="D2240" t="s">
        <v>5076</v>
      </c>
    </row>
    <row r="2241" spans="4:4">
      <c r="D2241" t="s">
        <v>2001</v>
      </c>
    </row>
    <row r="2242" spans="4:4">
      <c r="D2242" t="s">
        <v>2002</v>
      </c>
    </row>
    <row r="2243" spans="4:4">
      <c r="D2243" t="s">
        <v>2003</v>
      </c>
    </row>
    <row r="2244" spans="4:4">
      <c r="D2244" t="s">
        <v>2004</v>
      </c>
    </row>
    <row r="2245" spans="4:4">
      <c r="D2245" t="s">
        <v>2005</v>
      </c>
    </row>
    <row r="2246" spans="4:4">
      <c r="D2246" t="s">
        <v>5077</v>
      </c>
    </row>
    <row r="2247" spans="4:4">
      <c r="D2247" t="s">
        <v>2006</v>
      </c>
    </row>
    <row r="2248" spans="4:4">
      <c r="D2248" t="s">
        <v>2200</v>
      </c>
    </row>
    <row r="2249" spans="4:4">
      <c r="D2249" t="s">
        <v>2201</v>
      </c>
    </row>
    <row r="2250" spans="4:4">
      <c r="D2250" t="s">
        <v>2202</v>
      </c>
    </row>
    <row r="2251" spans="4:4">
      <c r="D2251" t="s">
        <v>2204</v>
      </c>
    </row>
    <row r="2252" spans="4:4">
      <c r="D2252" t="s">
        <v>2205</v>
      </c>
    </row>
    <row r="2253" spans="4:4">
      <c r="D2253" t="s">
        <v>2206</v>
      </c>
    </row>
    <row r="2254" spans="4:4">
      <c r="D2254" t="s">
        <v>2207</v>
      </c>
    </row>
    <row r="2255" spans="4:4">
      <c r="D2255" t="s">
        <v>2208</v>
      </c>
    </row>
    <row r="2256" spans="4:4">
      <c r="D2256" t="s">
        <v>2210</v>
      </c>
    </row>
    <row r="2257" spans="4:4">
      <c r="D2257" t="s">
        <v>2211</v>
      </c>
    </row>
    <row r="2258" spans="4:4">
      <c r="D2258" t="s">
        <v>2212</v>
      </c>
    </row>
    <row r="2259" spans="4:4">
      <c r="D2259" t="s">
        <v>2213</v>
      </c>
    </row>
    <row r="2260" spans="4:4">
      <c r="D2260" t="s">
        <v>2218</v>
      </c>
    </row>
    <row r="2261" spans="4:4">
      <c r="D2261" t="s">
        <v>2219</v>
      </c>
    </row>
    <row r="2262" spans="4:4">
      <c r="D2262" t="s">
        <v>2220</v>
      </c>
    </row>
    <row r="2263" spans="4:4">
      <c r="D2263" t="s">
        <v>2221</v>
      </c>
    </row>
    <row r="2264" spans="4:4">
      <c r="D2264" t="s">
        <v>2224</v>
      </c>
    </row>
    <row r="2265" spans="4:4">
      <c r="D2265" t="s">
        <v>2226</v>
      </c>
    </row>
    <row r="2266" spans="4:4">
      <c r="D2266" t="s">
        <v>2227</v>
      </c>
    </row>
    <row r="2267" spans="4:4">
      <c r="D2267" t="s">
        <v>2228</v>
      </c>
    </row>
    <row r="2268" spans="4:4">
      <c r="D2268" t="s">
        <v>2229</v>
      </c>
    </row>
    <row r="2269" spans="4:4">
      <c r="D2269" t="s">
        <v>2230</v>
      </c>
    </row>
    <row r="2270" spans="4:4">
      <c r="D2270" t="s">
        <v>2231</v>
      </c>
    </row>
    <row r="2271" spans="4:4">
      <c r="D2271" t="s">
        <v>2232</v>
      </c>
    </row>
    <row r="2272" spans="4:4">
      <c r="D2272" t="s">
        <v>2233</v>
      </c>
    </row>
    <row r="2273" spans="4:4">
      <c r="D2273" t="s">
        <v>2236</v>
      </c>
    </row>
    <row r="2274" spans="4:4">
      <c r="D2274" t="s">
        <v>2237</v>
      </c>
    </row>
    <row r="2275" spans="4:4">
      <c r="D2275" t="s">
        <v>2238</v>
      </c>
    </row>
    <row r="2276" spans="4:4">
      <c r="D2276" t="s">
        <v>2239</v>
      </c>
    </row>
    <row r="2277" spans="4:4">
      <c r="D2277" t="s">
        <v>2240</v>
      </c>
    </row>
    <row r="2278" spans="4:4">
      <c r="D2278" t="s">
        <v>2241</v>
      </c>
    </row>
    <row r="2279" spans="4:4">
      <c r="D2279" t="s">
        <v>2242</v>
      </c>
    </row>
    <row r="2280" spans="4:4">
      <c r="D2280" t="s">
        <v>2244</v>
      </c>
    </row>
    <row r="2281" spans="4:4">
      <c r="D2281" t="s">
        <v>2245</v>
      </c>
    </row>
    <row r="2282" spans="4:4">
      <c r="D2282" t="s">
        <v>2246</v>
      </c>
    </row>
    <row r="2283" spans="4:4">
      <c r="D2283" t="s">
        <v>2249</v>
      </c>
    </row>
    <row r="2284" spans="4:4">
      <c r="D2284" t="s">
        <v>2250</v>
      </c>
    </row>
    <row r="2285" spans="4:4">
      <c r="D2285" t="s">
        <v>2251</v>
      </c>
    </row>
    <row r="2286" spans="4:4">
      <c r="D2286" t="s">
        <v>2252</v>
      </c>
    </row>
    <row r="2287" spans="4:4">
      <c r="D2287" t="s">
        <v>2254</v>
      </c>
    </row>
    <row r="2288" spans="4:4">
      <c r="D2288" t="s">
        <v>2255</v>
      </c>
    </row>
    <row r="2289" spans="4:4">
      <c r="D2289" t="s">
        <v>2256</v>
      </c>
    </row>
    <row r="2290" spans="4:4">
      <c r="D2290" t="s">
        <v>2258</v>
      </c>
    </row>
    <row r="2291" spans="4:4">
      <c r="D2291" t="s">
        <v>2259</v>
      </c>
    </row>
    <row r="2292" spans="4:4">
      <c r="D2292" t="s">
        <v>2260</v>
      </c>
    </row>
    <row r="2293" spans="4:4">
      <c r="D2293" t="s">
        <v>2261</v>
      </c>
    </row>
    <row r="2294" spans="4:4">
      <c r="D2294" t="s">
        <v>2263</v>
      </c>
    </row>
    <row r="2295" spans="4:4">
      <c r="D2295" t="s">
        <v>2265</v>
      </c>
    </row>
    <row r="2296" spans="4:4">
      <c r="D2296" t="s">
        <v>2268</v>
      </c>
    </row>
    <row r="2297" spans="4:4">
      <c r="D2297" t="s">
        <v>2269</v>
      </c>
    </row>
    <row r="2298" spans="4:4">
      <c r="D2298" t="s">
        <v>2271</v>
      </c>
    </row>
    <row r="2299" spans="4:4">
      <c r="D2299" t="s">
        <v>2272</v>
      </c>
    </row>
    <row r="2300" spans="4:4">
      <c r="D2300" t="s">
        <v>2273</v>
      </c>
    </row>
    <row r="2301" spans="4:4">
      <c r="D2301" t="s">
        <v>2274</v>
      </c>
    </row>
    <row r="2302" spans="4:4">
      <c r="D2302" t="s">
        <v>2275</v>
      </c>
    </row>
    <row r="2303" spans="4:4">
      <c r="D2303" t="s">
        <v>2277</v>
      </c>
    </row>
    <row r="2304" spans="4:4">
      <c r="D2304" t="s">
        <v>2279</v>
      </c>
    </row>
    <row r="2305" spans="4:4">
      <c r="D2305" t="s">
        <v>2280</v>
      </c>
    </row>
    <row r="2306" spans="4:4">
      <c r="D2306" t="s">
        <v>2281</v>
      </c>
    </row>
    <row r="2307" spans="4:4">
      <c r="D2307" t="s">
        <v>2284</v>
      </c>
    </row>
    <row r="2308" spans="4:4">
      <c r="D2308" t="s">
        <v>2285</v>
      </c>
    </row>
    <row r="2309" spans="4:4">
      <c r="D2309" t="s">
        <v>5078</v>
      </c>
    </row>
    <row r="2310" spans="4:4">
      <c r="D2310" t="s">
        <v>2286</v>
      </c>
    </row>
    <row r="2311" spans="4:4">
      <c r="D2311" t="s">
        <v>2287</v>
      </c>
    </row>
    <row r="2312" spans="4:4">
      <c r="D2312" t="s">
        <v>2288</v>
      </c>
    </row>
    <row r="2313" spans="4:4">
      <c r="D2313" t="s">
        <v>2289</v>
      </c>
    </row>
    <row r="2314" spans="4:4">
      <c r="D2314" t="s">
        <v>2290</v>
      </c>
    </row>
    <row r="2315" spans="4:4">
      <c r="D2315" t="s">
        <v>2292</v>
      </c>
    </row>
    <row r="2316" spans="4:4">
      <c r="D2316" t="s">
        <v>2296</v>
      </c>
    </row>
    <row r="2317" spans="4:4">
      <c r="D2317" t="s">
        <v>2298</v>
      </c>
    </row>
    <row r="2318" spans="4:4">
      <c r="D2318" t="s">
        <v>2299</v>
      </c>
    </row>
    <row r="2319" spans="4:4">
      <c r="D2319" t="s">
        <v>2300</v>
      </c>
    </row>
    <row r="2320" spans="4:4">
      <c r="D2320" t="s">
        <v>2301</v>
      </c>
    </row>
    <row r="2321" spans="4:4">
      <c r="D2321" t="s">
        <v>2303</v>
      </c>
    </row>
    <row r="2322" spans="4:4">
      <c r="D2322" t="s">
        <v>2305</v>
      </c>
    </row>
    <row r="2323" spans="4:4">
      <c r="D2323" t="s">
        <v>2306</v>
      </c>
    </row>
    <row r="2324" spans="4:4">
      <c r="D2324" t="s">
        <v>2307</v>
      </c>
    </row>
    <row r="2325" spans="4:4">
      <c r="D2325" t="s">
        <v>2309</v>
      </c>
    </row>
    <row r="2326" spans="4:4">
      <c r="D2326" t="s">
        <v>2310</v>
      </c>
    </row>
    <row r="2327" spans="4:4">
      <c r="D2327" t="s">
        <v>2311</v>
      </c>
    </row>
    <row r="2328" spans="4:4">
      <c r="D2328" t="s">
        <v>2313</v>
      </c>
    </row>
    <row r="2329" spans="4:4">
      <c r="D2329" t="s">
        <v>2314</v>
      </c>
    </row>
    <row r="2330" spans="4:4">
      <c r="D2330" t="s">
        <v>2315</v>
      </c>
    </row>
    <row r="2331" spans="4:4">
      <c r="D2331" t="s">
        <v>2316</v>
      </c>
    </row>
    <row r="2332" spans="4:4">
      <c r="D2332" t="s">
        <v>2317</v>
      </c>
    </row>
    <row r="2333" spans="4:4">
      <c r="D2333" t="s">
        <v>2318</v>
      </c>
    </row>
    <row r="2334" spans="4:4">
      <c r="D2334" t="s">
        <v>2319</v>
      </c>
    </row>
    <row r="2335" spans="4:4">
      <c r="D2335" t="s">
        <v>2320</v>
      </c>
    </row>
    <row r="2336" spans="4:4">
      <c r="D2336" t="s">
        <v>2323</v>
      </c>
    </row>
    <row r="2337" spans="4:4">
      <c r="D2337" t="s">
        <v>2324</v>
      </c>
    </row>
    <row r="2338" spans="4:4">
      <c r="D2338" t="s">
        <v>2325</v>
      </c>
    </row>
    <row r="2339" spans="4:4">
      <c r="D2339" t="s">
        <v>2326</v>
      </c>
    </row>
    <row r="2340" spans="4:4">
      <c r="D2340" t="s">
        <v>2327</v>
      </c>
    </row>
    <row r="2341" spans="4:4">
      <c r="D2341" t="s">
        <v>5079</v>
      </c>
    </row>
    <row r="2342" spans="4:4">
      <c r="D2342" t="s">
        <v>2328</v>
      </c>
    </row>
    <row r="2343" spans="4:4">
      <c r="D2343" t="s">
        <v>2329</v>
      </c>
    </row>
    <row r="2344" spans="4:4">
      <c r="D2344" t="s">
        <v>5080</v>
      </c>
    </row>
    <row r="2345" spans="4:4">
      <c r="D2345" t="s">
        <v>2330</v>
      </c>
    </row>
    <row r="2346" spans="4:4">
      <c r="D2346" t="s">
        <v>2331</v>
      </c>
    </row>
    <row r="2347" spans="4:4">
      <c r="D2347" t="s">
        <v>2332</v>
      </c>
    </row>
    <row r="2348" spans="4:4">
      <c r="D2348" t="s">
        <v>5081</v>
      </c>
    </row>
    <row r="2349" spans="4:4">
      <c r="D2349" t="s">
        <v>2333</v>
      </c>
    </row>
    <row r="2350" spans="4:4">
      <c r="D2350" t="s">
        <v>2334</v>
      </c>
    </row>
    <row r="2351" spans="4:4">
      <c r="D2351" t="s">
        <v>2335</v>
      </c>
    </row>
    <row r="2352" spans="4:4">
      <c r="D2352" t="s">
        <v>5082</v>
      </c>
    </row>
    <row r="2353" spans="4:4">
      <c r="D2353" t="s">
        <v>2336</v>
      </c>
    </row>
    <row r="2354" spans="4:4">
      <c r="D2354" t="s">
        <v>2337</v>
      </c>
    </row>
    <row r="2355" spans="4:4">
      <c r="D2355" t="s">
        <v>2338</v>
      </c>
    </row>
    <row r="2356" spans="4:4">
      <c r="D2356" t="s">
        <v>2339</v>
      </c>
    </row>
    <row r="2357" spans="4:4">
      <c r="D2357" t="s">
        <v>2340</v>
      </c>
    </row>
    <row r="2358" spans="4:4">
      <c r="D2358" t="s">
        <v>2341</v>
      </c>
    </row>
    <row r="2359" spans="4:4">
      <c r="D2359" t="s">
        <v>2342</v>
      </c>
    </row>
    <row r="2360" spans="4:4">
      <c r="D2360" t="s">
        <v>2343</v>
      </c>
    </row>
    <row r="2361" spans="4:4">
      <c r="D2361" t="s">
        <v>5083</v>
      </c>
    </row>
    <row r="2362" spans="4:4">
      <c r="D2362" t="s">
        <v>2344</v>
      </c>
    </row>
    <row r="2363" spans="4:4">
      <c r="D2363" t="s">
        <v>2345</v>
      </c>
    </row>
    <row r="2364" spans="4:4">
      <c r="D2364" t="s">
        <v>2346</v>
      </c>
    </row>
    <row r="2365" spans="4:4">
      <c r="D2365" t="s">
        <v>2347</v>
      </c>
    </row>
    <row r="2366" spans="4:4">
      <c r="D2366" t="s">
        <v>2348</v>
      </c>
    </row>
    <row r="2367" spans="4:4">
      <c r="D2367" t="s">
        <v>2349</v>
      </c>
    </row>
    <row r="2368" spans="4:4">
      <c r="D2368" t="s">
        <v>2350</v>
      </c>
    </row>
    <row r="2369" spans="4:4">
      <c r="D2369" t="s">
        <v>2351</v>
      </c>
    </row>
    <row r="2370" spans="4:4">
      <c r="D2370" t="s">
        <v>2352</v>
      </c>
    </row>
    <row r="2371" spans="4:4">
      <c r="D2371" t="s">
        <v>2353</v>
      </c>
    </row>
    <row r="2372" spans="4:4">
      <c r="D2372" t="s">
        <v>2354</v>
      </c>
    </row>
    <row r="2373" spans="4:4">
      <c r="D2373" t="s">
        <v>2355</v>
      </c>
    </row>
    <row r="2374" spans="4:4">
      <c r="D2374" t="s">
        <v>2356</v>
      </c>
    </row>
    <row r="2375" spans="4:4">
      <c r="D2375" t="s">
        <v>2357</v>
      </c>
    </row>
    <row r="2376" spans="4:4">
      <c r="D2376" t="s">
        <v>2358</v>
      </c>
    </row>
    <row r="2377" spans="4:4">
      <c r="D2377" t="s">
        <v>2359</v>
      </c>
    </row>
    <row r="2378" spans="4:4">
      <c r="D2378" t="s">
        <v>2360</v>
      </c>
    </row>
    <row r="2379" spans="4:4">
      <c r="D2379" t="s">
        <v>2361</v>
      </c>
    </row>
    <row r="2380" spans="4:4">
      <c r="D2380" t="s">
        <v>5084</v>
      </c>
    </row>
    <row r="2381" spans="4:4">
      <c r="D2381" t="s">
        <v>2362</v>
      </c>
    </row>
    <row r="2382" spans="4:4">
      <c r="D2382" t="s">
        <v>5085</v>
      </c>
    </row>
    <row r="2383" spans="4:4">
      <c r="D2383" t="s">
        <v>2363</v>
      </c>
    </row>
    <row r="2384" spans="4:4">
      <c r="D2384" t="s">
        <v>5086</v>
      </c>
    </row>
    <row r="2385" spans="4:4">
      <c r="D2385" t="s">
        <v>2364</v>
      </c>
    </row>
    <row r="2386" spans="4:4">
      <c r="D2386" t="s">
        <v>2365</v>
      </c>
    </row>
    <row r="2387" spans="4:4">
      <c r="D2387" t="s">
        <v>2366</v>
      </c>
    </row>
    <row r="2388" spans="4:4">
      <c r="D2388" t="s">
        <v>5087</v>
      </c>
    </row>
    <row r="2389" spans="4:4">
      <c r="D2389" t="s">
        <v>2367</v>
      </c>
    </row>
    <row r="2390" spans="4:4">
      <c r="D2390" t="s">
        <v>5088</v>
      </c>
    </row>
    <row r="2391" spans="4:4">
      <c r="D2391" t="s">
        <v>2368</v>
      </c>
    </row>
    <row r="2392" spans="4:4">
      <c r="D2392" t="s">
        <v>5089</v>
      </c>
    </row>
    <row r="2393" spans="4:4">
      <c r="D2393" t="s">
        <v>2369</v>
      </c>
    </row>
    <row r="2394" spans="4:4">
      <c r="D2394" t="s">
        <v>2370</v>
      </c>
    </row>
    <row r="2395" spans="4:4">
      <c r="D2395" t="s">
        <v>2371</v>
      </c>
    </row>
    <row r="2396" spans="4:4">
      <c r="D2396" t="s">
        <v>5090</v>
      </c>
    </row>
    <row r="2397" spans="4:4">
      <c r="D2397" t="s">
        <v>2372</v>
      </c>
    </row>
    <row r="2398" spans="4:4">
      <c r="D2398" t="s">
        <v>2373</v>
      </c>
    </row>
    <row r="2399" spans="4:4">
      <c r="D2399" t="s">
        <v>2374</v>
      </c>
    </row>
    <row r="2400" spans="4:4">
      <c r="D2400" t="s">
        <v>5091</v>
      </c>
    </row>
    <row r="2401" spans="4:4">
      <c r="D2401" t="s">
        <v>2375</v>
      </c>
    </row>
    <row r="2402" spans="4:4">
      <c r="D2402" t="s">
        <v>2376</v>
      </c>
    </row>
    <row r="2403" spans="4:4">
      <c r="D2403" t="s">
        <v>2377</v>
      </c>
    </row>
    <row r="2404" spans="4:4">
      <c r="D2404" t="s">
        <v>2378</v>
      </c>
    </row>
    <row r="2405" spans="4:4">
      <c r="D2405" t="s">
        <v>2379</v>
      </c>
    </row>
    <row r="2406" spans="4:4">
      <c r="D2406" t="s">
        <v>5092</v>
      </c>
    </row>
    <row r="2407" spans="4:4">
      <c r="D2407" t="s">
        <v>2380</v>
      </c>
    </row>
    <row r="2408" spans="4:4">
      <c r="D2408" t="s">
        <v>5093</v>
      </c>
    </row>
    <row r="2409" spans="4:4">
      <c r="D2409" t="s">
        <v>2381</v>
      </c>
    </row>
    <row r="2410" spans="4:4">
      <c r="D2410" t="s">
        <v>2382</v>
      </c>
    </row>
    <row r="2411" spans="4:4">
      <c r="D2411" t="s">
        <v>2383</v>
      </c>
    </row>
    <row r="2412" spans="4:4">
      <c r="D2412" t="s">
        <v>2384</v>
      </c>
    </row>
    <row r="2413" spans="4:4">
      <c r="D2413" t="s">
        <v>5094</v>
      </c>
    </row>
    <row r="2414" spans="4:4">
      <c r="D2414" t="s">
        <v>5095</v>
      </c>
    </row>
    <row r="2415" spans="4:4">
      <c r="D2415" t="s">
        <v>5096</v>
      </c>
    </row>
    <row r="2416" spans="4:4">
      <c r="D2416" t="s">
        <v>5097</v>
      </c>
    </row>
    <row r="2417" spans="4:4">
      <c r="D2417" t="s">
        <v>2385</v>
      </c>
    </row>
    <row r="2418" spans="4:4">
      <c r="D2418" t="s">
        <v>5098</v>
      </c>
    </row>
    <row r="2419" spans="4:4">
      <c r="D2419" t="s">
        <v>2386</v>
      </c>
    </row>
    <row r="2420" spans="4:4">
      <c r="D2420" t="s">
        <v>5099</v>
      </c>
    </row>
    <row r="2421" spans="4:4">
      <c r="D2421" t="s">
        <v>2387</v>
      </c>
    </row>
    <row r="2422" spans="4:4">
      <c r="D2422" t="s">
        <v>2388</v>
      </c>
    </row>
    <row r="2423" spans="4:4">
      <c r="D2423" t="s">
        <v>2389</v>
      </c>
    </row>
    <row r="2424" spans="4:4">
      <c r="D2424" t="s">
        <v>5100</v>
      </c>
    </row>
    <row r="2425" spans="4:4">
      <c r="D2425" t="s">
        <v>2390</v>
      </c>
    </row>
    <row r="2426" spans="4:4">
      <c r="D2426" t="s">
        <v>5101</v>
      </c>
    </row>
    <row r="2427" spans="4:4">
      <c r="D2427" t="s">
        <v>2391</v>
      </c>
    </row>
    <row r="2428" spans="4:4">
      <c r="D2428" t="s">
        <v>5102</v>
      </c>
    </row>
    <row r="2429" spans="4:4">
      <c r="D2429" t="s">
        <v>2392</v>
      </c>
    </row>
    <row r="2430" spans="4:4">
      <c r="D2430" t="s">
        <v>2393</v>
      </c>
    </row>
    <row r="2431" spans="4:4">
      <c r="D2431" t="s">
        <v>2394</v>
      </c>
    </row>
    <row r="2432" spans="4:4">
      <c r="D2432" t="s">
        <v>2395</v>
      </c>
    </row>
    <row r="2433" spans="4:4">
      <c r="D2433" t="s">
        <v>2396</v>
      </c>
    </row>
    <row r="2434" spans="4:4">
      <c r="D2434" t="s">
        <v>2397</v>
      </c>
    </row>
    <row r="2435" spans="4:4">
      <c r="D2435" t="s">
        <v>2398</v>
      </c>
    </row>
    <row r="2436" spans="4:4">
      <c r="D2436" t="s">
        <v>5103</v>
      </c>
    </row>
    <row r="2437" spans="4:4">
      <c r="D2437" t="s">
        <v>2399</v>
      </c>
    </row>
    <row r="2438" spans="4:4">
      <c r="D2438" t="s">
        <v>5104</v>
      </c>
    </row>
    <row r="2439" spans="4:4">
      <c r="D2439" t="s">
        <v>2400</v>
      </c>
    </row>
    <row r="2440" spans="4:4">
      <c r="D2440" t="s">
        <v>5105</v>
      </c>
    </row>
    <row r="2441" spans="4:4">
      <c r="D2441" t="s">
        <v>2401</v>
      </c>
    </row>
    <row r="2442" spans="4:4">
      <c r="D2442" t="s">
        <v>2402</v>
      </c>
    </row>
    <row r="2443" spans="4:4">
      <c r="D2443" t="s">
        <v>2403</v>
      </c>
    </row>
    <row r="2444" spans="4:4">
      <c r="D2444" t="s">
        <v>2404</v>
      </c>
    </row>
    <row r="2445" spans="4:4">
      <c r="D2445" t="s">
        <v>2405</v>
      </c>
    </row>
    <row r="2446" spans="4:4">
      <c r="D2446" t="s">
        <v>2406</v>
      </c>
    </row>
    <row r="2447" spans="4:4">
      <c r="D2447" t="s">
        <v>2407</v>
      </c>
    </row>
    <row r="2448" spans="4:4">
      <c r="D2448" t="s">
        <v>5106</v>
      </c>
    </row>
    <row r="2449" spans="4:4">
      <c r="D2449" t="s">
        <v>2408</v>
      </c>
    </row>
    <row r="2450" spans="4:4">
      <c r="D2450" t="s">
        <v>2409</v>
      </c>
    </row>
    <row r="2451" spans="4:4">
      <c r="D2451" t="s">
        <v>2410</v>
      </c>
    </row>
    <row r="2452" spans="4:4">
      <c r="D2452" t="s">
        <v>2411</v>
      </c>
    </row>
    <row r="2453" spans="4:4">
      <c r="D2453" t="s">
        <v>2412</v>
      </c>
    </row>
    <row r="2454" spans="4:4">
      <c r="D2454" t="s">
        <v>2413</v>
      </c>
    </row>
    <row r="2455" spans="4:4">
      <c r="D2455" t="s">
        <v>2414</v>
      </c>
    </row>
    <row r="2456" spans="4:4">
      <c r="D2456" t="s">
        <v>5107</v>
      </c>
    </row>
    <row r="2457" spans="4:4">
      <c r="D2457" t="s">
        <v>2415</v>
      </c>
    </row>
    <row r="2458" spans="4:4">
      <c r="D2458" t="s">
        <v>2416</v>
      </c>
    </row>
    <row r="2459" spans="4:4">
      <c r="D2459" t="s">
        <v>2417</v>
      </c>
    </row>
    <row r="2460" spans="4:4">
      <c r="D2460" t="s">
        <v>5108</v>
      </c>
    </row>
    <row r="2461" spans="4:4">
      <c r="D2461" t="s">
        <v>2418</v>
      </c>
    </row>
    <row r="2462" spans="4:4">
      <c r="D2462" t="s">
        <v>2419</v>
      </c>
    </row>
    <row r="2463" spans="4:4">
      <c r="D2463" t="s">
        <v>2420</v>
      </c>
    </row>
    <row r="2464" spans="4:4">
      <c r="D2464" t="s">
        <v>5109</v>
      </c>
    </row>
    <row r="2465" spans="4:4">
      <c r="D2465" t="s">
        <v>2421</v>
      </c>
    </row>
    <row r="2466" spans="4:4">
      <c r="D2466" t="s">
        <v>2422</v>
      </c>
    </row>
    <row r="2467" spans="4:4">
      <c r="D2467" t="s">
        <v>2423</v>
      </c>
    </row>
    <row r="2468" spans="4:4">
      <c r="D2468" t="s">
        <v>5110</v>
      </c>
    </row>
    <row r="2469" spans="4:4">
      <c r="D2469" t="s">
        <v>2424</v>
      </c>
    </row>
    <row r="2470" spans="4:4">
      <c r="D2470" t="s">
        <v>2425</v>
      </c>
    </row>
    <row r="2471" spans="4:4">
      <c r="D2471" t="s">
        <v>2426</v>
      </c>
    </row>
    <row r="2472" spans="4:4">
      <c r="D2472" t="s">
        <v>2427</v>
      </c>
    </row>
    <row r="2473" spans="4:4">
      <c r="D2473" t="s">
        <v>2428</v>
      </c>
    </row>
    <row r="2474" spans="4:4">
      <c r="D2474" t="s">
        <v>2429</v>
      </c>
    </row>
    <row r="2475" spans="4:4">
      <c r="D2475" t="s">
        <v>2430</v>
      </c>
    </row>
    <row r="2476" spans="4:4">
      <c r="D2476" t="s">
        <v>5111</v>
      </c>
    </row>
    <row r="2477" spans="4:4">
      <c r="D2477" t="s">
        <v>5112</v>
      </c>
    </row>
    <row r="2478" spans="4:4">
      <c r="D2478" t="s">
        <v>5113</v>
      </c>
    </row>
    <row r="2479" spans="4:4">
      <c r="D2479" t="s">
        <v>2431</v>
      </c>
    </row>
    <row r="2480" spans="4:4">
      <c r="D2480" t="s">
        <v>5114</v>
      </c>
    </row>
    <row r="2481" spans="4:4">
      <c r="D2481" t="s">
        <v>2432</v>
      </c>
    </row>
    <row r="2482" spans="4:4">
      <c r="D2482" t="s">
        <v>5115</v>
      </c>
    </row>
    <row r="2483" spans="4:4">
      <c r="D2483" t="s">
        <v>2433</v>
      </c>
    </row>
    <row r="2484" spans="4:4">
      <c r="D2484" t="s">
        <v>5116</v>
      </c>
    </row>
    <row r="2485" spans="4:4">
      <c r="D2485" t="s">
        <v>2434</v>
      </c>
    </row>
    <row r="2486" spans="4:4">
      <c r="D2486" t="s">
        <v>2435</v>
      </c>
    </row>
    <row r="2487" spans="4:4">
      <c r="D2487" t="s">
        <v>2436</v>
      </c>
    </row>
    <row r="2488" spans="4:4">
      <c r="D2488" t="s">
        <v>2437</v>
      </c>
    </row>
    <row r="2489" spans="4:4">
      <c r="D2489" t="s">
        <v>2438</v>
      </c>
    </row>
    <row r="2490" spans="4:4">
      <c r="D2490" t="s">
        <v>5117</v>
      </c>
    </row>
    <row r="2491" spans="4:4">
      <c r="D2491" t="s">
        <v>5118</v>
      </c>
    </row>
    <row r="2492" spans="4:4">
      <c r="D2492" t="s">
        <v>2439</v>
      </c>
    </row>
    <row r="2493" spans="4:4">
      <c r="D2493" t="s">
        <v>5119</v>
      </c>
    </row>
    <row r="2494" spans="4:4">
      <c r="D2494" t="s">
        <v>2440</v>
      </c>
    </row>
    <row r="2495" spans="4:4">
      <c r="D2495" t="s">
        <v>5120</v>
      </c>
    </row>
    <row r="2496" spans="4:4">
      <c r="D2496" t="s">
        <v>2441</v>
      </c>
    </row>
    <row r="2497" spans="4:4">
      <c r="D2497" t="s">
        <v>2442</v>
      </c>
    </row>
    <row r="2498" spans="4:4">
      <c r="D2498" t="s">
        <v>5121</v>
      </c>
    </row>
    <row r="2499" spans="4:4">
      <c r="D2499" t="s">
        <v>5122</v>
      </c>
    </row>
    <row r="2500" spans="4:4">
      <c r="D2500" t="s">
        <v>2443</v>
      </c>
    </row>
    <row r="2501" spans="4:4">
      <c r="D2501" t="s">
        <v>2444</v>
      </c>
    </row>
    <row r="2502" spans="4:4">
      <c r="D2502" t="s">
        <v>2445</v>
      </c>
    </row>
    <row r="2503" spans="4:4">
      <c r="D2503" t="s">
        <v>2446</v>
      </c>
    </row>
    <row r="2504" spans="4:4">
      <c r="D2504" t="s">
        <v>2447</v>
      </c>
    </row>
    <row r="2505" spans="4:4">
      <c r="D2505" t="s">
        <v>5123</v>
      </c>
    </row>
    <row r="2506" spans="4:4">
      <c r="D2506" t="s">
        <v>2448</v>
      </c>
    </row>
    <row r="2507" spans="4:4">
      <c r="D2507" t="s">
        <v>2449</v>
      </c>
    </row>
    <row r="2508" spans="4:4">
      <c r="D2508" t="s">
        <v>5124</v>
      </c>
    </row>
    <row r="2509" spans="4:4">
      <c r="D2509" t="s">
        <v>2450</v>
      </c>
    </row>
    <row r="2510" spans="4:4">
      <c r="D2510" t="s">
        <v>5125</v>
      </c>
    </row>
    <row r="2511" spans="4:4">
      <c r="D2511" t="s">
        <v>2451</v>
      </c>
    </row>
    <row r="2512" spans="4:4">
      <c r="D2512" t="s">
        <v>2452</v>
      </c>
    </row>
    <row r="2513" spans="4:4">
      <c r="D2513" t="s">
        <v>2453</v>
      </c>
    </row>
    <row r="2514" spans="4:4">
      <c r="D2514" t="s">
        <v>2454</v>
      </c>
    </row>
    <row r="2515" spans="4:4">
      <c r="D2515" t="s">
        <v>2455</v>
      </c>
    </row>
    <row r="2516" spans="4:4">
      <c r="D2516" t="s">
        <v>2456</v>
      </c>
    </row>
    <row r="2517" spans="4:4">
      <c r="D2517" t="s">
        <v>8513</v>
      </c>
    </row>
    <row r="2518" spans="4:4">
      <c r="D2518" t="s">
        <v>8515</v>
      </c>
    </row>
    <row r="2519" spans="4:4">
      <c r="D2519" t="s">
        <v>8517</v>
      </c>
    </row>
    <row r="2520" spans="4:4">
      <c r="D2520" t="s">
        <v>8519</v>
      </c>
    </row>
    <row r="2521" spans="4:4">
      <c r="D2521" t="s">
        <v>8521</v>
      </c>
    </row>
    <row r="2522" spans="4:4">
      <c r="D2522" t="s">
        <v>8523</v>
      </c>
    </row>
    <row r="2523" spans="4:4">
      <c r="D2523" t="s">
        <v>8525</v>
      </c>
    </row>
    <row r="2524" spans="4:4">
      <c r="D2524" t="s">
        <v>8527</v>
      </c>
    </row>
    <row r="2525" spans="4:4">
      <c r="D2525" t="s">
        <v>8529</v>
      </c>
    </row>
    <row r="2526" spans="4:4">
      <c r="D2526" t="s">
        <v>8531</v>
      </c>
    </row>
    <row r="2527" spans="4:4">
      <c r="D2527" t="s">
        <v>8533</v>
      </c>
    </row>
    <row r="2528" spans="4:4">
      <c r="D2528" t="s">
        <v>8535</v>
      </c>
    </row>
    <row r="2529" spans="4:4">
      <c r="D2529" t="s">
        <v>8537</v>
      </c>
    </row>
    <row r="2530" spans="4:4">
      <c r="D2530" t="s">
        <v>8539</v>
      </c>
    </row>
    <row r="2531" spans="4:4">
      <c r="D2531" t="s">
        <v>8541</v>
      </c>
    </row>
    <row r="2532" spans="4:4">
      <c r="D2532" t="s">
        <v>8543</v>
      </c>
    </row>
    <row r="2533" spans="4:4">
      <c r="D2533" t="s">
        <v>8545</v>
      </c>
    </row>
    <row r="2534" spans="4:4">
      <c r="D2534" t="s">
        <v>8547</v>
      </c>
    </row>
    <row r="2535" spans="4:4">
      <c r="D2535" t="s">
        <v>8549</v>
      </c>
    </row>
    <row r="2536" spans="4:4">
      <c r="D2536" t="s">
        <v>8551</v>
      </c>
    </row>
    <row r="2537" spans="4:4">
      <c r="D2537" t="s">
        <v>8553</v>
      </c>
    </row>
    <row r="2538" spans="4:4">
      <c r="D2538" t="s">
        <v>8555</v>
      </c>
    </row>
    <row r="2539" spans="4:4">
      <c r="D2539" t="s">
        <v>8557</v>
      </c>
    </row>
    <row r="2540" spans="4:4">
      <c r="D2540" t="s">
        <v>8559</v>
      </c>
    </row>
    <row r="2541" spans="4:4">
      <c r="D2541" t="s">
        <v>8561</v>
      </c>
    </row>
    <row r="2542" spans="4:4">
      <c r="D2542" t="s">
        <v>8563</v>
      </c>
    </row>
    <row r="2543" spans="4:4">
      <c r="D2543" t="s">
        <v>8565</v>
      </c>
    </row>
    <row r="2544" spans="4:4">
      <c r="D2544" t="s">
        <v>8567</v>
      </c>
    </row>
    <row r="2545" spans="4:4">
      <c r="D2545" t="s">
        <v>8569</v>
      </c>
    </row>
    <row r="2546" spans="4:4">
      <c r="D2546" t="s">
        <v>8571</v>
      </c>
    </row>
    <row r="2547" spans="4:4">
      <c r="D2547" t="s">
        <v>8573</v>
      </c>
    </row>
    <row r="2548" spans="4:4">
      <c r="D2548" t="s">
        <v>8575</v>
      </c>
    </row>
    <row r="2549" spans="4:4">
      <c r="D2549" t="s">
        <v>8577</v>
      </c>
    </row>
    <row r="2550" spans="4:4">
      <c r="D2550" t="s">
        <v>8579</v>
      </c>
    </row>
    <row r="2551" spans="4:4">
      <c r="D2551" t="s">
        <v>8581</v>
      </c>
    </row>
    <row r="2552" spans="4:4">
      <c r="D2552" t="s">
        <v>8583</v>
      </c>
    </row>
    <row r="2553" spans="4:4">
      <c r="D2553" t="s">
        <v>8585</v>
      </c>
    </row>
    <row r="2554" spans="4:4">
      <c r="D2554" t="s">
        <v>8587</v>
      </c>
    </row>
    <row r="2555" spans="4:4">
      <c r="D2555" t="s">
        <v>8589</v>
      </c>
    </row>
    <row r="2556" spans="4:4">
      <c r="D2556" t="s">
        <v>8591</v>
      </c>
    </row>
    <row r="2557" spans="4:4">
      <c r="D2557" t="s">
        <v>8593</v>
      </c>
    </row>
    <row r="2558" spans="4:4">
      <c r="D2558" t="s">
        <v>8595</v>
      </c>
    </row>
    <row r="2559" spans="4:4">
      <c r="D2559" t="s">
        <v>8597</v>
      </c>
    </row>
    <row r="2560" spans="4:4">
      <c r="D2560" t="s">
        <v>8599</v>
      </c>
    </row>
    <row r="2561" spans="4:4">
      <c r="D2561" t="s">
        <v>8601</v>
      </c>
    </row>
    <row r="2562" spans="4:4">
      <c r="D2562" t="s">
        <v>8603</v>
      </c>
    </row>
    <row r="2563" spans="4:4">
      <c r="D2563" t="s">
        <v>8605</v>
      </c>
    </row>
    <row r="2564" spans="4:4">
      <c r="D2564" t="s">
        <v>8607</v>
      </c>
    </row>
    <row r="2565" spans="4:4">
      <c r="D2565" t="s">
        <v>8609</v>
      </c>
    </row>
    <row r="2566" spans="4:4">
      <c r="D2566" t="s">
        <v>8611</v>
      </c>
    </row>
    <row r="2567" spans="4:4">
      <c r="D2567" t="s">
        <v>8613</v>
      </c>
    </row>
    <row r="2568" spans="4:4">
      <c r="D2568" t="s">
        <v>8615</v>
      </c>
    </row>
    <row r="2569" spans="4:4">
      <c r="D2569" t="s">
        <v>8617</v>
      </c>
    </row>
    <row r="2570" spans="4:4">
      <c r="D2570" t="s">
        <v>8619</v>
      </c>
    </row>
    <row r="2571" spans="4:4">
      <c r="D2571" t="s">
        <v>8621</v>
      </c>
    </row>
    <row r="2572" spans="4:4">
      <c r="D2572" t="s">
        <v>8623</v>
      </c>
    </row>
    <row r="2573" spans="4:4">
      <c r="D2573" t="s">
        <v>8625</v>
      </c>
    </row>
    <row r="2574" spans="4:4">
      <c r="D2574" t="s">
        <v>8627</v>
      </c>
    </row>
    <row r="2575" spans="4:4">
      <c r="D2575" t="s">
        <v>8629</v>
      </c>
    </row>
    <row r="2576" spans="4:4">
      <c r="D2576" t="s">
        <v>8631</v>
      </c>
    </row>
    <row r="2577" spans="4:4">
      <c r="D2577" t="s">
        <v>2476</v>
      </c>
    </row>
    <row r="2578" spans="4:4">
      <c r="D2578" t="s">
        <v>2478</v>
      </c>
    </row>
    <row r="2579" spans="4:4">
      <c r="D2579" t="s">
        <v>2479</v>
      </c>
    </row>
    <row r="2580" spans="4:4">
      <c r="D2580" t="s">
        <v>2480</v>
      </c>
    </row>
    <row r="2581" spans="4:4">
      <c r="D2581" t="s">
        <v>2482</v>
      </c>
    </row>
    <row r="2582" spans="4:4">
      <c r="D2582" t="s">
        <v>2483</v>
      </c>
    </row>
    <row r="2583" spans="4:4">
      <c r="D2583" t="s">
        <v>2485</v>
      </c>
    </row>
    <row r="2584" spans="4:4">
      <c r="D2584" t="s">
        <v>2487</v>
      </c>
    </row>
    <row r="2585" spans="4:4">
      <c r="D2585" t="s">
        <v>2488</v>
      </c>
    </row>
    <row r="2586" spans="4:4">
      <c r="D2586" t="s">
        <v>2489</v>
      </c>
    </row>
    <row r="2587" spans="4:4">
      <c r="D2587" t="s">
        <v>2490</v>
      </c>
    </row>
    <row r="2588" spans="4:4">
      <c r="D2588" t="s">
        <v>2491</v>
      </c>
    </row>
    <row r="2589" spans="4:4">
      <c r="D2589" t="s">
        <v>2492</v>
      </c>
    </row>
    <row r="2590" spans="4:4">
      <c r="D2590" t="s">
        <v>2493</v>
      </c>
    </row>
    <row r="2591" spans="4:4">
      <c r="D2591" t="s">
        <v>2494</v>
      </c>
    </row>
    <row r="2592" spans="4:4">
      <c r="D2592" t="s">
        <v>2495</v>
      </c>
    </row>
    <row r="2593" spans="4:4">
      <c r="D2593" t="s">
        <v>2496</v>
      </c>
    </row>
    <row r="2594" spans="4:4">
      <c r="D2594" t="s">
        <v>2499</v>
      </c>
    </row>
    <row r="2595" spans="4:4">
      <c r="D2595" t="s">
        <v>5126</v>
      </c>
    </row>
    <row r="2596" spans="4:4">
      <c r="D2596" t="s">
        <v>2501</v>
      </c>
    </row>
    <row r="2597" spans="4:4">
      <c r="D2597" t="s">
        <v>2503</v>
      </c>
    </row>
    <row r="2598" spans="4:4">
      <c r="D2598" t="s">
        <v>2504</v>
      </c>
    </row>
    <row r="2599" spans="4:4">
      <c r="D2599" t="s">
        <v>2505</v>
      </c>
    </row>
    <row r="2600" spans="4:4">
      <c r="D2600" t="s">
        <v>2506</v>
      </c>
    </row>
    <row r="2601" spans="4:4">
      <c r="D2601" t="s">
        <v>2507</v>
      </c>
    </row>
    <row r="2602" spans="4:4">
      <c r="D2602" t="s">
        <v>2508</v>
      </c>
    </row>
    <row r="2603" spans="4:4">
      <c r="D2603" t="s">
        <v>2510</v>
      </c>
    </row>
    <row r="2604" spans="4:4">
      <c r="D2604" t="s">
        <v>2512</v>
      </c>
    </row>
    <row r="2605" spans="4:4">
      <c r="D2605" t="s">
        <v>2514</v>
      </c>
    </row>
    <row r="2606" spans="4:4">
      <c r="D2606" t="s">
        <v>2515</v>
      </c>
    </row>
    <row r="2607" spans="4:4">
      <c r="D2607" t="s">
        <v>2516</v>
      </c>
    </row>
    <row r="2608" spans="4:4">
      <c r="D2608" t="s">
        <v>2517</v>
      </c>
    </row>
    <row r="2609" spans="4:4">
      <c r="D2609" t="s">
        <v>2518</v>
      </c>
    </row>
    <row r="2610" spans="4:4">
      <c r="D2610" t="s">
        <v>2519</v>
      </c>
    </row>
    <row r="2611" spans="4:4">
      <c r="D2611" t="s">
        <v>2520</v>
      </c>
    </row>
    <row r="2612" spans="4:4">
      <c r="D2612" t="s">
        <v>2522</v>
      </c>
    </row>
    <row r="2613" spans="4:4">
      <c r="D2613" t="s">
        <v>2524</v>
      </c>
    </row>
    <row r="2614" spans="4:4">
      <c r="D2614" t="s">
        <v>2525</v>
      </c>
    </row>
    <row r="2615" spans="4:4">
      <c r="D2615" t="s">
        <v>2526</v>
      </c>
    </row>
    <row r="2616" spans="4:4">
      <c r="D2616" t="s">
        <v>2527</v>
      </c>
    </row>
    <row r="2617" spans="4:4">
      <c r="D2617" t="s">
        <v>2528</v>
      </c>
    </row>
    <row r="2618" spans="4:4">
      <c r="D2618" t="s">
        <v>2529</v>
      </c>
    </row>
    <row r="2619" spans="4:4">
      <c r="D2619" t="s">
        <v>2530</v>
      </c>
    </row>
    <row r="2620" spans="4:4">
      <c r="D2620" t="s">
        <v>2531</v>
      </c>
    </row>
    <row r="2621" spans="4:4">
      <c r="D2621" t="s">
        <v>2532</v>
      </c>
    </row>
    <row r="2622" spans="4:4">
      <c r="D2622" t="s">
        <v>2533</v>
      </c>
    </row>
    <row r="2623" spans="4:4">
      <c r="D2623" t="s">
        <v>2566</v>
      </c>
    </row>
    <row r="2624" spans="4:4">
      <c r="D2624" t="s">
        <v>2567</v>
      </c>
    </row>
    <row r="2625" spans="4:4">
      <c r="D2625" t="s">
        <v>2573</v>
      </c>
    </row>
    <row r="2626" spans="4:4">
      <c r="D2626" t="s">
        <v>2576</v>
      </c>
    </row>
    <row r="2627" spans="4:4">
      <c r="D2627" t="s">
        <v>2593</v>
      </c>
    </row>
    <row r="2628" spans="4:4">
      <c r="D2628" t="s">
        <v>2598</v>
      </c>
    </row>
    <row r="2629" spans="4:4">
      <c r="D2629" t="s">
        <v>2599</v>
      </c>
    </row>
    <row r="2630" spans="4:4">
      <c r="D2630" t="s">
        <v>2600</v>
      </c>
    </row>
    <row r="2631" spans="4:4">
      <c r="D2631" t="s">
        <v>2602</v>
      </c>
    </row>
    <row r="2632" spans="4:4">
      <c r="D2632" t="s">
        <v>2605</v>
      </c>
    </row>
    <row r="2633" spans="4:4">
      <c r="D2633" t="s">
        <v>5127</v>
      </c>
    </row>
    <row r="2634" spans="4:4">
      <c r="D2634" t="s">
        <v>5128</v>
      </c>
    </row>
    <row r="2635" spans="4:4">
      <c r="D2635" t="s">
        <v>2606</v>
      </c>
    </row>
    <row r="2636" spans="4:4">
      <c r="D2636" t="s">
        <v>5129</v>
      </c>
    </row>
    <row r="2637" spans="4:4">
      <c r="D2637" t="s">
        <v>2607</v>
      </c>
    </row>
    <row r="2638" spans="4:4">
      <c r="D2638" t="s">
        <v>2609</v>
      </c>
    </row>
    <row r="2639" spans="4:4">
      <c r="D2639" t="s">
        <v>2610</v>
      </c>
    </row>
    <row r="2640" spans="4:4">
      <c r="D2640" t="s">
        <v>5130</v>
      </c>
    </row>
    <row r="2641" spans="4:4">
      <c r="D2641" t="s">
        <v>2611</v>
      </c>
    </row>
    <row r="2642" spans="4:4">
      <c r="D2642" t="s">
        <v>2612</v>
      </c>
    </row>
    <row r="2643" spans="4:4">
      <c r="D2643" t="s">
        <v>5131</v>
      </c>
    </row>
    <row r="2644" spans="4:4">
      <c r="D2644" t="s">
        <v>2613</v>
      </c>
    </row>
    <row r="2645" spans="4:4">
      <c r="D2645" t="s">
        <v>2614</v>
      </c>
    </row>
    <row r="2646" spans="4:4">
      <c r="D2646" t="s">
        <v>5132</v>
      </c>
    </row>
    <row r="2647" spans="4:4">
      <c r="D2647" t="s">
        <v>5133</v>
      </c>
    </row>
    <row r="2648" spans="4:4">
      <c r="D2648" t="s">
        <v>5134</v>
      </c>
    </row>
    <row r="2649" spans="4:4">
      <c r="D2649" t="s">
        <v>2615</v>
      </c>
    </row>
    <row r="2650" spans="4:4">
      <c r="D2650" t="s">
        <v>2616</v>
      </c>
    </row>
    <row r="2651" spans="4:4">
      <c r="D2651" t="s">
        <v>5135</v>
      </c>
    </row>
    <row r="2652" spans="4:4">
      <c r="D2652" t="s">
        <v>2617</v>
      </c>
    </row>
    <row r="2653" spans="4:4">
      <c r="D2653" t="s">
        <v>5136</v>
      </c>
    </row>
    <row r="2654" spans="4:4">
      <c r="D2654" t="s">
        <v>2618</v>
      </c>
    </row>
    <row r="2655" spans="4:4">
      <c r="D2655" t="s">
        <v>5137</v>
      </c>
    </row>
    <row r="2656" spans="4:4">
      <c r="D2656" t="s">
        <v>2621</v>
      </c>
    </row>
    <row r="2657" spans="4:4">
      <c r="D2657" t="s">
        <v>2623</v>
      </c>
    </row>
    <row r="2658" spans="4:4">
      <c r="D2658" t="s">
        <v>2624</v>
      </c>
    </row>
    <row r="2659" spans="4:4">
      <c r="D2659" t="s">
        <v>2625</v>
      </c>
    </row>
    <row r="2660" spans="4:4">
      <c r="D2660" t="s">
        <v>2626</v>
      </c>
    </row>
    <row r="2661" spans="4:4">
      <c r="D2661" t="s">
        <v>2628</v>
      </c>
    </row>
    <row r="2662" spans="4:4">
      <c r="D2662" t="s">
        <v>2630</v>
      </c>
    </row>
    <row r="2663" spans="4:4">
      <c r="D2663" t="s">
        <v>2632</v>
      </c>
    </row>
    <row r="2664" spans="4:4">
      <c r="D2664" t="s">
        <v>5138</v>
      </c>
    </row>
    <row r="2665" spans="4:4">
      <c r="D2665" t="s">
        <v>2633</v>
      </c>
    </row>
    <row r="2666" spans="4:4">
      <c r="D2666" t="s">
        <v>2634</v>
      </c>
    </row>
    <row r="2667" spans="4:4">
      <c r="D2667" t="s">
        <v>8161</v>
      </c>
    </row>
    <row r="2668" spans="4:4">
      <c r="D2668" t="s">
        <v>8163</v>
      </c>
    </row>
    <row r="2669" spans="4:4">
      <c r="D2669" t="s">
        <v>8165</v>
      </c>
    </row>
    <row r="2670" spans="4:4">
      <c r="D2670" t="s">
        <v>8167</v>
      </c>
    </row>
    <row r="2671" spans="4:4">
      <c r="D2671" t="s">
        <v>2636</v>
      </c>
    </row>
    <row r="2672" spans="4:4">
      <c r="D2672" t="s">
        <v>2637</v>
      </c>
    </row>
    <row r="2673" spans="4:4">
      <c r="D2673" t="s">
        <v>2638</v>
      </c>
    </row>
    <row r="2674" spans="4:4">
      <c r="D2674" t="s">
        <v>2639</v>
      </c>
    </row>
    <row r="2675" spans="4:4">
      <c r="D2675" t="s">
        <v>5139</v>
      </c>
    </row>
    <row r="2676" spans="4:4">
      <c r="D2676" t="s">
        <v>2640</v>
      </c>
    </row>
    <row r="2677" spans="4:4">
      <c r="D2677" t="s">
        <v>2643</v>
      </c>
    </row>
    <row r="2678" spans="4:4">
      <c r="D2678" t="s">
        <v>5140</v>
      </c>
    </row>
    <row r="2679" spans="4:4">
      <c r="D2679" t="s">
        <v>2645</v>
      </c>
    </row>
    <row r="2680" spans="4:4">
      <c r="D2680" t="s">
        <v>2646</v>
      </c>
    </row>
    <row r="2681" spans="4:4">
      <c r="D2681" t="s">
        <v>2647</v>
      </c>
    </row>
    <row r="2682" spans="4:4">
      <c r="D2682" t="s">
        <v>5141</v>
      </c>
    </row>
    <row r="2683" spans="4:4">
      <c r="D2683" t="s">
        <v>2649</v>
      </c>
    </row>
    <row r="2684" spans="4:4">
      <c r="D2684" t="s">
        <v>2651</v>
      </c>
    </row>
    <row r="2685" spans="4:4">
      <c r="D2685" t="s">
        <v>5142</v>
      </c>
    </row>
    <row r="2686" spans="4:4">
      <c r="D2686" t="s">
        <v>2652</v>
      </c>
    </row>
    <row r="2687" spans="4:4">
      <c r="D2687" t="s">
        <v>5143</v>
      </c>
    </row>
    <row r="2688" spans="4:4">
      <c r="D2688" t="s">
        <v>5144</v>
      </c>
    </row>
    <row r="2689" spans="4:4">
      <c r="D2689" t="s">
        <v>5145</v>
      </c>
    </row>
    <row r="2690" spans="4:4">
      <c r="D2690" t="s">
        <v>5146</v>
      </c>
    </row>
    <row r="2691" spans="4:4">
      <c r="D2691" t="s">
        <v>5147</v>
      </c>
    </row>
    <row r="2692" spans="4:4">
      <c r="D2692" t="s">
        <v>2653</v>
      </c>
    </row>
    <row r="2693" spans="4:4">
      <c r="D2693" t="s">
        <v>5148</v>
      </c>
    </row>
    <row r="2694" spans="4:4">
      <c r="D2694" t="s">
        <v>5149</v>
      </c>
    </row>
    <row r="2695" spans="4:4">
      <c r="D2695" t="s">
        <v>5150</v>
      </c>
    </row>
    <row r="2696" spans="4:4">
      <c r="D2696" t="s">
        <v>5151</v>
      </c>
    </row>
    <row r="2697" spans="4:4">
      <c r="D2697" t="s">
        <v>5152</v>
      </c>
    </row>
    <row r="2698" spans="4:4">
      <c r="D2698" t="s">
        <v>2654</v>
      </c>
    </row>
    <row r="2699" spans="4:4">
      <c r="D2699" t="s">
        <v>5153</v>
      </c>
    </row>
    <row r="2700" spans="4:4">
      <c r="D2700" t="s">
        <v>5154</v>
      </c>
    </row>
    <row r="2701" spans="4:4">
      <c r="D2701" t="s">
        <v>5155</v>
      </c>
    </row>
    <row r="2702" spans="4:4">
      <c r="D2702" t="s">
        <v>5156</v>
      </c>
    </row>
    <row r="2703" spans="4:4">
      <c r="D2703" t="s">
        <v>5157</v>
      </c>
    </row>
    <row r="2704" spans="4:4">
      <c r="D2704" t="s">
        <v>2657</v>
      </c>
    </row>
    <row r="2705" spans="4:4">
      <c r="D2705" t="s">
        <v>2658</v>
      </c>
    </row>
    <row r="2706" spans="4:4">
      <c r="D2706" t="s">
        <v>2659</v>
      </c>
    </row>
    <row r="2707" spans="4:4">
      <c r="D2707" t="s">
        <v>5158</v>
      </c>
    </row>
    <row r="2708" spans="4:4">
      <c r="D2708" t="s">
        <v>5159</v>
      </c>
    </row>
    <row r="2709" spans="4:4">
      <c r="D2709" t="s">
        <v>2660</v>
      </c>
    </row>
    <row r="2710" spans="4:4">
      <c r="D2710" t="s">
        <v>2662</v>
      </c>
    </row>
    <row r="2711" spans="4:4">
      <c r="D2711" t="s">
        <v>5160</v>
      </c>
    </row>
    <row r="2712" spans="4:4">
      <c r="D2712" t="s">
        <v>5161</v>
      </c>
    </row>
    <row r="2713" spans="4:4">
      <c r="D2713" t="s">
        <v>5162</v>
      </c>
    </row>
    <row r="2714" spans="4:4">
      <c r="D2714" t="s">
        <v>2663</v>
      </c>
    </row>
    <row r="2715" spans="4:4">
      <c r="D2715" t="s">
        <v>5163</v>
      </c>
    </row>
    <row r="2716" spans="4:4">
      <c r="D2716" t="s">
        <v>2664</v>
      </c>
    </row>
    <row r="2717" spans="4:4">
      <c r="D2717" t="s">
        <v>5164</v>
      </c>
    </row>
    <row r="2718" spans="4:4">
      <c r="D2718" t="s">
        <v>2665</v>
      </c>
    </row>
    <row r="2719" spans="4:4">
      <c r="D2719" t="s">
        <v>5165</v>
      </c>
    </row>
    <row r="2720" spans="4:4">
      <c r="D2720" t="s">
        <v>5166</v>
      </c>
    </row>
    <row r="2721" spans="4:4">
      <c r="D2721" t="s">
        <v>2667</v>
      </c>
    </row>
    <row r="2722" spans="4:4">
      <c r="D2722" t="s">
        <v>5167</v>
      </c>
    </row>
    <row r="2723" spans="4:4">
      <c r="D2723" t="s">
        <v>5168</v>
      </c>
    </row>
    <row r="2724" spans="4:4">
      <c r="D2724" t="s">
        <v>2670</v>
      </c>
    </row>
    <row r="2725" spans="4:4">
      <c r="D2725" t="s">
        <v>2671</v>
      </c>
    </row>
    <row r="2726" spans="4:4">
      <c r="D2726" t="s">
        <v>5169</v>
      </c>
    </row>
    <row r="2727" spans="4:4">
      <c r="D2727" t="s">
        <v>2672</v>
      </c>
    </row>
    <row r="2728" spans="4:4">
      <c r="D2728" t="s">
        <v>2673</v>
      </c>
    </row>
    <row r="2729" spans="4:4">
      <c r="D2729" t="s">
        <v>2674</v>
      </c>
    </row>
    <row r="2730" spans="4:4">
      <c r="D2730" t="s">
        <v>2676</v>
      </c>
    </row>
    <row r="2731" spans="4:4">
      <c r="D2731" t="s">
        <v>2677</v>
      </c>
    </row>
    <row r="2732" spans="4:4">
      <c r="D2732" t="s">
        <v>5170</v>
      </c>
    </row>
    <row r="2733" spans="4:4">
      <c r="D2733" t="s">
        <v>5171</v>
      </c>
    </row>
    <row r="2734" spans="4:4">
      <c r="D2734" t="s">
        <v>2678</v>
      </c>
    </row>
    <row r="2735" spans="4:4">
      <c r="D2735" t="s">
        <v>8169</v>
      </c>
    </row>
    <row r="2736" spans="4:4">
      <c r="D2736" t="s">
        <v>8171</v>
      </c>
    </row>
    <row r="2737" spans="4:4">
      <c r="D2737" t="s">
        <v>8173</v>
      </c>
    </row>
    <row r="2738" spans="4:4">
      <c r="D2738" t="s">
        <v>8175</v>
      </c>
    </row>
    <row r="2739" spans="4:4">
      <c r="D2739" t="s">
        <v>2680</v>
      </c>
    </row>
    <row r="2740" spans="4:4">
      <c r="D2740" t="s">
        <v>2681</v>
      </c>
    </row>
    <row r="2741" spans="4:4">
      <c r="D2741" t="s">
        <v>2682</v>
      </c>
    </row>
    <row r="2742" spans="4:4">
      <c r="D2742" t="s">
        <v>2684</v>
      </c>
    </row>
    <row r="2743" spans="4:4">
      <c r="D2743" t="s">
        <v>5172</v>
      </c>
    </row>
    <row r="2744" spans="4:4">
      <c r="D2744" t="s">
        <v>2685</v>
      </c>
    </row>
    <row r="2745" spans="4:4">
      <c r="D2745" t="s">
        <v>2686</v>
      </c>
    </row>
    <row r="2746" spans="4:4">
      <c r="D2746" t="s">
        <v>2687</v>
      </c>
    </row>
    <row r="2747" spans="4:4">
      <c r="D2747" t="s">
        <v>5173</v>
      </c>
    </row>
    <row r="2748" spans="4:4">
      <c r="D2748" t="s">
        <v>5174</v>
      </c>
    </row>
    <row r="2749" spans="4:4">
      <c r="D2749" t="s">
        <v>2690</v>
      </c>
    </row>
    <row r="2750" spans="4:4">
      <c r="D2750" t="s">
        <v>2692</v>
      </c>
    </row>
    <row r="2751" spans="4:4">
      <c r="D2751" t="s">
        <v>5175</v>
      </c>
    </row>
    <row r="2752" spans="4:4">
      <c r="D2752" t="s">
        <v>2694</v>
      </c>
    </row>
    <row r="2753" spans="4:4">
      <c r="D2753" t="s">
        <v>5176</v>
      </c>
    </row>
    <row r="2754" spans="4:4">
      <c r="D2754" t="s">
        <v>5177</v>
      </c>
    </row>
    <row r="2755" spans="4:4">
      <c r="D2755" t="s">
        <v>2695</v>
      </c>
    </row>
    <row r="2756" spans="4:4">
      <c r="D2756" t="s">
        <v>2696</v>
      </c>
    </row>
    <row r="2757" spans="4:4">
      <c r="D2757" t="s">
        <v>5178</v>
      </c>
    </row>
    <row r="2758" spans="4:4">
      <c r="D2758" t="s">
        <v>5179</v>
      </c>
    </row>
    <row r="2759" spans="4:4">
      <c r="D2759" t="s">
        <v>5180</v>
      </c>
    </row>
    <row r="2760" spans="4:4">
      <c r="D2760" t="s">
        <v>5181</v>
      </c>
    </row>
    <row r="2761" spans="4:4">
      <c r="D2761" t="s">
        <v>5182</v>
      </c>
    </row>
    <row r="2762" spans="4:4">
      <c r="D2762" t="s">
        <v>5183</v>
      </c>
    </row>
    <row r="2763" spans="4:4">
      <c r="D2763" t="s">
        <v>5184</v>
      </c>
    </row>
    <row r="2764" spans="4:4">
      <c r="D2764" t="s">
        <v>5185</v>
      </c>
    </row>
    <row r="2765" spans="4:4">
      <c r="D2765" t="s">
        <v>5186</v>
      </c>
    </row>
    <row r="2766" spans="4:4">
      <c r="D2766" t="s">
        <v>8177</v>
      </c>
    </row>
    <row r="2767" spans="4:4">
      <c r="D2767" t="s">
        <v>8179</v>
      </c>
    </row>
    <row r="2768" spans="4:4">
      <c r="D2768" t="s">
        <v>8181</v>
      </c>
    </row>
    <row r="2769" spans="4:4">
      <c r="D2769" t="s">
        <v>8183</v>
      </c>
    </row>
    <row r="2770" spans="4:4">
      <c r="D2770" t="s">
        <v>8185</v>
      </c>
    </row>
    <row r="2771" spans="4:4">
      <c r="D2771" t="s">
        <v>8187</v>
      </c>
    </row>
    <row r="2772" spans="4:4">
      <c r="D2772" t="s">
        <v>8189</v>
      </c>
    </row>
    <row r="2773" spans="4:4">
      <c r="D2773" t="s">
        <v>8191</v>
      </c>
    </row>
    <row r="2774" spans="4:4">
      <c r="D2774" t="s">
        <v>8193</v>
      </c>
    </row>
    <row r="2775" spans="4:4">
      <c r="D2775" t="s">
        <v>8195</v>
      </c>
    </row>
    <row r="2776" spans="4:4">
      <c r="D2776" t="s">
        <v>8197</v>
      </c>
    </row>
    <row r="2777" spans="4:4">
      <c r="D2777" t="s">
        <v>8199</v>
      </c>
    </row>
    <row r="2778" spans="4:4">
      <c r="D2778" t="s">
        <v>8201</v>
      </c>
    </row>
    <row r="2779" spans="4:4">
      <c r="D2779" t="s">
        <v>8203</v>
      </c>
    </row>
    <row r="2780" spans="4:4">
      <c r="D2780" t="s">
        <v>8205</v>
      </c>
    </row>
    <row r="2781" spans="4:4">
      <c r="D2781" t="s">
        <v>8207</v>
      </c>
    </row>
    <row r="2782" spans="4:4">
      <c r="D2782" t="s">
        <v>8209</v>
      </c>
    </row>
    <row r="2783" spans="4:4">
      <c r="D2783" t="s">
        <v>8211</v>
      </c>
    </row>
    <row r="2784" spans="4:4">
      <c r="D2784" t="s">
        <v>8213</v>
      </c>
    </row>
    <row r="2785" spans="4:4">
      <c r="D2785" t="s">
        <v>8215</v>
      </c>
    </row>
    <row r="2786" spans="4:4">
      <c r="D2786" t="s">
        <v>8219</v>
      </c>
    </row>
    <row r="2787" spans="4:4">
      <c r="D2787" t="s">
        <v>8221</v>
      </c>
    </row>
    <row r="2788" spans="4:4">
      <c r="D2788" t="s">
        <v>8223</v>
      </c>
    </row>
    <row r="2789" spans="4:4">
      <c r="D2789" t="s">
        <v>8225</v>
      </c>
    </row>
    <row r="2790" spans="4:4">
      <c r="D2790" t="s">
        <v>8227</v>
      </c>
    </row>
    <row r="2791" spans="4:4">
      <c r="D2791" t="s">
        <v>8229</v>
      </c>
    </row>
    <row r="2792" spans="4:4">
      <c r="D2792" t="s">
        <v>8231</v>
      </c>
    </row>
    <row r="2793" spans="4:4">
      <c r="D2793" t="s">
        <v>8233</v>
      </c>
    </row>
    <row r="2794" spans="4:4">
      <c r="D2794" t="s">
        <v>8235</v>
      </c>
    </row>
    <row r="2795" spans="4:4">
      <c r="D2795" t="s">
        <v>8237</v>
      </c>
    </row>
    <row r="2796" spans="4:4">
      <c r="D2796" t="s">
        <v>8239</v>
      </c>
    </row>
    <row r="2797" spans="4:4">
      <c r="D2797" t="s">
        <v>8241</v>
      </c>
    </row>
    <row r="2798" spans="4:4">
      <c r="D2798" t="s">
        <v>8243</v>
      </c>
    </row>
    <row r="2799" spans="4:4">
      <c r="D2799" t="s">
        <v>8245</v>
      </c>
    </row>
    <row r="2800" spans="4:4">
      <c r="D2800" t="s">
        <v>8247</v>
      </c>
    </row>
    <row r="2801" spans="4:4">
      <c r="D2801" t="s">
        <v>8249</v>
      </c>
    </row>
    <row r="2802" spans="4:4">
      <c r="D2802" t="s">
        <v>8251</v>
      </c>
    </row>
    <row r="2803" spans="4:4">
      <c r="D2803" t="s">
        <v>8253</v>
      </c>
    </row>
    <row r="2804" spans="4:4">
      <c r="D2804" t="s">
        <v>8255</v>
      </c>
    </row>
    <row r="2805" spans="4:4">
      <c r="D2805" t="s">
        <v>2698</v>
      </c>
    </row>
    <row r="2806" spans="4:4">
      <c r="D2806" t="s">
        <v>2701</v>
      </c>
    </row>
    <row r="2807" spans="4:4">
      <c r="D2807" t="s">
        <v>2702</v>
      </c>
    </row>
    <row r="2808" spans="4:4">
      <c r="D2808" t="s">
        <v>2703</v>
      </c>
    </row>
    <row r="2809" spans="4:4">
      <c r="D2809" t="s">
        <v>5187</v>
      </c>
    </row>
    <row r="2810" spans="4:4">
      <c r="D2810" t="s">
        <v>2705</v>
      </c>
    </row>
    <row r="2811" spans="4:4">
      <c r="D2811" t="s">
        <v>2706</v>
      </c>
    </row>
    <row r="2812" spans="4:4">
      <c r="D2812" t="s">
        <v>5188</v>
      </c>
    </row>
    <row r="2813" spans="4:4">
      <c r="D2813" t="s">
        <v>2707</v>
      </c>
    </row>
    <row r="2814" spans="4:4">
      <c r="D2814" t="s">
        <v>5189</v>
      </c>
    </row>
    <row r="2815" spans="4:4">
      <c r="D2815" t="s">
        <v>5190</v>
      </c>
    </row>
    <row r="2816" spans="4:4">
      <c r="D2816" t="s">
        <v>2708</v>
      </c>
    </row>
    <row r="2817" spans="4:4">
      <c r="D2817" t="s">
        <v>2709</v>
      </c>
    </row>
    <row r="2818" spans="4:4">
      <c r="D2818" t="s">
        <v>5191</v>
      </c>
    </row>
    <row r="2819" spans="4:4">
      <c r="D2819" t="s">
        <v>5192</v>
      </c>
    </row>
    <row r="2820" spans="4:4">
      <c r="D2820" t="s">
        <v>2710</v>
      </c>
    </row>
    <row r="2821" spans="4:4">
      <c r="D2821" t="s">
        <v>2711</v>
      </c>
    </row>
    <row r="2822" spans="4:4">
      <c r="D2822" t="s">
        <v>5193</v>
      </c>
    </row>
    <row r="2823" spans="4:4">
      <c r="D2823" t="s">
        <v>2712</v>
      </c>
    </row>
    <row r="2824" spans="4:4">
      <c r="D2824" t="s">
        <v>5194</v>
      </c>
    </row>
    <row r="2825" spans="4:4">
      <c r="D2825" t="s">
        <v>2713</v>
      </c>
    </row>
    <row r="2826" spans="4:4">
      <c r="D2826" t="s">
        <v>5195</v>
      </c>
    </row>
    <row r="2827" spans="4:4">
      <c r="D2827" t="s">
        <v>5196</v>
      </c>
    </row>
    <row r="2828" spans="4:4">
      <c r="D2828" t="s">
        <v>2714</v>
      </c>
    </row>
    <row r="2829" spans="4:4">
      <c r="D2829" t="s">
        <v>2715</v>
      </c>
    </row>
    <row r="2830" spans="4:4">
      <c r="D2830" t="s">
        <v>2716</v>
      </c>
    </row>
    <row r="2831" spans="4:4">
      <c r="D2831" t="s">
        <v>2717</v>
      </c>
    </row>
    <row r="2832" spans="4:4">
      <c r="D2832" t="s">
        <v>5197</v>
      </c>
    </row>
    <row r="2833" spans="4:4">
      <c r="D2833" t="s">
        <v>5198</v>
      </c>
    </row>
    <row r="2834" spans="4:4">
      <c r="D2834" t="s">
        <v>5199</v>
      </c>
    </row>
    <row r="2835" spans="4:4">
      <c r="D2835" t="s">
        <v>2719</v>
      </c>
    </row>
    <row r="2836" spans="4:4">
      <c r="D2836" t="s">
        <v>2720</v>
      </c>
    </row>
    <row r="2837" spans="4:4">
      <c r="D2837" t="s">
        <v>2721</v>
      </c>
    </row>
    <row r="2838" spans="4:4">
      <c r="D2838" t="s">
        <v>2722</v>
      </c>
    </row>
    <row r="2839" spans="4:4">
      <c r="D2839" t="s">
        <v>2723</v>
      </c>
    </row>
    <row r="2840" spans="4:4">
      <c r="D2840" t="s">
        <v>2725</v>
      </c>
    </row>
    <row r="2841" spans="4:4">
      <c r="D2841" t="s">
        <v>2726</v>
      </c>
    </row>
    <row r="2842" spans="4:4">
      <c r="D2842" t="s">
        <v>2728</v>
      </c>
    </row>
    <row r="2843" spans="4:4">
      <c r="D2843" t="s">
        <v>8257</v>
      </c>
    </row>
    <row r="2844" spans="4:4">
      <c r="D2844" t="s">
        <v>8259</v>
      </c>
    </row>
    <row r="2845" spans="4:4">
      <c r="D2845" t="s">
        <v>8261</v>
      </c>
    </row>
    <row r="2846" spans="4:4">
      <c r="D2846" t="s">
        <v>8263</v>
      </c>
    </row>
    <row r="2847" spans="4:4">
      <c r="D2847" t="s">
        <v>5200</v>
      </c>
    </row>
    <row r="2848" spans="4:4">
      <c r="D2848" t="s">
        <v>2730</v>
      </c>
    </row>
    <row r="2849" spans="4:4">
      <c r="D2849" t="s">
        <v>5201</v>
      </c>
    </row>
    <row r="2850" spans="4:4">
      <c r="D2850" t="s">
        <v>5202</v>
      </c>
    </row>
    <row r="2851" spans="4:4">
      <c r="D2851" t="s">
        <v>5203</v>
      </c>
    </row>
    <row r="2852" spans="4:4">
      <c r="D2852" t="s">
        <v>2731</v>
      </c>
    </row>
    <row r="2853" spans="4:4">
      <c r="D2853" t="s">
        <v>5204</v>
      </c>
    </row>
    <row r="2854" spans="4:4">
      <c r="D2854" t="s">
        <v>5205</v>
      </c>
    </row>
    <row r="2855" spans="4:4">
      <c r="D2855" t="s">
        <v>2732</v>
      </c>
    </row>
    <row r="2856" spans="4:4">
      <c r="D2856" t="s">
        <v>5206</v>
      </c>
    </row>
    <row r="2857" spans="4:4">
      <c r="D2857" t="s">
        <v>5207</v>
      </c>
    </row>
    <row r="2858" spans="4:4">
      <c r="D2858" t="s">
        <v>2735</v>
      </c>
    </row>
    <row r="2859" spans="4:4">
      <c r="D2859" t="s">
        <v>2736</v>
      </c>
    </row>
    <row r="2860" spans="4:4">
      <c r="D2860" t="s">
        <v>2737</v>
      </c>
    </row>
    <row r="2861" spans="4:4">
      <c r="D2861" t="s">
        <v>5208</v>
      </c>
    </row>
    <row r="2862" spans="4:4">
      <c r="D2862" t="s">
        <v>2738</v>
      </c>
    </row>
    <row r="2863" spans="4:4">
      <c r="D2863" t="s">
        <v>5209</v>
      </c>
    </row>
    <row r="2864" spans="4:4">
      <c r="D2864" t="s">
        <v>5210</v>
      </c>
    </row>
    <row r="2865" spans="4:4">
      <c r="D2865" t="s">
        <v>5211</v>
      </c>
    </row>
    <row r="2866" spans="4:4">
      <c r="D2866" t="s">
        <v>5212</v>
      </c>
    </row>
    <row r="2867" spans="4:4">
      <c r="D2867" t="s">
        <v>5213</v>
      </c>
    </row>
    <row r="2868" spans="4:4">
      <c r="D2868" t="s">
        <v>5214</v>
      </c>
    </row>
    <row r="2869" spans="4:4">
      <c r="D2869" t="s">
        <v>5215</v>
      </c>
    </row>
    <row r="2870" spans="4:4">
      <c r="D2870" t="s">
        <v>5216</v>
      </c>
    </row>
    <row r="2871" spans="4:4">
      <c r="D2871" t="s">
        <v>5217</v>
      </c>
    </row>
    <row r="2872" spans="4:4">
      <c r="D2872" t="s">
        <v>5218</v>
      </c>
    </row>
    <row r="2873" spans="4:4">
      <c r="D2873" t="s">
        <v>5219</v>
      </c>
    </row>
    <row r="2874" spans="4:4">
      <c r="D2874" t="s">
        <v>5220</v>
      </c>
    </row>
    <row r="2875" spans="4:4">
      <c r="D2875" t="s">
        <v>2815</v>
      </c>
    </row>
    <row r="2876" spans="4:4">
      <c r="D2876" t="s">
        <v>2816</v>
      </c>
    </row>
    <row r="2877" spans="4:4">
      <c r="D2877" t="s">
        <v>2817</v>
      </c>
    </row>
    <row r="2878" spans="4:4">
      <c r="D2878" t="s">
        <v>2818</v>
      </c>
    </row>
    <row r="2879" spans="4:4">
      <c r="D2879" t="s">
        <v>2819</v>
      </c>
    </row>
    <row r="2880" spans="4:4">
      <c r="D2880" t="s">
        <v>2820</v>
      </c>
    </row>
    <row r="2881" spans="4:4">
      <c r="D2881" t="s">
        <v>2821</v>
      </c>
    </row>
    <row r="2882" spans="4:4">
      <c r="D2882" t="s">
        <v>2822</v>
      </c>
    </row>
    <row r="2883" spans="4:4">
      <c r="D2883" t="s">
        <v>2823</v>
      </c>
    </row>
    <row r="2884" spans="4:4">
      <c r="D2884" t="s">
        <v>2824</v>
      </c>
    </row>
    <row r="2885" spans="4:4">
      <c r="D2885" t="s">
        <v>2825</v>
      </c>
    </row>
    <row r="2886" spans="4:4">
      <c r="D2886" t="s">
        <v>2826</v>
      </c>
    </row>
    <row r="2887" spans="4:4">
      <c r="D2887" t="s">
        <v>5221</v>
      </c>
    </row>
    <row r="2888" spans="4:4">
      <c r="D2888" t="s">
        <v>2827</v>
      </c>
    </row>
    <row r="2889" spans="4:4">
      <c r="D2889" t="s">
        <v>2828</v>
      </c>
    </row>
    <row r="2890" spans="4:4">
      <c r="D2890" t="s">
        <v>2829</v>
      </c>
    </row>
    <row r="2891" spans="4:4">
      <c r="D2891" t="s">
        <v>2830</v>
      </c>
    </row>
    <row r="2892" spans="4:4">
      <c r="D2892" t="s">
        <v>2831</v>
      </c>
    </row>
    <row r="2893" spans="4:4">
      <c r="D2893" t="s">
        <v>2832</v>
      </c>
    </row>
    <row r="2894" spans="4:4">
      <c r="D2894" t="s">
        <v>2833</v>
      </c>
    </row>
    <row r="2895" spans="4:4">
      <c r="D2895" t="s">
        <v>2834</v>
      </c>
    </row>
    <row r="2896" spans="4:4">
      <c r="D2896" t="s">
        <v>2835</v>
      </c>
    </row>
    <row r="2897" spans="4:4">
      <c r="D2897" t="s">
        <v>2836</v>
      </c>
    </row>
    <row r="2898" spans="4:4">
      <c r="D2898" t="s">
        <v>2837</v>
      </c>
    </row>
    <row r="2899" spans="4:4">
      <c r="D2899" t="s">
        <v>2838</v>
      </c>
    </row>
    <row r="2900" spans="4:4">
      <c r="D2900" t="s">
        <v>2839</v>
      </c>
    </row>
    <row r="2901" spans="4:4">
      <c r="D2901" t="s">
        <v>2840</v>
      </c>
    </row>
    <row r="2902" spans="4:4">
      <c r="D2902" t="s">
        <v>2841</v>
      </c>
    </row>
    <row r="2903" spans="4:4">
      <c r="D2903" t="s">
        <v>2842</v>
      </c>
    </row>
    <row r="2904" spans="4:4">
      <c r="D2904" t="s">
        <v>2843</v>
      </c>
    </row>
    <row r="2905" spans="4:4">
      <c r="D2905" t="s">
        <v>2844</v>
      </c>
    </row>
    <row r="2906" spans="4:4">
      <c r="D2906" t="s">
        <v>2845</v>
      </c>
    </row>
    <row r="2907" spans="4:4">
      <c r="D2907" t="s">
        <v>5222</v>
      </c>
    </row>
    <row r="2908" spans="4:4">
      <c r="D2908" t="s">
        <v>2846</v>
      </c>
    </row>
    <row r="2909" spans="4:4">
      <c r="D2909" t="s">
        <v>2847</v>
      </c>
    </row>
    <row r="2910" spans="4:4">
      <c r="D2910" t="s">
        <v>2848</v>
      </c>
    </row>
    <row r="2911" spans="4:4">
      <c r="D2911" t="s">
        <v>2849</v>
      </c>
    </row>
    <row r="2912" spans="4:4">
      <c r="D2912" t="s">
        <v>2850</v>
      </c>
    </row>
    <row r="2913" spans="4:4">
      <c r="D2913" t="s">
        <v>2851</v>
      </c>
    </row>
    <row r="2914" spans="4:4">
      <c r="D2914" t="s">
        <v>2852</v>
      </c>
    </row>
    <row r="2915" spans="4:4">
      <c r="D2915" t="s">
        <v>2853</v>
      </c>
    </row>
    <row r="2916" spans="4:4">
      <c r="D2916" t="s">
        <v>2854</v>
      </c>
    </row>
    <row r="2917" spans="4:4">
      <c r="D2917" t="s">
        <v>2855</v>
      </c>
    </row>
    <row r="2918" spans="4:4">
      <c r="D2918" t="s">
        <v>2856</v>
      </c>
    </row>
    <row r="2919" spans="4:4">
      <c r="D2919" t="s">
        <v>2857</v>
      </c>
    </row>
    <row r="2920" spans="4:4">
      <c r="D2920" t="s">
        <v>2858</v>
      </c>
    </row>
    <row r="2921" spans="4:4">
      <c r="D2921" t="s">
        <v>2859</v>
      </c>
    </row>
    <row r="2922" spans="4:4">
      <c r="D2922" t="s">
        <v>2860</v>
      </c>
    </row>
    <row r="2923" spans="4:4">
      <c r="D2923" t="s">
        <v>2861</v>
      </c>
    </row>
    <row r="2924" spans="4:4">
      <c r="D2924" t="s">
        <v>2862</v>
      </c>
    </row>
    <row r="2925" spans="4:4">
      <c r="D2925" t="s">
        <v>2863</v>
      </c>
    </row>
    <row r="2926" spans="4:4">
      <c r="D2926" t="s">
        <v>2864</v>
      </c>
    </row>
    <row r="2927" spans="4:4">
      <c r="D2927" t="s">
        <v>2865</v>
      </c>
    </row>
    <row r="2928" spans="4:4">
      <c r="D2928" t="s">
        <v>5223</v>
      </c>
    </row>
    <row r="2929" spans="4:4">
      <c r="D2929" t="s">
        <v>2866</v>
      </c>
    </row>
    <row r="2930" spans="4:4">
      <c r="D2930" t="s">
        <v>2867</v>
      </c>
    </row>
    <row r="2931" spans="4:4">
      <c r="D2931" t="s">
        <v>2868</v>
      </c>
    </row>
    <row r="2932" spans="4:4">
      <c r="D2932" t="s">
        <v>2869</v>
      </c>
    </row>
    <row r="2933" spans="4:4">
      <c r="D2933" t="s">
        <v>2870</v>
      </c>
    </row>
    <row r="2934" spans="4:4">
      <c r="D2934" t="s">
        <v>2871</v>
      </c>
    </row>
    <row r="2935" spans="4:4">
      <c r="D2935" t="s">
        <v>5224</v>
      </c>
    </row>
    <row r="2936" spans="4:4">
      <c r="D2936" t="s">
        <v>2872</v>
      </c>
    </row>
    <row r="2937" spans="4:4">
      <c r="D2937" t="s">
        <v>2873</v>
      </c>
    </row>
    <row r="2938" spans="4:4">
      <c r="D2938" t="s">
        <v>2874</v>
      </c>
    </row>
    <row r="2939" spans="4:4">
      <c r="D2939" t="s">
        <v>2875</v>
      </c>
    </row>
    <row r="2940" spans="4:4">
      <c r="D2940" t="s">
        <v>2876</v>
      </c>
    </row>
    <row r="2941" spans="4:4">
      <c r="D2941" t="s">
        <v>2877</v>
      </c>
    </row>
    <row r="2942" spans="4:4">
      <c r="D2942" t="s">
        <v>2878</v>
      </c>
    </row>
    <row r="2943" spans="4:4">
      <c r="D2943" t="s">
        <v>2879</v>
      </c>
    </row>
    <row r="2944" spans="4:4">
      <c r="D2944" t="s">
        <v>2880</v>
      </c>
    </row>
    <row r="2945" spans="4:4">
      <c r="D2945" t="s">
        <v>2881</v>
      </c>
    </row>
    <row r="2946" spans="4:4">
      <c r="D2946" t="s">
        <v>2882</v>
      </c>
    </row>
    <row r="2947" spans="4:4">
      <c r="D2947" t="s">
        <v>2883</v>
      </c>
    </row>
    <row r="2948" spans="4:4">
      <c r="D2948" t="s">
        <v>2884</v>
      </c>
    </row>
    <row r="2949" spans="4:4">
      <c r="D2949" t="s">
        <v>2885</v>
      </c>
    </row>
    <row r="2950" spans="4:4">
      <c r="D2950" t="s">
        <v>2886</v>
      </c>
    </row>
    <row r="2951" spans="4:4">
      <c r="D2951" t="s">
        <v>2887</v>
      </c>
    </row>
    <row r="2952" spans="4:4">
      <c r="D2952" t="s">
        <v>2888</v>
      </c>
    </row>
    <row r="2953" spans="4:4">
      <c r="D2953" t="s">
        <v>2889</v>
      </c>
    </row>
    <row r="2954" spans="4:4">
      <c r="D2954" t="s">
        <v>2890</v>
      </c>
    </row>
    <row r="2955" spans="4:4">
      <c r="D2955" t="s">
        <v>2891</v>
      </c>
    </row>
    <row r="2956" spans="4:4">
      <c r="D2956" t="s">
        <v>2892</v>
      </c>
    </row>
    <row r="2957" spans="4:4">
      <c r="D2957" t="s">
        <v>2893</v>
      </c>
    </row>
    <row r="2958" spans="4:4">
      <c r="D2958" t="s">
        <v>2894</v>
      </c>
    </row>
    <row r="2959" spans="4:4">
      <c r="D2959" t="s">
        <v>2895</v>
      </c>
    </row>
    <row r="2960" spans="4:4">
      <c r="D2960" t="s">
        <v>2896</v>
      </c>
    </row>
    <row r="2961" spans="4:4">
      <c r="D2961" t="s">
        <v>2897</v>
      </c>
    </row>
    <row r="2962" spans="4:4">
      <c r="D2962" t="s">
        <v>2898</v>
      </c>
    </row>
    <row r="2963" spans="4:4">
      <c r="D2963" t="s">
        <v>2899</v>
      </c>
    </row>
    <row r="2964" spans="4:4">
      <c r="D2964" t="s">
        <v>2900</v>
      </c>
    </row>
    <row r="2965" spans="4:4">
      <c r="D2965" t="s">
        <v>2901</v>
      </c>
    </row>
    <row r="2966" spans="4:4">
      <c r="D2966" t="s">
        <v>2902</v>
      </c>
    </row>
    <row r="2967" spans="4:4">
      <c r="D2967" t="s">
        <v>2903</v>
      </c>
    </row>
    <row r="2968" spans="4:4">
      <c r="D2968" t="s">
        <v>2904</v>
      </c>
    </row>
    <row r="2969" spans="4:4">
      <c r="D2969" t="s">
        <v>2905</v>
      </c>
    </row>
    <row r="2970" spans="4:4">
      <c r="D2970" t="s">
        <v>5225</v>
      </c>
    </row>
    <row r="2971" spans="4:4">
      <c r="D2971" t="s">
        <v>2906</v>
      </c>
    </row>
    <row r="2972" spans="4:4">
      <c r="D2972" t="s">
        <v>2907</v>
      </c>
    </row>
    <row r="2973" spans="4:4">
      <c r="D2973" t="s">
        <v>2908</v>
      </c>
    </row>
    <row r="2974" spans="4:4">
      <c r="D2974" t="s">
        <v>2909</v>
      </c>
    </row>
    <row r="2975" spans="4:4">
      <c r="D2975" t="s">
        <v>2910</v>
      </c>
    </row>
    <row r="2976" spans="4:4">
      <c r="D2976" t="s">
        <v>2911</v>
      </c>
    </row>
    <row r="2977" spans="4:4">
      <c r="D2977" t="s">
        <v>2912</v>
      </c>
    </row>
    <row r="2978" spans="4:4">
      <c r="D2978" t="s">
        <v>2913</v>
      </c>
    </row>
    <row r="2979" spans="4:4">
      <c r="D2979" t="s">
        <v>2914</v>
      </c>
    </row>
    <row r="2980" spans="4:4">
      <c r="D2980" t="s">
        <v>2915</v>
      </c>
    </row>
    <row r="2981" spans="4:4">
      <c r="D2981" t="s">
        <v>2916</v>
      </c>
    </row>
    <row r="2982" spans="4:4">
      <c r="D2982" t="s">
        <v>2917</v>
      </c>
    </row>
    <row r="2983" spans="4:4">
      <c r="D2983" t="s">
        <v>2918</v>
      </c>
    </row>
    <row r="2984" spans="4:4">
      <c r="D2984" t="s">
        <v>2919</v>
      </c>
    </row>
    <row r="2985" spans="4:4">
      <c r="D2985" t="s">
        <v>2920</v>
      </c>
    </row>
    <row r="2986" spans="4:4">
      <c r="D2986" t="s">
        <v>2921</v>
      </c>
    </row>
    <row r="2987" spans="4:4">
      <c r="D2987" t="s">
        <v>2922</v>
      </c>
    </row>
    <row r="2988" spans="4:4">
      <c r="D2988" t="s">
        <v>2923</v>
      </c>
    </row>
    <row r="2989" spans="4:4">
      <c r="D2989" t="s">
        <v>5226</v>
      </c>
    </row>
    <row r="2990" spans="4:4">
      <c r="D2990" t="s">
        <v>2924</v>
      </c>
    </row>
    <row r="2991" spans="4:4">
      <c r="D2991" t="s">
        <v>2925</v>
      </c>
    </row>
    <row r="2992" spans="4:4">
      <c r="D2992" t="s">
        <v>2926</v>
      </c>
    </row>
    <row r="2993" spans="4:4">
      <c r="D2993" t="s">
        <v>2927</v>
      </c>
    </row>
    <row r="2994" spans="4:4">
      <c r="D2994" t="s">
        <v>2928</v>
      </c>
    </row>
    <row r="2995" spans="4:4">
      <c r="D2995" t="s">
        <v>2929</v>
      </c>
    </row>
    <row r="2996" spans="4:4">
      <c r="D2996" t="s">
        <v>2930</v>
      </c>
    </row>
    <row r="2997" spans="4:4">
      <c r="D2997" t="s">
        <v>2931</v>
      </c>
    </row>
    <row r="2998" spans="4:4">
      <c r="D2998" t="s">
        <v>2932</v>
      </c>
    </row>
    <row r="2999" spans="4:4">
      <c r="D2999" t="s">
        <v>2933</v>
      </c>
    </row>
    <row r="3000" spans="4:4">
      <c r="D3000" t="s">
        <v>5227</v>
      </c>
    </row>
    <row r="3001" spans="4:4">
      <c r="D3001" t="s">
        <v>2934</v>
      </c>
    </row>
    <row r="3002" spans="4:4">
      <c r="D3002" t="s">
        <v>2935</v>
      </c>
    </row>
    <row r="3003" spans="4:4">
      <c r="D3003" t="s">
        <v>2936</v>
      </c>
    </row>
    <row r="3004" spans="4:4">
      <c r="D3004" t="s">
        <v>2937</v>
      </c>
    </row>
    <row r="3005" spans="4:4">
      <c r="D3005" t="s">
        <v>2938</v>
      </c>
    </row>
    <row r="3006" spans="4:4">
      <c r="D3006" t="s">
        <v>2939</v>
      </c>
    </row>
    <row r="3007" spans="4:4">
      <c r="D3007" t="s">
        <v>2940</v>
      </c>
    </row>
    <row r="3008" spans="4:4">
      <c r="D3008" t="s">
        <v>2941</v>
      </c>
    </row>
    <row r="3009" spans="4:4">
      <c r="D3009" t="s">
        <v>2942</v>
      </c>
    </row>
    <row r="3010" spans="4:4">
      <c r="D3010" t="s">
        <v>2943</v>
      </c>
    </row>
    <row r="3011" spans="4:4">
      <c r="D3011" t="s">
        <v>2944</v>
      </c>
    </row>
    <row r="3012" spans="4:4">
      <c r="D3012" t="s">
        <v>2945</v>
      </c>
    </row>
    <row r="3013" spans="4:4">
      <c r="D3013" t="s">
        <v>2946</v>
      </c>
    </row>
    <row r="3014" spans="4:4">
      <c r="D3014" t="s">
        <v>2947</v>
      </c>
    </row>
    <row r="3015" spans="4:4">
      <c r="D3015" t="s">
        <v>2948</v>
      </c>
    </row>
    <row r="3016" spans="4:4">
      <c r="D3016" t="s">
        <v>2949</v>
      </c>
    </row>
    <row r="3017" spans="4:4">
      <c r="D3017" t="s">
        <v>2950</v>
      </c>
    </row>
    <row r="3018" spans="4:4">
      <c r="D3018" t="s">
        <v>2951</v>
      </c>
    </row>
    <row r="3019" spans="4:4">
      <c r="D3019" t="s">
        <v>2952</v>
      </c>
    </row>
    <row r="3020" spans="4:4">
      <c r="D3020" t="s">
        <v>2953</v>
      </c>
    </row>
    <row r="3021" spans="4:4">
      <c r="D3021" t="s">
        <v>2954</v>
      </c>
    </row>
    <row r="3022" spans="4:4">
      <c r="D3022" t="s">
        <v>2955</v>
      </c>
    </row>
    <row r="3023" spans="4:4">
      <c r="D3023" t="s">
        <v>2957</v>
      </c>
    </row>
    <row r="3024" spans="4:4">
      <c r="D3024" t="s">
        <v>2958</v>
      </c>
    </row>
    <row r="3025" spans="4:4">
      <c r="D3025" t="s">
        <v>2959</v>
      </c>
    </row>
    <row r="3026" spans="4:4">
      <c r="D3026" t="s">
        <v>2960</v>
      </c>
    </row>
    <row r="3027" spans="4:4">
      <c r="D3027" t="s">
        <v>2961</v>
      </c>
    </row>
    <row r="3028" spans="4:4">
      <c r="D3028" t="s">
        <v>2962</v>
      </c>
    </row>
    <row r="3029" spans="4:4">
      <c r="D3029" t="s">
        <v>2963</v>
      </c>
    </row>
    <row r="3030" spans="4:4">
      <c r="D3030" t="s">
        <v>2964</v>
      </c>
    </row>
    <row r="3031" spans="4:4">
      <c r="D3031" t="s">
        <v>2965</v>
      </c>
    </row>
    <row r="3032" spans="4:4">
      <c r="D3032" t="s">
        <v>2966</v>
      </c>
    </row>
    <row r="3033" spans="4:4">
      <c r="D3033" t="s">
        <v>2967</v>
      </c>
    </row>
    <row r="3034" spans="4:4">
      <c r="D3034" t="s">
        <v>2968</v>
      </c>
    </row>
    <row r="3035" spans="4:4">
      <c r="D3035" t="s">
        <v>2969</v>
      </c>
    </row>
    <row r="3036" spans="4:4">
      <c r="D3036" t="s">
        <v>2970</v>
      </c>
    </row>
    <row r="3037" spans="4:4">
      <c r="D3037" t="s">
        <v>2971</v>
      </c>
    </row>
    <row r="3038" spans="4:4">
      <c r="D3038" t="s">
        <v>2972</v>
      </c>
    </row>
    <row r="3039" spans="4:4">
      <c r="D3039" t="s">
        <v>2973</v>
      </c>
    </row>
    <row r="3040" spans="4:4">
      <c r="D3040" t="s">
        <v>2975</v>
      </c>
    </row>
    <row r="3041" spans="4:4">
      <c r="D3041" t="s">
        <v>2976</v>
      </c>
    </row>
    <row r="3042" spans="4:4">
      <c r="D3042" t="s">
        <v>2977</v>
      </c>
    </row>
    <row r="3043" spans="4:4">
      <c r="D3043" t="s">
        <v>2978</v>
      </c>
    </row>
    <row r="3044" spans="4:4">
      <c r="D3044" t="s">
        <v>2979</v>
      </c>
    </row>
    <row r="3045" spans="4:4">
      <c r="D3045" t="s">
        <v>2980</v>
      </c>
    </row>
    <row r="3046" spans="4:4">
      <c r="D3046" t="s">
        <v>2981</v>
      </c>
    </row>
    <row r="3047" spans="4:4">
      <c r="D3047" t="s">
        <v>2982</v>
      </c>
    </row>
    <row r="3048" spans="4:4">
      <c r="D3048" t="s">
        <v>2983</v>
      </c>
    </row>
    <row r="3049" spans="4:4">
      <c r="D3049" t="s">
        <v>2984</v>
      </c>
    </row>
    <row r="3050" spans="4:4">
      <c r="D3050" t="s">
        <v>2987</v>
      </c>
    </row>
    <row r="3051" spans="4:4">
      <c r="D3051" t="s">
        <v>2988</v>
      </c>
    </row>
    <row r="3052" spans="4:4">
      <c r="D3052" t="s">
        <v>2989</v>
      </c>
    </row>
    <row r="3053" spans="4:4">
      <c r="D3053" t="s">
        <v>2990</v>
      </c>
    </row>
    <row r="3054" spans="4:4">
      <c r="D3054" t="s">
        <v>2991</v>
      </c>
    </row>
    <row r="3055" spans="4:4">
      <c r="D3055" t="s">
        <v>2992</v>
      </c>
    </row>
    <row r="3056" spans="4:4">
      <c r="D3056" t="s">
        <v>2993</v>
      </c>
    </row>
    <row r="3057" spans="4:4">
      <c r="D3057" t="s">
        <v>2994</v>
      </c>
    </row>
    <row r="3058" spans="4:4">
      <c r="D3058" t="s">
        <v>2995</v>
      </c>
    </row>
    <row r="3059" spans="4:4">
      <c r="D3059" t="s">
        <v>2996</v>
      </c>
    </row>
    <row r="3060" spans="4:4">
      <c r="D3060" t="s">
        <v>2997</v>
      </c>
    </row>
    <row r="3061" spans="4:4">
      <c r="D3061" t="s">
        <v>2998</v>
      </c>
    </row>
    <row r="3062" spans="4:4">
      <c r="D3062" t="s">
        <v>5228</v>
      </c>
    </row>
    <row r="3063" spans="4:4">
      <c r="D3063" t="s">
        <v>2999</v>
      </c>
    </row>
    <row r="3064" spans="4:4">
      <c r="D3064" t="s">
        <v>3000</v>
      </c>
    </row>
    <row r="3065" spans="4:4">
      <c r="D3065" t="s">
        <v>3001</v>
      </c>
    </row>
    <row r="3066" spans="4:4">
      <c r="D3066" t="s">
        <v>5229</v>
      </c>
    </row>
    <row r="3067" spans="4:4">
      <c r="D3067" t="s">
        <v>3002</v>
      </c>
    </row>
    <row r="3068" spans="4:4">
      <c r="D3068" t="s">
        <v>3003</v>
      </c>
    </row>
    <row r="3069" spans="4:4">
      <c r="D3069" t="s">
        <v>3004</v>
      </c>
    </row>
    <row r="3070" spans="4:4">
      <c r="D3070" t="s">
        <v>3005</v>
      </c>
    </row>
    <row r="3071" spans="4:4">
      <c r="D3071" t="s">
        <v>3006</v>
      </c>
    </row>
    <row r="3072" spans="4:4">
      <c r="D3072" t="s">
        <v>3007</v>
      </c>
    </row>
    <row r="3073" spans="4:4">
      <c r="D3073" t="s">
        <v>3008</v>
      </c>
    </row>
    <row r="3074" spans="4:4">
      <c r="D3074" t="s">
        <v>3009</v>
      </c>
    </row>
    <row r="3075" spans="4:4">
      <c r="D3075" t="s">
        <v>3010</v>
      </c>
    </row>
    <row r="3076" spans="4:4">
      <c r="D3076" t="s">
        <v>3011</v>
      </c>
    </row>
    <row r="3077" spans="4:4">
      <c r="D3077" t="s">
        <v>3012</v>
      </c>
    </row>
    <row r="3078" spans="4:4">
      <c r="D3078" t="s">
        <v>3013</v>
      </c>
    </row>
    <row r="3079" spans="4:4">
      <c r="D3079" t="s">
        <v>3014</v>
      </c>
    </row>
    <row r="3080" spans="4:4">
      <c r="D3080" t="s">
        <v>3015</v>
      </c>
    </row>
    <row r="3081" spans="4:4">
      <c r="D3081" t="s">
        <v>3016</v>
      </c>
    </row>
    <row r="3082" spans="4:4">
      <c r="D3082" t="s">
        <v>3018</v>
      </c>
    </row>
    <row r="3083" spans="4:4">
      <c r="D3083" t="s">
        <v>3019</v>
      </c>
    </row>
    <row r="3084" spans="4:4">
      <c r="D3084" t="s">
        <v>3020</v>
      </c>
    </row>
    <row r="3085" spans="4:4">
      <c r="D3085" t="s">
        <v>3021</v>
      </c>
    </row>
    <row r="3086" spans="4:4">
      <c r="D3086" t="s">
        <v>5230</v>
      </c>
    </row>
    <row r="3087" spans="4:4">
      <c r="D3087" t="s">
        <v>3022</v>
      </c>
    </row>
    <row r="3088" spans="4:4">
      <c r="D3088" t="s">
        <v>3023</v>
      </c>
    </row>
    <row r="3089" spans="4:4">
      <c r="D3089" t="s">
        <v>3024</v>
      </c>
    </row>
    <row r="3090" spans="4:4">
      <c r="D3090" t="s">
        <v>3025</v>
      </c>
    </row>
    <row r="3091" spans="4:4">
      <c r="D3091" t="s">
        <v>3026</v>
      </c>
    </row>
    <row r="3092" spans="4:4">
      <c r="D3092" t="s">
        <v>3027</v>
      </c>
    </row>
    <row r="3093" spans="4:4">
      <c r="D3093" t="s">
        <v>5231</v>
      </c>
    </row>
    <row r="3094" spans="4:4">
      <c r="D3094" t="s">
        <v>3028</v>
      </c>
    </row>
    <row r="3095" spans="4:4">
      <c r="D3095" t="s">
        <v>3029</v>
      </c>
    </row>
    <row r="3096" spans="4:4">
      <c r="D3096" t="s">
        <v>3030</v>
      </c>
    </row>
    <row r="3097" spans="4:4">
      <c r="D3097" t="s">
        <v>3031</v>
      </c>
    </row>
    <row r="3098" spans="4:4">
      <c r="D3098" t="s">
        <v>3032</v>
      </c>
    </row>
    <row r="3099" spans="4:4">
      <c r="D3099" t="s">
        <v>3033</v>
      </c>
    </row>
    <row r="3100" spans="4:4">
      <c r="D3100" t="s">
        <v>3034</v>
      </c>
    </row>
    <row r="3101" spans="4:4">
      <c r="D3101" t="s">
        <v>3035</v>
      </c>
    </row>
    <row r="3102" spans="4:4">
      <c r="D3102" t="s">
        <v>3036</v>
      </c>
    </row>
    <row r="3103" spans="4:4">
      <c r="D3103" t="s">
        <v>3037</v>
      </c>
    </row>
    <row r="3104" spans="4:4">
      <c r="D3104" t="s">
        <v>3038</v>
      </c>
    </row>
    <row r="3105" spans="4:4">
      <c r="D3105" t="s">
        <v>3039</v>
      </c>
    </row>
    <row r="3106" spans="4:4">
      <c r="D3106" t="s">
        <v>3040</v>
      </c>
    </row>
    <row r="3107" spans="4:4">
      <c r="D3107" t="s">
        <v>3041</v>
      </c>
    </row>
    <row r="3108" spans="4:4">
      <c r="D3108" t="s">
        <v>5232</v>
      </c>
    </row>
    <row r="3109" spans="4:4">
      <c r="D3109" t="s">
        <v>3042</v>
      </c>
    </row>
    <row r="3110" spans="4:4">
      <c r="D3110" t="s">
        <v>3043</v>
      </c>
    </row>
    <row r="3111" spans="4:4">
      <c r="D3111" t="s">
        <v>3044</v>
      </c>
    </row>
    <row r="3112" spans="4:4">
      <c r="D3112" t="s">
        <v>3045</v>
      </c>
    </row>
    <row r="3113" spans="4:4">
      <c r="D3113" t="s">
        <v>3046</v>
      </c>
    </row>
    <row r="3114" spans="4:4">
      <c r="D3114" t="s">
        <v>3047</v>
      </c>
    </row>
    <row r="3115" spans="4:4">
      <c r="D3115" t="s">
        <v>3048</v>
      </c>
    </row>
    <row r="3116" spans="4:4">
      <c r="D3116" t="s">
        <v>3049</v>
      </c>
    </row>
    <row r="3117" spans="4:4">
      <c r="D3117" t="s">
        <v>3050</v>
      </c>
    </row>
    <row r="3118" spans="4:4">
      <c r="D3118" t="s">
        <v>3051</v>
      </c>
    </row>
    <row r="3119" spans="4:4">
      <c r="D3119" t="s">
        <v>3052</v>
      </c>
    </row>
    <row r="3120" spans="4:4">
      <c r="D3120" t="s">
        <v>5233</v>
      </c>
    </row>
    <row r="3121" spans="4:4">
      <c r="D3121" t="s">
        <v>3053</v>
      </c>
    </row>
    <row r="3122" spans="4:4">
      <c r="D3122" t="s">
        <v>3054</v>
      </c>
    </row>
    <row r="3123" spans="4:4">
      <c r="D3123" t="s">
        <v>3055</v>
      </c>
    </row>
    <row r="3124" spans="4:4">
      <c r="D3124" t="s">
        <v>3056</v>
      </c>
    </row>
    <row r="3125" spans="4:4">
      <c r="D3125" t="s">
        <v>3057</v>
      </c>
    </row>
    <row r="3126" spans="4:4">
      <c r="D3126" t="s">
        <v>3058</v>
      </c>
    </row>
    <row r="3127" spans="4:4">
      <c r="D3127" t="s">
        <v>3059</v>
      </c>
    </row>
    <row r="3128" spans="4:4">
      <c r="D3128" t="s">
        <v>3060</v>
      </c>
    </row>
    <row r="3129" spans="4:4">
      <c r="D3129" t="s">
        <v>3061</v>
      </c>
    </row>
    <row r="3130" spans="4:4">
      <c r="D3130" t="s">
        <v>3062</v>
      </c>
    </row>
    <row r="3131" spans="4:4">
      <c r="D3131" t="s">
        <v>3063</v>
      </c>
    </row>
    <row r="3132" spans="4:4">
      <c r="D3132" t="s">
        <v>3064</v>
      </c>
    </row>
    <row r="3133" spans="4:4">
      <c r="D3133" t="s">
        <v>3065</v>
      </c>
    </row>
    <row r="3134" spans="4:4">
      <c r="D3134" t="s">
        <v>3066</v>
      </c>
    </row>
    <row r="3135" spans="4:4">
      <c r="D3135" t="s">
        <v>3067</v>
      </c>
    </row>
    <row r="3136" spans="4:4">
      <c r="D3136" t="s">
        <v>3068</v>
      </c>
    </row>
    <row r="3137" spans="4:4">
      <c r="D3137" t="s">
        <v>3069</v>
      </c>
    </row>
    <row r="3138" spans="4:4">
      <c r="D3138" t="s">
        <v>3070</v>
      </c>
    </row>
    <row r="3139" spans="4:4">
      <c r="D3139" t="s">
        <v>3071</v>
      </c>
    </row>
    <row r="3140" spans="4:4">
      <c r="D3140" t="s">
        <v>3072</v>
      </c>
    </row>
    <row r="3141" spans="4:4">
      <c r="D3141" t="s">
        <v>3073</v>
      </c>
    </row>
    <row r="3142" spans="4:4">
      <c r="D3142" t="s">
        <v>3074</v>
      </c>
    </row>
    <row r="3143" spans="4:4">
      <c r="D3143" t="s">
        <v>3075</v>
      </c>
    </row>
    <row r="3144" spans="4:4">
      <c r="D3144" t="s">
        <v>3076</v>
      </c>
    </row>
    <row r="3145" spans="4:4">
      <c r="D3145" t="s">
        <v>3077</v>
      </c>
    </row>
    <row r="3146" spans="4:4">
      <c r="D3146" t="s">
        <v>3078</v>
      </c>
    </row>
    <row r="3147" spans="4:4">
      <c r="D3147" t="s">
        <v>3079</v>
      </c>
    </row>
    <row r="3148" spans="4:4">
      <c r="D3148" t="s">
        <v>3080</v>
      </c>
    </row>
    <row r="3149" spans="4:4">
      <c r="D3149" t="s">
        <v>3081</v>
      </c>
    </row>
    <row r="3150" spans="4:4">
      <c r="D3150" t="s">
        <v>3082</v>
      </c>
    </row>
    <row r="3151" spans="4:4">
      <c r="D3151" t="s">
        <v>3084</v>
      </c>
    </row>
    <row r="3152" spans="4:4">
      <c r="D3152" t="s">
        <v>3085</v>
      </c>
    </row>
    <row r="3153" spans="4:4">
      <c r="D3153" t="s">
        <v>3086</v>
      </c>
    </row>
    <row r="3154" spans="4:4">
      <c r="D3154" t="s">
        <v>3087</v>
      </c>
    </row>
    <row r="3155" spans="4:4">
      <c r="D3155" t="s">
        <v>3088</v>
      </c>
    </row>
    <row r="3156" spans="4:4">
      <c r="D3156" t="s">
        <v>3089</v>
      </c>
    </row>
    <row r="3157" spans="4:4">
      <c r="D3157" t="s">
        <v>3090</v>
      </c>
    </row>
    <row r="3158" spans="4:4">
      <c r="D3158" t="s">
        <v>3091</v>
      </c>
    </row>
    <row r="3159" spans="4:4">
      <c r="D3159" t="s">
        <v>3092</v>
      </c>
    </row>
    <row r="3160" spans="4:4">
      <c r="D3160" t="s">
        <v>3093</v>
      </c>
    </row>
    <row r="3161" spans="4:4">
      <c r="D3161" t="s">
        <v>3094</v>
      </c>
    </row>
    <row r="3162" spans="4:4">
      <c r="D3162" t="s">
        <v>3095</v>
      </c>
    </row>
    <row r="3163" spans="4:4">
      <c r="D3163" t="s">
        <v>3096</v>
      </c>
    </row>
    <row r="3164" spans="4:4">
      <c r="D3164" t="s">
        <v>3097</v>
      </c>
    </row>
    <row r="3165" spans="4:4">
      <c r="D3165" t="s">
        <v>3098</v>
      </c>
    </row>
    <row r="3166" spans="4:4">
      <c r="D3166" t="s">
        <v>3099</v>
      </c>
    </row>
    <row r="3167" spans="4:4">
      <c r="D3167" t="s">
        <v>3100</v>
      </c>
    </row>
    <row r="3168" spans="4:4">
      <c r="D3168" t="s">
        <v>3101</v>
      </c>
    </row>
    <row r="3169" spans="4:4">
      <c r="D3169" t="s">
        <v>3102</v>
      </c>
    </row>
    <row r="3170" spans="4:4">
      <c r="D3170" t="s">
        <v>3103</v>
      </c>
    </row>
    <row r="3171" spans="4:4">
      <c r="D3171" t="s">
        <v>3104</v>
      </c>
    </row>
    <row r="3172" spans="4:4">
      <c r="D3172" t="s">
        <v>3105</v>
      </c>
    </row>
    <row r="3173" spans="4:4">
      <c r="D3173" t="s">
        <v>3106</v>
      </c>
    </row>
    <row r="3174" spans="4:4">
      <c r="D3174" t="s">
        <v>3107</v>
      </c>
    </row>
    <row r="3175" spans="4:4">
      <c r="D3175" t="s">
        <v>3108</v>
      </c>
    </row>
    <row r="3176" spans="4:4">
      <c r="D3176" t="s">
        <v>3109</v>
      </c>
    </row>
    <row r="3177" spans="4:4">
      <c r="D3177" t="s">
        <v>3110</v>
      </c>
    </row>
    <row r="3178" spans="4:4">
      <c r="D3178" t="s">
        <v>3111</v>
      </c>
    </row>
    <row r="3179" spans="4:4">
      <c r="D3179" t="s">
        <v>3112</v>
      </c>
    </row>
    <row r="3180" spans="4:4">
      <c r="D3180" t="s">
        <v>3113</v>
      </c>
    </row>
    <row r="3181" spans="4:4">
      <c r="D3181" t="s">
        <v>3114</v>
      </c>
    </row>
    <row r="3182" spans="4:4">
      <c r="D3182" t="s">
        <v>3115</v>
      </c>
    </row>
    <row r="3183" spans="4:4">
      <c r="D3183" t="s">
        <v>3116</v>
      </c>
    </row>
    <row r="3184" spans="4:4">
      <c r="D3184" t="s">
        <v>3117</v>
      </c>
    </row>
    <row r="3185" spans="4:4">
      <c r="D3185" t="s">
        <v>3118</v>
      </c>
    </row>
    <row r="3186" spans="4:4">
      <c r="D3186" t="s">
        <v>3119</v>
      </c>
    </row>
    <row r="3187" spans="4:4">
      <c r="D3187" t="s">
        <v>3120</v>
      </c>
    </row>
    <row r="3188" spans="4:4">
      <c r="D3188" t="s">
        <v>3121</v>
      </c>
    </row>
    <row r="3189" spans="4:4">
      <c r="D3189" t="s">
        <v>3122</v>
      </c>
    </row>
    <row r="3190" spans="4:4">
      <c r="D3190" t="s">
        <v>3123</v>
      </c>
    </row>
    <row r="3191" spans="4:4">
      <c r="D3191" t="s">
        <v>3124</v>
      </c>
    </row>
    <row r="3192" spans="4:4">
      <c r="D3192" t="s">
        <v>3125</v>
      </c>
    </row>
    <row r="3193" spans="4:4">
      <c r="D3193" t="s">
        <v>3126</v>
      </c>
    </row>
    <row r="3194" spans="4:4">
      <c r="D3194" t="s">
        <v>3127</v>
      </c>
    </row>
    <row r="3195" spans="4:4">
      <c r="D3195" t="s">
        <v>3128</v>
      </c>
    </row>
    <row r="3196" spans="4:4">
      <c r="D3196" t="s">
        <v>3129</v>
      </c>
    </row>
    <row r="3197" spans="4:4">
      <c r="D3197" t="s">
        <v>3130</v>
      </c>
    </row>
    <row r="3198" spans="4:4">
      <c r="D3198" t="s">
        <v>3131</v>
      </c>
    </row>
    <row r="3199" spans="4:4">
      <c r="D3199" t="s">
        <v>3132</v>
      </c>
    </row>
    <row r="3200" spans="4:4">
      <c r="D3200" t="s">
        <v>3133</v>
      </c>
    </row>
    <row r="3201" spans="4:4">
      <c r="D3201" t="s">
        <v>3134</v>
      </c>
    </row>
    <row r="3202" spans="4:4">
      <c r="D3202" t="s">
        <v>3135</v>
      </c>
    </row>
    <row r="3203" spans="4:4">
      <c r="D3203" t="s">
        <v>3136</v>
      </c>
    </row>
    <row r="3204" spans="4:4">
      <c r="D3204" t="s">
        <v>3137</v>
      </c>
    </row>
    <row r="3205" spans="4:4">
      <c r="D3205" t="s">
        <v>3138</v>
      </c>
    </row>
    <row r="3206" spans="4:4">
      <c r="D3206" t="s">
        <v>3139</v>
      </c>
    </row>
    <row r="3207" spans="4:4">
      <c r="D3207" t="s">
        <v>3140</v>
      </c>
    </row>
    <row r="3208" spans="4:4">
      <c r="D3208" t="s">
        <v>3141</v>
      </c>
    </row>
    <row r="3209" spans="4:4">
      <c r="D3209" t="s">
        <v>3142</v>
      </c>
    </row>
    <row r="3210" spans="4:4">
      <c r="D3210" t="s">
        <v>3143</v>
      </c>
    </row>
    <row r="3211" spans="4:4">
      <c r="D3211" t="s">
        <v>3144</v>
      </c>
    </row>
    <row r="3212" spans="4:4">
      <c r="D3212" t="s">
        <v>3145</v>
      </c>
    </row>
    <row r="3213" spans="4:4">
      <c r="D3213" t="s">
        <v>3146</v>
      </c>
    </row>
    <row r="3214" spans="4:4">
      <c r="D3214" t="s">
        <v>3147</v>
      </c>
    </row>
    <row r="3215" spans="4:4">
      <c r="D3215" t="s">
        <v>3148</v>
      </c>
    </row>
    <row r="3216" spans="4:4">
      <c r="D3216" t="s">
        <v>3149</v>
      </c>
    </row>
    <row r="3217" spans="4:4">
      <c r="D3217" t="s">
        <v>3150</v>
      </c>
    </row>
    <row r="3218" spans="4:4">
      <c r="D3218" t="s">
        <v>3151</v>
      </c>
    </row>
    <row r="3219" spans="4:4">
      <c r="D3219" t="s">
        <v>3152</v>
      </c>
    </row>
    <row r="3220" spans="4:4">
      <c r="D3220" t="s">
        <v>3153</v>
      </c>
    </row>
    <row r="3221" spans="4:4">
      <c r="D3221" t="s">
        <v>3154</v>
      </c>
    </row>
    <row r="3222" spans="4:4">
      <c r="D3222" t="s">
        <v>3155</v>
      </c>
    </row>
    <row r="3223" spans="4:4">
      <c r="D3223" t="s">
        <v>3156</v>
      </c>
    </row>
    <row r="3224" spans="4:4">
      <c r="D3224" t="s">
        <v>3157</v>
      </c>
    </row>
    <row r="3225" spans="4:4">
      <c r="D3225" t="s">
        <v>3158</v>
      </c>
    </row>
    <row r="3226" spans="4:4">
      <c r="D3226" t="s">
        <v>3159</v>
      </c>
    </row>
    <row r="3227" spans="4:4">
      <c r="D3227" t="s">
        <v>3160</v>
      </c>
    </row>
    <row r="3228" spans="4:4">
      <c r="D3228" t="s">
        <v>3161</v>
      </c>
    </row>
    <row r="3229" spans="4:4">
      <c r="D3229" t="s">
        <v>3162</v>
      </c>
    </row>
    <row r="3230" spans="4:4">
      <c r="D3230" t="s">
        <v>3163</v>
      </c>
    </row>
    <row r="3231" spans="4:4">
      <c r="D3231" t="s">
        <v>3164</v>
      </c>
    </row>
    <row r="3232" spans="4:4">
      <c r="D3232" t="s">
        <v>3165</v>
      </c>
    </row>
    <row r="3233" spans="4:4">
      <c r="D3233" t="s">
        <v>3166</v>
      </c>
    </row>
    <row r="3234" spans="4:4">
      <c r="D3234" t="s">
        <v>3167</v>
      </c>
    </row>
    <row r="3235" spans="4:4">
      <c r="D3235" t="s">
        <v>3168</v>
      </c>
    </row>
    <row r="3236" spans="4:4">
      <c r="D3236" t="s">
        <v>3169</v>
      </c>
    </row>
    <row r="3237" spans="4:4">
      <c r="D3237" t="s">
        <v>3170</v>
      </c>
    </row>
    <row r="3238" spans="4:4">
      <c r="D3238" t="s">
        <v>3171</v>
      </c>
    </row>
    <row r="3239" spans="4:4">
      <c r="D3239" t="s">
        <v>3172</v>
      </c>
    </row>
    <row r="3240" spans="4:4">
      <c r="D3240" t="s">
        <v>3173</v>
      </c>
    </row>
    <row r="3241" spans="4:4">
      <c r="D3241" t="s">
        <v>3174</v>
      </c>
    </row>
    <row r="3242" spans="4:4">
      <c r="D3242" t="s">
        <v>3175</v>
      </c>
    </row>
    <row r="3243" spans="4:4">
      <c r="D3243" t="s">
        <v>3176</v>
      </c>
    </row>
    <row r="3244" spans="4:4">
      <c r="D3244" t="s">
        <v>3177</v>
      </c>
    </row>
    <row r="3245" spans="4:4">
      <c r="D3245" t="s">
        <v>3178</v>
      </c>
    </row>
    <row r="3246" spans="4:4">
      <c r="D3246" t="s">
        <v>3179</v>
      </c>
    </row>
    <row r="3247" spans="4:4">
      <c r="D3247" t="s">
        <v>3180</v>
      </c>
    </row>
    <row r="3248" spans="4:4">
      <c r="D3248" t="s">
        <v>3181</v>
      </c>
    </row>
    <row r="3249" spans="4:4">
      <c r="D3249" t="s">
        <v>3182</v>
      </c>
    </row>
    <row r="3250" spans="4:4">
      <c r="D3250" t="s">
        <v>3346</v>
      </c>
    </row>
    <row r="3251" spans="4:4">
      <c r="D3251" t="s">
        <v>3347</v>
      </c>
    </row>
    <row r="3252" spans="4:4">
      <c r="D3252" t="s">
        <v>3348</v>
      </c>
    </row>
    <row r="3253" spans="4:4">
      <c r="D3253" t="s">
        <v>3349</v>
      </c>
    </row>
    <row r="3254" spans="4:4">
      <c r="D3254" t="s">
        <v>3350</v>
      </c>
    </row>
    <row r="3255" spans="4:4">
      <c r="D3255" t="s">
        <v>3351</v>
      </c>
    </row>
    <row r="3256" spans="4:4">
      <c r="D3256" t="s">
        <v>3352</v>
      </c>
    </row>
    <row r="3257" spans="4:4">
      <c r="D3257" t="s">
        <v>3353</v>
      </c>
    </row>
    <row r="3258" spans="4:4">
      <c r="D3258" t="s">
        <v>3354</v>
      </c>
    </row>
    <row r="3259" spans="4:4">
      <c r="D3259" t="s">
        <v>3355</v>
      </c>
    </row>
    <row r="3260" spans="4:4">
      <c r="D3260" t="s">
        <v>8633</v>
      </c>
    </row>
    <row r="3261" spans="4:4">
      <c r="D3261" t="s">
        <v>3357</v>
      </c>
    </row>
    <row r="3262" spans="4:4">
      <c r="D3262" t="s">
        <v>3358</v>
      </c>
    </row>
    <row r="3263" spans="4:4">
      <c r="D3263" t="s">
        <v>3360</v>
      </c>
    </row>
    <row r="3264" spans="4:4">
      <c r="D3264" t="s">
        <v>3363</v>
      </c>
    </row>
    <row r="3265" spans="4:4">
      <c r="D3265" t="s">
        <v>3364</v>
      </c>
    </row>
    <row r="3266" spans="4:4">
      <c r="D3266" t="s">
        <v>3365</v>
      </c>
    </row>
    <row r="3267" spans="4:4">
      <c r="D3267" t="s">
        <v>3366</v>
      </c>
    </row>
    <row r="3268" spans="4:4">
      <c r="D3268" t="s">
        <v>3369</v>
      </c>
    </row>
    <row r="3269" spans="4:4">
      <c r="D3269" t="s">
        <v>3370</v>
      </c>
    </row>
    <row r="3270" spans="4:4">
      <c r="D3270" t="s">
        <v>3371</v>
      </c>
    </row>
    <row r="3271" spans="4:4">
      <c r="D3271" t="s">
        <v>3373</v>
      </c>
    </row>
    <row r="3272" spans="4:4">
      <c r="D3272" t="s">
        <v>3374</v>
      </c>
    </row>
    <row r="3273" spans="4:4">
      <c r="D3273" t="s">
        <v>3375</v>
      </c>
    </row>
    <row r="3274" spans="4:4">
      <c r="D3274" t="s">
        <v>3376</v>
      </c>
    </row>
    <row r="3275" spans="4:4">
      <c r="D3275" t="s">
        <v>3377</v>
      </c>
    </row>
    <row r="3276" spans="4:4">
      <c r="D3276" t="s">
        <v>3378</v>
      </c>
    </row>
    <row r="3277" spans="4:4">
      <c r="D3277" t="s">
        <v>3379</v>
      </c>
    </row>
    <row r="3278" spans="4:4">
      <c r="D3278" t="s">
        <v>3380</v>
      </c>
    </row>
    <row r="3279" spans="4:4">
      <c r="D3279" t="s">
        <v>3383</v>
      </c>
    </row>
    <row r="3280" spans="4:4">
      <c r="D3280" t="s">
        <v>3385</v>
      </c>
    </row>
    <row r="3281" spans="4:4">
      <c r="D3281" t="s">
        <v>3386</v>
      </c>
    </row>
    <row r="3282" spans="4:4">
      <c r="D3282" t="s">
        <v>3388</v>
      </c>
    </row>
    <row r="3283" spans="4:4">
      <c r="D3283" t="s">
        <v>3389</v>
      </c>
    </row>
    <row r="3284" spans="4:4">
      <c r="D3284" t="s">
        <v>3390</v>
      </c>
    </row>
    <row r="3285" spans="4:4">
      <c r="D3285" t="s">
        <v>3391</v>
      </c>
    </row>
    <row r="3286" spans="4:4">
      <c r="D3286" t="s">
        <v>3393</v>
      </c>
    </row>
    <row r="3287" spans="4:4">
      <c r="D3287" t="s">
        <v>3394</v>
      </c>
    </row>
    <row r="3288" spans="4:4">
      <c r="D3288" t="s">
        <v>3395</v>
      </c>
    </row>
    <row r="3289" spans="4:4">
      <c r="D3289" t="s">
        <v>3397</v>
      </c>
    </row>
    <row r="3290" spans="4:4">
      <c r="D3290" t="s">
        <v>3399</v>
      </c>
    </row>
    <row r="3291" spans="4:4">
      <c r="D3291" t="s">
        <v>3400</v>
      </c>
    </row>
    <row r="3292" spans="4:4">
      <c r="D3292" t="s">
        <v>3401</v>
      </c>
    </row>
    <row r="3293" spans="4:4">
      <c r="D3293" t="s">
        <v>3403</v>
      </c>
    </row>
    <row r="3294" spans="4:4">
      <c r="D3294" t="s">
        <v>3406</v>
      </c>
    </row>
    <row r="3295" spans="4:4">
      <c r="D3295" t="s">
        <v>3407</v>
      </c>
    </row>
    <row r="3296" spans="4:4">
      <c r="D3296" t="s">
        <v>3408</v>
      </c>
    </row>
    <row r="3297" spans="4:4">
      <c r="D3297" t="s">
        <v>3409</v>
      </c>
    </row>
    <row r="3298" spans="4:4">
      <c r="D3298" t="s">
        <v>3410</v>
      </c>
    </row>
    <row r="3299" spans="4:4">
      <c r="D3299" t="s">
        <v>3412</v>
      </c>
    </row>
    <row r="3300" spans="4:4">
      <c r="D3300" t="s">
        <v>3413</v>
      </c>
    </row>
    <row r="3301" spans="4:4">
      <c r="D3301" t="s">
        <v>3414</v>
      </c>
    </row>
    <row r="3302" spans="4:4">
      <c r="D3302" t="s">
        <v>3415</v>
      </c>
    </row>
    <row r="3303" spans="4:4">
      <c r="D3303" t="s">
        <v>3416</v>
      </c>
    </row>
    <row r="3304" spans="4:4">
      <c r="D3304" t="s">
        <v>3417</v>
      </c>
    </row>
    <row r="3305" spans="4:4">
      <c r="D3305" t="s">
        <v>3418</v>
      </c>
    </row>
    <row r="3306" spans="4:4">
      <c r="D3306" t="s">
        <v>3419</v>
      </c>
    </row>
    <row r="3307" spans="4:4">
      <c r="D3307" t="s">
        <v>3420</v>
      </c>
    </row>
    <row r="3308" spans="4:4">
      <c r="D3308" t="s">
        <v>3423</v>
      </c>
    </row>
    <row r="3309" spans="4:4">
      <c r="D3309" t="s">
        <v>3425</v>
      </c>
    </row>
    <row r="3310" spans="4:4">
      <c r="D3310" t="s">
        <v>3427</v>
      </c>
    </row>
    <row r="3311" spans="4:4">
      <c r="D3311" t="s">
        <v>3429</v>
      </c>
    </row>
    <row r="3312" spans="4:4">
      <c r="D3312" t="s">
        <v>3433</v>
      </c>
    </row>
    <row r="3313" spans="4:4">
      <c r="D3313" t="s">
        <v>3434</v>
      </c>
    </row>
    <row r="3314" spans="4:4">
      <c r="D3314" t="s">
        <v>3435</v>
      </c>
    </row>
    <row r="3315" spans="4:4">
      <c r="D3315" t="s">
        <v>3436</v>
      </c>
    </row>
    <row r="3316" spans="4:4">
      <c r="D3316" t="s">
        <v>3437</v>
      </c>
    </row>
    <row r="3317" spans="4:4">
      <c r="D3317" t="s">
        <v>3438</v>
      </c>
    </row>
    <row r="3318" spans="4:4">
      <c r="D3318" t="s">
        <v>3440</v>
      </c>
    </row>
    <row r="3319" spans="4:4">
      <c r="D3319" t="s">
        <v>3441</v>
      </c>
    </row>
    <row r="3320" spans="4:4">
      <c r="D3320" t="s">
        <v>3442</v>
      </c>
    </row>
    <row r="3321" spans="4:4">
      <c r="D3321" t="s">
        <v>3443</v>
      </c>
    </row>
    <row r="3322" spans="4:4">
      <c r="D3322" t="s">
        <v>3444</v>
      </c>
    </row>
    <row r="3323" spans="4:4">
      <c r="D3323" t="s">
        <v>3445</v>
      </c>
    </row>
    <row r="3324" spans="4:4">
      <c r="D3324" t="s">
        <v>3447</v>
      </c>
    </row>
    <row r="3325" spans="4:4">
      <c r="D3325" t="s">
        <v>3448</v>
      </c>
    </row>
    <row r="3326" spans="4:4">
      <c r="D3326" t="s">
        <v>3449</v>
      </c>
    </row>
    <row r="3327" spans="4:4">
      <c r="D3327" t="s">
        <v>3450</v>
      </c>
    </row>
    <row r="3328" spans="4:4">
      <c r="D3328" t="s">
        <v>3451</v>
      </c>
    </row>
    <row r="3329" spans="4:4">
      <c r="D3329" t="s">
        <v>3453</v>
      </c>
    </row>
    <row r="3330" spans="4:4">
      <c r="D3330" t="s">
        <v>3455</v>
      </c>
    </row>
    <row r="3331" spans="4:4">
      <c r="D3331" t="s">
        <v>3457</v>
      </c>
    </row>
    <row r="3332" spans="4:4">
      <c r="D3332" t="s">
        <v>3458</v>
      </c>
    </row>
    <row r="3333" spans="4:4">
      <c r="D3333" t="s">
        <v>3459</v>
      </c>
    </row>
    <row r="3334" spans="4:4">
      <c r="D3334" t="s">
        <v>3460</v>
      </c>
    </row>
    <row r="3335" spans="4:4">
      <c r="D3335" t="s">
        <v>3463</v>
      </c>
    </row>
    <row r="3336" spans="4:4">
      <c r="D3336" t="s">
        <v>3465</v>
      </c>
    </row>
    <row r="3337" spans="4:4">
      <c r="D3337" t="s">
        <v>3467</v>
      </c>
    </row>
    <row r="3338" spans="4:4">
      <c r="D3338" t="s">
        <v>3468</v>
      </c>
    </row>
    <row r="3339" spans="4:4">
      <c r="D3339" t="s">
        <v>3469</v>
      </c>
    </row>
    <row r="3340" spans="4:4">
      <c r="D3340" t="s">
        <v>3470</v>
      </c>
    </row>
    <row r="3341" spans="4:4">
      <c r="D3341" t="s">
        <v>3471</v>
      </c>
    </row>
    <row r="3342" spans="4:4">
      <c r="D3342" t="s">
        <v>3472</v>
      </c>
    </row>
    <row r="3343" spans="4:4">
      <c r="D3343" t="s">
        <v>3473</v>
      </c>
    </row>
    <row r="3344" spans="4:4">
      <c r="D3344" t="s">
        <v>3474</v>
      </c>
    </row>
    <row r="3345" spans="4:4">
      <c r="D3345" t="s">
        <v>3475</v>
      </c>
    </row>
    <row r="3346" spans="4:4">
      <c r="D3346" t="s">
        <v>3476</v>
      </c>
    </row>
    <row r="3347" spans="4:4">
      <c r="D3347" t="s">
        <v>3477</v>
      </c>
    </row>
    <row r="3348" spans="4:4">
      <c r="D3348" t="s">
        <v>3478</v>
      </c>
    </row>
    <row r="3349" spans="4:4">
      <c r="D3349" t="s">
        <v>3479</v>
      </c>
    </row>
    <row r="3350" spans="4:4">
      <c r="D3350" t="s">
        <v>3480</v>
      </c>
    </row>
    <row r="3351" spans="4:4">
      <c r="D3351" t="s">
        <v>3481</v>
      </c>
    </row>
    <row r="3352" spans="4:4">
      <c r="D3352" t="s">
        <v>3482</v>
      </c>
    </row>
    <row r="3353" spans="4:4">
      <c r="D3353" t="s">
        <v>3483</v>
      </c>
    </row>
    <row r="3354" spans="4:4">
      <c r="D3354" t="s">
        <v>3484</v>
      </c>
    </row>
    <row r="3355" spans="4:4">
      <c r="D3355" t="s">
        <v>3485</v>
      </c>
    </row>
    <row r="3356" spans="4:4">
      <c r="D3356" t="s">
        <v>3486</v>
      </c>
    </row>
    <row r="3357" spans="4:4">
      <c r="D3357" t="s">
        <v>3487</v>
      </c>
    </row>
    <row r="3358" spans="4:4">
      <c r="D3358" t="s">
        <v>3488</v>
      </c>
    </row>
    <row r="3359" spans="4:4">
      <c r="D3359" t="s">
        <v>3489</v>
      </c>
    </row>
    <row r="3360" spans="4:4">
      <c r="D3360" t="s">
        <v>3490</v>
      </c>
    </row>
    <row r="3361" spans="4:4">
      <c r="D3361" t="s">
        <v>3491</v>
      </c>
    </row>
    <row r="3362" spans="4:4">
      <c r="D3362" t="s">
        <v>3492</v>
      </c>
    </row>
    <row r="3363" spans="4:4">
      <c r="D3363" t="s">
        <v>3493</v>
      </c>
    </row>
    <row r="3364" spans="4:4">
      <c r="D3364" t="s">
        <v>3494</v>
      </c>
    </row>
    <row r="3365" spans="4:4">
      <c r="D3365" t="s">
        <v>3495</v>
      </c>
    </row>
    <row r="3366" spans="4:4">
      <c r="D3366" t="s">
        <v>3496</v>
      </c>
    </row>
    <row r="3367" spans="4:4">
      <c r="D3367" t="s">
        <v>3497</v>
      </c>
    </row>
    <row r="3368" spans="4:4">
      <c r="D3368" t="s">
        <v>3498</v>
      </c>
    </row>
    <row r="3369" spans="4:4">
      <c r="D3369" t="s">
        <v>3499</v>
      </c>
    </row>
    <row r="3370" spans="4:4">
      <c r="D3370" t="s">
        <v>3500</v>
      </c>
    </row>
    <row r="3371" spans="4:4">
      <c r="D3371" t="s">
        <v>3501</v>
      </c>
    </row>
    <row r="3372" spans="4:4">
      <c r="D3372" t="s">
        <v>3502</v>
      </c>
    </row>
    <row r="3373" spans="4:4">
      <c r="D3373" t="s">
        <v>3503</v>
      </c>
    </row>
    <row r="3374" spans="4:4">
      <c r="D3374" t="s">
        <v>3504</v>
      </c>
    </row>
    <row r="3375" spans="4:4">
      <c r="D3375" t="s">
        <v>3505</v>
      </c>
    </row>
    <row r="3376" spans="4:4">
      <c r="D3376" t="s">
        <v>3506</v>
      </c>
    </row>
    <row r="3377" spans="4:4">
      <c r="D3377" t="s">
        <v>3507</v>
      </c>
    </row>
    <row r="3378" spans="4:4">
      <c r="D3378" t="s">
        <v>3508</v>
      </c>
    </row>
    <row r="3379" spans="4:4">
      <c r="D3379" t="s">
        <v>3509</v>
      </c>
    </row>
    <row r="3380" spans="4:4">
      <c r="D3380" t="s">
        <v>3510</v>
      </c>
    </row>
    <row r="3381" spans="4:4">
      <c r="D3381" t="s">
        <v>3511</v>
      </c>
    </row>
    <row r="3382" spans="4:4">
      <c r="D3382" t="s">
        <v>3512</v>
      </c>
    </row>
    <row r="3383" spans="4:4">
      <c r="D3383" t="s">
        <v>3513</v>
      </c>
    </row>
    <row r="3384" spans="4:4">
      <c r="D3384" t="s">
        <v>3514</v>
      </c>
    </row>
    <row r="3385" spans="4:4">
      <c r="D3385" t="s">
        <v>3516</v>
      </c>
    </row>
    <row r="3386" spans="4:4">
      <c r="D3386" t="s">
        <v>3517</v>
      </c>
    </row>
    <row r="3387" spans="4:4">
      <c r="D3387" t="s">
        <v>3518</v>
      </c>
    </row>
    <row r="3388" spans="4:4">
      <c r="D3388" t="s">
        <v>3519</v>
      </c>
    </row>
    <row r="3389" spans="4:4">
      <c r="D3389" t="s">
        <v>3520</v>
      </c>
    </row>
    <row r="3390" spans="4:4">
      <c r="D3390" t="s">
        <v>3521</v>
      </c>
    </row>
    <row r="3391" spans="4:4">
      <c r="D3391" t="s">
        <v>3522</v>
      </c>
    </row>
    <row r="3392" spans="4:4">
      <c r="D3392" t="s">
        <v>3523</v>
      </c>
    </row>
    <row r="3393" spans="4:4">
      <c r="D3393" t="s">
        <v>3524</v>
      </c>
    </row>
    <row r="3394" spans="4:4">
      <c r="D3394" t="s">
        <v>3525</v>
      </c>
    </row>
    <row r="3395" spans="4:4">
      <c r="D3395" t="s">
        <v>3526</v>
      </c>
    </row>
    <row r="3396" spans="4:4">
      <c r="D3396" t="s">
        <v>3527</v>
      </c>
    </row>
    <row r="3397" spans="4:4">
      <c r="D3397" t="s">
        <v>3528</v>
      </c>
    </row>
    <row r="3398" spans="4:4">
      <c r="D3398" t="s">
        <v>3529</v>
      </c>
    </row>
    <row r="3399" spans="4:4">
      <c r="D3399" t="s">
        <v>3530</v>
      </c>
    </row>
    <row r="3400" spans="4:4">
      <c r="D3400" t="s">
        <v>3531</v>
      </c>
    </row>
    <row r="3401" spans="4:4">
      <c r="D3401" t="s">
        <v>3532</v>
      </c>
    </row>
    <row r="3402" spans="4:4">
      <c r="D3402" t="s">
        <v>3533</v>
      </c>
    </row>
    <row r="3403" spans="4:4">
      <c r="D3403" t="s">
        <v>3534</v>
      </c>
    </row>
    <row r="3404" spans="4:4">
      <c r="D3404" t="s">
        <v>3535</v>
      </c>
    </row>
    <row r="3405" spans="4:4">
      <c r="D3405" t="s">
        <v>3536</v>
      </c>
    </row>
    <row r="3406" spans="4:4">
      <c r="D3406" t="s">
        <v>3537</v>
      </c>
    </row>
    <row r="3407" spans="4:4">
      <c r="D3407" t="s">
        <v>3538</v>
      </c>
    </row>
    <row r="3408" spans="4:4">
      <c r="D3408" t="s">
        <v>3539</v>
      </c>
    </row>
    <row r="3409" spans="4:4">
      <c r="D3409" t="s">
        <v>3540</v>
      </c>
    </row>
    <row r="3410" spans="4:4">
      <c r="D3410" t="s">
        <v>3541</v>
      </c>
    </row>
    <row r="3411" spans="4:4">
      <c r="D3411" t="s">
        <v>3542</v>
      </c>
    </row>
    <row r="3412" spans="4:4">
      <c r="D3412" t="s">
        <v>3543</v>
      </c>
    </row>
    <row r="3413" spans="4:4">
      <c r="D3413" t="s">
        <v>3544</v>
      </c>
    </row>
    <row r="3414" spans="4:4">
      <c r="D3414" t="s">
        <v>3545</v>
      </c>
    </row>
    <row r="3415" spans="4:4">
      <c r="D3415" t="s">
        <v>3546</v>
      </c>
    </row>
    <row r="3416" spans="4:4">
      <c r="D3416" t="s">
        <v>3547</v>
      </c>
    </row>
    <row r="3417" spans="4:4">
      <c r="D3417" t="s">
        <v>3548</v>
      </c>
    </row>
    <row r="3418" spans="4:4">
      <c r="D3418" t="s">
        <v>3549</v>
      </c>
    </row>
    <row r="3419" spans="4:4">
      <c r="D3419" t="s">
        <v>3550</v>
      </c>
    </row>
    <row r="3420" spans="4:4">
      <c r="D3420" t="s">
        <v>3551</v>
      </c>
    </row>
    <row r="3421" spans="4:4">
      <c r="D3421" t="s">
        <v>3552</v>
      </c>
    </row>
    <row r="3422" spans="4:4">
      <c r="D3422" t="s">
        <v>3553</v>
      </c>
    </row>
    <row r="3423" spans="4:4">
      <c r="D3423" t="s">
        <v>3554</v>
      </c>
    </row>
    <row r="3424" spans="4:4">
      <c r="D3424" t="s">
        <v>3555</v>
      </c>
    </row>
    <row r="3425" spans="4:4">
      <c r="D3425" t="s">
        <v>3556</v>
      </c>
    </row>
    <row r="3426" spans="4:4">
      <c r="D3426" t="s">
        <v>3557</v>
      </c>
    </row>
    <row r="3427" spans="4:4">
      <c r="D3427" t="s">
        <v>3558</v>
      </c>
    </row>
    <row r="3428" spans="4:4">
      <c r="D3428" t="s">
        <v>3559</v>
      </c>
    </row>
    <row r="3429" spans="4:4">
      <c r="D3429" t="s">
        <v>3560</v>
      </c>
    </row>
    <row r="3430" spans="4:4">
      <c r="D3430" t="s">
        <v>3561</v>
      </c>
    </row>
    <row r="3431" spans="4:4">
      <c r="D3431" t="s">
        <v>3562</v>
      </c>
    </row>
    <row r="3432" spans="4:4">
      <c r="D3432" t="s">
        <v>3563</v>
      </c>
    </row>
    <row r="3433" spans="4:4">
      <c r="D3433" t="s">
        <v>3564</v>
      </c>
    </row>
    <row r="3434" spans="4:4">
      <c r="D3434" t="s">
        <v>3565</v>
      </c>
    </row>
    <row r="3435" spans="4:4">
      <c r="D3435" t="s">
        <v>3566</v>
      </c>
    </row>
    <row r="3436" spans="4:4">
      <c r="D3436" t="s">
        <v>3567</v>
      </c>
    </row>
    <row r="3437" spans="4:4">
      <c r="D3437" t="s">
        <v>3568</v>
      </c>
    </row>
    <row r="3438" spans="4:4">
      <c r="D3438" t="s">
        <v>3569</v>
      </c>
    </row>
    <row r="3439" spans="4:4">
      <c r="D3439" t="s">
        <v>3570</v>
      </c>
    </row>
    <row r="3440" spans="4:4">
      <c r="D3440" t="s">
        <v>3571</v>
      </c>
    </row>
    <row r="3441" spans="4:4">
      <c r="D3441" t="s">
        <v>3572</v>
      </c>
    </row>
    <row r="3442" spans="4:4">
      <c r="D3442" t="s">
        <v>3573</v>
      </c>
    </row>
    <row r="3443" spans="4:4">
      <c r="D3443" t="s">
        <v>3574</v>
      </c>
    </row>
    <row r="3444" spans="4:4">
      <c r="D3444" t="s">
        <v>3575</v>
      </c>
    </row>
    <row r="3445" spans="4:4">
      <c r="D3445" t="s">
        <v>3576</v>
      </c>
    </row>
    <row r="3446" spans="4:4">
      <c r="D3446" t="s">
        <v>3577</v>
      </c>
    </row>
    <row r="3447" spans="4:4">
      <c r="D3447" t="s">
        <v>3578</v>
      </c>
    </row>
    <row r="3448" spans="4:4">
      <c r="D3448" t="s">
        <v>3579</v>
      </c>
    </row>
    <row r="3449" spans="4:4">
      <c r="D3449" t="s">
        <v>3580</v>
      </c>
    </row>
    <row r="3450" spans="4:4">
      <c r="D3450" t="s">
        <v>3581</v>
      </c>
    </row>
    <row r="3451" spans="4:4">
      <c r="D3451" t="s">
        <v>3582</v>
      </c>
    </row>
    <row r="3452" spans="4:4">
      <c r="D3452" t="s">
        <v>3583</v>
      </c>
    </row>
    <row r="3453" spans="4:4">
      <c r="D3453" t="s">
        <v>3584</v>
      </c>
    </row>
    <row r="3454" spans="4:4">
      <c r="D3454" t="s">
        <v>3585</v>
      </c>
    </row>
    <row r="3455" spans="4:4">
      <c r="D3455" t="s">
        <v>3586</v>
      </c>
    </row>
    <row r="3456" spans="4:4">
      <c r="D3456" t="s">
        <v>3587</v>
      </c>
    </row>
    <row r="3457" spans="4:4">
      <c r="D3457" t="s">
        <v>3588</v>
      </c>
    </row>
    <row r="3458" spans="4:4">
      <c r="D3458" t="s">
        <v>3589</v>
      </c>
    </row>
    <row r="3459" spans="4:4">
      <c r="D3459" t="s">
        <v>3590</v>
      </c>
    </row>
    <row r="3460" spans="4:4">
      <c r="D3460" t="s">
        <v>3591</v>
      </c>
    </row>
    <row r="3461" spans="4:4">
      <c r="D3461" t="s">
        <v>3592</v>
      </c>
    </row>
    <row r="3462" spans="4:4">
      <c r="D3462" t="s">
        <v>3593</v>
      </c>
    </row>
    <row r="3463" spans="4:4">
      <c r="D3463" t="s">
        <v>3594</v>
      </c>
    </row>
    <row r="3464" spans="4:4">
      <c r="D3464" t="s">
        <v>3595</v>
      </c>
    </row>
    <row r="3465" spans="4:4">
      <c r="D3465" t="s">
        <v>3596</v>
      </c>
    </row>
    <row r="3466" spans="4:4">
      <c r="D3466" t="s">
        <v>3597</v>
      </c>
    </row>
    <row r="3467" spans="4:4">
      <c r="D3467" t="s">
        <v>3598</v>
      </c>
    </row>
    <row r="3468" spans="4:4">
      <c r="D3468" t="s">
        <v>3599</v>
      </c>
    </row>
    <row r="3469" spans="4:4">
      <c r="D3469" t="s">
        <v>3600</v>
      </c>
    </row>
    <row r="3470" spans="4:4">
      <c r="D3470" t="s">
        <v>3601</v>
      </c>
    </row>
    <row r="3471" spans="4:4">
      <c r="D3471" t="s">
        <v>3602</v>
      </c>
    </row>
    <row r="3472" spans="4:4">
      <c r="D3472" t="s">
        <v>3603</v>
      </c>
    </row>
    <row r="3473" spans="4:4">
      <c r="D3473" t="s">
        <v>3604</v>
      </c>
    </row>
    <row r="3474" spans="4:4">
      <c r="D3474" t="s">
        <v>3605</v>
      </c>
    </row>
    <row r="3475" spans="4:4">
      <c r="D3475" t="s">
        <v>3606</v>
      </c>
    </row>
    <row r="3476" spans="4:4">
      <c r="D3476" t="s">
        <v>3607</v>
      </c>
    </row>
    <row r="3477" spans="4:4">
      <c r="D3477" t="s">
        <v>3608</v>
      </c>
    </row>
    <row r="3478" spans="4:4">
      <c r="D3478" t="s">
        <v>3609</v>
      </c>
    </row>
    <row r="3479" spans="4:4">
      <c r="D3479" t="s">
        <v>3610</v>
      </c>
    </row>
    <row r="3480" spans="4:4">
      <c r="D3480" t="s">
        <v>3611</v>
      </c>
    </row>
    <row r="3481" spans="4:4">
      <c r="D3481" t="s">
        <v>3612</v>
      </c>
    </row>
    <row r="3482" spans="4:4">
      <c r="D3482" t="s">
        <v>3613</v>
      </c>
    </row>
    <row r="3483" spans="4:4">
      <c r="D3483" t="s">
        <v>3614</v>
      </c>
    </row>
    <row r="3484" spans="4:4">
      <c r="D3484" t="s">
        <v>3615</v>
      </c>
    </row>
    <row r="3485" spans="4:4">
      <c r="D3485" t="s">
        <v>3616</v>
      </c>
    </row>
    <row r="3486" spans="4:4">
      <c r="D3486" t="s">
        <v>3617</v>
      </c>
    </row>
    <row r="3487" spans="4:4">
      <c r="D3487" t="s">
        <v>3618</v>
      </c>
    </row>
    <row r="3488" spans="4:4">
      <c r="D3488" t="s">
        <v>3619</v>
      </c>
    </row>
    <row r="3489" spans="4:4">
      <c r="D3489" t="s">
        <v>3620</v>
      </c>
    </row>
    <row r="3490" spans="4:4">
      <c r="D3490" t="s">
        <v>3621</v>
      </c>
    </row>
    <row r="3491" spans="4:4">
      <c r="D3491" t="s">
        <v>3622</v>
      </c>
    </row>
    <row r="3492" spans="4:4">
      <c r="D3492" t="s">
        <v>3624</v>
      </c>
    </row>
    <row r="3493" spans="4:4">
      <c r="D3493" t="s">
        <v>3625</v>
      </c>
    </row>
    <row r="3494" spans="4:4">
      <c r="D3494" t="s">
        <v>3626</v>
      </c>
    </row>
    <row r="3495" spans="4:4">
      <c r="D3495" t="s">
        <v>3627</v>
      </c>
    </row>
    <row r="3496" spans="4:4">
      <c r="D3496" t="s">
        <v>3628</v>
      </c>
    </row>
    <row r="3497" spans="4:4">
      <c r="D3497" t="s">
        <v>3629</v>
      </c>
    </row>
    <row r="3498" spans="4:4">
      <c r="D3498" t="s">
        <v>3630</v>
      </c>
    </row>
    <row r="3499" spans="4:4">
      <c r="D3499" t="s">
        <v>3631</v>
      </c>
    </row>
    <row r="3500" spans="4:4">
      <c r="D3500" t="s">
        <v>3632</v>
      </c>
    </row>
    <row r="3501" spans="4:4">
      <c r="D3501" t="s">
        <v>3633</v>
      </c>
    </row>
    <row r="3502" spans="4:4">
      <c r="D3502" t="s">
        <v>3634</v>
      </c>
    </row>
    <row r="3503" spans="4:4">
      <c r="D3503" t="s">
        <v>3635</v>
      </c>
    </row>
    <row r="3504" spans="4:4">
      <c r="D3504" t="s">
        <v>3636</v>
      </c>
    </row>
    <row r="3505" spans="4:4">
      <c r="D3505" t="s">
        <v>3637</v>
      </c>
    </row>
    <row r="3506" spans="4:4">
      <c r="D3506" t="s">
        <v>3638</v>
      </c>
    </row>
    <row r="3507" spans="4:4">
      <c r="D3507" t="s">
        <v>3639</v>
      </c>
    </row>
    <row r="3508" spans="4:4">
      <c r="D3508" t="s">
        <v>3640</v>
      </c>
    </row>
    <row r="3509" spans="4:4">
      <c r="D3509" t="s">
        <v>3641</v>
      </c>
    </row>
    <row r="3510" spans="4:4">
      <c r="D3510" t="s">
        <v>3642</v>
      </c>
    </row>
    <row r="3511" spans="4:4">
      <c r="D3511" t="s">
        <v>3643</v>
      </c>
    </row>
    <row r="3512" spans="4:4">
      <c r="D3512" t="s">
        <v>3644</v>
      </c>
    </row>
    <row r="3513" spans="4:4">
      <c r="D3513" t="s">
        <v>3645</v>
      </c>
    </row>
    <row r="3514" spans="4:4">
      <c r="D3514" t="s">
        <v>3646</v>
      </c>
    </row>
    <row r="3515" spans="4:4">
      <c r="D3515" t="s">
        <v>3647</v>
      </c>
    </row>
    <row r="3516" spans="4:4">
      <c r="D3516" t="s">
        <v>3648</v>
      </c>
    </row>
    <row r="3517" spans="4:4">
      <c r="D3517" t="s">
        <v>3649</v>
      </c>
    </row>
    <row r="3518" spans="4:4">
      <c r="D3518" t="s">
        <v>3650</v>
      </c>
    </row>
    <row r="3519" spans="4:4">
      <c r="D3519" t="s">
        <v>3651</v>
      </c>
    </row>
    <row r="3520" spans="4:4">
      <c r="D3520" t="s">
        <v>3652</v>
      </c>
    </row>
    <row r="3521" spans="4:4">
      <c r="D3521" t="s">
        <v>3653</v>
      </c>
    </row>
    <row r="3522" spans="4:4">
      <c r="D3522" t="s">
        <v>3654</v>
      </c>
    </row>
    <row r="3523" spans="4:4">
      <c r="D3523" t="s">
        <v>3655</v>
      </c>
    </row>
    <row r="3524" spans="4:4">
      <c r="D3524" t="s">
        <v>3656</v>
      </c>
    </row>
    <row r="3525" spans="4:4">
      <c r="D3525" t="s">
        <v>3657</v>
      </c>
    </row>
    <row r="3526" spans="4:4">
      <c r="D3526" t="s">
        <v>3658</v>
      </c>
    </row>
    <row r="3527" spans="4:4">
      <c r="D3527" t="s">
        <v>3659</v>
      </c>
    </row>
    <row r="3528" spans="4:4">
      <c r="D3528" t="s">
        <v>3660</v>
      </c>
    </row>
    <row r="3529" spans="4:4">
      <c r="D3529" t="s">
        <v>3661</v>
      </c>
    </row>
    <row r="3530" spans="4:4">
      <c r="D3530" t="s">
        <v>3662</v>
      </c>
    </row>
    <row r="3531" spans="4:4">
      <c r="D3531" t="s">
        <v>3663</v>
      </c>
    </row>
    <row r="3532" spans="4:4">
      <c r="D3532" t="s">
        <v>3664</v>
      </c>
    </row>
    <row r="3533" spans="4:4">
      <c r="D3533" t="s">
        <v>8634</v>
      </c>
    </row>
    <row r="3534" spans="4:4">
      <c r="D3534" t="s">
        <v>8636</v>
      </c>
    </row>
    <row r="3535" spans="4:4">
      <c r="D3535" t="s">
        <v>8638</v>
      </c>
    </row>
    <row r="3536" spans="4:4">
      <c r="D3536" t="s">
        <v>8640</v>
      </c>
    </row>
    <row r="3537" spans="4:4">
      <c r="D3537" t="s">
        <v>8642</v>
      </c>
    </row>
    <row r="3538" spans="4:4">
      <c r="D3538" t="s">
        <v>8644</v>
      </c>
    </row>
    <row r="3539" spans="4:4">
      <c r="D3539" t="s">
        <v>8646</v>
      </c>
    </row>
    <row r="3540" spans="4:4">
      <c r="D3540" t="s">
        <v>8648</v>
      </c>
    </row>
    <row r="3541" spans="4:4">
      <c r="D3541" t="s">
        <v>8650</v>
      </c>
    </row>
    <row r="3542" spans="4:4">
      <c r="D3542" t="s">
        <v>8652</v>
      </c>
    </row>
    <row r="3543" spans="4:4">
      <c r="D3543" t="s">
        <v>8654</v>
      </c>
    </row>
    <row r="3544" spans="4:4">
      <c r="D3544" t="s">
        <v>8656</v>
      </c>
    </row>
    <row r="3545" spans="4:4">
      <c r="D3545" t="s">
        <v>8658</v>
      </c>
    </row>
    <row r="3546" spans="4:4">
      <c r="D3546" t="s">
        <v>8660</v>
      </c>
    </row>
    <row r="3547" spans="4:4">
      <c r="D3547" t="s">
        <v>8662</v>
      </c>
    </row>
    <row r="3548" spans="4:4">
      <c r="D3548" t="s">
        <v>8664</v>
      </c>
    </row>
    <row r="3549" spans="4:4">
      <c r="D3549" t="s">
        <v>8666</v>
      </c>
    </row>
    <row r="3550" spans="4:4">
      <c r="D3550" t="s">
        <v>8668</v>
      </c>
    </row>
    <row r="3551" spans="4:4">
      <c r="D3551" t="s">
        <v>8670</v>
      </c>
    </row>
    <row r="3552" spans="4:4">
      <c r="D3552" t="s">
        <v>8672</v>
      </c>
    </row>
    <row r="3553" spans="4:4">
      <c r="D3553" t="s">
        <v>8674</v>
      </c>
    </row>
    <row r="3554" spans="4:4">
      <c r="D3554" t="s">
        <v>8676</v>
      </c>
    </row>
    <row r="3555" spans="4:4">
      <c r="D3555" t="s">
        <v>8678</v>
      </c>
    </row>
    <row r="3556" spans="4:4">
      <c r="D3556" t="s">
        <v>8680</v>
      </c>
    </row>
    <row r="3557" spans="4:4">
      <c r="D3557" t="s">
        <v>8682</v>
      </c>
    </row>
    <row r="3558" spans="4:4">
      <c r="D3558" t="s">
        <v>8684</v>
      </c>
    </row>
    <row r="3559" spans="4:4">
      <c r="D3559" t="s">
        <v>8686</v>
      </c>
    </row>
    <row r="3560" spans="4:4">
      <c r="D3560" t="s">
        <v>8688</v>
      </c>
    </row>
    <row r="3561" spans="4:4">
      <c r="D3561" t="s">
        <v>8690</v>
      </c>
    </row>
    <row r="3562" spans="4:4">
      <c r="D3562" t="s">
        <v>8692</v>
      </c>
    </row>
    <row r="3563" spans="4:4">
      <c r="D3563" t="s">
        <v>8694</v>
      </c>
    </row>
    <row r="3564" spans="4:4">
      <c r="D3564" t="s">
        <v>8696</v>
      </c>
    </row>
    <row r="3565" spans="4:4">
      <c r="D3565" t="s">
        <v>8698</v>
      </c>
    </row>
    <row r="3566" spans="4:4">
      <c r="D3566" t="s">
        <v>8700</v>
      </c>
    </row>
    <row r="3567" spans="4:4">
      <c r="D3567" t="s">
        <v>8702</v>
      </c>
    </row>
    <row r="3568" spans="4:4">
      <c r="D3568" t="s">
        <v>8704</v>
      </c>
    </row>
    <row r="3569" spans="4:4">
      <c r="D3569" t="s">
        <v>8706</v>
      </c>
    </row>
    <row r="3570" spans="4:4">
      <c r="D3570" t="s">
        <v>8708</v>
      </c>
    </row>
    <row r="3571" spans="4:4">
      <c r="D3571" t="s">
        <v>8710</v>
      </c>
    </row>
    <row r="3572" spans="4:4">
      <c r="D3572" t="s">
        <v>8712</v>
      </c>
    </row>
    <row r="3573" spans="4:4">
      <c r="D3573" t="s">
        <v>8714</v>
      </c>
    </row>
    <row r="3574" spans="4:4">
      <c r="D3574" t="s">
        <v>8716</v>
      </c>
    </row>
    <row r="3575" spans="4:4">
      <c r="D3575" t="s">
        <v>8718</v>
      </c>
    </row>
    <row r="3576" spans="4:4">
      <c r="D3576" t="s">
        <v>8720</v>
      </c>
    </row>
    <row r="3577" spans="4:4">
      <c r="D3577" t="s">
        <v>8722</v>
      </c>
    </row>
    <row r="3578" spans="4:4">
      <c r="D3578" t="s">
        <v>8724</v>
      </c>
    </row>
    <row r="3579" spans="4:4">
      <c r="D3579" t="s">
        <v>8726</v>
      </c>
    </row>
    <row r="3580" spans="4:4">
      <c r="D3580" t="s">
        <v>8728</v>
      </c>
    </row>
    <row r="3581" spans="4:4">
      <c r="D3581" t="s">
        <v>8730</v>
      </c>
    </row>
    <row r="3582" spans="4:4">
      <c r="D3582" t="s">
        <v>8732</v>
      </c>
    </row>
    <row r="3583" spans="4:4">
      <c r="D3583" t="s">
        <v>8734</v>
      </c>
    </row>
    <row r="3584" spans="4:4">
      <c r="D3584" t="s">
        <v>8736</v>
      </c>
    </row>
    <row r="3585" spans="4:4">
      <c r="D3585" t="s">
        <v>8738</v>
      </c>
    </row>
    <row r="3586" spans="4:4">
      <c r="D3586" t="s">
        <v>8740</v>
      </c>
    </row>
    <row r="3587" spans="4:4">
      <c r="D3587" t="s">
        <v>8742</v>
      </c>
    </row>
    <row r="3588" spans="4:4">
      <c r="D3588" t="s">
        <v>8744</v>
      </c>
    </row>
    <row r="3589" spans="4:4">
      <c r="D3589" t="s">
        <v>8746</v>
      </c>
    </row>
    <row r="3590" spans="4:4">
      <c r="D3590" t="s">
        <v>8748</v>
      </c>
    </row>
    <row r="3591" spans="4:4">
      <c r="D3591" t="s">
        <v>8750</v>
      </c>
    </row>
    <row r="3592" spans="4:4">
      <c r="D3592" t="s">
        <v>8752</v>
      </c>
    </row>
    <row r="3593" spans="4:4">
      <c r="D3593" t="s">
        <v>8754</v>
      </c>
    </row>
    <row r="3594" spans="4:4">
      <c r="D3594" t="s">
        <v>8756</v>
      </c>
    </row>
    <row r="3595" spans="4:4">
      <c r="D3595" t="s">
        <v>8758</v>
      </c>
    </row>
    <row r="3596" spans="4:4">
      <c r="D3596" t="s">
        <v>8760</v>
      </c>
    </row>
    <row r="3597" spans="4:4">
      <c r="D3597" t="s">
        <v>3692</v>
      </c>
    </row>
    <row r="3598" spans="4:4">
      <c r="D3598" t="s">
        <v>3693</v>
      </c>
    </row>
    <row r="3599" spans="4:4">
      <c r="D3599" t="s">
        <v>3694</v>
      </c>
    </row>
    <row r="3600" spans="4:4">
      <c r="D3600" t="s">
        <v>3695</v>
      </c>
    </row>
    <row r="3601" spans="4:4">
      <c r="D3601" t="s">
        <v>3696</v>
      </c>
    </row>
    <row r="3602" spans="4:4">
      <c r="D3602" t="s">
        <v>3697</v>
      </c>
    </row>
    <row r="3603" spans="4:4">
      <c r="D3603" t="s">
        <v>3699</v>
      </c>
    </row>
    <row r="3604" spans="4:4">
      <c r="D3604" t="s">
        <v>3700</v>
      </c>
    </row>
    <row r="3605" spans="4:4">
      <c r="D3605" t="s">
        <v>3702</v>
      </c>
    </row>
    <row r="3606" spans="4:4">
      <c r="D3606" t="s">
        <v>3704</v>
      </c>
    </row>
    <row r="3607" spans="4:4">
      <c r="D3607" t="s">
        <v>3705</v>
      </c>
    </row>
    <row r="3608" spans="4:4">
      <c r="D3608" t="s">
        <v>3706</v>
      </c>
    </row>
    <row r="3609" spans="4:4">
      <c r="D3609" t="s">
        <v>3707</v>
      </c>
    </row>
    <row r="3610" spans="4:4">
      <c r="D3610" t="s">
        <v>3708</v>
      </c>
    </row>
    <row r="3611" spans="4:4">
      <c r="D3611" t="s">
        <v>3710</v>
      </c>
    </row>
    <row r="3612" spans="4:4">
      <c r="D3612" t="s">
        <v>3712</v>
      </c>
    </row>
    <row r="3613" spans="4:4">
      <c r="D3613" t="s">
        <v>3713</v>
      </c>
    </row>
    <row r="3614" spans="4:4">
      <c r="D3614" t="s">
        <v>3714</v>
      </c>
    </row>
    <row r="3615" spans="4:4">
      <c r="D3615" t="s">
        <v>3716</v>
      </c>
    </row>
    <row r="3616" spans="4:4">
      <c r="D3616" t="s">
        <v>3717</v>
      </c>
    </row>
    <row r="3617" spans="4:4">
      <c r="D3617" t="s">
        <v>3718</v>
      </c>
    </row>
    <row r="3618" spans="4:4">
      <c r="D3618" t="s">
        <v>3719</v>
      </c>
    </row>
    <row r="3619" spans="4:4">
      <c r="D3619" t="s">
        <v>3720</v>
      </c>
    </row>
    <row r="3620" spans="4:4">
      <c r="D3620" t="s">
        <v>3721</v>
      </c>
    </row>
    <row r="3621" spans="4:4">
      <c r="D3621" t="s">
        <v>3722</v>
      </c>
    </row>
    <row r="3622" spans="4:4">
      <c r="D3622" t="s">
        <v>3724</v>
      </c>
    </row>
    <row r="3623" spans="4:4">
      <c r="D3623" t="s">
        <v>3725</v>
      </c>
    </row>
    <row r="3624" spans="4:4">
      <c r="D3624" t="s">
        <v>3726</v>
      </c>
    </row>
    <row r="3625" spans="4:4">
      <c r="D3625" t="s">
        <v>3727</v>
      </c>
    </row>
    <row r="3626" spans="4:4">
      <c r="D3626" t="s">
        <v>3728</v>
      </c>
    </row>
    <row r="3627" spans="4:4">
      <c r="D3627" t="s">
        <v>3729</v>
      </c>
    </row>
    <row r="3628" spans="4:4">
      <c r="D3628" t="s">
        <v>3731</v>
      </c>
    </row>
    <row r="3629" spans="4:4">
      <c r="D3629" t="s">
        <v>3732</v>
      </c>
    </row>
    <row r="3630" spans="4:4">
      <c r="D3630" t="s">
        <v>3733</v>
      </c>
    </row>
    <row r="3631" spans="4:4">
      <c r="D3631" t="s">
        <v>3735</v>
      </c>
    </row>
    <row r="3632" spans="4:4">
      <c r="D3632" t="s">
        <v>3737</v>
      </c>
    </row>
    <row r="3633" spans="4:4">
      <c r="D3633" t="s">
        <v>3739</v>
      </c>
    </row>
    <row r="3634" spans="4:4">
      <c r="D3634" t="s">
        <v>3741</v>
      </c>
    </row>
    <row r="3635" spans="4:4">
      <c r="D3635" t="s">
        <v>3742</v>
      </c>
    </row>
    <row r="3636" spans="4:4">
      <c r="D3636" t="s">
        <v>3743</v>
      </c>
    </row>
    <row r="3637" spans="4:4">
      <c r="D3637" t="s">
        <v>3744</v>
      </c>
    </row>
    <row r="3638" spans="4:4">
      <c r="D3638" t="s">
        <v>3745</v>
      </c>
    </row>
    <row r="3639" spans="4:4">
      <c r="D3639" t="s">
        <v>3747</v>
      </c>
    </row>
    <row r="3640" spans="4:4">
      <c r="D3640" t="s">
        <v>3750</v>
      </c>
    </row>
    <row r="3641" spans="4:4">
      <c r="D3641" t="s">
        <v>3751</v>
      </c>
    </row>
    <row r="3642" spans="4:4">
      <c r="D3642" t="s">
        <v>3753</v>
      </c>
    </row>
    <row r="3643" spans="4:4">
      <c r="D3643" t="s">
        <v>3754</v>
      </c>
    </row>
    <row r="3644" spans="4:4">
      <c r="D3644" t="s">
        <v>3755</v>
      </c>
    </row>
    <row r="3645" spans="4:4">
      <c r="D3645" t="s">
        <v>3756</v>
      </c>
    </row>
    <row r="3646" spans="4:4">
      <c r="D3646" t="s">
        <v>8762</v>
      </c>
    </row>
    <row r="3647" spans="4:4">
      <c r="D3647" t="s">
        <v>8764</v>
      </c>
    </row>
    <row r="3648" spans="4:4">
      <c r="D3648" t="s">
        <v>8766</v>
      </c>
    </row>
    <row r="3649" spans="4:4">
      <c r="D3649" t="s">
        <v>8768</v>
      </c>
    </row>
    <row r="3650" spans="4:4">
      <c r="D3650" t="s">
        <v>8770</v>
      </c>
    </row>
    <row r="3651" spans="4:4">
      <c r="D3651" t="s">
        <v>8772</v>
      </c>
    </row>
    <row r="3652" spans="4:4">
      <c r="D3652" t="s">
        <v>8774</v>
      </c>
    </row>
    <row r="3653" spans="4:4">
      <c r="D3653" t="s">
        <v>8776</v>
      </c>
    </row>
    <row r="3654" spans="4:4">
      <c r="D3654" t="s">
        <v>8778</v>
      </c>
    </row>
    <row r="3655" spans="4:4">
      <c r="D3655" t="s">
        <v>8780</v>
      </c>
    </row>
    <row r="3656" spans="4:4">
      <c r="D3656" t="s">
        <v>8782</v>
      </c>
    </row>
    <row r="3657" spans="4:4">
      <c r="D3657" t="s">
        <v>8784</v>
      </c>
    </row>
    <row r="3658" spans="4:4">
      <c r="D3658" t="s">
        <v>8786</v>
      </c>
    </row>
    <row r="3659" spans="4:4">
      <c r="D3659" t="s">
        <v>8788</v>
      </c>
    </row>
    <row r="3660" spans="4:4">
      <c r="D3660" t="s">
        <v>8790</v>
      </c>
    </row>
    <row r="3661" spans="4:4">
      <c r="D3661" t="s">
        <v>8792</v>
      </c>
    </row>
    <row r="3662" spans="4:4">
      <c r="D3662" t="s">
        <v>8794</v>
      </c>
    </row>
    <row r="3663" spans="4:4">
      <c r="D3663" t="s">
        <v>8796</v>
      </c>
    </row>
    <row r="3664" spans="4:4">
      <c r="D3664" t="s">
        <v>8798</v>
      </c>
    </row>
    <row r="3665" spans="4:4">
      <c r="D3665" t="s">
        <v>8800</v>
      </c>
    </row>
    <row r="3666" spans="4:4">
      <c r="D3666" t="s">
        <v>8802</v>
      </c>
    </row>
    <row r="3667" spans="4:4">
      <c r="D3667" t="s">
        <v>8804</v>
      </c>
    </row>
    <row r="3668" spans="4:4">
      <c r="D3668" t="s">
        <v>8806</v>
      </c>
    </row>
    <row r="3669" spans="4:4">
      <c r="D3669" t="s">
        <v>8808</v>
      </c>
    </row>
    <row r="3670" spans="4:4">
      <c r="D3670" t="s">
        <v>8810</v>
      </c>
    </row>
    <row r="3671" spans="4:4">
      <c r="D3671" t="s">
        <v>8812</v>
      </c>
    </row>
    <row r="3672" spans="4:4">
      <c r="D3672" t="s">
        <v>8814</v>
      </c>
    </row>
    <row r="3673" spans="4:4">
      <c r="D3673" t="s">
        <v>8816</v>
      </c>
    </row>
    <row r="3674" spans="4:4">
      <c r="D3674" t="s">
        <v>8818</v>
      </c>
    </row>
    <row r="3675" spans="4:4">
      <c r="D3675" t="s">
        <v>8820</v>
      </c>
    </row>
    <row r="3676" spans="4:4">
      <c r="D3676" t="s">
        <v>8822</v>
      </c>
    </row>
    <row r="3677" spans="4:4">
      <c r="D3677" t="s">
        <v>8824</v>
      </c>
    </row>
    <row r="3678" spans="4:4">
      <c r="D3678" t="s">
        <v>8826</v>
      </c>
    </row>
    <row r="3679" spans="4:4">
      <c r="D3679" t="s">
        <v>8828</v>
      </c>
    </row>
    <row r="3680" spans="4:4">
      <c r="D3680" t="s">
        <v>8830</v>
      </c>
    </row>
    <row r="3681" spans="4:4">
      <c r="D3681" t="s">
        <v>8832</v>
      </c>
    </row>
    <row r="3682" spans="4:4">
      <c r="D3682" t="s">
        <v>8834</v>
      </c>
    </row>
    <row r="3683" spans="4:4">
      <c r="D3683" t="s">
        <v>8836</v>
      </c>
    </row>
    <row r="3684" spans="4:4">
      <c r="D3684" t="s">
        <v>8838</v>
      </c>
    </row>
    <row r="3685" spans="4:4">
      <c r="D3685" t="s">
        <v>8840</v>
      </c>
    </row>
    <row r="3686" spans="4:4">
      <c r="D3686" t="s">
        <v>8842</v>
      </c>
    </row>
    <row r="3687" spans="4:4">
      <c r="D3687" t="s">
        <v>8844</v>
      </c>
    </row>
    <row r="3688" spans="4:4">
      <c r="D3688" t="s">
        <v>8846</v>
      </c>
    </row>
    <row r="3689" spans="4:4">
      <c r="D3689" t="s">
        <v>8848</v>
      </c>
    </row>
    <row r="3690" spans="4:4">
      <c r="D3690" t="s">
        <v>8850</v>
      </c>
    </row>
    <row r="3691" spans="4:4">
      <c r="D3691" t="s">
        <v>8852</v>
      </c>
    </row>
    <row r="3692" spans="4:4">
      <c r="D3692" t="s">
        <v>8854</v>
      </c>
    </row>
    <row r="3693" spans="4:4">
      <c r="D3693" t="s">
        <v>8856</v>
      </c>
    </row>
    <row r="3694" spans="4:4">
      <c r="D3694" t="s">
        <v>8858</v>
      </c>
    </row>
    <row r="3695" spans="4:4">
      <c r="D3695" t="s">
        <v>8860</v>
      </c>
    </row>
    <row r="3696" spans="4:4">
      <c r="D3696" t="s">
        <v>8862</v>
      </c>
    </row>
    <row r="3697" spans="4:4">
      <c r="D3697" t="s">
        <v>8864</v>
      </c>
    </row>
    <row r="3698" spans="4:4">
      <c r="D3698" t="s">
        <v>8866</v>
      </c>
    </row>
    <row r="3699" spans="4:4">
      <c r="D3699" t="s">
        <v>8868</v>
      </c>
    </row>
    <row r="3700" spans="4:4">
      <c r="D3700" t="s">
        <v>8870</v>
      </c>
    </row>
    <row r="3701" spans="4:4">
      <c r="D3701" t="s">
        <v>8872</v>
      </c>
    </row>
    <row r="3702" spans="4:4">
      <c r="D3702" t="s">
        <v>8874</v>
      </c>
    </row>
    <row r="3703" spans="4:4">
      <c r="D3703" t="s">
        <v>8876</v>
      </c>
    </row>
    <row r="3704" spans="4:4">
      <c r="D3704" t="s">
        <v>8878</v>
      </c>
    </row>
    <row r="3705" spans="4:4">
      <c r="D3705" t="s">
        <v>8880</v>
      </c>
    </row>
    <row r="3706" spans="4:4">
      <c r="D3706" t="s">
        <v>8882</v>
      </c>
    </row>
    <row r="3707" spans="4:4">
      <c r="D3707" t="s">
        <v>8884</v>
      </c>
    </row>
    <row r="3708" spans="4:4">
      <c r="D3708" t="s">
        <v>8886</v>
      </c>
    </row>
    <row r="3709" spans="4:4">
      <c r="D3709" t="s">
        <v>8888</v>
      </c>
    </row>
    <row r="3710" spans="4:4">
      <c r="D3710" t="s">
        <v>8890</v>
      </c>
    </row>
    <row r="3711" spans="4:4">
      <c r="D3711" t="s">
        <v>8892</v>
      </c>
    </row>
    <row r="3712" spans="4:4">
      <c r="D3712" t="s">
        <v>8894</v>
      </c>
    </row>
    <row r="3713" spans="4:4">
      <c r="D3713" t="s">
        <v>8896</v>
      </c>
    </row>
    <row r="3714" spans="4:4">
      <c r="D3714" t="s">
        <v>8898</v>
      </c>
    </row>
    <row r="3715" spans="4:4">
      <c r="D3715" t="s">
        <v>8900</v>
      </c>
    </row>
    <row r="3716" spans="4:4">
      <c r="D3716" t="s">
        <v>8902</v>
      </c>
    </row>
    <row r="3717" spans="4:4">
      <c r="D3717" t="s">
        <v>8904</v>
      </c>
    </row>
    <row r="3718" spans="4:4">
      <c r="D3718" t="s">
        <v>8906</v>
      </c>
    </row>
    <row r="3719" spans="4:4">
      <c r="D3719" t="s">
        <v>8908</v>
      </c>
    </row>
    <row r="3720" spans="4:4">
      <c r="D3720" t="s">
        <v>8910</v>
      </c>
    </row>
    <row r="3721" spans="4:4">
      <c r="D3721" t="s">
        <v>8912</v>
      </c>
    </row>
    <row r="3722" spans="4:4">
      <c r="D3722" t="s">
        <v>8914</v>
      </c>
    </row>
    <row r="3723" spans="4:4">
      <c r="D3723" t="s">
        <v>8916</v>
      </c>
    </row>
    <row r="3724" spans="4:4">
      <c r="D3724" t="s">
        <v>8918</v>
      </c>
    </row>
    <row r="3725" spans="4:4">
      <c r="D3725" t="s">
        <v>8920</v>
      </c>
    </row>
    <row r="3726" spans="4:4">
      <c r="D3726" t="s">
        <v>8922</v>
      </c>
    </row>
    <row r="3727" spans="4:4">
      <c r="D3727" t="s">
        <v>8924</v>
      </c>
    </row>
    <row r="3728" spans="4:4">
      <c r="D3728" t="s">
        <v>8926</v>
      </c>
    </row>
    <row r="3729" spans="4:4">
      <c r="D3729" t="s">
        <v>8928</v>
      </c>
    </row>
    <row r="3730" spans="4:4">
      <c r="D3730" t="s">
        <v>8930</v>
      </c>
    </row>
    <row r="3731" spans="4:4">
      <c r="D3731" t="s">
        <v>8932</v>
      </c>
    </row>
    <row r="3732" spans="4:4">
      <c r="D3732" t="s">
        <v>8934</v>
      </c>
    </row>
    <row r="3733" spans="4:4">
      <c r="D3733" t="s">
        <v>8936</v>
      </c>
    </row>
    <row r="3734" spans="4:4">
      <c r="D3734" t="s">
        <v>8938</v>
      </c>
    </row>
    <row r="3735" spans="4:4">
      <c r="D3735" t="s">
        <v>8940</v>
      </c>
    </row>
    <row r="3736" spans="4:4">
      <c r="D3736" t="s">
        <v>8942</v>
      </c>
    </row>
    <row r="3737" spans="4:4">
      <c r="D3737" t="s">
        <v>8944</v>
      </c>
    </row>
    <row r="3738" spans="4:4">
      <c r="D3738" t="s">
        <v>8946</v>
      </c>
    </row>
    <row r="3739" spans="4:4">
      <c r="D3739" t="s">
        <v>8948</v>
      </c>
    </row>
    <row r="3740" spans="4:4">
      <c r="D3740" t="s">
        <v>8950</v>
      </c>
    </row>
    <row r="3741" spans="4:4">
      <c r="D3741" t="s">
        <v>8952</v>
      </c>
    </row>
    <row r="3742" spans="4:4">
      <c r="D3742" t="s">
        <v>8954</v>
      </c>
    </row>
    <row r="3743" spans="4:4">
      <c r="D3743" t="s">
        <v>8956</v>
      </c>
    </row>
    <row r="3744" spans="4:4">
      <c r="D3744" t="s">
        <v>8958</v>
      </c>
    </row>
    <row r="3745" spans="4:4">
      <c r="D3745" t="s">
        <v>8960</v>
      </c>
    </row>
    <row r="3746" spans="4:4">
      <c r="D3746" t="s">
        <v>8962</v>
      </c>
    </row>
    <row r="3747" spans="4:4">
      <c r="D3747" t="s">
        <v>8964</v>
      </c>
    </row>
    <row r="3748" spans="4:4">
      <c r="D3748" t="s">
        <v>8966</v>
      </c>
    </row>
    <row r="3749" spans="4:4">
      <c r="D3749" t="s">
        <v>8968</v>
      </c>
    </row>
    <row r="3750" spans="4:4">
      <c r="D3750" t="s">
        <v>8970</v>
      </c>
    </row>
    <row r="3751" spans="4:4">
      <c r="D3751" t="s">
        <v>8972</v>
      </c>
    </row>
    <row r="3752" spans="4:4">
      <c r="D3752" t="s">
        <v>8974</v>
      </c>
    </row>
    <row r="3753" spans="4:4">
      <c r="D3753" t="s">
        <v>8976</v>
      </c>
    </row>
    <row r="3754" spans="4:4">
      <c r="D3754" t="s">
        <v>8978</v>
      </c>
    </row>
    <row r="3755" spans="4:4">
      <c r="D3755" t="s">
        <v>8980</v>
      </c>
    </row>
    <row r="3756" spans="4:4">
      <c r="D3756" t="s">
        <v>8982</v>
      </c>
    </row>
    <row r="3757" spans="4:4">
      <c r="D3757" t="s">
        <v>8984</v>
      </c>
    </row>
    <row r="3758" spans="4:4">
      <c r="D3758" t="s">
        <v>8986</v>
      </c>
    </row>
    <row r="3759" spans="4:4">
      <c r="D3759" t="s">
        <v>8988</v>
      </c>
    </row>
    <row r="3760" spans="4:4">
      <c r="D3760" t="s">
        <v>8990</v>
      </c>
    </row>
    <row r="3761" spans="4:4">
      <c r="D3761" t="s">
        <v>8992</v>
      </c>
    </row>
    <row r="3762" spans="4:4">
      <c r="D3762" t="s">
        <v>8994</v>
      </c>
    </row>
    <row r="3763" spans="4:4">
      <c r="D3763" t="s">
        <v>8996</v>
      </c>
    </row>
    <row r="3764" spans="4:4">
      <c r="D3764" t="s">
        <v>8998</v>
      </c>
    </row>
    <row r="3765" spans="4:4">
      <c r="D3765" t="s">
        <v>9000</v>
      </c>
    </row>
    <row r="3766" spans="4:4">
      <c r="D3766" t="s">
        <v>9002</v>
      </c>
    </row>
    <row r="3767" spans="4:4">
      <c r="D3767" t="s">
        <v>9004</v>
      </c>
    </row>
    <row r="3768" spans="4:4">
      <c r="D3768" t="s">
        <v>9006</v>
      </c>
    </row>
    <row r="3769" spans="4:4">
      <c r="D3769" t="s">
        <v>9008</v>
      </c>
    </row>
    <row r="3770" spans="4:4">
      <c r="D3770" t="s">
        <v>9010</v>
      </c>
    </row>
    <row r="3771" spans="4:4">
      <c r="D3771" t="s">
        <v>9012</v>
      </c>
    </row>
    <row r="3772" spans="4:4">
      <c r="D3772" t="s">
        <v>9014</v>
      </c>
    </row>
    <row r="3773" spans="4:4">
      <c r="D3773" t="s">
        <v>9016</v>
      </c>
    </row>
    <row r="3774" spans="4:4">
      <c r="D3774" t="s">
        <v>3846</v>
      </c>
    </row>
    <row r="3775" spans="4:4">
      <c r="D3775" t="s">
        <v>3847</v>
      </c>
    </row>
    <row r="3776" spans="4:4">
      <c r="D3776" t="s">
        <v>3848</v>
      </c>
    </row>
    <row r="3777" spans="4:4">
      <c r="D3777" t="s">
        <v>3849</v>
      </c>
    </row>
    <row r="3778" spans="4:4">
      <c r="D3778" t="s">
        <v>3850</v>
      </c>
    </row>
    <row r="3779" spans="4:4">
      <c r="D3779" t="s">
        <v>3851</v>
      </c>
    </row>
    <row r="3780" spans="4:4">
      <c r="D3780" t="s">
        <v>3852</v>
      </c>
    </row>
    <row r="3781" spans="4:4">
      <c r="D3781" t="s">
        <v>5234</v>
      </c>
    </row>
    <row r="3782" spans="4:4">
      <c r="D3782" t="s">
        <v>3853</v>
      </c>
    </row>
    <row r="3783" spans="4:4">
      <c r="D3783" t="s">
        <v>3854</v>
      </c>
    </row>
    <row r="3784" spans="4:4">
      <c r="D3784" t="s">
        <v>3855</v>
      </c>
    </row>
    <row r="3785" spans="4:4">
      <c r="D3785" t="s">
        <v>3856</v>
      </c>
    </row>
    <row r="3786" spans="4:4">
      <c r="D3786" t="s">
        <v>3857</v>
      </c>
    </row>
    <row r="3787" spans="4:4">
      <c r="D3787" t="s">
        <v>3858</v>
      </c>
    </row>
    <row r="3788" spans="4:4">
      <c r="D3788" t="s">
        <v>3859</v>
      </c>
    </row>
    <row r="3789" spans="4:4">
      <c r="D3789" t="s">
        <v>3860</v>
      </c>
    </row>
    <row r="3790" spans="4:4">
      <c r="D3790" t="s">
        <v>3861</v>
      </c>
    </row>
    <row r="3791" spans="4:4">
      <c r="D3791" t="s">
        <v>3862</v>
      </c>
    </row>
    <row r="3792" spans="4:4">
      <c r="D3792" t="s">
        <v>3863</v>
      </c>
    </row>
    <row r="3793" spans="4:4">
      <c r="D3793" t="s">
        <v>3864</v>
      </c>
    </row>
    <row r="3794" spans="4:4">
      <c r="D3794" t="s">
        <v>3865</v>
      </c>
    </row>
    <row r="3795" spans="4:4">
      <c r="D3795" t="s">
        <v>3866</v>
      </c>
    </row>
    <row r="3796" spans="4:4">
      <c r="D3796" t="s">
        <v>3867</v>
      </c>
    </row>
    <row r="3797" spans="4:4">
      <c r="D3797" t="s">
        <v>3868</v>
      </c>
    </row>
    <row r="3798" spans="4:4">
      <c r="D3798" t="s">
        <v>3869</v>
      </c>
    </row>
    <row r="3799" spans="4:4">
      <c r="D3799" t="s">
        <v>3870</v>
      </c>
    </row>
    <row r="3800" spans="4:4">
      <c r="D3800" t="s">
        <v>3871</v>
      </c>
    </row>
    <row r="3801" spans="4:4">
      <c r="D3801" t="s">
        <v>3872</v>
      </c>
    </row>
    <row r="3802" spans="4:4">
      <c r="D3802" t="s">
        <v>3873</v>
      </c>
    </row>
    <row r="3803" spans="4:4">
      <c r="D3803" t="s">
        <v>3874</v>
      </c>
    </row>
    <row r="3804" spans="4:4">
      <c r="D3804" t="s">
        <v>3875</v>
      </c>
    </row>
    <row r="3805" spans="4:4">
      <c r="D3805" t="s">
        <v>3876</v>
      </c>
    </row>
    <row r="3806" spans="4:4">
      <c r="D3806" t="s">
        <v>3877</v>
      </c>
    </row>
    <row r="3807" spans="4:4">
      <c r="D3807" t="s">
        <v>3878</v>
      </c>
    </row>
    <row r="3808" spans="4:4">
      <c r="D3808" t="s">
        <v>3879</v>
      </c>
    </row>
    <row r="3809" spans="4:4">
      <c r="D3809" t="s">
        <v>3880</v>
      </c>
    </row>
    <row r="3810" spans="4:4">
      <c r="D3810" t="s">
        <v>3881</v>
      </c>
    </row>
    <row r="3811" spans="4:4">
      <c r="D3811" t="s">
        <v>3882</v>
      </c>
    </row>
    <row r="3812" spans="4:4">
      <c r="D3812" t="s">
        <v>3883</v>
      </c>
    </row>
    <row r="3813" spans="4:4">
      <c r="D3813" t="s">
        <v>3884</v>
      </c>
    </row>
    <row r="3814" spans="4:4">
      <c r="D3814" t="s">
        <v>3885</v>
      </c>
    </row>
    <row r="3815" spans="4:4">
      <c r="D3815" t="s">
        <v>3886</v>
      </c>
    </row>
    <row r="3816" spans="4:4">
      <c r="D3816" t="s">
        <v>3887</v>
      </c>
    </row>
    <row r="3817" spans="4:4">
      <c r="D3817" t="s">
        <v>3888</v>
      </c>
    </row>
    <row r="3818" spans="4:4">
      <c r="D3818" t="s">
        <v>3889</v>
      </c>
    </row>
    <row r="3819" spans="4:4">
      <c r="D3819" t="s">
        <v>3890</v>
      </c>
    </row>
    <row r="3820" spans="4:4">
      <c r="D3820" t="s">
        <v>3891</v>
      </c>
    </row>
    <row r="3821" spans="4:4">
      <c r="D3821" t="s">
        <v>3892</v>
      </c>
    </row>
    <row r="3822" spans="4:4">
      <c r="D3822" t="s">
        <v>3893</v>
      </c>
    </row>
    <row r="3823" spans="4:4">
      <c r="D3823" t="s">
        <v>3894</v>
      </c>
    </row>
    <row r="3824" spans="4:4">
      <c r="D3824" t="s">
        <v>3895</v>
      </c>
    </row>
    <row r="3825" spans="4:4">
      <c r="D3825" t="s">
        <v>3896</v>
      </c>
    </row>
    <row r="3826" spans="4:4">
      <c r="D3826" t="s">
        <v>3897</v>
      </c>
    </row>
    <row r="3827" spans="4:4">
      <c r="D3827" t="s">
        <v>3898</v>
      </c>
    </row>
    <row r="3828" spans="4:4">
      <c r="D3828" t="s">
        <v>3899</v>
      </c>
    </row>
    <row r="3829" spans="4:4">
      <c r="D3829" t="s">
        <v>3900</v>
      </c>
    </row>
    <row r="3830" spans="4:4">
      <c r="D3830" t="s">
        <v>5235</v>
      </c>
    </row>
    <row r="3831" spans="4:4">
      <c r="D3831" t="s">
        <v>3901</v>
      </c>
    </row>
    <row r="3832" spans="4:4">
      <c r="D3832" t="s">
        <v>5236</v>
      </c>
    </row>
    <row r="3833" spans="4:4">
      <c r="D3833" t="s">
        <v>5237</v>
      </c>
    </row>
    <row r="3834" spans="4:4">
      <c r="D3834" t="s">
        <v>5238</v>
      </c>
    </row>
    <row r="3835" spans="4:4">
      <c r="D3835" t="s">
        <v>5239</v>
      </c>
    </row>
    <row r="3836" spans="4:4">
      <c r="D3836" t="s">
        <v>5240</v>
      </c>
    </row>
    <row r="3837" spans="4:4">
      <c r="D3837" t="s">
        <v>5241</v>
      </c>
    </row>
    <row r="3838" spans="4:4">
      <c r="D3838" t="s">
        <v>5242</v>
      </c>
    </row>
    <row r="3839" spans="4:4">
      <c r="D3839" t="s">
        <v>5243</v>
      </c>
    </row>
    <row r="3840" spans="4:4">
      <c r="D3840" t="s">
        <v>5244</v>
      </c>
    </row>
    <row r="3841" spans="4:4">
      <c r="D3841" t="s">
        <v>5246</v>
      </c>
    </row>
    <row r="3842" spans="4:4">
      <c r="D3842" t="s">
        <v>5247</v>
      </c>
    </row>
    <row r="3843" spans="4:4">
      <c r="D3843" t="s">
        <v>5248</v>
      </c>
    </row>
    <row r="3844" spans="4:4">
      <c r="D3844" t="s">
        <v>5249</v>
      </c>
    </row>
    <row r="3845" spans="4:4">
      <c r="D3845" t="s">
        <v>5250</v>
      </c>
    </row>
    <row r="3846" spans="4:4">
      <c r="D3846" t="s">
        <v>5251</v>
      </c>
    </row>
    <row r="3847" spans="4:4">
      <c r="D3847" t="s">
        <v>5252</v>
      </c>
    </row>
    <row r="3848" spans="4:4">
      <c r="D3848" t="s">
        <v>5253</v>
      </c>
    </row>
    <row r="3849" spans="4:4">
      <c r="D3849" t="s">
        <v>5254</v>
      </c>
    </row>
    <row r="3850" spans="4:4">
      <c r="D3850" t="s">
        <v>5255</v>
      </c>
    </row>
    <row r="3851" spans="4:4">
      <c r="D3851" t="s">
        <v>5256</v>
      </c>
    </row>
    <row r="3852" spans="4:4">
      <c r="D3852" t="s">
        <v>5257</v>
      </c>
    </row>
    <row r="3853" spans="4:4">
      <c r="D3853" t="s">
        <v>5258</v>
      </c>
    </row>
    <row r="3854" spans="4:4">
      <c r="D3854" t="s">
        <v>5259</v>
      </c>
    </row>
    <row r="3855" spans="4:4">
      <c r="D3855" t="s">
        <v>5260</v>
      </c>
    </row>
    <row r="3856" spans="4:4">
      <c r="D3856" t="s">
        <v>5261</v>
      </c>
    </row>
    <row r="3857" spans="4:4">
      <c r="D3857" t="s">
        <v>5262</v>
      </c>
    </row>
    <row r="3858" spans="4:4">
      <c r="D3858" t="s">
        <v>5263</v>
      </c>
    </row>
    <row r="3859" spans="4:4">
      <c r="D3859" t="s">
        <v>5264</v>
      </c>
    </row>
    <row r="3860" spans="4:4">
      <c r="D3860" t="s">
        <v>5265</v>
      </c>
    </row>
    <row r="3861" spans="4:4">
      <c r="D3861" t="s">
        <v>5266</v>
      </c>
    </row>
    <row r="3862" spans="4:4">
      <c r="D3862" t="s">
        <v>5267</v>
      </c>
    </row>
    <row r="3863" spans="4:4">
      <c r="D3863" t="s">
        <v>5268</v>
      </c>
    </row>
    <row r="3864" spans="4:4">
      <c r="D3864" t="s">
        <v>5269</v>
      </c>
    </row>
    <row r="3865" spans="4:4">
      <c r="D3865" t="s">
        <v>5270</v>
      </c>
    </row>
    <row r="3866" spans="4:4">
      <c r="D3866" t="s">
        <v>5271</v>
      </c>
    </row>
    <row r="3867" spans="4:4">
      <c r="D3867" t="s">
        <v>5272</v>
      </c>
    </row>
    <row r="3868" spans="4:4">
      <c r="D3868" t="s">
        <v>5273</v>
      </c>
    </row>
    <row r="3869" spans="4:4">
      <c r="D3869" t="s">
        <v>5274</v>
      </c>
    </row>
    <row r="3870" spans="4:4">
      <c r="D3870" t="s">
        <v>5275</v>
      </c>
    </row>
    <row r="3871" spans="4:4">
      <c r="D3871" t="s">
        <v>5276</v>
      </c>
    </row>
    <row r="3872" spans="4:4">
      <c r="D3872" t="s">
        <v>5277</v>
      </c>
    </row>
    <row r="3873" spans="4:4">
      <c r="D3873" t="s">
        <v>5278</v>
      </c>
    </row>
    <row r="3874" spans="4:4">
      <c r="D3874" t="s">
        <v>5279</v>
      </c>
    </row>
    <row r="3875" spans="4:4">
      <c r="D3875" t="s">
        <v>5280</v>
      </c>
    </row>
    <row r="3876" spans="4:4">
      <c r="D3876" t="s">
        <v>5281</v>
      </c>
    </row>
    <row r="3877" spans="4:4">
      <c r="D3877" t="s">
        <v>5282</v>
      </c>
    </row>
    <row r="3878" spans="4:4">
      <c r="D3878" t="s">
        <v>5283</v>
      </c>
    </row>
    <row r="3879" spans="4:4">
      <c r="D3879" t="s">
        <v>5284</v>
      </c>
    </row>
    <row r="3880" spans="4:4">
      <c r="D3880" t="s">
        <v>5285</v>
      </c>
    </row>
    <row r="3881" spans="4:4">
      <c r="D3881" t="s">
        <v>5286</v>
      </c>
    </row>
    <row r="3882" spans="4:4">
      <c r="D3882" t="s">
        <v>5287</v>
      </c>
    </row>
    <row r="3883" spans="4:4">
      <c r="D3883" t="s">
        <v>5288</v>
      </c>
    </row>
    <row r="3884" spans="4:4">
      <c r="D3884" t="s">
        <v>5289</v>
      </c>
    </row>
    <row r="3885" spans="4:4">
      <c r="D3885" t="s">
        <v>5290</v>
      </c>
    </row>
    <row r="3886" spans="4:4">
      <c r="D3886" t="s">
        <v>5291</v>
      </c>
    </row>
    <row r="3887" spans="4:4">
      <c r="D3887" t="s">
        <v>5292</v>
      </c>
    </row>
    <row r="3888" spans="4:4">
      <c r="D3888" t="s">
        <v>5293</v>
      </c>
    </row>
    <row r="3889" spans="4:4">
      <c r="D3889" t="s">
        <v>5294</v>
      </c>
    </row>
    <row r="3890" spans="4:4">
      <c r="D3890" t="s">
        <v>3920</v>
      </c>
    </row>
    <row r="3891" spans="4:4">
      <c r="D3891" t="s">
        <v>5295</v>
      </c>
    </row>
    <row r="3892" spans="4:4">
      <c r="D3892" t="s">
        <v>3921</v>
      </c>
    </row>
    <row r="3893" spans="4:4">
      <c r="D3893" t="s">
        <v>3922</v>
      </c>
    </row>
    <row r="3894" spans="4:4">
      <c r="D3894" t="s">
        <v>3923</v>
      </c>
    </row>
    <row r="3895" spans="4:4">
      <c r="D3895" t="s">
        <v>3924</v>
      </c>
    </row>
    <row r="3896" spans="4:4">
      <c r="D3896" t="s">
        <v>3925</v>
      </c>
    </row>
    <row r="3897" spans="4:4">
      <c r="D3897" t="s">
        <v>5296</v>
      </c>
    </row>
    <row r="3898" spans="4:4">
      <c r="D3898" t="s">
        <v>3926</v>
      </c>
    </row>
    <row r="3899" spans="4:4">
      <c r="D3899" t="s">
        <v>3927</v>
      </c>
    </row>
    <row r="3900" spans="4:4">
      <c r="D3900" t="s">
        <v>3928</v>
      </c>
    </row>
    <row r="3901" spans="4:4">
      <c r="D3901" t="s">
        <v>3929</v>
      </c>
    </row>
    <row r="3902" spans="4:4">
      <c r="D3902" t="s">
        <v>3930</v>
      </c>
    </row>
    <row r="3903" spans="4:4">
      <c r="D3903" t="s">
        <v>3931</v>
      </c>
    </row>
    <row r="3904" spans="4:4">
      <c r="D3904" t="s">
        <v>3932</v>
      </c>
    </row>
    <row r="3905" spans="4:4">
      <c r="D3905" t="s">
        <v>3933</v>
      </c>
    </row>
    <row r="3906" spans="4:4">
      <c r="D3906" t="s">
        <v>3934</v>
      </c>
    </row>
    <row r="3907" spans="4:4">
      <c r="D3907" t="s">
        <v>3935</v>
      </c>
    </row>
    <row r="3908" spans="4:4">
      <c r="D3908" t="s">
        <v>3936</v>
      </c>
    </row>
    <row r="3909" spans="4:4">
      <c r="D3909" t="s">
        <v>5297</v>
      </c>
    </row>
    <row r="3910" spans="4:4">
      <c r="D3910" t="s">
        <v>3937</v>
      </c>
    </row>
    <row r="3911" spans="4:4">
      <c r="D3911" t="s">
        <v>5298</v>
      </c>
    </row>
    <row r="3912" spans="4:4">
      <c r="D3912" t="s">
        <v>5299</v>
      </c>
    </row>
    <row r="3913" spans="4:4">
      <c r="D3913" t="s">
        <v>5300</v>
      </c>
    </row>
    <row r="3914" spans="4:4">
      <c r="D3914" t="s">
        <v>3938</v>
      </c>
    </row>
    <row r="3915" spans="4:4">
      <c r="D3915" t="s">
        <v>3939</v>
      </c>
    </row>
    <row r="3916" spans="4:4">
      <c r="D3916" t="s">
        <v>3940</v>
      </c>
    </row>
    <row r="3917" spans="4:4">
      <c r="D3917" t="s">
        <v>5301</v>
      </c>
    </row>
    <row r="3918" spans="4:4">
      <c r="D3918" t="s">
        <v>3941</v>
      </c>
    </row>
    <row r="3919" spans="4:4">
      <c r="D3919" t="s">
        <v>5302</v>
      </c>
    </row>
    <row r="3920" spans="4:4">
      <c r="D3920" t="s">
        <v>3942</v>
      </c>
    </row>
    <row r="3921" spans="4:4">
      <c r="D3921" t="s">
        <v>3943</v>
      </c>
    </row>
    <row r="3922" spans="4:4">
      <c r="D3922" t="s">
        <v>5303</v>
      </c>
    </row>
    <row r="3923" spans="4:4">
      <c r="D3923" t="s">
        <v>3944</v>
      </c>
    </row>
    <row r="3924" spans="4:4">
      <c r="D3924" t="s">
        <v>3945</v>
      </c>
    </row>
    <row r="3925" spans="4:4">
      <c r="D3925" t="s">
        <v>3946</v>
      </c>
    </row>
    <row r="3926" spans="4:4">
      <c r="D3926" t="s">
        <v>3947</v>
      </c>
    </row>
    <row r="3927" spans="4:4">
      <c r="D3927" t="s">
        <v>3948</v>
      </c>
    </row>
    <row r="3928" spans="4:4">
      <c r="D3928" t="s">
        <v>3949</v>
      </c>
    </row>
    <row r="3929" spans="4:4">
      <c r="D3929" t="s">
        <v>5304</v>
      </c>
    </row>
    <row r="3930" spans="4:4">
      <c r="D3930" t="s">
        <v>5305</v>
      </c>
    </row>
    <row r="3931" spans="4:4">
      <c r="D3931" t="s">
        <v>5306</v>
      </c>
    </row>
    <row r="3932" spans="4:4">
      <c r="D3932" t="s">
        <v>3950</v>
      </c>
    </row>
    <row r="3933" spans="4:4">
      <c r="D3933" t="s">
        <v>3951</v>
      </c>
    </row>
    <row r="3934" spans="4:4">
      <c r="D3934" t="s">
        <v>3952</v>
      </c>
    </row>
    <row r="3935" spans="4:4">
      <c r="D3935" t="s">
        <v>5307</v>
      </c>
    </row>
    <row r="3936" spans="4:4">
      <c r="D3936" t="s">
        <v>5308</v>
      </c>
    </row>
    <row r="3937" spans="4:4">
      <c r="D3937" t="s">
        <v>3953</v>
      </c>
    </row>
    <row r="3938" spans="4:4">
      <c r="D3938" t="s">
        <v>3954</v>
      </c>
    </row>
    <row r="3939" spans="4:4">
      <c r="D3939" t="s">
        <v>3955</v>
      </c>
    </row>
    <row r="3940" spans="4:4">
      <c r="D3940" t="s">
        <v>3956</v>
      </c>
    </row>
    <row r="3941" spans="4:4">
      <c r="D3941" t="s">
        <v>3957</v>
      </c>
    </row>
    <row r="3942" spans="4:4">
      <c r="D3942" t="s">
        <v>3958</v>
      </c>
    </row>
    <row r="3943" spans="4:4">
      <c r="D3943" t="s">
        <v>5309</v>
      </c>
    </row>
    <row r="3944" spans="4:4">
      <c r="D3944" t="s">
        <v>3959</v>
      </c>
    </row>
    <row r="3945" spans="4:4">
      <c r="D3945" t="s">
        <v>3960</v>
      </c>
    </row>
    <row r="3946" spans="4:4">
      <c r="D3946" t="s">
        <v>3961</v>
      </c>
    </row>
    <row r="3947" spans="4:4">
      <c r="D3947" t="s">
        <v>3962</v>
      </c>
    </row>
    <row r="3948" spans="4:4">
      <c r="D3948" t="s">
        <v>3963</v>
      </c>
    </row>
    <row r="3949" spans="4:4">
      <c r="D3949" t="s">
        <v>3964</v>
      </c>
    </row>
    <row r="3950" spans="4:4">
      <c r="D3950" t="s">
        <v>3965</v>
      </c>
    </row>
    <row r="3951" spans="4:4">
      <c r="D3951" t="s">
        <v>5310</v>
      </c>
    </row>
    <row r="3952" spans="4:4">
      <c r="D3952" t="s">
        <v>5311</v>
      </c>
    </row>
    <row r="3953" spans="4:4">
      <c r="D3953" t="s">
        <v>3966</v>
      </c>
    </row>
    <row r="3954" spans="4:4">
      <c r="D3954" t="s">
        <v>5312</v>
      </c>
    </row>
    <row r="3955" spans="4:4">
      <c r="D3955" t="s">
        <v>5313</v>
      </c>
    </row>
    <row r="3956" spans="4:4">
      <c r="D3956" t="s">
        <v>5314</v>
      </c>
    </row>
    <row r="3957" spans="4:4">
      <c r="D3957" t="s">
        <v>5315</v>
      </c>
    </row>
    <row r="3958" spans="4:4">
      <c r="D3958" t="s">
        <v>3967</v>
      </c>
    </row>
    <row r="3959" spans="4:4">
      <c r="D3959" t="s">
        <v>3968</v>
      </c>
    </row>
    <row r="3960" spans="4:4">
      <c r="D3960" t="s">
        <v>3969</v>
      </c>
    </row>
    <row r="3961" spans="4:4">
      <c r="D3961" t="s">
        <v>5316</v>
      </c>
    </row>
    <row r="3962" spans="4:4">
      <c r="D3962" t="s">
        <v>5317</v>
      </c>
    </row>
    <row r="3963" spans="4:4">
      <c r="D3963" t="s">
        <v>5318</v>
      </c>
    </row>
    <row r="3964" spans="4:4">
      <c r="D3964" t="s">
        <v>5319</v>
      </c>
    </row>
    <row r="3965" spans="4:4">
      <c r="D3965" t="s">
        <v>5320</v>
      </c>
    </row>
    <row r="3966" spans="4:4">
      <c r="D3966" t="s">
        <v>5321</v>
      </c>
    </row>
    <row r="3967" spans="4:4">
      <c r="D3967" t="s">
        <v>5322</v>
      </c>
    </row>
    <row r="3968" spans="4:4">
      <c r="D3968" t="s">
        <v>5323</v>
      </c>
    </row>
    <row r="3969" spans="4:4">
      <c r="D3969" t="s">
        <v>3970</v>
      </c>
    </row>
    <row r="3970" spans="4:4">
      <c r="D3970" t="s">
        <v>3971</v>
      </c>
    </row>
    <row r="3971" spans="4:4">
      <c r="D3971" t="s">
        <v>5324</v>
      </c>
    </row>
    <row r="3972" spans="4:4">
      <c r="D3972" t="s">
        <v>3972</v>
      </c>
    </row>
    <row r="3973" spans="4:4">
      <c r="D3973" t="s">
        <v>3973</v>
      </c>
    </row>
    <row r="3974" spans="4:4">
      <c r="D3974" t="s">
        <v>3974</v>
      </c>
    </row>
    <row r="3975" spans="4:4">
      <c r="D3975" t="s">
        <v>5325</v>
      </c>
    </row>
    <row r="3976" spans="4:4">
      <c r="D3976" t="s">
        <v>5326</v>
      </c>
    </row>
    <row r="3977" spans="4:4">
      <c r="D3977" t="s">
        <v>3975</v>
      </c>
    </row>
    <row r="3978" spans="4:4">
      <c r="D3978" t="s">
        <v>3976</v>
      </c>
    </row>
    <row r="3979" spans="4:4">
      <c r="D3979" t="s">
        <v>5327</v>
      </c>
    </row>
    <row r="3980" spans="4:4">
      <c r="D3980" t="s">
        <v>5328</v>
      </c>
    </row>
    <row r="3981" spans="4:4">
      <c r="D3981" t="s">
        <v>5329</v>
      </c>
    </row>
    <row r="3982" spans="4:4">
      <c r="D3982" t="s">
        <v>3977</v>
      </c>
    </row>
    <row r="3983" spans="4:4">
      <c r="D3983" t="s">
        <v>5330</v>
      </c>
    </row>
    <row r="3984" spans="4:4">
      <c r="D3984" t="s">
        <v>5331</v>
      </c>
    </row>
    <row r="3985" spans="4:4">
      <c r="D3985" t="s">
        <v>5332</v>
      </c>
    </row>
    <row r="3986" spans="4:4">
      <c r="D3986" t="s">
        <v>3978</v>
      </c>
    </row>
    <row r="3987" spans="4:4">
      <c r="D3987" t="s">
        <v>5333</v>
      </c>
    </row>
    <row r="3988" spans="4:4">
      <c r="D3988" t="s">
        <v>3979</v>
      </c>
    </row>
    <row r="3989" spans="4:4">
      <c r="D3989" t="s">
        <v>5334</v>
      </c>
    </row>
    <row r="3990" spans="4:4">
      <c r="D3990" t="s">
        <v>3980</v>
      </c>
    </row>
    <row r="3991" spans="4:4">
      <c r="D3991" t="s">
        <v>5335</v>
      </c>
    </row>
    <row r="3992" spans="4:4">
      <c r="D3992" t="s">
        <v>3981</v>
      </c>
    </row>
    <row r="3993" spans="4:4">
      <c r="D3993" t="s">
        <v>5336</v>
      </c>
    </row>
    <row r="3994" spans="4:4">
      <c r="D3994" t="s">
        <v>5337</v>
      </c>
    </row>
    <row r="3995" spans="4:4">
      <c r="D3995" t="s">
        <v>5338</v>
      </c>
    </row>
    <row r="3996" spans="4:4">
      <c r="D3996" t="s">
        <v>3982</v>
      </c>
    </row>
    <row r="3997" spans="4:4">
      <c r="D3997" t="s">
        <v>5339</v>
      </c>
    </row>
    <row r="3998" spans="4:4">
      <c r="D3998" t="s">
        <v>5340</v>
      </c>
    </row>
    <row r="3999" spans="4:4">
      <c r="D3999" t="s">
        <v>5341</v>
      </c>
    </row>
    <row r="4000" spans="4:4">
      <c r="D4000" t="s">
        <v>3983</v>
      </c>
    </row>
    <row r="4001" spans="4:4">
      <c r="D4001" t="s">
        <v>5342</v>
      </c>
    </row>
    <row r="4002" spans="4:4">
      <c r="D4002" t="s">
        <v>3984</v>
      </c>
    </row>
    <row r="4003" spans="4:4">
      <c r="D4003" t="s">
        <v>3985</v>
      </c>
    </row>
    <row r="4004" spans="4:4">
      <c r="D4004" t="s">
        <v>3986</v>
      </c>
    </row>
    <row r="4005" spans="4:4">
      <c r="D4005" t="s">
        <v>3987</v>
      </c>
    </row>
    <row r="4006" spans="4:4">
      <c r="D4006" t="s">
        <v>3988</v>
      </c>
    </row>
    <row r="4007" spans="4:4">
      <c r="D4007" t="s">
        <v>5343</v>
      </c>
    </row>
    <row r="4008" spans="4:4">
      <c r="D4008" t="s">
        <v>3989</v>
      </c>
    </row>
    <row r="4009" spans="4:4">
      <c r="D4009" t="s">
        <v>5344</v>
      </c>
    </row>
    <row r="4010" spans="4:4">
      <c r="D4010" t="s">
        <v>5345</v>
      </c>
    </row>
    <row r="4011" spans="4:4">
      <c r="D4011" t="s">
        <v>5346</v>
      </c>
    </row>
    <row r="4012" spans="4:4">
      <c r="D4012" t="s">
        <v>3990</v>
      </c>
    </row>
    <row r="4013" spans="4:4">
      <c r="D4013" t="s">
        <v>5347</v>
      </c>
    </row>
    <row r="4014" spans="4:4">
      <c r="D4014" t="s">
        <v>3991</v>
      </c>
    </row>
    <row r="4015" spans="4:4">
      <c r="D4015" t="s">
        <v>3992</v>
      </c>
    </row>
    <row r="4016" spans="4:4">
      <c r="D4016" t="s">
        <v>5348</v>
      </c>
    </row>
    <row r="4017" spans="4:4">
      <c r="D4017" t="s">
        <v>3993</v>
      </c>
    </row>
    <row r="4018" spans="4:4">
      <c r="D4018" t="s">
        <v>3994</v>
      </c>
    </row>
    <row r="4019" spans="4:4">
      <c r="D4019" t="s">
        <v>3995</v>
      </c>
    </row>
    <row r="4020" spans="4:4">
      <c r="D4020" t="s">
        <v>3996</v>
      </c>
    </row>
    <row r="4021" spans="4:4">
      <c r="D4021" t="s">
        <v>3997</v>
      </c>
    </row>
    <row r="4022" spans="4:4">
      <c r="D4022" t="s">
        <v>3998</v>
      </c>
    </row>
    <row r="4023" spans="4:4">
      <c r="D4023" t="s">
        <v>3999</v>
      </c>
    </row>
    <row r="4024" spans="4:4">
      <c r="D4024" t="s">
        <v>4000</v>
      </c>
    </row>
    <row r="4025" spans="4:4">
      <c r="D4025" t="s">
        <v>4001</v>
      </c>
    </row>
    <row r="4026" spans="4:4">
      <c r="D4026" t="s">
        <v>4002</v>
      </c>
    </row>
    <row r="4027" spans="4:4">
      <c r="D4027" t="s">
        <v>4003</v>
      </c>
    </row>
    <row r="4028" spans="4:4">
      <c r="D4028" t="s">
        <v>4004</v>
      </c>
    </row>
    <row r="4029" spans="4:4">
      <c r="D4029" t="s">
        <v>4005</v>
      </c>
    </row>
    <row r="4030" spans="4:4">
      <c r="D4030" t="s">
        <v>4006</v>
      </c>
    </row>
    <row r="4031" spans="4:4">
      <c r="D4031" t="s">
        <v>4007</v>
      </c>
    </row>
    <row r="4032" spans="4:4">
      <c r="D4032" t="s">
        <v>4008</v>
      </c>
    </row>
    <row r="4033" spans="4:4">
      <c r="D4033" t="s">
        <v>4009</v>
      </c>
    </row>
    <row r="4034" spans="4:4">
      <c r="D4034" t="s">
        <v>4010</v>
      </c>
    </row>
    <row r="4035" spans="4:4">
      <c r="D4035" t="s">
        <v>4011</v>
      </c>
    </row>
    <row r="4036" spans="4:4">
      <c r="D4036" t="s">
        <v>4012</v>
      </c>
    </row>
    <row r="4037" spans="4:4">
      <c r="D4037" t="s">
        <v>4013</v>
      </c>
    </row>
    <row r="4038" spans="4:4">
      <c r="D4038" t="s">
        <v>4014</v>
      </c>
    </row>
    <row r="4039" spans="4:4">
      <c r="D4039" t="s">
        <v>8266</v>
      </c>
    </row>
    <row r="4040" spans="4:4">
      <c r="D4040" t="s">
        <v>8267</v>
      </c>
    </row>
    <row r="4041" spans="4:4">
      <c r="D4041" t="s">
        <v>4015</v>
      </c>
    </row>
    <row r="4042" spans="4:4">
      <c r="D4042" t="s">
        <v>4016</v>
      </c>
    </row>
    <row r="4043" spans="4:4">
      <c r="D4043" t="s">
        <v>4017</v>
      </c>
    </row>
    <row r="4044" spans="4:4">
      <c r="D4044" t="s">
        <v>4018</v>
      </c>
    </row>
    <row r="4045" spans="4:4">
      <c r="D4045" t="s">
        <v>4019</v>
      </c>
    </row>
    <row r="4046" spans="4:4">
      <c r="D4046" t="s">
        <v>4020</v>
      </c>
    </row>
    <row r="4047" spans="4:4">
      <c r="D4047" t="s">
        <v>4021</v>
      </c>
    </row>
    <row r="4048" spans="4:4">
      <c r="D4048" t="s">
        <v>4022</v>
      </c>
    </row>
    <row r="4049" spans="4:4">
      <c r="D4049" t="s">
        <v>4023</v>
      </c>
    </row>
    <row r="4050" spans="4:4">
      <c r="D4050" t="s">
        <v>4024</v>
      </c>
    </row>
    <row r="4051" spans="4:4">
      <c r="D4051" t="s">
        <v>4025</v>
      </c>
    </row>
    <row r="4052" spans="4:4">
      <c r="D4052" t="s">
        <v>4026</v>
      </c>
    </row>
    <row r="4053" spans="4:4">
      <c r="D4053" t="s">
        <v>4027</v>
      </c>
    </row>
    <row r="4054" spans="4:4">
      <c r="D4054" t="s">
        <v>4028</v>
      </c>
    </row>
    <row r="4055" spans="4:4">
      <c r="D4055" t="s">
        <v>4029</v>
      </c>
    </row>
    <row r="4056" spans="4:4">
      <c r="D4056" t="s">
        <v>4030</v>
      </c>
    </row>
    <row r="4057" spans="4:4">
      <c r="D4057" t="s">
        <v>4032</v>
      </c>
    </row>
    <row r="4058" spans="4:4">
      <c r="D4058" t="s">
        <v>4033</v>
      </c>
    </row>
    <row r="4059" spans="4:4">
      <c r="D4059" t="s">
        <v>4034</v>
      </c>
    </row>
    <row r="4060" spans="4:4">
      <c r="D4060" t="s">
        <v>4035</v>
      </c>
    </row>
    <row r="4061" spans="4:4">
      <c r="D4061" t="s">
        <v>4036</v>
      </c>
    </row>
    <row r="4062" spans="4:4">
      <c r="D4062" t="s">
        <v>4037</v>
      </c>
    </row>
    <row r="4063" spans="4:4">
      <c r="D4063" t="s">
        <v>4038</v>
      </c>
    </row>
    <row r="4064" spans="4:4">
      <c r="D4064" t="s">
        <v>4039</v>
      </c>
    </row>
    <row r="4065" spans="4:4">
      <c r="D4065" t="s">
        <v>4040</v>
      </c>
    </row>
    <row r="4066" spans="4:4">
      <c r="D4066" t="s">
        <v>4041</v>
      </c>
    </row>
    <row r="4067" spans="4:4">
      <c r="D4067" t="s">
        <v>4042</v>
      </c>
    </row>
    <row r="4068" spans="4:4">
      <c r="D4068" t="s">
        <v>4043</v>
      </c>
    </row>
    <row r="4069" spans="4:4">
      <c r="D4069" t="s">
        <v>4044</v>
      </c>
    </row>
    <row r="4070" spans="4:4">
      <c r="D4070" t="s">
        <v>4045</v>
      </c>
    </row>
    <row r="4071" spans="4:4">
      <c r="D4071" t="s">
        <v>4046</v>
      </c>
    </row>
    <row r="4072" spans="4:4">
      <c r="D4072" t="s">
        <v>4047</v>
      </c>
    </row>
    <row r="4073" spans="4:4">
      <c r="D4073" t="s">
        <v>4048</v>
      </c>
    </row>
    <row r="4074" spans="4:4">
      <c r="D4074" t="s">
        <v>4049</v>
      </c>
    </row>
    <row r="4075" spans="4:4">
      <c r="D4075" t="s">
        <v>4050</v>
      </c>
    </row>
    <row r="4076" spans="4:4">
      <c r="D4076" t="s">
        <v>4051</v>
      </c>
    </row>
    <row r="4077" spans="4:4">
      <c r="D4077" t="s">
        <v>4052</v>
      </c>
    </row>
    <row r="4078" spans="4:4">
      <c r="D4078" t="s">
        <v>4053</v>
      </c>
    </row>
    <row r="4079" spans="4:4">
      <c r="D4079" t="s">
        <v>4054</v>
      </c>
    </row>
    <row r="4080" spans="4:4">
      <c r="D4080" t="s">
        <v>5349</v>
      </c>
    </row>
    <row r="4081" spans="4:4">
      <c r="D4081" t="s">
        <v>5350</v>
      </c>
    </row>
    <row r="4082" spans="4:4">
      <c r="D4082" t="s">
        <v>5351</v>
      </c>
    </row>
    <row r="4083" spans="4:4">
      <c r="D4083" t="s">
        <v>5352</v>
      </c>
    </row>
    <row r="4084" spans="4:4">
      <c r="D4084" t="s">
        <v>4055</v>
      </c>
    </row>
    <row r="4085" spans="4:4">
      <c r="D4085" t="s">
        <v>4056</v>
      </c>
    </row>
    <row r="4086" spans="4:4">
      <c r="D4086" t="s">
        <v>5353</v>
      </c>
    </row>
    <row r="4087" spans="4:4">
      <c r="D4087" t="s">
        <v>5354</v>
      </c>
    </row>
    <row r="4088" spans="4:4">
      <c r="D4088" t="s">
        <v>4057</v>
      </c>
    </row>
    <row r="4089" spans="4:4">
      <c r="D4089" t="s">
        <v>4058</v>
      </c>
    </row>
    <row r="4090" spans="4:4">
      <c r="D4090" t="s">
        <v>5355</v>
      </c>
    </row>
    <row r="4091" spans="4:4">
      <c r="D4091" t="s">
        <v>5356</v>
      </c>
    </row>
    <row r="4092" spans="4:4">
      <c r="D4092" t="s">
        <v>4059</v>
      </c>
    </row>
    <row r="4093" spans="4:4">
      <c r="D4093" t="s">
        <v>4060</v>
      </c>
    </row>
    <row r="4094" spans="4:4">
      <c r="D4094" t="s">
        <v>4061</v>
      </c>
    </row>
    <row r="4095" spans="4:4">
      <c r="D4095" t="s">
        <v>4062</v>
      </c>
    </row>
    <row r="4096" spans="4:4">
      <c r="D4096" t="s">
        <v>5357</v>
      </c>
    </row>
    <row r="4097" spans="4:4">
      <c r="D4097" t="s">
        <v>4063</v>
      </c>
    </row>
    <row r="4098" spans="4:4">
      <c r="D4098" t="s">
        <v>4064</v>
      </c>
    </row>
    <row r="4099" spans="4:4">
      <c r="D4099" t="s">
        <v>4065</v>
      </c>
    </row>
    <row r="4100" spans="4:4">
      <c r="D4100" t="s">
        <v>5358</v>
      </c>
    </row>
    <row r="4101" spans="4:4">
      <c r="D4101" t="s">
        <v>5359</v>
      </c>
    </row>
    <row r="4102" spans="4:4">
      <c r="D4102" t="s">
        <v>4066</v>
      </c>
    </row>
    <row r="4103" spans="4:4">
      <c r="D4103" t="s">
        <v>4067</v>
      </c>
    </row>
    <row r="4104" spans="4:4">
      <c r="D4104" t="s">
        <v>5360</v>
      </c>
    </row>
    <row r="4105" spans="4:4">
      <c r="D4105" t="s">
        <v>4068</v>
      </c>
    </row>
    <row r="4106" spans="4:4">
      <c r="D4106" t="s">
        <v>5361</v>
      </c>
    </row>
    <row r="4107" spans="4:4">
      <c r="D4107" t="s">
        <v>4069</v>
      </c>
    </row>
    <row r="4108" spans="4:4">
      <c r="D4108" t="s">
        <v>5362</v>
      </c>
    </row>
    <row r="4109" spans="4:4">
      <c r="D4109" t="s">
        <v>4070</v>
      </c>
    </row>
    <row r="4110" spans="4:4">
      <c r="D4110" t="s">
        <v>4071</v>
      </c>
    </row>
    <row r="4111" spans="4:4">
      <c r="D4111" t="s">
        <v>5363</v>
      </c>
    </row>
    <row r="4112" spans="4:4">
      <c r="D4112" t="s">
        <v>4072</v>
      </c>
    </row>
    <row r="4113" spans="4:4">
      <c r="D4113" t="s">
        <v>4073</v>
      </c>
    </row>
    <row r="4114" spans="4:4">
      <c r="D4114" t="s">
        <v>4074</v>
      </c>
    </row>
    <row r="4115" spans="4:4">
      <c r="D4115" t="s">
        <v>4075</v>
      </c>
    </row>
    <row r="4116" spans="4:4">
      <c r="D4116" t="s">
        <v>4076</v>
      </c>
    </row>
    <row r="4117" spans="4:4">
      <c r="D4117" t="s">
        <v>5364</v>
      </c>
    </row>
    <row r="4118" spans="4:4">
      <c r="D4118" t="s">
        <v>5365</v>
      </c>
    </row>
    <row r="4119" spans="4:4">
      <c r="D4119" t="s">
        <v>4077</v>
      </c>
    </row>
    <row r="4120" spans="4:4">
      <c r="D4120" t="s">
        <v>4078</v>
      </c>
    </row>
    <row r="4121" spans="4:4">
      <c r="D4121" t="s">
        <v>4079</v>
      </c>
    </row>
    <row r="4122" spans="4:4">
      <c r="D4122" t="s">
        <v>5366</v>
      </c>
    </row>
    <row r="4123" spans="4:4">
      <c r="D4123" t="s">
        <v>4080</v>
      </c>
    </row>
    <row r="4124" spans="4:4">
      <c r="D4124" t="s">
        <v>5367</v>
      </c>
    </row>
    <row r="4125" spans="4:4">
      <c r="D4125" t="s">
        <v>4081</v>
      </c>
    </row>
    <row r="4126" spans="4:4">
      <c r="D4126" t="s">
        <v>5368</v>
      </c>
    </row>
    <row r="4127" spans="4:4">
      <c r="D4127" t="s">
        <v>5369</v>
      </c>
    </row>
    <row r="4128" spans="4:4">
      <c r="D4128" t="s">
        <v>5370</v>
      </c>
    </row>
    <row r="4129" spans="4:4">
      <c r="D4129" t="s">
        <v>5371</v>
      </c>
    </row>
    <row r="4130" spans="4:4">
      <c r="D4130" t="s">
        <v>4082</v>
      </c>
    </row>
    <row r="4131" spans="4:4">
      <c r="D4131" t="s">
        <v>4083</v>
      </c>
    </row>
    <row r="4132" spans="4:4">
      <c r="D4132" t="s">
        <v>5372</v>
      </c>
    </row>
    <row r="4133" spans="4:4">
      <c r="D4133" t="s">
        <v>5373</v>
      </c>
    </row>
    <row r="4134" spans="4:4">
      <c r="D4134" t="s">
        <v>5374</v>
      </c>
    </row>
    <row r="4135" spans="4:4">
      <c r="D4135" t="s">
        <v>5375</v>
      </c>
    </row>
    <row r="4136" spans="4:4">
      <c r="D4136" t="s">
        <v>4084</v>
      </c>
    </row>
    <row r="4137" spans="4:4">
      <c r="D4137" t="s">
        <v>5376</v>
      </c>
    </row>
    <row r="4138" spans="4:4">
      <c r="D4138" t="s">
        <v>5377</v>
      </c>
    </row>
    <row r="4139" spans="4:4">
      <c r="D4139" t="s">
        <v>4085</v>
      </c>
    </row>
    <row r="4140" spans="4:4">
      <c r="D4140" t="s">
        <v>5378</v>
      </c>
    </row>
    <row r="4141" spans="4:4">
      <c r="D4141" t="s">
        <v>4086</v>
      </c>
    </row>
    <row r="4142" spans="4:4">
      <c r="D4142" t="s">
        <v>5379</v>
      </c>
    </row>
    <row r="4143" spans="4:4">
      <c r="D4143" t="s">
        <v>5380</v>
      </c>
    </row>
    <row r="4144" spans="4:4">
      <c r="D4144" t="s">
        <v>5381</v>
      </c>
    </row>
    <row r="4145" spans="4:4">
      <c r="D4145" t="s">
        <v>5382</v>
      </c>
    </row>
    <row r="4146" spans="4:4">
      <c r="D4146" t="s">
        <v>5383</v>
      </c>
    </row>
    <row r="4147" spans="4:4">
      <c r="D4147" t="s">
        <v>4129</v>
      </c>
    </row>
    <row r="4148" spans="4:4">
      <c r="D4148" t="s">
        <v>4130</v>
      </c>
    </row>
    <row r="4149" spans="4:4">
      <c r="D4149" t="s">
        <v>4131</v>
      </c>
    </row>
    <row r="4150" spans="4:4">
      <c r="D4150" t="s">
        <v>5384</v>
      </c>
    </row>
    <row r="4151" spans="4:4">
      <c r="D4151" t="s">
        <v>4132</v>
      </c>
    </row>
    <row r="4152" spans="4:4">
      <c r="D4152" t="s">
        <v>4133</v>
      </c>
    </row>
    <row r="4153" spans="4:4">
      <c r="D4153" t="s">
        <v>4134</v>
      </c>
    </row>
    <row r="4154" spans="4:4">
      <c r="D4154" t="s">
        <v>5385</v>
      </c>
    </row>
    <row r="4155" spans="4:4">
      <c r="D4155" t="s">
        <v>5386</v>
      </c>
    </row>
    <row r="4156" spans="4:4">
      <c r="D4156" t="s">
        <v>4135</v>
      </c>
    </row>
    <row r="4157" spans="4:4">
      <c r="D4157" t="s">
        <v>5387</v>
      </c>
    </row>
    <row r="4158" spans="4:4">
      <c r="D4158" t="s">
        <v>4136</v>
      </c>
    </row>
    <row r="4159" spans="4:4">
      <c r="D4159" t="s">
        <v>4137</v>
      </c>
    </row>
    <row r="4160" spans="4:4">
      <c r="D4160" t="s">
        <v>4138</v>
      </c>
    </row>
    <row r="4161" spans="4:4">
      <c r="D4161" t="s">
        <v>4139</v>
      </c>
    </row>
    <row r="4162" spans="4:4">
      <c r="D4162" t="s">
        <v>4140</v>
      </c>
    </row>
    <row r="4163" spans="4:4">
      <c r="D4163" t="s">
        <v>5388</v>
      </c>
    </row>
    <row r="4164" spans="4:4">
      <c r="D4164" t="s">
        <v>4141</v>
      </c>
    </row>
    <row r="4165" spans="4:4">
      <c r="D4165" t="s">
        <v>4142</v>
      </c>
    </row>
    <row r="4166" spans="4:4">
      <c r="D4166" t="s">
        <v>4143</v>
      </c>
    </row>
    <row r="4167" spans="4:4">
      <c r="D4167" t="s">
        <v>4144</v>
      </c>
    </row>
    <row r="4168" spans="4:4">
      <c r="D4168" t="s">
        <v>4145</v>
      </c>
    </row>
    <row r="4169" spans="4:4">
      <c r="D4169" t="s">
        <v>5389</v>
      </c>
    </row>
    <row r="4170" spans="4:4">
      <c r="D4170" t="s">
        <v>4146</v>
      </c>
    </row>
    <row r="4171" spans="4:4">
      <c r="D4171" t="s">
        <v>4147</v>
      </c>
    </row>
    <row r="4172" spans="4:4">
      <c r="D4172" t="s">
        <v>4148</v>
      </c>
    </row>
    <row r="4173" spans="4:4">
      <c r="D4173" t="s">
        <v>4149</v>
      </c>
    </row>
    <row r="4174" spans="4:4">
      <c r="D4174" t="s">
        <v>4150</v>
      </c>
    </row>
    <row r="4175" spans="4:4">
      <c r="D4175" t="s">
        <v>4151</v>
      </c>
    </row>
    <row r="4176" spans="4:4">
      <c r="D4176" t="s">
        <v>4152</v>
      </c>
    </row>
    <row r="4177" spans="4:4">
      <c r="D4177" t="s">
        <v>4153</v>
      </c>
    </row>
    <row r="4178" spans="4:4">
      <c r="D4178" t="s">
        <v>5390</v>
      </c>
    </row>
    <row r="4179" spans="4:4">
      <c r="D4179" t="s">
        <v>5391</v>
      </c>
    </row>
    <row r="4180" spans="4:4">
      <c r="D4180" t="s">
        <v>5392</v>
      </c>
    </row>
    <row r="4181" spans="4:4">
      <c r="D4181" t="s">
        <v>5393</v>
      </c>
    </row>
    <row r="4182" spans="4:4">
      <c r="D4182" t="s">
        <v>4154</v>
      </c>
    </row>
    <row r="4183" spans="4:4">
      <c r="D4183" t="s">
        <v>4155</v>
      </c>
    </row>
    <row r="4184" spans="4:4">
      <c r="D4184" t="s">
        <v>5394</v>
      </c>
    </row>
    <row r="4185" spans="4:4">
      <c r="D4185" t="s">
        <v>5395</v>
      </c>
    </row>
    <row r="4186" spans="4:4">
      <c r="D4186" t="s">
        <v>5396</v>
      </c>
    </row>
    <row r="4187" spans="4:4">
      <c r="D4187" t="s">
        <v>4156</v>
      </c>
    </row>
    <row r="4188" spans="4:4">
      <c r="D4188" t="s">
        <v>5397</v>
      </c>
    </row>
    <row r="4189" spans="4:4">
      <c r="D4189" t="s">
        <v>5398</v>
      </c>
    </row>
    <row r="4190" spans="4:4">
      <c r="D4190" t="s">
        <v>5399</v>
      </c>
    </row>
    <row r="4191" spans="4:4">
      <c r="D4191" t="s">
        <v>5400</v>
      </c>
    </row>
    <row r="4192" spans="4:4">
      <c r="D4192" t="s">
        <v>5401</v>
      </c>
    </row>
    <row r="4193" spans="4:4">
      <c r="D4193" t="s">
        <v>4157</v>
      </c>
    </row>
    <row r="4194" spans="4:4">
      <c r="D4194" t="s">
        <v>5402</v>
      </c>
    </row>
    <row r="4195" spans="4:4">
      <c r="D4195" t="s">
        <v>5403</v>
      </c>
    </row>
    <row r="4196" spans="4:4">
      <c r="D4196" t="s">
        <v>5404</v>
      </c>
    </row>
    <row r="4197" spans="4:4">
      <c r="D4197" t="s">
        <v>5405</v>
      </c>
    </row>
    <row r="4198" spans="4:4">
      <c r="D4198" t="s">
        <v>5406</v>
      </c>
    </row>
    <row r="4199" spans="4:4">
      <c r="D4199" t="s">
        <v>5407</v>
      </c>
    </row>
    <row r="4200" spans="4:4">
      <c r="D4200" t="s">
        <v>4158</v>
      </c>
    </row>
    <row r="4201" spans="4:4">
      <c r="D4201" t="s">
        <v>5408</v>
      </c>
    </row>
    <row r="4202" spans="4:4">
      <c r="D4202" t="s">
        <v>5409</v>
      </c>
    </row>
    <row r="4203" spans="4:4">
      <c r="D4203" t="s">
        <v>5410</v>
      </c>
    </row>
    <row r="4204" spans="4:4">
      <c r="D4204" t="s">
        <v>5411</v>
      </c>
    </row>
    <row r="4205" spans="4:4">
      <c r="D4205" t="s">
        <v>4159</v>
      </c>
    </row>
    <row r="4206" spans="4:4">
      <c r="D4206" t="s">
        <v>5412</v>
      </c>
    </row>
    <row r="4207" spans="4:4">
      <c r="D4207" t="s">
        <v>5413</v>
      </c>
    </row>
    <row r="4208" spans="4:4">
      <c r="D4208" t="s">
        <v>5414</v>
      </c>
    </row>
    <row r="4209" spans="4:4">
      <c r="D4209" t="s">
        <v>4160</v>
      </c>
    </row>
    <row r="4210" spans="4:4">
      <c r="D4210" t="s">
        <v>5415</v>
      </c>
    </row>
    <row r="4211" spans="4:4">
      <c r="D4211" t="s">
        <v>273</v>
      </c>
    </row>
    <row r="4212" spans="4:4">
      <c r="D4212" t="s">
        <v>276</v>
      </c>
    </row>
    <row r="4213" spans="4:4">
      <c r="D4213" t="s">
        <v>277</v>
      </c>
    </row>
    <row r="4214" spans="4:4">
      <c r="D4214" t="s">
        <v>279</v>
      </c>
    </row>
    <row r="4215" spans="4:4">
      <c r="D4215" t="s">
        <v>280</v>
      </c>
    </row>
    <row r="4216" spans="4:4">
      <c r="D4216" t="s">
        <v>10971</v>
      </c>
    </row>
    <row r="4217" spans="4:4">
      <c r="D4217" t="s">
        <v>1768</v>
      </c>
    </row>
    <row r="4218" spans="4:4">
      <c r="D4218" t="s">
        <v>1769</v>
      </c>
    </row>
    <row r="4219" spans="4:4">
      <c r="D4219" t="s">
        <v>1771</v>
      </c>
    </row>
    <row r="4220" spans="4:4">
      <c r="D4220" t="s">
        <v>1772</v>
      </c>
    </row>
    <row r="4221" spans="4:4">
      <c r="D4221" t="s">
        <v>1774</v>
      </c>
    </row>
    <row r="4222" spans="4:4">
      <c r="D4222" t="s">
        <v>1775</v>
      </c>
    </row>
    <row r="4223" spans="4:4">
      <c r="D4223" t="s">
        <v>2740</v>
      </c>
    </row>
    <row r="4224" spans="4:4">
      <c r="D4224" t="s">
        <v>2741</v>
      </c>
    </row>
    <row r="4225" spans="4:4">
      <c r="D4225" t="s">
        <v>2742</v>
      </c>
    </row>
    <row r="4226" spans="4:4">
      <c r="D4226" t="s">
        <v>2743</v>
      </c>
    </row>
    <row r="4227" spans="4:4">
      <c r="D4227" t="s">
        <v>2744</v>
      </c>
    </row>
    <row r="4228" spans="4:4">
      <c r="D4228" t="s">
        <v>2745</v>
      </c>
    </row>
    <row r="4229" spans="4:4">
      <c r="D4229" t="s">
        <v>2746</v>
      </c>
    </row>
    <row r="4230" spans="4:4">
      <c r="D4230" t="s">
        <v>2747</v>
      </c>
    </row>
    <row r="4231" spans="4:4">
      <c r="D4231" t="s">
        <v>2748</v>
      </c>
    </row>
    <row r="4232" spans="4:4">
      <c r="D4232" t="s">
        <v>2749</v>
      </c>
    </row>
    <row r="4233" spans="4:4">
      <c r="D4233" t="s">
        <v>2751</v>
      </c>
    </row>
    <row r="4234" spans="4:4">
      <c r="D4234" t="s">
        <v>2752</v>
      </c>
    </row>
    <row r="4235" spans="4:4">
      <c r="D4235" t="s">
        <v>3224</v>
      </c>
    </row>
    <row r="4236" spans="4:4">
      <c r="D4236" t="s">
        <v>3228</v>
      </c>
    </row>
    <row r="4237" spans="4:4">
      <c r="D4237" t="s">
        <v>2750</v>
      </c>
    </row>
    <row r="4238" spans="4:4">
      <c r="D4238" t="s">
        <v>281</v>
      </c>
    </row>
    <row r="4239" spans="4:4">
      <c r="D4239" t="s">
        <v>282</v>
      </c>
    </row>
    <row r="4240" spans="4:4">
      <c r="D4240" t="s">
        <v>283</v>
      </c>
    </row>
    <row r="4241" spans="4:4">
      <c r="D4241" t="s">
        <v>284</v>
      </c>
    </row>
    <row r="4242" spans="4:4">
      <c r="D4242" t="s">
        <v>285</v>
      </c>
    </row>
    <row r="4243" spans="4:4">
      <c r="D4243" t="s">
        <v>286</v>
      </c>
    </row>
    <row r="4244" spans="4:4">
      <c r="D4244" t="s">
        <v>287</v>
      </c>
    </row>
    <row r="4245" spans="4:4">
      <c r="D4245" t="s">
        <v>288</v>
      </c>
    </row>
    <row r="4246" spans="4:4">
      <c r="D4246" t="s">
        <v>289</v>
      </c>
    </row>
    <row r="4247" spans="4:4">
      <c r="D4247" t="s">
        <v>290</v>
      </c>
    </row>
    <row r="4248" spans="4:4">
      <c r="D4248" t="s">
        <v>291</v>
      </c>
    </row>
    <row r="4249" spans="4:4">
      <c r="D4249" t="s">
        <v>292</v>
      </c>
    </row>
    <row r="4250" spans="4:4">
      <c r="D4250" t="s">
        <v>293</v>
      </c>
    </row>
    <row r="4251" spans="4:4">
      <c r="D4251" t="s">
        <v>294</v>
      </c>
    </row>
    <row r="4252" spans="4:4">
      <c r="D4252" t="s">
        <v>295</v>
      </c>
    </row>
    <row r="4253" spans="4:4">
      <c r="D4253" t="s">
        <v>296</v>
      </c>
    </row>
    <row r="4254" spans="4:4">
      <c r="D4254" t="s">
        <v>297</v>
      </c>
    </row>
    <row r="4255" spans="4:4">
      <c r="D4255" t="s">
        <v>298</v>
      </c>
    </row>
    <row r="4256" spans="4:4">
      <c r="D4256" t="s">
        <v>299</v>
      </c>
    </row>
    <row r="4257" spans="4:4">
      <c r="D4257" t="s">
        <v>300</v>
      </c>
    </row>
    <row r="4258" spans="4:4">
      <c r="D4258" t="s">
        <v>301</v>
      </c>
    </row>
    <row r="4259" spans="4:4">
      <c r="D4259" t="s">
        <v>302</v>
      </c>
    </row>
    <row r="4260" spans="4:4">
      <c r="D4260" t="s">
        <v>303</v>
      </c>
    </row>
    <row r="4261" spans="4:4">
      <c r="D4261" t="s">
        <v>304</v>
      </c>
    </row>
    <row r="4262" spans="4:4">
      <c r="D4262" t="s">
        <v>305</v>
      </c>
    </row>
    <row r="4263" spans="4:4">
      <c r="D4263" t="s">
        <v>306</v>
      </c>
    </row>
    <row r="4264" spans="4:4">
      <c r="D4264" t="s">
        <v>307</v>
      </c>
    </row>
    <row r="4265" spans="4:4">
      <c r="D4265" t="s">
        <v>308</v>
      </c>
    </row>
    <row r="4266" spans="4:4">
      <c r="D4266" t="s">
        <v>309</v>
      </c>
    </row>
    <row r="4267" spans="4:4">
      <c r="D4267" t="s">
        <v>310</v>
      </c>
    </row>
    <row r="4268" spans="4:4">
      <c r="D4268" t="s">
        <v>311</v>
      </c>
    </row>
    <row r="4269" spans="4:4">
      <c r="D4269" t="s">
        <v>312</v>
      </c>
    </row>
    <row r="4270" spans="4:4">
      <c r="D4270" t="s">
        <v>313</v>
      </c>
    </row>
    <row r="4271" spans="4:4">
      <c r="D4271" t="s">
        <v>314</v>
      </c>
    </row>
    <row r="4272" spans="4:4">
      <c r="D4272" t="s">
        <v>315</v>
      </c>
    </row>
    <row r="4273" spans="4:4">
      <c r="D4273" t="s">
        <v>316</v>
      </c>
    </row>
    <row r="4274" spans="4:4">
      <c r="D4274" t="s">
        <v>317</v>
      </c>
    </row>
    <row r="4275" spans="4:4">
      <c r="D4275" t="s">
        <v>318</v>
      </c>
    </row>
    <row r="4276" spans="4:4">
      <c r="D4276" t="s">
        <v>319</v>
      </c>
    </row>
    <row r="4277" spans="4:4">
      <c r="D4277" t="s">
        <v>320</v>
      </c>
    </row>
    <row r="4278" spans="4:4">
      <c r="D4278" t="s">
        <v>321</v>
      </c>
    </row>
    <row r="4279" spans="4:4">
      <c r="D4279" t="s">
        <v>322</v>
      </c>
    </row>
    <row r="4280" spans="4:4">
      <c r="D4280" t="s">
        <v>323</v>
      </c>
    </row>
    <row r="4281" spans="4:4">
      <c r="D4281" t="s">
        <v>4372</v>
      </c>
    </row>
    <row r="4282" spans="4:4">
      <c r="D4282" t="s">
        <v>324</v>
      </c>
    </row>
    <row r="4283" spans="4:4">
      <c r="D4283" t="s">
        <v>325</v>
      </c>
    </row>
    <row r="4284" spans="4:4">
      <c r="D4284" t="s">
        <v>326</v>
      </c>
    </row>
    <row r="4285" spans="4:4">
      <c r="D4285" t="s">
        <v>327</v>
      </c>
    </row>
    <row r="4286" spans="4:4">
      <c r="D4286" t="s">
        <v>328</v>
      </c>
    </row>
    <row r="4287" spans="4:4">
      <c r="D4287" t="s">
        <v>329</v>
      </c>
    </row>
    <row r="4288" spans="4:4">
      <c r="D4288" t="s">
        <v>330</v>
      </c>
    </row>
    <row r="4289" spans="4:4">
      <c r="D4289" t="s">
        <v>331</v>
      </c>
    </row>
    <row r="4290" spans="4:4">
      <c r="D4290" t="s">
        <v>332</v>
      </c>
    </row>
    <row r="4291" spans="4:4">
      <c r="D4291" t="s">
        <v>333</v>
      </c>
    </row>
    <row r="4292" spans="4:4">
      <c r="D4292" t="s">
        <v>334</v>
      </c>
    </row>
    <row r="4293" spans="4:4">
      <c r="D4293" t="s">
        <v>335</v>
      </c>
    </row>
    <row r="4294" spans="4:4">
      <c r="D4294" t="s">
        <v>336</v>
      </c>
    </row>
    <row r="4295" spans="4:4">
      <c r="D4295" t="s">
        <v>337</v>
      </c>
    </row>
    <row r="4296" spans="4:4">
      <c r="D4296" t="s">
        <v>338</v>
      </c>
    </row>
    <row r="4297" spans="4:4">
      <c r="D4297" t="s">
        <v>339</v>
      </c>
    </row>
    <row r="4298" spans="4:4">
      <c r="D4298" t="s">
        <v>340</v>
      </c>
    </row>
    <row r="4299" spans="4:4">
      <c r="D4299" t="s">
        <v>341</v>
      </c>
    </row>
    <row r="4300" spans="4:4">
      <c r="D4300" t="s">
        <v>342</v>
      </c>
    </row>
    <row r="4301" spans="4:4">
      <c r="D4301" t="s">
        <v>343</v>
      </c>
    </row>
    <row r="4302" spans="4:4">
      <c r="D4302" t="s">
        <v>344</v>
      </c>
    </row>
    <row r="4303" spans="4:4">
      <c r="D4303" t="s">
        <v>345</v>
      </c>
    </row>
    <row r="4304" spans="4:4">
      <c r="D4304" t="s">
        <v>346</v>
      </c>
    </row>
    <row r="4305" spans="4:4">
      <c r="D4305" t="s">
        <v>347</v>
      </c>
    </row>
    <row r="4306" spans="4:4">
      <c r="D4306" t="s">
        <v>348</v>
      </c>
    </row>
    <row r="4307" spans="4:4">
      <c r="D4307" t="s">
        <v>349</v>
      </c>
    </row>
    <row r="4308" spans="4:4">
      <c r="D4308" t="s">
        <v>350</v>
      </c>
    </row>
    <row r="4309" spans="4:4">
      <c r="D4309" t="s">
        <v>351</v>
      </c>
    </row>
    <row r="4310" spans="4:4">
      <c r="D4310" t="s">
        <v>352</v>
      </c>
    </row>
    <row r="4311" spans="4:4">
      <c r="D4311" t="s">
        <v>353</v>
      </c>
    </row>
    <row r="4312" spans="4:4">
      <c r="D4312" t="s">
        <v>354</v>
      </c>
    </row>
    <row r="4313" spans="4:4">
      <c r="D4313" t="s">
        <v>355</v>
      </c>
    </row>
    <row r="4314" spans="4:4">
      <c r="D4314" t="s">
        <v>356</v>
      </c>
    </row>
    <row r="4315" spans="4:4">
      <c r="D4315" t="s">
        <v>357</v>
      </c>
    </row>
    <row r="4316" spans="4:4">
      <c r="D4316" t="s">
        <v>358</v>
      </c>
    </row>
    <row r="4317" spans="4:4">
      <c r="D4317" t="s">
        <v>359</v>
      </c>
    </row>
    <row r="4318" spans="4:4">
      <c r="D4318" t="s">
        <v>360</v>
      </c>
    </row>
    <row r="4319" spans="4:4">
      <c r="D4319" t="s">
        <v>361</v>
      </c>
    </row>
    <row r="4320" spans="4:4">
      <c r="D4320" t="s">
        <v>362</v>
      </c>
    </row>
    <row r="4321" spans="4:4">
      <c r="D4321" t="s">
        <v>363</v>
      </c>
    </row>
    <row r="4322" spans="4:4">
      <c r="D4322" t="s">
        <v>364</v>
      </c>
    </row>
    <row r="4323" spans="4:4">
      <c r="D4323" t="s">
        <v>365</v>
      </c>
    </row>
    <row r="4324" spans="4:4">
      <c r="D4324" t="s">
        <v>366</v>
      </c>
    </row>
    <row r="4325" spans="4:4">
      <c r="D4325" t="s">
        <v>367</v>
      </c>
    </row>
    <row r="4326" spans="4:4">
      <c r="D4326" t="s">
        <v>368</v>
      </c>
    </row>
    <row r="4327" spans="4:4">
      <c r="D4327" t="s">
        <v>369</v>
      </c>
    </row>
    <row r="4328" spans="4:4">
      <c r="D4328" t="s">
        <v>370</v>
      </c>
    </row>
    <row r="4329" spans="4:4">
      <c r="D4329" t="s">
        <v>371</v>
      </c>
    </row>
    <row r="4330" spans="4:4">
      <c r="D4330" t="s">
        <v>372</v>
      </c>
    </row>
    <row r="4331" spans="4:4">
      <c r="D4331" t="s">
        <v>373</v>
      </c>
    </row>
    <row r="4332" spans="4:4">
      <c r="D4332" t="s">
        <v>374</v>
      </c>
    </row>
    <row r="4333" spans="4:4">
      <c r="D4333" t="s">
        <v>375</v>
      </c>
    </row>
    <row r="4334" spans="4:4">
      <c r="D4334" t="s">
        <v>486</v>
      </c>
    </row>
    <row r="4335" spans="4:4">
      <c r="D4335" t="s">
        <v>487</v>
      </c>
    </row>
    <row r="4336" spans="4:4">
      <c r="D4336" t="s">
        <v>488</v>
      </c>
    </row>
    <row r="4337" spans="4:4">
      <c r="D4337" t="s">
        <v>489</v>
      </c>
    </row>
    <row r="4338" spans="4:4">
      <c r="D4338" t="s">
        <v>490</v>
      </c>
    </row>
    <row r="4339" spans="4:4">
      <c r="D4339" t="s">
        <v>491</v>
      </c>
    </row>
    <row r="4340" spans="4:4">
      <c r="D4340" t="s">
        <v>492</v>
      </c>
    </row>
    <row r="4341" spans="4:4">
      <c r="D4341" t="s">
        <v>493</v>
      </c>
    </row>
    <row r="4342" spans="4:4">
      <c r="D4342" t="s">
        <v>494</v>
      </c>
    </row>
    <row r="4343" spans="4:4">
      <c r="D4343" t="s">
        <v>495</v>
      </c>
    </row>
    <row r="4344" spans="4:4">
      <c r="D4344" t="s">
        <v>496</v>
      </c>
    </row>
    <row r="4345" spans="4:4">
      <c r="D4345" t="s">
        <v>497</v>
      </c>
    </row>
    <row r="4346" spans="4:4">
      <c r="D4346" t="s">
        <v>498</v>
      </c>
    </row>
    <row r="4347" spans="4:4">
      <c r="D4347" t="s">
        <v>499</v>
      </c>
    </row>
    <row r="4348" spans="4:4">
      <c r="D4348" t="s">
        <v>500</v>
      </c>
    </row>
    <row r="4349" spans="4:4">
      <c r="D4349" t="s">
        <v>501</v>
      </c>
    </row>
    <row r="4350" spans="4:4">
      <c r="D4350" t="s">
        <v>502</v>
      </c>
    </row>
    <row r="4351" spans="4:4">
      <c r="D4351" t="s">
        <v>503</v>
      </c>
    </row>
    <row r="4352" spans="4:4">
      <c r="D4352" t="s">
        <v>504</v>
      </c>
    </row>
    <row r="4353" spans="4:4">
      <c r="D4353" t="s">
        <v>505</v>
      </c>
    </row>
    <row r="4354" spans="4:4">
      <c r="D4354" t="s">
        <v>506</v>
      </c>
    </row>
    <row r="4355" spans="4:4">
      <c r="D4355" t="s">
        <v>507</v>
      </c>
    </row>
    <row r="4356" spans="4:4">
      <c r="D4356" t="s">
        <v>508</v>
      </c>
    </row>
    <row r="4357" spans="4:4">
      <c r="D4357" t="s">
        <v>4411</v>
      </c>
    </row>
    <row r="4358" spans="4:4">
      <c r="D4358" t="s">
        <v>509</v>
      </c>
    </row>
    <row r="4359" spans="4:4">
      <c r="D4359" t="s">
        <v>510</v>
      </c>
    </row>
    <row r="4360" spans="4:4">
      <c r="D4360" t="s">
        <v>511</v>
      </c>
    </row>
    <row r="4361" spans="4:4">
      <c r="D4361" t="s">
        <v>512</v>
      </c>
    </row>
    <row r="4362" spans="4:4">
      <c r="D4362" t="s">
        <v>513</v>
      </c>
    </row>
    <row r="4363" spans="4:4">
      <c r="D4363" t="s">
        <v>514</v>
      </c>
    </row>
    <row r="4364" spans="4:4">
      <c r="D4364" t="s">
        <v>515</v>
      </c>
    </row>
    <row r="4365" spans="4:4">
      <c r="D4365" t="s">
        <v>516</v>
      </c>
    </row>
    <row r="4366" spans="4:4">
      <c r="D4366" t="s">
        <v>517</v>
      </c>
    </row>
    <row r="4367" spans="4:4">
      <c r="D4367" t="s">
        <v>518</v>
      </c>
    </row>
    <row r="4368" spans="4:4">
      <c r="D4368" t="s">
        <v>519</v>
      </c>
    </row>
    <row r="4369" spans="4:4">
      <c r="D4369" t="s">
        <v>520</v>
      </c>
    </row>
    <row r="4370" spans="4:4">
      <c r="D4370" t="s">
        <v>521</v>
      </c>
    </row>
    <row r="4371" spans="4:4">
      <c r="D4371" t="s">
        <v>522</v>
      </c>
    </row>
    <row r="4372" spans="4:4">
      <c r="D4372" t="s">
        <v>523</v>
      </c>
    </row>
    <row r="4373" spans="4:4">
      <c r="D4373" t="s">
        <v>524</v>
      </c>
    </row>
    <row r="4374" spans="4:4">
      <c r="D4374" t="s">
        <v>525</v>
      </c>
    </row>
    <row r="4375" spans="4:4">
      <c r="D4375" t="s">
        <v>526</v>
      </c>
    </row>
    <row r="4376" spans="4:4">
      <c r="D4376" t="s">
        <v>527</v>
      </c>
    </row>
    <row r="4377" spans="4:4">
      <c r="D4377" t="s">
        <v>528</v>
      </c>
    </row>
    <row r="4378" spans="4:4">
      <c r="D4378" t="s">
        <v>529</v>
      </c>
    </row>
    <row r="4379" spans="4:4">
      <c r="D4379" t="s">
        <v>530</v>
      </c>
    </row>
    <row r="4380" spans="4:4">
      <c r="D4380" t="s">
        <v>531</v>
      </c>
    </row>
    <row r="4381" spans="4:4">
      <c r="D4381" t="s">
        <v>532</v>
      </c>
    </row>
    <row r="4382" spans="4:4">
      <c r="D4382" t="s">
        <v>533</v>
      </c>
    </row>
    <row r="4383" spans="4:4">
      <c r="D4383" t="s">
        <v>534</v>
      </c>
    </row>
    <row r="4384" spans="4:4">
      <c r="D4384" t="s">
        <v>535</v>
      </c>
    </row>
    <row r="4385" spans="4:4">
      <c r="D4385" t="s">
        <v>536</v>
      </c>
    </row>
    <row r="4386" spans="4:4">
      <c r="D4386" t="s">
        <v>537</v>
      </c>
    </row>
    <row r="4387" spans="4:4">
      <c r="D4387" t="s">
        <v>538</v>
      </c>
    </row>
    <row r="4388" spans="4:4">
      <c r="D4388" t="s">
        <v>539</v>
      </c>
    </row>
    <row r="4389" spans="4:4">
      <c r="D4389" t="s">
        <v>540</v>
      </c>
    </row>
    <row r="4390" spans="4:4">
      <c r="D4390" t="s">
        <v>541</v>
      </c>
    </row>
    <row r="4391" spans="4:4">
      <c r="D4391" t="s">
        <v>542</v>
      </c>
    </row>
    <row r="4392" spans="4:4">
      <c r="D4392" t="s">
        <v>543</v>
      </c>
    </row>
    <row r="4393" spans="4:4">
      <c r="D4393" t="s">
        <v>544</v>
      </c>
    </row>
    <row r="4394" spans="4:4">
      <c r="D4394" t="s">
        <v>545</v>
      </c>
    </row>
    <row r="4395" spans="4:4">
      <c r="D4395" t="s">
        <v>546</v>
      </c>
    </row>
    <row r="4396" spans="4:4">
      <c r="D4396" t="s">
        <v>547</v>
      </c>
    </row>
    <row r="4397" spans="4:4">
      <c r="D4397" t="s">
        <v>4412</v>
      </c>
    </row>
    <row r="4398" spans="4:4">
      <c r="D4398" t="s">
        <v>548</v>
      </c>
    </row>
    <row r="4399" spans="4:4">
      <c r="D4399" t="s">
        <v>549</v>
      </c>
    </row>
    <row r="4400" spans="4:4">
      <c r="D4400" t="s">
        <v>550</v>
      </c>
    </row>
    <row r="4401" spans="4:4">
      <c r="D4401" t="s">
        <v>551</v>
      </c>
    </row>
    <row r="4402" spans="4:4">
      <c r="D4402" t="s">
        <v>552</v>
      </c>
    </row>
    <row r="4403" spans="4:4">
      <c r="D4403" t="s">
        <v>553</v>
      </c>
    </row>
    <row r="4404" spans="4:4">
      <c r="D4404" t="s">
        <v>554</v>
      </c>
    </row>
    <row r="4405" spans="4:4">
      <c r="D4405" t="s">
        <v>555</v>
      </c>
    </row>
    <row r="4406" spans="4:4">
      <c r="D4406" t="s">
        <v>556</v>
      </c>
    </row>
    <row r="4407" spans="4:4">
      <c r="D4407" t="s">
        <v>557</v>
      </c>
    </row>
    <row r="4408" spans="4:4">
      <c r="D4408" t="s">
        <v>558</v>
      </c>
    </row>
    <row r="4409" spans="4:4">
      <c r="D4409" t="s">
        <v>559</v>
      </c>
    </row>
    <row r="4410" spans="4:4">
      <c r="D4410" t="s">
        <v>4413</v>
      </c>
    </row>
    <row r="4411" spans="4:4">
      <c r="D4411" t="s">
        <v>560</v>
      </c>
    </row>
    <row r="4412" spans="4:4">
      <c r="D4412" t="s">
        <v>561</v>
      </c>
    </row>
    <row r="4413" spans="4:4">
      <c r="D4413" t="s">
        <v>562</v>
      </c>
    </row>
    <row r="4414" spans="4:4">
      <c r="D4414" t="s">
        <v>563</v>
      </c>
    </row>
    <row r="4415" spans="4:4">
      <c r="D4415" t="s">
        <v>564</v>
      </c>
    </row>
    <row r="4416" spans="4:4">
      <c r="D4416" t="s">
        <v>565</v>
      </c>
    </row>
    <row r="4417" spans="4:4">
      <c r="D4417" t="s">
        <v>566</v>
      </c>
    </row>
    <row r="4418" spans="4:4">
      <c r="D4418" t="s">
        <v>567</v>
      </c>
    </row>
    <row r="4419" spans="4:4">
      <c r="D4419" t="s">
        <v>568</v>
      </c>
    </row>
    <row r="4420" spans="4:4">
      <c r="D4420" t="s">
        <v>569</v>
      </c>
    </row>
    <row r="4421" spans="4:4">
      <c r="D4421" t="s">
        <v>570</v>
      </c>
    </row>
    <row r="4422" spans="4:4">
      <c r="D4422" t="s">
        <v>571</v>
      </c>
    </row>
    <row r="4423" spans="4:4">
      <c r="D4423" t="s">
        <v>572</v>
      </c>
    </row>
    <row r="4424" spans="4:4">
      <c r="D4424" t="s">
        <v>573</v>
      </c>
    </row>
    <row r="4425" spans="4:4">
      <c r="D4425" t="s">
        <v>574</v>
      </c>
    </row>
    <row r="4426" spans="4:4">
      <c r="D4426" t="s">
        <v>575</v>
      </c>
    </row>
    <row r="4427" spans="4:4">
      <c r="D4427" t="s">
        <v>576</v>
      </c>
    </row>
    <row r="4428" spans="4:4">
      <c r="D4428" t="s">
        <v>577</v>
      </c>
    </row>
    <row r="4429" spans="4:4">
      <c r="D4429" t="s">
        <v>578</v>
      </c>
    </row>
    <row r="4430" spans="4:4">
      <c r="D4430" t="s">
        <v>579</v>
      </c>
    </row>
    <row r="4431" spans="4:4">
      <c r="D4431" t="s">
        <v>580</v>
      </c>
    </row>
    <row r="4432" spans="4:4">
      <c r="D4432" t="s">
        <v>581</v>
      </c>
    </row>
    <row r="4433" spans="4:4">
      <c r="D4433" t="s">
        <v>582</v>
      </c>
    </row>
    <row r="4434" spans="4:4">
      <c r="D4434" t="s">
        <v>583</v>
      </c>
    </row>
    <row r="4435" spans="4:4">
      <c r="D4435" t="s">
        <v>584</v>
      </c>
    </row>
    <row r="4436" spans="4:4">
      <c r="D4436" t="s">
        <v>585</v>
      </c>
    </row>
    <row r="4437" spans="4:4">
      <c r="D4437" t="s">
        <v>586</v>
      </c>
    </row>
    <row r="4438" spans="4:4">
      <c r="D4438" t="s">
        <v>587</v>
      </c>
    </row>
    <row r="4439" spans="4:4">
      <c r="D4439" t="s">
        <v>588</v>
      </c>
    </row>
    <row r="4440" spans="4:4">
      <c r="D4440" t="s">
        <v>589</v>
      </c>
    </row>
    <row r="4441" spans="4:4">
      <c r="D4441" t="s">
        <v>590</v>
      </c>
    </row>
    <row r="4442" spans="4:4">
      <c r="D4442" t="s">
        <v>591</v>
      </c>
    </row>
    <row r="4443" spans="4:4">
      <c r="D4443" t="s">
        <v>592</v>
      </c>
    </row>
    <row r="4444" spans="4:4">
      <c r="D4444" t="s">
        <v>593</v>
      </c>
    </row>
    <row r="4445" spans="4:4">
      <c r="D4445" t="s">
        <v>594</v>
      </c>
    </row>
    <row r="4446" spans="4:4">
      <c r="D4446" t="s">
        <v>595</v>
      </c>
    </row>
    <row r="4447" spans="4:4">
      <c r="D4447" t="s">
        <v>596</v>
      </c>
    </row>
    <row r="4448" spans="4:4">
      <c r="D4448" t="s">
        <v>597</v>
      </c>
    </row>
    <row r="4449" spans="4:4">
      <c r="D4449" t="s">
        <v>598</v>
      </c>
    </row>
    <row r="4450" spans="4:4">
      <c r="D4450" t="s">
        <v>4414</v>
      </c>
    </row>
    <row r="4451" spans="4:4">
      <c r="D4451" t="s">
        <v>4415</v>
      </c>
    </row>
    <row r="4452" spans="4:4">
      <c r="D4452" t="s">
        <v>599</v>
      </c>
    </row>
    <row r="4453" spans="4:4">
      <c r="D4453" t="s">
        <v>4416</v>
      </c>
    </row>
    <row r="4454" spans="4:4">
      <c r="D4454" t="s">
        <v>600</v>
      </c>
    </row>
    <row r="4455" spans="4:4">
      <c r="D4455" t="s">
        <v>601</v>
      </c>
    </row>
    <row r="4456" spans="4:4">
      <c r="D4456" t="s">
        <v>602</v>
      </c>
    </row>
    <row r="4457" spans="4:4">
      <c r="D4457" t="s">
        <v>603</v>
      </c>
    </row>
    <row r="4458" spans="4:4">
      <c r="D4458" t="s">
        <v>604</v>
      </c>
    </row>
    <row r="4459" spans="4:4">
      <c r="D4459" t="s">
        <v>605</v>
      </c>
    </row>
    <row r="4460" spans="4:4">
      <c r="D4460" t="s">
        <v>4417</v>
      </c>
    </row>
    <row r="4461" spans="4:4">
      <c r="D4461" t="s">
        <v>4418</v>
      </c>
    </row>
    <row r="4462" spans="4:4">
      <c r="D4462" t="s">
        <v>606</v>
      </c>
    </row>
    <row r="4463" spans="4:4">
      <c r="D4463" t="s">
        <v>607</v>
      </c>
    </row>
    <row r="4464" spans="4:4">
      <c r="D4464" t="s">
        <v>608</v>
      </c>
    </row>
    <row r="4465" spans="4:4">
      <c r="D4465" t="s">
        <v>609</v>
      </c>
    </row>
    <row r="4466" spans="4:4">
      <c r="D4466" t="s">
        <v>610</v>
      </c>
    </row>
    <row r="4467" spans="4:4">
      <c r="D4467" t="s">
        <v>611</v>
      </c>
    </row>
    <row r="4468" spans="4:4">
      <c r="D4468" t="s">
        <v>612</v>
      </c>
    </row>
    <row r="4469" spans="4:4">
      <c r="D4469" t="s">
        <v>4419</v>
      </c>
    </row>
    <row r="4470" spans="4:4">
      <c r="D4470" t="s">
        <v>613</v>
      </c>
    </row>
    <row r="4471" spans="4:4">
      <c r="D4471" t="s">
        <v>614</v>
      </c>
    </row>
    <row r="4472" spans="4:4">
      <c r="D4472" t="s">
        <v>615</v>
      </c>
    </row>
    <row r="4473" spans="4:4">
      <c r="D4473" t="s">
        <v>616</v>
      </c>
    </row>
    <row r="4474" spans="4:4">
      <c r="D4474" t="s">
        <v>617</v>
      </c>
    </row>
    <row r="4475" spans="4:4">
      <c r="D4475" t="s">
        <v>618</v>
      </c>
    </row>
    <row r="4476" spans="4:4">
      <c r="D4476" t="s">
        <v>619</v>
      </c>
    </row>
    <row r="4477" spans="4:4">
      <c r="D4477" t="s">
        <v>620</v>
      </c>
    </row>
    <row r="4478" spans="4:4">
      <c r="D4478" t="s">
        <v>621</v>
      </c>
    </row>
    <row r="4479" spans="4:4">
      <c r="D4479" t="s">
        <v>622</v>
      </c>
    </row>
    <row r="4480" spans="4:4">
      <c r="D4480" t="s">
        <v>623</v>
      </c>
    </row>
    <row r="4481" spans="4:4">
      <c r="D4481" t="s">
        <v>624</v>
      </c>
    </row>
    <row r="4482" spans="4:4">
      <c r="D4482" t="s">
        <v>625</v>
      </c>
    </row>
    <row r="4483" spans="4:4">
      <c r="D4483" t="s">
        <v>626</v>
      </c>
    </row>
    <row r="4484" spans="4:4">
      <c r="D4484" t="s">
        <v>627</v>
      </c>
    </row>
    <row r="4485" spans="4:4">
      <c r="D4485" t="s">
        <v>628</v>
      </c>
    </row>
    <row r="4486" spans="4:4">
      <c r="D4486" t="s">
        <v>629</v>
      </c>
    </row>
    <row r="4487" spans="4:4">
      <c r="D4487" t="s">
        <v>630</v>
      </c>
    </row>
    <row r="4488" spans="4:4">
      <c r="D4488" t="s">
        <v>631</v>
      </c>
    </row>
    <row r="4489" spans="4:4">
      <c r="D4489" t="s">
        <v>632</v>
      </c>
    </row>
    <row r="4490" spans="4:4">
      <c r="D4490" t="s">
        <v>633</v>
      </c>
    </row>
    <row r="4491" spans="4:4">
      <c r="D4491" t="s">
        <v>4420</v>
      </c>
    </row>
    <row r="4492" spans="4:4">
      <c r="D4492" t="s">
        <v>634</v>
      </c>
    </row>
    <row r="4493" spans="4:4">
      <c r="D4493" t="s">
        <v>635</v>
      </c>
    </row>
    <row r="4494" spans="4:4">
      <c r="D4494" t="s">
        <v>636</v>
      </c>
    </row>
    <row r="4495" spans="4:4">
      <c r="D4495" t="s">
        <v>637</v>
      </c>
    </row>
    <row r="4496" spans="4:4">
      <c r="D4496" t="s">
        <v>638</v>
      </c>
    </row>
    <row r="4497" spans="4:4">
      <c r="D4497" t="s">
        <v>639</v>
      </c>
    </row>
    <row r="4498" spans="4:4">
      <c r="D4498" t="s">
        <v>640</v>
      </c>
    </row>
    <row r="4499" spans="4:4">
      <c r="D4499" t="s">
        <v>641</v>
      </c>
    </row>
    <row r="4500" spans="4:4">
      <c r="D4500" t="s">
        <v>642</v>
      </c>
    </row>
    <row r="4501" spans="4:4">
      <c r="D4501" t="s">
        <v>643</v>
      </c>
    </row>
    <row r="4502" spans="4:4">
      <c r="D4502" t="s">
        <v>644</v>
      </c>
    </row>
    <row r="4503" spans="4:4">
      <c r="D4503" t="s">
        <v>645</v>
      </c>
    </row>
    <row r="4504" spans="4:4">
      <c r="D4504" t="s">
        <v>646</v>
      </c>
    </row>
    <row r="4505" spans="4:4">
      <c r="D4505" t="s">
        <v>647</v>
      </c>
    </row>
    <row r="4506" spans="4:4">
      <c r="D4506" t="s">
        <v>648</v>
      </c>
    </row>
    <row r="4507" spans="4:4">
      <c r="D4507" t="s">
        <v>649</v>
      </c>
    </row>
    <row r="4508" spans="4:4">
      <c r="D4508" t="s">
        <v>650</v>
      </c>
    </row>
    <row r="4509" spans="4:4">
      <c r="D4509" t="s">
        <v>651</v>
      </c>
    </row>
    <row r="4510" spans="4:4">
      <c r="D4510" t="s">
        <v>652</v>
      </c>
    </row>
    <row r="4511" spans="4:4">
      <c r="D4511" t="s">
        <v>653</v>
      </c>
    </row>
    <row r="4512" spans="4:4">
      <c r="D4512" t="s">
        <v>654</v>
      </c>
    </row>
    <row r="4513" spans="4:4">
      <c r="D4513" t="s">
        <v>655</v>
      </c>
    </row>
    <row r="4514" spans="4:4">
      <c r="D4514" t="s">
        <v>656</v>
      </c>
    </row>
    <row r="4515" spans="4:4">
      <c r="D4515" t="s">
        <v>657</v>
      </c>
    </row>
    <row r="4516" spans="4:4">
      <c r="D4516" t="s">
        <v>658</v>
      </c>
    </row>
    <row r="4517" spans="4:4">
      <c r="D4517" t="s">
        <v>659</v>
      </c>
    </row>
    <row r="4518" spans="4:4">
      <c r="D4518" t="s">
        <v>660</v>
      </c>
    </row>
    <row r="4519" spans="4:4">
      <c r="D4519" t="s">
        <v>661</v>
      </c>
    </row>
    <row r="4520" spans="4:4">
      <c r="D4520" t="s">
        <v>662</v>
      </c>
    </row>
    <row r="4521" spans="4:4">
      <c r="D4521" t="s">
        <v>663</v>
      </c>
    </row>
    <row r="4522" spans="4:4">
      <c r="D4522" t="s">
        <v>664</v>
      </c>
    </row>
    <row r="4523" spans="4:4">
      <c r="D4523" t="s">
        <v>665</v>
      </c>
    </row>
    <row r="4524" spans="4:4">
      <c r="D4524" t="s">
        <v>666</v>
      </c>
    </row>
    <row r="4525" spans="4:4">
      <c r="D4525" t="s">
        <v>667</v>
      </c>
    </row>
    <row r="4526" spans="4:4">
      <c r="D4526" t="s">
        <v>681</v>
      </c>
    </row>
    <row r="4527" spans="4:4">
      <c r="D4527" t="s">
        <v>682</v>
      </c>
    </row>
    <row r="4528" spans="4:4">
      <c r="D4528" t="s">
        <v>684</v>
      </c>
    </row>
    <row r="4529" spans="4:4">
      <c r="D4529" t="s">
        <v>685</v>
      </c>
    </row>
    <row r="4530" spans="4:4">
      <c r="D4530" t="s">
        <v>686</v>
      </c>
    </row>
    <row r="4531" spans="4:4">
      <c r="D4531" t="s">
        <v>688</v>
      </c>
    </row>
    <row r="4532" spans="4:4">
      <c r="D4532" t="s">
        <v>689</v>
      </c>
    </row>
    <row r="4533" spans="4:4">
      <c r="D4533" t="s">
        <v>690</v>
      </c>
    </row>
    <row r="4534" spans="4:4">
      <c r="D4534" t="s">
        <v>691</v>
      </c>
    </row>
    <row r="4535" spans="4:4">
      <c r="D4535" t="s">
        <v>692</v>
      </c>
    </row>
    <row r="4536" spans="4:4">
      <c r="D4536" t="s">
        <v>693</v>
      </c>
    </row>
    <row r="4537" spans="4:4">
      <c r="D4537" t="s">
        <v>694</v>
      </c>
    </row>
    <row r="4538" spans="4:4">
      <c r="D4538" t="s">
        <v>695</v>
      </c>
    </row>
    <row r="4539" spans="4:4">
      <c r="D4539" t="s">
        <v>696</v>
      </c>
    </row>
    <row r="4540" spans="4:4">
      <c r="D4540" t="s">
        <v>697</v>
      </c>
    </row>
    <row r="4541" spans="4:4">
      <c r="D4541" t="s">
        <v>698</v>
      </c>
    </row>
    <row r="4542" spans="4:4">
      <c r="D4542" t="s">
        <v>699</v>
      </c>
    </row>
    <row r="4543" spans="4:4">
      <c r="D4543" t="s">
        <v>700</v>
      </c>
    </row>
    <row r="4544" spans="4:4">
      <c r="D4544" t="s">
        <v>701</v>
      </c>
    </row>
    <row r="4545" spans="4:4">
      <c r="D4545" t="s">
        <v>703</v>
      </c>
    </row>
    <row r="4546" spans="4:4">
      <c r="D4546" t="s">
        <v>704</v>
      </c>
    </row>
    <row r="4547" spans="4:4">
      <c r="D4547" t="s">
        <v>705</v>
      </c>
    </row>
    <row r="4548" spans="4:4">
      <c r="D4548" t="s">
        <v>707</v>
      </c>
    </row>
    <row r="4549" spans="4:4">
      <c r="D4549" t="s">
        <v>709</v>
      </c>
    </row>
    <row r="4550" spans="4:4">
      <c r="D4550" t="s">
        <v>710</v>
      </c>
    </row>
    <row r="4551" spans="4:4">
      <c r="D4551" t="s">
        <v>711</v>
      </c>
    </row>
    <row r="4552" spans="4:4">
      <c r="D4552" t="s">
        <v>712</v>
      </c>
    </row>
    <row r="4553" spans="4:4">
      <c r="D4553" t="s">
        <v>713</v>
      </c>
    </row>
    <row r="4554" spans="4:4">
      <c r="D4554" t="s">
        <v>714</v>
      </c>
    </row>
    <row r="4555" spans="4:4">
      <c r="D4555" t="s">
        <v>715</v>
      </c>
    </row>
    <row r="4556" spans="4:4">
      <c r="D4556" t="s">
        <v>716</v>
      </c>
    </row>
    <row r="4557" spans="4:4">
      <c r="D4557" t="s">
        <v>717</v>
      </c>
    </row>
    <row r="4558" spans="4:4">
      <c r="D4558" t="s">
        <v>718</v>
      </c>
    </row>
    <row r="4559" spans="4:4">
      <c r="D4559" t="s">
        <v>719</v>
      </c>
    </row>
    <row r="4560" spans="4:4">
      <c r="D4560" t="s">
        <v>721</v>
      </c>
    </row>
    <row r="4561" spans="4:4">
      <c r="D4561" t="s">
        <v>723</v>
      </c>
    </row>
    <row r="4562" spans="4:4">
      <c r="D4562" t="s">
        <v>724</v>
      </c>
    </row>
    <row r="4563" spans="4:4">
      <c r="D4563" t="s">
        <v>726</v>
      </c>
    </row>
    <row r="4564" spans="4:4">
      <c r="D4564" t="s">
        <v>727</v>
      </c>
    </row>
    <row r="4565" spans="4:4">
      <c r="D4565" t="s">
        <v>728</v>
      </c>
    </row>
    <row r="4566" spans="4:4">
      <c r="D4566" t="s">
        <v>729</v>
      </c>
    </row>
    <row r="4567" spans="4:4">
      <c r="D4567" t="s">
        <v>730</v>
      </c>
    </row>
    <row r="4568" spans="4:4">
      <c r="D4568" t="s">
        <v>731</v>
      </c>
    </row>
    <row r="4569" spans="4:4">
      <c r="D4569" t="s">
        <v>732</v>
      </c>
    </row>
    <row r="4570" spans="4:4">
      <c r="D4570" t="s">
        <v>733</v>
      </c>
    </row>
    <row r="4571" spans="4:4">
      <c r="D4571" t="s">
        <v>734</v>
      </c>
    </row>
    <row r="4572" spans="4:4">
      <c r="D4572" t="s">
        <v>735</v>
      </c>
    </row>
    <row r="4573" spans="4:4">
      <c r="D4573" t="s">
        <v>736</v>
      </c>
    </row>
    <row r="4574" spans="4:4">
      <c r="D4574" t="s">
        <v>737</v>
      </c>
    </row>
    <row r="4575" spans="4:4">
      <c r="D4575" t="s">
        <v>738</v>
      </c>
    </row>
    <row r="4576" spans="4:4">
      <c r="D4576" t="s">
        <v>739</v>
      </c>
    </row>
    <row r="4577" spans="4:4">
      <c r="D4577" t="s">
        <v>740</v>
      </c>
    </row>
    <row r="4578" spans="4:4">
      <c r="D4578" t="s">
        <v>741</v>
      </c>
    </row>
    <row r="4579" spans="4:4">
      <c r="D4579" t="s">
        <v>742</v>
      </c>
    </row>
    <row r="4580" spans="4:4">
      <c r="D4580" t="s">
        <v>743</v>
      </c>
    </row>
    <row r="4581" spans="4:4">
      <c r="D4581" t="s">
        <v>744</v>
      </c>
    </row>
    <row r="4582" spans="4:4">
      <c r="D4582" t="s">
        <v>746</v>
      </c>
    </row>
    <row r="4583" spans="4:4">
      <c r="D4583" t="s">
        <v>747</v>
      </c>
    </row>
    <row r="4584" spans="4:4">
      <c r="D4584" t="s">
        <v>748</v>
      </c>
    </row>
    <row r="4585" spans="4:4">
      <c r="D4585" t="s">
        <v>749</v>
      </c>
    </row>
    <row r="4586" spans="4:4">
      <c r="D4586" t="s">
        <v>750</v>
      </c>
    </row>
    <row r="4587" spans="4:4">
      <c r="D4587" t="s">
        <v>753</v>
      </c>
    </row>
    <row r="4588" spans="4:4">
      <c r="D4588" t="s">
        <v>4421</v>
      </c>
    </row>
    <row r="4589" spans="4:4">
      <c r="D4589" t="s">
        <v>754</v>
      </c>
    </row>
    <row r="4590" spans="4:4">
      <c r="D4590" t="s">
        <v>755</v>
      </c>
    </row>
    <row r="4591" spans="4:4">
      <c r="D4591" t="s">
        <v>756</v>
      </c>
    </row>
    <row r="4592" spans="4:4">
      <c r="D4592" t="s">
        <v>757</v>
      </c>
    </row>
    <row r="4593" spans="4:4">
      <c r="D4593" t="s">
        <v>758</v>
      </c>
    </row>
    <row r="4594" spans="4:4">
      <c r="D4594" t="s">
        <v>759</v>
      </c>
    </row>
    <row r="4595" spans="4:4">
      <c r="D4595" t="s">
        <v>760</v>
      </c>
    </row>
    <row r="4596" spans="4:4">
      <c r="D4596" t="s">
        <v>761</v>
      </c>
    </row>
    <row r="4597" spans="4:4">
      <c r="D4597" t="s">
        <v>763</v>
      </c>
    </row>
    <row r="4598" spans="4:4">
      <c r="D4598" t="s">
        <v>764</v>
      </c>
    </row>
    <row r="4599" spans="4:4">
      <c r="D4599" t="s">
        <v>765</v>
      </c>
    </row>
    <row r="4600" spans="4:4">
      <c r="D4600" t="s">
        <v>766</v>
      </c>
    </row>
    <row r="4601" spans="4:4">
      <c r="D4601" t="s">
        <v>767</v>
      </c>
    </row>
    <row r="4602" spans="4:4">
      <c r="D4602" t="s">
        <v>770</v>
      </c>
    </row>
    <row r="4603" spans="4:4">
      <c r="D4603" t="s">
        <v>771</v>
      </c>
    </row>
    <row r="4604" spans="4:4">
      <c r="D4604" t="s">
        <v>772</v>
      </c>
    </row>
    <row r="4605" spans="4:4">
      <c r="D4605" t="s">
        <v>773</v>
      </c>
    </row>
    <row r="4606" spans="4:4">
      <c r="D4606" t="s">
        <v>775</v>
      </c>
    </row>
    <row r="4607" spans="4:4">
      <c r="D4607" t="s">
        <v>777</v>
      </c>
    </row>
    <row r="4608" spans="4:4">
      <c r="D4608" t="s">
        <v>778</v>
      </c>
    </row>
    <row r="4609" spans="4:4">
      <c r="D4609" t="s">
        <v>779</v>
      </c>
    </row>
    <row r="4610" spans="4:4">
      <c r="D4610" t="s">
        <v>781</v>
      </c>
    </row>
    <row r="4611" spans="4:4">
      <c r="D4611" t="s">
        <v>782</v>
      </c>
    </row>
    <row r="4612" spans="4:4">
      <c r="D4612" t="s">
        <v>783</v>
      </c>
    </row>
    <row r="4613" spans="4:4">
      <c r="D4613" t="s">
        <v>784</v>
      </c>
    </row>
    <row r="4614" spans="4:4">
      <c r="D4614" t="s">
        <v>785</v>
      </c>
    </row>
    <row r="4615" spans="4:4">
      <c r="D4615" t="s">
        <v>786</v>
      </c>
    </row>
    <row r="4616" spans="4:4">
      <c r="D4616" t="s">
        <v>787</v>
      </c>
    </row>
    <row r="4617" spans="4:4">
      <c r="D4617" t="s">
        <v>789</v>
      </c>
    </row>
    <row r="4618" spans="4:4">
      <c r="D4618" t="s">
        <v>790</v>
      </c>
    </row>
    <row r="4619" spans="4:4">
      <c r="D4619" t="s">
        <v>791</v>
      </c>
    </row>
    <row r="4620" spans="4:4">
      <c r="D4620" t="s">
        <v>792</v>
      </c>
    </row>
    <row r="4621" spans="4:4">
      <c r="D4621" t="s">
        <v>793</v>
      </c>
    </row>
    <row r="4622" spans="4:4">
      <c r="D4622" t="s">
        <v>794</v>
      </c>
    </row>
    <row r="4623" spans="4:4">
      <c r="D4623" t="s">
        <v>795</v>
      </c>
    </row>
    <row r="4624" spans="4:4">
      <c r="D4624" t="s">
        <v>796</v>
      </c>
    </row>
    <row r="4625" spans="4:4">
      <c r="D4625" t="s">
        <v>797</v>
      </c>
    </row>
    <row r="4626" spans="4:4">
      <c r="D4626" t="s">
        <v>798</v>
      </c>
    </row>
    <row r="4627" spans="4:4">
      <c r="D4627" t="s">
        <v>799</v>
      </c>
    </row>
    <row r="4628" spans="4:4">
      <c r="D4628" t="s">
        <v>801</v>
      </c>
    </row>
    <row r="4629" spans="4:4">
      <c r="D4629" t="s">
        <v>802</v>
      </c>
    </row>
    <row r="4630" spans="4:4">
      <c r="D4630" t="s">
        <v>803</v>
      </c>
    </row>
    <row r="4631" spans="4:4">
      <c r="D4631" t="s">
        <v>804</v>
      </c>
    </row>
    <row r="4632" spans="4:4">
      <c r="D4632" t="s">
        <v>805</v>
      </c>
    </row>
    <row r="4633" spans="4:4">
      <c r="D4633" t="s">
        <v>806</v>
      </c>
    </row>
    <row r="4634" spans="4:4">
      <c r="D4634" t="s">
        <v>807</v>
      </c>
    </row>
    <row r="4635" spans="4:4">
      <c r="D4635" t="s">
        <v>809</v>
      </c>
    </row>
    <row r="4636" spans="4:4">
      <c r="D4636" t="s">
        <v>810</v>
      </c>
    </row>
    <row r="4637" spans="4:4">
      <c r="D4637" t="s">
        <v>811</v>
      </c>
    </row>
    <row r="4638" spans="4:4">
      <c r="D4638" t="s">
        <v>812</v>
      </c>
    </row>
    <row r="4639" spans="4:4">
      <c r="D4639" t="s">
        <v>813</v>
      </c>
    </row>
    <row r="4640" spans="4:4">
      <c r="D4640" t="s">
        <v>814</v>
      </c>
    </row>
    <row r="4641" spans="4:4">
      <c r="D4641" t="s">
        <v>815</v>
      </c>
    </row>
    <row r="4642" spans="4:4">
      <c r="D4642" t="s">
        <v>816</v>
      </c>
    </row>
    <row r="4643" spans="4:4">
      <c r="D4643" t="s">
        <v>817</v>
      </c>
    </row>
    <row r="4644" spans="4:4">
      <c r="D4644" t="s">
        <v>818</v>
      </c>
    </row>
    <row r="4645" spans="4:4">
      <c r="D4645" t="s">
        <v>819</v>
      </c>
    </row>
    <row r="4646" spans="4:4">
      <c r="D4646" t="s">
        <v>821</v>
      </c>
    </row>
    <row r="4647" spans="4:4">
      <c r="D4647" t="s">
        <v>822</v>
      </c>
    </row>
    <row r="4648" spans="4:4">
      <c r="D4648" t="s">
        <v>823</v>
      </c>
    </row>
    <row r="4649" spans="4:4">
      <c r="D4649" t="s">
        <v>824</v>
      </c>
    </row>
    <row r="4650" spans="4:4">
      <c r="D4650" t="s">
        <v>825</v>
      </c>
    </row>
    <row r="4651" spans="4:4">
      <c r="D4651" t="s">
        <v>826</v>
      </c>
    </row>
    <row r="4652" spans="4:4">
      <c r="D4652" t="s">
        <v>827</v>
      </c>
    </row>
    <row r="4653" spans="4:4">
      <c r="D4653" t="s">
        <v>828</v>
      </c>
    </row>
    <row r="4654" spans="4:4">
      <c r="D4654" t="s">
        <v>829</v>
      </c>
    </row>
    <row r="4655" spans="4:4">
      <c r="D4655" t="s">
        <v>830</v>
      </c>
    </row>
    <row r="4656" spans="4:4">
      <c r="D4656" t="s">
        <v>831</v>
      </c>
    </row>
    <row r="4657" spans="4:4">
      <c r="D4657" t="s">
        <v>832</v>
      </c>
    </row>
    <row r="4658" spans="4:4">
      <c r="D4658" t="s">
        <v>833</v>
      </c>
    </row>
    <row r="4659" spans="4:4">
      <c r="D4659" t="s">
        <v>834</v>
      </c>
    </row>
    <row r="4660" spans="4:4">
      <c r="D4660" t="s">
        <v>836</v>
      </c>
    </row>
    <row r="4661" spans="4:4">
      <c r="D4661" t="s">
        <v>837</v>
      </c>
    </row>
    <row r="4662" spans="4:4">
      <c r="D4662" t="s">
        <v>838</v>
      </c>
    </row>
    <row r="4663" spans="4:4">
      <c r="D4663" t="s">
        <v>839</v>
      </c>
    </row>
    <row r="4664" spans="4:4">
      <c r="D4664" t="s">
        <v>840</v>
      </c>
    </row>
    <row r="4665" spans="4:4">
      <c r="D4665" t="s">
        <v>841</v>
      </c>
    </row>
    <row r="4666" spans="4:4">
      <c r="D4666" t="s">
        <v>842</v>
      </c>
    </row>
    <row r="4667" spans="4:4">
      <c r="D4667" t="s">
        <v>844</v>
      </c>
    </row>
    <row r="4668" spans="4:4">
      <c r="D4668" t="s">
        <v>845</v>
      </c>
    </row>
    <row r="4669" spans="4:4">
      <c r="D4669" t="s">
        <v>847</v>
      </c>
    </row>
    <row r="4670" spans="4:4">
      <c r="D4670" t="s">
        <v>848</v>
      </c>
    </row>
    <row r="4671" spans="4:4">
      <c r="D4671" t="s">
        <v>849</v>
      </c>
    </row>
    <row r="4672" spans="4:4">
      <c r="D4672" t="s">
        <v>850</v>
      </c>
    </row>
    <row r="4673" spans="4:4">
      <c r="D4673" t="s">
        <v>852</v>
      </c>
    </row>
    <row r="4674" spans="4:4">
      <c r="D4674" t="s">
        <v>853</v>
      </c>
    </row>
    <row r="4675" spans="4:4">
      <c r="D4675" t="s">
        <v>854</v>
      </c>
    </row>
    <row r="4676" spans="4:4">
      <c r="D4676" t="s">
        <v>855</v>
      </c>
    </row>
    <row r="4677" spans="4:4">
      <c r="D4677" t="s">
        <v>856</v>
      </c>
    </row>
    <row r="4678" spans="4:4">
      <c r="D4678" t="s">
        <v>857</v>
      </c>
    </row>
    <row r="4679" spans="4:4">
      <c r="D4679" t="s">
        <v>858</v>
      </c>
    </row>
    <row r="4680" spans="4:4">
      <c r="D4680" t="s">
        <v>859</v>
      </c>
    </row>
    <row r="4681" spans="4:4">
      <c r="D4681" t="s">
        <v>860</v>
      </c>
    </row>
    <row r="4682" spans="4:4">
      <c r="D4682" t="s">
        <v>861</v>
      </c>
    </row>
    <row r="4683" spans="4:4">
      <c r="D4683" t="s">
        <v>1206</v>
      </c>
    </row>
    <row r="4684" spans="4:4">
      <c r="D4684" t="s">
        <v>1207</v>
      </c>
    </row>
    <row r="4685" spans="4:4">
      <c r="D4685" t="s">
        <v>1208</v>
      </c>
    </row>
    <row r="4686" spans="4:4">
      <c r="D4686" t="s">
        <v>1209</v>
      </c>
    </row>
    <row r="4687" spans="4:4">
      <c r="D4687" t="s">
        <v>1211</v>
      </c>
    </row>
    <row r="4688" spans="4:4">
      <c r="D4688" t="s">
        <v>1212</v>
      </c>
    </row>
    <row r="4689" spans="4:4">
      <c r="D4689" t="s">
        <v>1213</v>
      </c>
    </row>
    <row r="4690" spans="4:4">
      <c r="D4690" t="s">
        <v>1216</v>
      </c>
    </row>
    <row r="4691" spans="4:4">
      <c r="D4691" t="s">
        <v>1217</v>
      </c>
    </row>
    <row r="4692" spans="4:4">
      <c r="D4692" t="s">
        <v>1218</v>
      </c>
    </row>
    <row r="4693" spans="4:4">
      <c r="D4693" t="s">
        <v>1219</v>
      </c>
    </row>
    <row r="4694" spans="4:4">
      <c r="D4694" t="s">
        <v>1220</v>
      </c>
    </row>
    <row r="4695" spans="4:4">
      <c r="D4695" t="s">
        <v>1221</v>
      </c>
    </row>
    <row r="4696" spans="4:4">
      <c r="D4696" t="s">
        <v>1222</v>
      </c>
    </row>
    <row r="4697" spans="4:4">
      <c r="D4697" t="s">
        <v>1223</v>
      </c>
    </row>
    <row r="4698" spans="4:4">
      <c r="D4698" t="s">
        <v>1224</v>
      </c>
    </row>
    <row r="4699" spans="4:4">
      <c r="D4699" t="s">
        <v>1225</v>
      </c>
    </row>
    <row r="4700" spans="4:4">
      <c r="D4700" t="s">
        <v>1226</v>
      </c>
    </row>
    <row r="4701" spans="4:4">
      <c r="D4701" t="s">
        <v>1227</v>
      </c>
    </row>
    <row r="4702" spans="4:4">
      <c r="D4702" t="s">
        <v>1228</v>
      </c>
    </row>
    <row r="4703" spans="4:4">
      <c r="D4703" t="s">
        <v>1229</v>
      </c>
    </row>
    <row r="4704" spans="4:4">
      <c r="D4704" t="s">
        <v>1230</v>
      </c>
    </row>
    <row r="4705" spans="4:4">
      <c r="D4705" t="s">
        <v>1232</v>
      </c>
    </row>
    <row r="4706" spans="4:4">
      <c r="D4706" t="s">
        <v>1233</v>
      </c>
    </row>
    <row r="4707" spans="4:4">
      <c r="D4707" t="s">
        <v>1234</v>
      </c>
    </row>
    <row r="4708" spans="4:4">
      <c r="D4708" t="s">
        <v>1235</v>
      </c>
    </row>
    <row r="4709" spans="4:4">
      <c r="D4709" t="s">
        <v>1236</v>
      </c>
    </row>
    <row r="4710" spans="4:4">
      <c r="D4710" t="s">
        <v>1237</v>
      </c>
    </row>
    <row r="4711" spans="4:4">
      <c r="D4711" t="s">
        <v>4428</v>
      </c>
    </row>
    <row r="4712" spans="4:4">
      <c r="D4712" t="s">
        <v>1238</v>
      </c>
    </row>
    <row r="4713" spans="4:4">
      <c r="D4713" t="s">
        <v>1239</v>
      </c>
    </row>
    <row r="4714" spans="4:4">
      <c r="D4714" t="s">
        <v>1240</v>
      </c>
    </row>
    <row r="4715" spans="4:4">
      <c r="D4715" t="s">
        <v>1241</v>
      </c>
    </row>
    <row r="4716" spans="4:4">
      <c r="D4716" t="s">
        <v>1242</v>
      </c>
    </row>
    <row r="4717" spans="4:4">
      <c r="D4717" t="s">
        <v>1243</v>
      </c>
    </row>
    <row r="4718" spans="4:4">
      <c r="D4718" t="s">
        <v>1244</v>
      </c>
    </row>
    <row r="4719" spans="4:4">
      <c r="D4719" t="s">
        <v>1245</v>
      </c>
    </row>
    <row r="4720" spans="4:4">
      <c r="D4720" t="s">
        <v>1246</v>
      </c>
    </row>
    <row r="4721" spans="4:4">
      <c r="D4721" t="s">
        <v>1247</v>
      </c>
    </row>
    <row r="4722" spans="4:4">
      <c r="D4722" t="s">
        <v>1248</v>
      </c>
    </row>
    <row r="4723" spans="4:4">
      <c r="D4723" t="s">
        <v>1249</v>
      </c>
    </row>
    <row r="4724" spans="4:4">
      <c r="D4724" t="s">
        <v>1250</v>
      </c>
    </row>
    <row r="4725" spans="4:4">
      <c r="D4725" t="s">
        <v>1251</v>
      </c>
    </row>
    <row r="4726" spans="4:4">
      <c r="D4726" t="s">
        <v>1253</v>
      </c>
    </row>
    <row r="4727" spans="4:4">
      <c r="D4727" t="s">
        <v>1255</v>
      </c>
    </row>
    <row r="4728" spans="4:4">
      <c r="D4728" t="s">
        <v>1256</v>
      </c>
    </row>
    <row r="4729" spans="4:4">
      <c r="D4729" t="s">
        <v>1257</v>
      </c>
    </row>
    <row r="4730" spans="4:4">
      <c r="D4730" t="s">
        <v>1258</v>
      </c>
    </row>
    <row r="4731" spans="4:4">
      <c r="D4731" t="s">
        <v>1259</v>
      </c>
    </row>
    <row r="4732" spans="4:4">
      <c r="D4732" t="s">
        <v>1260</v>
      </c>
    </row>
    <row r="4733" spans="4:4">
      <c r="D4733" t="s">
        <v>1261</v>
      </c>
    </row>
    <row r="4734" spans="4:4">
      <c r="D4734" t="s">
        <v>1262</v>
      </c>
    </row>
    <row r="4735" spans="4:4">
      <c r="D4735" t="s">
        <v>1263</v>
      </c>
    </row>
    <row r="4736" spans="4:4">
      <c r="D4736" t="s">
        <v>1264</v>
      </c>
    </row>
    <row r="4737" spans="4:4">
      <c r="D4737" t="s">
        <v>1265</v>
      </c>
    </row>
    <row r="4738" spans="4:4">
      <c r="D4738" t="s">
        <v>1266</v>
      </c>
    </row>
    <row r="4739" spans="4:4">
      <c r="D4739" t="s">
        <v>1267</v>
      </c>
    </row>
    <row r="4740" spans="4:4">
      <c r="D4740" t="s">
        <v>1268</v>
      </c>
    </row>
    <row r="4741" spans="4:4">
      <c r="D4741" t="s">
        <v>1269</v>
      </c>
    </row>
    <row r="4742" spans="4:4">
      <c r="D4742" t="s">
        <v>1270</v>
      </c>
    </row>
    <row r="4743" spans="4:4">
      <c r="D4743" t="s">
        <v>1271</v>
      </c>
    </row>
    <row r="4744" spans="4:4">
      <c r="D4744" t="s">
        <v>1272</v>
      </c>
    </row>
    <row r="4745" spans="4:4">
      <c r="D4745" t="s">
        <v>1273</v>
      </c>
    </row>
    <row r="4746" spans="4:4">
      <c r="D4746" t="s">
        <v>1274</v>
      </c>
    </row>
    <row r="4747" spans="4:4">
      <c r="D4747" t="s">
        <v>1275</v>
      </c>
    </row>
    <row r="4748" spans="4:4">
      <c r="D4748" t="s">
        <v>1276</v>
      </c>
    </row>
    <row r="4749" spans="4:4">
      <c r="D4749" t="s">
        <v>4429</v>
      </c>
    </row>
    <row r="4750" spans="4:4">
      <c r="D4750" t="s">
        <v>1277</v>
      </c>
    </row>
    <row r="4751" spans="4:4">
      <c r="D4751" t="s">
        <v>1278</v>
      </c>
    </row>
    <row r="4752" spans="4:4">
      <c r="D4752" t="s">
        <v>1279</v>
      </c>
    </row>
    <row r="4753" spans="4:4">
      <c r="D4753" t="s">
        <v>1280</v>
      </c>
    </row>
    <row r="4754" spans="4:4">
      <c r="D4754" t="s">
        <v>1281</v>
      </c>
    </row>
    <row r="4755" spans="4:4">
      <c r="D4755" t="s">
        <v>1282</v>
      </c>
    </row>
    <row r="4756" spans="4:4">
      <c r="D4756" t="s">
        <v>1284</v>
      </c>
    </row>
    <row r="4757" spans="4:4">
      <c r="D4757" t="s">
        <v>1285</v>
      </c>
    </row>
    <row r="4758" spans="4:4">
      <c r="D4758" t="s">
        <v>1286</v>
      </c>
    </row>
    <row r="4759" spans="4:4">
      <c r="D4759" t="s">
        <v>1287</v>
      </c>
    </row>
    <row r="4760" spans="4:4">
      <c r="D4760" t="s">
        <v>1288</v>
      </c>
    </row>
    <row r="4761" spans="4:4">
      <c r="D4761" t="s">
        <v>1290</v>
      </c>
    </row>
    <row r="4762" spans="4:4">
      <c r="D4762" t="s">
        <v>1292</v>
      </c>
    </row>
    <row r="4763" spans="4:4">
      <c r="D4763" t="s">
        <v>1293</v>
      </c>
    </row>
    <row r="4764" spans="4:4">
      <c r="D4764" t="s">
        <v>1827</v>
      </c>
    </row>
    <row r="4765" spans="4:4">
      <c r="D4765" t="s">
        <v>5048</v>
      </c>
    </row>
    <row r="4766" spans="4:4">
      <c r="D4766" t="s">
        <v>1828</v>
      </c>
    </row>
    <row r="4767" spans="4:4">
      <c r="D4767" t="s">
        <v>1829</v>
      </c>
    </row>
    <row r="4768" spans="4:4">
      <c r="D4768" t="s">
        <v>1830</v>
      </c>
    </row>
    <row r="4769" spans="4:4">
      <c r="D4769" t="s">
        <v>1831</v>
      </c>
    </row>
    <row r="4770" spans="4:4">
      <c r="D4770" t="s">
        <v>1832</v>
      </c>
    </row>
    <row r="4771" spans="4:4">
      <c r="D4771" t="s">
        <v>1833</v>
      </c>
    </row>
    <row r="4772" spans="4:4">
      <c r="D4772" t="s">
        <v>1834</v>
      </c>
    </row>
    <row r="4773" spans="4:4">
      <c r="D4773" t="s">
        <v>1835</v>
      </c>
    </row>
    <row r="4774" spans="4:4">
      <c r="D4774" t="s">
        <v>5049</v>
      </c>
    </row>
    <row r="4775" spans="4:4">
      <c r="D4775" t="s">
        <v>1836</v>
      </c>
    </row>
    <row r="4776" spans="4:4">
      <c r="D4776" t="s">
        <v>1837</v>
      </c>
    </row>
    <row r="4777" spans="4:4">
      <c r="D4777" t="s">
        <v>1838</v>
      </c>
    </row>
    <row r="4778" spans="4:4">
      <c r="D4778" t="s">
        <v>1839</v>
      </c>
    </row>
    <row r="4779" spans="4:4">
      <c r="D4779" t="s">
        <v>1840</v>
      </c>
    </row>
    <row r="4780" spans="4:4">
      <c r="D4780" t="s">
        <v>1841</v>
      </c>
    </row>
    <row r="4781" spans="4:4">
      <c r="D4781" t="s">
        <v>1842</v>
      </c>
    </row>
    <row r="4782" spans="4:4">
      <c r="D4782" t="s">
        <v>1843</v>
      </c>
    </row>
    <row r="4783" spans="4:4">
      <c r="D4783" t="s">
        <v>1844</v>
      </c>
    </row>
    <row r="4784" spans="4:4">
      <c r="D4784" t="s">
        <v>1845</v>
      </c>
    </row>
    <row r="4785" spans="4:4">
      <c r="D4785" t="s">
        <v>1846</v>
      </c>
    </row>
    <row r="4786" spans="4:4">
      <c r="D4786" t="s">
        <v>1847</v>
      </c>
    </row>
    <row r="4787" spans="4:4">
      <c r="D4787" t="s">
        <v>1848</v>
      </c>
    </row>
    <row r="4788" spans="4:4">
      <c r="D4788" t="s">
        <v>1849</v>
      </c>
    </row>
    <row r="4789" spans="4:4">
      <c r="D4789" t="s">
        <v>1850</v>
      </c>
    </row>
    <row r="4790" spans="4:4">
      <c r="D4790" t="s">
        <v>1851</v>
      </c>
    </row>
    <row r="4791" spans="4:4">
      <c r="D4791" t="s">
        <v>1852</v>
      </c>
    </row>
    <row r="4792" spans="4:4">
      <c r="D4792" t="s">
        <v>1853</v>
      </c>
    </row>
    <row r="4793" spans="4:4">
      <c r="D4793" t="s">
        <v>5050</v>
      </c>
    </row>
    <row r="4794" spans="4:4">
      <c r="D4794" t="s">
        <v>1854</v>
      </c>
    </row>
    <row r="4795" spans="4:4">
      <c r="D4795" t="s">
        <v>1855</v>
      </c>
    </row>
    <row r="4796" spans="4:4">
      <c r="D4796" t="s">
        <v>1856</v>
      </c>
    </row>
    <row r="4797" spans="4:4">
      <c r="D4797" t="s">
        <v>1857</v>
      </c>
    </row>
    <row r="4798" spans="4:4">
      <c r="D4798" t="s">
        <v>1858</v>
      </c>
    </row>
    <row r="4799" spans="4:4">
      <c r="D4799" t="s">
        <v>1859</v>
      </c>
    </row>
    <row r="4800" spans="4:4">
      <c r="D4800" t="s">
        <v>1860</v>
      </c>
    </row>
    <row r="4801" spans="4:4">
      <c r="D4801" t="s">
        <v>1861</v>
      </c>
    </row>
    <row r="4802" spans="4:4">
      <c r="D4802" t="s">
        <v>1862</v>
      </c>
    </row>
    <row r="4803" spans="4:4">
      <c r="D4803" t="s">
        <v>5051</v>
      </c>
    </row>
    <row r="4804" spans="4:4">
      <c r="D4804" t="s">
        <v>1863</v>
      </c>
    </row>
    <row r="4805" spans="4:4">
      <c r="D4805" t="s">
        <v>1864</v>
      </c>
    </row>
    <row r="4806" spans="4:4">
      <c r="D4806" t="s">
        <v>5052</v>
      </c>
    </row>
    <row r="4807" spans="4:4">
      <c r="D4807" t="s">
        <v>1865</v>
      </c>
    </row>
    <row r="4808" spans="4:4">
      <c r="D4808" t="s">
        <v>1866</v>
      </c>
    </row>
    <row r="4809" spans="4:4">
      <c r="D4809" t="s">
        <v>1867</v>
      </c>
    </row>
    <row r="4810" spans="4:4">
      <c r="D4810" t="s">
        <v>5053</v>
      </c>
    </row>
    <row r="4811" spans="4:4">
      <c r="D4811" t="s">
        <v>1868</v>
      </c>
    </row>
    <row r="4812" spans="4:4">
      <c r="D4812" t="s">
        <v>1869</v>
      </c>
    </row>
    <row r="4813" spans="4:4">
      <c r="D4813" t="s">
        <v>1870</v>
      </c>
    </row>
    <row r="4814" spans="4:4">
      <c r="D4814" t="s">
        <v>1871</v>
      </c>
    </row>
    <row r="4815" spans="4:4">
      <c r="D4815" t="s">
        <v>1872</v>
      </c>
    </row>
    <row r="4816" spans="4:4">
      <c r="D4816" t="s">
        <v>1873</v>
      </c>
    </row>
    <row r="4817" spans="4:4">
      <c r="D4817" t="s">
        <v>1874</v>
      </c>
    </row>
    <row r="4818" spans="4:4">
      <c r="D4818" t="s">
        <v>1875</v>
      </c>
    </row>
    <row r="4819" spans="4:4">
      <c r="D4819" t="s">
        <v>1876</v>
      </c>
    </row>
    <row r="4820" spans="4:4">
      <c r="D4820" t="s">
        <v>1877</v>
      </c>
    </row>
    <row r="4821" spans="4:4">
      <c r="D4821" t="s">
        <v>1878</v>
      </c>
    </row>
    <row r="4822" spans="4:4">
      <c r="D4822" t="s">
        <v>5054</v>
      </c>
    </row>
    <row r="4823" spans="4:4">
      <c r="D4823" t="s">
        <v>5055</v>
      </c>
    </row>
    <row r="4824" spans="4:4">
      <c r="D4824" t="s">
        <v>1899</v>
      </c>
    </row>
    <row r="4825" spans="4:4">
      <c r="D4825" t="s">
        <v>1900</v>
      </c>
    </row>
    <row r="4826" spans="4:4">
      <c r="D4826" t="s">
        <v>1901</v>
      </c>
    </row>
    <row r="4827" spans="4:4">
      <c r="D4827" t="s">
        <v>1902</v>
      </c>
    </row>
    <row r="4828" spans="4:4">
      <c r="D4828" t="s">
        <v>1903</v>
      </c>
    </row>
    <row r="4829" spans="4:4">
      <c r="D4829" t="s">
        <v>1904</v>
      </c>
    </row>
    <row r="4830" spans="4:4">
      <c r="D4830" t="s">
        <v>1905</v>
      </c>
    </row>
    <row r="4831" spans="4:4">
      <c r="D4831" t="s">
        <v>1906</v>
      </c>
    </row>
    <row r="4832" spans="4:4">
      <c r="D4832" t="s">
        <v>1907</v>
      </c>
    </row>
    <row r="4833" spans="4:4">
      <c r="D4833" t="s">
        <v>1908</v>
      </c>
    </row>
    <row r="4834" spans="4:4">
      <c r="D4834" t="s">
        <v>1909</v>
      </c>
    </row>
    <row r="4835" spans="4:4">
      <c r="D4835" t="s">
        <v>1910</v>
      </c>
    </row>
    <row r="4836" spans="4:4">
      <c r="D4836" t="s">
        <v>1911</v>
      </c>
    </row>
    <row r="4837" spans="4:4">
      <c r="D4837" t="s">
        <v>1912</v>
      </c>
    </row>
    <row r="4838" spans="4:4">
      <c r="D4838" t="s">
        <v>1913</v>
      </c>
    </row>
    <row r="4839" spans="4:4">
      <c r="D4839" t="s">
        <v>1914</v>
      </c>
    </row>
    <row r="4840" spans="4:4">
      <c r="D4840" t="s">
        <v>1915</v>
      </c>
    </row>
    <row r="4841" spans="4:4">
      <c r="D4841" t="s">
        <v>1916</v>
      </c>
    </row>
    <row r="4842" spans="4:4">
      <c r="D4842" t="s">
        <v>1917</v>
      </c>
    </row>
    <row r="4843" spans="4:4">
      <c r="D4843" t="s">
        <v>1918</v>
      </c>
    </row>
    <row r="4844" spans="4:4">
      <c r="D4844" t="s">
        <v>1919</v>
      </c>
    </row>
    <row r="4845" spans="4:4">
      <c r="D4845" t="s">
        <v>1920</v>
      </c>
    </row>
    <row r="4846" spans="4:4">
      <c r="D4846" t="s">
        <v>1921</v>
      </c>
    </row>
    <row r="4847" spans="4:4">
      <c r="D4847" t="s">
        <v>1922</v>
      </c>
    </row>
    <row r="4848" spans="4:4">
      <c r="D4848" t="s">
        <v>1923</v>
      </c>
    </row>
    <row r="4849" spans="4:4">
      <c r="D4849" t="s">
        <v>1924</v>
      </c>
    </row>
    <row r="4850" spans="4:4">
      <c r="D4850" t="s">
        <v>1925</v>
      </c>
    </row>
    <row r="4851" spans="4:4">
      <c r="D4851" t="s">
        <v>1926</v>
      </c>
    </row>
    <row r="4852" spans="4:4">
      <c r="D4852" t="s">
        <v>5066</v>
      </c>
    </row>
    <row r="4853" spans="4:4">
      <c r="D4853" t="s">
        <v>1927</v>
      </c>
    </row>
    <row r="4854" spans="4:4">
      <c r="D4854" t="s">
        <v>1928</v>
      </c>
    </row>
    <row r="4855" spans="4:4">
      <c r="D4855" t="s">
        <v>5067</v>
      </c>
    </row>
    <row r="4856" spans="4:4">
      <c r="D4856" t="s">
        <v>1929</v>
      </c>
    </row>
    <row r="4857" spans="4:4">
      <c r="D4857" t="s">
        <v>1930</v>
      </c>
    </row>
    <row r="4858" spans="4:4">
      <c r="D4858" t="s">
        <v>1931</v>
      </c>
    </row>
    <row r="4859" spans="4:4">
      <c r="D4859" t="s">
        <v>1932</v>
      </c>
    </row>
    <row r="4860" spans="4:4">
      <c r="D4860" t="s">
        <v>1933</v>
      </c>
    </row>
    <row r="4861" spans="4:4">
      <c r="D4861" t="s">
        <v>5068</v>
      </c>
    </row>
    <row r="4862" spans="4:4">
      <c r="D4862" t="s">
        <v>1934</v>
      </c>
    </row>
    <row r="4863" spans="4:4">
      <c r="D4863" t="s">
        <v>5069</v>
      </c>
    </row>
    <row r="4864" spans="4:4">
      <c r="D4864" t="s">
        <v>1935</v>
      </c>
    </row>
    <row r="4865" spans="4:4">
      <c r="D4865" t="s">
        <v>1936</v>
      </c>
    </row>
    <row r="4866" spans="4:4">
      <c r="D4866" t="s">
        <v>1937</v>
      </c>
    </row>
    <row r="4867" spans="4:4">
      <c r="D4867" t="s">
        <v>1938</v>
      </c>
    </row>
    <row r="4868" spans="4:4">
      <c r="D4868" t="s">
        <v>1939</v>
      </c>
    </row>
    <row r="4869" spans="4:4">
      <c r="D4869" t="s">
        <v>1940</v>
      </c>
    </row>
    <row r="4870" spans="4:4">
      <c r="D4870" t="s">
        <v>1941</v>
      </c>
    </row>
    <row r="4871" spans="4:4">
      <c r="D4871" t="s">
        <v>1942</v>
      </c>
    </row>
    <row r="4872" spans="4:4">
      <c r="D4872" t="s">
        <v>1943</v>
      </c>
    </row>
    <row r="4873" spans="4:4">
      <c r="D4873" t="s">
        <v>1944</v>
      </c>
    </row>
    <row r="4874" spans="4:4">
      <c r="D4874" t="s">
        <v>1945</v>
      </c>
    </row>
    <row r="4875" spans="4:4">
      <c r="D4875" t="s">
        <v>1946</v>
      </c>
    </row>
    <row r="4876" spans="4:4">
      <c r="D4876" t="s">
        <v>1947</v>
      </c>
    </row>
    <row r="4877" spans="4:4">
      <c r="D4877" t="s">
        <v>1948</v>
      </c>
    </row>
    <row r="4878" spans="4:4">
      <c r="D4878" t="s">
        <v>1949</v>
      </c>
    </row>
    <row r="4879" spans="4:4">
      <c r="D4879" t="s">
        <v>1950</v>
      </c>
    </row>
    <row r="4880" spans="4:4">
      <c r="D4880" t="s">
        <v>1951</v>
      </c>
    </row>
    <row r="4881" spans="4:4">
      <c r="D4881" t="s">
        <v>1952</v>
      </c>
    </row>
    <row r="4882" spans="4:4">
      <c r="D4882" t="s">
        <v>1953</v>
      </c>
    </row>
    <row r="4883" spans="4:4">
      <c r="D4883" t="s">
        <v>5070</v>
      </c>
    </row>
    <row r="4884" spans="4:4">
      <c r="D4884" t="s">
        <v>1954</v>
      </c>
    </row>
    <row r="4885" spans="4:4">
      <c r="D4885" t="s">
        <v>1955</v>
      </c>
    </row>
    <row r="4886" spans="4:4">
      <c r="D4886" t="s">
        <v>1956</v>
      </c>
    </row>
    <row r="4887" spans="4:4">
      <c r="D4887" t="s">
        <v>1957</v>
      </c>
    </row>
    <row r="4888" spans="4:4">
      <c r="D4888" t="s">
        <v>5071</v>
      </c>
    </row>
    <row r="4889" spans="4:4">
      <c r="D4889" t="s">
        <v>1958</v>
      </c>
    </row>
    <row r="4890" spans="4:4">
      <c r="D4890" t="s">
        <v>1959</v>
      </c>
    </row>
    <row r="4891" spans="4:4">
      <c r="D4891" t="s">
        <v>1960</v>
      </c>
    </row>
    <row r="4892" spans="4:4">
      <c r="D4892" t="s">
        <v>1961</v>
      </c>
    </row>
    <row r="4893" spans="4:4">
      <c r="D4893" t="s">
        <v>1962</v>
      </c>
    </row>
    <row r="4894" spans="4:4">
      <c r="D4894" t="s">
        <v>1963</v>
      </c>
    </row>
    <row r="4895" spans="4:4">
      <c r="D4895" t="s">
        <v>1964</v>
      </c>
    </row>
    <row r="4896" spans="4:4">
      <c r="D4896" t="s">
        <v>1965</v>
      </c>
    </row>
    <row r="4897" spans="4:4">
      <c r="D4897" t="s">
        <v>1966</v>
      </c>
    </row>
    <row r="4898" spans="4:4">
      <c r="D4898" t="s">
        <v>1967</v>
      </c>
    </row>
    <row r="4899" spans="4:4">
      <c r="D4899" t="s">
        <v>1968</v>
      </c>
    </row>
    <row r="4900" spans="4:4">
      <c r="D4900" t="s">
        <v>5072</v>
      </c>
    </row>
    <row r="4901" spans="4:4">
      <c r="D4901" t="s">
        <v>1969</v>
      </c>
    </row>
    <row r="4902" spans="4:4">
      <c r="D4902" t="s">
        <v>1970</v>
      </c>
    </row>
    <row r="4903" spans="4:4">
      <c r="D4903" t="s">
        <v>5073</v>
      </c>
    </row>
    <row r="4904" spans="4:4">
      <c r="D4904" t="s">
        <v>1971</v>
      </c>
    </row>
    <row r="4905" spans="4:4">
      <c r="D4905" t="s">
        <v>1972</v>
      </c>
    </row>
    <row r="4906" spans="4:4">
      <c r="D4906" t="s">
        <v>1973</v>
      </c>
    </row>
    <row r="4907" spans="4:4">
      <c r="D4907" t="s">
        <v>1974</v>
      </c>
    </row>
    <row r="4908" spans="4:4">
      <c r="D4908" t="s">
        <v>1975</v>
      </c>
    </row>
    <row r="4909" spans="4:4">
      <c r="D4909" t="s">
        <v>5074</v>
      </c>
    </row>
    <row r="4910" spans="4:4">
      <c r="D4910" t="s">
        <v>1976</v>
      </c>
    </row>
    <row r="4911" spans="4:4">
      <c r="D4911" t="s">
        <v>1977</v>
      </c>
    </row>
    <row r="4912" spans="4:4">
      <c r="D4912" t="s">
        <v>1978</v>
      </c>
    </row>
    <row r="4913" spans="4:4">
      <c r="D4913" t="s">
        <v>1979</v>
      </c>
    </row>
    <row r="4914" spans="4:4">
      <c r="D4914" t="s">
        <v>1980</v>
      </c>
    </row>
    <row r="4915" spans="4:4">
      <c r="D4915" t="s">
        <v>1981</v>
      </c>
    </row>
    <row r="4916" spans="4:4">
      <c r="D4916" t="s">
        <v>1982</v>
      </c>
    </row>
    <row r="4917" spans="4:4">
      <c r="D4917" t="s">
        <v>1983</v>
      </c>
    </row>
    <row r="4918" spans="4:4">
      <c r="D4918" t="s">
        <v>1984</v>
      </c>
    </row>
    <row r="4919" spans="4:4">
      <c r="D4919" t="s">
        <v>1985</v>
      </c>
    </row>
    <row r="4920" spans="4:4">
      <c r="D4920" t="s">
        <v>1986</v>
      </c>
    </row>
    <row r="4921" spans="4:4">
      <c r="D4921" t="s">
        <v>1987</v>
      </c>
    </row>
    <row r="4922" spans="4:4">
      <c r="D4922" t="s">
        <v>1988</v>
      </c>
    </row>
    <row r="4923" spans="4:4">
      <c r="D4923" t="s">
        <v>1989</v>
      </c>
    </row>
    <row r="4924" spans="4:4">
      <c r="D4924" t="s">
        <v>1990</v>
      </c>
    </row>
    <row r="4925" spans="4:4">
      <c r="D4925" t="s">
        <v>1991</v>
      </c>
    </row>
    <row r="4926" spans="4:4">
      <c r="D4926" t="s">
        <v>1992</v>
      </c>
    </row>
    <row r="4927" spans="4:4">
      <c r="D4927" t="s">
        <v>1993</v>
      </c>
    </row>
    <row r="4928" spans="4:4">
      <c r="D4928" t="s">
        <v>5075</v>
      </c>
    </row>
    <row r="4929" spans="4:4">
      <c r="D4929" t="s">
        <v>1994</v>
      </c>
    </row>
    <row r="4930" spans="4:4">
      <c r="D4930" t="s">
        <v>1995</v>
      </c>
    </row>
    <row r="4931" spans="4:4">
      <c r="D4931" t="s">
        <v>1996</v>
      </c>
    </row>
    <row r="4932" spans="4:4">
      <c r="D4932" t="s">
        <v>1997</v>
      </c>
    </row>
    <row r="4933" spans="4:4">
      <c r="D4933" t="s">
        <v>1998</v>
      </c>
    </row>
    <row r="4934" spans="4:4">
      <c r="D4934" t="s">
        <v>1999</v>
      </c>
    </row>
    <row r="4935" spans="4:4">
      <c r="D4935" t="s">
        <v>2000</v>
      </c>
    </row>
    <row r="4936" spans="4:4">
      <c r="D4936" t="s">
        <v>5076</v>
      </c>
    </row>
    <row r="4937" spans="4:4">
      <c r="D4937" t="s">
        <v>2001</v>
      </c>
    </row>
    <row r="4938" spans="4:4">
      <c r="D4938" t="s">
        <v>2002</v>
      </c>
    </row>
    <row r="4939" spans="4:4">
      <c r="D4939" t="s">
        <v>2003</v>
      </c>
    </row>
    <row r="4940" spans="4:4">
      <c r="D4940" t="s">
        <v>2004</v>
      </c>
    </row>
    <row r="4941" spans="4:4">
      <c r="D4941" t="s">
        <v>2005</v>
      </c>
    </row>
    <row r="4942" spans="4:4">
      <c r="D4942" t="s">
        <v>5077</v>
      </c>
    </row>
    <row r="4943" spans="4:4">
      <c r="D4943" t="s">
        <v>2006</v>
      </c>
    </row>
    <row r="4944" spans="4:4">
      <c r="D4944" t="s">
        <v>2200</v>
      </c>
    </row>
    <row r="4945" spans="4:4">
      <c r="D4945" t="s">
        <v>2201</v>
      </c>
    </row>
    <row r="4946" spans="4:4">
      <c r="D4946" t="s">
        <v>2202</v>
      </c>
    </row>
    <row r="4947" spans="4:4">
      <c r="D4947" t="s">
        <v>2204</v>
      </c>
    </row>
    <row r="4948" spans="4:4">
      <c r="D4948" t="s">
        <v>2205</v>
      </c>
    </row>
    <row r="4949" spans="4:4">
      <c r="D4949" t="s">
        <v>2206</v>
      </c>
    </row>
    <row r="4950" spans="4:4">
      <c r="D4950" t="s">
        <v>2207</v>
      </c>
    </row>
    <row r="4951" spans="4:4">
      <c r="D4951" t="s">
        <v>2208</v>
      </c>
    </row>
    <row r="4952" spans="4:4">
      <c r="D4952" t="s">
        <v>2210</v>
      </c>
    </row>
    <row r="4953" spans="4:4">
      <c r="D4953" t="s">
        <v>2211</v>
      </c>
    </row>
    <row r="4954" spans="4:4">
      <c r="D4954" t="s">
        <v>2212</v>
      </c>
    </row>
    <row r="4955" spans="4:4">
      <c r="D4955" t="s">
        <v>2213</v>
      </c>
    </row>
    <row r="4956" spans="4:4">
      <c r="D4956" t="s">
        <v>2218</v>
      </c>
    </row>
    <row r="4957" spans="4:4">
      <c r="D4957" t="s">
        <v>2219</v>
      </c>
    </row>
    <row r="4958" spans="4:4">
      <c r="D4958" t="s">
        <v>2220</v>
      </c>
    </row>
    <row r="4959" spans="4:4">
      <c r="D4959" t="s">
        <v>2221</v>
      </c>
    </row>
    <row r="4960" spans="4:4">
      <c r="D4960" t="s">
        <v>2224</v>
      </c>
    </row>
    <row r="4961" spans="4:4">
      <c r="D4961" t="s">
        <v>2226</v>
      </c>
    </row>
    <row r="4962" spans="4:4">
      <c r="D4962" t="s">
        <v>2227</v>
      </c>
    </row>
    <row r="4963" spans="4:4">
      <c r="D4963" t="s">
        <v>2228</v>
      </c>
    </row>
    <row r="4964" spans="4:4">
      <c r="D4964" t="s">
        <v>2229</v>
      </c>
    </row>
    <row r="4965" spans="4:4">
      <c r="D4965" t="s">
        <v>2230</v>
      </c>
    </row>
    <row r="4966" spans="4:4">
      <c r="D4966" t="s">
        <v>2231</v>
      </c>
    </row>
    <row r="4967" spans="4:4">
      <c r="D4967" t="s">
        <v>2232</v>
      </c>
    </row>
    <row r="4968" spans="4:4">
      <c r="D4968" t="s">
        <v>2233</v>
      </c>
    </row>
    <row r="4969" spans="4:4">
      <c r="D4969" t="s">
        <v>2236</v>
      </c>
    </row>
    <row r="4970" spans="4:4">
      <c r="D4970" t="s">
        <v>2237</v>
      </c>
    </row>
    <row r="4971" spans="4:4">
      <c r="D4971" t="s">
        <v>2238</v>
      </c>
    </row>
    <row r="4972" spans="4:4">
      <c r="D4972" t="s">
        <v>2239</v>
      </c>
    </row>
    <row r="4973" spans="4:4">
      <c r="D4973" t="s">
        <v>2240</v>
      </c>
    </row>
    <row r="4974" spans="4:4">
      <c r="D4974" t="s">
        <v>2241</v>
      </c>
    </row>
    <row r="4975" spans="4:4">
      <c r="D4975" t="s">
        <v>2242</v>
      </c>
    </row>
    <row r="4976" spans="4:4">
      <c r="D4976" t="s">
        <v>2244</v>
      </c>
    </row>
    <row r="4977" spans="4:4">
      <c r="D4977" t="s">
        <v>2245</v>
      </c>
    </row>
    <row r="4978" spans="4:4">
      <c r="D4978" t="s">
        <v>2246</v>
      </c>
    </row>
    <row r="4979" spans="4:4">
      <c r="D4979" t="s">
        <v>2249</v>
      </c>
    </row>
    <row r="4980" spans="4:4">
      <c r="D4980" t="s">
        <v>2250</v>
      </c>
    </row>
    <row r="4981" spans="4:4">
      <c r="D4981" t="s">
        <v>2251</v>
      </c>
    </row>
    <row r="4982" spans="4:4">
      <c r="D4982" t="s">
        <v>2252</v>
      </c>
    </row>
    <row r="4983" spans="4:4">
      <c r="D4983" t="s">
        <v>2254</v>
      </c>
    </row>
    <row r="4984" spans="4:4">
      <c r="D4984" t="s">
        <v>2255</v>
      </c>
    </row>
    <row r="4985" spans="4:4">
      <c r="D4985" t="s">
        <v>2256</v>
      </c>
    </row>
    <row r="4986" spans="4:4">
      <c r="D4986" t="s">
        <v>2258</v>
      </c>
    </row>
    <row r="4987" spans="4:4">
      <c r="D4987" t="s">
        <v>2259</v>
      </c>
    </row>
    <row r="4988" spans="4:4">
      <c r="D4988" t="s">
        <v>2260</v>
      </c>
    </row>
    <row r="4989" spans="4:4">
      <c r="D4989" t="s">
        <v>2261</v>
      </c>
    </row>
    <row r="4990" spans="4:4">
      <c r="D4990" t="s">
        <v>2263</v>
      </c>
    </row>
    <row r="4991" spans="4:4">
      <c r="D4991" t="s">
        <v>2265</v>
      </c>
    </row>
    <row r="4992" spans="4:4">
      <c r="D4992" t="s">
        <v>2268</v>
      </c>
    </row>
    <row r="4993" spans="4:4">
      <c r="D4993" t="s">
        <v>2269</v>
      </c>
    </row>
    <row r="4994" spans="4:4">
      <c r="D4994" t="s">
        <v>2271</v>
      </c>
    </row>
    <row r="4995" spans="4:4">
      <c r="D4995" t="s">
        <v>2272</v>
      </c>
    </row>
    <row r="4996" spans="4:4">
      <c r="D4996" t="s">
        <v>2273</v>
      </c>
    </row>
    <row r="4997" spans="4:4">
      <c r="D4997" t="s">
        <v>2274</v>
      </c>
    </row>
    <row r="4998" spans="4:4">
      <c r="D4998" t="s">
        <v>2275</v>
      </c>
    </row>
    <row r="4999" spans="4:4">
      <c r="D4999" t="s">
        <v>2277</v>
      </c>
    </row>
    <row r="5000" spans="4:4">
      <c r="D5000" t="s">
        <v>2279</v>
      </c>
    </row>
    <row r="5001" spans="4:4">
      <c r="D5001" t="s">
        <v>2280</v>
      </c>
    </row>
    <row r="5002" spans="4:4">
      <c r="D5002" t="s">
        <v>2281</v>
      </c>
    </row>
    <row r="5003" spans="4:4">
      <c r="D5003" t="s">
        <v>2284</v>
      </c>
    </row>
    <row r="5004" spans="4:4">
      <c r="D5004" t="s">
        <v>2285</v>
      </c>
    </row>
    <row r="5005" spans="4:4">
      <c r="D5005" t="s">
        <v>5078</v>
      </c>
    </row>
    <row r="5006" spans="4:4">
      <c r="D5006" t="s">
        <v>2286</v>
      </c>
    </row>
    <row r="5007" spans="4:4">
      <c r="D5007" t="s">
        <v>2287</v>
      </c>
    </row>
    <row r="5008" spans="4:4">
      <c r="D5008" t="s">
        <v>2288</v>
      </c>
    </row>
    <row r="5009" spans="4:4">
      <c r="D5009" t="s">
        <v>2289</v>
      </c>
    </row>
    <row r="5010" spans="4:4">
      <c r="D5010" t="s">
        <v>2290</v>
      </c>
    </row>
    <row r="5011" spans="4:4">
      <c r="D5011" t="s">
        <v>2292</v>
      </c>
    </row>
    <row r="5012" spans="4:4">
      <c r="D5012" t="s">
        <v>2296</v>
      </c>
    </row>
    <row r="5013" spans="4:4">
      <c r="D5013" t="s">
        <v>2298</v>
      </c>
    </row>
    <row r="5014" spans="4:4">
      <c r="D5014" t="s">
        <v>2299</v>
      </c>
    </row>
    <row r="5015" spans="4:4">
      <c r="D5015" t="s">
        <v>2300</v>
      </c>
    </row>
    <row r="5016" spans="4:4">
      <c r="D5016" t="s">
        <v>2301</v>
      </c>
    </row>
    <row r="5017" spans="4:4">
      <c r="D5017" t="s">
        <v>2303</v>
      </c>
    </row>
    <row r="5018" spans="4:4">
      <c r="D5018" t="s">
        <v>2305</v>
      </c>
    </row>
    <row r="5019" spans="4:4">
      <c r="D5019" t="s">
        <v>2306</v>
      </c>
    </row>
    <row r="5020" spans="4:4">
      <c r="D5020" t="s">
        <v>2307</v>
      </c>
    </row>
    <row r="5021" spans="4:4">
      <c r="D5021" t="s">
        <v>2309</v>
      </c>
    </row>
    <row r="5022" spans="4:4">
      <c r="D5022" t="s">
        <v>2310</v>
      </c>
    </row>
    <row r="5023" spans="4:4">
      <c r="D5023" t="s">
        <v>2311</v>
      </c>
    </row>
    <row r="5024" spans="4:4">
      <c r="D5024" t="s">
        <v>2313</v>
      </c>
    </row>
    <row r="5025" spans="4:4">
      <c r="D5025" t="s">
        <v>2314</v>
      </c>
    </row>
    <row r="5026" spans="4:4">
      <c r="D5026" t="s">
        <v>2315</v>
      </c>
    </row>
    <row r="5027" spans="4:4">
      <c r="D5027" t="s">
        <v>2316</v>
      </c>
    </row>
    <row r="5028" spans="4:4">
      <c r="D5028" t="s">
        <v>2317</v>
      </c>
    </row>
    <row r="5029" spans="4:4">
      <c r="D5029" t="s">
        <v>2318</v>
      </c>
    </row>
    <row r="5030" spans="4:4">
      <c r="D5030" t="s">
        <v>2319</v>
      </c>
    </row>
    <row r="5031" spans="4:4">
      <c r="D5031" t="s">
        <v>2320</v>
      </c>
    </row>
    <row r="5032" spans="4:4">
      <c r="D5032" t="s">
        <v>2476</v>
      </c>
    </row>
    <row r="5033" spans="4:4">
      <c r="D5033" t="s">
        <v>2478</v>
      </c>
    </row>
    <row r="5034" spans="4:4">
      <c r="D5034" t="s">
        <v>2479</v>
      </c>
    </row>
    <row r="5035" spans="4:4">
      <c r="D5035" t="s">
        <v>2480</v>
      </c>
    </row>
    <row r="5036" spans="4:4">
      <c r="D5036" t="s">
        <v>2482</v>
      </c>
    </row>
    <row r="5037" spans="4:4">
      <c r="D5037" t="s">
        <v>2483</v>
      </c>
    </row>
    <row r="5038" spans="4:4">
      <c r="D5038" t="s">
        <v>2485</v>
      </c>
    </row>
    <row r="5039" spans="4:4">
      <c r="D5039" t="s">
        <v>2487</v>
      </c>
    </row>
    <row r="5040" spans="4:4">
      <c r="D5040" t="s">
        <v>2488</v>
      </c>
    </row>
    <row r="5041" spans="4:4">
      <c r="D5041" t="s">
        <v>2489</v>
      </c>
    </row>
    <row r="5042" spans="4:4">
      <c r="D5042" t="s">
        <v>2490</v>
      </c>
    </row>
    <row r="5043" spans="4:4">
      <c r="D5043" t="s">
        <v>2491</v>
      </c>
    </row>
    <row r="5044" spans="4:4">
      <c r="D5044" t="s">
        <v>2492</v>
      </c>
    </row>
    <row r="5045" spans="4:4">
      <c r="D5045" t="s">
        <v>2493</v>
      </c>
    </row>
    <row r="5046" spans="4:4">
      <c r="D5046" t="s">
        <v>2494</v>
      </c>
    </row>
    <row r="5047" spans="4:4">
      <c r="D5047" t="s">
        <v>2495</v>
      </c>
    </row>
    <row r="5048" spans="4:4">
      <c r="D5048" t="s">
        <v>2496</v>
      </c>
    </row>
    <row r="5049" spans="4:4">
      <c r="D5049" t="s">
        <v>2499</v>
      </c>
    </row>
    <row r="5050" spans="4:4">
      <c r="D5050" t="s">
        <v>5126</v>
      </c>
    </row>
    <row r="5051" spans="4:4">
      <c r="D5051" t="s">
        <v>2501</v>
      </c>
    </row>
    <row r="5052" spans="4:4">
      <c r="D5052" t="s">
        <v>2503</v>
      </c>
    </row>
    <row r="5053" spans="4:4">
      <c r="D5053" t="s">
        <v>2504</v>
      </c>
    </row>
    <row r="5054" spans="4:4">
      <c r="D5054" t="s">
        <v>2505</v>
      </c>
    </row>
    <row r="5055" spans="4:4">
      <c r="D5055" t="s">
        <v>2506</v>
      </c>
    </row>
    <row r="5056" spans="4:4">
      <c r="D5056" t="s">
        <v>2507</v>
      </c>
    </row>
    <row r="5057" spans="4:4">
      <c r="D5057" t="s">
        <v>2508</v>
      </c>
    </row>
    <row r="5058" spans="4:4">
      <c r="D5058" t="s">
        <v>2510</v>
      </c>
    </row>
    <row r="5059" spans="4:4">
      <c r="D5059" t="s">
        <v>2512</v>
      </c>
    </row>
    <row r="5060" spans="4:4">
      <c r="D5060" t="s">
        <v>2514</v>
      </c>
    </row>
    <row r="5061" spans="4:4">
      <c r="D5061" t="s">
        <v>2515</v>
      </c>
    </row>
    <row r="5062" spans="4:4">
      <c r="D5062" t="s">
        <v>2516</v>
      </c>
    </row>
    <row r="5063" spans="4:4">
      <c r="D5063" t="s">
        <v>2517</v>
      </c>
    </row>
    <row r="5064" spans="4:4">
      <c r="D5064" t="s">
        <v>2518</v>
      </c>
    </row>
    <row r="5065" spans="4:4">
      <c r="D5065" t="s">
        <v>2519</v>
      </c>
    </row>
    <row r="5066" spans="4:4">
      <c r="D5066" t="s">
        <v>2520</v>
      </c>
    </row>
    <row r="5067" spans="4:4">
      <c r="D5067" t="s">
        <v>2522</v>
      </c>
    </row>
    <row r="5068" spans="4:4">
      <c r="D5068" t="s">
        <v>2524</v>
      </c>
    </row>
    <row r="5069" spans="4:4">
      <c r="D5069" t="s">
        <v>2525</v>
      </c>
    </row>
    <row r="5070" spans="4:4">
      <c r="D5070" t="s">
        <v>2526</v>
      </c>
    </row>
    <row r="5071" spans="4:4">
      <c r="D5071" t="s">
        <v>2527</v>
      </c>
    </row>
    <row r="5072" spans="4:4">
      <c r="D5072" t="s">
        <v>2528</v>
      </c>
    </row>
    <row r="5073" spans="4:4">
      <c r="D5073" t="s">
        <v>2529</v>
      </c>
    </row>
    <row r="5074" spans="4:4">
      <c r="D5074" t="s">
        <v>2530</v>
      </c>
    </row>
    <row r="5075" spans="4:4">
      <c r="D5075" t="s">
        <v>2531</v>
      </c>
    </row>
    <row r="5076" spans="4:4">
      <c r="D5076" t="s">
        <v>2532</v>
      </c>
    </row>
    <row r="5077" spans="4:4">
      <c r="D5077" t="s">
        <v>2533</v>
      </c>
    </row>
    <row r="5078" spans="4:4">
      <c r="D5078" t="s">
        <v>2602</v>
      </c>
    </row>
    <row r="5079" spans="4:4">
      <c r="D5079" t="s">
        <v>5127</v>
      </c>
    </row>
    <row r="5080" spans="4:4">
      <c r="D5080" t="s">
        <v>2606</v>
      </c>
    </row>
    <row r="5081" spans="4:4">
      <c r="D5081" t="s">
        <v>2607</v>
      </c>
    </row>
    <row r="5082" spans="4:4">
      <c r="D5082" t="s">
        <v>2609</v>
      </c>
    </row>
    <row r="5083" spans="4:4">
      <c r="D5083" t="s">
        <v>5130</v>
      </c>
    </row>
    <row r="5084" spans="4:4">
      <c r="D5084" t="s">
        <v>2612</v>
      </c>
    </row>
    <row r="5085" spans="4:4">
      <c r="D5085" t="s">
        <v>2613</v>
      </c>
    </row>
    <row r="5086" spans="4:4">
      <c r="D5086" t="s">
        <v>5132</v>
      </c>
    </row>
    <row r="5087" spans="4:4">
      <c r="D5087" t="s">
        <v>5134</v>
      </c>
    </row>
    <row r="5088" spans="4:4">
      <c r="D5088" t="s">
        <v>2616</v>
      </c>
    </row>
    <row r="5089" spans="4:4">
      <c r="D5089" t="s">
        <v>2617</v>
      </c>
    </row>
    <row r="5090" spans="4:4">
      <c r="D5090" t="s">
        <v>2618</v>
      </c>
    </row>
    <row r="5091" spans="4:4">
      <c r="D5091" t="s">
        <v>2621</v>
      </c>
    </row>
    <row r="5092" spans="4:4">
      <c r="D5092" t="s">
        <v>2623</v>
      </c>
    </row>
    <row r="5093" spans="4:4">
      <c r="D5093" t="s">
        <v>2625</v>
      </c>
    </row>
    <row r="5094" spans="4:4">
      <c r="D5094" t="s">
        <v>5138</v>
      </c>
    </row>
    <row r="5095" spans="4:4">
      <c r="D5095" t="s">
        <v>2634</v>
      </c>
    </row>
    <row r="5096" spans="4:4">
      <c r="D5096" t="s">
        <v>8161</v>
      </c>
    </row>
    <row r="5097" spans="4:4">
      <c r="D5097" t="s">
        <v>8165</v>
      </c>
    </row>
    <row r="5098" spans="4:4">
      <c r="D5098" t="s">
        <v>2636</v>
      </c>
    </row>
    <row r="5099" spans="4:4">
      <c r="D5099" t="s">
        <v>2638</v>
      </c>
    </row>
    <row r="5100" spans="4:4">
      <c r="D5100" t="s">
        <v>5139</v>
      </c>
    </row>
    <row r="5101" spans="4:4">
      <c r="D5101" t="s">
        <v>2643</v>
      </c>
    </row>
    <row r="5102" spans="4:4">
      <c r="D5102" t="s">
        <v>2646</v>
      </c>
    </row>
    <row r="5103" spans="4:4">
      <c r="D5103" t="s">
        <v>2649</v>
      </c>
    </row>
    <row r="5104" spans="4:4">
      <c r="D5104" t="s">
        <v>2651</v>
      </c>
    </row>
    <row r="5105" spans="4:4">
      <c r="D5105" t="s">
        <v>2652</v>
      </c>
    </row>
    <row r="5106" spans="4:4">
      <c r="D5106" t="s">
        <v>5144</v>
      </c>
    </row>
    <row r="5107" spans="4:4">
      <c r="D5107" t="s">
        <v>5146</v>
      </c>
    </row>
    <row r="5108" spans="4:4">
      <c r="D5108" t="s">
        <v>2653</v>
      </c>
    </row>
    <row r="5109" spans="4:4">
      <c r="D5109" t="s">
        <v>5149</v>
      </c>
    </row>
    <row r="5110" spans="4:4">
      <c r="D5110" t="s">
        <v>5151</v>
      </c>
    </row>
    <row r="5111" spans="4:4">
      <c r="D5111" t="s">
        <v>2654</v>
      </c>
    </row>
    <row r="5112" spans="4:4">
      <c r="D5112" t="s">
        <v>5154</v>
      </c>
    </row>
    <row r="5113" spans="4:4">
      <c r="D5113" t="s">
        <v>5156</v>
      </c>
    </row>
    <row r="5114" spans="4:4">
      <c r="D5114" t="s">
        <v>2657</v>
      </c>
    </row>
    <row r="5115" spans="4:4">
      <c r="D5115" t="s">
        <v>2659</v>
      </c>
    </row>
    <row r="5116" spans="4:4">
      <c r="D5116" t="s">
        <v>5159</v>
      </c>
    </row>
    <row r="5117" spans="4:4">
      <c r="D5117" t="s">
        <v>5160</v>
      </c>
    </row>
    <row r="5118" spans="4:4">
      <c r="D5118" t="s">
        <v>5162</v>
      </c>
    </row>
    <row r="5119" spans="4:4">
      <c r="D5119" t="s">
        <v>5163</v>
      </c>
    </row>
    <row r="5120" spans="4:4">
      <c r="D5120" t="s">
        <v>5164</v>
      </c>
    </row>
    <row r="5121" spans="4:4">
      <c r="D5121" t="s">
        <v>5166</v>
      </c>
    </row>
    <row r="5122" spans="4:4">
      <c r="D5122" t="s">
        <v>5167</v>
      </c>
    </row>
    <row r="5123" spans="4:4">
      <c r="D5123" t="s">
        <v>2671</v>
      </c>
    </row>
    <row r="5124" spans="4:4">
      <c r="D5124" t="s">
        <v>2672</v>
      </c>
    </row>
    <row r="5125" spans="4:4">
      <c r="D5125" t="s">
        <v>2674</v>
      </c>
    </row>
    <row r="5126" spans="4:4">
      <c r="D5126" t="s">
        <v>2676</v>
      </c>
    </row>
    <row r="5127" spans="4:4">
      <c r="D5127" t="s">
        <v>5170</v>
      </c>
    </row>
    <row r="5128" spans="4:4">
      <c r="D5128" t="s">
        <v>2678</v>
      </c>
    </row>
    <row r="5129" spans="4:4">
      <c r="D5129" t="s">
        <v>8169</v>
      </c>
    </row>
    <row r="5130" spans="4:4">
      <c r="D5130" t="s">
        <v>8173</v>
      </c>
    </row>
    <row r="5131" spans="4:4">
      <c r="D5131" t="s">
        <v>2680</v>
      </c>
    </row>
    <row r="5132" spans="4:4">
      <c r="D5132" t="s">
        <v>2682</v>
      </c>
    </row>
    <row r="5133" spans="4:4">
      <c r="D5133" t="s">
        <v>2684</v>
      </c>
    </row>
    <row r="5134" spans="4:4">
      <c r="D5134" t="s">
        <v>2685</v>
      </c>
    </row>
    <row r="5135" spans="4:4">
      <c r="D5135" t="s">
        <v>2687</v>
      </c>
    </row>
    <row r="5136" spans="4:4">
      <c r="D5136" t="s">
        <v>5175</v>
      </c>
    </row>
    <row r="5137" spans="4:4">
      <c r="D5137" t="s">
        <v>2694</v>
      </c>
    </row>
    <row r="5138" spans="4:4">
      <c r="D5138" t="s">
        <v>5177</v>
      </c>
    </row>
    <row r="5139" spans="4:4">
      <c r="D5139" t="s">
        <v>2696</v>
      </c>
    </row>
    <row r="5140" spans="4:4">
      <c r="D5140" t="s">
        <v>5179</v>
      </c>
    </row>
    <row r="5141" spans="4:4">
      <c r="D5141" t="s">
        <v>5181</v>
      </c>
    </row>
    <row r="5142" spans="4:4">
      <c r="D5142" t="s">
        <v>5183</v>
      </c>
    </row>
    <row r="5143" spans="4:4">
      <c r="D5143" t="s">
        <v>5185</v>
      </c>
    </row>
    <row r="5144" spans="4:4">
      <c r="D5144" t="s">
        <v>8177</v>
      </c>
    </row>
    <row r="5145" spans="4:4">
      <c r="D5145" t="s">
        <v>8179</v>
      </c>
    </row>
    <row r="5146" spans="4:4">
      <c r="D5146" t="s">
        <v>8181</v>
      </c>
    </row>
    <row r="5147" spans="4:4">
      <c r="D5147" t="s">
        <v>8183</v>
      </c>
    </row>
    <row r="5148" spans="4:4">
      <c r="D5148" t="s">
        <v>8185</v>
      </c>
    </row>
    <row r="5149" spans="4:4">
      <c r="D5149" t="s">
        <v>8187</v>
      </c>
    </row>
    <row r="5150" spans="4:4">
      <c r="D5150" t="s">
        <v>8189</v>
      </c>
    </row>
    <row r="5151" spans="4:4">
      <c r="D5151" t="s">
        <v>8191</v>
      </c>
    </row>
    <row r="5152" spans="4:4">
      <c r="D5152" t="s">
        <v>8193</v>
      </c>
    </row>
    <row r="5153" spans="4:4">
      <c r="D5153" t="s">
        <v>8195</v>
      </c>
    </row>
    <row r="5154" spans="4:4">
      <c r="D5154" t="s">
        <v>8197</v>
      </c>
    </row>
    <row r="5155" spans="4:4">
      <c r="D5155" t="s">
        <v>8199</v>
      </c>
    </row>
    <row r="5156" spans="4:4">
      <c r="D5156" t="s">
        <v>8201</v>
      </c>
    </row>
    <row r="5157" spans="4:4">
      <c r="D5157" t="s">
        <v>8203</v>
      </c>
    </row>
    <row r="5158" spans="4:4">
      <c r="D5158" t="s">
        <v>8205</v>
      </c>
    </row>
    <row r="5159" spans="4:4">
      <c r="D5159" t="s">
        <v>8207</v>
      </c>
    </row>
    <row r="5160" spans="4:4">
      <c r="D5160" t="s">
        <v>8209</v>
      </c>
    </row>
    <row r="5161" spans="4:4">
      <c r="D5161" t="s">
        <v>8211</v>
      </c>
    </row>
    <row r="5162" spans="4:4">
      <c r="D5162" t="s">
        <v>8213</v>
      </c>
    </row>
    <row r="5163" spans="4:4">
      <c r="D5163" t="s">
        <v>8215</v>
      </c>
    </row>
    <row r="5164" spans="4:4">
      <c r="D5164" t="s">
        <v>8217</v>
      </c>
    </row>
    <row r="5165" spans="4:4">
      <c r="D5165" t="s">
        <v>8219</v>
      </c>
    </row>
    <row r="5166" spans="4:4">
      <c r="D5166" t="s">
        <v>8221</v>
      </c>
    </row>
    <row r="5167" spans="4:4">
      <c r="D5167" t="s">
        <v>8223</v>
      </c>
    </row>
    <row r="5168" spans="4:4">
      <c r="D5168" t="s">
        <v>8225</v>
      </c>
    </row>
    <row r="5169" spans="4:4">
      <c r="D5169" t="s">
        <v>8227</v>
      </c>
    </row>
    <row r="5170" spans="4:4">
      <c r="D5170" t="s">
        <v>8229</v>
      </c>
    </row>
    <row r="5171" spans="4:4">
      <c r="D5171" t="s">
        <v>8231</v>
      </c>
    </row>
    <row r="5172" spans="4:4">
      <c r="D5172" t="s">
        <v>8233</v>
      </c>
    </row>
    <row r="5173" spans="4:4">
      <c r="D5173" t="s">
        <v>8235</v>
      </c>
    </row>
    <row r="5174" spans="4:4">
      <c r="D5174" t="s">
        <v>8237</v>
      </c>
    </row>
    <row r="5175" spans="4:4">
      <c r="D5175" t="s">
        <v>8239</v>
      </c>
    </row>
    <row r="5176" spans="4:4">
      <c r="D5176" t="s">
        <v>8241</v>
      </c>
    </row>
    <row r="5177" spans="4:4">
      <c r="D5177" t="s">
        <v>8243</v>
      </c>
    </row>
    <row r="5178" spans="4:4">
      <c r="D5178" t="s">
        <v>8245</v>
      </c>
    </row>
    <row r="5179" spans="4:4">
      <c r="D5179" t="s">
        <v>8247</v>
      </c>
    </row>
    <row r="5180" spans="4:4">
      <c r="D5180" t="s">
        <v>8249</v>
      </c>
    </row>
    <row r="5181" spans="4:4">
      <c r="D5181" t="s">
        <v>8251</v>
      </c>
    </row>
    <row r="5182" spans="4:4">
      <c r="D5182" t="s">
        <v>8253</v>
      </c>
    </row>
    <row r="5183" spans="4:4">
      <c r="D5183" t="s">
        <v>8255</v>
      </c>
    </row>
    <row r="5184" spans="4:4">
      <c r="D5184" t="s">
        <v>2698</v>
      </c>
    </row>
    <row r="5185" spans="4:4">
      <c r="D5185" t="s">
        <v>2702</v>
      </c>
    </row>
    <row r="5186" spans="4:4">
      <c r="D5186" t="s">
        <v>2705</v>
      </c>
    </row>
    <row r="5187" spans="4:4">
      <c r="D5187" t="s">
        <v>5188</v>
      </c>
    </row>
    <row r="5188" spans="4:4">
      <c r="D5188" t="s">
        <v>5189</v>
      </c>
    </row>
    <row r="5189" spans="4:4">
      <c r="D5189" t="s">
        <v>2708</v>
      </c>
    </row>
    <row r="5190" spans="4:4">
      <c r="D5190" t="s">
        <v>5191</v>
      </c>
    </row>
    <row r="5191" spans="4:4">
      <c r="D5191" t="s">
        <v>2710</v>
      </c>
    </row>
    <row r="5192" spans="4:4">
      <c r="D5192" t="s">
        <v>5193</v>
      </c>
    </row>
    <row r="5193" spans="4:4">
      <c r="D5193" t="s">
        <v>5194</v>
      </c>
    </row>
    <row r="5194" spans="4:4">
      <c r="D5194" t="s">
        <v>5195</v>
      </c>
    </row>
    <row r="5195" spans="4:4">
      <c r="D5195" t="s">
        <v>2714</v>
      </c>
    </row>
    <row r="5196" spans="4:4">
      <c r="D5196" t="s">
        <v>2716</v>
      </c>
    </row>
    <row r="5197" spans="4:4">
      <c r="D5197" t="s">
        <v>5197</v>
      </c>
    </row>
    <row r="5198" spans="4:4">
      <c r="D5198" t="s">
        <v>5199</v>
      </c>
    </row>
    <row r="5199" spans="4:4">
      <c r="D5199" t="s">
        <v>2719</v>
      </c>
    </row>
    <row r="5200" spans="4:4">
      <c r="D5200" t="s">
        <v>2721</v>
      </c>
    </row>
    <row r="5201" spans="4:4">
      <c r="D5201" t="s">
        <v>2723</v>
      </c>
    </row>
    <row r="5202" spans="4:4">
      <c r="D5202" t="s">
        <v>2725</v>
      </c>
    </row>
    <row r="5203" spans="4:4">
      <c r="D5203" t="s">
        <v>8257</v>
      </c>
    </row>
    <row r="5204" spans="4:4">
      <c r="D5204" t="s">
        <v>8261</v>
      </c>
    </row>
    <row r="5205" spans="4:4">
      <c r="D5205" t="s">
        <v>5200</v>
      </c>
    </row>
    <row r="5206" spans="4:4">
      <c r="D5206" t="s">
        <v>2730</v>
      </c>
    </row>
    <row r="5207" spans="4:4">
      <c r="D5207" t="s">
        <v>5202</v>
      </c>
    </row>
    <row r="5208" spans="4:4">
      <c r="D5208" t="s">
        <v>2731</v>
      </c>
    </row>
    <row r="5209" spans="4:4">
      <c r="D5209" t="s">
        <v>5205</v>
      </c>
    </row>
    <row r="5210" spans="4:4">
      <c r="D5210" t="s">
        <v>2735</v>
      </c>
    </row>
    <row r="5211" spans="4:4">
      <c r="D5211" t="s">
        <v>2737</v>
      </c>
    </row>
    <row r="5212" spans="4:4">
      <c r="D5212" t="s">
        <v>2738</v>
      </c>
    </row>
    <row r="5213" spans="4:4">
      <c r="D5213" t="s">
        <v>5209</v>
      </c>
    </row>
    <row r="5214" spans="4:4">
      <c r="D5214" t="s">
        <v>5211</v>
      </c>
    </row>
    <row r="5215" spans="4:4">
      <c r="D5215" t="s">
        <v>5213</v>
      </c>
    </row>
    <row r="5216" spans="4:4">
      <c r="D5216" t="s">
        <v>5215</v>
      </c>
    </row>
    <row r="5217" spans="4:4">
      <c r="D5217" t="s">
        <v>5217</v>
      </c>
    </row>
    <row r="5218" spans="4:4">
      <c r="D5218" t="s">
        <v>5219</v>
      </c>
    </row>
    <row r="5219" spans="4:4">
      <c r="D5219" t="s">
        <v>2934</v>
      </c>
    </row>
    <row r="5220" spans="4:4">
      <c r="D5220" t="s">
        <v>2935</v>
      </c>
    </row>
    <row r="5221" spans="4:4">
      <c r="D5221" t="s">
        <v>2936</v>
      </c>
    </row>
    <row r="5222" spans="4:4">
      <c r="D5222" t="s">
        <v>2937</v>
      </c>
    </row>
    <row r="5223" spans="4:4">
      <c r="D5223" t="s">
        <v>2938</v>
      </c>
    </row>
    <row r="5224" spans="4:4">
      <c r="D5224" t="s">
        <v>2939</v>
      </c>
    </row>
    <row r="5225" spans="4:4">
      <c r="D5225" t="s">
        <v>2940</v>
      </c>
    </row>
    <row r="5226" spans="4:4">
      <c r="D5226" t="s">
        <v>2941</v>
      </c>
    </row>
    <row r="5227" spans="4:4">
      <c r="D5227" t="s">
        <v>2942</v>
      </c>
    </row>
    <row r="5228" spans="4:4">
      <c r="D5228" t="s">
        <v>2943</v>
      </c>
    </row>
    <row r="5229" spans="4:4">
      <c r="D5229" t="s">
        <v>2944</v>
      </c>
    </row>
    <row r="5230" spans="4:4">
      <c r="D5230" t="s">
        <v>2945</v>
      </c>
    </row>
    <row r="5231" spans="4:4">
      <c r="D5231" t="s">
        <v>2946</v>
      </c>
    </row>
    <row r="5232" spans="4:4">
      <c r="D5232" t="s">
        <v>2947</v>
      </c>
    </row>
    <row r="5233" spans="4:4">
      <c r="D5233" t="s">
        <v>2948</v>
      </c>
    </row>
    <row r="5234" spans="4:4">
      <c r="D5234" t="s">
        <v>2949</v>
      </c>
    </row>
    <row r="5235" spans="4:4">
      <c r="D5235" t="s">
        <v>2950</v>
      </c>
    </row>
    <row r="5236" spans="4:4">
      <c r="D5236" t="s">
        <v>2951</v>
      </c>
    </row>
    <row r="5237" spans="4:4">
      <c r="D5237" t="s">
        <v>2952</v>
      </c>
    </row>
    <row r="5238" spans="4:4">
      <c r="D5238" t="s">
        <v>2953</v>
      </c>
    </row>
    <row r="5239" spans="4:4">
      <c r="D5239" t="s">
        <v>2954</v>
      </c>
    </row>
    <row r="5240" spans="4:4">
      <c r="D5240" t="s">
        <v>2955</v>
      </c>
    </row>
    <row r="5241" spans="4:4">
      <c r="D5241" t="s">
        <v>2957</v>
      </c>
    </row>
    <row r="5242" spans="4:4">
      <c r="D5242" t="s">
        <v>2958</v>
      </c>
    </row>
    <row r="5243" spans="4:4">
      <c r="D5243" t="s">
        <v>2959</v>
      </c>
    </row>
    <row r="5244" spans="4:4">
      <c r="D5244" t="s">
        <v>2960</v>
      </c>
    </row>
    <row r="5245" spans="4:4">
      <c r="D5245" t="s">
        <v>2961</v>
      </c>
    </row>
    <row r="5246" spans="4:4">
      <c r="D5246" t="s">
        <v>2962</v>
      </c>
    </row>
    <row r="5247" spans="4:4">
      <c r="D5247" t="s">
        <v>2963</v>
      </c>
    </row>
    <row r="5248" spans="4:4">
      <c r="D5248" t="s">
        <v>2964</v>
      </c>
    </row>
    <row r="5249" spans="4:4">
      <c r="D5249" t="s">
        <v>2965</v>
      </c>
    </row>
    <row r="5250" spans="4:4">
      <c r="D5250" t="s">
        <v>2966</v>
      </c>
    </row>
    <row r="5251" spans="4:4">
      <c r="D5251" t="s">
        <v>2967</v>
      </c>
    </row>
    <row r="5252" spans="4:4">
      <c r="D5252" t="s">
        <v>2968</v>
      </c>
    </row>
    <row r="5253" spans="4:4">
      <c r="D5253" t="s">
        <v>2969</v>
      </c>
    </row>
    <row r="5254" spans="4:4">
      <c r="D5254" t="s">
        <v>2970</v>
      </c>
    </row>
    <row r="5255" spans="4:4">
      <c r="D5255" t="s">
        <v>2971</v>
      </c>
    </row>
    <row r="5256" spans="4:4">
      <c r="D5256" t="s">
        <v>2972</v>
      </c>
    </row>
    <row r="5257" spans="4:4">
      <c r="D5257" t="s">
        <v>2973</v>
      </c>
    </row>
    <row r="5258" spans="4:4">
      <c r="D5258" t="s">
        <v>2974</v>
      </c>
    </row>
    <row r="5259" spans="4:4">
      <c r="D5259" t="s">
        <v>2975</v>
      </c>
    </row>
    <row r="5260" spans="4:4">
      <c r="D5260" t="s">
        <v>2976</v>
      </c>
    </row>
    <row r="5261" spans="4:4">
      <c r="D5261" t="s">
        <v>2977</v>
      </c>
    </row>
    <row r="5262" spans="4:4">
      <c r="D5262" t="s">
        <v>2978</v>
      </c>
    </row>
    <row r="5263" spans="4:4">
      <c r="D5263" t="s">
        <v>2979</v>
      </c>
    </row>
    <row r="5264" spans="4:4">
      <c r="D5264" t="s">
        <v>2980</v>
      </c>
    </row>
    <row r="5265" spans="4:4">
      <c r="D5265" t="s">
        <v>2981</v>
      </c>
    </row>
    <row r="5266" spans="4:4">
      <c r="D5266" t="s">
        <v>2982</v>
      </c>
    </row>
    <row r="5267" spans="4:4">
      <c r="D5267" t="s">
        <v>2983</v>
      </c>
    </row>
    <row r="5268" spans="4:4">
      <c r="D5268" t="s">
        <v>2984</v>
      </c>
    </row>
    <row r="5269" spans="4:4">
      <c r="D5269" t="s">
        <v>2985</v>
      </c>
    </row>
    <row r="5270" spans="4:4">
      <c r="D5270" t="s">
        <v>2987</v>
      </c>
    </row>
    <row r="5271" spans="4:4">
      <c r="D5271" t="s">
        <v>2988</v>
      </c>
    </row>
    <row r="5272" spans="4:4">
      <c r="D5272" t="s">
        <v>2989</v>
      </c>
    </row>
    <row r="5273" spans="4:4">
      <c r="D5273" t="s">
        <v>2990</v>
      </c>
    </row>
    <row r="5274" spans="4:4">
      <c r="D5274" t="s">
        <v>2991</v>
      </c>
    </row>
    <row r="5275" spans="4:4">
      <c r="D5275" t="s">
        <v>2992</v>
      </c>
    </row>
    <row r="5276" spans="4:4">
      <c r="D5276" t="s">
        <v>2993</v>
      </c>
    </row>
    <row r="5277" spans="4:4">
      <c r="D5277" t="s">
        <v>2994</v>
      </c>
    </row>
    <row r="5278" spans="4:4">
      <c r="D5278" t="s">
        <v>2995</v>
      </c>
    </row>
    <row r="5279" spans="4:4">
      <c r="D5279" t="s">
        <v>3055</v>
      </c>
    </row>
    <row r="5280" spans="4:4">
      <c r="D5280" t="s">
        <v>3056</v>
      </c>
    </row>
    <row r="5281" spans="4:4">
      <c r="D5281" t="s">
        <v>3057</v>
      </c>
    </row>
    <row r="5282" spans="4:4">
      <c r="D5282" t="s">
        <v>3058</v>
      </c>
    </row>
    <row r="5283" spans="4:4">
      <c r="D5283" t="s">
        <v>3059</v>
      </c>
    </row>
    <row r="5284" spans="4:4">
      <c r="D5284" t="s">
        <v>3060</v>
      </c>
    </row>
    <row r="5285" spans="4:4">
      <c r="D5285" t="s">
        <v>3061</v>
      </c>
    </row>
    <row r="5286" spans="4:4">
      <c r="D5286" t="s">
        <v>3062</v>
      </c>
    </row>
    <row r="5287" spans="4:4">
      <c r="D5287" t="s">
        <v>3063</v>
      </c>
    </row>
    <row r="5288" spans="4:4">
      <c r="D5288" t="s">
        <v>3064</v>
      </c>
    </row>
    <row r="5289" spans="4:4">
      <c r="D5289" t="s">
        <v>3065</v>
      </c>
    </row>
    <row r="5290" spans="4:4">
      <c r="D5290" t="s">
        <v>3066</v>
      </c>
    </row>
    <row r="5291" spans="4:4">
      <c r="D5291" t="s">
        <v>3067</v>
      </c>
    </row>
    <row r="5292" spans="4:4">
      <c r="D5292" t="s">
        <v>3068</v>
      </c>
    </row>
    <row r="5293" spans="4:4">
      <c r="D5293" t="s">
        <v>3069</v>
      </c>
    </row>
    <row r="5294" spans="4:4">
      <c r="D5294" t="s">
        <v>3070</v>
      </c>
    </row>
    <row r="5295" spans="4:4">
      <c r="D5295" t="s">
        <v>3071</v>
      </c>
    </row>
    <row r="5296" spans="4:4">
      <c r="D5296" t="s">
        <v>3072</v>
      </c>
    </row>
    <row r="5297" spans="4:4">
      <c r="D5297" t="s">
        <v>3073</v>
      </c>
    </row>
    <row r="5298" spans="4:4">
      <c r="D5298" t="s">
        <v>3074</v>
      </c>
    </row>
    <row r="5299" spans="4:4">
      <c r="D5299" t="s">
        <v>3075</v>
      </c>
    </row>
    <row r="5300" spans="4:4">
      <c r="D5300" t="s">
        <v>3076</v>
      </c>
    </row>
    <row r="5301" spans="4:4">
      <c r="D5301" t="s">
        <v>3077</v>
      </c>
    </row>
    <row r="5302" spans="4:4">
      <c r="D5302" t="s">
        <v>3078</v>
      </c>
    </row>
    <row r="5303" spans="4:4">
      <c r="D5303" t="s">
        <v>3079</v>
      </c>
    </row>
    <row r="5304" spans="4:4">
      <c r="D5304" t="s">
        <v>3080</v>
      </c>
    </row>
    <row r="5305" spans="4:4">
      <c r="D5305" t="s">
        <v>3081</v>
      </c>
    </row>
    <row r="5306" spans="4:4">
      <c r="D5306" t="s">
        <v>3082</v>
      </c>
    </row>
    <row r="5307" spans="4:4">
      <c r="D5307" t="s">
        <v>3083</v>
      </c>
    </row>
    <row r="5308" spans="4:4">
      <c r="D5308" t="s">
        <v>3084</v>
      </c>
    </row>
    <row r="5309" spans="4:4">
      <c r="D5309" t="s">
        <v>3085</v>
      </c>
    </row>
    <row r="5310" spans="4:4">
      <c r="D5310" t="s">
        <v>3086</v>
      </c>
    </row>
    <row r="5311" spans="4:4">
      <c r="D5311" t="s">
        <v>3087</v>
      </c>
    </row>
    <row r="5312" spans="4:4">
      <c r="D5312" t="s">
        <v>3088</v>
      </c>
    </row>
    <row r="5313" spans="4:4">
      <c r="D5313" t="s">
        <v>3089</v>
      </c>
    </row>
    <row r="5314" spans="4:4">
      <c r="D5314" t="s">
        <v>3090</v>
      </c>
    </row>
    <row r="5315" spans="4:4">
      <c r="D5315" t="s">
        <v>3091</v>
      </c>
    </row>
    <row r="5316" spans="4:4">
      <c r="D5316" t="s">
        <v>3092</v>
      </c>
    </row>
    <row r="5317" spans="4:4">
      <c r="D5317" t="s">
        <v>3093</v>
      </c>
    </row>
    <row r="5318" spans="4:4">
      <c r="D5318" t="s">
        <v>3094</v>
      </c>
    </row>
    <row r="5319" spans="4:4">
      <c r="D5319" t="s">
        <v>3095</v>
      </c>
    </row>
    <row r="5320" spans="4:4">
      <c r="D5320" t="s">
        <v>3096</v>
      </c>
    </row>
    <row r="5321" spans="4:4">
      <c r="D5321" t="s">
        <v>3097</v>
      </c>
    </row>
    <row r="5322" spans="4:4">
      <c r="D5322" t="s">
        <v>3098</v>
      </c>
    </row>
    <row r="5323" spans="4:4">
      <c r="D5323" t="s">
        <v>3099</v>
      </c>
    </row>
    <row r="5324" spans="4:4">
      <c r="D5324" t="s">
        <v>3100</v>
      </c>
    </row>
    <row r="5325" spans="4:4">
      <c r="D5325" t="s">
        <v>3101</v>
      </c>
    </row>
    <row r="5326" spans="4:4">
      <c r="D5326" t="s">
        <v>3102</v>
      </c>
    </row>
    <row r="5327" spans="4:4">
      <c r="D5327" t="s">
        <v>3103</v>
      </c>
    </row>
    <row r="5328" spans="4:4">
      <c r="D5328" t="s">
        <v>3104</v>
      </c>
    </row>
    <row r="5329" spans="4:4">
      <c r="D5329" t="s">
        <v>3105</v>
      </c>
    </row>
    <row r="5330" spans="4:4">
      <c r="D5330" t="s">
        <v>3106</v>
      </c>
    </row>
    <row r="5331" spans="4:4">
      <c r="D5331" t="s">
        <v>3107</v>
      </c>
    </row>
    <row r="5332" spans="4:4">
      <c r="D5332" t="s">
        <v>3108</v>
      </c>
    </row>
    <row r="5333" spans="4:4">
      <c r="D5333" t="s">
        <v>3109</v>
      </c>
    </row>
    <row r="5334" spans="4:4">
      <c r="D5334" t="s">
        <v>3110</v>
      </c>
    </row>
    <row r="5335" spans="4:4">
      <c r="D5335" t="s">
        <v>3111</v>
      </c>
    </row>
    <row r="5336" spans="4:4">
      <c r="D5336" t="s">
        <v>3112</v>
      </c>
    </row>
    <row r="5337" spans="4:4">
      <c r="D5337" t="s">
        <v>3113</v>
      </c>
    </row>
    <row r="5338" spans="4:4">
      <c r="D5338" t="s">
        <v>3114</v>
      </c>
    </row>
    <row r="5339" spans="4:4">
      <c r="D5339" t="s">
        <v>3115</v>
      </c>
    </row>
    <row r="5340" spans="4:4">
      <c r="D5340" t="s">
        <v>3116</v>
      </c>
    </row>
    <row r="5341" spans="4:4">
      <c r="D5341" t="s">
        <v>3117</v>
      </c>
    </row>
    <row r="5342" spans="4:4">
      <c r="D5342" t="s">
        <v>3118</v>
      </c>
    </row>
    <row r="5343" spans="4:4">
      <c r="D5343" t="s">
        <v>3119</v>
      </c>
    </row>
    <row r="5344" spans="4:4">
      <c r="D5344" t="s">
        <v>3120</v>
      </c>
    </row>
    <row r="5345" spans="4:4">
      <c r="D5345" t="s">
        <v>3121</v>
      </c>
    </row>
    <row r="5346" spans="4:4">
      <c r="D5346" t="s">
        <v>3122</v>
      </c>
    </row>
    <row r="5347" spans="4:4">
      <c r="D5347" t="s">
        <v>3123</v>
      </c>
    </row>
    <row r="5348" spans="4:4">
      <c r="D5348" t="s">
        <v>3124</v>
      </c>
    </row>
    <row r="5349" spans="4:4">
      <c r="D5349" t="s">
        <v>3125</v>
      </c>
    </row>
    <row r="5350" spans="4:4">
      <c r="D5350" t="s">
        <v>3126</v>
      </c>
    </row>
    <row r="5351" spans="4:4">
      <c r="D5351" t="s">
        <v>3127</v>
      </c>
    </row>
    <row r="5352" spans="4:4">
      <c r="D5352" t="s">
        <v>3128</v>
      </c>
    </row>
    <row r="5353" spans="4:4">
      <c r="D5353" t="s">
        <v>3129</v>
      </c>
    </row>
    <row r="5354" spans="4:4">
      <c r="D5354" t="s">
        <v>3130</v>
      </c>
    </row>
    <row r="5355" spans="4:4">
      <c r="D5355" t="s">
        <v>3131</v>
      </c>
    </row>
    <row r="5356" spans="4:4">
      <c r="D5356" t="s">
        <v>3132</v>
      </c>
    </row>
    <row r="5357" spans="4:4">
      <c r="D5357" t="s">
        <v>3133</v>
      </c>
    </row>
    <row r="5358" spans="4:4">
      <c r="D5358" t="s">
        <v>3134</v>
      </c>
    </row>
    <row r="5359" spans="4:4">
      <c r="D5359" t="s">
        <v>3135</v>
      </c>
    </row>
    <row r="5360" spans="4:4">
      <c r="D5360" t="s">
        <v>3136</v>
      </c>
    </row>
    <row r="5361" spans="4:4">
      <c r="D5361" t="s">
        <v>3137</v>
      </c>
    </row>
    <row r="5362" spans="4:4">
      <c r="D5362" t="s">
        <v>3138</v>
      </c>
    </row>
    <row r="5363" spans="4:4">
      <c r="D5363" t="s">
        <v>3139</v>
      </c>
    </row>
    <row r="5364" spans="4:4">
      <c r="D5364" t="s">
        <v>3140</v>
      </c>
    </row>
    <row r="5365" spans="4:4">
      <c r="D5365" t="s">
        <v>3141</v>
      </c>
    </row>
    <row r="5366" spans="4:4">
      <c r="D5366" t="s">
        <v>3142</v>
      </c>
    </row>
    <row r="5367" spans="4:4">
      <c r="D5367" t="s">
        <v>3143</v>
      </c>
    </row>
    <row r="5368" spans="4:4">
      <c r="D5368" t="s">
        <v>3144</v>
      </c>
    </row>
    <row r="5369" spans="4:4">
      <c r="D5369" t="s">
        <v>3145</v>
      </c>
    </row>
    <row r="5370" spans="4:4">
      <c r="D5370" t="s">
        <v>3146</v>
      </c>
    </row>
    <row r="5371" spans="4:4">
      <c r="D5371" t="s">
        <v>3147</v>
      </c>
    </row>
    <row r="5372" spans="4:4">
      <c r="D5372" t="s">
        <v>3148</v>
      </c>
    </row>
    <row r="5373" spans="4:4">
      <c r="D5373" t="s">
        <v>3149</v>
      </c>
    </row>
    <row r="5374" spans="4:4">
      <c r="D5374" t="s">
        <v>3150</v>
      </c>
    </row>
    <row r="5375" spans="4:4">
      <c r="D5375" t="s">
        <v>3151</v>
      </c>
    </row>
    <row r="5376" spans="4:4">
      <c r="D5376" t="s">
        <v>3152</v>
      </c>
    </row>
    <row r="5377" spans="4:4">
      <c r="D5377" t="s">
        <v>3153</v>
      </c>
    </row>
    <row r="5378" spans="4:4">
      <c r="D5378" t="s">
        <v>3154</v>
      </c>
    </row>
    <row r="5379" spans="4:4">
      <c r="D5379" t="s">
        <v>3155</v>
      </c>
    </row>
    <row r="5380" spans="4:4">
      <c r="D5380" t="s">
        <v>3156</v>
      </c>
    </row>
    <row r="5381" spans="4:4">
      <c r="D5381" t="s">
        <v>3157</v>
      </c>
    </row>
    <row r="5382" spans="4:4">
      <c r="D5382" t="s">
        <v>3158</v>
      </c>
    </row>
    <row r="5383" spans="4:4">
      <c r="D5383" t="s">
        <v>3159</v>
      </c>
    </row>
    <row r="5384" spans="4:4">
      <c r="D5384" t="s">
        <v>3160</v>
      </c>
    </row>
    <row r="5385" spans="4:4">
      <c r="D5385" t="s">
        <v>3161</v>
      </c>
    </row>
    <row r="5386" spans="4:4">
      <c r="D5386" t="s">
        <v>3162</v>
      </c>
    </row>
    <row r="5387" spans="4:4">
      <c r="D5387" t="s">
        <v>3163</v>
      </c>
    </row>
    <row r="5388" spans="4:4">
      <c r="D5388" t="s">
        <v>3164</v>
      </c>
    </row>
    <row r="5389" spans="4:4">
      <c r="D5389" t="s">
        <v>3165</v>
      </c>
    </row>
    <row r="5390" spans="4:4">
      <c r="D5390" t="s">
        <v>3166</v>
      </c>
    </row>
    <row r="5391" spans="4:4">
      <c r="D5391" t="s">
        <v>3167</v>
      </c>
    </row>
    <row r="5392" spans="4:4">
      <c r="D5392" t="s">
        <v>3168</v>
      </c>
    </row>
    <row r="5393" spans="4:4">
      <c r="D5393" t="s">
        <v>3169</v>
      </c>
    </row>
    <row r="5394" spans="4:4">
      <c r="D5394" t="s">
        <v>3170</v>
      </c>
    </row>
    <row r="5395" spans="4:4">
      <c r="D5395" t="s">
        <v>3171</v>
      </c>
    </row>
    <row r="5396" spans="4:4">
      <c r="D5396" t="s">
        <v>3172</v>
      </c>
    </row>
    <row r="5397" spans="4:4">
      <c r="D5397" t="s">
        <v>3173</v>
      </c>
    </row>
    <row r="5398" spans="4:4">
      <c r="D5398" t="s">
        <v>3174</v>
      </c>
    </row>
    <row r="5399" spans="4:4">
      <c r="D5399" t="s">
        <v>3175</v>
      </c>
    </row>
    <row r="5400" spans="4:4">
      <c r="D5400" t="s">
        <v>3176</v>
      </c>
    </row>
    <row r="5401" spans="4:4">
      <c r="D5401" t="s">
        <v>3177</v>
      </c>
    </row>
    <row r="5402" spans="4:4">
      <c r="D5402" t="s">
        <v>3178</v>
      </c>
    </row>
    <row r="5403" spans="4:4">
      <c r="D5403" t="s">
        <v>3179</v>
      </c>
    </row>
    <row r="5404" spans="4:4">
      <c r="D5404" t="s">
        <v>3180</v>
      </c>
    </row>
    <row r="5405" spans="4:4">
      <c r="D5405" t="s">
        <v>3181</v>
      </c>
    </row>
    <row r="5406" spans="4:4">
      <c r="D5406" t="s">
        <v>3182</v>
      </c>
    </row>
    <row r="5407" spans="4:4">
      <c r="D5407" t="s">
        <v>3346</v>
      </c>
    </row>
    <row r="5408" spans="4:4">
      <c r="D5408" t="s">
        <v>3347</v>
      </c>
    </row>
    <row r="5409" spans="4:4">
      <c r="D5409" t="s">
        <v>3348</v>
      </c>
    </row>
    <row r="5410" spans="4:4">
      <c r="D5410" t="s">
        <v>3349</v>
      </c>
    </row>
    <row r="5411" spans="4:4">
      <c r="D5411" t="s">
        <v>3350</v>
      </c>
    </row>
    <row r="5412" spans="4:4">
      <c r="D5412" t="s">
        <v>3351</v>
      </c>
    </row>
    <row r="5413" spans="4:4">
      <c r="D5413" t="s">
        <v>3352</v>
      </c>
    </row>
    <row r="5414" spans="4:4">
      <c r="D5414" t="s">
        <v>3353</v>
      </c>
    </row>
    <row r="5415" spans="4:4">
      <c r="D5415" t="s">
        <v>3354</v>
      </c>
    </row>
    <row r="5416" spans="4:4">
      <c r="D5416" t="s">
        <v>3355</v>
      </c>
    </row>
    <row r="5417" spans="4:4">
      <c r="D5417" t="s">
        <v>8633</v>
      </c>
    </row>
    <row r="5418" spans="4:4">
      <c r="D5418" t="s">
        <v>3357</v>
      </c>
    </row>
    <row r="5419" spans="4:4">
      <c r="D5419" t="s">
        <v>3358</v>
      </c>
    </row>
    <row r="5420" spans="4:4">
      <c r="D5420" t="s">
        <v>3360</v>
      </c>
    </row>
    <row r="5421" spans="4:4">
      <c r="D5421" t="s">
        <v>3363</v>
      </c>
    </row>
    <row r="5422" spans="4:4">
      <c r="D5422" t="s">
        <v>3364</v>
      </c>
    </row>
    <row r="5423" spans="4:4">
      <c r="D5423" t="s">
        <v>3365</v>
      </c>
    </row>
    <row r="5424" spans="4:4">
      <c r="D5424" t="s">
        <v>3366</v>
      </c>
    </row>
    <row r="5425" spans="4:4">
      <c r="D5425" t="s">
        <v>3369</v>
      </c>
    </row>
    <row r="5426" spans="4:4">
      <c r="D5426" t="s">
        <v>3370</v>
      </c>
    </row>
    <row r="5427" spans="4:4">
      <c r="D5427" t="s">
        <v>3371</v>
      </c>
    </row>
    <row r="5428" spans="4:4">
      <c r="D5428" t="s">
        <v>3373</v>
      </c>
    </row>
    <row r="5429" spans="4:4">
      <c r="D5429" t="s">
        <v>3374</v>
      </c>
    </row>
    <row r="5430" spans="4:4">
      <c r="D5430" t="s">
        <v>3375</v>
      </c>
    </row>
    <row r="5431" spans="4:4">
      <c r="D5431" t="s">
        <v>3376</v>
      </c>
    </row>
    <row r="5432" spans="4:4">
      <c r="D5432" t="s">
        <v>3377</v>
      </c>
    </row>
    <row r="5433" spans="4:4">
      <c r="D5433" t="s">
        <v>3378</v>
      </c>
    </row>
    <row r="5434" spans="4:4">
      <c r="D5434" t="s">
        <v>3379</v>
      </c>
    </row>
    <row r="5435" spans="4:4">
      <c r="D5435" t="s">
        <v>3380</v>
      </c>
    </row>
    <row r="5436" spans="4:4">
      <c r="D5436" t="s">
        <v>3383</v>
      </c>
    </row>
    <row r="5437" spans="4:4">
      <c r="D5437" t="s">
        <v>3385</v>
      </c>
    </row>
    <row r="5438" spans="4:4">
      <c r="D5438" t="s">
        <v>3386</v>
      </c>
    </row>
    <row r="5439" spans="4:4">
      <c r="D5439" t="s">
        <v>3388</v>
      </c>
    </row>
    <row r="5440" spans="4:4">
      <c r="D5440" t="s">
        <v>3389</v>
      </c>
    </row>
    <row r="5441" spans="4:4">
      <c r="D5441" t="s">
        <v>3390</v>
      </c>
    </row>
    <row r="5442" spans="4:4">
      <c r="D5442" t="s">
        <v>3391</v>
      </c>
    </row>
    <row r="5443" spans="4:4">
      <c r="D5443" t="s">
        <v>3393</v>
      </c>
    </row>
    <row r="5444" spans="4:4">
      <c r="D5444" t="s">
        <v>3394</v>
      </c>
    </row>
    <row r="5445" spans="4:4">
      <c r="D5445" t="s">
        <v>3395</v>
      </c>
    </row>
    <row r="5446" spans="4:4">
      <c r="D5446" t="s">
        <v>3397</v>
      </c>
    </row>
    <row r="5447" spans="4:4">
      <c r="D5447" t="s">
        <v>3399</v>
      </c>
    </row>
    <row r="5448" spans="4:4">
      <c r="D5448" t="s">
        <v>3400</v>
      </c>
    </row>
    <row r="5449" spans="4:4">
      <c r="D5449" t="s">
        <v>3401</v>
      </c>
    </row>
    <row r="5450" spans="4:4">
      <c r="D5450" t="s">
        <v>3403</v>
      </c>
    </row>
    <row r="5451" spans="4:4">
      <c r="D5451" t="s">
        <v>3406</v>
      </c>
    </row>
    <row r="5452" spans="4:4">
      <c r="D5452" t="s">
        <v>3407</v>
      </c>
    </row>
    <row r="5453" spans="4:4">
      <c r="D5453" t="s">
        <v>3408</v>
      </c>
    </row>
    <row r="5454" spans="4:4">
      <c r="D5454" t="s">
        <v>3409</v>
      </c>
    </row>
    <row r="5455" spans="4:4">
      <c r="D5455" t="s">
        <v>3410</v>
      </c>
    </row>
    <row r="5456" spans="4:4">
      <c r="D5456" t="s">
        <v>3412</v>
      </c>
    </row>
    <row r="5457" spans="4:4">
      <c r="D5457" t="s">
        <v>3413</v>
      </c>
    </row>
    <row r="5458" spans="4:4">
      <c r="D5458" t="s">
        <v>3414</v>
      </c>
    </row>
    <row r="5459" spans="4:4">
      <c r="D5459" t="s">
        <v>3415</v>
      </c>
    </row>
    <row r="5460" spans="4:4">
      <c r="D5460" t="s">
        <v>3416</v>
      </c>
    </row>
    <row r="5461" spans="4:4">
      <c r="D5461" t="s">
        <v>3417</v>
      </c>
    </row>
    <row r="5462" spans="4:4">
      <c r="D5462" t="s">
        <v>3418</v>
      </c>
    </row>
    <row r="5463" spans="4:4">
      <c r="D5463" t="s">
        <v>3419</v>
      </c>
    </row>
    <row r="5464" spans="4:4">
      <c r="D5464" t="s">
        <v>3420</v>
      </c>
    </row>
    <row r="5465" spans="4:4">
      <c r="D5465" t="s">
        <v>3423</v>
      </c>
    </row>
    <row r="5466" spans="4:4">
      <c r="D5466" t="s">
        <v>3425</v>
      </c>
    </row>
    <row r="5467" spans="4:4">
      <c r="D5467" t="s">
        <v>3427</v>
      </c>
    </row>
    <row r="5468" spans="4:4">
      <c r="D5468" t="s">
        <v>3429</v>
      </c>
    </row>
    <row r="5469" spans="4:4">
      <c r="D5469" t="s">
        <v>3433</v>
      </c>
    </row>
    <row r="5470" spans="4:4">
      <c r="D5470" t="s">
        <v>3434</v>
      </c>
    </row>
    <row r="5471" spans="4:4">
      <c r="D5471" t="s">
        <v>3435</v>
      </c>
    </row>
    <row r="5472" spans="4:4">
      <c r="D5472" t="s">
        <v>3436</v>
      </c>
    </row>
    <row r="5473" spans="4:4">
      <c r="D5473" t="s">
        <v>3437</v>
      </c>
    </row>
    <row r="5474" spans="4:4">
      <c r="D5474" t="s">
        <v>3438</v>
      </c>
    </row>
    <row r="5475" spans="4:4">
      <c r="D5475" t="s">
        <v>3440</v>
      </c>
    </row>
    <row r="5476" spans="4:4">
      <c r="D5476" t="s">
        <v>3441</v>
      </c>
    </row>
    <row r="5477" spans="4:4">
      <c r="D5477" t="s">
        <v>3442</v>
      </c>
    </row>
    <row r="5478" spans="4:4">
      <c r="D5478" t="s">
        <v>3443</v>
      </c>
    </row>
    <row r="5479" spans="4:4">
      <c r="D5479" t="s">
        <v>3444</v>
      </c>
    </row>
    <row r="5480" spans="4:4">
      <c r="D5480" t="s">
        <v>3445</v>
      </c>
    </row>
    <row r="5481" spans="4:4">
      <c r="D5481" t="s">
        <v>3447</v>
      </c>
    </row>
    <row r="5482" spans="4:4">
      <c r="D5482" t="s">
        <v>3448</v>
      </c>
    </row>
    <row r="5483" spans="4:4">
      <c r="D5483" t="s">
        <v>3449</v>
      </c>
    </row>
    <row r="5484" spans="4:4">
      <c r="D5484" t="s">
        <v>3450</v>
      </c>
    </row>
    <row r="5485" spans="4:4">
      <c r="D5485" t="s">
        <v>3451</v>
      </c>
    </row>
    <row r="5486" spans="4:4">
      <c r="D5486" t="s">
        <v>3453</v>
      </c>
    </row>
    <row r="5487" spans="4:4">
      <c r="D5487" t="s">
        <v>3455</v>
      </c>
    </row>
    <row r="5488" spans="4:4">
      <c r="D5488" t="s">
        <v>3457</v>
      </c>
    </row>
    <row r="5489" spans="4:4">
      <c r="D5489" t="s">
        <v>3458</v>
      </c>
    </row>
    <row r="5490" spans="4:4">
      <c r="D5490" t="s">
        <v>3459</v>
      </c>
    </row>
    <row r="5491" spans="4:4">
      <c r="D5491" t="s">
        <v>3460</v>
      </c>
    </row>
    <row r="5492" spans="4:4">
      <c r="D5492" t="s">
        <v>3463</v>
      </c>
    </row>
    <row r="5493" spans="4:4">
      <c r="D5493" t="s">
        <v>3465</v>
      </c>
    </row>
    <row r="5494" spans="4:4">
      <c r="D5494" t="s">
        <v>3467</v>
      </c>
    </row>
    <row r="5495" spans="4:4">
      <c r="D5495" t="s">
        <v>3468</v>
      </c>
    </row>
    <row r="5496" spans="4:4">
      <c r="D5496" t="s">
        <v>3469</v>
      </c>
    </row>
    <row r="5497" spans="4:4">
      <c r="D5497" t="s">
        <v>3470</v>
      </c>
    </row>
    <row r="5498" spans="4:4">
      <c r="D5498" t="s">
        <v>3471</v>
      </c>
    </row>
    <row r="5499" spans="4:4">
      <c r="D5499" t="s">
        <v>3472</v>
      </c>
    </row>
    <row r="5500" spans="4:4">
      <c r="D5500" t="s">
        <v>3692</v>
      </c>
    </row>
    <row r="5501" spans="4:4">
      <c r="D5501" t="s">
        <v>3693</v>
      </c>
    </row>
    <row r="5502" spans="4:4">
      <c r="D5502" t="s">
        <v>3694</v>
      </c>
    </row>
    <row r="5503" spans="4:4">
      <c r="D5503" t="s">
        <v>3695</v>
      </c>
    </row>
    <row r="5504" spans="4:4">
      <c r="D5504" t="s">
        <v>3696</v>
      </c>
    </row>
    <row r="5505" spans="4:4">
      <c r="D5505" t="s">
        <v>3697</v>
      </c>
    </row>
    <row r="5506" spans="4:4">
      <c r="D5506" t="s">
        <v>3699</v>
      </c>
    </row>
    <row r="5507" spans="4:4">
      <c r="D5507" t="s">
        <v>3700</v>
      </c>
    </row>
    <row r="5508" spans="4:4">
      <c r="D5508" t="s">
        <v>3702</v>
      </c>
    </row>
    <row r="5509" spans="4:4">
      <c r="D5509" t="s">
        <v>3704</v>
      </c>
    </row>
    <row r="5510" spans="4:4">
      <c r="D5510" t="s">
        <v>3705</v>
      </c>
    </row>
    <row r="5511" spans="4:4">
      <c r="D5511" t="s">
        <v>3706</v>
      </c>
    </row>
    <row r="5512" spans="4:4">
      <c r="D5512" t="s">
        <v>3707</v>
      </c>
    </row>
    <row r="5513" spans="4:4">
      <c r="D5513" t="s">
        <v>3708</v>
      </c>
    </row>
    <row r="5514" spans="4:4">
      <c r="D5514" t="s">
        <v>3710</v>
      </c>
    </row>
    <row r="5515" spans="4:4">
      <c r="D5515" t="s">
        <v>3712</v>
      </c>
    </row>
    <row r="5516" spans="4:4">
      <c r="D5516" t="s">
        <v>3713</v>
      </c>
    </row>
    <row r="5517" spans="4:4">
      <c r="D5517" t="s">
        <v>3714</v>
      </c>
    </row>
    <row r="5518" spans="4:4">
      <c r="D5518" t="s">
        <v>3716</v>
      </c>
    </row>
    <row r="5519" spans="4:4">
      <c r="D5519" t="s">
        <v>3717</v>
      </c>
    </row>
    <row r="5520" spans="4:4">
      <c r="D5520" t="s">
        <v>3718</v>
      </c>
    </row>
    <row r="5521" spans="4:4">
      <c r="D5521" t="s">
        <v>3719</v>
      </c>
    </row>
    <row r="5522" spans="4:4">
      <c r="D5522" t="s">
        <v>3720</v>
      </c>
    </row>
    <row r="5523" spans="4:4">
      <c r="D5523" t="s">
        <v>3721</v>
      </c>
    </row>
    <row r="5524" spans="4:4">
      <c r="D5524" t="s">
        <v>3722</v>
      </c>
    </row>
    <row r="5525" spans="4:4">
      <c r="D5525" t="s">
        <v>3724</v>
      </c>
    </row>
    <row r="5526" spans="4:4">
      <c r="D5526" t="s">
        <v>3725</v>
      </c>
    </row>
    <row r="5527" spans="4:4">
      <c r="D5527" t="s">
        <v>3726</v>
      </c>
    </row>
    <row r="5528" spans="4:4">
      <c r="D5528" t="s">
        <v>3727</v>
      </c>
    </row>
    <row r="5529" spans="4:4">
      <c r="D5529" t="s">
        <v>3728</v>
      </c>
    </row>
    <row r="5530" spans="4:4">
      <c r="D5530" t="s">
        <v>3729</v>
      </c>
    </row>
    <row r="5531" spans="4:4">
      <c r="D5531" t="s">
        <v>3731</v>
      </c>
    </row>
    <row r="5532" spans="4:4">
      <c r="D5532" t="s">
        <v>3732</v>
      </c>
    </row>
    <row r="5533" spans="4:4">
      <c r="D5533" t="s">
        <v>3733</v>
      </c>
    </row>
    <row r="5534" spans="4:4">
      <c r="D5534" t="s">
        <v>3735</v>
      </c>
    </row>
    <row r="5535" spans="4:4">
      <c r="D5535" t="s">
        <v>3737</v>
      </c>
    </row>
    <row r="5536" spans="4:4">
      <c r="D5536" t="s">
        <v>3739</v>
      </c>
    </row>
    <row r="5537" spans="4:4">
      <c r="D5537" t="s">
        <v>3741</v>
      </c>
    </row>
    <row r="5538" spans="4:4">
      <c r="D5538" t="s">
        <v>3742</v>
      </c>
    </row>
    <row r="5539" spans="4:4">
      <c r="D5539" t="s">
        <v>3743</v>
      </c>
    </row>
    <row r="5540" spans="4:4">
      <c r="D5540" t="s">
        <v>3744</v>
      </c>
    </row>
    <row r="5541" spans="4:4">
      <c r="D5541" t="s">
        <v>3745</v>
      </c>
    </row>
    <row r="5542" spans="4:4">
      <c r="D5542" t="s">
        <v>3747</v>
      </c>
    </row>
    <row r="5543" spans="4:4">
      <c r="D5543" t="s">
        <v>3750</v>
      </c>
    </row>
    <row r="5544" spans="4:4">
      <c r="D5544" t="s">
        <v>3751</v>
      </c>
    </row>
    <row r="5545" spans="4:4">
      <c r="D5545" t="s">
        <v>3753</v>
      </c>
    </row>
    <row r="5546" spans="4:4">
      <c r="D5546" t="s">
        <v>3754</v>
      </c>
    </row>
    <row r="5547" spans="4:4">
      <c r="D5547" t="s">
        <v>3755</v>
      </c>
    </row>
    <row r="5548" spans="4:4">
      <c r="D5548" t="s">
        <v>3756</v>
      </c>
    </row>
    <row r="5549" spans="4:4">
      <c r="D5549" t="s">
        <v>5428</v>
      </c>
    </row>
  </sheetData>
  <sortState ref="A2:D2096">
    <sortCondition descending="1" ref="C2:C2096"/>
  </sortState>
  <conditionalFormatting sqref="C2:C60000">
    <cfRule type="expression" dxfId="1" priority="1">
      <formula>$C2:$C60001&lt;$B2:$B60001</formula>
    </cfRule>
  </conditionalFormatting>
  <conditionalFormatting sqref="C2:C60001">
    <cfRule type="expression" dxfId="0" priority="2">
      <formula>$C2:$C60001&gt;$B2:$B60001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BenGet">
                <anchor moveWithCells="1" sizeWithCells="1">
                  <from>
                    <xdr:col>5</xdr:col>
                    <xdr:colOff>523875</xdr:colOff>
                    <xdr:row>1</xdr:row>
                    <xdr:rowOff>66675</xdr:rowOff>
                  </from>
                  <to>
                    <xdr:col>7</xdr:col>
                    <xdr:colOff>419100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BenUpdate">
                <anchor moveWithCells="1" sizeWithCells="1">
                  <from>
                    <xdr:col>7</xdr:col>
                    <xdr:colOff>609600</xdr:colOff>
                    <xdr:row>1</xdr:row>
                    <xdr:rowOff>47625</xdr:rowOff>
                  </from>
                  <to>
                    <xdr:col>9</xdr:col>
                    <xdr:colOff>504825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Button 3">
              <controlPr defaultSize="0" print="0" autoFill="0" autoPict="0" macro="[0]!UpdateProposedThreshods10">
                <anchor moveWithCells="1" sizeWithCells="1">
                  <from>
                    <xdr:col>12</xdr:col>
                    <xdr:colOff>219075</xdr:colOff>
                    <xdr:row>1</xdr:row>
                    <xdr:rowOff>9525</xdr:rowOff>
                  </from>
                  <to>
                    <xdr:col>14</xdr:col>
                    <xdr:colOff>123825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6" name="Button 6">
              <controlPr defaultSize="0" print="0" autoFill="0" autoPict="0" macro="[0]!UpdateProposedThreshodsGreen">
                <anchor moveWithCells="1" sizeWithCells="1">
                  <from>
                    <xdr:col>9</xdr:col>
                    <xdr:colOff>762000</xdr:colOff>
                    <xdr:row>1</xdr:row>
                    <xdr:rowOff>9525</xdr:rowOff>
                  </from>
                  <to>
                    <xdr:col>11</xdr:col>
                    <xdr:colOff>657225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5060"/>
  <sheetViews>
    <sheetView topLeftCell="A336" workbookViewId="0">
      <selection activeCell="H287" sqref="H287"/>
    </sheetView>
  </sheetViews>
  <sheetFormatPr defaultColWidth="10.875" defaultRowHeight="12.75"/>
  <cols>
    <col min="1" max="1" width="10.875" style="77"/>
    <col min="2" max="2" width="19.5" style="80" bestFit="1" customWidth="1"/>
    <col min="3" max="3" width="13.125" style="77" bestFit="1" customWidth="1"/>
    <col min="4" max="16384" width="10.875" style="77"/>
  </cols>
  <sheetData>
    <row r="1" spans="1:5">
      <c r="A1" s="75" t="s">
        <v>5489</v>
      </c>
      <c r="B1" s="76" t="s">
        <v>5490</v>
      </c>
      <c r="C1" s="76" t="s">
        <v>5491</v>
      </c>
      <c r="D1" s="75" t="s">
        <v>5492</v>
      </c>
      <c r="E1" s="75" t="s">
        <v>5493</v>
      </c>
    </row>
    <row r="2" spans="1:5">
      <c r="A2" s="75">
        <v>8231555</v>
      </c>
      <c r="B2" s="76" t="s">
        <v>13</v>
      </c>
      <c r="C2" s="76">
        <v>754603685071</v>
      </c>
      <c r="D2" s="75">
        <v>88</v>
      </c>
      <c r="E2" s="75" t="s">
        <v>5494</v>
      </c>
    </row>
    <row r="3" spans="1:5">
      <c r="A3" s="75">
        <v>8232408</v>
      </c>
      <c r="B3" s="76" t="s">
        <v>17</v>
      </c>
      <c r="C3" s="76">
        <v>754603685101</v>
      </c>
      <c r="D3" s="75">
        <v>18</v>
      </c>
      <c r="E3" s="75" t="s">
        <v>5494</v>
      </c>
    </row>
    <row r="4" spans="1:5">
      <c r="A4" s="75">
        <v>8232433</v>
      </c>
      <c r="B4" s="76" t="s">
        <v>25</v>
      </c>
      <c r="C4" s="76">
        <v>754603685361</v>
      </c>
      <c r="D4" s="75">
        <v>14</v>
      </c>
      <c r="E4" s="75" t="s">
        <v>5494</v>
      </c>
    </row>
    <row r="5" spans="1:5">
      <c r="A5" s="75">
        <v>12940155</v>
      </c>
      <c r="B5" s="76" t="s">
        <v>29</v>
      </c>
      <c r="C5" s="76">
        <v>680487043518</v>
      </c>
      <c r="D5" s="75">
        <v>60</v>
      </c>
      <c r="E5" s="75" t="s">
        <v>5494</v>
      </c>
    </row>
    <row r="6" spans="1:5">
      <c r="A6" s="75">
        <v>13943224</v>
      </c>
      <c r="B6" s="76" t="s">
        <v>32</v>
      </c>
      <c r="C6" s="76">
        <v>685149553862</v>
      </c>
      <c r="D6" s="75">
        <v>70</v>
      </c>
      <c r="E6" s="75" t="s">
        <v>5494</v>
      </c>
    </row>
    <row r="7" spans="1:5">
      <c r="A7" s="75">
        <v>12940157</v>
      </c>
      <c r="B7" s="76" t="s">
        <v>35</v>
      </c>
      <c r="C7" s="76">
        <v>680487086058</v>
      </c>
      <c r="D7" s="75">
        <v>28</v>
      </c>
      <c r="E7" s="75" t="s">
        <v>5494</v>
      </c>
    </row>
    <row r="8" spans="1:5">
      <c r="A8" s="75">
        <v>12940158</v>
      </c>
      <c r="B8" s="76" t="s">
        <v>38</v>
      </c>
      <c r="C8" s="76">
        <v>680487043525</v>
      </c>
      <c r="D8" s="75">
        <v>44</v>
      </c>
      <c r="E8" s="75" t="s">
        <v>5494</v>
      </c>
    </row>
    <row r="9" spans="1:5">
      <c r="A9" s="75">
        <v>13943223</v>
      </c>
      <c r="B9" s="76" t="s">
        <v>40</v>
      </c>
      <c r="C9" s="76">
        <v>685149553787</v>
      </c>
      <c r="D9" s="75">
        <v>42</v>
      </c>
      <c r="E9" s="75" t="s">
        <v>5494</v>
      </c>
    </row>
    <row r="10" spans="1:5">
      <c r="A10" s="75">
        <v>12940159</v>
      </c>
      <c r="B10" s="76" t="s">
        <v>43</v>
      </c>
      <c r="C10" s="76">
        <v>680487043778</v>
      </c>
      <c r="D10" s="75">
        <v>25</v>
      </c>
      <c r="E10" s="75" t="s">
        <v>5494</v>
      </c>
    </row>
    <row r="11" spans="1:5">
      <c r="A11" s="75">
        <v>13943247</v>
      </c>
      <c r="B11" s="76" t="s">
        <v>45</v>
      </c>
      <c r="C11" s="76">
        <v>685149595053</v>
      </c>
      <c r="D11" s="75">
        <v>55</v>
      </c>
      <c r="E11" s="75" t="s">
        <v>5494</v>
      </c>
    </row>
    <row r="12" spans="1:5">
      <c r="A12" s="75">
        <v>12940160</v>
      </c>
      <c r="B12" s="76" t="s">
        <v>49</v>
      </c>
      <c r="C12" s="76">
        <v>680487043556</v>
      </c>
      <c r="D12" s="75">
        <v>397</v>
      </c>
      <c r="E12" s="75" t="s">
        <v>5494</v>
      </c>
    </row>
    <row r="13" spans="1:5">
      <c r="A13" s="75">
        <v>13943233</v>
      </c>
      <c r="B13" s="76" t="s">
        <v>51</v>
      </c>
      <c r="C13" s="76">
        <v>685149595060</v>
      </c>
      <c r="D13" s="75">
        <v>64</v>
      </c>
      <c r="E13" s="75" t="s">
        <v>5494</v>
      </c>
    </row>
    <row r="14" spans="1:5">
      <c r="A14" s="75">
        <v>12940161</v>
      </c>
      <c r="B14" s="76" t="s">
        <v>53</v>
      </c>
      <c r="C14" s="76">
        <v>680487046373</v>
      </c>
      <c r="D14" s="75">
        <v>1</v>
      </c>
      <c r="E14" s="75" t="s">
        <v>5494</v>
      </c>
    </row>
    <row r="15" spans="1:5">
      <c r="A15" s="75">
        <v>12940344</v>
      </c>
      <c r="B15" s="76" t="s">
        <v>58</v>
      </c>
      <c r="C15" s="76">
        <v>680487043631</v>
      </c>
      <c r="D15" s="75">
        <v>184</v>
      </c>
      <c r="E15" s="75" t="s">
        <v>5494</v>
      </c>
    </row>
    <row r="16" spans="1:5">
      <c r="A16" s="75">
        <v>13943246</v>
      </c>
      <c r="B16" s="76" t="s">
        <v>60</v>
      </c>
      <c r="C16" s="76">
        <v>685149595077</v>
      </c>
      <c r="D16" s="75">
        <v>24</v>
      </c>
      <c r="E16" s="75" t="s">
        <v>5494</v>
      </c>
    </row>
    <row r="17" spans="1:5">
      <c r="A17" s="75">
        <v>12940345</v>
      </c>
      <c r="B17" s="76" t="s">
        <v>62</v>
      </c>
      <c r="C17" s="76">
        <v>680487166224</v>
      </c>
      <c r="D17" s="75">
        <v>47</v>
      </c>
      <c r="E17" s="75" t="s">
        <v>5494</v>
      </c>
    </row>
    <row r="18" spans="1:5">
      <c r="A18" s="75">
        <v>13943243</v>
      </c>
      <c r="B18" s="76" t="s">
        <v>64</v>
      </c>
      <c r="C18" s="76">
        <v>685149595084</v>
      </c>
      <c r="D18" s="75">
        <v>28</v>
      </c>
      <c r="E18" s="75" t="s">
        <v>5494</v>
      </c>
    </row>
    <row r="19" spans="1:5">
      <c r="A19" s="75">
        <v>12940346</v>
      </c>
      <c r="B19" s="76" t="s">
        <v>66</v>
      </c>
      <c r="C19" s="76">
        <v>680487043433</v>
      </c>
      <c r="D19" s="75">
        <v>26</v>
      </c>
      <c r="E19" s="75" t="s">
        <v>5494</v>
      </c>
    </row>
    <row r="20" spans="1:5">
      <c r="A20" s="75">
        <v>13943205</v>
      </c>
      <c r="B20" s="76" t="s">
        <v>69</v>
      </c>
      <c r="C20" s="76">
        <v>685149553794</v>
      </c>
      <c r="D20" s="75">
        <v>71</v>
      </c>
      <c r="E20" s="75" t="s">
        <v>5494</v>
      </c>
    </row>
    <row r="21" spans="1:5">
      <c r="A21" s="75">
        <v>12940348</v>
      </c>
      <c r="B21" s="76" t="s">
        <v>71</v>
      </c>
      <c r="C21" s="76">
        <v>680487043617</v>
      </c>
      <c r="D21" s="75">
        <v>127</v>
      </c>
      <c r="E21" s="75" t="s">
        <v>5494</v>
      </c>
    </row>
    <row r="22" spans="1:5">
      <c r="A22" s="75">
        <v>13943222</v>
      </c>
      <c r="B22" s="76" t="s">
        <v>73</v>
      </c>
      <c r="C22" s="76">
        <v>685149595091</v>
      </c>
      <c r="D22" s="75">
        <v>28</v>
      </c>
      <c r="E22" s="75" t="s">
        <v>5494</v>
      </c>
    </row>
    <row r="23" spans="1:5">
      <c r="A23" s="75">
        <v>12940349</v>
      </c>
      <c r="B23" s="76" t="s">
        <v>75</v>
      </c>
      <c r="C23" s="76">
        <v>680487043501</v>
      </c>
      <c r="D23" s="75">
        <v>388</v>
      </c>
      <c r="E23" s="75" t="s">
        <v>5494</v>
      </c>
    </row>
    <row r="24" spans="1:5">
      <c r="A24" s="75">
        <v>13943241</v>
      </c>
      <c r="B24" s="76" t="s">
        <v>78</v>
      </c>
      <c r="C24" s="76">
        <v>685149553855</v>
      </c>
      <c r="D24" s="75">
        <v>56</v>
      </c>
      <c r="E24" s="75" t="s">
        <v>5494</v>
      </c>
    </row>
    <row r="25" spans="1:5">
      <c r="A25" s="75">
        <v>12940351</v>
      </c>
      <c r="B25" s="76" t="s">
        <v>80</v>
      </c>
      <c r="C25" s="76">
        <v>680487085976</v>
      </c>
      <c r="D25" s="75">
        <v>23</v>
      </c>
      <c r="E25" s="75" t="s">
        <v>5494</v>
      </c>
    </row>
    <row r="26" spans="1:5">
      <c r="A26" s="75">
        <v>12940352</v>
      </c>
      <c r="B26" s="76" t="s">
        <v>83</v>
      </c>
      <c r="C26" s="76">
        <v>680487046311</v>
      </c>
      <c r="D26" s="75">
        <v>104</v>
      </c>
      <c r="E26" s="75" t="s">
        <v>5494</v>
      </c>
    </row>
    <row r="27" spans="1:5">
      <c r="A27" s="75">
        <v>13943221</v>
      </c>
      <c r="B27" s="76" t="s">
        <v>86</v>
      </c>
      <c r="C27" s="76">
        <v>685149595107</v>
      </c>
      <c r="D27" s="75">
        <v>50</v>
      </c>
      <c r="E27" s="75" t="s">
        <v>5494</v>
      </c>
    </row>
    <row r="28" spans="1:5">
      <c r="A28" s="75">
        <v>12940354</v>
      </c>
      <c r="B28" s="76" t="s">
        <v>88</v>
      </c>
      <c r="C28" s="76">
        <v>680487046328</v>
      </c>
      <c r="D28" s="75">
        <v>30</v>
      </c>
      <c r="E28" s="75" t="s">
        <v>5494</v>
      </c>
    </row>
    <row r="29" spans="1:5">
      <c r="A29" s="75">
        <v>12940355</v>
      </c>
      <c r="B29" s="76" t="s">
        <v>91</v>
      </c>
      <c r="C29" s="76">
        <v>680487043600</v>
      </c>
      <c r="D29" s="75">
        <v>71</v>
      </c>
      <c r="E29" s="75" t="s">
        <v>5494</v>
      </c>
    </row>
    <row r="30" spans="1:5">
      <c r="A30" s="75">
        <v>13943240</v>
      </c>
      <c r="B30" s="76" t="s">
        <v>94</v>
      </c>
      <c r="C30" s="76">
        <v>685149553886</v>
      </c>
      <c r="D30" s="75">
        <v>49</v>
      </c>
      <c r="E30" s="75" t="s">
        <v>5494</v>
      </c>
    </row>
    <row r="31" spans="1:5">
      <c r="A31" s="75">
        <v>12940357</v>
      </c>
      <c r="B31" s="76" t="s">
        <v>97</v>
      </c>
      <c r="C31" s="76">
        <v>680487086065</v>
      </c>
      <c r="D31" s="75">
        <v>51</v>
      </c>
      <c r="E31" s="75" t="s">
        <v>5494</v>
      </c>
    </row>
    <row r="32" spans="1:5">
      <c r="A32" s="75">
        <v>13943225</v>
      </c>
      <c r="B32" s="76" t="s">
        <v>99</v>
      </c>
      <c r="C32" s="76">
        <v>685149595138</v>
      </c>
      <c r="D32" s="75">
        <v>48</v>
      </c>
      <c r="E32" s="75" t="s">
        <v>5494</v>
      </c>
    </row>
    <row r="33" spans="1:5">
      <c r="A33" s="75">
        <v>12940358</v>
      </c>
      <c r="B33" s="76" t="s">
        <v>101</v>
      </c>
      <c r="C33" s="76">
        <v>680487046380</v>
      </c>
      <c r="D33" s="75">
        <v>39</v>
      </c>
      <c r="E33" s="75" t="s">
        <v>5494</v>
      </c>
    </row>
    <row r="34" spans="1:5">
      <c r="A34" s="75">
        <v>12940359</v>
      </c>
      <c r="B34" s="76" t="s">
        <v>104</v>
      </c>
      <c r="C34" s="76">
        <v>680487046403</v>
      </c>
      <c r="D34" s="75">
        <v>51</v>
      </c>
      <c r="E34" s="75" t="s">
        <v>5494</v>
      </c>
    </row>
    <row r="35" spans="1:5">
      <c r="A35" s="75">
        <v>12940360</v>
      </c>
      <c r="B35" s="76" t="s">
        <v>108</v>
      </c>
      <c r="C35" s="76">
        <v>680487043549</v>
      </c>
      <c r="D35" s="75">
        <v>43</v>
      </c>
      <c r="E35" s="75" t="s">
        <v>5494</v>
      </c>
    </row>
    <row r="36" spans="1:5">
      <c r="A36" s="75">
        <v>12940361</v>
      </c>
      <c r="B36" s="76" t="s">
        <v>111</v>
      </c>
      <c r="C36" s="76">
        <v>680487043495</v>
      </c>
      <c r="D36" s="75">
        <v>83</v>
      </c>
      <c r="E36" s="75" t="s">
        <v>5494</v>
      </c>
    </row>
    <row r="37" spans="1:5">
      <c r="A37" s="75">
        <v>13943250</v>
      </c>
      <c r="B37" s="76" t="s">
        <v>114</v>
      </c>
      <c r="C37" s="76">
        <v>685149595145</v>
      </c>
      <c r="D37" s="75">
        <v>109</v>
      </c>
      <c r="E37" s="75" t="s">
        <v>5494</v>
      </c>
    </row>
    <row r="38" spans="1:5">
      <c r="A38" s="75">
        <v>12940363</v>
      </c>
      <c r="B38" s="76" t="s">
        <v>116</v>
      </c>
      <c r="C38" s="76">
        <v>680487043471</v>
      </c>
      <c r="D38" s="75">
        <v>41</v>
      </c>
      <c r="E38" s="75" t="s">
        <v>5494</v>
      </c>
    </row>
    <row r="39" spans="1:5">
      <c r="A39" s="75">
        <v>13943244</v>
      </c>
      <c r="B39" s="76" t="s">
        <v>119</v>
      </c>
      <c r="C39" s="76">
        <v>685149553800</v>
      </c>
      <c r="D39" s="75">
        <v>69</v>
      </c>
      <c r="E39" s="75" t="s">
        <v>5494</v>
      </c>
    </row>
    <row r="40" spans="1:5">
      <c r="A40" s="75">
        <v>12940365</v>
      </c>
      <c r="B40" s="76" t="s">
        <v>123</v>
      </c>
      <c r="C40" s="76">
        <v>680487086010</v>
      </c>
      <c r="D40" s="75">
        <v>19</v>
      </c>
      <c r="E40" s="75" t="s">
        <v>5494</v>
      </c>
    </row>
    <row r="41" spans="1:5">
      <c r="A41" s="75">
        <v>12940366</v>
      </c>
      <c r="B41" s="76" t="s">
        <v>126</v>
      </c>
      <c r="C41" s="76">
        <v>680487043488</v>
      </c>
      <c r="D41" s="75">
        <v>20</v>
      </c>
      <c r="E41" s="75" t="s">
        <v>5494</v>
      </c>
    </row>
    <row r="42" spans="1:5">
      <c r="A42" s="75">
        <v>12940369</v>
      </c>
      <c r="B42" s="76" t="s">
        <v>132</v>
      </c>
      <c r="C42" s="76">
        <v>680487046359</v>
      </c>
      <c r="D42" s="75">
        <v>79</v>
      </c>
      <c r="E42" s="75" t="s">
        <v>5494</v>
      </c>
    </row>
    <row r="43" spans="1:5">
      <c r="A43" s="75">
        <v>12940370</v>
      </c>
      <c r="B43" s="76" t="s">
        <v>135</v>
      </c>
      <c r="C43" s="76">
        <v>680487043457</v>
      </c>
      <c r="D43" s="75">
        <v>67</v>
      </c>
      <c r="E43" s="75" t="s">
        <v>5494</v>
      </c>
    </row>
    <row r="44" spans="1:5">
      <c r="A44" s="75">
        <v>12940371</v>
      </c>
      <c r="B44" s="76" t="s">
        <v>136</v>
      </c>
      <c r="C44" s="76">
        <v>680487043730</v>
      </c>
      <c r="D44" s="75">
        <v>51</v>
      </c>
      <c r="E44" s="75" t="s">
        <v>5494</v>
      </c>
    </row>
    <row r="45" spans="1:5">
      <c r="A45" s="75">
        <v>13943227</v>
      </c>
      <c r="B45" s="76" t="s">
        <v>138</v>
      </c>
      <c r="C45" s="76">
        <v>685149553848</v>
      </c>
      <c r="D45" s="75">
        <v>68</v>
      </c>
      <c r="E45" s="75" t="s">
        <v>5494</v>
      </c>
    </row>
    <row r="46" spans="1:5">
      <c r="A46" s="75">
        <v>12940372</v>
      </c>
      <c r="B46" s="76" t="s">
        <v>140</v>
      </c>
      <c r="C46" s="76">
        <v>680487043587</v>
      </c>
      <c r="D46" s="75">
        <v>93</v>
      </c>
      <c r="E46" s="75" t="s">
        <v>5494</v>
      </c>
    </row>
    <row r="47" spans="1:5">
      <c r="A47" s="75">
        <v>13943211</v>
      </c>
      <c r="B47" s="76" t="s">
        <v>143</v>
      </c>
      <c r="C47" s="76">
        <v>685149553879</v>
      </c>
      <c r="D47" s="75">
        <v>62</v>
      </c>
      <c r="E47" s="75" t="s">
        <v>5494</v>
      </c>
    </row>
    <row r="48" spans="1:5">
      <c r="A48" s="75">
        <v>12940374</v>
      </c>
      <c r="B48" s="76" t="s">
        <v>145</v>
      </c>
      <c r="C48" s="76">
        <v>680487043648</v>
      </c>
      <c r="D48" s="75">
        <v>222</v>
      </c>
      <c r="E48" s="75" t="s">
        <v>5494</v>
      </c>
    </row>
    <row r="49" spans="1:5">
      <c r="A49" s="75">
        <v>13943216</v>
      </c>
      <c r="B49" s="76" t="s">
        <v>147</v>
      </c>
      <c r="C49" s="76">
        <v>685149553824</v>
      </c>
      <c r="D49" s="75">
        <v>63</v>
      </c>
      <c r="E49" s="75" t="s">
        <v>5494</v>
      </c>
    </row>
    <row r="50" spans="1:5">
      <c r="A50" s="75">
        <v>12940375</v>
      </c>
      <c r="B50" s="76" t="s">
        <v>153</v>
      </c>
      <c r="C50" s="76">
        <v>680487043662</v>
      </c>
      <c r="D50" s="75">
        <v>107</v>
      </c>
      <c r="E50" s="75" t="s">
        <v>5494</v>
      </c>
    </row>
    <row r="51" spans="1:5">
      <c r="A51" s="75">
        <v>13943251</v>
      </c>
      <c r="B51" s="76" t="s">
        <v>155</v>
      </c>
      <c r="C51" s="76">
        <v>685149595169</v>
      </c>
      <c r="D51" s="75">
        <v>47</v>
      </c>
      <c r="E51" s="75" t="s">
        <v>5494</v>
      </c>
    </row>
    <row r="52" spans="1:5">
      <c r="A52" s="75">
        <v>12940376</v>
      </c>
      <c r="B52" s="76" t="s">
        <v>157</v>
      </c>
      <c r="C52" s="76">
        <v>680487043655</v>
      </c>
      <c r="D52" s="75">
        <v>100</v>
      </c>
      <c r="E52" s="75" t="s">
        <v>5494</v>
      </c>
    </row>
    <row r="53" spans="1:5">
      <c r="A53" s="75">
        <v>13943220</v>
      </c>
      <c r="B53" s="76" t="s">
        <v>160</v>
      </c>
      <c r="C53" s="76">
        <v>685149553831</v>
      </c>
      <c r="D53" s="75">
        <v>205</v>
      </c>
      <c r="E53" s="75" t="s">
        <v>5494</v>
      </c>
    </row>
    <row r="54" spans="1:5">
      <c r="A54" s="75">
        <v>12940378</v>
      </c>
      <c r="B54" s="76" t="s">
        <v>164</v>
      </c>
      <c r="C54" s="76">
        <v>680487046304</v>
      </c>
      <c r="D54" s="75">
        <v>70</v>
      </c>
      <c r="E54" s="75" t="s">
        <v>5494</v>
      </c>
    </row>
    <row r="55" spans="1:5">
      <c r="A55" s="75">
        <v>13943226</v>
      </c>
      <c r="B55" s="76" t="s">
        <v>166</v>
      </c>
      <c r="C55" s="76">
        <v>685149595176</v>
      </c>
      <c r="D55" s="75">
        <v>39</v>
      </c>
      <c r="E55" s="75" t="s">
        <v>5494</v>
      </c>
    </row>
    <row r="56" spans="1:5">
      <c r="A56" s="75">
        <v>12940379</v>
      </c>
      <c r="B56" s="76" t="s">
        <v>168</v>
      </c>
      <c r="C56" s="76">
        <v>680487043679</v>
      </c>
      <c r="D56" s="75">
        <v>91</v>
      </c>
      <c r="E56" s="75" t="s">
        <v>5494</v>
      </c>
    </row>
    <row r="57" spans="1:5">
      <c r="A57" s="75">
        <v>13943218</v>
      </c>
      <c r="B57" s="76" t="s">
        <v>170</v>
      </c>
      <c r="C57" s="76">
        <v>685149595183</v>
      </c>
      <c r="D57" s="75">
        <v>28</v>
      </c>
      <c r="E57" s="75" t="s">
        <v>5494</v>
      </c>
    </row>
    <row r="58" spans="1:5">
      <c r="A58" s="75">
        <v>12940380</v>
      </c>
      <c r="B58" s="76" t="s">
        <v>172</v>
      </c>
      <c r="C58" s="76">
        <v>680487085969</v>
      </c>
      <c r="D58" s="75">
        <v>1</v>
      </c>
      <c r="E58" s="75" t="s">
        <v>5494</v>
      </c>
    </row>
    <row r="59" spans="1:5">
      <c r="A59" s="75">
        <v>12940381</v>
      </c>
      <c r="B59" s="76" t="s">
        <v>179</v>
      </c>
      <c r="C59" s="76">
        <v>680487086041</v>
      </c>
      <c r="D59" s="75">
        <v>148</v>
      </c>
      <c r="E59" s="75" t="s">
        <v>5494</v>
      </c>
    </row>
    <row r="60" spans="1:5">
      <c r="A60" s="75">
        <v>13943249</v>
      </c>
      <c r="B60" s="76" t="s">
        <v>181</v>
      </c>
      <c r="C60" s="76">
        <v>685149595190</v>
      </c>
      <c r="D60" s="75">
        <v>50</v>
      </c>
      <c r="E60" s="75" t="s">
        <v>5494</v>
      </c>
    </row>
    <row r="61" spans="1:5">
      <c r="A61" s="75">
        <v>12940383</v>
      </c>
      <c r="B61" s="76" t="s">
        <v>189</v>
      </c>
      <c r="C61" s="76">
        <v>680487085990</v>
      </c>
      <c r="D61" s="75">
        <v>4</v>
      </c>
      <c r="E61" s="75" t="s">
        <v>5494</v>
      </c>
    </row>
    <row r="62" spans="1:5">
      <c r="A62" s="75">
        <v>12940384</v>
      </c>
      <c r="B62" s="76" t="s">
        <v>194</v>
      </c>
      <c r="C62" s="76">
        <v>680487043761</v>
      </c>
      <c r="D62" s="75">
        <v>38</v>
      </c>
      <c r="E62" s="75" t="s">
        <v>5494</v>
      </c>
    </row>
    <row r="63" spans="1:5">
      <c r="A63" s="75">
        <v>12940385</v>
      </c>
      <c r="B63" s="76" t="s">
        <v>197</v>
      </c>
      <c r="C63" s="76">
        <v>680487046335</v>
      </c>
      <c r="D63" s="75">
        <v>20</v>
      </c>
      <c r="E63" s="75" t="s">
        <v>5494</v>
      </c>
    </row>
    <row r="64" spans="1:5">
      <c r="A64" s="75">
        <v>13943236</v>
      </c>
      <c r="B64" s="76" t="s">
        <v>199</v>
      </c>
      <c r="C64" s="76">
        <v>685149595206</v>
      </c>
      <c r="D64" s="75">
        <v>55</v>
      </c>
      <c r="E64" s="75" t="s">
        <v>5494</v>
      </c>
    </row>
    <row r="65" spans="1:5">
      <c r="A65" s="75">
        <v>12940386</v>
      </c>
      <c r="B65" s="76" t="s">
        <v>201</v>
      </c>
      <c r="C65" s="76">
        <v>680487043570</v>
      </c>
      <c r="D65" s="75">
        <v>35</v>
      </c>
      <c r="E65" s="75" t="s">
        <v>5494</v>
      </c>
    </row>
    <row r="66" spans="1:5">
      <c r="A66" s="75">
        <v>12940387</v>
      </c>
      <c r="B66" s="76" t="s">
        <v>202</v>
      </c>
      <c r="C66" s="76">
        <v>680487043532</v>
      </c>
      <c r="D66" s="75">
        <v>39</v>
      </c>
      <c r="E66" s="75" t="s">
        <v>5494</v>
      </c>
    </row>
    <row r="67" spans="1:5">
      <c r="A67" s="75">
        <v>13943230</v>
      </c>
      <c r="B67" s="76" t="s">
        <v>204</v>
      </c>
      <c r="C67" s="76">
        <v>685149553817</v>
      </c>
      <c r="D67" s="75">
        <v>140</v>
      </c>
      <c r="E67" s="75" t="s">
        <v>5494</v>
      </c>
    </row>
    <row r="68" spans="1:5">
      <c r="A68" s="75">
        <v>12940388</v>
      </c>
      <c r="B68" s="76" t="s">
        <v>206</v>
      </c>
      <c r="C68" s="76">
        <v>680487043594</v>
      </c>
      <c r="D68" s="75">
        <v>228</v>
      </c>
      <c r="E68" s="75" t="s">
        <v>5494</v>
      </c>
    </row>
    <row r="69" spans="1:5">
      <c r="A69" s="75">
        <v>13943207</v>
      </c>
      <c r="B69" s="76" t="s">
        <v>208</v>
      </c>
      <c r="C69" s="76">
        <v>685149595220</v>
      </c>
      <c r="D69" s="75">
        <v>69</v>
      </c>
      <c r="E69" s="75" t="s">
        <v>5494</v>
      </c>
    </row>
    <row r="70" spans="1:5">
      <c r="A70" s="75">
        <v>12940389</v>
      </c>
      <c r="B70" s="76" t="s">
        <v>213</v>
      </c>
      <c r="C70" s="76">
        <v>680487165906</v>
      </c>
      <c r="D70" s="75">
        <v>50</v>
      </c>
      <c r="E70" s="75" t="s">
        <v>5494</v>
      </c>
    </row>
    <row r="71" spans="1:5">
      <c r="A71" s="75">
        <v>12940390</v>
      </c>
      <c r="B71" s="76" t="s">
        <v>217</v>
      </c>
      <c r="C71" s="76">
        <v>680487046298</v>
      </c>
      <c r="D71" s="75">
        <v>51</v>
      </c>
      <c r="E71" s="75" t="s">
        <v>5494</v>
      </c>
    </row>
    <row r="72" spans="1:5">
      <c r="A72" s="75">
        <v>13943219</v>
      </c>
      <c r="B72" s="76" t="s">
        <v>219</v>
      </c>
      <c r="C72" s="76">
        <v>685149595237</v>
      </c>
      <c r="D72" s="75">
        <v>48</v>
      </c>
      <c r="E72" s="75" t="s">
        <v>5494</v>
      </c>
    </row>
    <row r="73" spans="1:5">
      <c r="A73" s="75">
        <v>12940391</v>
      </c>
      <c r="B73" s="76" t="s">
        <v>223</v>
      </c>
      <c r="C73" s="76">
        <v>680487046366</v>
      </c>
      <c r="D73" s="75">
        <v>85</v>
      </c>
      <c r="E73" s="75" t="s">
        <v>5494</v>
      </c>
    </row>
    <row r="74" spans="1:5">
      <c r="A74" s="75">
        <v>13943228</v>
      </c>
      <c r="B74" s="76" t="s">
        <v>226</v>
      </c>
      <c r="C74" s="76">
        <v>685149595244</v>
      </c>
      <c r="D74" s="75">
        <v>91</v>
      </c>
      <c r="E74" s="75" t="s">
        <v>5494</v>
      </c>
    </row>
    <row r="75" spans="1:5">
      <c r="A75" s="75">
        <v>12940393</v>
      </c>
      <c r="B75" s="76" t="s">
        <v>228</v>
      </c>
      <c r="C75" s="76">
        <v>680487046397</v>
      </c>
      <c r="D75" s="75">
        <v>30</v>
      </c>
      <c r="E75" s="75" t="s">
        <v>5494</v>
      </c>
    </row>
    <row r="76" spans="1:5">
      <c r="A76" s="75">
        <v>13943245</v>
      </c>
      <c r="B76" s="76" t="s">
        <v>230</v>
      </c>
      <c r="C76" s="76">
        <v>685149595251</v>
      </c>
      <c r="D76" s="75">
        <v>62</v>
      </c>
      <c r="E76" s="75" t="s">
        <v>5494</v>
      </c>
    </row>
    <row r="77" spans="1:5">
      <c r="A77" s="75">
        <v>12940394</v>
      </c>
      <c r="B77" s="76" t="s">
        <v>232</v>
      </c>
      <c r="C77" s="76">
        <v>680487085983</v>
      </c>
      <c r="D77" s="75">
        <v>52</v>
      </c>
      <c r="E77" s="75" t="s">
        <v>5494</v>
      </c>
    </row>
    <row r="78" spans="1:5">
      <c r="A78" s="75">
        <v>12940396</v>
      </c>
      <c r="B78" s="76" t="s">
        <v>251</v>
      </c>
      <c r="C78" s="76">
        <v>680487043754</v>
      </c>
      <c r="D78" s="75">
        <v>205</v>
      </c>
      <c r="E78" s="75" t="s">
        <v>5494</v>
      </c>
    </row>
    <row r="79" spans="1:5">
      <c r="A79" s="75">
        <v>12940397</v>
      </c>
      <c r="B79" s="76" t="s">
        <v>255</v>
      </c>
      <c r="C79" s="76">
        <v>680487043624</v>
      </c>
      <c r="D79" s="75">
        <v>200</v>
      </c>
      <c r="E79" s="75" t="s">
        <v>5494</v>
      </c>
    </row>
    <row r="80" spans="1:5">
      <c r="A80" s="75">
        <v>13943242</v>
      </c>
      <c r="B80" s="76" t="s">
        <v>258</v>
      </c>
      <c r="C80" s="76">
        <v>685149553893</v>
      </c>
      <c r="D80" s="75">
        <v>84</v>
      </c>
      <c r="E80" s="75" t="s">
        <v>5494</v>
      </c>
    </row>
    <row r="81" spans="1:5">
      <c r="A81" s="75">
        <v>12940399</v>
      </c>
      <c r="B81" s="76" t="s">
        <v>264</v>
      </c>
      <c r="C81" s="76">
        <v>680487046281</v>
      </c>
      <c r="D81" s="75">
        <v>81</v>
      </c>
      <c r="E81" s="75" t="s">
        <v>5494</v>
      </c>
    </row>
    <row r="82" spans="1:5">
      <c r="A82" s="75">
        <v>13943217</v>
      </c>
      <c r="B82" s="76" t="s">
        <v>266</v>
      </c>
      <c r="C82" s="76">
        <v>685149595275</v>
      </c>
      <c r="D82" s="75">
        <v>81</v>
      </c>
      <c r="E82" s="75" t="s">
        <v>5494</v>
      </c>
    </row>
    <row r="83" spans="1:5">
      <c r="A83" s="75">
        <v>12940400</v>
      </c>
      <c r="B83" s="76" t="s">
        <v>268</v>
      </c>
      <c r="C83" s="76">
        <v>680487046274</v>
      </c>
      <c r="D83" s="75">
        <v>283</v>
      </c>
      <c r="E83" s="75" t="s">
        <v>5494</v>
      </c>
    </row>
    <row r="84" spans="1:5">
      <c r="A84" s="75">
        <v>12940401</v>
      </c>
      <c r="B84" s="76" t="s">
        <v>271</v>
      </c>
      <c r="C84" s="76">
        <v>680487086003</v>
      </c>
      <c r="D84" s="75">
        <v>10</v>
      </c>
      <c r="E84" s="75" t="s">
        <v>5494</v>
      </c>
    </row>
    <row r="85" spans="1:5">
      <c r="A85" s="75">
        <v>17450814</v>
      </c>
      <c r="B85" s="76" t="s">
        <v>272</v>
      </c>
      <c r="C85" s="76">
        <v>840268815806</v>
      </c>
      <c r="D85" s="75">
        <v>64</v>
      </c>
      <c r="E85" s="75" t="s">
        <v>5494</v>
      </c>
    </row>
    <row r="86" spans="1:5">
      <c r="A86" s="75">
        <v>17450815</v>
      </c>
      <c r="B86" s="76" t="s">
        <v>273</v>
      </c>
      <c r="C86" s="76">
        <v>840268809805</v>
      </c>
      <c r="D86" s="75">
        <v>30</v>
      </c>
      <c r="E86" s="75" t="s">
        <v>5494</v>
      </c>
    </row>
    <row r="87" spans="1:5">
      <c r="A87" s="75">
        <v>201404221</v>
      </c>
      <c r="B87" s="76" t="s">
        <v>274</v>
      </c>
      <c r="C87" s="76" t="s">
        <v>5498</v>
      </c>
      <c r="D87" s="75">
        <v>49</v>
      </c>
      <c r="E87" s="75" t="s">
        <v>5494</v>
      </c>
    </row>
    <row r="88" spans="1:5">
      <c r="A88" s="75">
        <v>17450816</v>
      </c>
      <c r="B88" s="76" t="s">
        <v>275</v>
      </c>
      <c r="C88" s="76">
        <v>840268861445</v>
      </c>
      <c r="D88" s="75">
        <v>0</v>
      </c>
      <c r="E88" s="75" t="s">
        <v>5494</v>
      </c>
    </row>
    <row r="89" spans="1:5">
      <c r="A89" s="75">
        <v>17450817</v>
      </c>
      <c r="B89" s="76" t="s">
        <v>276</v>
      </c>
      <c r="C89" s="76">
        <v>840179902572</v>
      </c>
      <c r="D89" s="75">
        <v>48</v>
      </c>
      <c r="E89" s="75" t="s">
        <v>5494</v>
      </c>
    </row>
    <row r="90" spans="1:5">
      <c r="A90" s="75">
        <v>17450818</v>
      </c>
      <c r="B90" s="76" t="s">
        <v>277</v>
      </c>
      <c r="C90" s="76">
        <v>840268809683</v>
      </c>
      <c r="D90" s="75">
        <v>92</v>
      </c>
      <c r="E90" s="75" t="s">
        <v>5494</v>
      </c>
    </row>
    <row r="91" spans="1:5">
      <c r="A91" s="75">
        <v>17450819</v>
      </c>
      <c r="B91" s="76" t="s">
        <v>278</v>
      </c>
      <c r="C91" s="76">
        <v>840179902619</v>
      </c>
      <c r="D91" s="75">
        <v>50</v>
      </c>
      <c r="E91" s="75" t="s">
        <v>5494</v>
      </c>
    </row>
    <row r="92" spans="1:5">
      <c r="A92" s="75">
        <v>17694193</v>
      </c>
      <c r="B92" s="76" t="s">
        <v>279</v>
      </c>
      <c r="C92" s="76">
        <v>840268861414</v>
      </c>
      <c r="D92" s="75">
        <v>131</v>
      </c>
      <c r="E92" s="75" t="s">
        <v>5494</v>
      </c>
    </row>
    <row r="93" spans="1:5">
      <c r="A93" s="75">
        <v>17694194</v>
      </c>
      <c r="B93" s="76" t="s">
        <v>280</v>
      </c>
      <c r="C93" s="76">
        <v>840268861421</v>
      </c>
      <c r="D93" s="75">
        <v>180</v>
      </c>
      <c r="E93" s="75" t="s">
        <v>5494</v>
      </c>
    </row>
    <row r="94" spans="1:5">
      <c r="A94" s="75">
        <v>17447024</v>
      </c>
      <c r="B94" s="76" t="s">
        <v>668</v>
      </c>
      <c r="C94" s="76">
        <v>840268815769</v>
      </c>
      <c r="D94" s="75">
        <v>29</v>
      </c>
      <c r="E94" s="75" t="s">
        <v>5494</v>
      </c>
    </row>
    <row r="95" spans="1:5">
      <c r="A95" s="75">
        <v>17457424</v>
      </c>
      <c r="B95" s="76" t="s">
        <v>670</v>
      </c>
      <c r="C95" s="76">
        <v>840268855857</v>
      </c>
      <c r="D95" s="75">
        <v>0</v>
      </c>
      <c r="E95" s="75" t="s">
        <v>5494</v>
      </c>
    </row>
    <row r="96" spans="1:5">
      <c r="A96" s="75">
        <v>17457425</v>
      </c>
      <c r="B96" s="76" t="s">
        <v>671</v>
      </c>
      <c r="C96" s="76">
        <v>840268855918</v>
      </c>
      <c r="D96" s="75">
        <v>4</v>
      </c>
      <c r="E96" s="75" t="s">
        <v>5494</v>
      </c>
    </row>
    <row r="97" spans="1:5">
      <c r="A97" s="75">
        <v>16046363</v>
      </c>
      <c r="B97" s="76" t="s">
        <v>1166</v>
      </c>
      <c r="C97" s="76">
        <v>840179918481</v>
      </c>
      <c r="D97" s="75">
        <v>23</v>
      </c>
      <c r="E97" s="75" t="s">
        <v>5494</v>
      </c>
    </row>
    <row r="98" spans="1:5">
      <c r="A98" s="75">
        <v>16046383</v>
      </c>
      <c r="B98" s="76" t="s">
        <v>1167</v>
      </c>
      <c r="C98" s="76">
        <v>840179918610</v>
      </c>
      <c r="D98" s="75">
        <v>30</v>
      </c>
      <c r="E98" s="75" t="s">
        <v>5494</v>
      </c>
    </row>
    <row r="99" spans="1:5">
      <c r="A99" s="75">
        <v>16046364</v>
      </c>
      <c r="B99" s="76" t="s">
        <v>1168</v>
      </c>
      <c r="C99" s="76">
        <v>840179918764</v>
      </c>
      <c r="D99" s="75">
        <v>22</v>
      </c>
      <c r="E99" s="75" t="s">
        <v>5494</v>
      </c>
    </row>
    <row r="100" spans="1:5">
      <c r="A100" s="75">
        <v>16046384</v>
      </c>
      <c r="B100" s="76" t="s">
        <v>1169</v>
      </c>
      <c r="C100" s="76">
        <v>840179919303</v>
      </c>
      <c r="D100" s="75">
        <v>18</v>
      </c>
      <c r="E100" s="75" t="s">
        <v>5494</v>
      </c>
    </row>
    <row r="101" spans="1:5">
      <c r="A101" s="75">
        <v>16046365</v>
      </c>
      <c r="B101" s="76" t="s">
        <v>1170</v>
      </c>
      <c r="C101" s="76">
        <v>840179918474</v>
      </c>
      <c r="D101" s="75">
        <v>30</v>
      </c>
      <c r="E101" s="75" t="s">
        <v>5494</v>
      </c>
    </row>
    <row r="102" spans="1:5">
      <c r="A102" s="75">
        <v>16046385</v>
      </c>
      <c r="B102" s="76" t="s">
        <v>1171</v>
      </c>
      <c r="C102" s="76">
        <v>840179918603</v>
      </c>
      <c r="D102" s="75">
        <v>36</v>
      </c>
      <c r="E102" s="75" t="s">
        <v>5494</v>
      </c>
    </row>
    <row r="103" spans="1:5">
      <c r="A103" s="75">
        <v>16046366</v>
      </c>
      <c r="B103" s="76" t="s">
        <v>1172</v>
      </c>
      <c r="C103" s="76">
        <v>840179918405</v>
      </c>
      <c r="D103" s="75">
        <v>29</v>
      </c>
      <c r="E103" s="75" t="s">
        <v>5494</v>
      </c>
    </row>
    <row r="104" spans="1:5">
      <c r="A104" s="75">
        <v>16046386</v>
      </c>
      <c r="B104" s="76" t="s">
        <v>1173</v>
      </c>
      <c r="C104" s="76">
        <v>840179918535</v>
      </c>
      <c r="D104" s="75">
        <v>26</v>
      </c>
      <c r="E104" s="75" t="s">
        <v>5494</v>
      </c>
    </row>
    <row r="105" spans="1:5">
      <c r="A105" s="75">
        <v>16046367</v>
      </c>
      <c r="B105" s="76" t="s">
        <v>1174</v>
      </c>
      <c r="C105" s="76">
        <v>840179918771</v>
      </c>
      <c r="D105" s="75">
        <v>5</v>
      </c>
      <c r="E105" s="75" t="s">
        <v>5494</v>
      </c>
    </row>
    <row r="106" spans="1:5">
      <c r="A106" s="75">
        <v>16046387</v>
      </c>
      <c r="B106" s="76" t="s">
        <v>1175</v>
      </c>
      <c r="C106" s="76">
        <v>840179919310</v>
      </c>
      <c r="D106" s="75">
        <v>15</v>
      </c>
      <c r="E106" s="75" t="s">
        <v>5494</v>
      </c>
    </row>
    <row r="107" spans="1:5">
      <c r="A107" s="75">
        <v>16046368</v>
      </c>
      <c r="B107" s="76" t="s">
        <v>1176</v>
      </c>
      <c r="C107" s="76">
        <v>840179918795</v>
      </c>
      <c r="D107" s="75">
        <v>52</v>
      </c>
      <c r="E107" s="75" t="s">
        <v>5494</v>
      </c>
    </row>
    <row r="108" spans="1:5">
      <c r="A108" s="75">
        <v>16046388</v>
      </c>
      <c r="B108" s="76" t="s">
        <v>1177</v>
      </c>
      <c r="C108" s="76">
        <v>840179919297</v>
      </c>
      <c r="D108" s="75">
        <v>56</v>
      </c>
      <c r="E108" s="75" t="s">
        <v>5494</v>
      </c>
    </row>
    <row r="109" spans="1:5">
      <c r="A109" s="75">
        <v>16046369</v>
      </c>
      <c r="B109" s="76" t="s">
        <v>1178</v>
      </c>
      <c r="C109" s="76">
        <v>840179918467</v>
      </c>
      <c r="D109" s="75">
        <v>24</v>
      </c>
      <c r="E109" s="75" t="s">
        <v>5494</v>
      </c>
    </row>
    <row r="110" spans="1:5">
      <c r="A110" s="75">
        <v>16046389</v>
      </c>
      <c r="B110" s="76" t="s">
        <v>1179</v>
      </c>
      <c r="C110" s="76">
        <v>840179918597</v>
      </c>
      <c r="D110" s="75">
        <v>28</v>
      </c>
      <c r="E110" s="75" t="s">
        <v>5494</v>
      </c>
    </row>
    <row r="111" spans="1:5">
      <c r="A111" s="75">
        <v>16046370</v>
      </c>
      <c r="B111" s="76" t="s">
        <v>1180</v>
      </c>
      <c r="C111" s="76">
        <v>840179918375</v>
      </c>
      <c r="D111" s="75">
        <v>33</v>
      </c>
      <c r="E111" s="75" t="s">
        <v>5494</v>
      </c>
    </row>
    <row r="112" spans="1:5">
      <c r="A112" s="75">
        <v>16046390</v>
      </c>
      <c r="B112" s="76" t="s">
        <v>1181</v>
      </c>
      <c r="C112" s="76">
        <v>840179918504</v>
      </c>
      <c r="D112" s="75">
        <v>48</v>
      </c>
      <c r="E112" s="75" t="s">
        <v>5494</v>
      </c>
    </row>
    <row r="113" spans="1:5">
      <c r="A113" s="75">
        <v>16046371</v>
      </c>
      <c r="B113" s="76" t="s">
        <v>1182</v>
      </c>
      <c r="C113" s="76">
        <v>840179918498</v>
      </c>
      <c r="D113" s="75">
        <v>18</v>
      </c>
      <c r="E113" s="75" t="s">
        <v>5494</v>
      </c>
    </row>
    <row r="114" spans="1:5">
      <c r="A114" s="75">
        <v>16046391</v>
      </c>
      <c r="B114" s="76" t="s">
        <v>1183</v>
      </c>
      <c r="C114" s="76">
        <v>840179918627</v>
      </c>
      <c r="D114" s="75">
        <v>50</v>
      </c>
      <c r="E114" s="75" t="s">
        <v>5494</v>
      </c>
    </row>
    <row r="115" spans="1:5">
      <c r="A115" s="75">
        <v>16046372</v>
      </c>
      <c r="B115" s="76" t="s">
        <v>1184</v>
      </c>
      <c r="C115" s="76">
        <v>840179918443</v>
      </c>
      <c r="D115" s="75">
        <v>47</v>
      </c>
      <c r="E115" s="75" t="s">
        <v>5494</v>
      </c>
    </row>
    <row r="116" spans="1:5">
      <c r="A116" s="75">
        <v>16046392</v>
      </c>
      <c r="B116" s="76" t="s">
        <v>1185</v>
      </c>
      <c r="C116" s="76">
        <v>840179918573</v>
      </c>
      <c r="D116" s="75">
        <v>51</v>
      </c>
      <c r="E116" s="75" t="s">
        <v>5494</v>
      </c>
    </row>
    <row r="117" spans="1:5">
      <c r="A117" s="75">
        <v>16046373</v>
      </c>
      <c r="B117" s="76" t="s">
        <v>1186</v>
      </c>
      <c r="C117" s="76">
        <v>840179918788</v>
      </c>
      <c r="D117" s="75">
        <v>34</v>
      </c>
      <c r="E117" s="75" t="s">
        <v>5494</v>
      </c>
    </row>
    <row r="118" spans="1:5">
      <c r="A118" s="75">
        <v>16046393</v>
      </c>
      <c r="B118" s="76" t="s">
        <v>1187</v>
      </c>
      <c r="C118" s="76">
        <v>840179919327</v>
      </c>
      <c r="D118" s="75">
        <v>22</v>
      </c>
      <c r="E118" s="75" t="s">
        <v>5494</v>
      </c>
    </row>
    <row r="119" spans="1:5">
      <c r="A119" s="75">
        <v>16046374</v>
      </c>
      <c r="B119" s="76" t="s">
        <v>1188</v>
      </c>
      <c r="C119" s="76">
        <v>840179918450</v>
      </c>
      <c r="D119" s="75">
        <v>14</v>
      </c>
      <c r="E119" s="75" t="s">
        <v>5494</v>
      </c>
    </row>
    <row r="120" spans="1:5">
      <c r="A120" s="75">
        <v>16046394</v>
      </c>
      <c r="B120" s="76" t="s">
        <v>1189</v>
      </c>
      <c r="C120" s="76">
        <v>840179918580</v>
      </c>
      <c r="D120" s="75">
        <v>0</v>
      </c>
      <c r="E120" s="75" t="s">
        <v>5494</v>
      </c>
    </row>
    <row r="121" spans="1:5">
      <c r="A121" s="75">
        <v>16046375</v>
      </c>
      <c r="B121" s="76" t="s">
        <v>1190</v>
      </c>
      <c r="C121" s="76">
        <v>840179918825</v>
      </c>
      <c r="D121" s="75">
        <v>17</v>
      </c>
      <c r="E121" s="75" t="s">
        <v>5494</v>
      </c>
    </row>
    <row r="122" spans="1:5">
      <c r="A122" s="75">
        <v>16046395</v>
      </c>
      <c r="B122" s="76" t="s">
        <v>1191</v>
      </c>
      <c r="C122" s="76">
        <v>840179919334</v>
      </c>
      <c r="D122" s="75">
        <v>80</v>
      </c>
      <c r="E122" s="75" t="s">
        <v>5494</v>
      </c>
    </row>
    <row r="123" spans="1:5">
      <c r="A123" s="75">
        <v>16046376</v>
      </c>
      <c r="B123" s="76" t="s">
        <v>1192</v>
      </c>
      <c r="C123" s="76">
        <v>840179918801</v>
      </c>
      <c r="D123" s="75">
        <v>48</v>
      </c>
      <c r="E123" s="75" t="s">
        <v>5494</v>
      </c>
    </row>
    <row r="124" spans="1:5">
      <c r="A124" s="75">
        <v>16046396</v>
      </c>
      <c r="B124" s="76" t="s">
        <v>1193</v>
      </c>
      <c r="C124" s="76">
        <v>840179919341</v>
      </c>
      <c r="D124" s="75">
        <v>63</v>
      </c>
      <c r="E124" s="75" t="s">
        <v>5494</v>
      </c>
    </row>
    <row r="125" spans="1:5">
      <c r="A125" s="75">
        <v>16046377</v>
      </c>
      <c r="B125" s="76" t="s">
        <v>1194</v>
      </c>
      <c r="C125" s="76">
        <v>840179918412</v>
      </c>
      <c r="D125" s="75">
        <v>24</v>
      </c>
      <c r="E125" s="75" t="s">
        <v>5494</v>
      </c>
    </row>
    <row r="126" spans="1:5">
      <c r="A126" s="75">
        <v>16046397</v>
      </c>
      <c r="B126" s="76" t="s">
        <v>1195</v>
      </c>
      <c r="C126" s="76">
        <v>840179918542</v>
      </c>
      <c r="D126" s="75">
        <v>42</v>
      </c>
      <c r="E126" s="75" t="s">
        <v>5494</v>
      </c>
    </row>
    <row r="127" spans="1:5">
      <c r="A127" s="75">
        <v>16046378</v>
      </c>
      <c r="B127" s="76" t="s">
        <v>1196</v>
      </c>
      <c r="C127" s="76">
        <v>840179918818</v>
      </c>
      <c r="D127" s="75">
        <v>44</v>
      </c>
      <c r="E127" s="75" t="s">
        <v>5494</v>
      </c>
    </row>
    <row r="128" spans="1:5">
      <c r="A128" s="75">
        <v>16046398</v>
      </c>
      <c r="B128" s="76" t="s">
        <v>1197</v>
      </c>
      <c r="C128" s="76">
        <v>840179919358</v>
      </c>
      <c r="D128" s="75">
        <v>82</v>
      </c>
      <c r="E128" s="75" t="s">
        <v>5494</v>
      </c>
    </row>
    <row r="129" spans="1:5">
      <c r="A129" s="75">
        <v>16046379</v>
      </c>
      <c r="B129" s="76" t="s">
        <v>1198</v>
      </c>
      <c r="C129" s="76">
        <v>840179918429</v>
      </c>
      <c r="D129" s="75">
        <v>30</v>
      </c>
      <c r="E129" s="75" t="s">
        <v>5494</v>
      </c>
    </row>
    <row r="130" spans="1:5">
      <c r="A130" s="75">
        <v>16046399</v>
      </c>
      <c r="B130" s="76" t="s">
        <v>1199</v>
      </c>
      <c r="C130" s="76">
        <v>840179918559</v>
      </c>
      <c r="D130" s="75">
        <v>46</v>
      </c>
      <c r="E130" s="75" t="s">
        <v>5494</v>
      </c>
    </row>
    <row r="131" spans="1:5">
      <c r="A131" s="75">
        <v>16046380</v>
      </c>
      <c r="B131" s="76" t="s">
        <v>1200</v>
      </c>
      <c r="C131" s="76">
        <v>840179918436</v>
      </c>
      <c r="D131" s="75">
        <v>31</v>
      </c>
      <c r="E131" s="75" t="s">
        <v>5494</v>
      </c>
    </row>
    <row r="132" spans="1:5">
      <c r="A132" s="75">
        <v>16046400</v>
      </c>
      <c r="B132" s="76" t="s">
        <v>1201</v>
      </c>
      <c r="C132" s="76">
        <v>840179918566</v>
      </c>
      <c r="D132" s="75">
        <v>24</v>
      </c>
      <c r="E132" s="75" t="s">
        <v>5494</v>
      </c>
    </row>
    <row r="133" spans="1:5">
      <c r="A133" s="75">
        <v>16046381</v>
      </c>
      <c r="B133" s="76" t="s">
        <v>1202</v>
      </c>
      <c r="C133" s="76">
        <v>840179918399</v>
      </c>
      <c r="D133" s="75">
        <v>53</v>
      </c>
      <c r="E133" s="75" t="s">
        <v>5494</v>
      </c>
    </row>
    <row r="134" spans="1:5">
      <c r="A134" s="75">
        <v>16046401</v>
      </c>
      <c r="B134" s="76" t="s">
        <v>1203</v>
      </c>
      <c r="C134" s="76">
        <v>840179918528</v>
      </c>
      <c r="D134" s="75">
        <v>18</v>
      </c>
      <c r="E134" s="75" t="s">
        <v>5494</v>
      </c>
    </row>
    <row r="135" spans="1:5">
      <c r="A135" s="75">
        <v>16046382</v>
      </c>
      <c r="B135" s="76" t="s">
        <v>1204</v>
      </c>
      <c r="C135" s="76">
        <v>840179918382</v>
      </c>
      <c r="D135" s="75">
        <v>5</v>
      </c>
      <c r="E135" s="75" t="s">
        <v>5494</v>
      </c>
    </row>
    <row r="136" spans="1:5">
      <c r="A136" s="75">
        <v>16046402</v>
      </c>
      <c r="B136" s="76" t="s">
        <v>1205</v>
      </c>
      <c r="C136" s="76">
        <v>840179918511</v>
      </c>
      <c r="D136" s="75">
        <v>15</v>
      </c>
      <c r="E136" s="75" t="s">
        <v>5494</v>
      </c>
    </row>
    <row r="137" spans="1:5">
      <c r="A137" s="75">
        <v>18937333</v>
      </c>
      <c r="B137" s="76" t="s">
        <v>1294</v>
      </c>
      <c r="C137" s="76">
        <v>840179900806</v>
      </c>
      <c r="D137" s="75">
        <v>65</v>
      </c>
      <c r="E137" s="75" t="s">
        <v>5494</v>
      </c>
    </row>
    <row r="138" spans="1:5">
      <c r="A138" s="75">
        <v>18937193</v>
      </c>
      <c r="B138" s="76" t="s">
        <v>1297</v>
      </c>
      <c r="C138" s="76">
        <v>840179900004</v>
      </c>
      <c r="D138" s="75">
        <v>12</v>
      </c>
      <c r="E138" s="75" t="s">
        <v>5494</v>
      </c>
    </row>
    <row r="139" spans="1:5">
      <c r="A139" s="75">
        <v>18937335</v>
      </c>
      <c r="B139" s="76" t="s">
        <v>1298</v>
      </c>
      <c r="C139" s="76">
        <v>840179900028</v>
      </c>
      <c r="D139" s="75">
        <v>196</v>
      </c>
      <c r="E139" s="75" t="s">
        <v>5494</v>
      </c>
    </row>
    <row r="140" spans="1:5">
      <c r="A140" s="75">
        <v>18937457</v>
      </c>
      <c r="B140" s="76" t="s">
        <v>1300</v>
      </c>
      <c r="C140" s="76">
        <v>840179900042</v>
      </c>
      <c r="D140" s="75">
        <v>208</v>
      </c>
      <c r="E140" s="75" t="s">
        <v>5494</v>
      </c>
    </row>
    <row r="141" spans="1:5">
      <c r="A141" s="75">
        <v>18937277</v>
      </c>
      <c r="B141" s="76" t="s">
        <v>1302</v>
      </c>
      <c r="C141" s="76">
        <v>840179900066</v>
      </c>
      <c r="D141" s="75">
        <v>121</v>
      </c>
      <c r="E141" s="75" t="s">
        <v>5494</v>
      </c>
    </row>
    <row r="142" spans="1:5">
      <c r="A142" s="75">
        <v>18937393</v>
      </c>
      <c r="B142" s="76" t="s">
        <v>1303</v>
      </c>
      <c r="C142" s="76">
        <v>840179900080</v>
      </c>
      <c r="D142" s="75">
        <v>93</v>
      </c>
      <c r="E142" s="75" t="s">
        <v>5494</v>
      </c>
    </row>
    <row r="143" spans="1:5">
      <c r="A143" s="75">
        <v>18937195</v>
      </c>
      <c r="B143" s="76" t="s">
        <v>1304</v>
      </c>
      <c r="C143" s="76">
        <v>840179900103</v>
      </c>
      <c r="D143" s="75">
        <v>48</v>
      </c>
      <c r="E143" s="75" t="s">
        <v>5494</v>
      </c>
    </row>
    <row r="144" spans="1:5">
      <c r="A144" s="75">
        <v>18937455</v>
      </c>
      <c r="B144" s="76" t="s">
        <v>1305</v>
      </c>
      <c r="C144" s="76">
        <v>840179900127</v>
      </c>
      <c r="D144" s="75">
        <v>66</v>
      </c>
      <c r="E144" s="75" t="s">
        <v>5494</v>
      </c>
    </row>
    <row r="145" spans="1:5">
      <c r="A145" s="75">
        <v>18937447</v>
      </c>
      <c r="B145" s="76" t="s">
        <v>1306</v>
      </c>
      <c r="C145" s="76">
        <v>840179900141</v>
      </c>
      <c r="D145" s="75">
        <v>81</v>
      </c>
      <c r="E145" s="75" t="s">
        <v>5494</v>
      </c>
    </row>
    <row r="146" spans="1:5">
      <c r="A146" s="75">
        <v>18937183</v>
      </c>
      <c r="B146" s="76" t="s">
        <v>1307</v>
      </c>
      <c r="C146" s="76">
        <v>840179900165</v>
      </c>
      <c r="D146" s="75">
        <v>418</v>
      </c>
      <c r="E146" s="75" t="s">
        <v>5494</v>
      </c>
    </row>
    <row r="147" spans="1:5">
      <c r="A147" s="75">
        <v>18937185</v>
      </c>
      <c r="B147" s="76" t="s">
        <v>1310</v>
      </c>
      <c r="C147" s="76">
        <v>840179901629</v>
      </c>
      <c r="D147" s="75">
        <v>59</v>
      </c>
      <c r="E147" s="75" t="s">
        <v>5494</v>
      </c>
    </row>
    <row r="148" spans="1:5">
      <c r="A148" s="75">
        <v>18937329</v>
      </c>
      <c r="B148" s="76" t="s">
        <v>1311</v>
      </c>
      <c r="C148" s="76">
        <v>840179900189</v>
      </c>
      <c r="D148" s="75">
        <v>103</v>
      </c>
      <c r="E148" s="75" t="s">
        <v>5494</v>
      </c>
    </row>
    <row r="149" spans="1:5">
      <c r="A149" s="75">
        <v>18937327</v>
      </c>
      <c r="B149" s="76" t="s">
        <v>1312</v>
      </c>
      <c r="C149" s="76">
        <v>840179900882</v>
      </c>
      <c r="D149" s="75">
        <v>63</v>
      </c>
      <c r="E149" s="75" t="s">
        <v>5494</v>
      </c>
    </row>
    <row r="150" spans="1:5">
      <c r="A150" s="75">
        <v>18937437</v>
      </c>
      <c r="B150" s="76" t="s">
        <v>1313</v>
      </c>
      <c r="C150" s="76">
        <v>840179900905</v>
      </c>
      <c r="D150" s="75">
        <v>90</v>
      </c>
      <c r="E150" s="75" t="s">
        <v>5494</v>
      </c>
    </row>
    <row r="151" spans="1:5">
      <c r="A151" s="75">
        <v>18937439</v>
      </c>
      <c r="B151" s="76" t="s">
        <v>1315</v>
      </c>
      <c r="C151" s="76">
        <v>840179900929</v>
      </c>
      <c r="D151" s="75">
        <v>42</v>
      </c>
      <c r="E151" s="75" t="s">
        <v>5494</v>
      </c>
    </row>
    <row r="152" spans="1:5">
      <c r="A152" s="75">
        <v>18937321</v>
      </c>
      <c r="B152" s="76" t="s">
        <v>1316</v>
      </c>
      <c r="C152" s="76">
        <v>840179900943</v>
      </c>
      <c r="D152" s="75">
        <v>2</v>
      </c>
      <c r="E152" s="75" t="s">
        <v>5494</v>
      </c>
    </row>
    <row r="153" spans="1:5">
      <c r="A153" s="75">
        <v>18937323</v>
      </c>
      <c r="B153" s="76" t="s">
        <v>1317</v>
      </c>
      <c r="C153" s="76">
        <v>840179901360</v>
      </c>
      <c r="D153" s="75">
        <v>137</v>
      </c>
      <c r="E153" s="75" t="s">
        <v>5494</v>
      </c>
    </row>
    <row r="154" spans="1:5">
      <c r="A154" s="75">
        <v>18937405</v>
      </c>
      <c r="B154" s="76" t="s">
        <v>1318</v>
      </c>
      <c r="C154" s="76">
        <v>840179900202</v>
      </c>
      <c r="D154" s="75">
        <v>44</v>
      </c>
      <c r="E154" s="75" t="s">
        <v>5494</v>
      </c>
    </row>
    <row r="155" spans="1:5">
      <c r="A155" s="75">
        <v>18937435</v>
      </c>
      <c r="B155" s="76" t="s">
        <v>1319</v>
      </c>
      <c r="C155" s="76">
        <v>840179900226</v>
      </c>
      <c r="D155" s="75">
        <v>54</v>
      </c>
      <c r="E155" s="75" t="s">
        <v>5494</v>
      </c>
    </row>
    <row r="156" spans="1:5">
      <c r="A156" s="75">
        <v>18937433</v>
      </c>
      <c r="B156" s="76" t="s">
        <v>1320</v>
      </c>
      <c r="C156" s="76">
        <v>840179900967</v>
      </c>
      <c r="D156" s="75">
        <v>79</v>
      </c>
      <c r="E156" s="75" t="s">
        <v>5494</v>
      </c>
    </row>
    <row r="157" spans="1:5">
      <c r="A157" s="75">
        <v>18937341</v>
      </c>
      <c r="B157" s="76" t="s">
        <v>1322</v>
      </c>
      <c r="C157" s="76">
        <v>840268815158</v>
      </c>
      <c r="D157" s="75">
        <v>82</v>
      </c>
      <c r="E157" s="75" t="s">
        <v>5494</v>
      </c>
    </row>
    <row r="158" spans="1:5">
      <c r="A158" s="75">
        <v>18937349</v>
      </c>
      <c r="B158" s="76" t="s">
        <v>1323</v>
      </c>
      <c r="C158" s="76">
        <v>840179900240</v>
      </c>
      <c r="D158" s="75">
        <v>81</v>
      </c>
      <c r="E158" s="75" t="s">
        <v>5494</v>
      </c>
    </row>
    <row r="159" spans="1:5">
      <c r="A159" s="75">
        <v>13375409</v>
      </c>
      <c r="B159" s="76" t="s">
        <v>1324</v>
      </c>
      <c r="C159" s="76">
        <v>680487045499</v>
      </c>
      <c r="D159" s="75">
        <v>45</v>
      </c>
      <c r="E159" s="75" t="s">
        <v>5494</v>
      </c>
    </row>
    <row r="160" spans="1:5">
      <c r="A160" s="75">
        <v>18937197</v>
      </c>
      <c r="B160" s="76" t="s">
        <v>1325</v>
      </c>
      <c r="C160" s="76">
        <v>840179900981</v>
      </c>
      <c r="D160" s="75">
        <v>52</v>
      </c>
      <c r="E160" s="75" t="s">
        <v>5494</v>
      </c>
    </row>
    <row r="161" spans="1:5">
      <c r="A161" s="75">
        <v>18937469</v>
      </c>
      <c r="B161" s="76" t="s">
        <v>1327</v>
      </c>
      <c r="C161" s="76">
        <v>840179901001</v>
      </c>
      <c r="D161" s="75">
        <v>607</v>
      </c>
      <c r="E161" s="75" t="s">
        <v>5494</v>
      </c>
    </row>
    <row r="162" spans="1:5">
      <c r="A162" s="75">
        <v>18937265</v>
      </c>
      <c r="B162" s="76" t="s">
        <v>1329</v>
      </c>
      <c r="C162" s="76">
        <v>840179900288</v>
      </c>
      <c r="D162" s="75">
        <v>321</v>
      </c>
      <c r="E162" s="75" t="s">
        <v>5494</v>
      </c>
    </row>
    <row r="163" spans="1:5">
      <c r="A163" s="75">
        <v>18937263</v>
      </c>
      <c r="B163" s="76" t="s">
        <v>1330</v>
      </c>
      <c r="C163" s="76">
        <v>840179901025</v>
      </c>
      <c r="D163" s="75">
        <v>442</v>
      </c>
      <c r="E163" s="75" t="s">
        <v>5494</v>
      </c>
    </row>
    <row r="164" spans="1:5">
      <c r="A164" s="75">
        <v>18937229</v>
      </c>
      <c r="B164" s="76" t="s">
        <v>1332</v>
      </c>
      <c r="C164" s="76">
        <v>840179900301</v>
      </c>
      <c r="D164" s="75">
        <v>20</v>
      </c>
      <c r="E164" s="75" t="s">
        <v>5494</v>
      </c>
    </row>
    <row r="165" spans="1:5">
      <c r="A165" s="75">
        <v>18937453</v>
      </c>
      <c r="B165" s="76" t="s">
        <v>1333</v>
      </c>
      <c r="C165" s="76">
        <v>840179900325</v>
      </c>
      <c r="D165" s="75">
        <v>46</v>
      </c>
      <c r="E165" s="75" t="s">
        <v>5494</v>
      </c>
    </row>
    <row r="166" spans="1:5">
      <c r="A166" s="75">
        <v>18937387</v>
      </c>
      <c r="B166" s="76" t="s">
        <v>1334</v>
      </c>
      <c r="C166" s="76">
        <v>840179900349</v>
      </c>
      <c r="D166" s="75">
        <v>48</v>
      </c>
      <c r="E166" s="75" t="s">
        <v>5494</v>
      </c>
    </row>
    <row r="167" spans="1:5">
      <c r="A167" s="75">
        <v>18937407</v>
      </c>
      <c r="B167" s="76" t="s">
        <v>1336</v>
      </c>
      <c r="C167" s="76">
        <v>840179900363</v>
      </c>
      <c r="D167" s="75">
        <v>1</v>
      </c>
      <c r="E167" s="75" t="s">
        <v>5494</v>
      </c>
    </row>
    <row r="168" spans="1:5">
      <c r="A168" s="75">
        <v>18937319</v>
      </c>
      <c r="B168" s="76" t="s">
        <v>1337</v>
      </c>
      <c r="C168" s="76">
        <v>840179900387</v>
      </c>
      <c r="D168" s="75">
        <v>53</v>
      </c>
      <c r="E168" s="75" t="s">
        <v>5494</v>
      </c>
    </row>
    <row r="169" spans="1:5">
      <c r="A169" s="75">
        <v>18937317</v>
      </c>
      <c r="B169" s="76" t="s">
        <v>1338</v>
      </c>
      <c r="C169" s="76">
        <v>840179901063</v>
      </c>
      <c r="D169" s="75">
        <v>68</v>
      </c>
      <c r="E169" s="75" t="s">
        <v>5494</v>
      </c>
    </row>
    <row r="170" spans="1:5">
      <c r="A170" s="75">
        <v>18937261</v>
      </c>
      <c r="B170" s="76" t="s">
        <v>1339</v>
      </c>
      <c r="C170" s="76">
        <v>840179900400</v>
      </c>
      <c r="D170" s="75">
        <v>60</v>
      </c>
      <c r="E170" s="75" t="s">
        <v>5494</v>
      </c>
    </row>
    <row r="171" spans="1:5">
      <c r="A171" s="75">
        <v>18937259</v>
      </c>
      <c r="B171" s="76" t="s">
        <v>1340</v>
      </c>
      <c r="C171" s="76">
        <v>840179901445</v>
      </c>
      <c r="D171" s="75">
        <v>54</v>
      </c>
      <c r="E171" s="75" t="s">
        <v>5494</v>
      </c>
    </row>
    <row r="172" spans="1:5">
      <c r="A172" s="75">
        <v>18937235</v>
      </c>
      <c r="B172" s="76" t="s">
        <v>1341</v>
      </c>
      <c r="C172" s="76">
        <v>840179900424</v>
      </c>
      <c r="D172" s="75">
        <v>113</v>
      </c>
      <c r="E172" s="75" t="s">
        <v>5494</v>
      </c>
    </row>
    <row r="173" spans="1:5">
      <c r="A173" s="75">
        <v>18937255</v>
      </c>
      <c r="B173" s="76" t="s">
        <v>1345</v>
      </c>
      <c r="C173" s="76">
        <v>840179901100</v>
      </c>
      <c r="D173" s="75">
        <v>177</v>
      </c>
      <c r="E173" s="75" t="s">
        <v>5494</v>
      </c>
    </row>
    <row r="174" spans="1:5">
      <c r="A174" s="75">
        <v>18937467</v>
      </c>
      <c r="B174" s="76" t="s">
        <v>1348</v>
      </c>
      <c r="C174" s="76">
        <v>840179900462</v>
      </c>
      <c r="D174" s="75">
        <v>90</v>
      </c>
      <c r="E174" s="75" t="s">
        <v>5494</v>
      </c>
    </row>
    <row r="175" spans="1:5">
      <c r="A175" s="75">
        <v>18937303</v>
      </c>
      <c r="B175" s="76" t="s">
        <v>1349</v>
      </c>
      <c r="C175" s="76">
        <v>840179900486</v>
      </c>
      <c r="D175" s="75">
        <v>149</v>
      </c>
      <c r="E175" s="75" t="s">
        <v>5494</v>
      </c>
    </row>
    <row r="176" spans="1:5">
      <c r="A176" s="75">
        <v>18937305</v>
      </c>
      <c r="B176" s="76" t="s">
        <v>1351</v>
      </c>
      <c r="C176" s="76">
        <v>840179901643</v>
      </c>
      <c r="D176" s="75">
        <v>68</v>
      </c>
      <c r="E176" s="75" t="s">
        <v>5494</v>
      </c>
    </row>
    <row r="177" spans="1:5">
      <c r="A177" s="75">
        <v>18937425</v>
      </c>
      <c r="B177" s="76" t="s">
        <v>1352</v>
      </c>
      <c r="C177" s="76">
        <v>840179900509</v>
      </c>
      <c r="D177" s="75">
        <v>35</v>
      </c>
      <c r="E177" s="75" t="s">
        <v>5494</v>
      </c>
    </row>
    <row r="178" spans="1:5">
      <c r="A178" s="75">
        <v>18937357</v>
      </c>
      <c r="B178" s="76" t="s">
        <v>1353</v>
      </c>
      <c r="C178" s="76">
        <v>840179900523</v>
      </c>
      <c r="D178" s="75">
        <v>200</v>
      </c>
      <c r="E178" s="75" t="s">
        <v>5494</v>
      </c>
    </row>
    <row r="179" spans="1:5">
      <c r="A179" s="75">
        <v>18937355</v>
      </c>
      <c r="B179" s="76" t="s">
        <v>1354</v>
      </c>
      <c r="C179" s="76">
        <v>840179901124</v>
      </c>
      <c r="D179" s="75">
        <v>26</v>
      </c>
      <c r="E179" s="75" t="s">
        <v>5494</v>
      </c>
    </row>
    <row r="180" spans="1:5">
      <c r="A180" s="75">
        <v>18937295</v>
      </c>
      <c r="B180" s="76" t="s">
        <v>1355</v>
      </c>
      <c r="C180" s="76">
        <v>840179900547</v>
      </c>
      <c r="D180" s="75">
        <v>85</v>
      </c>
      <c r="E180" s="75" t="s">
        <v>5494</v>
      </c>
    </row>
    <row r="181" spans="1:5">
      <c r="A181" s="75">
        <v>18937465</v>
      </c>
      <c r="B181" s="76" t="s">
        <v>1359</v>
      </c>
      <c r="C181" s="76">
        <v>840179900561</v>
      </c>
      <c r="D181" s="75">
        <v>73</v>
      </c>
      <c r="E181" s="75" t="s">
        <v>5494</v>
      </c>
    </row>
    <row r="182" spans="1:5">
      <c r="A182" s="75">
        <v>18937461</v>
      </c>
      <c r="B182" s="76" t="s">
        <v>1360</v>
      </c>
      <c r="C182" s="76">
        <v>840179922884</v>
      </c>
      <c r="D182" s="75">
        <v>48</v>
      </c>
      <c r="E182" s="75" t="s">
        <v>5494</v>
      </c>
    </row>
    <row r="183" spans="1:5">
      <c r="A183" s="75">
        <v>18937423</v>
      </c>
      <c r="B183" s="76" t="s">
        <v>1361</v>
      </c>
      <c r="C183" s="76">
        <v>840179900585</v>
      </c>
      <c r="D183" s="75">
        <v>50</v>
      </c>
      <c r="E183" s="75" t="s">
        <v>5494</v>
      </c>
    </row>
    <row r="184" spans="1:5">
      <c r="A184" s="75">
        <v>18937351</v>
      </c>
      <c r="B184" s="76" t="s">
        <v>1362</v>
      </c>
      <c r="C184" s="76">
        <v>840179900608</v>
      </c>
      <c r="D184" s="75">
        <v>261</v>
      </c>
      <c r="E184" s="75" t="s">
        <v>5494</v>
      </c>
    </row>
    <row r="185" spans="1:5">
      <c r="A185" s="75">
        <v>18937419</v>
      </c>
      <c r="B185" s="76" t="s">
        <v>1363</v>
      </c>
      <c r="C185" s="76">
        <v>840179901162</v>
      </c>
      <c r="D185" s="75">
        <v>95</v>
      </c>
      <c r="E185" s="75" t="s">
        <v>5494</v>
      </c>
    </row>
    <row r="186" spans="1:5">
      <c r="A186" s="75">
        <v>18937379</v>
      </c>
      <c r="B186" s="76" t="s">
        <v>1364</v>
      </c>
      <c r="C186" s="76">
        <v>840179900622</v>
      </c>
      <c r="D186" s="75">
        <v>206</v>
      </c>
      <c r="E186" s="75" t="s">
        <v>5494</v>
      </c>
    </row>
    <row r="187" spans="1:5">
      <c r="A187" s="75">
        <v>18937377</v>
      </c>
      <c r="B187" s="76" t="s">
        <v>1365</v>
      </c>
      <c r="C187" s="76">
        <v>840179901186</v>
      </c>
      <c r="D187" s="75">
        <v>108</v>
      </c>
      <c r="E187" s="75" t="s">
        <v>5494</v>
      </c>
    </row>
    <row r="188" spans="1:5">
      <c r="A188" s="75">
        <v>18937381</v>
      </c>
      <c r="B188" s="76" t="s">
        <v>1366</v>
      </c>
      <c r="C188" s="76">
        <v>840179901544</v>
      </c>
      <c r="D188" s="75">
        <v>231</v>
      </c>
      <c r="E188" s="75" t="s">
        <v>5494</v>
      </c>
    </row>
    <row r="189" spans="1:5">
      <c r="A189" s="75">
        <v>18937203</v>
      </c>
      <c r="B189" s="76" t="s">
        <v>1367</v>
      </c>
      <c r="C189" s="76">
        <v>840179900646</v>
      </c>
      <c r="D189" s="75">
        <v>139</v>
      </c>
      <c r="E189" s="75" t="s">
        <v>5494</v>
      </c>
    </row>
    <row r="190" spans="1:5">
      <c r="A190" s="75">
        <v>18937205</v>
      </c>
      <c r="B190" s="76" t="s">
        <v>1368</v>
      </c>
      <c r="C190" s="76">
        <v>840179901209</v>
      </c>
      <c r="D190" s="75">
        <v>28</v>
      </c>
      <c r="E190" s="75" t="s">
        <v>5494</v>
      </c>
    </row>
    <row r="191" spans="1:5">
      <c r="A191" s="75">
        <v>18937207</v>
      </c>
      <c r="B191" s="76" t="s">
        <v>1369</v>
      </c>
      <c r="C191" s="76">
        <v>840179901568</v>
      </c>
      <c r="D191" s="75">
        <v>160</v>
      </c>
      <c r="E191" s="75" t="s">
        <v>5494</v>
      </c>
    </row>
    <row r="192" spans="1:5">
      <c r="A192" s="75">
        <v>18937283</v>
      </c>
      <c r="B192" s="76" t="s">
        <v>1370</v>
      </c>
      <c r="C192" s="76">
        <v>840179900660</v>
      </c>
      <c r="D192" s="75">
        <v>248</v>
      </c>
      <c r="E192" s="75" t="s">
        <v>5494</v>
      </c>
    </row>
    <row r="193" spans="1:5">
      <c r="A193" s="75">
        <v>18937285</v>
      </c>
      <c r="B193" s="76" t="s">
        <v>1371</v>
      </c>
      <c r="C193" s="76">
        <v>840179901223</v>
      </c>
      <c r="D193" s="75">
        <v>1</v>
      </c>
      <c r="E193" s="75" t="s">
        <v>5494</v>
      </c>
    </row>
    <row r="194" spans="1:5">
      <c r="A194" s="75">
        <v>18937299</v>
      </c>
      <c r="B194" s="76" t="s">
        <v>1372</v>
      </c>
      <c r="C194" s="76">
        <v>840179900684</v>
      </c>
      <c r="D194" s="75">
        <v>122</v>
      </c>
      <c r="E194" s="75" t="s">
        <v>5494</v>
      </c>
    </row>
    <row r="195" spans="1:5">
      <c r="A195" s="75">
        <v>18937297</v>
      </c>
      <c r="B195" s="76" t="s">
        <v>1373</v>
      </c>
      <c r="C195" s="76">
        <v>840179901247</v>
      </c>
      <c r="D195" s="75">
        <v>70</v>
      </c>
      <c r="E195" s="75" t="s">
        <v>5494</v>
      </c>
    </row>
    <row r="196" spans="1:5">
      <c r="A196" s="75">
        <v>18937385</v>
      </c>
      <c r="B196" s="76" t="s">
        <v>1374</v>
      </c>
      <c r="C196" s="76">
        <v>840179900707</v>
      </c>
      <c r="D196" s="75">
        <v>469</v>
      </c>
      <c r="E196" s="75" t="s">
        <v>5494</v>
      </c>
    </row>
    <row r="197" spans="1:5">
      <c r="A197" s="75">
        <v>18937383</v>
      </c>
      <c r="B197" s="76" t="s">
        <v>1375</v>
      </c>
      <c r="C197" s="76">
        <v>840179901261</v>
      </c>
      <c r="D197" s="75">
        <v>53</v>
      </c>
      <c r="E197" s="75" t="s">
        <v>5494</v>
      </c>
    </row>
    <row r="198" spans="1:5">
      <c r="A198" s="75">
        <v>18937451</v>
      </c>
      <c r="B198" s="76" t="s">
        <v>1376</v>
      </c>
      <c r="C198" s="76">
        <v>840179900721</v>
      </c>
      <c r="D198" s="75">
        <v>86</v>
      </c>
      <c r="E198" s="75" t="s">
        <v>5494</v>
      </c>
    </row>
    <row r="199" spans="1:5">
      <c r="A199" s="75">
        <v>18937213</v>
      </c>
      <c r="B199" s="76" t="s">
        <v>1377</v>
      </c>
      <c r="C199" s="76">
        <v>840179920248</v>
      </c>
      <c r="D199" s="75">
        <v>59</v>
      </c>
      <c r="E199" s="75" t="s">
        <v>5494</v>
      </c>
    </row>
    <row r="200" spans="1:5">
      <c r="A200" s="75">
        <v>18937353</v>
      </c>
      <c r="B200" s="76" t="s">
        <v>1378</v>
      </c>
      <c r="C200" s="76">
        <v>680487045437</v>
      </c>
      <c r="D200" s="75">
        <v>0</v>
      </c>
      <c r="E200" s="75" t="s">
        <v>5494</v>
      </c>
    </row>
    <row r="201" spans="1:5">
      <c r="A201" s="75">
        <v>18937254</v>
      </c>
      <c r="B201" s="76" t="s">
        <v>1383</v>
      </c>
      <c r="C201" s="76">
        <v>840268815707</v>
      </c>
      <c r="D201" s="75">
        <v>4</v>
      </c>
      <c r="E201" s="75" t="s">
        <v>5494</v>
      </c>
    </row>
    <row r="202" spans="1:5">
      <c r="A202" s="75">
        <v>18937337</v>
      </c>
      <c r="B202" s="76" t="s">
        <v>1384</v>
      </c>
      <c r="C202" s="76">
        <v>840179923591</v>
      </c>
      <c r="D202" s="75">
        <v>4</v>
      </c>
      <c r="E202" s="75" t="s">
        <v>5494</v>
      </c>
    </row>
    <row r="203" spans="1:5">
      <c r="A203" s="75">
        <v>18937389</v>
      </c>
      <c r="B203" s="76" t="s">
        <v>1385</v>
      </c>
      <c r="C203" s="76">
        <v>840179984011</v>
      </c>
      <c r="D203" s="75">
        <v>61</v>
      </c>
      <c r="E203" s="75" t="s">
        <v>5494</v>
      </c>
    </row>
    <row r="204" spans="1:5">
      <c r="A204" s="75">
        <v>18937441</v>
      </c>
      <c r="B204" s="76" t="s">
        <v>1387</v>
      </c>
      <c r="C204" s="76">
        <v>840179901308</v>
      </c>
      <c r="D204" s="75">
        <v>54</v>
      </c>
      <c r="E204" s="75" t="s">
        <v>5494</v>
      </c>
    </row>
    <row r="205" spans="1:5">
      <c r="A205" s="75">
        <v>18937443</v>
      </c>
      <c r="B205" s="76" t="s">
        <v>1388</v>
      </c>
      <c r="C205" s="76">
        <v>840179901582</v>
      </c>
      <c r="D205" s="75">
        <v>174</v>
      </c>
      <c r="E205" s="75" t="s">
        <v>5494</v>
      </c>
    </row>
    <row r="206" spans="1:5">
      <c r="A206" s="75">
        <v>18937281</v>
      </c>
      <c r="B206" s="76" t="s">
        <v>1389</v>
      </c>
      <c r="C206" s="76">
        <v>840179900769</v>
      </c>
      <c r="D206" s="75">
        <v>282</v>
      </c>
      <c r="E206" s="75" t="s">
        <v>5494</v>
      </c>
    </row>
    <row r="207" spans="1:5">
      <c r="A207" s="75">
        <v>18937221</v>
      </c>
      <c r="B207" s="76" t="s">
        <v>1391</v>
      </c>
      <c r="C207" s="76">
        <v>840179900783</v>
      </c>
      <c r="D207" s="75">
        <v>78</v>
      </c>
      <c r="E207" s="75" t="s">
        <v>5494</v>
      </c>
    </row>
    <row r="208" spans="1:5">
      <c r="A208" s="75">
        <v>18937258</v>
      </c>
      <c r="B208" s="76" t="s">
        <v>1392</v>
      </c>
      <c r="C208" s="76">
        <v>680034189959</v>
      </c>
      <c r="D208" s="75">
        <v>10</v>
      </c>
      <c r="E208" s="75" t="s">
        <v>5494</v>
      </c>
    </row>
    <row r="209" spans="1:5">
      <c r="A209" s="75">
        <v>18937334</v>
      </c>
      <c r="B209" s="76" t="s">
        <v>1393</v>
      </c>
      <c r="C209" s="76">
        <v>840179900813</v>
      </c>
      <c r="D209" s="75">
        <v>107</v>
      </c>
      <c r="E209" s="75" t="s">
        <v>5494</v>
      </c>
    </row>
    <row r="210" spans="1:5">
      <c r="A210" s="75">
        <v>18937194</v>
      </c>
      <c r="B210" s="76" t="s">
        <v>1396</v>
      </c>
      <c r="C210" s="76">
        <v>840179900011</v>
      </c>
      <c r="D210" s="75">
        <v>17</v>
      </c>
      <c r="E210" s="75" t="s">
        <v>5494</v>
      </c>
    </row>
    <row r="211" spans="1:5">
      <c r="A211" s="75">
        <v>18937336</v>
      </c>
      <c r="B211" s="76" t="s">
        <v>1397</v>
      </c>
      <c r="C211" s="76">
        <v>840179900035</v>
      </c>
      <c r="D211" s="75">
        <v>327</v>
      </c>
      <c r="E211" s="75" t="s">
        <v>5494</v>
      </c>
    </row>
    <row r="212" spans="1:5">
      <c r="A212" s="75">
        <v>18937458</v>
      </c>
      <c r="B212" s="76" t="s">
        <v>1399</v>
      </c>
      <c r="C212" s="76">
        <v>840179900059</v>
      </c>
      <c r="D212" s="75">
        <v>381</v>
      </c>
      <c r="E212" s="75" t="s">
        <v>5494</v>
      </c>
    </row>
    <row r="213" spans="1:5">
      <c r="A213" s="75">
        <v>18937278</v>
      </c>
      <c r="B213" s="76" t="s">
        <v>1401</v>
      </c>
      <c r="C213" s="76">
        <v>840179900073</v>
      </c>
      <c r="D213" s="75">
        <v>170</v>
      </c>
      <c r="E213" s="75" t="s">
        <v>5494</v>
      </c>
    </row>
    <row r="214" spans="1:5">
      <c r="A214" s="75">
        <v>18937394</v>
      </c>
      <c r="B214" s="76" t="s">
        <v>1402</v>
      </c>
      <c r="C214" s="76">
        <v>840179900097</v>
      </c>
      <c r="D214" s="75">
        <v>79</v>
      </c>
      <c r="E214" s="75" t="s">
        <v>5494</v>
      </c>
    </row>
    <row r="215" spans="1:5">
      <c r="A215" s="75">
        <v>18937196</v>
      </c>
      <c r="B215" s="76" t="s">
        <v>1403</v>
      </c>
      <c r="C215" s="76">
        <v>840179900110</v>
      </c>
      <c r="D215" s="75">
        <v>42</v>
      </c>
      <c r="E215" s="75" t="s">
        <v>5494</v>
      </c>
    </row>
    <row r="216" spans="1:5">
      <c r="A216" s="75">
        <v>18937456</v>
      </c>
      <c r="B216" s="76" t="s">
        <v>1404</v>
      </c>
      <c r="C216" s="76">
        <v>840179900134</v>
      </c>
      <c r="D216" s="75">
        <v>98</v>
      </c>
      <c r="E216" s="75" t="s">
        <v>5494</v>
      </c>
    </row>
    <row r="217" spans="1:5">
      <c r="A217" s="75">
        <v>18937448</v>
      </c>
      <c r="B217" s="76" t="s">
        <v>1405</v>
      </c>
      <c r="C217" s="76">
        <v>840179900158</v>
      </c>
      <c r="D217" s="75">
        <v>55</v>
      </c>
      <c r="E217" s="75" t="s">
        <v>5494</v>
      </c>
    </row>
    <row r="218" spans="1:5">
      <c r="A218" s="75">
        <v>18937184</v>
      </c>
      <c r="B218" s="76" t="s">
        <v>1407</v>
      </c>
      <c r="C218" s="76">
        <v>840179900172</v>
      </c>
      <c r="D218" s="75">
        <v>497</v>
      </c>
      <c r="E218" s="75" t="s">
        <v>5494</v>
      </c>
    </row>
    <row r="219" spans="1:5">
      <c r="A219" s="75">
        <v>18937186</v>
      </c>
      <c r="B219" s="76" t="s">
        <v>1410</v>
      </c>
      <c r="C219" s="76">
        <v>680487165753</v>
      </c>
      <c r="D219" s="75">
        <v>79</v>
      </c>
      <c r="E219" s="75" t="s">
        <v>5494</v>
      </c>
    </row>
    <row r="220" spans="1:5">
      <c r="A220" s="75">
        <v>18937330</v>
      </c>
      <c r="B220" s="76" t="s">
        <v>1411</v>
      </c>
      <c r="C220" s="76">
        <v>840179900196</v>
      </c>
      <c r="D220" s="75">
        <v>65</v>
      </c>
      <c r="E220" s="75" t="s">
        <v>5494</v>
      </c>
    </row>
    <row r="221" spans="1:5">
      <c r="A221" s="75">
        <v>18937438</v>
      </c>
      <c r="B221" s="76" t="s">
        <v>1413</v>
      </c>
      <c r="C221" s="76">
        <v>840179900912</v>
      </c>
      <c r="D221" s="75">
        <v>99</v>
      </c>
      <c r="E221" s="75" t="s">
        <v>5494</v>
      </c>
    </row>
    <row r="222" spans="1:5">
      <c r="A222" s="75">
        <v>18937440</v>
      </c>
      <c r="B222" s="76" t="s">
        <v>1415</v>
      </c>
      <c r="C222" s="76">
        <v>840179900936</v>
      </c>
      <c r="D222" s="75">
        <v>70</v>
      </c>
      <c r="E222" s="75" t="s">
        <v>5494</v>
      </c>
    </row>
    <row r="223" spans="1:5">
      <c r="A223" s="75">
        <v>18937322</v>
      </c>
      <c r="B223" s="76" t="s">
        <v>1416</v>
      </c>
      <c r="C223" s="76">
        <v>840179900950</v>
      </c>
      <c r="D223" s="75">
        <v>31</v>
      </c>
      <c r="E223" s="75" t="s">
        <v>5494</v>
      </c>
    </row>
    <row r="224" spans="1:5">
      <c r="A224" s="75">
        <v>18937324</v>
      </c>
      <c r="B224" s="76" t="s">
        <v>1417</v>
      </c>
      <c r="C224" s="76">
        <v>840179901377</v>
      </c>
      <c r="D224" s="75">
        <v>262</v>
      </c>
      <c r="E224" s="75" t="s">
        <v>5494</v>
      </c>
    </row>
    <row r="225" spans="1:5">
      <c r="A225" s="75">
        <v>18937406</v>
      </c>
      <c r="B225" s="76" t="s">
        <v>1418</v>
      </c>
      <c r="C225" s="76">
        <v>840179900219</v>
      </c>
      <c r="D225" s="75">
        <v>46</v>
      </c>
      <c r="E225" s="75" t="s">
        <v>5494</v>
      </c>
    </row>
    <row r="226" spans="1:5">
      <c r="A226" s="75">
        <v>18937436</v>
      </c>
      <c r="B226" s="76" t="s">
        <v>1419</v>
      </c>
      <c r="C226" s="76">
        <v>840179900233</v>
      </c>
      <c r="D226" s="75">
        <v>55</v>
      </c>
      <c r="E226" s="75" t="s">
        <v>5494</v>
      </c>
    </row>
    <row r="227" spans="1:5">
      <c r="A227" s="75">
        <v>18937434</v>
      </c>
      <c r="B227" s="76" t="s">
        <v>1420</v>
      </c>
      <c r="C227" s="76">
        <v>840179900974</v>
      </c>
      <c r="D227" s="75">
        <v>83</v>
      </c>
      <c r="E227" s="75" t="s">
        <v>5494</v>
      </c>
    </row>
    <row r="228" spans="1:5">
      <c r="A228" s="75">
        <v>18937342</v>
      </c>
      <c r="B228" s="76" t="s">
        <v>1423</v>
      </c>
      <c r="C228" s="76">
        <v>840268815165</v>
      </c>
      <c r="D228" s="75">
        <v>118</v>
      </c>
      <c r="E228" s="75" t="s">
        <v>5494</v>
      </c>
    </row>
    <row r="229" spans="1:5">
      <c r="A229" s="75">
        <v>18937350</v>
      </c>
      <c r="B229" s="76" t="s">
        <v>1424</v>
      </c>
      <c r="C229" s="76">
        <v>840179900257</v>
      </c>
      <c r="D229" s="75">
        <v>53</v>
      </c>
      <c r="E229" s="75" t="s">
        <v>5494</v>
      </c>
    </row>
    <row r="230" spans="1:5">
      <c r="A230" s="75">
        <v>13375303</v>
      </c>
      <c r="B230" s="76" t="s">
        <v>1425</v>
      </c>
      <c r="C230" s="76">
        <v>680487045505</v>
      </c>
      <c r="D230" s="75">
        <v>54</v>
      </c>
      <c r="E230" s="75" t="s">
        <v>5494</v>
      </c>
    </row>
    <row r="231" spans="1:5">
      <c r="A231" s="75">
        <v>18937198</v>
      </c>
      <c r="B231" s="76" t="s">
        <v>1426</v>
      </c>
      <c r="C231" s="76">
        <v>840179900998</v>
      </c>
      <c r="D231" s="75">
        <v>110</v>
      </c>
      <c r="E231" s="75" t="s">
        <v>5494</v>
      </c>
    </row>
    <row r="232" spans="1:5">
      <c r="A232" s="75">
        <v>18937470</v>
      </c>
      <c r="B232" s="76" t="s">
        <v>1428</v>
      </c>
      <c r="C232" s="76">
        <v>840179901018</v>
      </c>
      <c r="D232" s="75">
        <v>314</v>
      </c>
      <c r="E232" s="75" t="s">
        <v>5494</v>
      </c>
    </row>
    <row r="233" spans="1:5">
      <c r="A233" s="75">
        <v>18937266</v>
      </c>
      <c r="B233" s="76" t="s">
        <v>1430</v>
      </c>
      <c r="C233" s="76">
        <v>840179900295</v>
      </c>
      <c r="D233" s="75">
        <v>414</v>
      </c>
      <c r="E233" s="75" t="s">
        <v>5494</v>
      </c>
    </row>
    <row r="234" spans="1:5">
      <c r="A234" s="75">
        <v>18937264</v>
      </c>
      <c r="B234" s="76" t="s">
        <v>1431</v>
      </c>
      <c r="C234" s="76">
        <v>840179901032</v>
      </c>
      <c r="D234" s="75">
        <v>350</v>
      </c>
      <c r="E234" s="75" t="s">
        <v>5494</v>
      </c>
    </row>
    <row r="235" spans="1:5">
      <c r="A235" s="75">
        <v>18937230</v>
      </c>
      <c r="B235" s="76" t="s">
        <v>1433</v>
      </c>
      <c r="C235" s="76">
        <v>840179900318</v>
      </c>
      <c r="D235" s="75">
        <v>53</v>
      </c>
      <c r="E235" s="75" t="s">
        <v>5494</v>
      </c>
    </row>
    <row r="236" spans="1:5">
      <c r="A236" s="75">
        <v>18937454</v>
      </c>
      <c r="B236" s="76" t="s">
        <v>1434</v>
      </c>
      <c r="C236" s="76">
        <v>840179900332</v>
      </c>
      <c r="D236" s="75">
        <v>106</v>
      </c>
      <c r="E236" s="75" t="s">
        <v>5494</v>
      </c>
    </row>
    <row r="237" spans="1:5">
      <c r="A237" s="75">
        <v>18937388</v>
      </c>
      <c r="B237" s="76" t="s">
        <v>1435</v>
      </c>
      <c r="C237" s="76">
        <v>840179900356</v>
      </c>
      <c r="D237" s="75">
        <v>213</v>
      </c>
      <c r="E237" s="75" t="s">
        <v>5494</v>
      </c>
    </row>
    <row r="238" spans="1:5">
      <c r="A238" s="75">
        <v>18937320</v>
      </c>
      <c r="B238" s="76" t="s">
        <v>1438</v>
      </c>
      <c r="C238" s="76">
        <v>840179900394</v>
      </c>
      <c r="D238" s="75">
        <v>83</v>
      </c>
      <c r="E238" s="75" t="s">
        <v>5494</v>
      </c>
    </row>
    <row r="239" spans="1:5">
      <c r="A239" s="75">
        <v>18937262</v>
      </c>
      <c r="B239" s="76" t="s">
        <v>1440</v>
      </c>
      <c r="C239" s="76">
        <v>840179900417</v>
      </c>
      <c r="D239" s="75">
        <v>258</v>
      </c>
      <c r="E239" s="75" t="s">
        <v>5494</v>
      </c>
    </row>
    <row r="240" spans="1:5">
      <c r="A240" s="75">
        <v>18937260</v>
      </c>
      <c r="B240" s="76" t="s">
        <v>1441</v>
      </c>
      <c r="C240" s="76">
        <v>840179901452</v>
      </c>
      <c r="D240" s="75">
        <v>71</v>
      </c>
      <c r="E240" s="75" t="s">
        <v>5494</v>
      </c>
    </row>
    <row r="241" spans="1:5">
      <c r="A241" s="75">
        <v>18937236</v>
      </c>
      <c r="B241" s="76" t="s">
        <v>1442</v>
      </c>
      <c r="C241" s="76">
        <v>840179900431</v>
      </c>
      <c r="D241" s="75">
        <v>224</v>
      </c>
      <c r="E241" s="75" t="s">
        <v>5494</v>
      </c>
    </row>
    <row r="242" spans="1:5">
      <c r="A242" s="75">
        <v>18937238</v>
      </c>
      <c r="B242" s="76" t="s">
        <v>1444</v>
      </c>
      <c r="C242" s="76">
        <v>840179901476</v>
      </c>
      <c r="D242" s="75">
        <v>16</v>
      </c>
      <c r="E242" s="75" t="s">
        <v>5494</v>
      </c>
    </row>
    <row r="243" spans="1:5">
      <c r="A243" s="75">
        <v>18937256</v>
      </c>
      <c r="B243" s="76" t="s">
        <v>1446</v>
      </c>
      <c r="C243" s="76">
        <v>840179901117</v>
      </c>
      <c r="D243" s="75">
        <v>243</v>
      </c>
      <c r="E243" s="75" t="s">
        <v>5494</v>
      </c>
    </row>
    <row r="244" spans="1:5">
      <c r="A244" s="75">
        <v>18937468</v>
      </c>
      <c r="B244" s="76" t="s">
        <v>1449</v>
      </c>
      <c r="C244" s="76">
        <v>840179900479</v>
      </c>
      <c r="D244" s="75">
        <v>60</v>
      </c>
      <c r="E244" s="75" t="s">
        <v>5494</v>
      </c>
    </row>
    <row r="245" spans="1:5">
      <c r="A245" s="75">
        <v>18937304</v>
      </c>
      <c r="B245" s="76" t="s">
        <v>1450</v>
      </c>
      <c r="C245" s="76">
        <v>840179900493</v>
      </c>
      <c r="D245" s="75">
        <v>331</v>
      </c>
      <c r="E245" s="75" t="s">
        <v>5494</v>
      </c>
    </row>
    <row r="246" spans="1:5">
      <c r="A246" s="75">
        <v>18937306</v>
      </c>
      <c r="B246" s="76" t="s">
        <v>1452</v>
      </c>
      <c r="C246" s="76">
        <v>840179901650</v>
      </c>
      <c r="D246" s="75">
        <v>85</v>
      </c>
      <c r="E246" s="75" t="s">
        <v>5494</v>
      </c>
    </row>
    <row r="247" spans="1:5">
      <c r="A247" s="75">
        <v>18937426</v>
      </c>
      <c r="B247" s="76" t="s">
        <v>1454</v>
      </c>
      <c r="C247" s="76">
        <v>840179900516</v>
      </c>
      <c r="D247" s="75">
        <v>55</v>
      </c>
      <c r="E247" s="75" t="s">
        <v>5494</v>
      </c>
    </row>
    <row r="248" spans="1:5">
      <c r="A248" s="75">
        <v>18937358</v>
      </c>
      <c r="B248" s="76" t="s">
        <v>1455</v>
      </c>
      <c r="C248" s="76">
        <v>840179900530</v>
      </c>
      <c r="D248" s="75">
        <v>207</v>
      </c>
      <c r="E248" s="75" t="s">
        <v>5494</v>
      </c>
    </row>
    <row r="249" spans="1:5">
      <c r="A249" s="75">
        <v>18937356</v>
      </c>
      <c r="B249" s="76" t="s">
        <v>1456</v>
      </c>
      <c r="C249" s="76">
        <v>840179901131</v>
      </c>
      <c r="D249" s="75">
        <v>85</v>
      </c>
      <c r="E249" s="75" t="s">
        <v>5494</v>
      </c>
    </row>
    <row r="250" spans="1:5">
      <c r="A250" s="75">
        <v>18937296</v>
      </c>
      <c r="B250" s="76" t="s">
        <v>1457</v>
      </c>
      <c r="C250" s="76">
        <v>840179900554</v>
      </c>
      <c r="D250" s="75">
        <v>51</v>
      </c>
      <c r="E250" s="75" t="s">
        <v>5494</v>
      </c>
    </row>
    <row r="251" spans="1:5">
      <c r="A251" s="75">
        <v>18937466</v>
      </c>
      <c r="B251" s="76" t="s">
        <v>1461</v>
      </c>
      <c r="C251" s="76">
        <v>840179900578</v>
      </c>
      <c r="D251" s="75">
        <v>130</v>
      </c>
      <c r="E251" s="75" t="s">
        <v>5494</v>
      </c>
    </row>
    <row r="252" spans="1:5">
      <c r="A252" s="75">
        <v>18937462</v>
      </c>
      <c r="B252" s="76" t="s">
        <v>1462</v>
      </c>
      <c r="C252" s="76">
        <v>840118756808</v>
      </c>
      <c r="D252" s="75">
        <v>49</v>
      </c>
      <c r="E252" s="75" t="s">
        <v>5494</v>
      </c>
    </row>
    <row r="253" spans="1:5">
      <c r="A253" s="75">
        <v>18937424</v>
      </c>
      <c r="B253" s="76" t="s">
        <v>1463</v>
      </c>
      <c r="C253" s="76">
        <v>840179900592</v>
      </c>
      <c r="D253" s="75">
        <v>38</v>
      </c>
      <c r="E253" s="75" t="s">
        <v>5494</v>
      </c>
    </row>
    <row r="254" spans="1:5">
      <c r="A254" s="75">
        <v>18937352</v>
      </c>
      <c r="B254" s="76" t="s">
        <v>1464</v>
      </c>
      <c r="C254" s="76">
        <v>840179900615</v>
      </c>
      <c r="D254" s="75">
        <v>221</v>
      </c>
      <c r="E254" s="75" t="s">
        <v>5494</v>
      </c>
    </row>
    <row r="255" spans="1:5">
      <c r="A255" s="75">
        <v>18937420</v>
      </c>
      <c r="B255" s="76" t="s">
        <v>1465</v>
      </c>
      <c r="C255" s="76">
        <v>840179901179</v>
      </c>
      <c r="D255" s="75">
        <v>94</v>
      </c>
      <c r="E255" s="75" t="s">
        <v>5494</v>
      </c>
    </row>
    <row r="256" spans="1:5">
      <c r="A256" s="75">
        <v>18937380</v>
      </c>
      <c r="B256" s="76" t="s">
        <v>1466</v>
      </c>
      <c r="C256" s="76">
        <v>840179900639</v>
      </c>
      <c r="D256" s="75">
        <v>180</v>
      </c>
      <c r="E256" s="75" t="s">
        <v>5494</v>
      </c>
    </row>
    <row r="257" spans="1:5">
      <c r="A257" s="75">
        <v>18937378</v>
      </c>
      <c r="B257" s="76" t="s">
        <v>1467</v>
      </c>
      <c r="C257" s="76">
        <v>840179901193</v>
      </c>
      <c r="D257" s="75">
        <v>88</v>
      </c>
      <c r="E257" s="75" t="s">
        <v>5494</v>
      </c>
    </row>
    <row r="258" spans="1:5">
      <c r="A258" s="75">
        <v>18937382</v>
      </c>
      <c r="B258" s="76" t="s">
        <v>1468</v>
      </c>
      <c r="C258" s="76">
        <v>840179901551</v>
      </c>
      <c r="D258" s="75">
        <v>184</v>
      </c>
      <c r="E258" s="75" t="s">
        <v>5494</v>
      </c>
    </row>
    <row r="259" spans="1:5">
      <c r="A259" s="75">
        <v>18937204</v>
      </c>
      <c r="B259" s="76" t="s">
        <v>1470</v>
      </c>
      <c r="C259" s="76">
        <v>840179900653</v>
      </c>
      <c r="D259" s="75">
        <v>95</v>
      </c>
      <c r="E259" s="75" t="s">
        <v>5494</v>
      </c>
    </row>
    <row r="260" spans="1:5">
      <c r="A260" s="75">
        <v>18937206</v>
      </c>
      <c r="B260" s="76" t="s">
        <v>1471</v>
      </c>
      <c r="C260" s="76">
        <v>840179901216</v>
      </c>
      <c r="D260" s="75">
        <v>58</v>
      </c>
      <c r="E260" s="75" t="s">
        <v>5494</v>
      </c>
    </row>
    <row r="261" spans="1:5">
      <c r="A261" s="75">
        <v>18937208</v>
      </c>
      <c r="B261" s="76" t="s">
        <v>1472</v>
      </c>
      <c r="C261" s="76">
        <v>840179901575</v>
      </c>
      <c r="D261" s="75">
        <v>320</v>
      </c>
      <c r="E261" s="75" t="s">
        <v>5494</v>
      </c>
    </row>
    <row r="262" spans="1:5">
      <c r="A262" s="75">
        <v>18937284</v>
      </c>
      <c r="B262" s="76" t="s">
        <v>1474</v>
      </c>
      <c r="C262" s="76">
        <v>840179900677</v>
      </c>
      <c r="D262" s="75">
        <v>144</v>
      </c>
      <c r="E262" s="75" t="s">
        <v>5494</v>
      </c>
    </row>
    <row r="263" spans="1:5">
      <c r="A263" s="75">
        <v>18937286</v>
      </c>
      <c r="B263" s="76" t="s">
        <v>1475</v>
      </c>
      <c r="C263" s="76">
        <v>840179901230</v>
      </c>
      <c r="D263" s="75">
        <v>216</v>
      </c>
      <c r="E263" s="75" t="s">
        <v>5494</v>
      </c>
    </row>
    <row r="264" spans="1:5">
      <c r="A264" s="75">
        <v>18937300</v>
      </c>
      <c r="B264" s="76" t="s">
        <v>1476</v>
      </c>
      <c r="C264" s="76">
        <v>840179900691</v>
      </c>
      <c r="D264" s="75">
        <v>211</v>
      </c>
      <c r="E264" s="75" t="s">
        <v>5494</v>
      </c>
    </row>
    <row r="265" spans="1:5">
      <c r="A265" s="75">
        <v>18937298</v>
      </c>
      <c r="B265" s="76" t="s">
        <v>1477</v>
      </c>
      <c r="C265" s="76">
        <v>840179901254</v>
      </c>
      <c r="D265" s="75">
        <v>20</v>
      </c>
      <c r="E265" s="75" t="s">
        <v>5494</v>
      </c>
    </row>
    <row r="266" spans="1:5">
      <c r="A266" s="75">
        <v>18937386</v>
      </c>
      <c r="B266" s="76" t="s">
        <v>1478</v>
      </c>
      <c r="C266" s="76">
        <v>840179900714</v>
      </c>
      <c r="D266" s="75">
        <v>810</v>
      </c>
      <c r="E266" s="75" t="s">
        <v>5494</v>
      </c>
    </row>
    <row r="267" spans="1:5">
      <c r="A267" s="75">
        <v>18937452</v>
      </c>
      <c r="B267" s="76" t="s">
        <v>1480</v>
      </c>
      <c r="C267" s="76">
        <v>840179900738</v>
      </c>
      <c r="D267" s="75">
        <v>86</v>
      </c>
      <c r="E267" s="75" t="s">
        <v>5494</v>
      </c>
    </row>
    <row r="268" spans="1:5">
      <c r="A268" s="75">
        <v>18937214</v>
      </c>
      <c r="B268" s="76" t="s">
        <v>1481</v>
      </c>
      <c r="C268" s="76">
        <v>840179920255</v>
      </c>
      <c r="D268" s="75">
        <v>36</v>
      </c>
      <c r="E268" s="75" t="s">
        <v>5494</v>
      </c>
    </row>
    <row r="269" spans="1:5">
      <c r="A269" s="75">
        <v>18937354</v>
      </c>
      <c r="B269" s="76" t="s">
        <v>1482</v>
      </c>
      <c r="C269" s="76">
        <v>680487045444</v>
      </c>
      <c r="D269" s="75">
        <v>34</v>
      </c>
      <c r="E269" s="75" t="s">
        <v>5494</v>
      </c>
    </row>
    <row r="270" spans="1:5">
      <c r="A270" s="75">
        <v>18937390</v>
      </c>
      <c r="B270" s="76" t="s">
        <v>1488</v>
      </c>
      <c r="C270" s="76">
        <v>840179984028</v>
      </c>
      <c r="D270" s="75">
        <v>84</v>
      </c>
      <c r="E270" s="75" t="s">
        <v>5494</v>
      </c>
    </row>
    <row r="271" spans="1:5">
      <c r="A271" s="75">
        <v>18937442</v>
      </c>
      <c r="B271" s="76" t="s">
        <v>1490</v>
      </c>
      <c r="C271" s="76">
        <v>840179901315</v>
      </c>
      <c r="D271" s="75">
        <v>98</v>
      </c>
      <c r="E271" s="75" t="s">
        <v>5494</v>
      </c>
    </row>
    <row r="272" spans="1:5">
      <c r="A272" s="75">
        <v>18937444</v>
      </c>
      <c r="B272" s="76" t="s">
        <v>1491</v>
      </c>
      <c r="C272" s="76">
        <v>840179901599</v>
      </c>
      <c r="D272" s="75">
        <v>312</v>
      </c>
      <c r="E272" s="75" t="s">
        <v>5494</v>
      </c>
    </row>
    <row r="273" spans="1:5">
      <c r="A273" s="75">
        <v>18937282</v>
      </c>
      <c r="B273" s="76" t="s">
        <v>1493</v>
      </c>
      <c r="C273" s="76">
        <v>840179900776</v>
      </c>
      <c r="D273" s="75">
        <v>63</v>
      </c>
      <c r="E273" s="75" t="s">
        <v>5494</v>
      </c>
    </row>
    <row r="274" spans="1:5">
      <c r="A274" s="75">
        <v>18937222</v>
      </c>
      <c r="B274" s="76" t="s">
        <v>1495</v>
      </c>
      <c r="C274" s="76">
        <v>840179900790</v>
      </c>
      <c r="D274" s="75">
        <v>90</v>
      </c>
      <c r="E274" s="75" t="s">
        <v>5494</v>
      </c>
    </row>
    <row r="275" spans="1:5">
      <c r="A275" s="75">
        <v>18937257</v>
      </c>
      <c r="B275" s="76" t="s">
        <v>1496</v>
      </c>
      <c r="C275" s="76">
        <v>680034189942</v>
      </c>
      <c r="D275" s="75">
        <v>4</v>
      </c>
      <c r="E275" s="75" t="s">
        <v>5494</v>
      </c>
    </row>
    <row r="276" spans="1:5">
      <c r="A276" s="75">
        <v>9554656</v>
      </c>
      <c r="B276" s="76" t="s">
        <v>1503</v>
      </c>
      <c r="C276" s="76">
        <v>754603789878</v>
      </c>
      <c r="D276" s="75">
        <v>21</v>
      </c>
      <c r="E276" s="75" t="s">
        <v>5494</v>
      </c>
    </row>
    <row r="277" spans="1:5">
      <c r="A277" s="75">
        <v>9554657</v>
      </c>
      <c r="B277" s="76" t="s">
        <v>1504</v>
      </c>
      <c r="C277" s="76">
        <v>754603789885</v>
      </c>
      <c r="D277" s="75">
        <v>185</v>
      </c>
      <c r="E277" s="75" t="s">
        <v>5494</v>
      </c>
    </row>
    <row r="278" spans="1:5">
      <c r="A278" s="75">
        <v>9554641</v>
      </c>
      <c r="B278" s="76" t="s">
        <v>1505</v>
      </c>
      <c r="C278" s="76">
        <v>754603789656</v>
      </c>
      <c r="D278" s="75">
        <v>145</v>
      </c>
      <c r="E278" s="75" t="s">
        <v>5494</v>
      </c>
    </row>
    <row r="279" spans="1:5">
      <c r="A279" s="75">
        <v>9554624</v>
      </c>
      <c r="B279" s="76" t="s">
        <v>1508</v>
      </c>
      <c r="C279" s="76">
        <v>754603789120</v>
      </c>
      <c r="D279" s="75">
        <v>236</v>
      </c>
      <c r="E279" s="75" t="s">
        <v>5494</v>
      </c>
    </row>
    <row r="280" spans="1:5">
      <c r="A280" s="75">
        <v>9554637</v>
      </c>
      <c r="B280" s="76" t="s">
        <v>1509</v>
      </c>
      <c r="C280" s="76">
        <v>754603789489</v>
      </c>
      <c r="D280" s="75">
        <v>160</v>
      </c>
      <c r="E280" s="75" t="s">
        <v>5494</v>
      </c>
    </row>
    <row r="281" spans="1:5">
      <c r="A281" s="75">
        <v>9554643</v>
      </c>
      <c r="B281" s="76" t="s">
        <v>1510</v>
      </c>
      <c r="C281" s="76">
        <v>754603789762</v>
      </c>
      <c r="D281" s="75">
        <v>142</v>
      </c>
      <c r="E281" s="75" t="s">
        <v>5494</v>
      </c>
    </row>
    <row r="282" spans="1:5">
      <c r="A282" s="75">
        <v>9554644</v>
      </c>
      <c r="B282" s="76" t="s">
        <v>1512</v>
      </c>
      <c r="C282" s="76">
        <v>754603789793</v>
      </c>
      <c r="D282" s="75">
        <v>63</v>
      </c>
      <c r="E282" s="75" t="s">
        <v>5494</v>
      </c>
    </row>
    <row r="283" spans="1:5">
      <c r="A283" s="75">
        <v>9554652</v>
      </c>
      <c r="B283" s="76" t="s">
        <v>1513</v>
      </c>
      <c r="C283" s="76">
        <v>754603789960</v>
      </c>
      <c r="D283" s="75">
        <v>77</v>
      </c>
      <c r="E283" s="75" t="s">
        <v>5494</v>
      </c>
    </row>
    <row r="284" spans="1:5">
      <c r="A284" s="75">
        <v>9554638</v>
      </c>
      <c r="B284" s="76" t="s">
        <v>1514</v>
      </c>
      <c r="C284" s="76">
        <v>754603789526</v>
      </c>
      <c r="D284" s="75">
        <v>248</v>
      </c>
      <c r="E284" s="75" t="s">
        <v>5494</v>
      </c>
    </row>
    <row r="285" spans="1:5">
      <c r="A285" s="75">
        <v>9554653</v>
      </c>
      <c r="B285" s="76" t="s">
        <v>1515</v>
      </c>
      <c r="C285" s="76">
        <v>754603789847</v>
      </c>
      <c r="D285" s="75">
        <v>199</v>
      </c>
      <c r="E285" s="75" t="s">
        <v>5494</v>
      </c>
    </row>
    <row r="286" spans="1:5">
      <c r="A286" s="75">
        <v>9554627</v>
      </c>
      <c r="B286" s="76" t="s">
        <v>1516</v>
      </c>
      <c r="C286" s="76">
        <v>754603789212</v>
      </c>
      <c r="D286" s="75">
        <v>36</v>
      </c>
      <c r="E286" s="75" t="s">
        <v>5494</v>
      </c>
    </row>
    <row r="287" spans="1:5">
      <c r="A287" s="75">
        <v>9554642</v>
      </c>
      <c r="B287" s="76" t="s">
        <v>1517</v>
      </c>
      <c r="C287" s="76">
        <v>754603789304</v>
      </c>
      <c r="D287" s="75">
        <v>47</v>
      </c>
      <c r="E287" s="75" t="s">
        <v>5494</v>
      </c>
    </row>
    <row r="288" spans="1:5">
      <c r="A288" s="75">
        <v>9554660</v>
      </c>
      <c r="B288" s="76" t="s">
        <v>1518</v>
      </c>
      <c r="C288" s="76">
        <v>754603789649</v>
      </c>
      <c r="D288" s="75">
        <v>46</v>
      </c>
      <c r="E288" s="75" t="s">
        <v>5494</v>
      </c>
    </row>
    <row r="289" spans="1:5">
      <c r="A289" s="75">
        <v>9554591</v>
      </c>
      <c r="B289" s="76" t="s">
        <v>1521</v>
      </c>
      <c r="C289" s="76">
        <v>754603791277</v>
      </c>
      <c r="D289" s="75">
        <v>119</v>
      </c>
      <c r="E289" s="75" t="s">
        <v>5494</v>
      </c>
    </row>
    <row r="290" spans="1:5">
      <c r="A290" s="75">
        <v>9554618</v>
      </c>
      <c r="B290" s="76" t="s">
        <v>1525</v>
      </c>
      <c r="C290" s="76">
        <v>754603791987</v>
      </c>
      <c r="D290" s="75">
        <v>236</v>
      </c>
      <c r="E290" s="75" t="s">
        <v>5494</v>
      </c>
    </row>
    <row r="291" spans="1:5">
      <c r="A291" s="75">
        <v>9554602</v>
      </c>
      <c r="B291" s="76" t="s">
        <v>1526</v>
      </c>
      <c r="C291" s="76">
        <v>754603791727</v>
      </c>
      <c r="D291" s="75">
        <v>143</v>
      </c>
      <c r="E291" s="75" t="s">
        <v>5494</v>
      </c>
    </row>
    <row r="292" spans="1:5">
      <c r="A292" s="75">
        <v>9554596</v>
      </c>
      <c r="B292" s="76" t="s">
        <v>1527</v>
      </c>
      <c r="C292" s="76">
        <v>754603791482</v>
      </c>
      <c r="D292" s="75">
        <v>24</v>
      </c>
      <c r="E292" s="75" t="s">
        <v>5494</v>
      </c>
    </row>
    <row r="293" spans="1:5">
      <c r="A293" s="75">
        <v>9554585</v>
      </c>
      <c r="B293" s="76" t="s">
        <v>1529</v>
      </c>
      <c r="C293" s="76">
        <v>754603791109</v>
      </c>
      <c r="D293" s="75">
        <v>35</v>
      </c>
      <c r="E293" s="75" t="s">
        <v>5494</v>
      </c>
    </row>
    <row r="294" spans="1:5">
      <c r="A294" s="75">
        <v>9554598</v>
      </c>
      <c r="B294" s="76" t="s">
        <v>1530</v>
      </c>
      <c r="C294" s="76">
        <v>754603791529</v>
      </c>
      <c r="D294" s="75">
        <v>71</v>
      </c>
      <c r="E294" s="75" t="s">
        <v>5494</v>
      </c>
    </row>
    <row r="295" spans="1:5">
      <c r="A295" s="75">
        <v>9554604</v>
      </c>
      <c r="B295" s="76" t="s">
        <v>1531</v>
      </c>
      <c r="C295" s="76">
        <v>754603791840</v>
      </c>
      <c r="D295" s="75">
        <v>176</v>
      </c>
      <c r="E295" s="75" t="s">
        <v>5494</v>
      </c>
    </row>
    <row r="296" spans="1:5">
      <c r="A296" s="75">
        <v>9554605</v>
      </c>
      <c r="B296" s="76" t="s">
        <v>1533</v>
      </c>
      <c r="C296" s="76">
        <v>754603791888</v>
      </c>
      <c r="D296" s="75">
        <v>78</v>
      </c>
      <c r="E296" s="75" t="s">
        <v>5494</v>
      </c>
    </row>
    <row r="297" spans="1:5">
      <c r="A297" s="75">
        <v>9554613</v>
      </c>
      <c r="B297" s="76" t="s">
        <v>1534</v>
      </c>
      <c r="C297" s="76">
        <v>754603792182</v>
      </c>
      <c r="D297" s="75">
        <v>134</v>
      </c>
      <c r="E297" s="75" t="s">
        <v>5494</v>
      </c>
    </row>
    <row r="298" spans="1:5">
      <c r="A298" s="75">
        <v>9554599</v>
      </c>
      <c r="B298" s="76" t="s">
        <v>1535</v>
      </c>
      <c r="C298" s="76">
        <v>754603791567</v>
      </c>
      <c r="D298" s="75">
        <v>33</v>
      </c>
      <c r="E298" s="75" t="s">
        <v>5494</v>
      </c>
    </row>
    <row r="299" spans="1:5">
      <c r="A299" s="75">
        <v>9554614</v>
      </c>
      <c r="B299" s="76" t="s">
        <v>1536</v>
      </c>
      <c r="C299" s="76">
        <v>754603791949</v>
      </c>
      <c r="D299" s="75">
        <v>110</v>
      </c>
      <c r="E299" s="75" t="s">
        <v>5494</v>
      </c>
    </row>
    <row r="300" spans="1:5">
      <c r="A300" s="75">
        <v>9554588</v>
      </c>
      <c r="B300" s="76" t="s">
        <v>1537</v>
      </c>
      <c r="C300" s="76">
        <v>754603791215</v>
      </c>
      <c r="D300" s="75">
        <v>132</v>
      </c>
      <c r="E300" s="75" t="s">
        <v>5494</v>
      </c>
    </row>
    <row r="301" spans="1:5">
      <c r="A301" s="75">
        <v>9554603</v>
      </c>
      <c r="B301" s="76" t="s">
        <v>1538</v>
      </c>
      <c r="C301" s="76">
        <v>754603791321</v>
      </c>
      <c r="D301" s="75">
        <v>48</v>
      </c>
      <c r="E301" s="75" t="s">
        <v>5494</v>
      </c>
    </row>
    <row r="302" spans="1:5">
      <c r="A302" s="75">
        <v>12227051</v>
      </c>
      <c r="B302" s="76" t="s">
        <v>1551</v>
      </c>
      <c r="C302" s="76">
        <v>754603946028</v>
      </c>
      <c r="D302" s="75">
        <v>19</v>
      </c>
      <c r="E302" s="75" t="s">
        <v>5494</v>
      </c>
    </row>
    <row r="303" spans="1:5">
      <c r="A303" s="75">
        <v>2471191</v>
      </c>
      <c r="B303" s="76" t="s">
        <v>1642</v>
      </c>
      <c r="C303" s="76" t="s">
        <v>5495</v>
      </c>
      <c r="D303" s="75">
        <v>2</v>
      </c>
      <c r="E303" s="75" t="s">
        <v>5494</v>
      </c>
    </row>
    <row r="304" spans="1:5">
      <c r="A304" s="75">
        <v>8232447</v>
      </c>
      <c r="B304" s="76" t="s">
        <v>1648</v>
      </c>
      <c r="C304" s="76">
        <v>754603684760</v>
      </c>
      <c r="D304" s="75">
        <v>1</v>
      </c>
      <c r="E304" s="75" t="s">
        <v>5494</v>
      </c>
    </row>
    <row r="305" spans="1:5">
      <c r="A305" s="75">
        <v>8232450</v>
      </c>
      <c r="B305" s="76" t="s">
        <v>1650</v>
      </c>
      <c r="C305" s="76">
        <v>754603684968</v>
      </c>
      <c r="D305" s="75">
        <v>78</v>
      </c>
      <c r="E305" s="75" t="s">
        <v>5494</v>
      </c>
    </row>
    <row r="306" spans="1:5">
      <c r="A306" s="75">
        <v>8232454</v>
      </c>
      <c r="B306" s="76" t="s">
        <v>1651</v>
      </c>
      <c r="C306" s="76">
        <v>754603684975</v>
      </c>
      <c r="D306" s="75">
        <v>75</v>
      </c>
      <c r="E306" s="75" t="s">
        <v>5494</v>
      </c>
    </row>
    <row r="307" spans="1:5">
      <c r="A307" s="75">
        <v>9554626</v>
      </c>
      <c r="B307" s="76" t="s">
        <v>1685</v>
      </c>
      <c r="C307" s="76">
        <v>754603788826</v>
      </c>
      <c r="D307" s="75">
        <v>32</v>
      </c>
      <c r="E307" s="75" t="s">
        <v>5494</v>
      </c>
    </row>
    <row r="308" spans="1:5">
      <c r="A308" s="75">
        <v>9554632</v>
      </c>
      <c r="B308" s="76" t="s">
        <v>1689</v>
      </c>
      <c r="C308" s="76">
        <v>754603788741</v>
      </c>
      <c r="D308" s="75">
        <v>91</v>
      </c>
      <c r="E308" s="75" t="s">
        <v>5494</v>
      </c>
    </row>
    <row r="309" spans="1:5">
      <c r="A309" s="75">
        <v>9554634</v>
      </c>
      <c r="B309" s="76" t="s">
        <v>1691</v>
      </c>
      <c r="C309" s="76">
        <v>754603788932</v>
      </c>
      <c r="D309" s="75">
        <v>134</v>
      </c>
      <c r="E309" s="75" t="s">
        <v>5494</v>
      </c>
    </row>
    <row r="310" spans="1:5">
      <c r="A310" s="75">
        <v>9554648</v>
      </c>
      <c r="B310" s="76" t="s">
        <v>1693</v>
      </c>
      <c r="C310" s="76">
        <v>754603788918</v>
      </c>
      <c r="D310" s="75">
        <v>147</v>
      </c>
      <c r="E310" s="75" t="s">
        <v>5494</v>
      </c>
    </row>
    <row r="311" spans="1:5">
      <c r="A311" s="75">
        <v>9554636</v>
      </c>
      <c r="B311" s="76" t="s">
        <v>1695</v>
      </c>
      <c r="C311" s="76">
        <v>754603789014</v>
      </c>
      <c r="D311" s="75">
        <v>58</v>
      </c>
      <c r="E311" s="75" t="s">
        <v>5494</v>
      </c>
    </row>
    <row r="312" spans="1:5">
      <c r="A312" s="75">
        <v>9554654</v>
      </c>
      <c r="B312" s="76" t="s">
        <v>1696</v>
      </c>
      <c r="C312" s="76">
        <v>754603788994</v>
      </c>
      <c r="D312" s="75">
        <v>164</v>
      </c>
      <c r="E312" s="75" t="s">
        <v>5494</v>
      </c>
    </row>
    <row r="313" spans="1:5">
      <c r="A313" s="75">
        <v>9554586</v>
      </c>
      <c r="B313" s="76" t="s">
        <v>1717</v>
      </c>
      <c r="C313" s="76">
        <v>754603790645</v>
      </c>
      <c r="D313" s="75">
        <v>49</v>
      </c>
      <c r="E313" s="75" t="s">
        <v>5494</v>
      </c>
    </row>
    <row r="314" spans="1:5">
      <c r="A314" s="75">
        <v>9554593</v>
      </c>
      <c r="B314" s="76" t="s">
        <v>1722</v>
      </c>
      <c r="C314" s="76">
        <v>754603790560</v>
      </c>
      <c r="D314" s="75">
        <v>134</v>
      </c>
      <c r="E314" s="75" t="s">
        <v>5494</v>
      </c>
    </row>
    <row r="315" spans="1:5">
      <c r="A315" s="75">
        <v>9554595</v>
      </c>
      <c r="B315" s="76" t="s">
        <v>1724</v>
      </c>
      <c r="C315" s="76">
        <v>754603790874</v>
      </c>
      <c r="D315" s="75">
        <v>77</v>
      </c>
      <c r="E315" s="75" t="s">
        <v>5494</v>
      </c>
    </row>
    <row r="316" spans="1:5">
      <c r="A316" s="75">
        <v>9554607</v>
      </c>
      <c r="B316" s="76" t="s">
        <v>1725</v>
      </c>
      <c r="C316" s="76">
        <v>754603790782</v>
      </c>
      <c r="D316" s="75">
        <v>37</v>
      </c>
      <c r="E316" s="75" t="s">
        <v>5494</v>
      </c>
    </row>
    <row r="317" spans="1:5">
      <c r="A317" s="75">
        <v>9554609</v>
      </c>
      <c r="B317" s="76" t="s">
        <v>1726</v>
      </c>
      <c r="C317" s="76">
        <v>754603790850</v>
      </c>
      <c r="D317" s="75">
        <v>140</v>
      </c>
      <c r="E317" s="75" t="s">
        <v>5494</v>
      </c>
    </row>
    <row r="318" spans="1:5">
      <c r="A318" s="75">
        <v>9554597</v>
      </c>
      <c r="B318" s="76" t="s">
        <v>1728</v>
      </c>
      <c r="C318" s="76">
        <v>754603790973</v>
      </c>
      <c r="D318" s="75">
        <v>15</v>
      </c>
      <c r="E318" s="75" t="s">
        <v>5494</v>
      </c>
    </row>
    <row r="319" spans="1:5">
      <c r="A319" s="75">
        <v>9554615</v>
      </c>
      <c r="B319" s="76" t="s">
        <v>1729</v>
      </c>
      <c r="C319" s="76">
        <v>754603790942</v>
      </c>
      <c r="D319" s="75">
        <v>9</v>
      </c>
      <c r="E319" s="75" t="s">
        <v>5494</v>
      </c>
    </row>
    <row r="320" spans="1:5">
      <c r="A320" s="75">
        <v>9554608</v>
      </c>
      <c r="B320" s="76" t="s">
        <v>1731</v>
      </c>
      <c r="C320" s="76">
        <v>754603790621</v>
      </c>
      <c r="D320" s="75">
        <v>19</v>
      </c>
      <c r="E320" s="75" t="s">
        <v>5494</v>
      </c>
    </row>
    <row r="321" spans="1:5">
      <c r="A321" s="75">
        <v>8232470</v>
      </c>
      <c r="B321" s="76" t="s">
        <v>1737</v>
      </c>
      <c r="C321" s="76">
        <v>754603687990</v>
      </c>
      <c r="D321" s="75">
        <v>47</v>
      </c>
      <c r="E321" s="75" t="s">
        <v>5494</v>
      </c>
    </row>
    <row r="322" spans="1:5">
      <c r="A322" s="75">
        <v>8232471</v>
      </c>
      <c r="B322" s="76" t="s">
        <v>1738</v>
      </c>
      <c r="C322" s="76">
        <v>754603687952</v>
      </c>
      <c r="D322" s="75">
        <v>230</v>
      </c>
      <c r="E322" s="75" t="s">
        <v>5494</v>
      </c>
    </row>
    <row r="323" spans="1:5">
      <c r="A323" s="75">
        <v>8232478</v>
      </c>
      <c r="B323" s="76" t="s">
        <v>1740</v>
      </c>
      <c r="C323" s="76">
        <v>754603688058</v>
      </c>
      <c r="D323" s="75">
        <v>207</v>
      </c>
      <c r="E323" s="75" t="s">
        <v>5494</v>
      </c>
    </row>
    <row r="324" spans="1:5">
      <c r="A324" s="75">
        <v>8232481</v>
      </c>
      <c r="B324" s="76" t="s">
        <v>1741</v>
      </c>
      <c r="C324" s="76">
        <v>754603687907</v>
      </c>
      <c r="D324" s="75">
        <v>42</v>
      </c>
      <c r="E324" s="75" t="s">
        <v>5494</v>
      </c>
    </row>
    <row r="325" spans="1:5">
      <c r="A325" s="75">
        <v>8232482</v>
      </c>
      <c r="B325" s="76" t="s">
        <v>1742</v>
      </c>
      <c r="C325" s="76">
        <v>754603688034</v>
      </c>
      <c r="D325" s="75">
        <v>148</v>
      </c>
      <c r="E325" s="75" t="s">
        <v>5494</v>
      </c>
    </row>
    <row r="326" spans="1:5">
      <c r="A326" s="75">
        <v>8232486</v>
      </c>
      <c r="B326" s="76" t="s">
        <v>1743</v>
      </c>
      <c r="C326" s="76">
        <v>754603687921</v>
      </c>
      <c r="D326" s="75">
        <v>34</v>
      </c>
      <c r="E326" s="75" t="s">
        <v>5494</v>
      </c>
    </row>
    <row r="327" spans="1:5">
      <c r="A327" s="75">
        <v>8232488</v>
      </c>
      <c r="B327" s="76" t="s">
        <v>1744</v>
      </c>
      <c r="C327" s="76">
        <v>754603687792</v>
      </c>
      <c r="D327" s="75">
        <v>106</v>
      </c>
      <c r="E327" s="75" t="s">
        <v>5494</v>
      </c>
    </row>
    <row r="328" spans="1:5">
      <c r="A328" s="75">
        <v>8232489</v>
      </c>
      <c r="B328" s="76" t="s">
        <v>1745</v>
      </c>
      <c r="C328" s="76">
        <v>754603687969</v>
      </c>
      <c r="D328" s="75">
        <v>94</v>
      </c>
      <c r="E328" s="75" t="s">
        <v>5494</v>
      </c>
    </row>
    <row r="329" spans="1:5">
      <c r="A329" s="75">
        <v>8232490</v>
      </c>
      <c r="B329" s="76" t="s">
        <v>1746</v>
      </c>
      <c r="C329" s="76">
        <v>754603687938</v>
      </c>
      <c r="D329" s="75">
        <v>122</v>
      </c>
      <c r="E329" s="75" t="s">
        <v>5494</v>
      </c>
    </row>
    <row r="330" spans="1:5">
      <c r="A330" s="75">
        <v>8232494</v>
      </c>
      <c r="B330" s="76" t="s">
        <v>1748</v>
      </c>
      <c r="C330" s="76">
        <v>754603687860</v>
      </c>
      <c r="D330" s="75">
        <v>55</v>
      </c>
      <c r="E330" s="75" t="s">
        <v>5494</v>
      </c>
    </row>
    <row r="331" spans="1:5">
      <c r="A331" s="75">
        <v>17450820</v>
      </c>
      <c r="B331" s="76" t="s">
        <v>1768</v>
      </c>
      <c r="C331" s="76">
        <v>840278579705</v>
      </c>
      <c r="D331" s="75">
        <v>93</v>
      </c>
      <c r="E331" s="75" t="s">
        <v>5494</v>
      </c>
    </row>
    <row r="332" spans="1:5">
      <c r="A332" s="75">
        <v>17450821</v>
      </c>
      <c r="B332" s="76" t="s">
        <v>1769</v>
      </c>
      <c r="C332" s="76">
        <v>840278579712</v>
      </c>
      <c r="D332" s="75">
        <v>111</v>
      </c>
      <c r="E332" s="75" t="s">
        <v>5494</v>
      </c>
    </row>
    <row r="333" spans="1:5">
      <c r="A333" s="75">
        <v>17450822</v>
      </c>
      <c r="B333" s="76" t="s">
        <v>1770</v>
      </c>
      <c r="C333" s="76">
        <v>840278579729</v>
      </c>
      <c r="D333" s="75">
        <v>67</v>
      </c>
      <c r="E333" s="75" t="s">
        <v>5494</v>
      </c>
    </row>
    <row r="334" spans="1:5">
      <c r="A334" s="75">
        <v>17450823</v>
      </c>
      <c r="B334" s="76" t="s">
        <v>1771</v>
      </c>
      <c r="C334" s="76">
        <v>840278579736</v>
      </c>
      <c r="D334" s="75">
        <v>108</v>
      </c>
      <c r="E334" s="75" t="s">
        <v>5494</v>
      </c>
    </row>
    <row r="335" spans="1:5">
      <c r="A335" s="75">
        <v>17450824</v>
      </c>
      <c r="B335" s="76" t="s">
        <v>1772</v>
      </c>
      <c r="C335" s="76">
        <v>840278579743</v>
      </c>
      <c r="D335" s="75">
        <v>99</v>
      </c>
      <c r="E335" s="75" t="s">
        <v>5494</v>
      </c>
    </row>
    <row r="336" spans="1:5">
      <c r="A336" s="75">
        <v>17450825</v>
      </c>
      <c r="B336" s="76" t="s">
        <v>1773</v>
      </c>
      <c r="C336" s="76">
        <v>840278579750</v>
      </c>
      <c r="D336" s="75">
        <v>81</v>
      </c>
      <c r="E336" s="75" t="s">
        <v>5494</v>
      </c>
    </row>
    <row r="337" spans="1:5">
      <c r="A337" s="75">
        <v>17309399</v>
      </c>
      <c r="B337" s="76" t="s">
        <v>1774</v>
      </c>
      <c r="C337" s="76">
        <v>840278501355</v>
      </c>
      <c r="D337" s="75">
        <v>44</v>
      </c>
      <c r="E337" s="75" t="s">
        <v>5494</v>
      </c>
    </row>
    <row r="338" spans="1:5">
      <c r="A338" s="75">
        <v>17309400</v>
      </c>
      <c r="B338" s="76" t="s">
        <v>1775</v>
      </c>
      <c r="C338" s="76">
        <v>840278501348</v>
      </c>
      <c r="D338" s="75">
        <v>70</v>
      </c>
      <c r="E338" s="75" t="s">
        <v>5494</v>
      </c>
    </row>
    <row r="339" spans="1:5">
      <c r="A339" s="75">
        <v>13711857</v>
      </c>
      <c r="B339" s="76" t="s">
        <v>2007</v>
      </c>
      <c r="C339" s="76">
        <v>840118744287</v>
      </c>
      <c r="D339" s="75">
        <v>61</v>
      </c>
      <c r="E339" s="75" t="s">
        <v>5494</v>
      </c>
    </row>
    <row r="340" spans="1:5">
      <c r="A340" s="75">
        <v>13711858</v>
      </c>
      <c r="B340" s="76" t="s">
        <v>2008</v>
      </c>
      <c r="C340" s="76">
        <v>840118744294</v>
      </c>
      <c r="D340" s="75">
        <v>24</v>
      </c>
      <c r="E340" s="75" t="s">
        <v>5494</v>
      </c>
    </row>
    <row r="341" spans="1:5">
      <c r="A341" s="75">
        <v>13711859</v>
      </c>
      <c r="B341" s="76" t="s">
        <v>2009</v>
      </c>
      <c r="C341" s="76">
        <v>840118744300</v>
      </c>
      <c r="D341" s="75">
        <v>13</v>
      </c>
      <c r="E341" s="75" t="s">
        <v>5494</v>
      </c>
    </row>
    <row r="342" spans="1:5">
      <c r="A342" s="75">
        <v>13711860</v>
      </c>
      <c r="B342" s="76" t="s">
        <v>2010</v>
      </c>
      <c r="C342" s="76">
        <v>840118744317</v>
      </c>
      <c r="D342" s="75">
        <v>53</v>
      </c>
      <c r="E342" s="75" t="s">
        <v>5494</v>
      </c>
    </row>
    <row r="343" spans="1:5">
      <c r="A343" s="75">
        <v>13711861</v>
      </c>
      <c r="B343" s="76" t="s">
        <v>2011</v>
      </c>
      <c r="C343" s="76">
        <v>840118744324</v>
      </c>
      <c r="D343" s="75">
        <v>147</v>
      </c>
      <c r="E343" s="75" t="s">
        <v>5494</v>
      </c>
    </row>
    <row r="344" spans="1:5">
      <c r="A344" s="75">
        <v>13711862</v>
      </c>
      <c r="B344" s="76" t="s">
        <v>2012</v>
      </c>
      <c r="C344" s="76">
        <v>840118744331</v>
      </c>
      <c r="D344" s="75">
        <v>11</v>
      </c>
      <c r="E344" s="75" t="s">
        <v>5494</v>
      </c>
    </row>
    <row r="345" spans="1:5">
      <c r="A345" s="75">
        <v>13712014</v>
      </c>
      <c r="B345" s="76" t="s">
        <v>2013</v>
      </c>
      <c r="C345" s="76">
        <v>840118744355</v>
      </c>
      <c r="D345" s="75">
        <v>37</v>
      </c>
      <c r="E345" s="75" t="s">
        <v>5494</v>
      </c>
    </row>
    <row r="346" spans="1:5">
      <c r="A346" s="75">
        <v>13712015</v>
      </c>
      <c r="B346" s="76" t="s">
        <v>2014</v>
      </c>
      <c r="C346" s="76">
        <v>840118744362</v>
      </c>
      <c r="D346" s="75">
        <v>66</v>
      </c>
      <c r="E346" s="75" t="s">
        <v>5494</v>
      </c>
    </row>
    <row r="347" spans="1:5">
      <c r="A347" s="75">
        <v>13712016</v>
      </c>
      <c r="B347" s="76" t="s">
        <v>2015</v>
      </c>
      <c r="C347" s="76">
        <v>840118744379</v>
      </c>
      <c r="D347" s="75">
        <v>14</v>
      </c>
      <c r="E347" s="75" t="s">
        <v>5494</v>
      </c>
    </row>
    <row r="348" spans="1:5">
      <c r="A348" s="75">
        <v>13712017</v>
      </c>
      <c r="B348" s="76" t="s">
        <v>2016</v>
      </c>
      <c r="C348" s="76">
        <v>840118744386</v>
      </c>
      <c r="D348" s="75">
        <v>75</v>
      </c>
      <c r="E348" s="75" t="s">
        <v>5494</v>
      </c>
    </row>
    <row r="349" spans="1:5">
      <c r="A349" s="75">
        <v>13712018</v>
      </c>
      <c r="B349" s="76" t="s">
        <v>2017</v>
      </c>
      <c r="C349" s="76">
        <v>840118744393</v>
      </c>
      <c r="D349" s="75">
        <v>38</v>
      </c>
      <c r="E349" s="75" t="s">
        <v>5494</v>
      </c>
    </row>
    <row r="350" spans="1:5">
      <c r="A350" s="75">
        <v>13712019</v>
      </c>
      <c r="B350" s="76" t="s">
        <v>2018</v>
      </c>
      <c r="C350" s="76">
        <v>840118744409</v>
      </c>
      <c r="D350" s="75">
        <v>112</v>
      </c>
      <c r="E350" s="75" t="s">
        <v>5494</v>
      </c>
    </row>
    <row r="351" spans="1:5">
      <c r="A351" s="75">
        <v>13712020</v>
      </c>
      <c r="B351" s="76" t="s">
        <v>2019</v>
      </c>
      <c r="C351" s="76">
        <v>840118744416</v>
      </c>
      <c r="D351" s="75">
        <v>62</v>
      </c>
      <c r="E351" s="75" t="s">
        <v>5494</v>
      </c>
    </row>
    <row r="352" spans="1:5">
      <c r="A352" s="75">
        <v>13712021</v>
      </c>
      <c r="B352" s="76" t="s">
        <v>2020</v>
      </c>
      <c r="C352" s="76">
        <v>840118744423</v>
      </c>
      <c r="D352" s="75">
        <v>15</v>
      </c>
      <c r="E352" s="75" t="s">
        <v>5494</v>
      </c>
    </row>
    <row r="353" spans="1:5">
      <c r="A353" s="75">
        <v>13712022</v>
      </c>
      <c r="B353" s="76" t="s">
        <v>2021</v>
      </c>
      <c r="C353" s="76">
        <v>840118744430</v>
      </c>
      <c r="D353" s="75">
        <v>18</v>
      </c>
      <c r="E353" s="75" t="s">
        <v>5494</v>
      </c>
    </row>
    <row r="354" spans="1:5">
      <c r="A354" s="75">
        <v>13712023</v>
      </c>
      <c r="B354" s="76" t="s">
        <v>2022</v>
      </c>
      <c r="C354" s="76">
        <v>840118744447</v>
      </c>
      <c r="D354" s="75">
        <v>38</v>
      </c>
      <c r="E354" s="75" t="s">
        <v>5494</v>
      </c>
    </row>
    <row r="355" spans="1:5">
      <c r="A355" s="75">
        <v>13712024</v>
      </c>
      <c r="B355" s="76" t="s">
        <v>2023</v>
      </c>
      <c r="C355" s="76">
        <v>840118744454</v>
      </c>
      <c r="D355" s="75">
        <v>136</v>
      </c>
      <c r="E355" s="75" t="s">
        <v>5494</v>
      </c>
    </row>
    <row r="356" spans="1:5">
      <c r="A356" s="75">
        <v>13712025</v>
      </c>
      <c r="B356" s="76" t="s">
        <v>2024</v>
      </c>
      <c r="C356" s="76">
        <v>840118744461</v>
      </c>
      <c r="D356" s="75">
        <v>28</v>
      </c>
      <c r="E356" s="75" t="s">
        <v>5494</v>
      </c>
    </row>
    <row r="357" spans="1:5">
      <c r="A357" s="75">
        <v>13712026</v>
      </c>
      <c r="B357" s="76" t="s">
        <v>2025</v>
      </c>
      <c r="C357" s="76">
        <v>840118744478</v>
      </c>
      <c r="D357" s="75">
        <v>141</v>
      </c>
      <c r="E357" s="75" t="s">
        <v>5494</v>
      </c>
    </row>
    <row r="358" spans="1:5">
      <c r="A358" s="75">
        <v>13712027</v>
      </c>
      <c r="B358" s="76" t="s">
        <v>2026</v>
      </c>
      <c r="C358" s="76">
        <v>840118744485</v>
      </c>
      <c r="D358" s="75">
        <v>46</v>
      </c>
      <c r="E358" s="75" t="s">
        <v>5494</v>
      </c>
    </row>
    <row r="359" spans="1:5">
      <c r="A359" s="75">
        <v>13712028</v>
      </c>
      <c r="B359" s="76" t="s">
        <v>2027</v>
      </c>
      <c r="C359" s="76">
        <v>840118744492</v>
      </c>
      <c r="D359" s="75">
        <v>23</v>
      </c>
      <c r="E359" s="75" t="s">
        <v>5494</v>
      </c>
    </row>
    <row r="360" spans="1:5">
      <c r="A360" s="75">
        <v>13712029</v>
      </c>
      <c r="B360" s="76" t="s">
        <v>2028</v>
      </c>
      <c r="C360" s="76">
        <v>840118744508</v>
      </c>
      <c r="D360" s="75">
        <v>16</v>
      </c>
      <c r="E360" s="75" t="s">
        <v>5494</v>
      </c>
    </row>
    <row r="361" spans="1:5">
      <c r="A361" s="75">
        <v>13712030</v>
      </c>
      <c r="B361" s="76" t="s">
        <v>2029</v>
      </c>
      <c r="C361" s="76">
        <v>840118744515</v>
      </c>
      <c r="D361" s="75">
        <v>10</v>
      </c>
      <c r="E361" s="75" t="s">
        <v>5494</v>
      </c>
    </row>
    <row r="362" spans="1:5">
      <c r="A362" s="75">
        <v>13712031</v>
      </c>
      <c r="B362" s="76" t="s">
        <v>2030</v>
      </c>
      <c r="C362" s="76">
        <v>840118744522</v>
      </c>
      <c r="D362" s="75">
        <v>98</v>
      </c>
      <c r="E362" s="75" t="s">
        <v>5494</v>
      </c>
    </row>
    <row r="363" spans="1:5">
      <c r="A363" s="75">
        <v>13712032</v>
      </c>
      <c r="B363" s="76" t="s">
        <v>2031</v>
      </c>
      <c r="C363" s="76">
        <v>840118744539</v>
      </c>
      <c r="D363" s="75">
        <v>38</v>
      </c>
      <c r="E363" s="75" t="s">
        <v>5494</v>
      </c>
    </row>
    <row r="364" spans="1:5">
      <c r="A364" s="75">
        <v>13712033</v>
      </c>
      <c r="B364" s="76" t="s">
        <v>2032</v>
      </c>
      <c r="C364" s="76">
        <v>840118744546</v>
      </c>
      <c r="D364" s="75">
        <v>30</v>
      </c>
      <c r="E364" s="75" t="s">
        <v>5494</v>
      </c>
    </row>
    <row r="365" spans="1:5">
      <c r="A365" s="75">
        <v>13712034</v>
      </c>
      <c r="B365" s="76" t="s">
        <v>2033</v>
      </c>
      <c r="C365" s="76">
        <v>840118744553</v>
      </c>
      <c r="D365" s="75">
        <v>86</v>
      </c>
      <c r="E365" s="75" t="s">
        <v>5494</v>
      </c>
    </row>
    <row r="366" spans="1:5">
      <c r="A366" s="75">
        <v>13712035</v>
      </c>
      <c r="B366" s="76" t="s">
        <v>2034</v>
      </c>
      <c r="C366" s="76">
        <v>840118744560</v>
      </c>
      <c r="D366" s="75">
        <v>10</v>
      </c>
      <c r="E366" s="75" t="s">
        <v>5494</v>
      </c>
    </row>
    <row r="367" spans="1:5">
      <c r="A367" s="75">
        <v>13712036</v>
      </c>
      <c r="B367" s="76" t="s">
        <v>2035</v>
      </c>
      <c r="C367" s="76">
        <v>840118744577</v>
      </c>
      <c r="D367" s="75">
        <v>82</v>
      </c>
      <c r="E367" s="75" t="s">
        <v>5494</v>
      </c>
    </row>
    <row r="368" spans="1:5">
      <c r="A368" s="75">
        <v>17303617</v>
      </c>
      <c r="B368" s="76" t="s">
        <v>2036</v>
      </c>
      <c r="C368" s="76">
        <v>840278501881</v>
      </c>
      <c r="D368" s="75">
        <v>19</v>
      </c>
      <c r="E368" s="75" t="s">
        <v>5494</v>
      </c>
    </row>
    <row r="369" spans="1:5">
      <c r="A369" s="75">
        <v>17457435</v>
      </c>
      <c r="B369" s="76" t="s">
        <v>2037</v>
      </c>
      <c r="C369" s="76">
        <v>840278579873</v>
      </c>
      <c r="D369" s="75">
        <v>3</v>
      </c>
      <c r="E369" s="75" t="s">
        <v>5494</v>
      </c>
    </row>
    <row r="370" spans="1:5">
      <c r="A370" s="75">
        <v>17457437</v>
      </c>
      <c r="B370" s="76" t="s">
        <v>2039</v>
      </c>
      <c r="C370" s="76">
        <v>840278579897</v>
      </c>
      <c r="D370" s="75">
        <v>25</v>
      </c>
      <c r="E370" s="75" t="s">
        <v>5494</v>
      </c>
    </row>
    <row r="371" spans="1:5">
      <c r="A371" s="75">
        <v>17457440</v>
      </c>
      <c r="B371" s="76" t="s">
        <v>2042</v>
      </c>
      <c r="C371" s="76">
        <v>840278579927</v>
      </c>
      <c r="D371" s="75">
        <v>3</v>
      </c>
      <c r="E371" s="75" t="s">
        <v>5494</v>
      </c>
    </row>
    <row r="372" spans="1:5">
      <c r="A372" s="75">
        <v>14291193</v>
      </c>
      <c r="B372" s="76" t="s">
        <v>2103</v>
      </c>
      <c r="C372" s="76">
        <v>840118752435</v>
      </c>
      <c r="D372" s="75">
        <v>112</v>
      </c>
      <c r="E372" s="75" t="s">
        <v>5494</v>
      </c>
    </row>
    <row r="373" spans="1:5">
      <c r="A373" s="75">
        <v>13943234</v>
      </c>
      <c r="B373" s="76" t="s">
        <v>2104</v>
      </c>
      <c r="C373" s="76">
        <v>840118749008</v>
      </c>
      <c r="D373" s="75">
        <v>56</v>
      </c>
      <c r="E373" s="75" t="s">
        <v>5494</v>
      </c>
    </row>
    <row r="374" spans="1:5">
      <c r="A374" s="75">
        <v>13943213</v>
      </c>
      <c r="B374" s="76" t="s">
        <v>2105</v>
      </c>
      <c r="C374" s="76">
        <v>840118749015</v>
      </c>
      <c r="D374" s="75">
        <v>116</v>
      </c>
      <c r="E374" s="75" t="s">
        <v>5494</v>
      </c>
    </row>
    <row r="375" spans="1:5">
      <c r="A375" s="75">
        <v>13943206</v>
      </c>
      <c r="B375" s="76" t="s">
        <v>2106</v>
      </c>
      <c r="C375" s="76">
        <v>840118749022</v>
      </c>
      <c r="D375" s="75">
        <v>159</v>
      </c>
      <c r="E375" s="75" t="s">
        <v>5494</v>
      </c>
    </row>
    <row r="376" spans="1:5">
      <c r="A376" s="75">
        <v>13943214</v>
      </c>
      <c r="B376" s="76" t="s">
        <v>2107</v>
      </c>
      <c r="C376" s="76">
        <v>840118749039</v>
      </c>
      <c r="D376" s="75">
        <v>146</v>
      </c>
      <c r="E376" s="75" t="s">
        <v>5494</v>
      </c>
    </row>
    <row r="377" spans="1:5">
      <c r="A377" s="75">
        <v>13943252</v>
      </c>
      <c r="B377" s="76" t="s">
        <v>2108</v>
      </c>
      <c r="C377" s="76">
        <v>840118749046</v>
      </c>
      <c r="D377" s="75">
        <v>103</v>
      </c>
      <c r="E377" s="75" t="s">
        <v>5494</v>
      </c>
    </row>
    <row r="378" spans="1:5">
      <c r="A378" s="75">
        <v>14291194</v>
      </c>
      <c r="B378" s="76" t="s">
        <v>2109</v>
      </c>
      <c r="C378" s="76">
        <v>840118752428</v>
      </c>
      <c r="D378" s="75">
        <v>129</v>
      </c>
      <c r="E378" s="75" t="s">
        <v>5494</v>
      </c>
    </row>
    <row r="379" spans="1:5">
      <c r="A379" s="75">
        <v>13943238</v>
      </c>
      <c r="B379" s="76" t="s">
        <v>2110</v>
      </c>
      <c r="C379" s="76">
        <v>840118749060</v>
      </c>
      <c r="D379" s="75">
        <v>133</v>
      </c>
      <c r="E379" s="75" t="s">
        <v>5494</v>
      </c>
    </row>
    <row r="380" spans="1:5">
      <c r="A380" s="75">
        <v>18937191</v>
      </c>
      <c r="B380" s="76" t="s">
        <v>2142</v>
      </c>
      <c r="C380" s="76">
        <v>840118778749</v>
      </c>
      <c r="D380" s="75">
        <v>26</v>
      </c>
      <c r="E380" s="75" t="s">
        <v>5494</v>
      </c>
    </row>
    <row r="381" spans="1:5">
      <c r="A381" s="75">
        <v>18937192</v>
      </c>
      <c r="B381" s="76" t="s">
        <v>2143</v>
      </c>
      <c r="C381" s="76">
        <v>840118778756</v>
      </c>
      <c r="D381" s="75">
        <v>38</v>
      </c>
      <c r="E381" s="75" t="s">
        <v>5494</v>
      </c>
    </row>
    <row r="382" spans="1:5">
      <c r="A382" s="75">
        <v>18937199</v>
      </c>
      <c r="B382" s="76" t="s">
        <v>2144</v>
      </c>
      <c r="C382" s="76">
        <v>840118778725</v>
      </c>
      <c r="D382" s="75">
        <v>358</v>
      </c>
      <c r="E382" s="75" t="s">
        <v>5494</v>
      </c>
    </row>
    <row r="383" spans="1:5">
      <c r="A383" s="75">
        <v>18937200</v>
      </c>
      <c r="B383" s="76" t="s">
        <v>2145</v>
      </c>
      <c r="C383" s="76">
        <v>840118778732</v>
      </c>
      <c r="D383" s="75">
        <v>296</v>
      </c>
      <c r="E383" s="75" t="s">
        <v>5494</v>
      </c>
    </row>
    <row r="384" spans="1:5">
      <c r="A384" s="75">
        <v>18937209</v>
      </c>
      <c r="B384" s="76" t="s">
        <v>2146</v>
      </c>
      <c r="C384" s="76">
        <v>840118778701</v>
      </c>
      <c r="D384" s="75">
        <v>69</v>
      </c>
      <c r="E384" s="75" t="s">
        <v>5494</v>
      </c>
    </row>
    <row r="385" spans="1:5">
      <c r="A385" s="75">
        <v>18937210</v>
      </c>
      <c r="B385" s="76" t="s">
        <v>2147</v>
      </c>
      <c r="C385" s="76">
        <v>840118778718</v>
      </c>
      <c r="D385" s="75">
        <v>47</v>
      </c>
      <c r="E385" s="75" t="s">
        <v>5494</v>
      </c>
    </row>
    <row r="386" spans="1:5">
      <c r="A386" s="75">
        <v>18937215</v>
      </c>
      <c r="B386" s="76" t="s">
        <v>2148</v>
      </c>
      <c r="C386" s="76">
        <v>840118778688</v>
      </c>
      <c r="D386" s="75">
        <v>190</v>
      </c>
      <c r="E386" s="75" t="s">
        <v>5494</v>
      </c>
    </row>
    <row r="387" spans="1:5">
      <c r="A387" s="75">
        <v>18937216</v>
      </c>
      <c r="B387" s="76" t="s">
        <v>2149</v>
      </c>
      <c r="C387" s="76">
        <v>840118778695</v>
      </c>
      <c r="D387" s="75">
        <v>314</v>
      </c>
      <c r="E387" s="75" t="s">
        <v>5494</v>
      </c>
    </row>
    <row r="388" spans="1:5">
      <c r="A388" s="75">
        <v>18937225</v>
      </c>
      <c r="B388" s="76" t="s">
        <v>2150</v>
      </c>
      <c r="C388" s="76">
        <v>840118778664</v>
      </c>
      <c r="D388" s="75">
        <v>181</v>
      </c>
      <c r="E388" s="75" t="s">
        <v>5494</v>
      </c>
    </row>
    <row r="389" spans="1:5">
      <c r="A389" s="75">
        <v>18937226</v>
      </c>
      <c r="B389" s="76" t="s">
        <v>2151</v>
      </c>
      <c r="C389" s="76">
        <v>840118778671</v>
      </c>
      <c r="D389" s="75">
        <v>177</v>
      </c>
      <c r="E389" s="75" t="s">
        <v>5494</v>
      </c>
    </row>
    <row r="390" spans="1:5">
      <c r="A390" s="75">
        <v>18937233</v>
      </c>
      <c r="B390" s="76" t="s">
        <v>2152</v>
      </c>
      <c r="C390" s="76">
        <v>840118778626</v>
      </c>
      <c r="D390" s="75">
        <v>108</v>
      </c>
      <c r="E390" s="75" t="s">
        <v>5494</v>
      </c>
    </row>
    <row r="391" spans="1:5">
      <c r="A391" s="75">
        <v>18937234</v>
      </c>
      <c r="B391" s="76" t="s">
        <v>2153</v>
      </c>
      <c r="C391" s="76">
        <v>840118778633</v>
      </c>
      <c r="D391" s="75">
        <v>144</v>
      </c>
      <c r="E391" s="75" t="s">
        <v>5494</v>
      </c>
    </row>
    <row r="392" spans="1:5">
      <c r="A392" s="75">
        <v>18937241</v>
      </c>
      <c r="B392" s="76" t="s">
        <v>2154</v>
      </c>
      <c r="C392" s="76">
        <v>840118778589</v>
      </c>
      <c r="D392" s="75">
        <v>115</v>
      </c>
      <c r="E392" s="75" t="s">
        <v>5494</v>
      </c>
    </row>
    <row r="393" spans="1:5">
      <c r="A393" s="75">
        <v>18937242</v>
      </c>
      <c r="B393" s="76" t="s">
        <v>2155</v>
      </c>
      <c r="C393" s="76">
        <v>840118778596</v>
      </c>
      <c r="D393" s="75">
        <v>49</v>
      </c>
      <c r="E393" s="75" t="s">
        <v>5494</v>
      </c>
    </row>
    <row r="394" spans="1:5">
      <c r="A394" s="75">
        <v>18937227</v>
      </c>
      <c r="B394" s="76" t="s">
        <v>2156</v>
      </c>
      <c r="C394" s="76">
        <v>840118778640</v>
      </c>
      <c r="D394" s="75">
        <v>166</v>
      </c>
      <c r="E394" s="75" t="s">
        <v>5494</v>
      </c>
    </row>
    <row r="395" spans="1:5">
      <c r="A395" s="75">
        <v>18937228</v>
      </c>
      <c r="B395" s="76" t="s">
        <v>2157</v>
      </c>
      <c r="C395" s="76">
        <v>840118778657</v>
      </c>
      <c r="D395" s="75">
        <v>260</v>
      </c>
      <c r="E395" s="75" t="s">
        <v>5494</v>
      </c>
    </row>
    <row r="396" spans="1:5">
      <c r="A396" s="75">
        <v>18937251</v>
      </c>
      <c r="B396" s="76" t="s">
        <v>2158</v>
      </c>
      <c r="C396" s="76">
        <v>840118778565</v>
      </c>
      <c r="D396" s="75">
        <v>47</v>
      </c>
      <c r="E396" s="75" t="s">
        <v>5494</v>
      </c>
    </row>
    <row r="397" spans="1:5">
      <c r="A397" s="75">
        <v>18937252</v>
      </c>
      <c r="B397" s="76" t="s">
        <v>2159</v>
      </c>
      <c r="C397" s="76">
        <v>840118778572</v>
      </c>
      <c r="D397" s="75">
        <v>21</v>
      </c>
      <c r="E397" s="75" t="s">
        <v>5494</v>
      </c>
    </row>
    <row r="398" spans="1:5">
      <c r="A398" s="75">
        <v>18937273</v>
      </c>
      <c r="B398" s="76" t="s">
        <v>2160</v>
      </c>
      <c r="C398" s="76">
        <v>840118778541</v>
      </c>
      <c r="D398" s="75">
        <v>302</v>
      </c>
      <c r="E398" s="75" t="s">
        <v>5494</v>
      </c>
    </row>
    <row r="399" spans="1:5">
      <c r="A399" s="75">
        <v>18937274</v>
      </c>
      <c r="B399" s="76" t="s">
        <v>2161</v>
      </c>
      <c r="C399" s="76">
        <v>840118778558</v>
      </c>
      <c r="D399" s="75">
        <v>302</v>
      </c>
      <c r="E399" s="75" t="s">
        <v>5494</v>
      </c>
    </row>
    <row r="400" spans="1:5">
      <c r="A400" s="75">
        <v>18937293</v>
      </c>
      <c r="B400" s="76" t="s">
        <v>2162</v>
      </c>
      <c r="C400" s="76">
        <v>840118778527</v>
      </c>
      <c r="D400" s="75">
        <v>89</v>
      </c>
      <c r="E400" s="75" t="s">
        <v>5494</v>
      </c>
    </row>
    <row r="401" spans="1:5">
      <c r="A401" s="75">
        <v>18937294</v>
      </c>
      <c r="B401" s="76" t="s">
        <v>2163</v>
      </c>
      <c r="C401" s="76">
        <v>840118778534</v>
      </c>
      <c r="D401" s="75">
        <v>297</v>
      </c>
      <c r="E401" s="75" t="s">
        <v>5494</v>
      </c>
    </row>
    <row r="402" spans="1:5">
      <c r="A402" s="75">
        <v>18937315</v>
      </c>
      <c r="B402" s="76" t="s">
        <v>2164</v>
      </c>
      <c r="C402" s="76">
        <v>840118778480</v>
      </c>
      <c r="D402" s="75">
        <v>690</v>
      </c>
      <c r="E402" s="75" t="s">
        <v>5494</v>
      </c>
    </row>
    <row r="403" spans="1:5">
      <c r="A403" s="75">
        <v>18937316</v>
      </c>
      <c r="B403" s="76" t="s">
        <v>2165</v>
      </c>
      <c r="C403" s="76">
        <v>840118778497</v>
      </c>
      <c r="D403" s="75">
        <v>1157</v>
      </c>
      <c r="E403" s="75" t="s">
        <v>5494</v>
      </c>
    </row>
    <row r="404" spans="1:5">
      <c r="A404" s="75">
        <v>18937313</v>
      </c>
      <c r="B404" s="76" t="s">
        <v>2166</v>
      </c>
      <c r="C404" s="76">
        <v>840118778503</v>
      </c>
      <c r="D404" s="75">
        <v>100</v>
      </c>
      <c r="E404" s="75" t="s">
        <v>5494</v>
      </c>
    </row>
    <row r="405" spans="1:5">
      <c r="A405" s="75">
        <v>18937314</v>
      </c>
      <c r="B405" s="76" t="s">
        <v>2167</v>
      </c>
      <c r="C405" s="76">
        <v>840118778510</v>
      </c>
      <c r="D405" s="75">
        <v>103</v>
      </c>
      <c r="E405" s="75" t="s">
        <v>5494</v>
      </c>
    </row>
    <row r="406" spans="1:5">
      <c r="A406" s="75">
        <v>18937331</v>
      </c>
      <c r="B406" s="76" t="s">
        <v>2168</v>
      </c>
      <c r="C406" s="76">
        <v>840118778466</v>
      </c>
      <c r="D406" s="75">
        <v>51</v>
      </c>
      <c r="E406" s="75" t="s">
        <v>5494</v>
      </c>
    </row>
    <row r="407" spans="1:5">
      <c r="A407" s="75">
        <v>18937332</v>
      </c>
      <c r="B407" s="76" t="s">
        <v>2169</v>
      </c>
      <c r="C407" s="76">
        <v>840118778473</v>
      </c>
      <c r="D407" s="75">
        <v>52</v>
      </c>
      <c r="E407" s="75" t="s">
        <v>5494</v>
      </c>
    </row>
    <row r="408" spans="1:5">
      <c r="A408" s="75">
        <v>18937340</v>
      </c>
      <c r="B408" s="76" t="s">
        <v>2170</v>
      </c>
      <c r="C408" s="76">
        <v>840278578838</v>
      </c>
      <c r="D408" s="75">
        <v>71</v>
      </c>
      <c r="E408" s="75" t="s">
        <v>5494</v>
      </c>
    </row>
    <row r="409" spans="1:5">
      <c r="A409" s="75">
        <v>18937339</v>
      </c>
      <c r="B409" s="76" t="s">
        <v>2171</v>
      </c>
      <c r="C409" s="76">
        <v>840278501287</v>
      </c>
      <c r="D409" s="75">
        <v>250</v>
      </c>
      <c r="E409" s="75" t="s">
        <v>5494</v>
      </c>
    </row>
    <row r="410" spans="1:5">
      <c r="A410" s="75">
        <v>18937343</v>
      </c>
      <c r="B410" s="76" t="s">
        <v>2172</v>
      </c>
      <c r="C410" s="76">
        <v>840118778442</v>
      </c>
      <c r="D410" s="75">
        <v>72</v>
      </c>
      <c r="E410" s="75" t="s">
        <v>5494</v>
      </c>
    </row>
    <row r="411" spans="1:5">
      <c r="A411" s="75">
        <v>18937344</v>
      </c>
      <c r="B411" s="76" t="s">
        <v>2173</v>
      </c>
      <c r="C411" s="76">
        <v>840118778459</v>
      </c>
      <c r="D411" s="75">
        <v>90</v>
      </c>
      <c r="E411" s="75" t="s">
        <v>5494</v>
      </c>
    </row>
    <row r="412" spans="1:5">
      <c r="A412" s="75">
        <v>18937373</v>
      </c>
      <c r="B412" s="76" t="s">
        <v>2174</v>
      </c>
      <c r="C412" s="76">
        <v>840118778404</v>
      </c>
      <c r="D412" s="75">
        <v>423</v>
      </c>
      <c r="E412" s="75" t="s">
        <v>5494</v>
      </c>
    </row>
    <row r="413" spans="1:5">
      <c r="A413" s="75">
        <v>18937374</v>
      </c>
      <c r="B413" s="76" t="s">
        <v>2175</v>
      </c>
      <c r="C413" s="76">
        <v>840118778411</v>
      </c>
      <c r="D413" s="75">
        <v>749</v>
      </c>
      <c r="E413" s="75" t="s">
        <v>5494</v>
      </c>
    </row>
    <row r="414" spans="1:5">
      <c r="A414" s="75">
        <v>18937371</v>
      </c>
      <c r="B414" s="76" t="s">
        <v>2176</v>
      </c>
      <c r="C414" s="76">
        <v>840118778428</v>
      </c>
      <c r="D414" s="75">
        <v>183</v>
      </c>
      <c r="E414" s="75" t="s">
        <v>5494</v>
      </c>
    </row>
    <row r="415" spans="1:5">
      <c r="A415" s="75">
        <v>18937372</v>
      </c>
      <c r="B415" s="76" t="s">
        <v>2177</v>
      </c>
      <c r="C415" s="76">
        <v>840118778435</v>
      </c>
      <c r="D415" s="75">
        <v>348</v>
      </c>
      <c r="E415" s="75" t="s">
        <v>5494</v>
      </c>
    </row>
    <row r="416" spans="1:5">
      <c r="A416" s="75">
        <v>18937375</v>
      </c>
      <c r="B416" s="76" t="s">
        <v>2178</v>
      </c>
      <c r="C416" s="76">
        <v>840118778381</v>
      </c>
      <c r="D416" s="75">
        <v>74</v>
      </c>
      <c r="E416" s="75" t="s">
        <v>5494</v>
      </c>
    </row>
    <row r="417" spans="1:5">
      <c r="A417" s="75">
        <v>18937376</v>
      </c>
      <c r="B417" s="76" t="s">
        <v>2179</v>
      </c>
      <c r="C417" s="76">
        <v>840118778398</v>
      </c>
      <c r="D417" s="75">
        <v>81</v>
      </c>
      <c r="E417" s="75" t="s">
        <v>5494</v>
      </c>
    </row>
    <row r="418" spans="1:5">
      <c r="A418" s="75">
        <v>18937397</v>
      </c>
      <c r="B418" s="76" t="s">
        <v>2180</v>
      </c>
      <c r="C418" s="76">
        <v>840118778367</v>
      </c>
      <c r="D418" s="75">
        <v>82</v>
      </c>
      <c r="E418" s="75" t="s">
        <v>5494</v>
      </c>
    </row>
    <row r="419" spans="1:5">
      <c r="A419" s="75">
        <v>18937398</v>
      </c>
      <c r="B419" s="76" t="s">
        <v>2181</v>
      </c>
      <c r="C419" s="76">
        <v>840118778374</v>
      </c>
      <c r="D419" s="75">
        <v>152</v>
      </c>
      <c r="E419" s="75" t="s">
        <v>5494</v>
      </c>
    </row>
    <row r="420" spans="1:5">
      <c r="A420" s="75">
        <v>18937400</v>
      </c>
      <c r="B420" s="76" t="s">
        <v>2182</v>
      </c>
      <c r="C420" s="76">
        <v>840278501317</v>
      </c>
      <c r="D420" s="75">
        <v>35</v>
      </c>
      <c r="E420" s="75" t="s">
        <v>5494</v>
      </c>
    </row>
    <row r="421" spans="1:5">
      <c r="A421" s="75">
        <v>18937399</v>
      </c>
      <c r="B421" s="76" t="s">
        <v>2183</v>
      </c>
      <c r="C421" s="76">
        <v>840278501300</v>
      </c>
      <c r="D421" s="75">
        <v>59</v>
      </c>
      <c r="E421" s="75" t="s">
        <v>5494</v>
      </c>
    </row>
    <row r="422" spans="1:5">
      <c r="A422" s="75">
        <v>18937410</v>
      </c>
      <c r="B422" s="76" t="s">
        <v>2184</v>
      </c>
      <c r="C422" s="76">
        <v>840278501331</v>
      </c>
      <c r="D422" s="75">
        <v>116</v>
      </c>
      <c r="E422" s="75" t="s">
        <v>5494</v>
      </c>
    </row>
    <row r="423" spans="1:5">
      <c r="A423" s="75">
        <v>18937409</v>
      </c>
      <c r="B423" s="76" t="s">
        <v>2185</v>
      </c>
      <c r="C423" s="76">
        <v>840278501324</v>
      </c>
      <c r="D423" s="75">
        <v>106</v>
      </c>
      <c r="E423" s="75" t="s">
        <v>5494</v>
      </c>
    </row>
    <row r="424" spans="1:5">
      <c r="A424" s="75">
        <v>18937415</v>
      </c>
      <c r="B424" s="76" t="s">
        <v>2186</v>
      </c>
      <c r="C424" s="76">
        <v>840118778305</v>
      </c>
      <c r="D424" s="75">
        <v>5</v>
      </c>
      <c r="E424" s="75" t="s">
        <v>5494</v>
      </c>
    </row>
    <row r="425" spans="1:5">
      <c r="A425" s="75">
        <v>18937416</v>
      </c>
      <c r="B425" s="76" t="s">
        <v>2187</v>
      </c>
      <c r="C425" s="76">
        <v>840118778312</v>
      </c>
      <c r="D425" s="75">
        <v>83</v>
      </c>
      <c r="E425" s="75" t="s">
        <v>5494</v>
      </c>
    </row>
    <row r="426" spans="1:5">
      <c r="A426" s="75">
        <v>18937413</v>
      </c>
      <c r="B426" s="76" t="s">
        <v>2188</v>
      </c>
      <c r="C426" s="76">
        <v>840118778329</v>
      </c>
      <c r="D426" s="75">
        <v>271</v>
      </c>
      <c r="E426" s="75" t="s">
        <v>5494</v>
      </c>
    </row>
    <row r="427" spans="1:5">
      <c r="A427" s="75">
        <v>18937414</v>
      </c>
      <c r="B427" s="76" t="s">
        <v>2189</v>
      </c>
      <c r="C427" s="76">
        <v>840118778336</v>
      </c>
      <c r="D427" s="75">
        <v>317</v>
      </c>
      <c r="E427" s="75" t="s">
        <v>5494</v>
      </c>
    </row>
    <row r="428" spans="1:5">
      <c r="A428" s="75">
        <v>18937421</v>
      </c>
      <c r="B428" s="76" t="s">
        <v>2190</v>
      </c>
      <c r="C428" s="76">
        <v>840118783125</v>
      </c>
      <c r="D428" s="75">
        <v>384</v>
      </c>
      <c r="E428" s="75" t="s">
        <v>5494</v>
      </c>
    </row>
    <row r="429" spans="1:5">
      <c r="A429" s="75">
        <v>18937422</v>
      </c>
      <c r="B429" s="76" t="s">
        <v>2191</v>
      </c>
      <c r="C429" s="76">
        <v>840118783132</v>
      </c>
      <c r="D429" s="75">
        <v>275</v>
      </c>
      <c r="E429" s="75" t="s">
        <v>5494</v>
      </c>
    </row>
    <row r="430" spans="1:5">
      <c r="A430" s="75">
        <v>18937429</v>
      </c>
      <c r="B430" s="76" t="s">
        <v>2192</v>
      </c>
      <c r="C430" s="76">
        <v>840118778282</v>
      </c>
      <c r="D430" s="75">
        <v>50</v>
      </c>
      <c r="E430" s="75" t="s">
        <v>5494</v>
      </c>
    </row>
    <row r="431" spans="1:5">
      <c r="A431" s="75">
        <v>18937430</v>
      </c>
      <c r="B431" s="76" t="s">
        <v>2193</v>
      </c>
      <c r="C431" s="76">
        <v>840118778299</v>
      </c>
      <c r="D431" s="75">
        <v>48</v>
      </c>
      <c r="E431" s="75" t="s">
        <v>5494</v>
      </c>
    </row>
    <row r="432" spans="1:5">
      <c r="A432" s="75">
        <v>18937445</v>
      </c>
      <c r="B432" s="76" t="s">
        <v>2194</v>
      </c>
      <c r="C432" s="76">
        <v>840118778268</v>
      </c>
      <c r="D432" s="75">
        <v>23</v>
      </c>
      <c r="E432" s="75" t="s">
        <v>5494</v>
      </c>
    </row>
    <row r="433" spans="1:5">
      <c r="A433" s="75">
        <v>18937446</v>
      </c>
      <c r="B433" s="76" t="s">
        <v>2195</v>
      </c>
      <c r="C433" s="76">
        <v>840118778275</v>
      </c>
      <c r="D433" s="75">
        <v>32</v>
      </c>
      <c r="E433" s="75" t="s">
        <v>5494</v>
      </c>
    </row>
    <row r="434" spans="1:5">
      <c r="A434" s="75">
        <v>18937449</v>
      </c>
      <c r="B434" s="76" t="s">
        <v>2196</v>
      </c>
      <c r="C434" s="76">
        <v>840118778244</v>
      </c>
      <c r="D434" s="75">
        <v>48</v>
      </c>
      <c r="E434" s="75" t="s">
        <v>5494</v>
      </c>
    </row>
    <row r="435" spans="1:5">
      <c r="A435" s="75">
        <v>18937450</v>
      </c>
      <c r="B435" s="76" t="s">
        <v>2197</v>
      </c>
      <c r="C435" s="76">
        <v>840118778251</v>
      </c>
      <c r="D435" s="75">
        <v>39</v>
      </c>
      <c r="E435" s="75" t="s">
        <v>5494</v>
      </c>
    </row>
    <row r="436" spans="1:5">
      <c r="A436" s="75">
        <v>18937463</v>
      </c>
      <c r="B436" s="76" t="s">
        <v>2198</v>
      </c>
      <c r="C436" s="76">
        <v>840118778220</v>
      </c>
      <c r="D436" s="75">
        <v>161</v>
      </c>
      <c r="E436" s="75" t="s">
        <v>5494</v>
      </c>
    </row>
    <row r="437" spans="1:5">
      <c r="A437" s="75">
        <v>18937464</v>
      </c>
      <c r="B437" s="76" t="s">
        <v>2199</v>
      </c>
      <c r="C437" s="76">
        <v>840118778237</v>
      </c>
      <c r="D437" s="75">
        <v>52</v>
      </c>
      <c r="E437" s="75" t="s">
        <v>5494</v>
      </c>
    </row>
    <row r="438" spans="1:5">
      <c r="A438" s="75">
        <v>15114796</v>
      </c>
      <c r="B438" s="76" t="s">
        <v>2457</v>
      </c>
      <c r="C438" s="76">
        <v>840118784504</v>
      </c>
      <c r="D438" s="75">
        <v>16</v>
      </c>
      <c r="E438" s="75" t="s">
        <v>5494</v>
      </c>
    </row>
    <row r="439" spans="1:5">
      <c r="A439" s="75">
        <v>15114823</v>
      </c>
      <c r="B439" s="76" t="s">
        <v>2458</v>
      </c>
      <c r="C439" s="76">
        <v>840118784511</v>
      </c>
      <c r="D439" s="75">
        <v>49</v>
      </c>
      <c r="E439" s="75" t="s">
        <v>5494</v>
      </c>
    </row>
    <row r="440" spans="1:5">
      <c r="A440" s="75">
        <v>15114797</v>
      </c>
      <c r="B440" s="76" t="s">
        <v>2459</v>
      </c>
      <c r="C440" s="76">
        <v>840118784535</v>
      </c>
      <c r="D440" s="75">
        <v>10</v>
      </c>
      <c r="E440" s="75" t="s">
        <v>5494</v>
      </c>
    </row>
    <row r="441" spans="1:5">
      <c r="A441" s="75">
        <v>15114824</v>
      </c>
      <c r="B441" s="76" t="s">
        <v>2460</v>
      </c>
      <c r="C441" s="76">
        <v>840118784542</v>
      </c>
      <c r="D441" s="75">
        <v>26</v>
      </c>
      <c r="E441" s="75" t="s">
        <v>5494</v>
      </c>
    </row>
    <row r="442" spans="1:5">
      <c r="A442" s="75">
        <v>15114798</v>
      </c>
      <c r="B442" s="76" t="s">
        <v>2461</v>
      </c>
      <c r="C442" s="76" t="s">
        <v>5496</v>
      </c>
      <c r="D442" s="75">
        <v>31</v>
      </c>
      <c r="E442" s="75" t="s">
        <v>5494</v>
      </c>
    </row>
    <row r="443" spans="1:5">
      <c r="A443" s="75">
        <v>15114825</v>
      </c>
      <c r="B443" s="76" t="s">
        <v>2462</v>
      </c>
      <c r="C443" s="76">
        <v>840118784573</v>
      </c>
      <c r="D443" s="75">
        <v>34</v>
      </c>
      <c r="E443" s="75" t="s">
        <v>5494</v>
      </c>
    </row>
    <row r="444" spans="1:5">
      <c r="A444" s="75">
        <v>15114799</v>
      </c>
      <c r="B444" s="76" t="s">
        <v>2463</v>
      </c>
      <c r="C444" s="76">
        <v>840118784597</v>
      </c>
      <c r="D444" s="75">
        <v>24</v>
      </c>
      <c r="E444" s="75" t="s">
        <v>5494</v>
      </c>
    </row>
    <row r="445" spans="1:5">
      <c r="A445" s="75">
        <v>15114826</v>
      </c>
      <c r="B445" s="76" t="s">
        <v>2464</v>
      </c>
      <c r="C445" s="76">
        <v>840118784603</v>
      </c>
      <c r="D445" s="75">
        <v>61</v>
      </c>
      <c r="E445" s="75" t="s">
        <v>5494</v>
      </c>
    </row>
    <row r="446" spans="1:5">
      <c r="A446" s="75">
        <v>15114800</v>
      </c>
      <c r="B446" s="76" t="s">
        <v>2465</v>
      </c>
      <c r="C446" s="76">
        <v>840118784627</v>
      </c>
      <c r="D446" s="75">
        <v>51</v>
      </c>
      <c r="E446" s="75" t="s">
        <v>5494</v>
      </c>
    </row>
    <row r="447" spans="1:5">
      <c r="A447" s="75">
        <v>15114827</v>
      </c>
      <c r="B447" s="76" t="s">
        <v>2466</v>
      </c>
      <c r="C447" s="76">
        <v>840118784634</v>
      </c>
      <c r="D447" s="75">
        <v>115</v>
      </c>
      <c r="E447" s="75" t="s">
        <v>5494</v>
      </c>
    </row>
    <row r="448" spans="1:5">
      <c r="A448" s="75">
        <v>15114801</v>
      </c>
      <c r="B448" s="76" t="s">
        <v>2467</v>
      </c>
      <c r="C448" s="76">
        <v>840118784658</v>
      </c>
      <c r="D448" s="75">
        <v>46</v>
      </c>
      <c r="E448" s="75" t="s">
        <v>5494</v>
      </c>
    </row>
    <row r="449" spans="1:5">
      <c r="A449" s="75">
        <v>15114828</v>
      </c>
      <c r="B449" s="76" t="s">
        <v>2468</v>
      </c>
      <c r="C449" s="76">
        <v>840118784665</v>
      </c>
      <c r="D449" s="75">
        <v>96</v>
      </c>
      <c r="E449" s="75" t="s">
        <v>5494</v>
      </c>
    </row>
    <row r="450" spans="1:5">
      <c r="A450" s="75">
        <v>15114802</v>
      </c>
      <c r="B450" s="76" t="s">
        <v>2469</v>
      </c>
      <c r="C450" s="76">
        <v>840118784689</v>
      </c>
      <c r="D450" s="75">
        <v>17</v>
      </c>
      <c r="E450" s="75" t="s">
        <v>5494</v>
      </c>
    </row>
    <row r="451" spans="1:5">
      <c r="A451" s="75">
        <v>15114829</v>
      </c>
      <c r="B451" s="76" t="s">
        <v>2470</v>
      </c>
      <c r="C451" s="76">
        <v>840118784696</v>
      </c>
      <c r="D451" s="75">
        <v>38</v>
      </c>
      <c r="E451" s="75" t="s">
        <v>5494</v>
      </c>
    </row>
    <row r="452" spans="1:5">
      <c r="A452" s="75">
        <v>15114803</v>
      </c>
      <c r="B452" s="76" t="s">
        <v>2471</v>
      </c>
      <c r="C452" s="76">
        <v>840118784719</v>
      </c>
      <c r="D452" s="75">
        <v>43</v>
      </c>
      <c r="E452" s="75" t="s">
        <v>5494</v>
      </c>
    </row>
    <row r="453" spans="1:5">
      <c r="A453" s="75">
        <v>15114830</v>
      </c>
      <c r="B453" s="76" t="s">
        <v>2472</v>
      </c>
      <c r="C453" s="76">
        <v>840118784726</v>
      </c>
      <c r="D453" s="75">
        <v>35</v>
      </c>
      <c r="E453" s="75" t="s">
        <v>5494</v>
      </c>
    </row>
    <row r="454" spans="1:5">
      <c r="A454" s="75">
        <v>15114804</v>
      </c>
      <c r="B454" s="76" t="s">
        <v>2473</v>
      </c>
      <c r="C454" s="76">
        <v>840118784740</v>
      </c>
      <c r="D454" s="75">
        <v>2</v>
      </c>
      <c r="E454" s="75" t="s">
        <v>5494</v>
      </c>
    </row>
    <row r="455" spans="1:5">
      <c r="A455" s="75">
        <v>15114831</v>
      </c>
      <c r="B455" s="76" t="s">
        <v>2474</v>
      </c>
      <c r="C455" s="76">
        <v>840118784757</v>
      </c>
      <c r="D455" s="75">
        <v>4</v>
      </c>
      <c r="E455" s="75" t="s">
        <v>5494</v>
      </c>
    </row>
    <row r="456" spans="1:5">
      <c r="A456" s="75">
        <v>17450826</v>
      </c>
      <c r="B456" s="76" t="s">
        <v>2740</v>
      </c>
      <c r="C456" s="76">
        <v>840278579934</v>
      </c>
      <c r="D456" s="75">
        <v>83</v>
      </c>
      <c r="E456" s="75" t="s">
        <v>5494</v>
      </c>
    </row>
    <row r="457" spans="1:5">
      <c r="A457" s="75">
        <v>17450827</v>
      </c>
      <c r="B457" s="76" t="s">
        <v>2741</v>
      </c>
      <c r="C457" s="76">
        <v>840278579941</v>
      </c>
      <c r="D457" s="75">
        <v>64</v>
      </c>
      <c r="E457" s="75" t="s">
        <v>5494</v>
      </c>
    </row>
    <row r="458" spans="1:5">
      <c r="A458" s="75">
        <v>17450828</v>
      </c>
      <c r="B458" s="76" t="s">
        <v>2742</v>
      </c>
      <c r="C458" s="76">
        <v>840278579958</v>
      </c>
      <c r="D458" s="75">
        <v>78</v>
      </c>
      <c r="E458" s="75" t="s">
        <v>5494</v>
      </c>
    </row>
    <row r="459" spans="1:5">
      <c r="A459" s="75">
        <v>17450829</v>
      </c>
      <c r="B459" s="76" t="s">
        <v>2743</v>
      </c>
      <c r="C459" s="76">
        <v>840278579965</v>
      </c>
      <c r="D459" s="75">
        <v>56</v>
      </c>
      <c r="E459" s="75" t="s">
        <v>5494</v>
      </c>
    </row>
    <row r="460" spans="1:5">
      <c r="A460" s="75">
        <v>17450830</v>
      </c>
      <c r="B460" s="76" t="s">
        <v>2744</v>
      </c>
      <c r="C460" s="76">
        <v>840278579972</v>
      </c>
      <c r="D460" s="75">
        <v>53</v>
      </c>
      <c r="E460" s="75" t="s">
        <v>5494</v>
      </c>
    </row>
    <row r="461" spans="1:5">
      <c r="A461" s="75">
        <v>17450831</v>
      </c>
      <c r="B461" s="76" t="s">
        <v>2745</v>
      </c>
      <c r="C461" s="76">
        <v>840278579989</v>
      </c>
      <c r="D461" s="75">
        <v>93</v>
      </c>
      <c r="E461" s="75" t="s">
        <v>5494</v>
      </c>
    </row>
    <row r="462" spans="1:5">
      <c r="A462" s="75">
        <v>17450832</v>
      </c>
      <c r="B462" s="76" t="s">
        <v>2746</v>
      </c>
      <c r="C462" s="76">
        <v>840278580022</v>
      </c>
      <c r="D462" s="75">
        <v>0</v>
      </c>
      <c r="E462" s="75" t="s">
        <v>5494</v>
      </c>
    </row>
    <row r="463" spans="1:5">
      <c r="A463" s="75">
        <v>17450833</v>
      </c>
      <c r="B463" s="76" t="s">
        <v>2747</v>
      </c>
      <c r="C463" s="76">
        <v>840278580039</v>
      </c>
      <c r="D463" s="75">
        <v>91</v>
      </c>
      <c r="E463" s="75" t="s">
        <v>5494</v>
      </c>
    </row>
    <row r="464" spans="1:5">
      <c r="A464" s="75">
        <v>17450834</v>
      </c>
      <c r="B464" s="76" t="s">
        <v>2748</v>
      </c>
      <c r="C464" s="76">
        <v>840278580046</v>
      </c>
      <c r="D464" s="75">
        <v>71</v>
      </c>
      <c r="E464" s="75" t="s">
        <v>5494</v>
      </c>
    </row>
    <row r="465" spans="1:5">
      <c r="A465" s="75">
        <v>17450835</v>
      </c>
      <c r="B465" s="76" t="s">
        <v>2749</v>
      </c>
      <c r="C465" s="76">
        <v>840278580060</v>
      </c>
      <c r="D465" s="75">
        <v>78</v>
      </c>
      <c r="E465" s="75" t="s">
        <v>5494</v>
      </c>
    </row>
    <row r="466" spans="1:5">
      <c r="A466" s="75">
        <v>201404222</v>
      </c>
      <c r="B466" s="76" t="s">
        <v>2750</v>
      </c>
      <c r="C466" s="76" t="s">
        <v>5499</v>
      </c>
      <c r="D466" s="75">
        <v>75</v>
      </c>
      <c r="E466" s="75" t="s">
        <v>5494</v>
      </c>
    </row>
    <row r="467" spans="1:5">
      <c r="A467" s="75">
        <v>19963566</v>
      </c>
      <c r="B467" s="76" t="s">
        <v>2751</v>
      </c>
      <c r="C467" s="76">
        <v>840278591936</v>
      </c>
      <c r="D467" s="75">
        <v>50</v>
      </c>
      <c r="E467" s="75" t="s">
        <v>5494</v>
      </c>
    </row>
    <row r="468" spans="1:5">
      <c r="A468" s="75">
        <v>19963565</v>
      </c>
      <c r="B468" s="76" t="s">
        <v>2752</v>
      </c>
      <c r="C468" s="76">
        <v>840278591929</v>
      </c>
      <c r="D468" s="75">
        <v>45</v>
      </c>
      <c r="E468" s="75" t="s">
        <v>5494</v>
      </c>
    </row>
    <row r="469" spans="1:5">
      <c r="A469" s="75">
        <v>16257365</v>
      </c>
      <c r="B469" s="76" t="s">
        <v>2753</v>
      </c>
      <c r="C469" s="76">
        <v>840118799188</v>
      </c>
      <c r="D469" s="75">
        <v>1</v>
      </c>
      <c r="E469" s="75" t="s">
        <v>5494</v>
      </c>
    </row>
    <row r="470" spans="1:5">
      <c r="A470" s="75">
        <v>16385182</v>
      </c>
      <c r="B470" s="76" t="s">
        <v>2754</v>
      </c>
      <c r="C470" s="76">
        <v>840118799195</v>
      </c>
      <c r="D470" s="75">
        <v>64</v>
      </c>
      <c r="E470" s="75" t="s">
        <v>5494</v>
      </c>
    </row>
    <row r="471" spans="1:5">
      <c r="A471" s="75">
        <v>16386064</v>
      </c>
      <c r="B471" s="76" t="s">
        <v>2756</v>
      </c>
      <c r="C471" s="76">
        <v>840118799218</v>
      </c>
      <c r="D471" s="75">
        <v>172</v>
      </c>
      <c r="E471" s="75" t="s">
        <v>5494</v>
      </c>
    </row>
    <row r="472" spans="1:5">
      <c r="A472" s="75">
        <v>16257369</v>
      </c>
      <c r="B472" s="76" t="s">
        <v>2757</v>
      </c>
      <c r="C472" s="76">
        <v>840118799225</v>
      </c>
      <c r="D472" s="75">
        <v>84</v>
      </c>
      <c r="E472" s="75" t="s">
        <v>5494</v>
      </c>
    </row>
    <row r="473" spans="1:5">
      <c r="A473" s="75">
        <v>16386075</v>
      </c>
      <c r="B473" s="76" t="s">
        <v>2758</v>
      </c>
      <c r="C473" s="76">
        <v>840118799232</v>
      </c>
      <c r="D473" s="75">
        <v>105</v>
      </c>
      <c r="E473" s="75" t="s">
        <v>5494</v>
      </c>
    </row>
    <row r="474" spans="1:5">
      <c r="A474" s="75">
        <v>16257371</v>
      </c>
      <c r="B474" s="76" t="s">
        <v>2759</v>
      </c>
      <c r="C474" s="76">
        <v>840118799249</v>
      </c>
      <c r="D474" s="75">
        <v>139</v>
      </c>
      <c r="E474" s="75" t="s">
        <v>5494</v>
      </c>
    </row>
    <row r="475" spans="1:5">
      <c r="A475" s="75">
        <v>16386055</v>
      </c>
      <c r="B475" s="76" t="s">
        <v>2760</v>
      </c>
      <c r="C475" s="76">
        <v>840118799256</v>
      </c>
      <c r="D475" s="75">
        <v>521</v>
      </c>
      <c r="E475" s="75" t="s">
        <v>5494</v>
      </c>
    </row>
    <row r="476" spans="1:5">
      <c r="A476" s="75">
        <v>16257383</v>
      </c>
      <c r="B476" s="76" t="s">
        <v>2761</v>
      </c>
      <c r="C476" s="76">
        <v>840118799263</v>
      </c>
      <c r="D476" s="75">
        <v>53</v>
      </c>
      <c r="E476" s="75" t="s">
        <v>5494</v>
      </c>
    </row>
    <row r="477" spans="1:5">
      <c r="A477" s="75">
        <v>16386072</v>
      </c>
      <c r="B477" s="76" t="s">
        <v>2762</v>
      </c>
      <c r="C477" s="76">
        <v>840118799270</v>
      </c>
      <c r="D477" s="75">
        <v>33</v>
      </c>
      <c r="E477" s="75" t="s">
        <v>5494</v>
      </c>
    </row>
    <row r="478" spans="1:5">
      <c r="A478" s="75">
        <v>16257385</v>
      </c>
      <c r="B478" s="76" t="s">
        <v>2763</v>
      </c>
      <c r="C478" s="76">
        <v>840118799287</v>
      </c>
      <c r="D478" s="75">
        <v>40</v>
      </c>
      <c r="E478" s="75" t="s">
        <v>5494</v>
      </c>
    </row>
    <row r="479" spans="1:5">
      <c r="A479" s="75">
        <v>16386053</v>
      </c>
      <c r="B479" s="76" t="s">
        <v>2764</v>
      </c>
      <c r="C479" s="76">
        <v>840118799294</v>
      </c>
      <c r="D479" s="75">
        <v>78</v>
      </c>
      <c r="E479" s="75" t="s">
        <v>5494</v>
      </c>
    </row>
    <row r="480" spans="1:5">
      <c r="A480" s="75">
        <v>16257387</v>
      </c>
      <c r="B480" s="76" t="s">
        <v>2765</v>
      </c>
      <c r="C480" s="76">
        <v>840118799300</v>
      </c>
      <c r="D480" s="75">
        <v>92</v>
      </c>
      <c r="E480" s="75" t="s">
        <v>5494</v>
      </c>
    </row>
    <row r="481" spans="1:5">
      <c r="A481" s="75">
        <v>16386054</v>
      </c>
      <c r="B481" s="76" t="s">
        <v>2766</v>
      </c>
      <c r="C481" s="76">
        <v>840118799317</v>
      </c>
      <c r="D481" s="75">
        <v>87</v>
      </c>
      <c r="E481" s="75" t="s">
        <v>5494</v>
      </c>
    </row>
    <row r="482" spans="1:5">
      <c r="A482" s="75">
        <v>16257389</v>
      </c>
      <c r="B482" s="76" t="s">
        <v>2767</v>
      </c>
      <c r="C482" s="76">
        <v>840118799324</v>
      </c>
      <c r="D482" s="75">
        <v>46</v>
      </c>
      <c r="E482" s="75" t="s">
        <v>5494</v>
      </c>
    </row>
    <row r="483" spans="1:5">
      <c r="A483" s="75">
        <v>16386057</v>
      </c>
      <c r="B483" s="76" t="s">
        <v>2768</v>
      </c>
      <c r="C483" s="76">
        <v>840118799331</v>
      </c>
      <c r="D483" s="75">
        <v>59</v>
      </c>
      <c r="E483" s="75" t="s">
        <v>5494</v>
      </c>
    </row>
    <row r="484" spans="1:5">
      <c r="A484" s="75">
        <v>16386056</v>
      </c>
      <c r="B484" s="76" t="s">
        <v>2772</v>
      </c>
      <c r="C484" s="76">
        <v>840118799379</v>
      </c>
      <c r="D484" s="75">
        <v>627</v>
      </c>
      <c r="E484" s="75" t="s">
        <v>5494</v>
      </c>
    </row>
    <row r="485" spans="1:5">
      <c r="A485" s="75">
        <v>16257395</v>
      </c>
      <c r="B485" s="76" t="s">
        <v>2773</v>
      </c>
      <c r="C485" s="76">
        <v>840118799386</v>
      </c>
      <c r="D485" s="75">
        <v>84</v>
      </c>
      <c r="E485" s="75" t="s">
        <v>5494</v>
      </c>
    </row>
    <row r="486" spans="1:5">
      <c r="A486" s="75">
        <v>16386068</v>
      </c>
      <c r="B486" s="76" t="s">
        <v>2774</v>
      </c>
      <c r="C486" s="76">
        <v>840118799393</v>
      </c>
      <c r="D486" s="75">
        <v>93</v>
      </c>
      <c r="E486" s="75" t="s">
        <v>5494</v>
      </c>
    </row>
    <row r="487" spans="1:5">
      <c r="A487" s="75">
        <v>16257397</v>
      </c>
      <c r="B487" s="76" t="s">
        <v>2775</v>
      </c>
      <c r="C487" s="76">
        <v>840118799409</v>
      </c>
      <c r="D487" s="75">
        <v>98</v>
      </c>
      <c r="E487" s="75" t="s">
        <v>5494</v>
      </c>
    </row>
    <row r="488" spans="1:5">
      <c r="A488" s="75">
        <v>16386071</v>
      </c>
      <c r="B488" s="76" t="s">
        <v>2776</v>
      </c>
      <c r="C488" s="76">
        <v>840118799416</v>
      </c>
      <c r="D488" s="75">
        <v>128</v>
      </c>
      <c r="E488" s="75" t="s">
        <v>5494</v>
      </c>
    </row>
    <row r="489" spans="1:5">
      <c r="A489" s="75">
        <v>16257399</v>
      </c>
      <c r="B489" s="76" t="s">
        <v>2777</v>
      </c>
      <c r="C489" s="76">
        <v>840118799423</v>
      </c>
      <c r="D489" s="75">
        <v>26</v>
      </c>
      <c r="E489" s="75" t="s">
        <v>5494</v>
      </c>
    </row>
    <row r="490" spans="1:5">
      <c r="A490" s="75">
        <v>16386079</v>
      </c>
      <c r="B490" s="76" t="s">
        <v>2778</v>
      </c>
      <c r="C490" s="76">
        <v>840118799430</v>
      </c>
      <c r="D490" s="75">
        <v>83</v>
      </c>
      <c r="E490" s="75" t="s">
        <v>5494</v>
      </c>
    </row>
    <row r="491" spans="1:5">
      <c r="A491" s="75">
        <v>16257401</v>
      </c>
      <c r="B491" s="76" t="s">
        <v>2779</v>
      </c>
      <c r="C491" s="76">
        <v>840118799447</v>
      </c>
      <c r="D491" s="75">
        <v>53</v>
      </c>
      <c r="E491" s="75" t="s">
        <v>5494</v>
      </c>
    </row>
    <row r="492" spans="1:5">
      <c r="A492" s="75">
        <v>16386060</v>
      </c>
      <c r="B492" s="76" t="s">
        <v>2780</v>
      </c>
      <c r="C492" s="76">
        <v>840118799454</v>
      </c>
      <c r="D492" s="75">
        <v>93</v>
      </c>
      <c r="E492" s="75" t="s">
        <v>5494</v>
      </c>
    </row>
    <row r="493" spans="1:5">
      <c r="A493" s="75">
        <v>16257403</v>
      </c>
      <c r="B493" s="76" t="s">
        <v>2781</v>
      </c>
      <c r="C493" s="76">
        <v>840118799461</v>
      </c>
      <c r="D493" s="75">
        <v>3</v>
      </c>
      <c r="E493" s="75" t="s">
        <v>5494</v>
      </c>
    </row>
    <row r="494" spans="1:5">
      <c r="A494" s="75">
        <v>16257405</v>
      </c>
      <c r="B494" s="76" t="s">
        <v>2783</v>
      </c>
      <c r="C494" s="76">
        <v>840118799485</v>
      </c>
      <c r="D494" s="75">
        <v>210</v>
      </c>
      <c r="E494" s="75" t="s">
        <v>5494</v>
      </c>
    </row>
    <row r="495" spans="1:5">
      <c r="A495" s="75">
        <v>16386059</v>
      </c>
      <c r="B495" s="76" t="s">
        <v>2784</v>
      </c>
      <c r="C495" s="76">
        <v>840118799492</v>
      </c>
      <c r="D495" s="75">
        <v>396</v>
      </c>
      <c r="E495" s="75" t="s">
        <v>5494</v>
      </c>
    </row>
    <row r="496" spans="1:5">
      <c r="A496" s="75">
        <v>16257407</v>
      </c>
      <c r="B496" s="76" t="s">
        <v>2785</v>
      </c>
      <c r="C496" s="76">
        <v>840118799539</v>
      </c>
      <c r="D496" s="75">
        <v>77</v>
      </c>
      <c r="E496" s="75" t="s">
        <v>5494</v>
      </c>
    </row>
    <row r="497" spans="1:5">
      <c r="A497" s="75">
        <v>16386070</v>
      </c>
      <c r="B497" s="76" t="s">
        <v>2786</v>
      </c>
      <c r="C497" s="76">
        <v>840118799522</v>
      </c>
      <c r="D497" s="75">
        <v>179</v>
      </c>
      <c r="E497" s="75" t="s">
        <v>5494</v>
      </c>
    </row>
    <row r="498" spans="1:5">
      <c r="A498" s="75">
        <v>16257409</v>
      </c>
      <c r="B498" s="76" t="s">
        <v>2787</v>
      </c>
      <c r="C498" s="76">
        <v>840118799553</v>
      </c>
      <c r="D498" s="75">
        <v>3</v>
      </c>
      <c r="E498" s="75" t="s">
        <v>5494</v>
      </c>
    </row>
    <row r="499" spans="1:5">
      <c r="A499" s="75">
        <v>16386069</v>
      </c>
      <c r="B499" s="76" t="s">
        <v>2788</v>
      </c>
      <c r="C499" s="76">
        <v>840118799546</v>
      </c>
      <c r="D499" s="75">
        <v>12</v>
      </c>
      <c r="E499" s="75" t="s">
        <v>5494</v>
      </c>
    </row>
    <row r="500" spans="1:5">
      <c r="A500" s="75">
        <v>16257411</v>
      </c>
      <c r="B500" s="76" t="s">
        <v>2789</v>
      </c>
      <c r="C500" s="76">
        <v>840118799508</v>
      </c>
      <c r="D500" s="75">
        <v>78</v>
      </c>
      <c r="E500" s="75" t="s">
        <v>5494</v>
      </c>
    </row>
    <row r="501" spans="1:5">
      <c r="A501" s="75">
        <v>16386074</v>
      </c>
      <c r="B501" s="76" t="s">
        <v>2790</v>
      </c>
      <c r="C501" s="76">
        <v>840118799515</v>
      </c>
      <c r="D501" s="75">
        <v>436</v>
      </c>
      <c r="E501" s="75" t="s">
        <v>5494</v>
      </c>
    </row>
    <row r="502" spans="1:5">
      <c r="A502" s="75">
        <v>16257413</v>
      </c>
      <c r="B502" s="76" t="s">
        <v>2791</v>
      </c>
      <c r="C502" s="76">
        <v>840118799560</v>
      </c>
      <c r="D502" s="75">
        <v>133</v>
      </c>
      <c r="E502" s="75" t="s">
        <v>5494</v>
      </c>
    </row>
    <row r="503" spans="1:5">
      <c r="A503" s="75">
        <v>16386062</v>
      </c>
      <c r="B503" s="76" t="s">
        <v>2792</v>
      </c>
      <c r="C503" s="76">
        <v>840118799577</v>
      </c>
      <c r="D503" s="75">
        <v>155</v>
      </c>
      <c r="E503" s="75" t="s">
        <v>5494</v>
      </c>
    </row>
    <row r="504" spans="1:5">
      <c r="A504" s="75">
        <v>16257415</v>
      </c>
      <c r="B504" s="76" t="s">
        <v>2793</v>
      </c>
      <c r="C504" s="76">
        <v>840118799584</v>
      </c>
      <c r="D504" s="75">
        <v>66</v>
      </c>
      <c r="E504" s="75" t="s">
        <v>5494</v>
      </c>
    </row>
    <row r="505" spans="1:5">
      <c r="A505" s="75">
        <v>16386081</v>
      </c>
      <c r="B505" s="76" t="s">
        <v>2794</v>
      </c>
      <c r="C505" s="76">
        <v>840118799591</v>
      </c>
      <c r="D505" s="75">
        <v>85</v>
      </c>
      <c r="E505" s="75" t="s">
        <v>5494</v>
      </c>
    </row>
    <row r="506" spans="1:5">
      <c r="A506" s="75">
        <v>16257417</v>
      </c>
      <c r="B506" s="76" t="s">
        <v>2795</v>
      </c>
      <c r="C506" s="76">
        <v>840118799607</v>
      </c>
      <c r="D506" s="75">
        <v>174</v>
      </c>
      <c r="E506" s="75" t="s">
        <v>5494</v>
      </c>
    </row>
    <row r="507" spans="1:5">
      <c r="A507" s="75">
        <v>16386073</v>
      </c>
      <c r="B507" s="76" t="s">
        <v>2796</v>
      </c>
      <c r="C507" s="76">
        <v>840118799614</v>
      </c>
      <c r="D507" s="75">
        <v>437</v>
      </c>
      <c r="E507" s="75" t="s">
        <v>5494</v>
      </c>
    </row>
    <row r="508" spans="1:5">
      <c r="A508" s="75">
        <v>16257419</v>
      </c>
      <c r="B508" s="76" t="s">
        <v>2797</v>
      </c>
      <c r="C508" s="76">
        <v>840118799621</v>
      </c>
      <c r="D508" s="75">
        <v>305</v>
      </c>
      <c r="E508" s="75" t="s">
        <v>5494</v>
      </c>
    </row>
    <row r="509" spans="1:5">
      <c r="A509" s="75">
        <v>16386076</v>
      </c>
      <c r="B509" s="76" t="s">
        <v>2798</v>
      </c>
      <c r="C509" s="76">
        <v>840118799638</v>
      </c>
      <c r="D509" s="75">
        <v>241</v>
      </c>
      <c r="E509" s="75" t="s">
        <v>5494</v>
      </c>
    </row>
    <row r="510" spans="1:5">
      <c r="A510" s="75">
        <v>16257421</v>
      </c>
      <c r="B510" s="76" t="s">
        <v>2799</v>
      </c>
      <c r="C510" s="76">
        <v>840118799645</v>
      </c>
      <c r="D510" s="75">
        <v>53</v>
      </c>
      <c r="E510" s="75" t="s">
        <v>5494</v>
      </c>
    </row>
    <row r="511" spans="1:5">
      <c r="A511" s="75">
        <v>16386065</v>
      </c>
      <c r="B511" s="76" t="s">
        <v>2800</v>
      </c>
      <c r="C511" s="76">
        <v>840118799652</v>
      </c>
      <c r="D511" s="75">
        <v>468</v>
      </c>
      <c r="E511" s="75" t="s">
        <v>5494</v>
      </c>
    </row>
    <row r="512" spans="1:5">
      <c r="A512" s="75">
        <v>16257423</v>
      </c>
      <c r="B512" s="76" t="s">
        <v>2801</v>
      </c>
      <c r="C512" s="76">
        <v>840118799669</v>
      </c>
      <c r="D512" s="75">
        <v>48</v>
      </c>
      <c r="E512" s="75" t="s">
        <v>5494</v>
      </c>
    </row>
    <row r="513" spans="1:5">
      <c r="A513" s="75">
        <v>16386067</v>
      </c>
      <c r="B513" s="76" t="s">
        <v>2802</v>
      </c>
      <c r="C513" s="76">
        <v>840118799676</v>
      </c>
      <c r="D513" s="75">
        <v>25</v>
      </c>
      <c r="E513" s="75" t="s">
        <v>5494</v>
      </c>
    </row>
    <row r="514" spans="1:5">
      <c r="A514" s="75">
        <v>16257425</v>
      </c>
      <c r="B514" s="76" t="s">
        <v>2803</v>
      </c>
      <c r="C514" s="76">
        <v>840118799683</v>
      </c>
      <c r="D514" s="75">
        <v>75</v>
      </c>
      <c r="E514" s="75" t="s">
        <v>5494</v>
      </c>
    </row>
    <row r="515" spans="1:5">
      <c r="A515" s="75">
        <v>16386063</v>
      </c>
      <c r="B515" s="76" t="s">
        <v>2804</v>
      </c>
      <c r="C515" s="76">
        <v>840118799690</v>
      </c>
      <c r="D515" s="75">
        <v>366</v>
      </c>
      <c r="E515" s="75" t="s">
        <v>5494</v>
      </c>
    </row>
    <row r="516" spans="1:5">
      <c r="A516" s="75">
        <v>16257427</v>
      </c>
      <c r="B516" s="76" t="s">
        <v>2805</v>
      </c>
      <c r="C516" s="76">
        <v>840118799706</v>
      </c>
      <c r="D516" s="75">
        <v>238</v>
      </c>
      <c r="E516" s="75" t="s">
        <v>5494</v>
      </c>
    </row>
    <row r="517" spans="1:5">
      <c r="A517" s="75">
        <v>16386078</v>
      </c>
      <c r="B517" s="76" t="s">
        <v>2806</v>
      </c>
      <c r="C517" s="76">
        <v>840118799713</v>
      </c>
      <c r="D517" s="75">
        <v>280</v>
      </c>
      <c r="E517" s="75" t="s">
        <v>5494</v>
      </c>
    </row>
    <row r="518" spans="1:5">
      <c r="A518" s="75">
        <v>16257429</v>
      </c>
      <c r="B518" s="76" t="s">
        <v>2807</v>
      </c>
      <c r="C518" s="76">
        <v>840118799744</v>
      </c>
      <c r="D518" s="75">
        <v>299</v>
      </c>
      <c r="E518" s="75" t="s">
        <v>5494</v>
      </c>
    </row>
    <row r="519" spans="1:5">
      <c r="A519" s="75">
        <v>16386077</v>
      </c>
      <c r="B519" s="76" t="s">
        <v>2808</v>
      </c>
      <c r="C519" s="76">
        <v>840118799751</v>
      </c>
      <c r="D519" s="75">
        <v>374</v>
      </c>
      <c r="E519" s="75" t="s">
        <v>5494</v>
      </c>
    </row>
    <row r="520" spans="1:5">
      <c r="A520" s="75">
        <v>16257431</v>
      </c>
      <c r="B520" s="76" t="s">
        <v>2809</v>
      </c>
      <c r="C520" s="76">
        <v>840118799720</v>
      </c>
      <c r="D520" s="75">
        <v>172</v>
      </c>
      <c r="E520" s="75" t="s">
        <v>5494</v>
      </c>
    </row>
    <row r="521" spans="1:5">
      <c r="A521" s="75">
        <v>16385181</v>
      </c>
      <c r="B521" s="76" t="s">
        <v>2810</v>
      </c>
      <c r="C521" s="76">
        <v>840118799737</v>
      </c>
      <c r="D521" s="75">
        <v>196</v>
      </c>
      <c r="E521" s="75" t="s">
        <v>5494</v>
      </c>
    </row>
    <row r="522" spans="1:5">
      <c r="A522" s="75">
        <v>16257433</v>
      </c>
      <c r="B522" s="76" t="s">
        <v>2811</v>
      </c>
      <c r="C522" s="76">
        <v>840118799768</v>
      </c>
      <c r="D522" s="75">
        <v>68</v>
      </c>
      <c r="E522" s="75" t="s">
        <v>5494</v>
      </c>
    </row>
    <row r="523" spans="1:5">
      <c r="A523" s="75">
        <v>16386058</v>
      </c>
      <c r="B523" s="76" t="s">
        <v>2812</v>
      </c>
      <c r="C523" s="76">
        <v>840118799775</v>
      </c>
      <c r="D523" s="75">
        <v>189</v>
      </c>
      <c r="E523" s="75" t="s">
        <v>5494</v>
      </c>
    </row>
    <row r="524" spans="1:5">
      <c r="A524" s="75">
        <v>16257435</v>
      </c>
      <c r="B524" s="76" t="s">
        <v>2813</v>
      </c>
      <c r="C524" s="76">
        <v>840118799782</v>
      </c>
      <c r="D524" s="75">
        <v>95</v>
      </c>
      <c r="E524" s="75" t="s">
        <v>5494</v>
      </c>
    </row>
    <row r="525" spans="1:5">
      <c r="A525" s="75">
        <v>16386080</v>
      </c>
      <c r="B525" s="76" t="s">
        <v>2814</v>
      </c>
      <c r="C525" s="76">
        <v>840118799799</v>
      </c>
      <c r="D525" s="75">
        <v>97</v>
      </c>
      <c r="E525" s="75" t="s">
        <v>5494</v>
      </c>
    </row>
    <row r="526" spans="1:5">
      <c r="A526" s="75">
        <v>13712037</v>
      </c>
      <c r="B526" s="76" t="s">
        <v>3183</v>
      </c>
      <c r="C526" s="76">
        <v>840118742313</v>
      </c>
      <c r="D526" s="75">
        <v>41</v>
      </c>
      <c r="E526" s="75" t="s">
        <v>5494</v>
      </c>
    </row>
    <row r="527" spans="1:5">
      <c r="A527" s="75">
        <v>13712038</v>
      </c>
      <c r="B527" s="76" t="s">
        <v>3184</v>
      </c>
      <c r="C527" s="76">
        <v>840118742320</v>
      </c>
      <c r="D527" s="75">
        <v>117</v>
      </c>
      <c r="E527" s="75" t="s">
        <v>5494</v>
      </c>
    </row>
    <row r="528" spans="1:5">
      <c r="A528" s="75">
        <v>13712039</v>
      </c>
      <c r="B528" s="76" t="s">
        <v>3185</v>
      </c>
      <c r="C528" s="76">
        <v>840118742337</v>
      </c>
      <c r="D528" s="75">
        <v>30</v>
      </c>
      <c r="E528" s="75" t="s">
        <v>5494</v>
      </c>
    </row>
    <row r="529" spans="1:5">
      <c r="A529" s="75">
        <v>13712040</v>
      </c>
      <c r="B529" s="76" t="s">
        <v>3186</v>
      </c>
      <c r="C529" s="76">
        <v>840118742344</v>
      </c>
      <c r="D529" s="75">
        <v>45</v>
      </c>
      <c r="E529" s="75" t="s">
        <v>5494</v>
      </c>
    </row>
    <row r="530" spans="1:5">
      <c r="A530" s="75">
        <v>13712041</v>
      </c>
      <c r="B530" s="76" t="s">
        <v>3187</v>
      </c>
      <c r="C530" s="76">
        <v>840118742351</v>
      </c>
      <c r="D530" s="75">
        <v>34</v>
      </c>
      <c r="E530" s="75" t="s">
        <v>5494</v>
      </c>
    </row>
    <row r="531" spans="1:5">
      <c r="A531" s="75">
        <v>13712042</v>
      </c>
      <c r="B531" s="76" t="s">
        <v>3188</v>
      </c>
      <c r="C531" s="76">
        <v>840118742368</v>
      </c>
      <c r="D531" s="75">
        <v>28</v>
      </c>
      <c r="E531" s="75" t="s">
        <v>5494</v>
      </c>
    </row>
    <row r="532" spans="1:5">
      <c r="A532" s="75">
        <v>13712043</v>
      </c>
      <c r="B532" s="76" t="s">
        <v>3189</v>
      </c>
      <c r="C532" s="76">
        <v>840118742375</v>
      </c>
      <c r="D532" s="75">
        <v>39</v>
      </c>
      <c r="E532" s="75" t="s">
        <v>5494</v>
      </c>
    </row>
    <row r="533" spans="1:5">
      <c r="A533" s="75">
        <v>13712044</v>
      </c>
      <c r="B533" s="76" t="s">
        <v>3190</v>
      </c>
      <c r="C533" s="76">
        <v>840118742382</v>
      </c>
      <c r="D533" s="75">
        <v>37</v>
      </c>
      <c r="E533" s="75" t="s">
        <v>5494</v>
      </c>
    </row>
    <row r="534" spans="1:5">
      <c r="A534" s="75">
        <v>13712045</v>
      </c>
      <c r="B534" s="76" t="s">
        <v>3191</v>
      </c>
      <c r="C534" s="76">
        <v>840118742399</v>
      </c>
      <c r="D534" s="75">
        <v>126</v>
      </c>
      <c r="E534" s="75" t="s">
        <v>5494</v>
      </c>
    </row>
    <row r="535" spans="1:5">
      <c r="A535" s="75">
        <v>13712046</v>
      </c>
      <c r="B535" s="76" t="s">
        <v>3192</v>
      </c>
      <c r="C535" s="76">
        <v>840118742405</v>
      </c>
      <c r="D535" s="75">
        <v>37</v>
      </c>
      <c r="E535" s="75" t="s">
        <v>5494</v>
      </c>
    </row>
    <row r="536" spans="1:5">
      <c r="A536" s="75">
        <v>13712048</v>
      </c>
      <c r="B536" s="76" t="s">
        <v>3194</v>
      </c>
      <c r="C536" s="76">
        <v>840118742429</v>
      </c>
      <c r="D536" s="75">
        <v>61</v>
      </c>
      <c r="E536" s="75" t="s">
        <v>5494</v>
      </c>
    </row>
    <row r="537" spans="1:5">
      <c r="A537" s="75">
        <v>13712049</v>
      </c>
      <c r="B537" s="76" t="s">
        <v>3195</v>
      </c>
      <c r="C537" s="76">
        <v>840118742436</v>
      </c>
      <c r="D537" s="75">
        <v>113</v>
      </c>
      <c r="E537" s="75" t="s">
        <v>5494</v>
      </c>
    </row>
    <row r="538" spans="1:5">
      <c r="A538" s="75">
        <v>13712050</v>
      </c>
      <c r="B538" s="76" t="s">
        <v>3196</v>
      </c>
      <c r="C538" s="76">
        <v>840118742443</v>
      </c>
      <c r="D538" s="75">
        <v>42</v>
      </c>
      <c r="E538" s="75" t="s">
        <v>5494</v>
      </c>
    </row>
    <row r="539" spans="1:5">
      <c r="A539" s="75">
        <v>13712051</v>
      </c>
      <c r="B539" s="76" t="s">
        <v>3197</v>
      </c>
      <c r="C539" s="76">
        <v>840118742450</v>
      </c>
      <c r="D539" s="75">
        <v>5</v>
      </c>
      <c r="E539" s="75" t="s">
        <v>5494</v>
      </c>
    </row>
    <row r="540" spans="1:5">
      <c r="A540" s="75">
        <v>13712052</v>
      </c>
      <c r="B540" s="76" t="s">
        <v>3198</v>
      </c>
      <c r="C540" s="76">
        <v>840118742467</v>
      </c>
      <c r="D540" s="75">
        <v>47</v>
      </c>
      <c r="E540" s="75" t="s">
        <v>5494</v>
      </c>
    </row>
    <row r="541" spans="1:5">
      <c r="A541" s="75">
        <v>13712053</v>
      </c>
      <c r="B541" s="76" t="s">
        <v>3199</v>
      </c>
      <c r="C541" s="76" t="s">
        <v>5497</v>
      </c>
      <c r="D541" s="75">
        <v>21</v>
      </c>
      <c r="E541" s="75" t="s">
        <v>5494</v>
      </c>
    </row>
    <row r="542" spans="1:5">
      <c r="A542" s="75">
        <v>13712054</v>
      </c>
      <c r="B542" s="76" t="s">
        <v>3200</v>
      </c>
      <c r="C542" s="76">
        <v>840118742481</v>
      </c>
      <c r="D542" s="75">
        <v>44</v>
      </c>
      <c r="E542" s="75" t="s">
        <v>5494</v>
      </c>
    </row>
    <row r="543" spans="1:5">
      <c r="A543" s="75">
        <v>13712056</v>
      </c>
      <c r="B543" s="76" t="s">
        <v>3202</v>
      </c>
      <c r="C543" s="76">
        <v>840118742504</v>
      </c>
      <c r="D543" s="75">
        <v>18</v>
      </c>
      <c r="E543" s="75" t="s">
        <v>5494</v>
      </c>
    </row>
    <row r="544" spans="1:5">
      <c r="A544" s="75">
        <v>13712057</v>
      </c>
      <c r="B544" s="76" t="s">
        <v>3203</v>
      </c>
      <c r="C544" s="76">
        <v>840118742511</v>
      </c>
      <c r="D544" s="75">
        <v>25</v>
      </c>
      <c r="E544" s="75" t="s">
        <v>5494</v>
      </c>
    </row>
    <row r="545" spans="1:5">
      <c r="A545" s="75">
        <v>13712058</v>
      </c>
      <c r="B545" s="76" t="s">
        <v>3204</v>
      </c>
      <c r="C545" s="76">
        <v>840118742528</v>
      </c>
      <c r="D545" s="75">
        <v>81</v>
      </c>
      <c r="E545" s="75" t="s">
        <v>5494</v>
      </c>
    </row>
    <row r="546" spans="1:5">
      <c r="A546" s="75">
        <v>13712059</v>
      </c>
      <c r="B546" s="76" t="s">
        <v>3205</v>
      </c>
      <c r="C546" s="76">
        <v>840118742535</v>
      </c>
      <c r="D546" s="75">
        <v>25</v>
      </c>
      <c r="E546" s="75" t="s">
        <v>5494</v>
      </c>
    </row>
    <row r="547" spans="1:5">
      <c r="A547" s="75">
        <v>13712060</v>
      </c>
      <c r="B547" s="76" t="s">
        <v>3206</v>
      </c>
      <c r="C547" s="76">
        <v>840118742542</v>
      </c>
      <c r="D547" s="75">
        <v>21</v>
      </c>
      <c r="E547" s="75" t="s">
        <v>5494</v>
      </c>
    </row>
    <row r="548" spans="1:5">
      <c r="A548" s="75">
        <v>13712061</v>
      </c>
      <c r="B548" s="76" t="s">
        <v>3207</v>
      </c>
      <c r="C548" s="76">
        <v>840118742559</v>
      </c>
      <c r="D548" s="75">
        <v>51</v>
      </c>
      <c r="E548" s="75" t="s">
        <v>5494</v>
      </c>
    </row>
    <row r="549" spans="1:5">
      <c r="A549" s="75">
        <v>13712062</v>
      </c>
      <c r="B549" s="76" t="s">
        <v>3208</v>
      </c>
      <c r="C549" s="76">
        <v>840118742566</v>
      </c>
      <c r="D549" s="75">
        <v>248</v>
      </c>
      <c r="E549" s="75" t="s">
        <v>5494</v>
      </c>
    </row>
    <row r="550" spans="1:5">
      <c r="A550" s="75">
        <v>13712063</v>
      </c>
      <c r="B550" s="76" t="s">
        <v>3209</v>
      </c>
      <c r="C550" s="76">
        <v>840118742573</v>
      </c>
      <c r="D550" s="75">
        <v>15</v>
      </c>
      <c r="E550" s="75" t="s">
        <v>5494</v>
      </c>
    </row>
    <row r="551" spans="1:5">
      <c r="A551" s="75">
        <v>13712064</v>
      </c>
      <c r="B551" s="76" t="s">
        <v>3210</v>
      </c>
      <c r="C551" s="76">
        <v>840118742580</v>
      </c>
      <c r="D551" s="75">
        <v>45</v>
      </c>
      <c r="E551" s="75" t="s">
        <v>5494</v>
      </c>
    </row>
    <row r="552" spans="1:5">
      <c r="A552" s="75">
        <v>13712065</v>
      </c>
      <c r="B552" s="76" t="s">
        <v>3211</v>
      </c>
      <c r="C552" s="76">
        <v>840118742597</v>
      </c>
      <c r="D552" s="75">
        <v>33</v>
      </c>
      <c r="E552" s="75" t="s">
        <v>5494</v>
      </c>
    </row>
    <row r="553" spans="1:5">
      <c r="A553" s="75">
        <v>13712066</v>
      </c>
      <c r="B553" s="76" t="s">
        <v>3212</v>
      </c>
      <c r="C553" s="76">
        <v>840118742603</v>
      </c>
      <c r="D553" s="75">
        <v>0</v>
      </c>
      <c r="E553" s="75" t="s">
        <v>5494</v>
      </c>
    </row>
    <row r="554" spans="1:5">
      <c r="A554" s="75">
        <v>13712067</v>
      </c>
      <c r="B554" s="76" t="s">
        <v>3213</v>
      </c>
      <c r="C554" s="76">
        <v>840118742610</v>
      </c>
      <c r="D554" s="75">
        <v>57</v>
      </c>
      <c r="E554" s="75" t="s">
        <v>5494</v>
      </c>
    </row>
    <row r="555" spans="1:5">
      <c r="A555" s="75">
        <v>13712070</v>
      </c>
      <c r="B555" s="76" t="s">
        <v>3216</v>
      </c>
      <c r="C555" s="76">
        <v>840118742641</v>
      </c>
      <c r="D555" s="75">
        <v>0</v>
      </c>
      <c r="E555" s="75" t="s">
        <v>5494</v>
      </c>
    </row>
    <row r="556" spans="1:5">
      <c r="A556" s="75">
        <v>13712071</v>
      </c>
      <c r="B556" s="76" t="s">
        <v>3217</v>
      </c>
      <c r="C556" s="76">
        <v>840118742658</v>
      </c>
      <c r="D556" s="75">
        <v>85</v>
      </c>
      <c r="E556" s="75" t="s">
        <v>5494</v>
      </c>
    </row>
    <row r="557" spans="1:5">
      <c r="A557" s="75">
        <v>13712075</v>
      </c>
      <c r="B557" s="76" t="s">
        <v>3222</v>
      </c>
      <c r="C557" s="76">
        <v>840118742702</v>
      </c>
      <c r="D557" s="75">
        <v>318</v>
      </c>
      <c r="E557" s="75" t="s">
        <v>5494</v>
      </c>
    </row>
    <row r="558" spans="1:5">
      <c r="A558" s="75">
        <v>17447028</v>
      </c>
      <c r="B558" s="76" t="s">
        <v>3224</v>
      </c>
      <c r="C558" s="76">
        <v>840278580244</v>
      </c>
      <c r="D558" s="75">
        <v>21</v>
      </c>
      <c r="E558" s="75" t="s">
        <v>5494</v>
      </c>
    </row>
    <row r="559" spans="1:5">
      <c r="A559" s="75">
        <v>17447027</v>
      </c>
      <c r="B559" s="76" t="s">
        <v>3225</v>
      </c>
      <c r="C559" s="76">
        <v>840278580251</v>
      </c>
      <c r="D559" s="75">
        <v>1</v>
      </c>
      <c r="E559" s="75" t="s">
        <v>5494</v>
      </c>
    </row>
    <row r="560" spans="1:5">
      <c r="A560" s="75">
        <v>17447030</v>
      </c>
      <c r="B560" s="76" t="s">
        <v>3226</v>
      </c>
      <c r="C560" s="76">
        <v>840278580268</v>
      </c>
      <c r="D560" s="75">
        <v>26</v>
      </c>
      <c r="E560" s="75" t="s">
        <v>5494</v>
      </c>
    </row>
    <row r="561" spans="1:5">
      <c r="A561" s="75">
        <v>17447026</v>
      </c>
      <c r="B561" s="76" t="s">
        <v>3227</v>
      </c>
      <c r="C561" s="76">
        <v>840278580282</v>
      </c>
      <c r="D561" s="75">
        <v>37</v>
      </c>
      <c r="E561" s="75" t="s">
        <v>5494</v>
      </c>
    </row>
    <row r="562" spans="1:5">
      <c r="A562" s="75">
        <v>17447029</v>
      </c>
      <c r="B562" s="76" t="s">
        <v>3228</v>
      </c>
      <c r="C562" s="76">
        <v>840278580299</v>
      </c>
      <c r="D562" s="75">
        <v>67</v>
      </c>
      <c r="E562" s="75" t="s">
        <v>5494</v>
      </c>
    </row>
    <row r="563" spans="1:5">
      <c r="A563" s="75">
        <v>13943209</v>
      </c>
      <c r="B563" s="76" t="s">
        <v>3300</v>
      </c>
      <c r="C563" s="76">
        <v>840118749077</v>
      </c>
      <c r="D563" s="75">
        <v>117</v>
      </c>
      <c r="E563" s="75" t="s">
        <v>5494</v>
      </c>
    </row>
    <row r="564" spans="1:5">
      <c r="A564" s="75">
        <v>13943208</v>
      </c>
      <c r="B564" s="76" t="s">
        <v>3301</v>
      </c>
      <c r="C564" s="76">
        <v>840118749084</v>
      </c>
      <c r="D564" s="75">
        <v>76</v>
      </c>
      <c r="E564" s="75" t="s">
        <v>5494</v>
      </c>
    </row>
    <row r="565" spans="1:5">
      <c r="A565" s="75">
        <v>13943212</v>
      </c>
      <c r="B565" s="76" t="s">
        <v>3302</v>
      </c>
      <c r="C565" s="76">
        <v>840118749091</v>
      </c>
      <c r="D565" s="75">
        <v>167</v>
      </c>
      <c r="E565" s="75" t="s">
        <v>5494</v>
      </c>
    </row>
    <row r="566" spans="1:5">
      <c r="A566" s="75">
        <v>13943231</v>
      </c>
      <c r="B566" s="76" t="s">
        <v>3303</v>
      </c>
      <c r="C566" s="76">
        <v>840118749107</v>
      </c>
      <c r="D566" s="75">
        <v>90</v>
      </c>
      <c r="E566" s="75" t="s">
        <v>5494</v>
      </c>
    </row>
    <row r="567" spans="1:5">
      <c r="A567" s="75">
        <v>13943210</v>
      </c>
      <c r="B567" s="76" t="s">
        <v>3304</v>
      </c>
      <c r="C567" s="76">
        <v>840118749114</v>
      </c>
      <c r="D567" s="75">
        <v>97</v>
      </c>
      <c r="E567" s="75" t="s">
        <v>5494</v>
      </c>
    </row>
    <row r="568" spans="1:5">
      <c r="A568" s="75">
        <v>13943248</v>
      </c>
      <c r="B568" s="76" t="s">
        <v>3305</v>
      </c>
      <c r="C568" s="76">
        <v>840118749121</v>
      </c>
      <c r="D568" s="75">
        <v>101</v>
      </c>
      <c r="E568" s="75" t="s">
        <v>5494</v>
      </c>
    </row>
    <row r="569" spans="1:5">
      <c r="A569" s="75">
        <v>13943232</v>
      </c>
      <c r="B569" s="76" t="s">
        <v>3306</v>
      </c>
      <c r="C569" s="76">
        <v>840118749138</v>
      </c>
      <c r="D569" s="75">
        <v>107</v>
      </c>
      <c r="E569" s="75" t="s">
        <v>5494</v>
      </c>
    </row>
    <row r="570" spans="1:5">
      <c r="A570" s="75">
        <v>13943235</v>
      </c>
      <c r="B570" s="76" t="s">
        <v>3307</v>
      </c>
      <c r="C570" s="76">
        <v>840118749145</v>
      </c>
      <c r="D570" s="75">
        <v>109</v>
      </c>
      <c r="E570" s="75" t="s">
        <v>5494</v>
      </c>
    </row>
    <row r="571" spans="1:5">
      <c r="A571" s="75">
        <v>14262393</v>
      </c>
      <c r="B571" s="76" t="s">
        <v>3308</v>
      </c>
      <c r="C571" s="76">
        <v>840118749152</v>
      </c>
      <c r="D571" s="75">
        <v>78</v>
      </c>
      <c r="E571" s="75" t="s">
        <v>5494</v>
      </c>
    </row>
    <row r="572" spans="1:5">
      <c r="A572" s="75">
        <v>13943215</v>
      </c>
      <c r="B572" s="76" t="s">
        <v>3309</v>
      </c>
      <c r="C572" s="76">
        <v>840118749169</v>
      </c>
      <c r="D572" s="75">
        <v>80</v>
      </c>
      <c r="E572" s="75" t="s">
        <v>5494</v>
      </c>
    </row>
    <row r="573" spans="1:5">
      <c r="A573" s="75">
        <v>13943237</v>
      </c>
      <c r="B573" s="76" t="s">
        <v>3311</v>
      </c>
      <c r="C573" s="76">
        <v>840118749183</v>
      </c>
      <c r="D573" s="75">
        <v>102</v>
      </c>
      <c r="E573" s="75" t="s">
        <v>5494</v>
      </c>
    </row>
    <row r="574" spans="1:5">
      <c r="A574" s="75">
        <v>13943203</v>
      </c>
      <c r="B574" s="76" t="s">
        <v>3312</v>
      </c>
      <c r="C574" s="76">
        <v>840118749190</v>
      </c>
      <c r="D574" s="75">
        <v>82</v>
      </c>
      <c r="E574" s="75" t="s">
        <v>5494</v>
      </c>
    </row>
    <row r="575" spans="1:5">
      <c r="A575" s="75">
        <v>13943204</v>
      </c>
      <c r="B575" s="76" t="s">
        <v>3313</v>
      </c>
      <c r="C575" s="76">
        <v>840118749213</v>
      </c>
      <c r="D575" s="75">
        <v>0</v>
      </c>
      <c r="E575" s="75" t="s">
        <v>5494</v>
      </c>
    </row>
    <row r="576" spans="1:5">
      <c r="A576" s="75">
        <v>15114805</v>
      </c>
      <c r="B576" s="76" t="s">
        <v>3665</v>
      </c>
      <c r="C576" s="76">
        <v>840118784771</v>
      </c>
      <c r="D576" s="75">
        <v>4</v>
      </c>
      <c r="E576" s="75" t="s">
        <v>5494</v>
      </c>
    </row>
    <row r="577" spans="1:5">
      <c r="A577" s="75">
        <v>15114832</v>
      </c>
      <c r="B577" s="76" t="s">
        <v>3666</v>
      </c>
      <c r="C577" s="76">
        <v>840118784788</v>
      </c>
      <c r="D577" s="75">
        <v>61</v>
      </c>
      <c r="E577" s="75" t="s">
        <v>5494</v>
      </c>
    </row>
    <row r="578" spans="1:5">
      <c r="A578" s="75">
        <v>15114806</v>
      </c>
      <c r="B578" s="76" t="s">
        <v>3667</v>
      </c>
      <c r="C578" s="76">
        <v>840118784801</v>
      </c>
      <c r="D578" s="75">
        <v>0</v>
      </c>
      <c r="E578" s="75" t="s">
        <v>5494</v>
      </c>
    </row>
    <row r="579" spans="1:5">
      <c r="A579" s="75">
        <v>15114807</v>
      </c>
      <c r="B579" s="76" t="s">
        <v>3668</v>
      </c>
      <c r="C579" s="76">
        <v>840118784818</v>
      </c>
      <c r="D579" s="75">
        <v>12</v>
      </c>
      <c r="E579" s="75" t="s">
        <v>5494</v>
      </c>
    </row>
    <row r="580" spans="1:5">
      <c r="A580" s="75">
        <v>15114809</v>
      </c>
      <c r="B580" s="76" t="s">
        <v>3669</v>
      </c>
      <c r="C580" s="76">
        <v>840118784832</v>
      </c>
      <c r="D580" s="75">
        <v>26</v>
      </c>
      <c r="E580" s="75" t="s">
        <v>5494</v>
      </c>
    </row>
    <row r="581" spans="1:5">
      <c r="A581" s="75">
        <v>15114810</v>
      </c>
      <c r="B581" s="76" t="s">
        <v>3670</v>
      </c>
      <c r="C581" s="76">
        <v>840118784849</v>
      </c>
      <c r="D581" s="75">
        <v>37</v>
      </c>
      <c r="E581" s="75" t="s">
        <v>5494</v>
      </c>
    </row>
    <row r="582" spans="1:5">
      <c r="A582" s="75">
        <v>15114812</v>
      </c>
      <c r="B582" s="76" t="s">
        <v>3671</v>
      </c>
      <c r="C582" s="76">
        <v>840118784863</v>
      </c>
      <c r="D582" s="75">
        <v>0</v>
      </c>
      <c r="E582" s="75" t="s">
        <v>5494</v>
      </c>
    </row>
    <row r="583" spans="1:5">
      <c r="A583" s="75">
        <v>15114833</v>
      </c>
      <c r="B583" s="76" t="s">
        <v>3672</v>
      </c>
      <c r="C583" s="76">
        <v>840118784870</v>
      </c>
      <c r="D583" s="75">
        <v>27</v>
      </c>
      <c r="E583" s="75" t="s">
        <v>5494</v>
      </c>
    </row>
    <row r="584" spans="1:5">
      <c r="A584" s="75">
        <v>15114813</v>
      </c>
      <c r="B584" s="76" t="s">
        <v>3673</v>
      </c>
      <c r="C584" s="76">
        <v>840118784894</v>
      </c>
      <c r="D584" s="75">
        <v>20</v>
      </c>
      <c r="E584" s="75" t="s">
        <v>5494</v>
      </c>
    </row>
    <row r="585" spans="1:5">
      <c r="A585" s="75">
        <v>15114834</v>
      </c>
      <c r="B585" s="76" t="s">
        <v>3674</v>
      </c>
      <c r="C585" s="76">
        <v>840118784900</v>
      </c>
      <c r="D585" s="75">
        <v>31</v>
      </c>
      <c r="E585" s="75" t="s">
        <v>5494</v>
      </c>
    </row>
    <row r="586" spans="1:5">
      <c r="A586" s="75">
        <v>15114814</v>
      </c>
      <c r="B586" s="76" t="s">
        <v>3675</v>
      </c>
      <c r="C586" s="76">
        <v>840118785044</v>
      </c>
      <c r="D586" s="75">
        <v>12</v>
      </c>
      <c r="E586" s="75" t="s">
        <v>5494</v>
      </c>
    </row>
    <row r="587" spans="1:5">
      <c r="A587" s="75">
        <v>15114835</v>
      </c>
      <c r="B587" s="76" t="s">
        <v>3676</v>
      </c>
      <c r="C587" s="76">
        <v>840118785051</v>
      </c>
      <c r="D587" s="75">
        <v>50</v>
      </c>
      <c r="E587" s="75" t="s">
        <v>5494</v>
      </c>
    </row>
    <row r="588" spans="1:5">
      <c r="A588" s="75">
        <v>15114815</v>
      </c>
      <c r="B588" s="76" t="s">
        <v>3677</v>
      </c>
      <c r="C588" s="76">
        <v>840118784924</v>
      </c>
      <c r="D588" s="75">
        <v>52</v>
      </c>
      <c r="E588" s="75" t="s">
        <v>5494</v>
      </c>
    </row>
    <row r="589" spans="1:5">
      <c r="A589" s="75">
        <v>15114836</v>
      </c>
      <c r="B589" s="76" t="s">
        <v>3678</v>
      </c>
      <c r="C589" s="76">
        <v>840118784931</v>
      </c>
      <c r="D589" s="75">
        <v>52</v>
      </c>
      <c r="E589" s="75" t="s">
        <v>5494</v>
      </c>
    </row>
    <row r="590" spans="1:5">
      <c r="A590" s="75">
        <v>15114816</v>
      </c>
      <c r="B590" s="76" t="s">
        <v>3679</v>
      </c>
      <c r="C590" s="76">
        <v>840118784955</v>
      </c>
      <c r="D590" s="75">
        <v>56</v>
      </c>
      <c r="E590" s="75" t="s">
        <v>5494</v>
      </c>
    </row>
    <row r="591" spans="1:5">
      <c r="A591" s="75">
        <v>15114837</v>
      </c>
      <c r="B591" s="76" t="s">
        <v>3680</v>
      </c>
      <c r="C591" s="76">
        <v>840118784962</v>
      </c>
      <c r="D591" s="75">
        <v>42</v>
      </c>
      <c r="E591" s="75" t="s">
        <v>5494</v>
      </c>
    </row>
    <row r="592" spans="1:5">
      <c r="A592" s="75">
        <v>15114817</v>
      </c>
      <c r="B592" s="76" t="s">
        <v>3681</v>
      </c>
      <c r="C592" s="76">
        <v>840118784986</v>
      </c>
      <c r="D592" s="75">
        <v>56</v>
      </c>
      <c r="E592" s="75" t="s">
        <v>5494</v>
      </c>
    </row>
    <row r="593" spans="1:5">
      <c r="A593" s="75">
        <v>15114838</v>
      </c>
      <c r="B593" s="76" t="s">
        <v>3682</v>
      </c>
      <c r="C593" s="76">
        <v>840118784993</v>
      </c>
      <c r="D593" s="75">
        <v>28</v>
      </c>
      <c r="E593" s="75" t="s">
        <v>5494</v>
      </c>
    </row>
    <row r="594" spans="1:5">
      <c r="A594" s="75">
        <v>15114818</v>
      </c>
      <c r="B594" s="76" t="s">
        <v>3683</v>
      </c>
      <c r="C594" s="76">
        <v>840118785013</v>
      </c>
      <c r="D594" s="75">
        <v>36</v>
      </c>
      <c r="E594" s="75" t="s">
        <v>5494</v>
      </c>
    </row>
    <row r="595" spans="1:5">
      <c r="A595" s="75">
        <v>15114839</v>
      </c>
      <c r="B595" s="76" t="s">
        <v>3684</v>
      </c>
      <c r="C595" s="76">
        <v>840118785020</v>
      </c>
      <c r="D595" s="75">
        <v>69</v>
      </c>
      <c r="E595" s="75" t="s">
        <v>5494</v>
      </c>
    </row>
    <row r="596" spans="1:5">
      <c r="A596" s="75">
        <v>15114819</v>
      </c>
      <c r="B596" s="76" t="s">
        <v>3685</v>
      </c>
      <c r="C596" s="76">
        <v>840118785075</v>
      </c>
      <c r="D596" s="75">
        <v>21</v>
      </c>
      <c r="E596" s="75" t="s">
        <v>5494</v>
      </c>
    </row>
    <row r="597" spans="1:5">
      <c r="A597" s="75">
        <v>15114840</v>
      </c>
      <c r="B597" s="76" t="s">
        <v>3686</v>
      </c>
      <c r="C597" s="76">
        <v>840118785082</v>
      </c>
      <c r="D597" s="75">
        <v>26</v>
      </c>
      <c r="E597" s="75" t="s">
        <v>5494</v>
      </c>
    </row>
    <row r="598" spans="1:5">
      <c r="A598" s="75">
        <v>15114820</v>
      </c>
      <c r="B598" s="76" t="s">
        <v>3687</v>
      </c>
      <c r="C598" s="76">
        <v>840118785105</v>
      </c>
      <c r="D598" s="75">
        <v>5</v>
      </c>
      <c r="E598" s="75" t="s">
        <v>5494</v>
      </c>
    </row>
    <row r="599" spans="1:5">
      <c r="A599" s="75">
        <v>15114841</v>
      </c>
      <c r="B599" s="76" t="s">
        <v>3688</v>
      </c>
      <c r="C599" s="76">
        <v>840118785112</v>
      </c>
      <c r="D599" s="75">
        <v>0</v>
      </c>
      <c r="E599" s="75" t="s">
        <v>5494</v>
      </c>
    </row>
    <row r="600" spans="1:5">
      <c r="A600" s="75">
        <v>15114821</v>
      </c>
      <c r="B600" s="76" t="s">
        <v>3689</v>
      </c>
      <c r="C600" s="76">
        <v>840118785136</v>
      </c>
      <c r="D600" s="75">
        <v>0</v>
      </c>
      <c r="E600" s="75" t="s">
        <v>5494</v>
      </c>
    </row>
    <row r="601" spans="1:5">
      <c r="A601" s="75">
        <v>15114842</v>
      </c>
      <c r="B601" s="76" t="s">
        <v>3690</v>
      </c>
      <c r="C601" s="76">
        <v>840118785143</v>
      </c>
      <c r="D601" s="75">
        <v>6</v>
      </c>
      <c r="E601" s="75" t="s">
        <v>5494</v>
      </c>
    </row>
    <row r="602" spans="1:5">
      <c r="A602" s="75">
        <v>18937189</v>
      </c>
      <c r="B602" s="76" t="s">
        <v>3757</v>
      </c>
      <c r="C602" s="76">
        <v>840118756037</v>
      </c>
      <c r="D602" s="75">
        <v>49</v>
      </c>
      <c r="E602" s="75" t="s">
        <v>5494</v>
      </c>
    </row>
    <row r="603" spans="1:5">
      <c r="A603" s="75">
        <v>18937201</v>
      </c>
      <c r="B603" s="76" t="s">
        <v>3758</v>
      </c>
      <c r="C603" s="76">
        <v>840118756044</v>
      </c>
      <c r="D603" s="75">
        <v>76</v>
      </c>
      <c r="E603" s="75" t="s">
        <v>5494</v>
      </c>
    </row>
    <row r="604" spans="1:5">
      <c r="A604" s="75">
        <v>18937211</v>
      </c>
      <c r="B604" s="76" t="s">
        <v>3759</v>
      </c>
      <c r="C604" s="76">
        <v>840118756051</v>
      </c>
      <c r="D604" s="75">
        <v>64</v>
      </c>
      <c r="E604" s="75" t="s">
        <v>5494</v>
      </c>
    </row>
    <row r="605" spans="1:5">
      <c r="A605" s="75">
        <v>18937217</v>
      </c>
      <c r="B605" s="76" t="s">
        <v>3760</v>
      </c>
      <c r="C605" s="76">
        <v>840118756068</v>
      </c>
      <c r="D605" s="75">
        <v>341</v>
      </c>
      <c r="E605" s="75" t="s">
        <v>5494</v>
      </c>
    </row>
    <row r="606" spans="1:5">
      <c r="A606" s="75">
        <v>18937219</v>
      </c>
      <c r="B606" s="76" t="s">
        <v>3761</v>
      </c>
      <c r="C606" s="76">
        <v>840118756075</v>
      </c>
      <c r="D606" s="75">
        <v>121</v>
      </c>
      <c r="E606" s="75" t="s">
        <v>5494</v>
      </c>
    </row>
    <row r="607" spans="1:5">
      <c r="A607" s="75">
        <v>18937223</v>
      </c>
      <c r="B607" s="76" t="s">
        <v>3762</v>
      </c>
      <c r="C607" s="76">
        <v>840118756082</v>
      </c>
      <c r="D607" s="75">
        <v>95</v>
      </c>
      <c r="E607" s="75" t="s">
        <v>5494</v>
      </c>
    </row>
    <row r="608" spans="1:5">
      <c r="A608" s="75">
        <v>18937231</v>
      </c>
      <c r="B608" s="76" t="s">
        <v>3763</v>
      </c>
      <c r="C608" s="76">
        <v>840118756099</v>
      </c>
      <c r="D608" s="75">
        <v>171</v>
      </c>
      <c r="E608" s="75" t="s">
        <v>5494</v>
      </c>
    </row>
    <row r="609" spans="1:5">
      <c r="A609" s="75">
        <v>18937239</v>
      </c>
      <c r="B609" s="76" t="s">
        <v>3764</v>
      </c>
      <c r="C609" s="76">
        <v>840118756105</v>
      </c>
      <c r="D609" s="75">
        <v>87</v>
      </c>
      <c r="E609" s="75" t="s">
        <v>5494</v>
      </c>
    </row>
    <row r="610" spans="1:5">
      <c r="A610" s="75">
        <v>18937243</v>
      </c>
      <c r="B610" s="76" t="s">
        <v>3765</v>
      </c>
      <c r="C610" s="76">
        <v>840118756112</v>
      </c>
      <c r="D610" s="75">
        <v>231</v>
      </c>
      <c r="E610" s="75" t="s">
        <v>5494</v>
      </c>
    </row>
    <row r="611" spans="1:5">
      <c r="A611" s="75">
        <v>18937245</v>
      </c>
      <c r="B611" s="76" t="s">
        <v>3766</v>
      </c>
      <c r="C611" s="76">
        <v>840118756129</v>
      </c>
      <c r="D611" s="75">
        <v>236</v>
      </c>
      <c r="E611" s="75" t="s">
        <v>5494</v>
      </c>
    </row>
    <row r="612" spans="1:5">
      <c r="A612" s="75">
        <v>18937247</v>
      </c>
      <c r="B612" s="76" t="s">
        <v>3767</v>
      </c>
      <c r="C612" s="76">
        <v>840118755405</v>
      </c>
      <c r="D612" s="75">
        <v>103</v>
      </c>
      <c r="E612" s="75" t="s">
        <v>5494</v>
      </c>
    </row>
    <row r="613" spans="1:5">
      <c r="A613" s="75">
        <v>18937249</v>
      </c>
      <c r="B613" s="76" t="s">
        <v>3768</v>
      </c>
      <c r="C613" s="76">
        <v>840118756143</v>
      </c>
      <c r="D613" s="75">
        <v>131</v>
      </c>
      <c r="E613" s="75" t="s">
        <v>5494</v>
      </c>
    </row>
    <row r="614" spans="1:5">
      <c r="A614" s="75">
        <v>18937271</v>
      </c>
      <c r="B614" s="76" t="s">
        <v>3769</v>
      </c>
      <c r="C614" s="76">
        <v>840118756150</v>
      </c>
      <c r="D614" s="75">
        <v>99</v>
      </c>
      <c r="E614" s="75" t="s">
        <v>5494</v>
      </c>
    </row>
    <row r="615" spans="1:5">
      <c r="A615" s="75">
        <v>18937275</v>
      </c>
      <c r="B615" s="76" t="s">
        <v>3770</v>
      </c>
      <c r="C615" s="76">
        <v>840118756167</v>
      </c>
      <c r="D615" s="75">
        <v>35</v>
      </c>
      <c r="E615" s="75" t="s">
        <v>5494</v>
      </c>
    </row>
    <row r="616" spans="1:5">
      <c r="A616" s="75">
        <v>18937279</v>
      </c>
      <c r="B616" s="76" t="s">
        <v>3771</v>
      </c>
      <c r="C616" s="76">
        <v>840118756174</v>
      </c>
      <c r="D616" s="75">
        <v>70</v>
      </c>
      <c r="E616" s="75" t="s">
        <v>5494</v>
      </c>
    </row>
    <row r="617" spans="1:5">
      <c r="A617" s="75">
        <v>18937287</v>
      </c>
      <c r="B617" s="76" t="s">
        <v>3772</v>
      </c>
      <c r="C617" s="76">
        <v>840118756181</v>
      </c>
      <c r="D617" s="75">
        <v>56</v>
      </c>
      <c r="E617" s="75" t="s">
        <v>5494</v>
      </c>
    </row>
    <row r="618" spans="1:5">
      <c r="A618" s="75">
        <v>18937289</v>
      </c>
      <c r="B618" s="76" t="s">
        <v>3773</v>
      </c>
      <c r="C618" s="76">
        <v>840118756198</v>
      </c>
      <c r="D618" s="75">
        <v>227</v>
      </c>
      <c r="E618" s="75" t="s">
        <v>5494</v>
      </c>
    </row>
    <row r="619" spans="1:5">
      <c r="A619" s="75">
        <v>18937291</v>
      </c>
      <c r="B619" s="76" t="s">
        <v>3774</v>
      </c>
      <c r="C619" s="76">
        <v>840118756204</v>
      </c>
      <c r="D619" s="75">
        <v>153</v>
      </c>
      <c r="E619" s="75" t="s">
        <v>5494</v>
      </c>
    </row>
    <row r="620" spans="1:5">
      <c r="A620" s="75">
        <v>18937308</v>
      </c>
      <c r="B620" s="76" t="s">
        <v>3775</v>
      </c>
      <c r="C620" s="76">
        <v>840278501263</v>
      </c>
      <c r="D620" s="75">
        <v>96</v>
      </c>
      <c r="E620" s="75" t="s">
        <v>5494</v>
      </c>
    </row>
    <row r="621" spans="1:5">
      <c r="A621" s="75">
        <v>18937310</v>
      </c>
      <c r="B621" s="76" t="s">
        <v>3776</v>
      </c>
      <c r="C621" s="76">
        <v>840118795425</v>
      </c>
      <c r="D621" s="75">
        <v>116</v>
      </c>
      <c r="E621" s="75" t="s">
        <v>5494</v>
      </c>
    </row>
    <row r="622" spans="1:5">
      <c r="A622" s="75">
        <v>18937325</v>
      </c>
      <c r="B622" s="76" t="s">
        <v>3777</v>
      </c>
      <c r="C622" s="76">
        <v>840118756235</v>
      </c>
      <c r="D622" s="75">
        <v>63</v>
      </c>
      <c r="E622" s="75" t="s">
        <v>5494</v>
      </c>
    </row>
    <row r="623" spans="1:5">
      <c r="A623" s="75">
        <v>18937345</v>
      </c>
      <c r="B623" s="76" t="s">
        <v>3778</v>
      </c>
      <c r="C623" s="76">
        <v>840118756242</v>
      </c>
      <c r="D623" s="75">
        <v>114</v>
      </c>
      <c r="E623" s="75" t="s">
        <v>5494</v>
      </c>
    </row>
    <row r="624" spans="1:5">
      <c r="A624" s="75">
        <v>18937347</v>
      </c>
      <c r="B624" s="76" t="s">
        <v>3779</v>
      </c>
      <c r="C624" s="76">
        <v>840118756259</v>
      </c>
      <c r="D624" s="75">
        <v>88</v>
      </c>
      <c r="E624" s="75" t="s">
        <v>5494</v>
      </c>
    </row>
    <row r="625" spans="1:5">
      <c r="A625" s="75">
        <v>18937359</v>
      </c>
      <c r="B625" s="76" t="s">
        <v>3780</v>
      </c>
      <c r="C625" s="76">
        <v>840118756266</v>
      </c>
      <c r="D625" s="75">
        <v>76</v>
      </c>
      <c r="E625" s="75" t="s">
        <v>5494</v>
      </c>
    </row>
    <row r="626" spans="1:5">
      <c r="A626" s="75">
        <v>18937361</v>
      </c>
      <c r="B626" s="76" t="s">
        <v>3781</v>
      </c>
      <c r="C626" s="76">
        <v>840118756273</v>
      </c>
      <c r="D626" s="75">
        <v>132</v>
      </c>
      <c r="E626" s="75" t="s">
        <v>5494</v>
      </c>
    </row>
    <row r="627" spans="1:5">
      <c r="A627" s="75">
        <v>18937363</v>
      </c>
      <c r="B627" s="76" t="s">
        <v>3782</v>
      </c>
      <c r="C627" s="76">
        <v>840118756280</v>
      </c>
      <c r="D627" s="75">
        <v>141</v>
      </c>
      <c r="E627" s="75" t="s">
        <v>5494</v>
      </c>
    </row>
    <row r="628" spans="1:5">
      <c r="A628" s="75">
        <v>18937365</v>
      </c>
      <c r="B628" s="76" t="s">
        <v>3783</v>
      </c>
      <c r="C628" s="76">
        <v>840118756297</v>
      </c>
      <c r="D628" s="75">
        <v>190</v>
      </c>
      <c r="E628" s="75" t="s">
        <v>5494</v>
      </c>
    </row>
    <row r="629" spans="1:5">
      <c r="A629" s="75">
        <v>18937367</v>
      </c>
      <c r="B629" s="76" t="s">
        <v>3784</v>
      </c>
      <c r="C629" s="76">
        <v>840118756303</v>
      </c>
      <c r="D629" s="75">
        <v>148</v>
      </c>
      <c r="E629" s="75" t="s">
        <v>5494</v>
      </c>
    </row>
    <row r="630" spans="1:5">
      <c r="A630" s="75">
        <v>18937369</v>
      </c>
      <c r="B630" s="76" t="s">
        <v>3785</v>
      </c>
      <c r="C630" s="76">
        <v>840118756310</v>
      </c>
      <c r="D630" s="75">
        <v>46</v>
      </c>
      <c r="E630" s="75" t="s">
        <v>5494</v>
      </c>
    </row>
    <row r="631" spans="1:5">
      <c r="A631" s="75">
        <v>18937311</v>
      </c>
      <c r="B631" s="76" t="s">
        <v>3786</v>
      </c>
      <c r="C631" s="76">
        <v>840118756327</v>
      </c>
      <c r="D631" s="75">
        <v>217</v>
      </c>
      <c r="E631" s="75" t="s">
        <v>5494</v>
      </c>
    </row>
    <row r="632" spans="1:5">
      <c r="A632" s="75">
        <v>18937396</v>
      </c>
      <c r="B632" s="76" t="s">
        <v>3787</v>
      </c>
      <c r="C632" s="76">
        <v>840278501232</v>
      </c>
      <c r="D632" s="75">
        <v>59</v>
      </c>
      <c r="E632" s="75" t="s">
        <v>5494</v>
      </c>
    </row>
    <row r="633" spans="1:5">
      <c r="A633" s="75">
        <v>18937401</v>
      </c>
      <c r="B633" s="76" t="s">
        <v>3788</v>
      </c>
      <c r="C633" s="76">
        <v>840278501249</v>
      </c>
      <c r="D633" s="75">
        <v>134</v>
      </c>
      <c r="E633" s="75" t="s">
        <v>5494</v>
      </c>
    </row>
    <row r="634" spans="1:5">
      <c r="A634" s="75">
        <v>18937403</v>
      </c>
      <c r="B634" s="76" t="s">
        <v>3789</v>
      </c>
      <c r="C634" s="76">
        <v>840118756778</v>
      </c>
      <c r="D634" s="75">
        <v>205</v>
      </c>
      <c r="E634" s="75" t="s">
        <v>5494</v>
      </c>
    </row>
    <row r="635" spans="1:5">
      <c r="A635" s="75">
        <v>18937411</v>
      </c>
      <c r="B635" s="76" t="s">
        <v>3790</v>
      </c>
      <c r="C635" s="76">
        <v>840118756358</v>
      </c>
      <c r="D635" s="75">
        <v>144</v>
      </c>
      <c r="E635" s="75" t="s">
        <v>5494</v>
      </c>
    </row>
    <row r="636" spans="1:5">
      <c r="A636" s="75">
        <v>18937417</v>
      </c>
      <c r="B636" s="76" t="s">
        <v>3791</v>
      </c>
      <c r="C636" s="76">
        <v>840118756365</v>
      </c>
      <c r="D636" s="75">
        <v>131</v>
      </c>
      <c r="E636" s="75" t="s">
        <v>5494</v>
      </c>
    </row>
    <row r="637" spans="1:5">
      <c r="A637" s="75">
        <v>18937427</v>
      </c>
      <c r="B637" s="76" t="s">
        <v>3792</v>
      </c>
      <c r="C637" s="76">
        <v>840118756372</v>
      </c>
      <c r="D637" s="75">
        <v>159</v>
      </c>
      <c r="E637" s="75" t="s">
        <v>5494</v>
      </c>
    </row>
    <row r="638" spans="1:5">
      <c r="A638" s="75">
        <v>18937431</v>
      </c>
      <c r="B638" s="76" t="s">
        <v>3793</v>
      </c>
      <c r="C638" s="76">
        <v>840118756389</v>
      </c>
      <c r="D638" s="75">
        <v>135</v>
      </c>
      <c r="E638" s="75" t="s">
        <v>5494</v>
      </c>
    </row>
    <row r="639" spans="1:5">
      <c r="A639" s="75">
        <v>18937190</v>
      </c>
      <c r="B639" s="76" t="s">
        <v>3795</v>
      </c>
      <c r="C639" s="76">
        <v>840118756396</v>
      </c>
      <c r="D639" s="75">
        <v>76</v>
      </c>
      <c r="E639" s="75" t="s">
        <v>5494</v>
      </c>
    </row>
    <row r="640" spans="1:5">
      <c r="A640" s="75">
        <v>18937202</v>
      </c>
      <c r="B640" s="76" t="s">
        <v>3796</v>
      </c>
      <c r="C640" s="76">
        <v>840118756402</v>
      </c>
      <c r="D640" s="75">
        <v>57</v>
      </c>
      <c r="E640" s="75" t="s">
        <v>5494</v>
      </c>
    </row>
    <row r="641" spans="1:5">
      <c r="A641" s="75">
        <v>18937212</v>
      </c>
      <c r="B641" s="76" t="s">
        <v>3797</v>
      </c>
      <c r="C641" s="76">
        <v>840118756419</v>
      </c>
      <c r="D641" s="75">
        <v>96</v>
      </c>
      <c r="E641" s="75" t="s">
        <v>5494</v>
      </c>
    </row>
    <row r="642" spans="1:5">
      <c r="A642" s="75">
        <v>18937218</v>
      </c>
      <c r="B642" s="76" t="s">
        <v>3798</v>
      </c>
      <c r="C642" s="76">
        <v>840278573062</v>
      </c>
      <c r="D642" s="75">
        <v>737</v>
      </c>
      <c r="E642" s="75" t="s">
        <v>5494</v>
      </c>
    </row>
    <row r="643" spans="1:5">
      <c r="A643" s="75">
        <v>18937220</v>
      </c>
      <c r="B643" s="76" t="s">
        <v>3800</v>
      </c>
      <c r="C643" s="76">
        <v>840118756433</v>
      </c>
      <c r="D643" s="75">
        <v>179</v>
      </c>
      <c r="E643" s="75" t="s">
        <v>5494</v>
      </c>
    </row>
    <row r="644" spans="1:5">
      <c r="A644" s="75">
        <v>18937224</v>
      </c>
      <c r="B644" s="76" t="s">
        <v>3801</v>
      </c>
      <c r="C644" s="76">
        <v>840118795234</v>
      </c>
      <c r="D644" s="75">
        <v>141</v>
      </c>
      <c r="E644" s="75" t="s">
        <v>5494</v>
      </c>
    </row>
    <row r="645" spans="1:5">
      <c r="A645" s="75">
        <v>18937232</v>
      </c>
      <c r="B645" s="76" t="s">
        <v>3802</v>
      </c>
      <c r="C645" s="76">
        <v>840118756457</v>
      </c>
      <c r="D645" s="75">
        <v>173</v>
      </c>
      <c r="E645" s="75" t="s">
        <v>5494</v>
      </c>
    </row>
    <row r="646" spans="1:5">
      <c r="A646" s="75">
        <v>18937240</v>
      </c>
      <c r="B646" s="76" t="s">
        <v>3803</v>
      </c>
      <c r="C646" s="76">
        <v>840118756464</v>
      </c>
      <c r="D646" s="75">
        <v>119</v>
      </c>
      <c r="E646" s="75" t="s">
        <v>5494</v>
      </c>
    </row>
    <row r="647" spans="1:5">
      <c r="A647" s="75">
        <v>18937244</v>
      </c>
      <c r="B647" s="76" t="s">
        <v>3804</v>
      </c>
      <c r="C647" s="76">
        <v>840118756471</v>
      </c>
      <c r="D647" s="75">
        <v>342</v>
      </c>
      <c r="E647" s="75" t="s">
        <v>5494</v>
      </c>
    </row>
    <row r="648" spans="1:5">
      <c r="A648" s="75">
        <v>18937246</v>
      </c>
      <c r="B648" s="76" t="s">
        <v>3805</v>
      </c>
      <c r="C648" s="76">
        <v>840118756488</v>
      </c>
      <c r="D648" s="75">
        <v>385</v>
      </c>
      <c r="E648" s="75" t="s">
        <v>5494</v>
      </c>
    </row>
    <row r="649" spans="1:5">
      <c r="A649" s="75">
        <v>18937248</v>
      </c>
      <c r="B649" s="76" t="s">
        <v>3807</v>
      </c>
      <c r="C649" s="76">
        <v>840118756495</v>
      </c>
      <c r="D649" s="75">
        <v>171</v>
      </c>
      <c r="E649" s="75" t="s">
        <v>5494</v>
      </c>
    </row>
    <row r="650" spans="1:5">
      <c r="A650" s="75">
        <v>18937250</v>
      </c>
      <c r="B650" s="76" t="s">
        <v>3808</v>
      </c>
      <c r="C650" s="76">
        <v>840118756501</v>
      </c>
      <c r="D650" s="75">
        <v>118</v>
      </c>
      <c r="E650" s="75" t="s">
        <v>5494</v>
      </c>
    </row>
    <row r="651" spans="1:5">
      <c r="A651" s="75">
        <v>18937272</v>
      </c>
      <c r="B651" s="76" t="s">
        <v>3809</v>
      </c>
      <c r="C651" s="76">
        <v>840118756518</v>
      </c>
      <c r="D651" s="75">
        <v>124</v>
      </c>
      <c r="E651" s="75" t="s">
        <v>5494</v>
      </c>
    </row>
    <row r="652" spans="1:5">
      <c r="A652" s="75">
        <v>18937276</v>
      </c>
      <c r="B652" s="76" t="s">
        <v>3810</v>
      </c>
      <c r="C652" s="76">
        <v>840118756525</v>
      </c>
      <c r="D652" s="75">
        <v>65</v>
      </c>
      <c r="E652" s="75" t="s">
        <v>5494</v>
      </c>
    </row>
    <row r="653" spans="1:5">
      <c r="A653" s="75">
        <v>18937280</v>
      </c>
      <c r="B653" s="76" t="s">
        <v>3811</v>
      </c>
      <c r="C653" s="76">
        <v>840118756532</v>
      </c>
      <c r="D653" s="75">
        <v>44</v>
      </c>
      <c r="E653" s="75" t="s">
        <v>5494</v>
      </c>
    </row>
    <row r="654" spans="1:5">
      <c r="A654" s="75">
        <v>18937288</v>
      </c>
      <c r="B654" s="76" t="s">
        <v>3812</v>
      </c>
      <c r="C654" s="76">
        <v>840118756549</v>
      </c>
      <c r="D654" s="75">
        <v>39</v>
      </c>
      <c r="E654" s="75" t="s">
        <v>5494</v>
      </c>
    </row>
    <row r="655" spans="1:5">
      <c r="A655" s="75">
        <v>18937290</v>
      </c>
      <c r="B655" s="76" t="s">
        <v>3813</v>
      </c>
      <c r="C655" s="76">
        <v>840118756556</v>
      </c>
      <c r="D655" s="75">
        <v>88</v>
      </c>
      <c r="E655" s="75" t="s">
        <v>5494</v>
      </c>
    </row>
    <row r="656" spans="1:5">
      <c r="A656" s="75">
        <v>18937292</v>
      </c>
      <c r="B656" s="76" t="s">
        <v>3814</v>
      </c>
      <c r="C656" s="76">
        <v>840118756563</v>
      </c>
      <c r="D656" s="75">
        <v>385</v>
      </c>
      <c r="E656" s="75" t="s">
        <v>5494</v>
      </c>
    </row>
    <row r="657" spans="1:5">
      <c r="A657" s="75">
        <v>18937307</v>
      </c>
      <c r="B657" s="76" t="s">
        <v>3815</v>
      </c>
      <c r="C657" s="76">
        <v>840278501256</v>
      </c>
      <c r="D657" s="75">
        <v>91</v>
      </c>
      <c r="E657" s="75" t="s">
        <v>5494</v>
      </c>
    </row>
    <row r="658" spans="1:5">
      <c r="A658" s="75">
        <v>18937309</v>
      </c>
      <c r="B658" s="76" t="s">
        <v>3816</v>
      </c>
      <c r="C658" s="76">
        <v>840118756570</v>
      </c>
      <c r="D658" s="75">
        <v>132</v>
      </c>
      <c r="E658" s="75" t="s">
        <v>5494</v>
      </c>
    </row>
    <row r="659" spans="1:5">
      <c r="A659" s="75">
        <v>18937326</v>
      </c>
      <c r="B659" s="76" t="s">
        <v>3817</v>
      </c>
      <c r="C659" s="76">
        <v>840118756594</v>
      </c>
      <c r="D659" s="75">
        <v>93</v>
      </c>
      <c r="E659" s="75" t="s">
        <v>5494</v>
      </c>
    </row>
    <row r="660" spans="1:5">
      <c r="A660" s="75">
        <v>18937346</v>
      </c>
      <c r="B660" s="76" t="s">
        <v>3818</v>
      </c>
      <c r="C660" s="76">
        <v>840118756600</v>
      </c>
      <c r="D660" s="75">
        <v>113</v>
      </c>
      <c r="E660" s="75" t="s">
        <v>5494</v>
      </c>
    </row>
    <row r="661" spans="1:5">
      <c r="A661" s="75">
        <v>18937348</v>
      </c>
      <c r="B661" s="76" t="s">
        <v>3819</v>
      </c>
      <c r="C661" s="76">
        <v>840118756617</v>
      </c>
      <c r="D661" s="75">
        <v>51</v>
      </c>
      <c r="E661" s="75" t="s">
        <v>5494</v>
      </c>
    </row>
    <row r="662" spans="1:5">
      <c r="A662" s="75">
        <v>18937360</v>
      </c>
      <c r="B662" s="76" t="s">
        <v>3820</v>
      </c>
      <c r="C662" s="76">
        <v>840118756624</v>
      </c>
      <c r="D662" s="75">
        <v>117</v>
      </c>
      <c r="E662" s="75" t="s">
        <v>5494</v>
      </c>
    </row>
    <row r="663" spans="1:5">
      <c r="A663" s="75">
        <v>18937362</v>
      </c>
      <c r="B663" s="76" t="s">
        <v>3821</v>
      </c>
      <c r="C663" s="76">
        <v>840118756631</v>
      </c>
      <c r="D663" s="75">
        <v>212</v>
      </c>
      <c r="E663" s="75" t="s">
        <v>5494</v>
      </c>
    </row>
    <row r="664" spans="1:5">
      <c r="A664" s="75">
        <v>18937364</v>
      </c>
      <c r="B664" s="76" t="s">
        <v>3822</v>
      </c>
      <c r="C664" s="76">
        <v>840118756648</v>
      </c>
      <c r="D664" s="75">
        <v>274</v>
      </c>
      <c r="E664" s="75" t="s">
        <v>5494</v>
      </c>
    </row>
    <row r="665" spans="1:5">
      <c r="A665" s="75">
        <v>18937366</v>
      </c>
      <c r="B665" s="76" t="s">
        <v>3823</v>
      </c>
      <c r="C665" s="76">
        <v>840118756655</v>
      </c>
      <c r="D665" s="75">
        <v>97</v>
      </c>
      <c r="E665" s="75" t="s">
        <v>5494</v>
      </c>
    </row>
    <row r="666" spans="1:5">
      <c r="A666" s="75">
        <v>18937368</v>
      </c>
      <c r="B666" s="76" t="s">
        <v>3825</v>
      </c>
      <c r="C666" s="76">
        <v>840118756662</v>
      </c>
      <c r="D666" s="75">
        <v>174</v>
      </c>
      <c r="E666" s="75" t="s">
        <v>5494</v>
      </c>
    </row>
    <row r="667" spans="1:5">
      <c r="A667" s="75">
        <v>18937370</v>
      </c>
      <c r="B667" s="76" t="s">
        <v>3827</v>
      </c>
      <c r="C667" s="76">
        <v>840118756679</v>
      </c>
      <c r="D667" s="75">
        <v>18</v>
      </c>
      <c r="E667" s="75" t="s">
        <v>5494</v>
      </c>
    </row>
    <row r="668" spans="1:5">
      <c r="A668" s="75">
        <v>18937312</v>
      </c>
      <c r="B668" s="76" t="s">
        <v>3828</v>
      </c>
      <c r="C668" s="76">
        <v>840118756686</v>
      </c>
      <c r="D668" s="75">
        <v>226</v>
      </c>
      <c r="E668" s="75" t="s">
        <v>5494</v>
      </c>
    </row>
    <row r="669" spans="1:5">
      <c r="A669" s="75">
        <v>18937395</v>
      </c>
      <c r="B669" s="76" t="s">
        <v>3832</v>
      </c>
      <c r="C669" s="76">
        <v>840278501225</v>
      </c>
      <c r="D669" s="75">
        <v>161</v>
      </c>
      <c r="E669" s="75" t="s">
        <v>5494</v>
      </c>
    </row>
    <row r="670" spans="1:5">
      <c r="A670" s="75">
        <v>18937402</v>
      </c>
      <c r="B670" s="76" t="s">
        <v>3834</v>
      </c>
      <c r="C670" s="76">
        <v>840278501270</v>
      </c>
      <c r="D670" s="75">
        <v>225</v>
      </c>
      <c r="E670" s="75" t="s">
        <v>5494</v>
      </c>
    </row>
    <row r="671" spans="1:5">
      <c r="A671" s="75">
        <v>18937404</v>
      </c>
      <c r="B671" s="76" t="s">
        <v>3835</v>
      </c>
      <c r="C671" s="76">
        <v>840118756785</v>
      </c>
      <c r="D671" s="75">
        <v>485</v>
      </c>
      <c r="E671" s="75" t="s">
        <v>5494</v>
      </c>
    </row>
    <row r="672" spans="1:5">
      <c r="A672" s="75">
        <v>18937412</v>
      </c>
      <c r="B672" s="76" t="s">
        <v>3837</v>
      </c>
      <c r="C672" s="76">
        <v>840278500747</v>
      </c>
      <c r="D672" s="75">
        <v>58</v>
      </c>
      <c r="E672" s="75" t="s">
        <v>5494</v>
      </c>
    </row>
    <row r="673" spans="1:5">
      <c r="A673" s="75">
        <v>18937418</v>
      </c>
      <c r="B673" s="76" t="s">
        <v>3840</v>
      </c>
      <c r="C673" s="76">
        <v>840118756723</v>
      </c>
      <c r="D673" s="75">
        <v>124</v>
      </c>
      <c r="E673" s="75" t="s">
        <v>5494</v>
      </c>
    </row>
    <row r="674" spans="1:5">
      <c r="A674" s="75">
        <v>18937428</v>
      </c>
      <c r="B674" s="76" t="s">
        <v>3841</v>
      </c>
      <c r="C674" s="76">
        <v>840118756730</v>
      </c>
      <c r="D674" s="75">
        <v>167</v>
      </c>
      <c r="E674" s="75" t="s">
        <v>5494</v>
      </c>
    </row>
    <row r="675" spans="1:5">
      <c r="A675" s="75">
        <v>18937432</v>
      </c>
      <c r="B675" s="76" t="s">
        <v>3842</v>
      </c>
      <c r="C675" s="76">
        <v>840118756747</v>
      </c>
      <c r="D675" s="75">
        <v>162</v>
      </c>
      <c r="E675" s="75" t="s">
        <v>5494</v>
      </c>
    </row>
    <row r="676" spans="1:5">
      <c r="A676" s="75">
        <v>16740713</v>
      </c>
      <c r="B676" s="76" t="s">
        <v>4172</v>
      </c>
      <c r="C676" s="76">
        <v>810058065209</v>
      </c>
      <c r="D676" s="75">
        <v>27</v>
      </c>
      <c r="E676" s="75" t="s">
        <v>5494</v>
      </c>
    </row>
    <row r="677" spans="1:5">
      <c r="A677" s="75">
        <v>16740715</v>
      </c>
      <c r="B677" s="76" t="s">
        <v>4174</v>
      </c>
      <c r="C677" s="76">
        <v>810058065261</v>
      </c>
      <c r="D677" s="75">
        <v>107</v>
      </c>
      <c r="E677" s="75" t="s">
        <v>5494</v>
      </c>
    </row>
    <row r="678" spans="1:5">
      <c r="A678" s="75">
        <v>16740716</v>
      </c>
      <c r="B678" s="76" t="s">
        <v>4175</v>
      </c>
      <c r="C678" s="76">
        <v>810058065285</v>
      </c>
      <c r="D678" s="75">
        <v>92</v>
      </c>
      <c r="E678" s="75" t="s">
        <v>5494</v>
      </c>
    </row>
    <row r="679" spans="1:5">
      <c r="A679" s="75">
        <v>16740717</v>
      </c>
      <c r="B679" s="76" t="s">
        <v>4176</v>
      </c>
      <c r="C679" s="76">
        <v>810058065322</v>
      </c>
      <c r="D679" s="75">
        <v>43</v>
      </c>
      <c r="E679" s="75" t="s">
        <v>5494</v>
      </c>
    </row>
    <row r="680" spans="1:5">
      <c r="A680" s="75">
        <v>16740718</v>
      </c>
      <c r="B680" s="76" t="s">
        <v>4177</v>
      </c>
      <c r="C680" s="76">
        <v>810058065353</v>
      </c>
      <c r="D680" s="75">
        <v>87</v>
      </c>
      <c r="E680" s="75" t="s">
        <v>5494</v>
      </c>
    </row>
    <row r="681" spans="1:5">
      <c r="A681" s="75">
        <v>16740719</v>
      </c>
      <c r="B681" s="76" t="s">
        <v>4178</v>
      </c>
      <c r="C681" s="76">
        <v>810058065391</v>
      </c>
      <c r="D681" s="75">
        <v>119</v>
      </c>
      <c r="E681" s="75" t="s">
        <v>5494</v>
      </c>
    </row>
    <row r="682" spans="1:5">
      <c r="A682" s="75">
        <v>16740720</v>
      </c>
      <c r="B682" s="76" t="s">
        <v>4179</v>
      </c>
      <c r="C682" s="76">
        <v>810058065421</v>
      </c>
      <c r="D682" s="75">
        <v>3</v>
      </c>
      <c r="E682" s="75" t="s">
        <v>5494</v>
      </c>
    </row>
    <row r="683" spans="1:5">
      <c r="A683" s="75">
        <v>16740722</v>
      </c>
      <c r="B683" s="76" t="s">
        <v>4181</v>
      </c>
      <c r="C683" s="76">
        <v>810058065452</v>
      </c>
      <c r="D683" s="75">
        <v>26</v>
      </c>
      <c r="E683" s="75" t="s">
        <v>5494</v>
      </c>
    </row>
    <row r="684" spans="1:5">
      <c r="A684" s="102">
        <v>17144271</v>
      </c>
      <c r="B684" s="102" t="s">
        <v>745</v>
      </c>
      <c r="C684" s="103" t="s">
        <v>8159</v>
      </c>
      <c r="D684" s="94">
        <v>1</v>
      </c>
      <c r="E684" s="94" t="s">
        <v>5494</v>
      </c>
    </row>
    <row r="685" spans="1:5">
      <c r="A685" s="104">
        <v>201827481</v>
      </c>
      <c r="B685" s="105" t="s">
        <v>2619</v>
      </c>
      <c r="C685" s="105">
        <v>840179958173</v>
      </c>
      <c r="D685" s="106">
        <v>1</v>
      </c>
      <c r="E685" s="94" t="s">
        <v>5494</v>
      </c>
    </row>
    <row r="686" spans="1:5">
      <c r="A686" s="104">
        <v>201827208</v>
      </c>
      <c r="B686" s="105" t="s">
        <v>2668</v>
      </c>
      <c r="C686" s="105">
        <v>840179959101</v>
      </c>
      <c r="D686" s="106">
        <v>1</v>
      </c>
      <c r="E686" s="94" t="s">
        <v>5494</v>
      </c>
    </row>
    <row r="687" spans="1:5">
      <c r="A687" s="94">
        <v>15529167</v>
      </c>
      <c r="B687" s="107" t="s">
        <v>1600</v>
      </c>
      <c r="C687" s="107">
        <v>840179957022</v>
      </c>
      <c r="D687" s="106">
        <v>1</v>
      </c>
      <c r="E687" s="94" t="s">
        <v>5494</v>
      </c>
    </row>
    <row r="688" spans="1:5">
      <c r="A688" s="94">
        <v>18401228</v>
      </c>
      <c r="B688" s="107" t="s">
        <v>1628</v>
      </c>
      <c r="C688" s="107">
        <v>840268890094</v>
      </c>
      <c r="D688" s="106">
        <v>1</v>
      </c>
      <c r="E688" s="94" t="s">
        <v>5494</v>
      </c>
    </row>
    <row r="689" spans="1:5">
      <c r="A689" s="108">
        <v>201404295</v>
      </c>
      <c r="B689" s="109" t="s">
        <v>1882</v>
      </c>
      <c r="C689" s="108" t="s">
        <v>6914</v>
      </c>
      <c r="D689" s="110">
        <v>0</v>
      </c>
      <c r="E689" s="111" t="s">
        <v>5494</v>
      </c>
    </row>
    <row r="690" spans="1:5">
      <c r="A690" s="112">
        <v>204899700</v>
      </c>
      <c r="B690" s="112" t="s">
        <v>8217</v>
      </c>
      <c r="C690" s="112" t="s">
        <v>8218</v>
      </c>
      <c r="D690" s="110">
        <v>1</v>
      </c>
      <c r="E690" s="111" t="s">
        <v>5494</v>
      </c>
    </row>
    <row r="691" spans="1:5">
      <c r="A691" s="113">
        <v>16257343</v>
      </c>
      <c r="B691" s="114" t="s">
        <v>2974</v>
      </c>
      <c r="C691" s="114">
        <v>810093390205</v>
      </c>
      <c r="D691" s="110">
        <v>1</v>
      </c>
      <c r="E691" s="111" t="s">
        <v>5494</v>
      </c>
    </row>
    <row r="692" spans="1:5">
      <c r="A692" s="111">
        <v>16386374</v>
      </c>
      <c r="B692" s="115" t="s">
        <v>2985</v>
      </c>
      <c r="C692" s="115">
        <v>810093390311</v>
      </c>
      <c r="D692" s="110">
        <v>50</v>
      </c>
      <c r="E692" s="111" t="s">
        <v>5494</v>
      </c>
    </row>
    <row r="693" spans="1:5">
      <c r="A693" s="113">
        <v>201404515</v>
      </c>
      <c r="B693" s="114" t="s">
        <v>3017</v>
      </c>
      <c r="C693" s="113" t="s">
        <v>7268</v>
      </c>
      <c r="D693" s="110">
        <v>1</v>
      </c>
      <c r="E693" s="111" t="s">
        <v>5494</v>
      </c>
    </row>
    <row r="694" spans="1:5">
      <c r="A694" s="113">
        <v>201403676</v>
      </c>
      <c r="B694" s="114" t="s">
        <v>3083</v>
      </c>
      <c r="C694" s="113" t="s">
        <v>7338</v>
      </c>
      <c r="D694" s="110">
        <v>1</v>
      </c>
      <c r="E694" s="111" t="s">
        <v>5494</v>
      </c>
    </row>
    <row r="695" spans="1:5">
      <c r="A695" s="116">
        <v>17450761</v>
      </c>
      <c r="B695" s="115" t="s">
        <v>5245</v>
      </c>
      <c r="C695" s="117" t="s">
        <v>7575</v>
      </c>
      <c r="D695" s="110">
        <v>1</v>
      </c>
      <c r="E695" s="111" t="s">
        <v>5494</v>
      </c>
    </row>
    <row r="696" spans="1:5">
      <c r="A696" s="116">
        <v>18402823</v>
      </c>
      <c r="B696" s="115" t="s">
        <v>4031</v>
      </c>
      <c r="C696" s="115">
        <v>840278563018</v>
      </c>
      <c r="D696" s="110">
        <v>0</v>
      </c>
      <c r="E696" s="111" t="s">
        <v>5494</v>
      </c>
    </row>
    <row r="697" spans="1:5">
      <c r="A697" s="108">
        <v>201403496</v>
      </c>
      <c r="B697" s="109" t="s">
        <v>636</v>
      </c>
      <c r="C697" s="108" t="s">
        <v>6067</v>
      </c>
      <c r="D697" s="110">
        <v>1</v>
      </c>
      <c r="E697" s="111" t="s">
        <v>5494</v>
      </c>
    </row>
    <row r="698" spans="1:5">
      <c r="A698" s="111">
        <v>18401259</v>
      </c>
      <c r="B698" s="118" t="s">
        <v>1601</v>
      </c>
      <c r="C698" s="118">
        <v>840268855949</v>
      </c>
      <c r="D698" s="110">
        <v>50</v>
      </c>
      <c r="E698" s="111" t="s">
        <v>5494</v>
      </c>
    </row>
    <row r="699" spans="1:5" ht="13.5" thickBot="1">
      <c r="A699" s="119">
        <v>15527837</v>
      </c>
      <c r="B699" s="120" t="s">
        <v>2584</v>
      </c>
      <c r="C699" s="120">
        <v>840179957695</v>
      </c>
      <c r="D699" s="121">
        <v>50</v>
      </c>
      <c r="E699" s="122" t="s">
        <v>5494</v>
      </c>
    </row>
    <row r="700" spans="1:5">
      <c r="A700" s="88">
        <v>202963980</v>
      </c>
      <c r="B700" s="89" t="s">
        <v>4214</v>
      </c>
      <c r="C700" s="88" t="s">
        <v>5516</v>
      </c>
      <c r="D700" s="90">
        <v>0</v>
      </c>
      <c r="E700" s="75" t="s">
        <v>5494</v>
      </c>
    </row>
    <row r="701" spans="1:5">
      <c r="A701" s="88">
        <v>202963985</v>
      </c>
      <c r="B701" s="93" t="s">
        <v>4215</v>
      </c>
      <c r="C701" s="92" t="s">
        <v>5517</v>
      </c>
      <c r="D701" s="90">
        <v>50</v>
      </c>
      <c r="E701" s="75" t="s">
        <v>5494</v>
      </c>
    </row>
    <row r="702" spans="1:5">
      <c r="A702" s="88">
        <v>202963983</v>
      </c>
      <c r="B702" s="89" t="s">
        <v>4216</v>
      </c>
      <c r="C702" s="88" t="s">
        <v>5518</v>
      </c>
      <c r="D702" s="90">
        <v>0</v>
      </c>
      <c r="E702" s="75" t="s">
        <v>5494</v>
      </c>
    </row>
    <row r="703" spans="1:5">
      <c r="A703" s="88">
        <v>202963988</v>
      </c>
      <c r="B703" s="89" t="s">
        <v>4217</v>
      </c>
      <c r="C703" s="88" t="s">
        <v>5519</v>
      </c>
      <c r="D703" s="90">
        <v>50</v>
      </c>
      <c r="E703" s="75" t="s">
        <v>5494</v>
      </c>
    </row>
    <row r="704" spans="1:5">
      <c r="A704" s="88">
        <v>202964387</v>
      </c>
      <c r="B704" s="89" t="s">
        <v>4218</v>
      </c>
      <c r="C704" s="88" t="s">
        <v>5520</v>
      </c>
      <c r="D704" s="90">
        <v>50</v>
      </c>
      <c r="E704" s="75" t="s">
        <v>5494</v>
      </c>
    </row>
    <row r="705" spans="1:5">
      <c r="A705" s="88">
        <v>202964390</v>
      </c>
      <c r="B705" s="89" t="s">
        <v>4219</v>
      </c>
      <c r="C705" s="88" t="s">
        <v>5521</v>
      </c>
      <c r="D705" s="90">
        <v>50</v>
      </c>
      <c r="E705" s="75" t="s">
        <v>5494</v>
      </c>
    </row>
    <row r="706" spans="1:5">
      <c r="A706" s="88">
        <v>202964383</v>
      </c>
      <c r="B706" s="89" t="s">
        <v>4220</v>
      </c>
      <c r="C706" s="88" t="s">
        <v>5522</v>
      </c>
      <c r="D706" s="90">
        <v>50</v>
      </c>
      <c r="E706" s="75" t="s">
        <v>5494</v>
      </c>
    </row>
    <row r="707" spans="1:5">
      <c r="A707" s="88">
        <v>202964384</v>
      </c>
      <c r="B707" s="89" t="s">
        <v>4221</v>
      </c>
      <c r="C707" s="88" t="s">
        <v>5523</v>
      </c>
      <c r="D707" s="90">
        <v>50</v>
      </c>
      <c r="E707" s="75" t="s">
        <v>5494</v>
      </c>
    </row>
    <row r="708" spans="1:5">
      <c r="A708" s="88">
        <v>202964326</v>
      </c>
      <c r="B708" s="93" t="s">
        <v>4222</v>
      </c>
      <c r="C708" s="92" t="s">
        <v>5524</v>
      </c>
      <c r="D708" s="90">
        <v>50</v>
      </c>
      <c r="E708" s="75" t="s">
        <v>5494</v>
      </c>
    </row>
    <row r="709" spans="1:5">
      <c r="A709" s="88">
        <v>202964328</v>
      </c>
      <c r="B709" s="89" t="s">
        <v>4223</v>
      </c>
      <c r="C709" s="88" t="s">
        <v>5525</v>
      </c>
      <c r="D709" s="90">
        <v>50</v>
      </c>
      <c r="E709" s="75" t="s">
        <v>5494</v>
      </c>
    </row>
    <row r="710" spans="1:5">
      <c r="A710" s="88">
        <v>202964330</v>
      </c>
      <c r="B710" s="89" t="s">
        <v>4224</v>
      </c>
      <c r="C710" s="88" t="s">
        <v>5526</v>
      </c>
      <c r="D710" s="90">
        <v>50</v>
      </c>
      <c r="E710" s="75" t="s">
        <v>5494</v>
      </c>
    </row>
    <row r="711" spans="1:5">
      <c r="A711" s="88">
        <v>202964333</v>
      </c>
      <c r="B711" s="89" t="s">
        <v>4225</v>
      </c>
      <c r="C711" s="88" t="s">
        <v>5527</v>
      </c>
      <c r="D711" s="90">
        <v>50</v>
      </c>
      <c r="E711" s="75" t="s">
        <v>5494</v>
      </c>
    </row>
    <row r="712" spans="1:5">
      <c r="A712" s="88">
        <v>202964336</v>
      </c>
      <c r="B712" s="89" t="s">
        <v>4226</v>
      </c>
      <c r="C712" s="88" t="s">
        <v>5528</v>
      </c>
      <c r="D712" s="90">
        <v>50</v>
      </c>
      <c r="E712" s="75" t="s">
        <v>5494</v>
      </c>
    </row>
    <row r="713" spans="1:5">
      <c r="A713" s="88">
        <v>202964339</v>
      </c>
      <c r="B713" s="89" t="s">
        <v>4227</v>
      </c>
      <c r="C713" s="88" t="s">
        <v>5529</v>
      </c>
      <c r="D713" s="90">
        <v>50</v>
      </c>
      <c r="E713" s="75" t="s">
        <v>5494</v>
      </c>
    </row>
    <row r="714" spans="1:5">
      <c r="A714" s="88">
        <v>202964341</v>
      </c>
      <c r="B714" s="89" t="s">
        <v>4228</v>
      </c>
      <c r="C714" s="88" t="s">
        <v>5530</v>
      </c>
      <c r="D714" s="90">
        <v>50</v>
      </c>
      <c r="E714" s="75" t="s">
        <v>5494</v>
      </c>
    </row>
    <row r="715" spans="1:5">
      <c r="A715" s="88">
        <v>202964343</v>
      </c>
      <c r="B715" s="89" t="s">
        <v>4229</v>
      </c>
      <c r="C715" s="88" t="s">
        <v>5531</v>
      </c>
      <c r="D715" s="90">
        <v>50</v>
      </c>
      <c r="E715" s="75" t="s">
        <v>5494</v>
      </c>
    </row>
    <row r="716" spans="1:5">
      <c r="A716" s="88">
        <v>202964347</v>
      </c>
      <c r="B716" s="89" t="s">
        <v>4230</v>
      </c>
      <c r="C716" s="88" t="s">
        <v>5532</v>
      </c>
      <c r="D716" s="90">
        <v>50</v>
      </c>
      <c r="E716" s="75" t="s">
        <v>5494</v>
      </c>
    </row>
    <row r="717" spans="1:5">
      <c r="A717" s="88">
        <v>202964018</v>
      </c>
      <c r="B717" s="89" t="s">
        <v>4231</v>
      </c>
      <c r="C717" s="88" t="s">
        <v>5533</v>
      </c>
      <c r="D717" s="90">
        <v>0</v>
      </c>
      <c r="E717" s="75" t="s">
        <v>5494</v>
      </c>
    </row>
    <row r="718" spans="1:5">
      <c r="A718" s="88">
        <v>202964021</v>
      </c>
      <c r="B718" s="89" t="s">
        <v>4232</v>
      </c>
      <c r="C718" s="88" t="s">
        <v>5534</v>
      </c>
      <c r="D718" s="90">
        <v>50</v>
      </c>
      <c r="E718" s="75" t="s">
        <v>5494</v>
      </c>
    </row>
    <row r="719" spans="1:5">
      <c r="A719" s="88">
        <v>202964019</v>
      </c>
      <c r="B719" s="89" t="s">
        <v>4233</v>
      </c>
      <c r="C719" s="88" t="s">
        <v>5535</v>
      </c>
      <c r="D719" s="90">
        <v>50</v>
      </c>
      <c r="E719" s="75" t="s">
        <v>5494</v>
      </c>
    </row>
    <row r="720" spans="1:5">
      <c r="A720" s="88">
        <v>202964020</v>
      </c>
      <c r="B720" s="89" t="s">
        <v>4234</v>
      </c>
      <c r="C720" s="88" t="s">
        <v>5536</v>
      </c>
      <c r="D720" s="90">
        <v>50</v>
      </c>
      <c r="E720" s="75" t="s">
        <v>5494</v>
      </c>
    </row>
    <row r="721" spans="1:5">
      <c r="A721" s="88">
        <v>202964464</v>
      </c>
      <c r="B721" s="89" t="s">
        <v>4235</v>
      </c>
      <c r="C721" s="88" t="s">
        <v>5537</v>
      </c>
      <c r="D721" s="90">
        <v>50</v>
      </c>
      <c r="E721" s="75" t="s">
        <v>5494</v>
      </c>
    </row>
    <row r="722" spans="1:5">
      <c r="A722" s="88">
        <v>202964452</v>
      </c>
      <c r="B722" s="89" t="s">
        <v>4236</v>
      </c>
      <c r="C722" s="88" t="s">
        <v>5538</v>
      </c>
      <c r="D722" s="90">
        <v>50</v>
      </c>
      <c r="E722" s="75" t="s">
        <v>5494</v>
      </c>
    </row>
    <row r="723" spans="1:5">
      <c r="A723" s="88">
        <v>202964457</v>
      </c>
      <c r="B723" s="89" t="s">
        <v>4237</v>
      </c>
      <c r="C723" s="88" t="s">
        <v>5539</v>
      </c>
      <c r="D723" s="90">
        <v>50</v>
      </c>
      <c r="E723" s="75" t="s">
        <v>5494</v>
      </c>
    </row>
    <row r="724" spans="1:5">
      <c r="A724" s="88">
        <v>202964453</v>
      </c>
      <c r="B724" s="89" t="s">
        <v>4238</v>
      </c>
      <c r="C724" s="88" t="s">
        <v>5540</v>
      </c>
      <c r="D724" s="90">
        <v>50</v>
      </c>
      <c r="E724" s="75" t="s">
        <v>5494</v>
      </c>
    </row>
    <row r="725" spans="1:5">
      <c r="A725" s="88">
        <v>202964455</v>
      </c>
      <c r="B725" s="89" t="s">
        <v>4239</v>
      </c>
      <c r="C725" s="88" t="s">
        <v>5541</v>
      </c>
      <c r="D725" s="90">
        <v>50</v>
      </c>
      <c r="E725" s="75" t="s">
        <v>5494</v>
      </c>
    </row>
    <row r="726" spans="1:5">
      <c r="A726" s="88">
        <v>202964454</v>
      </c>
      <c r="B726" s="89" t="s">
        <v>4240</v>
      </c>
      <c r="C726" s="88" t="s">
        <v>5542</v>
      </c>
      <c r="D726" s="90">
        <v>50</v>
      </c>
      <c r="E726" s="75" t="s">
        <v>5494</v>
      </c>
    </row>
    <row r="727" spans="1:5">
      <c r="A727" s="88">
        <v>202964463</v>
      </c>
      <c r="B727" s="89" t="s">
        <v>4241</v>
      </c>
      <c r="C727" s="88" t="s">
        <v>5543</v>
      </c>
      <c r="D727" s="90">
        <v>50</v>
      </c>
      <c r="E727" s="75" t="s">
        <v>5494</v>
      </c>
    </row>
    <row r="728" spans="1:5">
      <c r="A728" s="88">
        <v>202964462</v>
      </c>
      <c r="B728" s="89" t="s">
        <v>4242</v>
      </c>
      <c r="C728" s="88" t="s">
        <v>5544</v>
      </c>
      <c r="D728" s="90">
        <v>50</v>
      </c>
      <c r="E728" s="75" t="s">
        <v>5494</v>
      </c>
    </row>
    <row r="729" spans="1:5">
      <c r="A729" s="88">
        <v>202964456</v>
      </c>
      <c r="B729" s="89" t="s">
        <v>4243</v>
      </c>
      <c r="C729" s="88" t="s">
        <v>5545</v>
      </c>
      <c r="D729" s="90">
        <v>50</v>
      </c>
      <c r="E729" s="75" t="s">
        <v>5494</v>
      </c>
    </row>
    <row r="730" spans="1:5">
      <c r="A730" s="88">
        <v>202964459</v>
      </c>
      <c r="B730" s="89" t="s">
        <v>4244</v>
      </c>
      <c r="C730" s="88" t="s">
        <v>5546</v>
      </c>
      <c r="D730" s="90">
        <v>50</v>
      </c>
      <c r="E730" s="75" t="s">
        <v>5494</v>
      </c>
    </row>
    <row r="731" spans="1:5">
      <c r="A731" s="88">
        <v>202964460</v>
      </c>
      <c r="B731" s="89" t="s">
        <v>4245</v>
      </c>
      <c r="C731" s="88" t="s">
        <v>5547</v>
      </c>
      <c r="D731" s="90">
        <v>50</v>
      </c>
      <c r="E731" s="75" t="s">
        <v>5494</v>
      </c>
    </row>
    <row r="732" spans="1:5">
      <c r="A732" s="88">
        <v>202964458</v>
      </c>
      <c r="B732" s="89" t="s">
        <v>4246</v>
      </c>
      <c r="C732" s="88" t="s">
        <v>5548</v>
      </c>
      <c r="D732" s="90">
        <v>50</v>
      </c>
      <c r="E732" s="75" t="s">
        <v>5494</v>
      </c>
    </row>
    <row r="733" spans="1:5">
      <c r="A733" s="88">
        <v>202964461</v>
      </c>
      <c r="B733" s="89" t="s">
        <v>4247</v>
      </c>
      <c r="C733" s="88" t="s">
        <v>5549</v>
      </c>
      <c r="D733" s="90">
        <v>50</v>
      </c>
      <c r="E733" s="75" t="s">
        <v>5494</v>
      </c>
    </row>
    <row r="734" spans="1:5">
      <c r="A734" s="88">
        <v>202963892</v>
      </c>
      <c r="B734" s="89" t="s">
        <v>4248</v>
      </c>
      <c r="C734" s="88" t="s">
        <v>5550</v>
      </c>
      <c r="D734" s="90">
        <v>0</v>
      </c>
      <c r="E734" s="75" t="s">
        <v>5494</v>
      </c>
    </row>
    <row r="735" spans="1:5">
      <c r="A735" s="88">
        <v>202963891</v>
      </c>
      <c r="B735" s="89" t="s">
        <v>4249</v>
      </c>
      <c r="C735" s="88" t="s">
        <v>5551</v>
      </c>
      <c r="D735" s="90">
        <v>50</v>
      </c>
      <c r="E735" s="75" t="s">
        <v>5494</v>
      </c>
    </row>
    <row r="736" spans="1:5">
      <c r="A736" s="88">
        <v>202963890</v>
      </c>
      <c r="B736" s="89" t="s">
        <v>27</v>
      </c>
      <c r="C736" s="88" t="s">
        <v>5552</v>
      </c>
      <c r="D736" s="90">
        <v>50</v>
      </c>
      <c r="E736" s="75" t="s">
        <v>5494</v>
      </c>
    </row>
    <row r="737" spans="1:5">
      <c r="A737" s="88">
        <v>202963893</v>
      </c>
      <c r="B737" s="89" t="s">
        <v>4250</v>
      </c>
      <c r="C737" s="88" t="s">
        <v>5553</v>
      </c>
      <c r="D737" s="90">
        <v>50</v>
      </c>
      <c r="E737" s="75" t="s">
        <v>5494</v>
      </c>
    </row>
    <row r="738" spans="1:5">
      <c r="A738" s="88">
        <v>202964068</v>
      </c>
      <c r="B738" s="89" t="s">
        <v>4251</v>
      </c>
      <c r="C738" s="88" t="s">
        <v>5554</v>
      </c>
      <c r="D738" s="90">
        <v>50</v>
      </c>
      <c r="E738" s="75" t="s">
        <v>5494</v>
      </c>
    </row>
    <row r="739" spans="1:5">
      <c r="A739" s="88">
        <v>202964069</v>
      </c>
      <c r="B739" s="89" t="s">
        <v>4252</v>
      </c>
      <c r="C739" s="88" t="s">
        <v>5555</v>
      </c>
      <c r="D739" s="90">
        <v>50</v>
      </c>
      <c r="E739" s="75" t="s">
        <v>5494</v>
      </c>
    </row>
    <row r="740" spans="1:5">
      <c r="A740" s="88">
        <v>202964070</v>
      </c>
      <c r="B740" s="89" t="s">
        <v>4253</v>
      </c>
      <c r="C740" s="88" t="s">
        <v>5556</v>
      </c>
      <c r="D740" s="90">
        <v>50</v>
      </c>
      <c r="E740" s="75" t="s">
        <v>5494</v>
      </c>
    </row>
    <row r="741" spans="1:5">
      <c r="A741" s="88">
        <v>202964071</v>
      </c>
      <c r="B741" s="89" t="s">
        <v>4254</v>
      </c>
      <c r="C741" s="88" t="s">
        <v>5557</v>
      </c>
      <c r="D741" s="90">
        <v>50</v>
      </c>
      <c r="E741" s="75" t="s">
        <v>5494</v>
      </c>
    </row>
    <row r="742" spans="1:5">
      <c r="A742" s="88">
        <v>202964072</v>
      </c>
      <c r="B742" s="89" t="s">
        <v>4255</v>
      </c>
      <c r="C742" s="88" t="s">
        <v>5558</v>
      </c>
      <c r="D742" s="90">
        <v>50</v>
      </c>
      <c r="E742" s="75" t="s">
        <v>5494</v>
      </c>
    </row>
    <row r="743" spans="1:5">
      <c r="A743" s="88">
        <v>202964073</v>
      </c>
      <c r="B743" s="89" t="s">
        <v>4256</v>
      </c>
      <c r="C743" s="88" t="s">
        <v>5559</v>
      </c>
      <c r="D743" s="90">
        <v>50</v>
      </c>
      <c r="E743" s="75" t="s">
        <v>5494</v>
      </c>
    </row>
    <row r="744" spans="1:5">
      <c r="A744" s="88">
        <v>202964074</v>
      </c>
      <c r="B744" s="89" t="s">
        <v>4257</v>
      </c>
      <c r="C744" s="88" t="s">
        <v>5560</v>
      </c>
      <c r="D744" s="90">
        <v>50</v>
      </c>
      <c r="E744" s="75" t="s">
        <v>5494</v>
      </c>
    </row>
    <row r="745" spans="1:5">
      <c r="A745" s="88">
        <v>202964075</v>
      </c>
      <c r="B745" s="89" t="s">
        <v>4258</v>
      </c>
      <c r="C745" s="88" t="s">
        <v>5561</v>
      </c>
      <c r="D745" s="90">
        <v>50</v>
      </c>
      <c r="E745" s="75" t="s">
        <v>5494</v>
      </c>
    </row>
    <row r="746" spans="1:5">
      <c r="A746" s="88">
        <v>202964076</v>
      </c>
      <c r="B746" s="89" t="s">
        <v>4259</v>
      </c>
      <c r="C746" s="88" t="s">
        <v>5562</v>
      </c>
      <c r="D746" s="90">
        <v>50</v>
      </c>
      <c r="E746" s="75" t="s">
        <v>5494</v>
      </c>
    </row>
    <row r="747" spans="1:5">
      <c r="A747" s="88">
        <v>202964077</v>
      </c>
      <c r="B747" s="89" t="s">
        <v>4260</v>
      </c>
      <c r="C747" s="88" t="s">
        <v>5563</v>
      </c>
      <c r="D747" s="90">
        <v>50</v>
      </c>
      <c r="E747" s="75" t="s">
        <v>5494</v>
      </c>
    </row>
    <row r="748" spans="1:5">
      <c r="A748" s="88">
        <v>202964078</v>
      </c>
      <c r="B748" s="89" t="s">
        <v>4261</v>
      </c>
      <c r="C748" s="88" t="s">
        <v>5564</v>
      </c>
      <c r="D748" s="90">
        <v>50</v>
      </c>
      <c r="E748" s="75" t="s">
        <v>5494</v>
      </c>
    </row>
    <row r="749" spans="1:5">
      <c r="A749" s="88">
        <v>202964079</v>
      </c>
      <c r="B749" s="89" t="s">
        <v>4262</v>
      </c>
      <c r="C749" s="88" t="s">
        <v>5565</v>
      </c>
      <c r="D749" s="90">
        <v>50</v>
      </c>
      <c r="E749" s="75" t="s">
        <v>5494</v>
      </c>
    </row>
    <row r="750" spans="1:5">
      <c r="A750" s="88">
        <v>202964080</v>
      </c>
      <c r="B750" s="89" t="s">
        <v>4263</v>
      </c>
      <c r="C750" s="88" t="s">
        <v>5566</v>
      </c>
      <c r="D750" s="90">
        <v>50</v>
      </c>
      <c r="E750" s="75" t="s">
        <v>5494</v>
      </c>
    </row>
    <row r="751" spans="1:5">
      <c r="A751" s="88">
        <v>202963905</v>
      </c>
      <c r="B751" s="89" t="s">
        <v>4264</v>
      </c>
      <c r="C751" s="88" t="s">
        <v>5567</v>
      </c>
      <c r="D751" s="90">
        <v>0</v>
      </c>
      <c r="E751" s="75" t="s">
        <v>5494</v>
      </c>
    </row>
    <row r="752" spans="1:5">
      <c r="A752" s="88">
        <v>202963907</v>
      </c>
      <c r="B752" s="89" t="s">
        <v>4265</v>
      </c>
      <c r="C752" s="88" t="s">
        <v>5568</v>
      </c>
      <c r="D752" s="90">
        <v>50</v>
      </c>
      <c r="E752" s="75" t="s">
        <v>5494</v>
      </c>
    </row>
    <row r="753" spans="1:5">
      <c r="A753" s="88">
        <v>202963908</v>
      </c>
      <c r="B753" s="89" t="s">
        <v>4266</v>
      </c>
      <c r="C753" s="88" t="s">
        <v>5569</v>
      </c>
      <c r="D753" s="90">
        <v>0</v>
      </c>
      <c r="E753" s="75" t="s">
        <v>5494</v>
      </c>
    </row>
    <row r="754" spans="1:5">
      <c r="A754" s="88">
        <v>202963909</v>
      </c>
      <c r="B754" s="89" t="s">
        <v>4267</v>
      </c>
      <c r="C754" s="88" t="s">
        <v>5570</v>
      </c>
      <c r="D754" s="90">
        <v>50</v>
      </c>
      <c r="E754" s="75" t="s">
        <v>5494</v>
      </c>
    </row>
    <row r="755" spans="1:5">
      <c r="A755" s="88">
        <v>202964132</v>
      </c>
      <c r="B755" s="89" t="s">
        <v>4268</v>
      </c>
      <c r="C755" s="88" t="s">
        <v>5571</v>
      </c>
      <c r="D755" s="90">
        <v>50</v>
      </c>
      <c r="E755" s="75" t="s">
        <v>5494</v>
      </c>
    </row>
    <row r="756" spans="1:5">
      <c r="A756" s="88">
        <v>202964133</v>
      </c>
      <c r="B756" s="89" t="s">
        <v>4269</v>
      </c>
      <c r="C756" s="88" t="s">
        <v>5572</v>
      </c>
      <c r="D756" s="90">
        <v>50</v>
      </c>
      <c r="E756" s="75" t="s">
        <v>5494</v>
      </c>
    </row>
    <row r="757" spans="1:5">
      <c r="A757" s="88">
        <v>202964135</v>
      </c>
      <c r="B757" s="89" t="s">
        <v>4270</v>
      </c>
      <c r="C757" s="88" t="s">
        <v>5573</v>
      </c>
      <c r="D757" s="90">
        <v>50</v>
      </c>
      <c r="E757" s="75" t="s">
        <v>5494</v>
      </c>
    </row>
    <row r="758" spans="1:5">
      <c r="A758" s="88">
        <v>202964138</v>
      </c>
      <c r="B758" s="89" t="s">
        <v>4271</v>
      </c>
      <c r="C758" s="88" t="s">
        <v>5574</v>
      </c>
      <c r="D758" s="90">
        <v>50</v>
      </c>
      <c r="E758" s="75" t="s">
        <v>5494</v>
      </c>
    </row>
    <row r="759" spans="1:5">
      <c r="A759" s="88">
        <v>202964085</v>
      </c>
      <c r="B759" s="89" t="s">
        <v>4272</v>
      </c>
      <c r="C759" s="88" t="s">
        <v>5575</v>
      </c>
      <c r="D759" s="90">
        <v>50</v>
      </c>
      <c r="E759" s="75" t="s">
        <v>5494</v>
      </c>
    </row>
    <row r="760" spans="1:5">
      <c r="A760" s="88">
        <v>202964086</v>
      </c>
      <c r="B760" s="89" t="s">
        <v>4273</v>
      </c>
      <c r="C760" s="88" t="s">
        <v>5576</v>
      </c>
      <c r="D760" s="90">
        <v>50</v>
      </c>
      <c r="E760" s="75" t="s">
        <v>5494</v>
      </c>
    </row>
    <row r="761" spans="1:5">
      <c r="A761" s="88">
        <v>202964095</v>
      </c>
      <c r="B761" s="89" t="s">
        <v>4274</v>
      </c>
      <c r="C761" s="88" t="s">
        <v>5577</v>
      </c>
      <c r="D761" s="90">
        <v>50</v>
      </c>
      <c r="E761" s="75" t="s">
        <v>5494</v>
      </c>
    </row>
    <row r="762" spans="1:5">
      <c r="A762" s="88">
        <v>202964098</v>
      </c>
      <c r="B762" s="89" t="s">
        <v>4275</v>
      </c>
      <c r="C762" s="88" t="s">
        <v>5578</v>
      </c>
      <c r="D762" s="90">
        <v>50</v>
      </c>
      <c r="E762" s="75" t="s">
        <v>5494</v>
      </c>
    </row>
    <row r="763" spans="1:5">
      <c r="A763" s="88">
        <v>202964099</v>
      </c>
      <c r="B763" s="89" t="s">
        <v>4276</v>
      </c>
      <c r="C763" s="88" t="s">
        <v>5579</v>
      </c>
      <c r="D763" s="90">
        <v>50</v>
      </c>
      <c r="E763" s="75" t="s">
        <v>5494</v>
      </c>
    </row>
    <row r="764" spans="1:5">
      <c r="A764" s="88">
        <v>202964101</v>
      </c>
      <c r="B764" s="89" t="s">
        <v>4277</v>
      </c>
      <c r="C764" s="88" t="s">
        <v>5580</v>
      </c>
      <c r="D764" s="90">
        <v>50</v>
      </c>
      <c r="E764" s="75" t="s">
        <v>5494</v>
      </c>
    </row>
    <row r="765" spans="1:5">
      <c r="A765" s="88">
        <v>202964103</v>
      </c>
      <c r="B765" s="89" t="s">
        <v>4278</v>
      </c>
      <c r="C765" s="88" t="s">
        <v>5581</v>
      </c>
      <c r="D765" s="90">
        <v>50</v>
      </c>
      <c r="E765" s="75" t="s">
        <v>5494</v>
      </c>
    </row>
    <row r="766" spans="1:5">
      <c r="A766" s="88">
        <v>202964106</v>
      </c>
      <c r="B766" s="89" t="s">
        <v>4279</v>
      </c>
      <c r="C766" s="88" t="s">
        <v>5582</v>
      </c>
      <c r="D766" s="90">
        <v>50</v>
      </c>
      <c r="E766" s="75" t="s">
        <v>5494</v>
      </c>
    </row>
    <row r="767" spans="1:5">
      <c r="A767" s="88">
        <v>202964110</v>
      </c>
      <c r="B767" s="89" t="s">
        <v>4280</v>
      </c>
      <c r="C767" s="88" t="s">
        <v>5583</v>
      </c>
      <c r="D767" s="90">
        <v>50</v>
      </c>
      <c r="E767" s="75" t="s">
        <v>5494</v>
      </c>
    </row>
    <row r="768" spans="1:5">
      <c r="A768" s="88">
        <v>202963912</v>
      </c>
      <c r="B768" s="89" t="s">
        <v>4281</v>
      </c>
      <c r="C768" s="88" t="s">
        <v>5584</v>
      </c>
      <c r="D768" s="90">
        <v>50</v>
      </c>
      <c r="E768" s="75" t="s">
        <v>5494</v>
      </c>
    </row>
    <row r="769" spans="1:5">
      <c r="A769" s="88">
        <v>202963913</v>
      </c>
      <c r="B769" s="89" t="s">
        <v>4282</v>
      </c>
      <c r="C769" s="88" t="s">
        <v>5585</v>
      </c>
      <c r="D769" s="90">
        <v>50</v>
      </c>
      <c r="E769" s="75" t="s">
        <v>5494</v>
      </c>
    </row>
    <row r="770" spans="1:5">
      <c r="A770" s="88">
        <v>202963910</v>
      </c>
      <c r="B770" s="89" t="s">
        <v>4283</v>
      </c>
      <c r="C770" s="88" t="s">
        <v>5586</v>
      </c>
      <c r="D770" s="90">
        <v>50</v>
      </c>
      <c r="E770" s="75" t="s">
        <v>5494</v>
      </c>
    </row>
    <row r="771" spans="1:5">
      <c r="A771" s="88">
        <v>202963911</v>
      </c>
      <c r="B771" s="89" t="s">
        <v>4284</v>
      </c>
      <c r="C771" s="88" t="s">
        <v>5587</v>
      </c>
      <c r="D771" s="90">
        <v>50</v>
      </c>
      <c r="E771" s="75" t="s">
        <v>5494</v>
      </c>
    </row>
    <row r="772" spans="1:5">
      <c r="A772" s="88">
        <v>202964131</v>
      </c>
      <c r="B772" s="89" t="s">
        <v>4285</v>
      </c>
      <c r="C772" s="88" t="s">
        <v>5588</v>
      </c>
      <c r="D772" s="90">
        <v>50</v>
      </c>
      <c r="E772" s="75" t="s">
        <v>5494</v>
      </c>
    </row>
    <row r="773" spans="1:5">
      <c r="A773" s="88">
        <v>202964093</v>
      </c>
      <c r="B773" s="89" t="s">
        <v>4286</v>
      </c>
      <c r="C773" s="88" t="s">
        <v>5589</v>
      </c>
      <c r="D773" s="90">
        <v>50</v>
      </c>
      <c r="E773" s="75" t="s">
        <v>5494</v>
      </c>
    </row>
    <row r="774" spans="1:5">
      <c r="A774" s="88">
        <v>202964087</v>
      </c>
      <c r="B774" s="89" t="s">
        <v>4287</v>
      </c>
      <c r="C774" s="88" t="s">
        <v>5590</v>
      </c>
      <c r="D774" s="90">
        <v>50</v>
      </c>
      <c r="E774" s="75" t="s">
        <v>5494</v>
      </c>
    </row>
    <row r="775" spans="1:5">
      <c r="A775" s="88">
        <v>202964089</v>
      </c>
      <c r="B775" s="89" t="s">
        <v>4288</v>
      </c>
      <c r="C775" s="88" t="s">
        <v>5591</v>
      </c>
      <c r="D775" s="90">
        <v>50</v>
      </c>
      <c r="E775" s="75" t="s">
        <v>5494</v>
      </c>
    </row>
    <row r="776" spans="1:5">
      <c r="A776" s="88">
        <v>202964090</v>
      </c>
      <c r="B776" s="89" t="s">
        <v>4289</v>
      </c>
      <c r="C776" s="88" t="s">
        <v>5592</v>
      </c>
      <c r="D776" s="90">
        <v>50</v>
      </c>
      <c r="E776" s="75" t="s">
        <v>5494</v>
      </c>
    </row>
    <row r="777" spans="1:5">
      <c r="A777" s="88">
        <v>202964092</v>
      </c>
      <c r="B777" s="89" t="s">
        <v>4290</v>
      </c>
      <c r="C777" s="88" t="s">
        <v>5593</v>
      </c>
      <c r="D777" s="90">
        <v>50</v>
      </c>
      <c r="E777" s="75" t="s">
        <v>5494</v>
      </c>
    </row>
    <row r="778" spans="1:5">
      <c r="A778" s="88">
        <v>202964094</v>
      </c>
      <c r="B778" s="89" t="s">
        <v>4291</v>
      </c>
      <c r="C778" s="88" t="s">
        <v>5594</v>
      </c>
      <c r="D778" s="90">
        <v>50</v>
      </c>
      <c r="E778" s="75" t="s">
        <v>5494</v>
      </c>
    </row>
    <row r="779" spans="1:5">
      <c r="A779" s="88">
        <v>202964096</v>
      </c>
      <c r="B779" s="89" t="s">
        <v>4292</v>
      </c>
      <c r="C779" s="88" t="s">
        <v>5595</v>
      </c>
      <c r="D779" s="90">
        <v>50</v>
      </c>
      <c r="E779" s="75" t="s">
        <v>5494</v>
      </c>
    </row>
    <row r="780" spans="1:5">
      <c r="A780" s="88">
        <v>202964097</v>
      </c>
      <c r="B780" s="89" t="s">
        <v>4293</v>
      </c>
      <c r="C780" s="88" t="s">
        <v>5596</v>
      </c>
      <c r="D780" s="90">
        <v>50</v>
      </c>
      <c r="E780" s="75" t="s">
        <v>5494</v>
      </c>
    </row>
    <row r="781" spans="1:5">
      <c r="A781" s="88">
        <v>202964100</v>
      </c>
      <c r="B781" s="89" t="s">
        <v>4294</v>
      </c>
      <c r="C781" s="88" t="s">
        <v>5597</v>
      </c>
      <c r="D781" s="90">
        <v>50</v>
      </c>
      <c r="E781" s="75" t="s">
        <v>5494</v>
      </c>
    </row>
    <row r="782" spans="1:5">
      <c r="A782" s="88">
        <v>202964121</v>
      </c>
      <c r="B782" s="89" t="s">
        <v>4295</v>
      </c>
      <c r="C782" s="88" t="s">
        <v>5598</v>
      </c>
      <c r="D782" s="90">
        <v>50</v>
      </c>
      <c r="E782" s="75" t="s">
        <v>5494</v>
      </c>
    </row>
    <row r="783" spans="1:5">
      <c r="A783" s="88">
        <v>202964124</v>
      </c>
      <c r="B783" s="89" t="s">
        <v>4296</v>
      </c>
      <c r="C783" s="88" t="s">
        <v>5599</v>
      </c>
      <c r="D783" s="90">
        <v>50</v>
      </c>
      <c r="E783" s="75" t="s">
        <v>5494</v>
      </c>
    </row>
    <row r="784" spans="1:5">
      <c r="A784" s="88">
        <v>202964126</v>
      </c>
      <c r="B784" s="89" t="s">
        <v>4297</v>
      </c>
      <c r="C784" s="88" t="s">
        <v>5600</v>
      </c>
      <c r="D784" s="90">
        <v>50</v>
      </c>
      <c r="E784" s="75" t="s">
        <v>5494</v>
      </c>
    </row>
    <row r="785" spans="1:5">
      <c r="A785" s="88">
        <v>202963888</v>
      </c>
      <c r="B785" s="89" t="s">
        <v>4298</v>
      </c>
      <c r="C785" s="88" t="s">
        <v>5601</v>
      </c>
      <c r="D785" s="90">
        <v>50</v>
      </c>
      <c r="E785" s="75" t="s">
        <v>5494</v>
      </c>
    </row>
    <row r="786" spans="1:5">
      <c r="A786" s="88">
        <v>202963886</v>
      </c>
      <c r="B786" s="89" t="s">
        <v>4299</v>
      </c>
      <c r="C786" s="88" t="s">
        <v>5602</v>
      </c>
      <c r="D786" s="90">
        <v>50</v>
      </c>
      <c r="E786" s="75" t="s">
        <v>5494</v>
      </c>
    </row>
    <row r="787" spans="1:5">
      <c r="A787" s="88">
        <v>202963889</v>
      </c>
      <c r="B787" s="89" t="s">
        <v>4300</v>
      </c>
      <c r="C787" s="88" t="s">
        <v>5603</v>
      </c>
      <c r="D787" s="90">
        <v>50</v>
      </c>
      <c r="E787" s="75" t="s">
        <v>5494</v>
      </c>
    </row>
    <row r="788" spans="1:5">
      <c r="A788" s="88">
        <v>202963887</v>
      </c>
      <c r="B788" s="89" t="s">
        <v>4301</v>
      </c>
      <c r="C788" s="88" t="s">
        <v>5604</v>
      </c>
      <c r="D788" s="90">
        <v>50</v>
      </c>
      <c r="E788" s="75" t="s">
        <v>5494</v>
      </c>
    </row>
    <row r="789" spans="1:5">
      <c r="A789" s="88">
        <v>202964344</v>
      </c>
      <c r="B789" s="89" t="s">
        <v>4302</v>
      </c>
      <c r="C789" s="88" t="s">
        <v>5605</v>
      </c>
      <c r="D789" s="90">
        <v>50</v>
      </c>
      <c r="E789" s="75" t="s">
        <v>5494</v>
      </c>
    </row>
    <row r="790" spans="1:5">
      <c r="A790" s="88">
        <v>202964346</v>
      </c>
      <c r="B790" s="89" t="s">
        <v>4303</v>
      </c>
      <c r="C790" s="88" t="s">
        <v>5606</v>
      </c>
      <c r="D790" s="90">
        <v>50</v>
      </c>
      <c r="E790" s="75" t="s">
        <v>5494</v>
      </c>
    </row>
    <row r="791" spans="1:5">
      <c r="A791" s="88">
        <v>202964348</v>
      </c>
      <c r="B791" s="89" t="s">
        <v>4304</v>
      </c>
      <c r="C791" s="88" t="s">
        <v>5607</v>
      </c>
      <c r="D791" s="90">
        <v>50</v>
      </c>
      <c r="E791" s="75" t="s">
        <v>5494</v>
      </c>
    </row>
    <row r="792" spans="1:5">
      <c r="A792" s="88">
        <v>202964351</v>
      </c>
      <c r="B792" s="89" t="s">
        <v>4305</v>
      </c>
      <c r="C792" s="88" t="s">
        <v>5608</v>
      </c>
      <c r="D792" s="90">
        <v>50</v>
      </c>
      <c r="E792" s="75" t="s">
        <v>5494</v>
      </c>
    </row>
    <row r="793" spans="1:5">
      <c r="A793" s="88">
        <v>202964353</v>
      </c>
      <c r="B793" s="89" t="s">
        <v>4306</v>
      </c>
      <c r="C793" s="88" t="s">
        <v>5609</v>
      </c>
      <c r="D793" s="90">
        <v>50</v>
      </c>
      <c r="E793" s="75" t="s">
        <v>5494</v>
      </c>
    </row>
    <row r="794" spans="1:5">
      <c r="A794" s="88">
        <v>202964349</v>
      </c>
      <c r="B794" s="89" t="s">
        <v>4307</v>
      </c>
      <c r="C794" s="88" t="s">
        <v>5610</v>
      </c>
      <c r="D794" s="90">
        <v>50</v>
      </c>
      <c r="E794" s="75" t="s">
        <v>5494</v>
      </c>
    </row>
    <row r="795" spans="1:5">
      <c r="A795" s="88">
        <v>202964350</v>
      </c>
      <c r="B795" s="89" t="s">
        <v>4308</v>
      </c>
      <c r="C795" s="88" t="s">
        <v>5611</v>
      </c>
      <c r="D795" s="90">
        <v>50</v>
      </c>
      <c r="E795" s="75" t="s">
        <v>5494</v>
      </c>
    </row>
    <row r="796" spans="1:5">
      <c r="A796" s="88">
        <v>202964352</v>
      </c>
      <c r="B796" s="89" t="s">
        <v>4309</v>
      </c>
      <c r="C796" s="88" t="s">
        <v>5612</v>
      </c>
      <c r="D796" s="90">
        <v>50</v>
      </c>
      <c r="E796" s="75" t="s">
        <v>5494</v>
      </c>
    </row>
    <row r="797" spans="1:5">
      <c r="A797" s="88">
        <v>202964355</v>
      </c>
      <c r="B797" s="89" t="s">
        <v>4310</v>
      </c>
      <c r="C797" s="88" t="s">
        <v>5613</v>
      </c>
      <c r="D797" s="90">
        <v>50</v>
      </c>
      <c r="E797" s="75" t="s">
        <v>5494</v>
      </c>
    </row>
    <row r="798" spans="1:5">
      <c r="A798" s="88">
        <v>202964327</v>
      </c>
      <c r="B798" s="89" t="s">
        <v>4311</v>
      </c>
      <c r="C798" s="88" t="s">
        <v>5614</v>
      </c>
      <c r="D798" s="90">
        <v>50</v>
      </c>
      <c r="E798" s="75" t="s">
        <v>5494</v>
      </c>
    </row>
    <row r="799" spans="1:5">
      <c r="A799" s="88">
        <v>202964368</v>
      </c>
      <c r="B799" s="89" t="s">
        <v>4312</v>
      </c>
      <c r="C799" s="88" t="s">
        <v>5615</v>
      </c>
      <c r="D799" s="90">
        <v>50</v>
      </c>
      <c r="E799" s="75" t="s">
        <v>5494</v>
      </c>
    </row>
    <row r="800" spans="1:5">
      <c r="A800" s="88">
        <v>202964376</v>
      </c>
      <c r="B800" s="89" t="s">
        <v>4313</v>
      </c>
      <c r="C800" s="88" t="s">
        <v>5616</v>
      </c>
      <c r="D800" s="90">
        <v>50</v>
      </c>
      <c r="E800" s="75" t="s">
        <v>5494</v>
      </c>
    </row>
    <row r="801" spans="1:5">
      <c r="A801" s="88">
        <v>202964372</v>
      </c>
      <c r="B801" s="89" t="s">
        <v>4314</v>
      </c>
      <c r="C801" s="88" t="s">
        <v>5617</v>
      </c>
      <c r="D801" s="90">
        <v>50</v>
      </c>
      <c r="E801" s="75" t="s">
        <v>5494</v>
      </c>
    </row>
    <row r="802" spans="1:5">
      <c r="A802" s="88">
        <v>202963953</v>
      </c>
      <c r="B802" s="89" t="s">
        <v>4315</v>
      </c>
      <c r="C802" s="88" t="s">
        <v>5618</v>
      </c>
      <c r="D802" s="90">
        <v>0</v>
      </c>
      <c r="E802" s="75" t="s">
        <v>5494</v>
      </c>
    </row>
    <row r="803" spans="1:5">
      <c r="A803" s="88">
        <v>202963949</v>
      </c>
      <c r="B803" s="89" t="s">
        <v>4316</v>
      </c>
      <c r="C803" s="88" t="s">
        <v>5619</v>
      </c>
      <c r="D803" s="90">
        <v>50</v>
      </c>
      <c r="E803" s="75" t="s">
        <v>5494</v>
      </c>
    </row>
    <row r="804" spans="1:5">
      <c r="A804" s="88">
        <v>202963943</v>
      </c>
      <c r="B804" s="89" t="s">
        <v>4317</v>
      </c>
      <c r="C804" s="88" t="s">
        <v>5620</v>
      </c>
      <c r="D804" s="90">
        <v>50</v>
      </c>
      <c r="E804" s="75" t="s">
        <v>5494</v>
      </c>
    </row>
    <row r="805" spans="1:5">
      <c r="A805" s="88">
        <v>202963950</v>
      </c>
      <c r="B805" s="89" t="s">
        <v>4318</v>
      </c>
      <c r="C805" s="88" t="s">
        <v>5621</v>
      </c>
      <c r="D805" s="90">
        <v>50</v>
      </c>
      <c r="E805" s="75" t="s">
        <v>5494</v>
      </c>
    </row>
    <row r="806" spans="1:5">
      <c r="A806" s="88">
        <v>202964243</v>
      </c>
      <c r="B806" s="89" t="s">
        <v>4319</v>
      </c>
      <c r="C806" s="88" t="s">
        <v>5622</v>
      </c>
      <c r="D806" s="90">
        <v>50</v>
      </c>
      <c r="E806" s="75" t="s">
        <v>5494</v>
      </c>
    </row>
    <row r="807" spans="1:5">
      <c r="A807" s="88">
        <v>202964250</v>
      </c>
      <c r="B807" s="89" t="s">
        <v>4320</v>
      </c>
      <c r="C807" s="88" t="s">
        <v>5623</v>
      </c>
      <c r="D807" s="90">
        <v>50</v>
      </c>
      <c r="E807" s="75" t="s">
        <v>5494</v>
      </c>
    </row>
    <row r="808" spans="1:5">
      <c r="A808" s="88">
        <v>202964251</v>
      </c>
      <c r="B808" s="89" t="s">
        <v>4321</v>
      </c>
      <c r="C808" s="88" t="s">
        <v>5624</v>
      </c>
      <c r="D808" s="90">
        <v>50</v>
      </c>
      <c r="E808" s="75" t="s">
        <v>5494</v>
      </c>
    </row>
    <row r="809" spans="1:5">
      <c r="A809" s="88">
        <v>202964252</v>
      </c>
      <c r="B809" s="89" t="s">
        <v>4322</v>
      </c>
      <c r="C809" s="88" t="s">
        <v>5625</v>
      </c>
      <c r="D809" s="90">
        <v>50</v>
      </c>
      <c r="E809" s="75" t="s">
        <v>5494</v>
      </c>
    </row>
    <row r="810" spans="1:5">
      <c r="A810" s="88">
        <v>202964255</v>
      </c>
      <c r="B810" s="89" t="s">
        <v>4323</v>
      </c>
      <c r="C810" s="88" t="s">
        <v>5626</v>
      </c>
      <c r="D810" s="90">
        <v>50</v>
      </c>
      <c r="E810" s="75" t="s">
        <v>5494</v>
      </c>
    </row>
    <row r="811" spans="1:5">
      <c r="A811" s="88">
        <v>202964257</v>
      </c>
      <c r="B811" s="89" t="s">
        <v>4324</v>
      </c>
      <c r="C811" s="88" t="s">
        <v>5627</v>
      </c>
      <c r="D811" s="90">
        <v>50</v>
      </c>
      <c r="E811" s="75" t="s">
        <v>5494</v>
      </c>
    </row>
    <row r="812" spans="1:5">
      <c r="A812" s="88">
        <v>202964260</v>
      </c>
      <c r="B812" s="89" t="s">
        <v>4325</v>
      </c>
      <c r="C812" s="88" t="s">
        <v>5628</v>
      </c>
      <c r="D812" s="90">
        <v>50</v>
      </c>
      <c r="E812" s="75" t="s">
        <v>5494</v>
      </c>
    </row>
    <row r="813" spans="1:5">
      <c r="A813" s="88">
        <v>202964249</v>
      </c>
      <c r="B813" s="89" t="s">
        <v>4326</v>
      </c>
      <c r="C813" s="88" t="s">
        <v>5629</v>
      </c>
      <c r="D813" s="90">
        <v>50</v>
      </c>
      <c r="E813" s="75" t="s">
        <v>5494</v>
      </c>
    </row>
    <row r="814" spans="1:5">
      <c r="A814" s="88">
        <v>202964254</v>
      </c>
      <c r="B814" s="89" t="s">
        <v>4327</v>
      </c>
      <c r="C814" s="88" t="s">
        <v>5630</v>
      </c>
      <c r="D814" s="90">
        <v>50</v>
      </c>
      <c r="E814" s="75" t="s">
        <v>5494</v>
      </c>
    </row>
    <row r="815" spans="1:5">
      <c r="A815" s="88">
        <v>202964256</v>
      </c>
      <c r="B815" s="89" t="s">
        <v>4328</v>
      </c>
      <c r="C815" s="88" t="s">
        <v>5631</v>
      </c>
      <c r="D815" s="90">
        <v>50</v>
      </c>
      <c r="E815" s="75" t="s">
        <v>5494</v>
      </c>
    </row>
    <row r="816" spans="1:5">
      <c r="A816" s="88">
        <v>202964253</v>
      </c>
      <c r="B816" s="89" t="s">
        <v>4329</v>
      </c>
      <c r="C816" s="88" t="s">
        <v>5632</v>
      </c>
      <c r="D816" s="90">
        <v>50</v>
      </c>
      <c r="E816" s="75" t="s">
        <v>5494</v>
      </c>
    </row>
    <row r="817" spans="1:5">
      <c r="A817" s="88">
        <v>202964259</v>
      </c>
      <c r="B817" s="89" t="s">
        <v>4330</v>
      </c>
      <c r="C817" s="88" t="s">
        <v>5633</v>
      </c>
      <c r="D817" s="90">
        <v>50</v>
      </c>
      <c r="E817" s="75" t="s">
        <v>5494</v>
      </c>
    </row>
    <row r="818" spans="1:5">
      <c r="A818" s="88">
        <v>202964258</v>
      </c>
      <c r="B818" s="89" t="s">
        <v>4331</v>
      </c>
      <c r="C818" s="88" t="s">
        <v>5634</v>
      </c>
      <c r="D818" s="90">
        <v>50</v>
      </c>
      <c r="E818" s="75" t="s">
        <v>5494</v>
      </c>
    </row>
    <row r="819" spans="1:5">
      <c r="A819" s="88">
        <v>202964054</v>
      </c>
      <c r="B819" s="89" t="s">
        <v>4332</v>
      </c>
      <c r="C819" s="88" t="s">
        <v>5635</v>
      </c>
      <c r="D819" s="90">
        <v>0</v>
      </c>
      <c r="E819" s="75" t="s">
        <v>5494</v>
      </c>
    </row>
    <row r="820" spans="1:5">
      <c r="A820" s="88">
        <v>202964057</v>
      </c>
      <c r="B820" s="89" t="s">
        <v>28</v>
      </c>
      <c r="C820" s="88" t="s">
        <v>5636</v>
      </c>
      <c r="D820" s="90">
        <v>50</v>
      </c>
      <c r="E820" s="75" t="s">
        <v>5494</v>
      </c>
    </row>
    <row r="821" spans="1:5">
      <c r="A821" s="88">
        <v>202964055</v>
      </c>
      <c r="B821" s="89" t="s">
        <v>4333</v>
      </c>
      <c r="C821" s="88" t="s">
        <v>5637</v>
      </c>
      <c r="D821" s="90">
        <v>50</v>
      </c>
      <c r="E821" s="75" t="s">
        <v>5494</v>
      </c>
    </row>
    <row r="822" spans="1:5">
      <c r="A822" s="88">
        <v>202964061</v>
      </c>
      <c r="B822" s="89" t="s">
        <v>4334</v>
      </c>
      <c r="C822" s="88" t="s">
        <v>5638</v>
      </c>
      <c r="D822" s="90">
        <v>50</v>
      </c>
      <c r="E822" s="75" t="s">
        <v>5494</v>
      </c>
    </row>
    <row r="823" spans="1:5">
      <c r="A823" s="88">
        <v>202964465</v>
      </c>
      <c r="B823" s="89" t="s">
        <v>4335</v>
      </c>
      <c r="C823" s="88" t="s">
        <v>5639</v>
      </c>
      <c r="D823" s="90">
        <v>50</v>
      </c>
      <c r="E823" s="75" t="s">
        <v>5494</v>
      </c>
    </row>
    <row r="824" spans="1:5">
      <c r="A824" s="88">
        <v>202964466</v>
      </c>
      <c r="B824" s="89" t="s">
        <v>4336</v>
      </c>
      <c r="C824" s="88" t="s">
        <v>5640</v>
      </c>
      <c r="D824" s="90">
        <v>50</v>
      </c>
      <c r="E824" s="75" t="s">
        <v>5494</v>
      </c>
    </row>
    <row r="825" spans="1:5">
      <c r="A825" s="88">
        <v>202964467</v>
      </c>
      <c r="B825" s="89" t="s">
        <v>4337</v>
      </c>
      <c r="C825" s="88" t="s">
        <v>5641</v>
      </c>
      <c r="D825" s="90">
        <v>50</v>
      </c>
      <c r="E825" s="75" t="s">
        <v>5494</v>
      </c>
    </row>
    <row r="826" spans="1:5">
      <c r="A826" s="88">
        <v>202964475</v>
      </c>
      <c r="B826" s="89" t="s">
        <v>4338</v>
      </c>
      <c r="C826" s="88" t="s">
        <v>5642</v>
      </c>
      <c r="D826" s="90">
        <v>50</v>
      </c>
      <c r="E826" s="75" t="s">
        <v>5494</v>
      </c>
    </row>
    <row r="827" spans="1:5">
      <c r="A827" s="88">
        <v>202964472</v>
      </c>
      <c r="B827" s="89" t="s">
        <v>4339</v>
      </c>
      <c r="C827" s="88" t="s">
        <v>5643</v>
      </c>
      <c r="D827" s="90">
        <v>50</v>
      </c>
      <c r="E827" s="75" t="s">
        <v>5494</v>
      </c>
    </row>
    <row r="828" spans="1:5">
      <c r="A828" s="88">
        <v>202964470</v>
      </c>
      <c r="B828" s="89" t="s">
        <v>4340</v>
      </c>
      <c r="C828" s="88" t="s">
        <v>5644</v>
      </c>
      <c r="D828" s="90">
        <v>50</v>
      </c>
      <c r="E828" s="75" t="s">
        <v>5494</v>
      </c>
    </row>
    <row r="829" spans="1:5">
      <c r="A829" s="88">
        <v>202964468</v>
      </c>
      <c r="B829" s="89" t="s">
        <v>4341</v>
      </c>
      <c r="C829" s="88" t="s">
        <v>5645</v>
      </c>
      <c r="D829" s="90">
        <v>50</v>
      </c>
      <c r="E829" s="75" t="s">
        <v>5494</v>
      </c>
    </row>
    <row r="830" spans="1:5">
      <c r="A830" s="88">
        <v>202964482</v>
      </c>
      <c r="B830" s="89" t="s">
        <v>4342</v>
      </c>
      <c r="C830" s="88" t="s">
        <v>5646</v>
      </c>
      <c r="D830" s="90">
        <v>50</v>
      </c>
      <c r="E830" s="75" t="s">
        <v>5494</v>
      </c>
    </row>
    <row r="831" spans="1:5">
      <c r="A831" s="88">
        <v>202964474</v>
      </c>
      <c r="B831" s="89" t="s">
        <v>4343</v>
      </c>
      <c r="C831" s="88" t="s">
        <v>5647</v>
      </c>
      <c r="D831" s="90">
        <v>50</v>
      </c>
      <c r="E831" s="75" t="s">
        <v>5494</v>
      </c>
    </row>
    <row r="832" spans="1:5">
      <c r="A832" s="88">
        <v>202964469</v>
      </c>
      <c r="B832" s="89" t="s">
        <v>4344</v>
      </c>
      <c r="C832" s="88" t="s">
        <v>5648</v>
      </c>
      <c r="D832" s="90">
        <v>50</v>
      </c>
      <c r="E832" s="75" t="s">
        <v>5494</v>
      </c>
    </row>
    <row r="833" spans="1:5">
      <c r="A833" s="88">
        <v>202964473</v>
      </c>
      <c r="B833" s="89" t="s">
        <v>4345</v>
      </c>
      <c r="C833" s="88" t="s">
        <v>5649</v>
      </c>
      <c r="D833" s="90">
        <v>50</v>
      </c>
      <c r="E833" s="75" t="s">
        <v>5494</v>
      </c>
    </row>
    <row r="834" spans="1:5">
      <c r="A834" s="88">
        <v>202964471</v>
      </c>
      <c r="B834" s="89" t="s">
        <v>4346</v>
      </c>
      <c r="C834" s="88" t="s">
        <v>5650</v>
      </c>
      <c r="D834" s="90">
        <v>50</v>
      </c>
      <c r="E834" s="75" t="s">
        <v>5494</v>
      </c>
    </row>
    <row r="835" spans="1:5">
      <c r="A835" s="88">
        <v>202964476</v>
      </c>
      <c r="B835" s="89" t="s">
        <v>4347</v>
      </c>
      <c r="C835" s="88" t="s">
        <v>5651</v>
      </c>
      <c r="D835" s="90">
        <v>50</v>
      </c>
      <c r="E835" s="75" t="s">
        <v>5494</v>
      </c>
    </row>
    <row r="836" spans="1:5">
      <c r="A836" s="88">
        <v>202964657</v>
      </c>
      <c r="B836" s="89" t="s">
        <v>4348</v>
      </c>
      <c r="C836" s="88" t="s">
        <v>5652</v>
      </c>
      <c r="D836" s="90">
        <v>50</v>
      </c>
      <c r="E836" s="75" t="s">
        <v>5494</v>
      </c>
    </row>
    <row r="837" spans="1:5">
      <c r="A837" s="88">
        <v>202964667</v>
      </c>
      <c r="B837" s="89" t="s">
        <v>4349</v>
      </c>
      <c r="C837" s="88" t="s">
        <v>5653</v>
      </c>
      <c r="D837" s="90">
        <v>50</v>
      </c>
      <c r="E837" s="75" t="s">
        <v>5494</v>
      </c>
    </row>
    <row r="838" spans="1:5">
      <c r="A838" s="88">
        <v>202964634</v>
      </c>
      <c r="B838" s="89" t="s">
        <v>4350</v>
      </c>
      <c r="C838" s="88" t="s">
        <v>5654</v>
      </c>
      <c r="D838" s="90">
        <v>50</v>
      </c>
      <c r="E838" s="75" t="s">
        <v>5494</v>
      </c>
    </row>
    <row r="839" spans="1:5">
      <c r="A839" s="88">
        <v>202964668</v>
      </c>
      <c r="B839" s="89" t="s">
        <v>4351</v>
      </c>
      <c r="C839" s="88" t="s">
        <v>5655</v>
      </c>
      <c r="D839" s="90">
        <v>50</v>
      </c>
      <c r="E839" s="75" t="s">
        <v>5494</v>
      </c>
    </row>
    <row r="840" spans="1:5">
      <c r="A840" s="88">
        <v>202964635</v>
      </c>
      <c r="B840" s="89" t="s">
        <v>4352</v>
      </c>
      <c r="C840" s="88" t="s">
        <v>5656</v>
      </c>
      <c r="D840" s="90">
        <v>50</v>
      </c>
      <c r="E840" s="75" t="s">
        <v>5494</v>
      </c>
    </row>
    <row r="841" spans="1:5">
      <c r="A841" s="88">
        <v>202964675</v>
      </c>
      <c r="B841" s="89" t="s">
        <v>4353</v>
      </c>
      <c r="C841" s="88" t="s">
        <v>5657</v>
      </c>
      <c r="D841" s="90">
        <v>50</v>
      </c>
      <c r="E841" s="75" t="s">
        <v>5494</v>
      </c>
    </row>
    <row r="842" spans="1:5">
      <c r="A842" s="88">
        <v>202964633</v>
      </c>
      <c r="B842" s="89" t="s">
        <v>4354</v>
      </c>
      <c r="C842" s="88" t="s">
        <v>5658</v>
      </c>
      <c r="D842" s="90">
        <v>0</v>
      </c>
      <c r="E842" s="75" t="s">
        <v>5494</v>
      </c>
    </row>
    <row r="843" spans="1:5">
      <c r="A843" s="88">
        <v>202964640</v>
      </c>
      <c r="B843" s="89" t="s">
        <v>4355</v>
      </c>
      <c r="C843" s="88" t="s">
        <v>5659</v>
      </c>
      <c r="D843" s="90">
        <v>50</v>
      </c>
      <c r="E843" s="75" t="s">
        <v>5494</v>
      </c>
    </row>
    <row r="844" spans="1:5">
      <c r="A844" s="88">
        <v>202964566</v>
      </c>
      <c r="B844" s="89" t="s">
        <v>4356</v>
      </c>
      <c r="C844" s="88" t="s">
        <v>5660</v>
      </c>
      <c r="D844" s="90">
        <v>50</v>
      </c>
      <c r="E844" s="75" t="s">
        <v>5494</v>
      </c>
    </row>
    <row r="845" spans="1:5">
      <c r="A845" s="88">
        <v>202964576</v>
      </c>
      <c r="B845" s="89" t="s">
        <v>4357</v>
      </c>
      <c r="C845" s="88" t="s">
        <v>5661</v>
      </c>
      <c r="D845" s="90">
        <v>50</v>
      </c>
      <c r="E845" s="75" t="s">
        <v>5494</v>
      </c>
    </row>
    <row r="846" spans="1:5">
      <c r="A846" s="88">
        <v>202964543</v>
      </c>
      <c r="B846" s="89" t="s">
        <v>4358</v>
      </c>
      <c r="C846" s="88" t="s">
        <v>5662</v>
      </c>
      <c r="D846" s="90">
        <v>50</v>
      </c>
      <c r="E846" s="75" t="s">
        <v>5494</v>
      </c>
    </row>
    <row r="847" spans="1:5">
      <c r="A847" s="88">
        <v>202964586</v>
      </c>
      <c r="B847" s="89" t="s">
        <v>4359</v>
      </c>
      <c r="C847" s="88" t="s">
        <v>5663</v>
      </c>
      <c r="D847" s="90">
        <v>50</v>
      </c>
      <c r="E847" s="75" t="s">
        <v>5494</v>
      </c>
    </row>
    <row r="848" spans="1:5">
      <c r="A848" s="88">
        <v>202964550</v>
      </c>
      <c r="B848" s="89" t="s">
        <v>4360</v>
      </c>
      <c r="C848" s="88" t="s">
        <v>5664</v>
      </c>
      <c r="D848" s="90">
        <v>50</v>
      </c>
      <c r="E848" s="75" t="s">
        <v>5494</v>
      </c>
    </row>
    <row r="849" spans="1:5">
      <c r="A849" s="88">
        <v>202964583</v>
      </c>
      <c r="B849" s="89" t="s">
        <v>4361</v>
      </c>
      <c r="C849" s="88" t="s">
        <v>5665</v>
      </c>
      <c r="D849" s="90">
        <v>50</v>
      </c>
      <c r="E849" s="75" t="s">
        <v>5494</v>
      </c>
    </row>
    <row r="850" spans="1:5">
      <c r="A850" s="88">
        <v>202964545</v>
      </c>
      <c r="B850" s="89" t="s">
        <v>4362</v>
      </c>
      <c r="C850" s="88" t="s">
        <v>5666</v>
      </c>
      <c r="D850" s="90">
        <v>50</v>
      </c>
      <c r="E850" s="75" t="s">
        <v>5494</v>
      </c>
    </row>
    <row r="851" spans="1:5">
      <c r="A851" s="88">
        <v>202964548</v>
      </c>
      <c r="B851" s="89" t="s">
        <v>4363</v>
      </c>
      <c r="C851" s="88" t="s">
        <v>5667</v>
      </c>
      <c r="D851" s="90">
        <v>50</v>
      </c>
      <c r="E851" s="75" t="s">
        <v>5494</v>
      </c>
    </row>
    <row r="852" spans="1:5">
      <c r="A852" s="88">
        <v>202964623</v>
      </c>
      <c r="B852" s="89" t="s">
        <v>4364</v>
      </c>
      <c r="C852" s="88" t="s">
        <v>5668</v>
      </c>
      <c r="D852" s="90">
        <v>50</v>
      </c>
      <c r="E852" s="75" t="s">
        <v>5494</v>
      </c>
    </row>
    <row r="853" spans="1:5">
      <c r="A853" s="88">
        <v>202964613</v>
      </c>
      <c r="B853" s="89" t="s">
        <v>4365</v>
      </c>
      <c r="C853" s="88" t="s">
        <v>5669</v>
      </c>
      <c r="D853" s="90">
        <v>50</v>
      </c>
      <c r="E853" s="75" t="s">
        <v>5494</v>
      </c>
    </row>
    <row r="854" spans="1:5">
      <c r="A854" s="88">
        <v>202964591</v>
      </c>
      <c r="B854" s="89" t="s">
        <v>4366</v>
      </c>
      <c r="C854" s="88" t="s">
        <v>5670</v>
      </c>
      <c r="D854" s="90">
        <v>0</v>
      </c>
      <c r="E854" s="75" t="s">
        <v>5494</v>
      </c>
    </row>
    <row r="855" spans="1:5">
      <c r="A855" s="88">
        <v>202964625</v>
      </c>
      <c r="B855" s="89" t="s">
        <v>4367</v>
      </c>
      <c r="C855" s="88" t="s">
        <v>5671</v>
      </c>
      <c r="D855" s="90">
        <v>50</v>
      </c>
      <c r="E855" s="75" t="s">
        <v>5494</v>
      </c>
    </row>
    <row r="856" spans="1:5">
      <c r="A856" s="88">
        <v>202964593</v>
      </c>
      <c r="B856" s="89" t="s">
        <v>4368</v>
      </c>
      <c r="C856" s="88" t="s">
        <v>5672</v>
      </c>
      <c r="D856" s="90">
        <v>50</v>
      </c>
      <c r="E856" s="75" t="s">
        <v>5494</v>
      </c>
    </row>
    <row r="857" spans="1:5">
      <c r="A857" s="88">
        <v>202964631</v>
      </c>
      <c r="B857" s="89" t="s">
        <v>4369</v>
      </c>
      <c r="C857" s="88" t="s">
        <v>5673</v>
      </c>
      <c r="D857" s="90">
        <v>0</v>
      </c>
      <c r="E857" s="75" t="s">
        <v>5494</v>
      </c>
    </row>
    <row r="858" spans="1:5">
      <c r="A858" s="88">
        <v>202964588</v>
      </c>
      <c r="B858" s="89" t="s">
        <v>4370</v>
      </c>
      <c r="C858" s="88" t="s">
        <v>5674</v>
      </c>
      <c r="D858" s="90">
        <v>0</v>
      </c>
      <c r="E858" s="75" t="s">
        <v>5494</v>
      </c>
    </row>
    <row r="859" spans="1:5">
      <c r="A859" s="88">
        <v>202964595</v>
      </c>
      <c r="B859" s="89" t="s">
        <v>4371</v>
      </c>
      <c r="C859" s="88" t="s">
        <v>5675</v>
      </c>
      <c r="D859" s="90">
        <v>50</v>
      </c>
      <c r="E859" s="75" t="s">
        <v>5494</v>
      </c>
    </row>
    <row r="860" spans="1:5">
      <c r="A860" s="82">
        <v>201403180</v>
      </c>
      <c r="B860" s="83" t="s">
        <v>281</v>
      </c>
      <c r="C860" s="82" t="s">
        <v>5676</v>
      </c>
      <c r="D860" s="90">
        <v>0</v>
      </c>
      <c r="E860" s="75" t="s">
        <v>5494</v>
      </c>
    </row>
    <row r="861" spans="1:5">
      <c r="A861" s="82">
        <v>201403181</v>
      </c>
      <c r="B861" s="83" t="s">
        <v>282</v>
      </c>
      <c r="C861" s="82" t="s">
        <v>5677</v>
      </c>
      <c r="D861" s="90">
        <v>50</v>
      </c>
      <c r="E861" s="75" t="s">
        <v>5494</v>
      </c>
    </row>
    <row r="862" spans="1:5">
      <c r="A862" s="82">
        <v>201403182</v>
      </c>
      <c r="B862" s="83" t="s">
        <v>283</v>
      </c>
      <c r="C862" s="82" t="s">
        <v>5678</v>
      </c>
      <c r="D862" s="90">
        <v>50</v>
      </c>
      <c r="E862" s="75" t="s">
        <v>5494</v>
      </c>
    </row>
    <row r="863" spans="1:5">
      <c r="A863" s="82">
        <v>201403183</v>
      </c>
      <c r="B863" s="83" t="s">
        <v>284</v>
      </c>
      <c r="C863" s="82" t="s">
        <v>5679</v>
      </c>
      <c r="D863" s="90">
        <v>50</v>
      </c>
      <c r="E863" s="75" t="s">
        <v>5494</v>
      </c>
    </row>
    <row r="864" spans="1:5">
      <c r="A864" s="82">
        <v>201403184</v>
      </c>
      <c r="B864" s="83" t="s">
        <v>285</v>
      </c>
      <c r="C864" s="82" t="s">
        <v>5680</v>
      </c>
      <c r="D864" s="90">
        <v>50</v>
      </c>
      <c r="E864" s="75" t="s">
        <v>5494</v>
      </c>
    </row>
    <row r="865" spans="1:5">
      <c r="A865" s="82">
        <v>201403185</v>
      </c>
      <c r="B865" s="83" t="s">
        <v>286</v>
      </c>
      <c r="C865" s="82" t="s">
        <v>5681</v>
      </c>
      <c r="D865" s="90">
        <v>50</v>
      </c>
      <c r="E865" s="75" t="s">
        <v>5494</v>
      </c>
    </row>
    <row r="866" spans="1:5">
      <c r="A866" s="82">
        <v>201403186</v>
      </c>
      <c r="B866" s="83" t="s">
        <v>287</v>
      </c>
      <c r="C866" s="82" t="s">
        <v>5509</v>
      </c>
      <c r="D866" s="90">
        <v>50</v>
      </c>
      <c r="E866" s="75" t="s">
        <v>5494</v>
      </c>
    </row>
    <row r="867" spans="1:5">
      <c r="A867" s="82">
        <v>201403187</v>
      </c>
      <c r="B867" s="83" t="s">
        <v>288</v>
      </c>
      <c r="C867" s="82" t="s">
        <v>5682</v>
      </c>
      <c r="D867" s="90">
        <v>50</v>
      </c>
      <c r="E867" s="75" t="s">
        <v>5494</v>
      </c>
    </row>
    <row r="868" spans="1:5">
      <c r="A868" s="82">
        <v>201403188</v>
      </c>
      <c r="B868" s="83" t="s">
        <v>289</v>
      </c>
      <c r="C868" s="82" t="s">
        <v>5683</v>
      </c>
      <c r="D868" s="90">
        <v>50</v>
      </c>
      <c r="E868" s="75" t="s">
        <v>5494</v>
      </c>
    </row>
    <row r="869" spans="1:5">
      <c r="A869" s="82">
        <v>201403189</v>
      </c>
      <c r="B869" s="83" t="s">
        <v>290</v>
      </c>
      <c r="C869" s="82" t="s">
        <v>5684</v>
      </c>
      <c r="D869" s="90">
        <v>50</v>
      </c>
      <c r="E869" s="75" t="s">
        <v>5494</v>
      </c>
    </row>
    <row r="870" spans="1:5">
      <c r="A870" s="82">
        <v>201403190</v>
      </c>
      <c r="B870" s="83" t="s">
        <v>291</v>
      </c>
      <c r="C870" s="82" t="s">
        <v>5685</v>
      </c>
      <c r="D870" s="90">
        <v>50</v>
      </c>
      <c r="E870" s="75" t="s">
        <v>5494</v>
      </c>
    </row>
    <row r="871" spans="1:5">
      <c r="A871" s="82">
        <v>201403191</v>
      </c>
      <c r="B871" s="83" t="s">
        <v>292</v>
      </c>
      <c r="C871" s="82" t="s">
        <v>5686</v>
      </c>
      <c r="D871" s="90">
        <v>50</v>
      </c>
      <c r="E871" s="75" t="s">
        <v>5494</v>
      </c>
    </row>
    <row r="872" spans="1:5">
      <c r="A872" s="82">
        <v>201403192</v>
      </c>
      <c r="B872" s="83" t="s">
        <v>293</v>
      </c>
      <c r="C872" s="82" t="s">
        <v>5687</v>
      </c>
      <c r="D872" s="90">
        <v>50</v>
      </c>
      <c r="E872" s="75" t="s">
        <v>5494</v>
      </c>
    </row>
    <row r="873" spans="1:5">
      <c r="A873" s="82">
        <v>201403193</v>
      </c>
      <c r="B873" s="83" t="s">
        <v>294</v>
      </c>
      <c r="C873" s="82" t="s">
        <v>5688</v>
      </c>
      <c r="D873" s="90">
        <v>0</v>
      </c>
      <c r="E873" s="75" t="s">
        <v>5494</v>
      </c>
    </row>
    <row r="874" spans="1:5">
      <c r="A874" s="82">
        <v>201403194</v>
      </c>
      <c r="B874" s="83" t="s">
        <v>295</v>
      </c>
      <c r="C874" s="82" t="s">
        <v>5689</v>
      </c>
      <c r="D874" s="90">
        <v>0</v>
      </c>
      <c r="E874" s="75" t="s">
        <v>5494</v>
      </c>
    </row>
    <row r="875" spans="1:5">
      <c r="A875" s="82">
        <v>201403195</v>
      </c>
      <c r="B875" s="83" t="s">
        <v>296</v>
      </c>
      <c r="C875" s="82" t="s">
        <v>5690</v>
      </c>
      <c r="D875" s="90">
        <v>50</v>
      </c>
      <c r="E875" s="75" t="s">
        <v>5494</v>
      </c>
    </row>
    <row r="876" spans="1:5">
      <c r="A876" s="82">
        <v>201403196</v>
      </c>
      <c r="B876" s="83" t="s">
        <v>297</v>
      </c>
      <c r="C876" s="82" t="s">
        <v>5691</v>
      </c>
      <c r="D876" s="90">
        <v>0</v>
      </c>
      <c r="E876" s="75" t="s">
        <v>5494</v>
      </c>
    </row>
    <row r="877" spans="1:5">
      <c r="A877" s="82">
        <v>201403197</v>
      </c>
      <c r="B877" s="83" t="s">
        <v>298</v>
      </c>
      <c r="C877" s="82" t="s">
        <v>5692</v>
      </c>
      <c r="D877" s="90">
        <v>50</v>
      </c>
      <c r="E877" s="75" t="s">
        <v>5494</v>
      </c>
    </row>
    <row r="878" spans="1:5">
      <c r="A878" s="82">
        <v>201403198</v>
      </c>
      <c r="B878" s="83" t="s">
        <v>299</v>
      </c>
      <c r="C878" s="82" t="s">
        <v>5693</v>
      </c>
      <c r="D878" s="90">
        <v>50</v>
      </c>
      <c r="E878" s="75" t="s">
        <v>5494</v>
      </c>
    </row>
    <row r="879" spans="1:5">
      <c r="A879" s="82">
        <v>201403199</v>
      </c>
      <c r="B879" s="83" t="s">
        <v>300</v>
      </c>
      <c r="C879" s="82" t="s">
        <v>5694</v>
      </c>
      <c r="D879" s="90">
        <v>50</v>
      </c>
      <c r="E879" s="75" t="s">
        <v>5494</v>
      </c>
    </row>
    <row r="880" spans="1:5">
      <c r="A880" s="82">
        <v>201403200</v>
      </c>
      <c r="B880" s="83" t="s">
        <v>301</v>
      </c>
      <c r="C880" s="82" t="s">
        <v>5695</v>
      </c>
      <c r="D880" s="90">
        <v>0</v>
      </c>
      <c r="E880" s="75" t="s">
        <v>5494</v>
      </c>
    </row>
    <row r="881" spans="1:5">
      <c r="A881" s="82">
        <v>201403201</v>
      </c>
      <c r="B881" s="83" t="s">
        <v>302</v>
      </c>
      <c r="C881" s="82" t="s">
        <v>5696</v>
      </c>
      <c r="D881" s="90">
        <v>50</v>
      </c>
      <c r="E881" s="75" t="s">
        <v>5494</v>
      </c>
    </row>
    <row r="882" spans="1:5">
      <c r="A882" s="82">
        <v>201403202</v>
      </c>
      <c r="B882" s="83" t="s">
        <v>303</v>
      </c>
      <c r="C882" s="82" t="s">
        <v>5697</v>
      </c>
      <c r="D882" s="90">
        <v>50</v>
      </c>
      <c r="E882" s="75" t="s">
        <v>5494</v>
      </c>
    </row>
    <row r="883" spans="1:5">
      <c r="A883" s="82">
        <v>201403203</v>
      </c>
      <c r="B883" s="83" t="s">
        <v>304</v>
      </c>
      <c r="C883" s="82" t="s">
        <v>5698</v>
      </c>
      <c r="D883" s="90">
        <v>50</v>
      </c>
      <c r="E883" s="75" t="s">
        <v>5494</v>
      </c>
    </row>
    <row r="884" spans="1:5">
      <c r="A884" s="82">
        <v>201403204</v>
      </c>
      <c r="B884" s="83" t="s">
        <v>305</v>
      </c>
      <c r="C884" s="82" t="s">
        <v>5699</v>
      </c>
      <c r="D884" s="90">
        <v>0</v>
      </c>
      <c r="E884" s="75" t="s">
        <v>5494</v>
      </c>
    </row>
    <row r="885" spans="1:5">
      <c r="A885" s="82">
        <v>201403205</v>
      </c>
      <c r="B885" s="83" t="s">
        <v>306</v>
      </c>
      <c r="C885" s="82" t="s">
        <v>5700</v>
      </c>
      <c r="D885" s="90">
        <v>0</v>
      </c>
      <c r="E885" s="75" t="s">
        <v>5494</v>
      </c>
    </row>
    <row r="886" spans="1:5">
      <c r="A886" s="82">
        <v>201403206</v>
      </c>
      <c r="B886" s="83" t="s">
        <v>307</v>
      </c>
      <c r="C886" s="82" t="s">
        <v>5701</v>
      </c>
      <c r="D886" s="90">
        <v>50</v>
      </c>
      <c r="E886" s="75" t="s">
        <v>5494</v>
      </c>
    </row>
    <row r="887" spans="1:5">
      <c r="A887" s="82">
        <v>201403207</v>
      </c>
      <c r="B887" s="83" t="s">
        <v>308</v>
      </c>
      <c r="C887" s="82" t="s">
        <v>5702</v>
      </c>
      <c r="D887" s="90">
        <v>50</v>
      </c>
      <c r="E887" s="75" t="s">
        <v>5494</v>
      </c>
    </row>
    <row r="888" spans="1:5">
      <c r="A888" s="82">
        <v>201403208</v>
      </c>
      <c r="B888" s="83" t="s">
        <v>309</v>
      </c>
      <c r="C888" s="82" t="s">
        <v>5703</v>
      </c>
      <c r="D888" s="90">
        <v>50</v>
      </c>
      <c r="E888" s="75" t="s">
        <v>5494</v>
      </c>
    </row>
    <row r="889" spans="1:5">
      <c r="A889" s="82">
        <v>201403209</v>
      </c>
      <c r="B889" s="83" t="s">
        <v>310</v>
      </c>
      <c r="C889" s="82" t="s">
        <v>5704</v>
      </c>
      <c r="D889" s="90">
        <v>0</v>
      </c>
      <c r="E889" s="75" t="s">
        <v>5494</v>
      </c>
    </row>
    <row r="890" spans="1:5">
      <c r="A890" s="82">
        <v>201403210</v>
      </c>
      <c r="B890" s="83" t="s">
        <v>311</v>
      </c>
      <c r="C890" s="82" t="s">
        <v>5705</v>
      </c>
      <c r="D890" s="90">
        <v>50</v>
      </c>
      <c r="E890" s="75" t="s">
        <v>5494</v>
      </c>
    </row>
    <row r="891" spans="1:5">
      <c r="A891" s="82">
        <v>201403211</v>
      </c>
      <c r="B891" s="83" t="s">
        <v>312</v>
      </c>
      <c r="C891" s="82" t="s">
        <v>5706</v>
      </c>
      <c r="D891" s="90">
        <v>0</v>
      </c>
      <c r="E891" s="75" t="s">
        <v>5494</v>
      </c>
    </row>
    <row r="892" spans="1:5">
      <c r="A892" s="82">
        <v>201403212</v>
      </c>
      <c r="B892" s="83" t="s">
        <v>313</v>
      </c>
      <c r="C892" s="82" t="s">
        <v>5707</v>
      </c>
      <c r="D892" s="90">
        <v>0</v>
      </c>
      <c r="E892" s="75" t="s">
        <v>5494</v>
      </c>
    </row>
    <row r="893" spans="1:5">
      <c r="A893" s="82">
        <v>201403213</v>
      </c>
      <c r="B893" s="83" t="s">
        <v>314</v>
      </c>
      <c r="C893" s="82" t="s">
        <v>5708</v>
      </c>
      <c r="D893" s="90">
        <v>50</v>
      </c>
      <c r="E893" s="75" t="s">
        <v>5494</v>
      </c>
    </row>
    <row r="894" spans="1:5">
      <c r="A894" s="82">
        <v>201403214</v>
      </c>
      <c r="B894" s="83" t="s">
        <v>315</v>
      </c>
      <c r="C894" s="82" t="s">
        <v>5709</v>
      </c>
      <c r="D894" s="90">
        <v>50</v>
      </c>
      <c r="E894" s="75" t="s">
        <v>5494</v>
      </c>
    </row>
    <row r="895" spans="1:5">
      <c r="A895" s="82">
        <v>201403215</v>
      </c>
      <c r="B895" s="83" t="s">
        <v>316</v>
      </c>
      <c r="C895" s="82" t="s">
        <v>5710</v>
      </c>
      <c r="D895" s="90">
        <v>0</v>
      </c>
      <c r="E895" s="75" t="s">
        <v>5494</v>
      </c>
    </row>
    <row r="896" spans="1:5">
      <c r="A896" s="82">
        <v>201403216</v>
      </c>
      <c r="B896" s="83" t="s">
        <v>317</v>
      </c>
      <c r="C896" s="82" t="s">
        <v>5711</v>
      </c>
      <c r="D896" s="90">
        <v>0</v>
      </c>
      <c r="E896" s="75" t="s">
        <v>5494</v>
      </c>
    </row>
    <row r="897" spans="1:5">
      <c r="A897" s="82">
        <v>201403217</v>
      </c>
      <c r="B897" s="83" t="s">
        <v>318</v>
      </c>
      <c r="C897" s="82" t="s">
        <v>5712</v>
      </c>
      <c r="D897" s="90">
        <v>50</v>
      </c>
      <c r="E897" s="75" t="s">
        <v>5494</v>
      </c>
    </row>
    <row r="898" spans="1:5">
      <c r="A898" s="82">
        <v>201403218</v>
      </c>
      <c r="B898" s="83" t="s">
        <v>319</v>
      </c>
      <c r="C898" s="82" t="s">
        <v>5713</v>
      </c>
      <c r="D898" s="90">
        <v>50</v>
      </c>
      <c r="E898" s="75" t="s">
        <v>5494</v>
      </c>
    </row>
    <row r="899" spans="1:5">
      <c r="A899" s="82">
        <v>201403219</v>
      </c>
      <c r="B899" s="83" t="s">
        <v>320</v>
      </c>
      <c r="C899" s="82" t="s">
        <v>5714</v>
      </c>
      <c r="D899" s="90">
        <v>0</v>
      </c>
      <c r="E899" s="75" t="s">
        <v>5494</v>
      </c>
    </row>
    <row r="900" spans="1:5">
      <c r="A900" s="82">
        <v>201403220</v>
      </c>
      <c r="B900" s="83" t="s">
        <v>321</v>
      </c>
      <c r="C900" s="82" t="s">
        <v>5715</v>
      </c>
      <c r="D900" s="90">
        <v>50</v>
      </c>
      <c r="E900" s="75" t="s">
        <v>5494</v>
      </c>
    </row>
    <row r="901" spans="1:5">
      <c r="A901" s="82">
        <v>201403221</v>
      </c>
      <c r="B901" s="83" t="s">
        <v>322</v>
      </c>
      <c r="C901" s="82" t="s">
        <v>5716</v>
      </c>
      <c r="D901" s="90">
        <v>50</v>
      </c>
      <c r="E901" s="75" t="s">
        <v>5494</v>
      </c>
    </row>
    <row r="902" spans="1:5">
      <c r="A902" s="82">
        <v>201403222</v>
      </c>
      <c r="B902" s="83" t="s">
        <v>323</v>
      </c>
      <c r="C902" s="82" t="s">
        <v>5717</v>
      </c>
      <c r="D902" s="90">
        <v>0</v>
      </c>
      <c r="E902" s="75" t="s">
        <v>5494</v>
      </c>
    </row>
    <row r="903" spans="1:5">
      <c r="A903" s="82">
        <v>201403223</v>
      </c>
      <c r="B903" s="83" t="s">
        <v>4372</v>
      </c>
      <c r="C903" s="82" t="s">
        <v>5718</v>
      </c>
      <c r="D903" s="90">
        <v>0</v>
      </c>
      <c r="E903" s="75" t="s">
        <v>5494</v>
      </c>
    </row>
    <row r="904" spans="1:5">
      <c r="A904" s="82">
        <v>201403224</v>
      </c>
      <c r="B904" s="83" t="s">
        <v>324</v>
      </c>
      <c r="C904" s="82" t="s">
        <v>5719</v>
      </c>
      <c r="D904" s="90">
        <v>50</v>
      </c>
      <c r="E904" s="75" t="s">
        <v>5494</v>
      </c>
    </row>
    <row r="905" spans="1:5">
      <c r="A905" s="82">
        <v>201403225</v>
      </c>
      <c r="B905" s="83" t="s">
        <v>325</v>
      </c>
      <c r="C905" s="82" t="s">
        <v>5720</v>
      </c>
      <c r="D905" s="90">
        <v>0</v>
      </c>
      <c r="E905" s="75" t="s">
        <v>5494</v>
      </c>
    </row>
    <row r="906" spans="1:5">
      <c r="A906" s="82">
        <v>201403226</v>
      </c>
      <c r="B906" s="83" t="s">
        <v>326</v>
      </c>
      <c r="C906" s="82" t="s">
        <v>5500</v>
      </c>
      <c r="D906" s="90">
        <v>50</v>
      </c>
      <c r="E906" s="75" t="s">
        <v>5494</v>
      </c>
    </row>
    <row r="907" spans="1:5">
      <c r="A907" s="82">
        <v>201403227</v>
      </c>
      <c r="B907" s="83" t="s">
        <v>327</v>
      </c>
      <c r="C907" s="82" t="s">
        <v>5721</v>
      </c>
      <c r="D907" s="90">
        <v>50</v>
      </c>
      <c r="E907" s="75" t="s">
        <v>5494</v>
      </c>
    </row>
    <row r="908" spans="1:5">
      <c r="A908" s="82">
        <v>201403228</v>
      </c>
      <c r="B908" s="83" t="s">
        <v>328</v>
      </c>
      <c r="C908" s="82" t="s">
        <v>5722</v>
      </c>
      <c r="D908" s="90">
        <v>0</v>
      </c>
      <c r="E908" s="75" t="s">
        <v>5494</v>
      </c>
    </row>
    <row r="909" spans="1:5">
      <c r="A909" s="82">
        <v>201403229</v>
      </c>
      <c r="B909" s="83" t="s">
        <v>329</v>
      </c>
      <c r="C909" s="82" t="s">
        <v>5723</v>
      </c>
      <c r="D909" s="90">
        <v>0</v>
      </c>
      <c r="E909" s="75" t="s">
        <v>5494</v>
      </c>
    </row>
    <row r="910" spans="1:5">
      <c r="A910" s="82">
        <v>201403230</v>
      </c>
      <c r="B910" s="83" t="s">
        <v>330</v>
      </c>
      <c r="C910" s="82" t="s">
        <v>5724</v>
      </c>
      <c r="D910" s="90">
        <v>50</v>
      </c>
      <c r="E910" s="75" t="s">
        <v>5494</v>
      </c>
    </row>
    <row r="911" spans="1:5">
      <c r="A911" s="82">
        <v>201403231</v>
      </c>
      <c r="B911" s="83" t="s">
        <v>331</v>
      </c>
      <c r="C911" s="82" t="s">
        <v>5725</v>
      </c>
      <c r="D911" s="90">
        <v>0</v>
      </c>
      <c r="E911" s="75" t="s">
        <v>5494</v>
      </c>
    </row>
    <row r="912" spans="1:5">
      <c r="A912" s="82">
        <v>201403232</v>
      </c>
      <c r="B912" s="83" t="s">
        <v>332</v>
      </c>
      <c r="C912" s="82" t="s">
        <v>5726</v>
      </c>
      <c r="D912" s="90">
        <v>50</v>
      </c>
      <c r="E912" s="75" t="s">
        <v>5494</v>
      </c>
    </row>
    <row r="913" spans="1:5">
      <c r="A913" s="82">
        <v>201403233</v>
      </c>
      <c r="B913" s="83" t="s">
        <v>333</v>
      </c>
      <c r="C913" s="82" t="s">
        <v>5727</v>
      </c>
      <c r="D913" s="90">
        <v>50</v>
      </c>
      <c r="E913" s="75" t="s">
        <v>5494</v>
      </c>
    </row>
    <row r="914" spans="1:5">
      <c r="A914" s="82">
        <v>201403234</v>
      </c>
      <c r="B914" s="83" t="s">
        <v>334</v>
      </c>
      <c r="C914" s="82" t="s">
        <v>5728</v>
      </c>
      <c r="D914" s="90">
        <v>50</v>
      </c>
      <c r="E914" s="75" t="s">
        <v>5494</v>
      </c>
    </row>
    <row r="915" spans="1:5">
      <c r="A915" s="82">
        <v>201403235</v>
      </c>
      <c r="B915" s="83" t="s">
        <v>335</v>
      </c>
      <c r="C915" s="82" t="s">
        <v>5510</v>
      </c>
      <c r="D915" s="90">
        <v>0</v>
      </c>
      <c r="E915" s="75" t="s">
        <v>5494</v>
      </c>
    </row>
    <row r="916" spans="1:5">
      <c r="A916" s="82">
        <v>201403236</v>
      </c>
      <c r="B916" s="83" t="s">
        <v>336</v>
      </c>
      <c r="C916" s="82" t="s">
        <v>5729</v>
      </c>
      <c r="D916" s="90">
        <v>50</v>
      </c>
      <c r="E916" s="75" t="s">
        <v>5494</v>
      </c>
    </row>
    <row r="917" spans="1:5">
      <c r="A917" s="82">
        <v>201403237</v>
      </c>
      <c r="B917" s="83" t="s">
        <v>337</v>
      </c>
      <c r="C917" s="82" t="s">
        <v>5730</v>
      </c>
      <c r="D917" s="90">
        <v>50</v>
      </c>
      <c r="E917" s="75" t="s">
        <v>5494</v>
      </c>
    </row>
    <row r="918" spans="1:5">
      <c r="A918" s="82">
        <v>201403238</v>
      </c>
      <c r="B918" s="83" t="s">
        <v>338</v>
      </c>
      <c r="C918" s="82" t="s">
        <v>5731</v>
      </c>
      <c r="D918" s="90">
        <v>50</v>
      </c>
      <c r="E918" s="75" t="s">
        <v>5494</v>
      </c>
    </row>
    <row r="919" spans="1:5">
      <c r="A919" s="82">
        <v>201403239</v>
      </c>
      <c r="B919" s="83" t="s">
        <v>339</v>
      </c>
      <c r="C919" s="82" t="s">
        <v>5732</v>
      </c>
      <c r="D919" s="90">
        <v>0</v>
      </c>
      <c r="E919" s="75" t="s">
        <v>5494</v>
      </c>
    </row>
    <row r="920" spans="1:5">
      <c r="A920" s="82">
        <v>201403240</v>
      </c>
      <c r="B920" s="83" t="s">
        <v>340</v>
      </c>
      <c r="C920" s="82" t="s">
        <v>5733</v>
      </c>
      <c r="D920" s="90">
        <v>50</v>
      </c>
      <c r="E920" s="75" t="s">
        <v>5494</v>
      </c>
    </row>
    <row r="921" spans="1:5">
      <c r="A921" s="82">
        <v>201403241</v>
      </c>
      <c r="B921" s="83" t="s">
        <v>341</v>
      </c>
      <c r="C921" s="82" t="s">
        <v>5734</v>
      </c>
      <c r="D921" s="90">
        <v>0</v>
      </c>
      <c r="E921" s="75" t="s">
        <v>5494</v>
      </c>
    </row>
    <row r="922" spans="1:5">
      <c r="A922" s="82">
        <v>201403242</v>
      </c>
      <c r="B922" s="83" t="s">
        <v>342</v>
      </c>
      <c r="C922" s="82" t="s">
        <v>5735</v>
      </c>
      <c r="D922" s="90">
        <v>0</v>
      </c>
      <c r="E922" s="75" t="s">
        <v>5494</v>
      </c>
    </row>
    <row r="923" spans="1:5">
      <c r="A923" s="82">
        <v>201403243</v>
      </c>
      <c r="B923" s="83" t="s">
        <v>343</v>
      </c>
      <c r="C923" s="82" t="s">
        <v>5736</v>
      </c>
      <c r="D923" s="90">
        <v>50</v>
      </c>
      <c r="E923" s="75" t="s">
        <v>5494</v>
      </c>
    </row>
    <row r="924" spans="1:5">
      <c r="A924" s="82">
        <v>201403244</v>
      </c>
      <c r="B924" s="83" t="s">
        <v>344</v>
      </c>
      <c r="C924" s="82" t="s">
        <v>5511</v>
      </c>
      <c r="D924" s="90">
        <v>0</v>
      </c>
      <c r="E924" s="75" t="s">
        <v>5494</v>
      </c>
    </row>
    <row r="925" spans="1:5">
      <c r="A925" s="90">
        <v>201403245</v>
      </c>
      <c r="B925" s="83" t="s">
        <v>345</v>
      </c>
      <c r="C925" s="82" t="s">
        <v>5737</v>
      </c>
      <c r="D925" s="90">
        <v>50</v>
      </c>
      <c r="E925" s="75" t="s">
        <v>5494</v>
      </c>
    </row>
    <row r="926" spans="1:5">
      <c r="A926" s="82">
        <v>201403246</v>
      </c>
      <c r="B926" s="83" t="s">
        <v>346</v>
      </c>
      <c r="C926" s="82" t="s">
        <v>5738</v>
      </c>
      <c r="D926" s="90">
        <v>50</v>
      </c>
      <c r="E926" s="75" t="s">
        <v>5494</v>
      </c>
    </row>
    <row r="927" spans="1:5">
      <c r="A927" s="82">
        <v>201403247</v>
      </c>
      <c r="B927" s="83" t="s">
        <v>347</v>
      </c>
      <c r="C927" s="82" t="s">
        <v>5739</v>
      </c>
      <c r="D927" s="90">
        <v>50</v>
      </c>
      <c r="E927" s="75" t="s">
        <v>5494</v>
      </c>
    </row>
    <row r="928" spans="1:5">
      <c r="A928" s="82">
        <v>201403248</v>
      </c>
      <c r="B928" s="83" t="s">
        <v>348</v>
      </c>
      <c r="C928" s="82" t="s">
        <v>5740</v>
      </c>
      <c r="D928" s="90">
        <v>50</v>
      </c>
      <c r="E928" s="75" t="s">
        <v>5494</v>
      </c>
    </row>
    <row r="929" spans="1:5">
      <c r="A929" s="82">
        <v>201403249</v>
      </c>
      <c r="B929" s="83" t="s">
        <v>349</v>
      </c>
      <c r="C929" s="82" t="s">
        <v>5741</v>
      </c>
      <c r="D929" s="90">
        <v>50</v>
      </c>
      <c r="E929" s="75" t="s">
        <v>5494</v>
      </c>
    </row>
    <row r="930" spans="1:5">
      <c r="A930" s="82">
        <v>201403250</v>
      </c>
      <c r="B930" s="83" t="s">
        <v>350</v>
      </c>
      <c r="C930" s="82" t="s">
        <v>5742</v>
      </c>
      <c r="D930" s="90">
        <v>0</v>
      </c>
      <c r="E930" s="75" t="s">
        <v>5494</v>
      </c>
    </row>
    <row r="931" spans="1:5">
      <c r="A931" s="82">
        <v>201403251</v>
      </c>
      <c r="B931" s="83" t="s">
        <v>351</v>
      </c>
      <c r="C931" s="82" t="s">
        <v>5743</v>
      </c>
      <c r="D931" s="90">
        <v>50</v>
      </c>
      <c r="E931" s="75" t="s">
        <v>5494</v>
      </c>
    </row>
    <row r="932" spans="1:5">
      <c r="A932" s="82">
        <v>201403252</v>
      </c>
      <c r="B932" s="83" t="s">
        <v>352</v>
      </c>
      <c r="C932" s="82" t="s">
        <v>5744</v>
      </c>
      <c r="D932" s="90">
        <v>50</v>
      </c>
      <c r="E932" s="75" t="s">
        <v>5494</v>
      </c>
    </row>
    <row r="933" spans="1:5">
      <c r="A933" s="90">
        <v>201403253</v>
      </c>
      <c r="B933" s="83" t="s">
        <v>353</v>
      </c>
      <c r="C933" s="82" t="s">
        <v>5745</v>
      </c>
      <c r="D933" s="90">
        <v>50</v>
      </c>
      <c r="E933" s="75" t="s">
        <v>5494</v>
      </c>
    </row>
    <row r="934" spans="1:5">
      <c r="A934" s="82">
        <v>201403254</v>
      </c>
      <c r="B934" s="83" t="s">
        <v>354</v>
      </c>
      <c r="C934" s="82" t="s">
        <v>5746</v>
      </c>
      <c r="D934" s="90">
        <v>50</v>
      </c>
      <c r="E934" s="75" t="s">
        <v>5494</v>
      </c>
    </row>
    <row r="935" spans="1:5">
      <c r="A935" s="82">
        <v>201403255</v>
      </c>
      <c r="B935" s="83" t="s">
        <v>355</v>
      </c>
      <c r="C935" s="82" t="s">
        <v>5747</v>
      </c>
      <c r="D935" s="90">
        <v>50</v>
      </c>
      <c r="E935" s="75" t="s">
        <v>5494</v>
      </c>
    </row>
    <row r="936" spans="1:5">
      <c r="A936" s="82">
        <v>201403256</v>
      </c>
      <c r="B936" s="83" t="s">
        <v>356</v>
      </c>
      <c r="C936" s="82" t="s">
        <v>5748</v>
      </c>
      <c r="D936" s="90">
        <v>0</v>
      </c>
      <c r="E936" s="75" t="s">
        <v>5494</v>
      </c>
    </row>
    <row r="937" spans="1:5">
      <c r="A937" s="82">
        <v>201403257</v>
      </c>
      <c r="B937" s="83" t="s">
        <v>357</v>
      </c>
      <c r="C937" s="82" t="s">
        <v>5749</v>
      </c>
      <c r="D937" s="90">
        <v>50</v>
      </c>
      <c r="E937" s="75" t="s">
        <v>5494</v>
      </c>
    </row>
    <row r="938" spans="1:5">
      <c r="A938" s="82">
        <v>201403258</v>
      </c>
      <c r="B938" s="83" t="s">
        <v>358</v>
      </c>
      <c r="C938" s="82" t="s">
        <v>5750</v>
      </c>
      <c r="D938" s="90">
        <v>0</v>
      </c>
      <c r="E938" s="75" t="s">
        <v>5494</v>
      </c>
    </row>
    <row r="939" spans="1:5">
      <c r="A939" s="82">
        <v>201403259</v>
      </c>
      <c r="B939" s="83" t="s">
        <v>359</v>
      </c>
      <c r="C939" s="82" t="s">
        <v>5751</v>
      </c>
      <c r="D939" s="90">
        <v>50</v>
      </c>
      <c r="E939" s="75" t="s">
        <v>5494</v>
      </c>
    </row>
    <row r="940" spans="1:5">
      <c r="A940" s="82">
        <v>201403260</v>
      </c>
      <c r="B940" s="83" t="s">
        <v>360</v>
      </c>
      <c r="C940" s="82" t="s">
        <v>5752</v>
      </c>
      <c r="D940" s="90">
        <v>50</v>
      </c>
      <c r="E940" s="75" t="s">
        <v>5494</v>
      </c>
    </row>
    <row r="941" spans="1:5">
      <c r="A941" s="90">
        <v>201403261</v>
      </c>
      <c r="B941" s="83" t="s">
        <v>361</v>
      </c>
      <c r="C941" s="82" t="s">
        <v>5753</v>
      </c>
      <c r="D941" s="90">
        <v>50</v>
      </c>
      <c r="E941" s="75" t="s">
        <v>5494</v>
      </c>
    </row>
    <row r="942" spans="1:5">
      <c r="A942" s="82">
        <v>201403262</v>
      </c>
      <c r="B942" s="83" t="s">
        <v>362</v>
      </c>
      <c r="C942" s="82" t="s">
        <v>5754</v>
      </c>
      <c r="D942" s="90">
        <v>1</v>
      </c>
      <c r="E942" s="75" t="s">
        <v>5494</v>
      </c>
    </row>
    <row r="943" spans="1:5">
      <c r="A943" s="82">
        <v>201403263</v>
      </c>
      <c r="B943" s="83" t="s">
        <v>363</v>
      </c>
      <c r="C943" s="82" t="s">
        <v>5755</v>
      </c>
      <c r="D943" s="90">
        <v>50</v>
      </c>
      <c r="E943" s="75" t="s">
        <v>5494</v>
      </c>
    </row>
    <row r="944" spans="1:5">
      <c r="A944" s="82">
        <v>201403264</v>
      </c>
      <c r="B944" s="83" t="s">
        <v>364</v>
      </c>
      <c r="C944" s="82" t="s">
        <v>5756</v>
      </c>
      <c r="D944" s="90">
        <v>50</v>
      </c>
      <c r="E944" s="75" t="s">
        <v>5494</v>
      </c>
    </row>
    <row r="945" spans="1:5">
      <c r="A945" s="82">
        <v>201403265</v>
      </c>
      <c r="B945" s="83" t="s">
        <v>365</v>
      </c>
      <c r="C945" s="82" t="s">
        <v>5757</v>
      </c>
      <c r="D945" s="90">
        <v>0</v>
      </c>
      <c r="E945" s="75" t="s">
        <v>5494</v>
      </c>
    </row>
    <row r="946" spans="1:5">
      <c r="A946" s="82">
        <v>201403266</v>
      </c>
      <c r="B946" s="83" t="s">
        <v>366</v>
      </c>
      <c r="C946" s="82" t="s">
        <v>5758</v>
      </c>
      <c r="D946" s="90">
        <v>50</v>
      </c>
      <c r="E946" s="75" t="s">
        <v>5494</v>
      </c>
    </row>
    <row r="947" spans="1:5">
      <c r="A947" s="82">
        <v>201403267</v>
      </c>
      <c r="B947" s="83" t="s">
        <v>367</v>
      </c>
      <c r="C947" s="82" t="s">
        <v>5759</v>
      </c>
      <c r="D947" s="90">
        <v>50</v>
      </c>
      <c r="E947" s="75" t="s">
        <v>5494</v>
      </c>
    </row>
    <row r="948" spans="1:5">
      <c r="A948" s="82">
        <v>201403268</v>
      </c>
      <c r="B948" s="83" t="s">
        <v>368</v>
      </c>
      <c r="C948" s="82" t="s">
        <v>5760</v>
      </c>
      <c r="D948" s="90">
        <v>50</v>
      </c>
      <c r="E948" s="75" t="s">
        <v>5494</v>
      </c>
    </row>
    <row r="949" spans="1:5">
      <c r="A949" s="82">
        <v>201403269</v>
      </c>
      <c r="B949" s="83" t="s">
        <v>369</v>
      </c>
      <c r="C949" s="82" t="s">
        <v>5761</v>
      </c>
      <c r="D949" s="90">
        <v>50</v>
      </c>
      <c r="E949" s="75" t="s">
        <v>5494</v>
      </c>
    </row>
    <row r="950" spans="1:5">
      <c r="A950" s="82">
        <v>201403270</v>
      </c>
      <c r="B950" s="83" t="s">
        <v>370</v>
      </c>
      <c r="C950" s="82" t="s">
        <v>5762</v>
      </c>
      <c r="D950" s="90">
        <v>50</v>
      </c>
      <c r="E950" s="75" t="s">
        <v>5494</v>
      </c>
    </row>
    <row r="951" spans="1:5">
      <c r="A951" s="82">
        <v>201403271</v>
      </c>
      <c r="B951" s="83" t="s">
        <v>371</v>
      </c>
      <c r="C951" s="82" t="s">
        <v>5763</v>
      </c>
      <c r="D951" s="90">
        <v>50</v>
      </c>
      <c r="E951" s="75" t="s">
        <v>5494</v>
      </c>
    </row>
    <row r="952" spans="1:5">
      <c r="A952" s="82">
        <v>201403272</v>
      </c>
      <c r="B952" s="83" t="s">
        <v>372</v>
      </c>
      <c r="C952" s="82" t="s">
        <v>5764</v>
      </c>
      <c r="D952" s="90">
        <v>50</v>
      </c>
      <c r="E952" s="75" t="s">
        <v>5494</v>
      </c>
    </row>
    <row r="953" spans="1:5">
      <c r="A953" s="82">
        <v>201403273</v>
      </c>
      <c r="B953" s="83" t="s">
        <v>373</v>
      </c>
      <c r="C953" s="82" t="s">
        <v>5765</v>
      </c>
      <c r="D953" s="90">
        <v>50</v>
      </c>
      <c r="E953" s="75" t="s">
        <v>5494</v>
      </c>
    </row>
    <row r="954" spans="1:5">
      <c r="A954" s="82">
        <v>201403274</v>
      </c>
      <c r="B954" s="83" t="s">
        <v>374</v>
      </c>
      <c r="C954" s="82" t="s">
        <v>5766</v>
      </c>
      <c r="D954" s="90">
        <v>50</v>
      </c>
      <c r="E954" s="75" t="s">
        <v>5494</v>
      </c>
    </row>
    <row r="955" spans="1:5">
      <c r="A955" s="82">
        <v>201403275</v>
      </c>
      <c r="B955" s="83" t="s">
        <v>375</v>
      </c>
      <c r="C955" s="82" t="s">
        <v>5767</v>
      </c>
      <c r="D955" s="90">
        <v>50</v>
      </c>
      <c r="E955" s="75" t="s">
        <v>5494</v>
      </c>
    </row>
    <row r="956" spans="1:5">
      <c r="A956" s="82">
        <v>201404451</v>
      </c>
      <c r="B956" s="83" t="s">
        <v>376</v>
      </c>
      <c r="C956" s="82" t="s">
        <v>5768</v>
      </c>
      <c r="D956" s="90">
        <v>50</v>
      </c>
      <c r="E956" s="75" t="s">
        <v>5494</v>
      </c>
    </row>
    <row r="957" spans="1:5">
      <c r="A957" s="82">
        <v>201404454</v>
      </c>
      <c r="B957" s="83" t="s">
        <v>377</v>
      </c>
      <c r="C957" s="82" t="s">
        <v>5769</v>
      </c>
      <c r="D957" s="90">
        <v>50</v>
      </c>
      <c r="E957" s="75" t="s">
        <v>5494</v>
      </c>
    </row>
    <row r="958" spans="1:5">
      <c r="A958" s="82">
        <v>201404622</v>
      </c>
      <c r="B958" s="83" t="s">
        <v>378</v>
      </c>
      <c r="C958" s="82" t="s">
        <v>5770</v>
      </c>
      <c r="D958" s="90">
        <v>50</v>
      </c>
      <c r="E958" s="75" t="s">
        <v>5494</v>
      </c>
    </row>
    <row r="959" spans="1:5">
      <c r="A959" s="82">
        <v>201404375</v>
      </c>
      <c r="B959" s="83" t="s">
        <v>379</v>
      </c>
      <c r="C959" s="82" t="s">
        <v>5771</v>
      </c>
      <c r="D959" s="90">
        <v>50</v>
      </c>
      <c r="E959" s="75" t="s">
        <v>5494</v>
      </c>
    </row>
    <row r="960" spans="1:5">
      <c r="A960" s="82">
        <v>201404535</v>
      </c>
      <c r="B960" s="83" t="s">
        <v>380</v>
      </c>
      <c r="C960" s="82" t="s">
        <v>5501</v>
      </c>
      <c r="D960" s="90">
        <v>50</v>
      </c>
      <c r="E960" s="75" t="s">
        <v>5494</v>
      </c>
    </row>
    <row r="961" spans="1:5">
      <c r="A961" s="82">
        <v>201404244</v>
      </c>
      <c r="B961" s="83" t="s">
        <v>381</v>
      </c>
      <c r="C961" s="82" t="s">
        <v>5772</v>
      </c>
      <c r="D961" s="90">
        <v>50</v>
      </c>
      <c r="E961" s="75" t="s">
        <v>5494</v>
      </c>
    </row>
    <row r="962" spans="1:5">
      <c r="A962" s="82">
        <v>201404620</v>
      </c>
      <c r="B962" s="83" t="s">
        <v>382</v>
      </c>
      <c r="C962" s="82" t="s">
        <v>5773</v>
      </c>
      <c r="D962" s="90">
        <v>50</v>
      </c>
      <c r="E962" s="75" t="s">
        <v>5494</v>
      </c>
    </row>
    <row r="963" spans="1:5">
      <c r="A963" s="82">
        <v>201404614</v>
      </c>
      <c r="B963" s="83" t="s">
        <v>383</v>
      </c>
      <c r="C963" s="82" t="s">
        <v>5774</v>
      </c>
      <c r="D963" s="90">
        <v>50</v>
      </c>
      <c r="E963" s="75" t="s">
        <v>5494</v>
      </c>
    </row>
    <row r="964" spans="1:5">
      <c r="A964" s="82">
        <v>201404236</v>
      </c>
      <c r="B964" s="83" t="s">
        <v>384</v>
      </c>
      <c r="C964" s="82" t="s">
        <v>5775</v>
      </c>
      <c r="D964" s="90">
        <v>50</v>
      </c>
      <c r="E964" s="75" t="s">
        <v>5494</v>
      </c>
    </row>
    <row r="965" spans="1:5">
      <c r="A965" s="82">
        <v>201404445</v>
      </c>
      <c r="B965" s="83" t="s">
        <v>385</v>
      </c>
      <c r="C965" s="82" t="s">
        <v>5776</v>
      </c>
      <c r="D965" s="90">
        <v>50</v>
      </c>
      <c r="E965" s="75" t="s">
        <v>5494</v>
      </c>
    </row>
    <row r="966" spans="1:5">
      <c r="A966" s="82">
        <v>201404608</v>
      </c>
      <c r="B966" s="83" t="s">
        <v>386</v>
      </c>
      <c r="C966" s="82" t="s">
        <v>5777</v>
      </c>
      <c r="D966" s="90">
        <v>50</v>
      </c>
      <c r="E966" s="75" t="s">
        <v>5494</v>
      </c>
    </row>
    <row r="967" spans="1:5">
      <c r="A967" s="82">
        <v>201404436</v>
      </c>
      <c r="B967" s="83" t="s">
        <v>387</v>
      </c>
      <c r="C967" s="82" t="s">
        <v>5778</v>
      </c>
      <c r="D967" s="90">
        <v>50</v>
      </c>
      <c r="E967" s="75" t="s">
        <v>5494</v>
      </c>
    </row>
    <row r="968" spans="1:5">
      <c r="A968" s="82">
        <v>201404559</v>
      </c>
      <c r="B968" s="83" t="s">
        <v>388</v>
      </c>
      <c r="C968" s="82" t="s">
        <v>5779</v>
      </c>
      <c r="D968" s="90">
        <v>50</v>
      </c>
      <c r="E968" s="75" t="s">
        <v>5494</v>
      </c>
    </row>
    <row r="969" spans="1:5">
      <c r="A969" s="82">
        <v>201404606</v>
      </c>
      <c r="B969" s="83" t="s">
        <v>389</v>
      </c>
      <c r="C969" s="82" t="s">
        <v>5780</v>
      </c>
      <c r="D969" s="90">
        <v>50</v>
      </c>
      <c r="E969" s="75" t="s">
        <v>5494</v>
      </c>
    </row>
    <row r="970" spans="1:5">
      <c r="A970" s="82">
        <v>201404460</v>
      </c>
      <c r="B970" s="83" t="s">
        <v>390</v>
      </c>
      <c r="C970" s="82" t="s">
        <v>5781</v>
      </c>
      <c r="D970" s="90">
        <v>50</v>
      </c>
      <c r="E970" s="75" t="s">
        <v>5494</v>
      </c>
    </row>
    <row r="971" spans="1:5">
      <c r="A971" s="82">
        <v>201404472</v>
      </c>
      <c r="B971" s="83" t="s">
        <v>391</v>
      </c>
      <c r="C971" s="82" t="s">
        <v>5782</v>
      </c>
      <c r="D971" s="90">
        <v>50</v>
      </c>
      <c r="E971" s="75" t="s">
        <v>5494</v>
      </c>
    </row>
    <row r="972" spans="1:5">
      <c r="A972" s="82">
        <v>201404547</v>
      </c>
      <c r="B972" s="83" t="s">
        <v>392</v>
      </c>
      <c r="C972" s="82" t="s">
        <v>5783</v>
      </c>
      <c r="D972" s="90">
        <v>50</v>
      </c>
      <c r="E972" s="75" t="s">
        <v>5494</v>
      </c>
    </row>
    <row r="973" spans="1:5">
      <c r="A973" s="82">
        <v>201404246</v>
      </c>
      <c r="B973" s="83" t="s">
        <v>393</v>
      </c>
      <c r="C973" s="82" t="s">
        <v>5784</v>
      </c>
      <c r="D973" s="90">
        <v>50</v>
      </c>
      <c r="E973" s="75" t="s">
        <v>5494</v>
      </c>
    </row>
    <row r="974" spans="1:5">
      <c r="A974" s="82">
        <v>201404636</v>
      </c>
      <c r="B974" s="83" t="s">
        <v>394</v>
      </c>
      <c r="C974" s="82" t="s">
        <v>5785</v>
      </c>
      <c r="D974" s="90">
        <v>50</v>
      </c>
      <c r="E974" s="75" t="s">
        <v>5494</v>
      </c>
    </row>
    <row r="975" spans="1:5">
      <c r="A975" s="82">
        <v>201404357</v>
      </c>
      <c r="B975" s="83" t="s">
        <v>395</v>
      </c>
      <c r="C975" s="82" t="s">
        <v>5786</v>
      </c>
      <c r="D975" s="90">
        <v>50</v>
      </c>
      <c r="E975" s="75" t="s">
        <v>5494</v>
      </c>
    </row>
    <row r="976" spans="1:5">
      <c r="A976" s="82">
        <v>201404302</v>
      </c>
      <c r="B976" s="83" t="s">
        <v>396</v>
      </c>
      <c r="C976" s="82" t="s">
        <v>5787</v>
      </c>
      <c r="D976" s="90">
        <v>50</v>
      </c>
      <c r="E976" s="75" t="s">
        <v>5494</v>
      </c>
    </row>
    <row r="977" spans="1:5">
      <c r="A977" s="82">
        <v>201404618</v>
      </c>
      <c r="B977" s="83" t="s">
        <v>397</v>
      </c>
      <c r="C977" s="82" t="s">
        <v>5788</v>
      </c>
      <c r="D977" s="90">
        <v>50</v>
      </c>
      <c r="E977" s="75" t="s">
        <v>5494</v>
      </c>
    </row>
    <row r="978" spans="1:5">
      <c r="A978" s="82">
        <v>201404529</v>
      </c>
      <c r="B978" s="83" t="s">
        <v>398</v>
      </c>
      <c r="C978" s="82" t="s">
        <v>5789</v>
      </c>
      <c r="D978" s="90">
        <v>50</v>
      </c>
      <c r="E978" s="75" t="s">
        <v>5494</v>
      </c>
    </row>
    <row r="979" spans="1:5">
      <c r="A979" s="82">
        <v>201404434</v>
      </c>
      <c r="B979" s="83" t="s">
        <v>399</v>
      </c>
      <c r="C979" s="82" t="s">
        <v>5790</v>
      </c>
      <c r="D979" s="90">
        <v>50</v>
      </c>
      <c r="E979" s="75" t="s">
        <v>5494</v>
      </c>
    </row>
    <row r="980" spans="1:5">
      <c r="A980" s="82">
        <v>201404354</v>
      </c>
      <c r="B980" s="83" t="s">
        <v>400</v>
      </c>
      <c r="C980" s="82" t="s">
        <v>5791</v>
      </c>
      <c r="D980" s="90">
        <v>50</v>
      </c>
      <c r="E980" s="75" t="s">
        <v>5494</v>
      </c>
    </row>
    <row r="981" spans="1:5">
      <c r="A981" s="82">
        <v>201404314</v>
      </c>
      <c r="B981" s="83" t="s">
        <v>401</v>
      </c>
      <c r="C981" s="82" t="s">
        <v>5792</v>
      </c>
      <c r="D981" s="90">
        <v>50</v>
      </c>
      <c r="E981" s="75" t="s">
        <v>5494</v>
      </c>
    </row>
    <row r="982" spans="1:5">
      <c r="A982" s="82">
        <v>201404351</v>
      </c>
      <c r="B982" s="83" t="s">
        <v>402</v>
      </c>
      <c r="C982" s="82" t="s">
        <v>5793</v>
      </c>
      <c r="D982" s="90">
        <v>50</v>
      </c>
      <c r="E982" s="75" t="s">
        <v>5494</v>
      </c>
    </row>
    <row r="983" spans="1:5">
      <c r="A983" s="82">
        <v>201404634</v>
      </c>
      <c r="B983" s="83" t="s">
        <v>403</v>
      </c>
      <c r="C983" s="82" t="s">
        <v>5794</v>
      </c>
      <c r="D983" s="90">
        <v>50</v>
      </c>
      <c r="E983" s="75" t="s">
        <v>5494</v>
      </c>
    </row>
    <row r="984" spans="1:5">
      <c r="A984" s="82">
        <v>201404410</v>
      </c>
      <c r="B984" s="83" t="s">
        <v>404</v>
      </c>
      <c r="C984" s="82" t="s">
        <v>5795</v>
      </c>
      <c r="D984" s="90">
        <v>50</v>
      </c>
      <c r="E984" s="75" t="s">
        <v>5494</v>
      </c>
    </row>
    <row r="985" spans="1:5">
      <c r="A985" s="82">
        <v>201404588</v>
      </c>
      <c r="B985" s="83" t="s">
        <v>405</v>
      </c>
      <c r="C985" s="82" t="s">
        <v>5796</v>
      </c>
      <c r="D985" s="90">
        <v>50</v>
      </c>
      <c r="E985" s="75" t="s">
        <v>5494</v>
      </c>
    </row>
    <row r="986" spans="1:5">
      <c r="A986" s="82">
        <v>201404478</v>
      </c>
      <c r="B986" s="83" t="s">
        <v>406</v>
      </c>
      <c r="C986" s="82" t="s">
        <v>5797</v>
      </c>
      <c r="D986" s="90">
        <v>50</v>
      </c>
      <c r="E986" s="75" t="s">
        <v>5494</v>
      </c>
    </row>
    <row r="987" spans="1:5">
      <c r="A987" s="82">
        <v>201404403</v>
      </c>
      <c r="B987" s="83" t="s">
        <v>407</v>
      </c>
      <c r="C987" s="82" t="s">
        <v>5798</v>
      </c>
      <c r="D987" s="90">
        <v>50</v>
      </c>
      <c r="E987" s="75" t="s">
        <v>5494</v>
      </c>
    </row>
    <row r="988" spans="1:5">
      <c r="A988" s="82">
        <v>201404632</v>
      </c>
      <c r="B988" s="83" t="s">
        <v>408</v>
      </c>
      <c r="C988" s="82" t="s">
        <v>5799</v>
      </c>
      <c r="D988" s="90">
        <v>50</v>
      </c>
      <c r="E988" s="75" t="s">
        <v>5494</v>
      </c>
    </row>
    <row r="989" spans="1:5">
      <c r="A989" s="82">
        <v>201404628</v>
      </c>
      <c r="B989" s="83" t="s">
        <v>409</v>
      </c>
      <c r="C989" s="82" t="s">
        <v>5800</v>
      </c>
      <c r="D989" s="90">
        <v>50</v>
      </c>
      <c r="E989" s="75" t="s">
        <v>5494</v>
      </c>
    </row>
    <row r="990" spans="1:5">
      <c r="A990" s="82">
        <v>201404475</v>
      </c>
      <c r="B990" s="83" t="s">
        <v>410</v>
      </c>
      <c r="C990" s="82" t="s">
        <v>5801</v>
      </c>
      <c r="D990" s="90">
        <v>50</v>
      </c>
      <c r="E990" s="75" t="s">
        <v>5494</v>
      </c>
    </row>
    <row r="991" spans="1:5">
      <c r="A991" s="82">
        <v>201404583</v>
      </c>
      <c r="B991" s="83" t="s">
        <v>411</v>
      </c>
      <c r="C991" s="82" t="s">
        <v>5802</v>
      </c>
      <c r="D991" s="90">
        <v>50</v>
      </c>
      <c r="E991" s="75" t="s">
        <v>5494</v>
      </c>
    </row>
    <row r="992" spans="1:5">
      <c r="A992" s="82">
        <v>201404523</v>
      </c>
      <c r="B992" s="83" t="s">
        <v>412</v>
      </c>
      <c r="C992" s="82" t="s">
        <v>5803</v>
      </c>
      <c r="D992" s="90">
        <v>50</v>
      </c>
      <c r="E992" s="75" t="s">
        <v>5494</v>
      </c>
    </row>
    <row r="993" spans="1:5">
      <c r="A993" s="82">
        <v>201404256</v>
      </c>
      <c r="B993" s="83" t="s">
        <v>413</v>
      </c>
      <c r="C993" s="82" t="s">
        <v>5502</v>
      </c>
      <c r="D993" s="90">
        <v>50</v>
      </c>
      <c r="E993" s="75" t="s">
        <v>5494</v>
      </c>
    </row>
    <row r="994" spans="1:5">
      <c r="A994" s="82">
        <v>201404387</v>
      </c>
      <c r="B994" s="83" t="s">
        <v>414</v>
      </c>
      <c r="C994" s="82" t="s">
        <v>5804</v>
      </c>
      <c r="D994" s="90">
        <v>50</v>
      </c>
      <c r="E994" s="75" t="s">
        <v>5494</v>
      </c>
    </row>
    <row r="995" spans="1:5">
      <c r="A995" s="82">
        <v>201404407</v>
      </c>
      <c r="B995" s="83" t="s">
        <v>415</v>
      </c>
      <c r="C995" s="82" t="s">
        <v>5805</v>
      </c>
      <c r="D995" s="90">
        <v>50</v>
      </c>
      <c r="E995" s="75" t="s">
        <v>5494</v>
      </c>
    </row>
    <row r="996" spans="1:5">
      <c r="A996" s="82">
        <v>201404526</v>
      </c>
      <c r="B996" s="83" t="s">
        <v>416</v>
      </c>
      <c r="C996" s="82" t="s">
        <v>5806</v>
      </c>
      <c r="D996" s="90">
        <v>50</v>
      </c>
      <c r="E996" s="75" t="s">
        <v>5494</v>
      </c>
    </row>
    <row r="997" spans="1:5">
      <c r="A997" s="82">
        <v>201404514</v>
      </c>
      <c r="B997" s="83" t="s">
        <v>417</v>
      </c>
      <c r="C997" s="82" t="s">
        <v>5512</v>
      </c>
      <c r="D997" s="90">
        <v>50</v>
      </c>
      <c r="E997" s="75" t="s">
        <v>5494</v>
      </c>
    </row>
    <row r="998" spans="1:5">
      <c r="A998" s="82">
        <v>201404268</v>
      </c>
      <c r="B998" s="83" t="s">
        <v>418</v>
      </c>
      <c r="C998" s="82" t="s">
        <v>5807</v>
      </c>
      <c r="D998" s="90">
        <v>50</v>
      </c>
      <c r="E998" s="75" t="s">
        <v>5494</v>
      </c>
    </row>
    <row r="999" spans="1:5">
      <c r="A999" s="82">
        <v>201404511</v>
      </c>
      <c r="B999" s="83" t="s">
        <v>419</v>
      </c>
      <c r="C999" s="82" t="s">
        <v>5808</v>
      </c>
      <c r="D999" s="90">
        <v>50</v>
      </c>
      <c r="E999" s="75" t="s">
        <v>5494</v>
      </c>
    </row>
    <row r="1000" spans="1:5">
      <c r="A1000" s="82">
        <v>201404532</v>
      </c>
      <c r="B1000" s="83" t="s">
        <v>420</v>
      </c>
      <c r="C1000" s="82" t="s">
        <v>5809</v>
      </c>
      <c r="D1000" s="90">
        <v>50</v>
      </c>
      <c r="E1000" s="75" t="s">
        <v>5494</v>
      </c>
    </row>
    <row r="1001" spans="1:5">
      <c r="A1001" s="82">
        <v>201404610</v>
      </c>
      <c r="B1001" s="83" t="s">
        <v>421</v>
      </c>
      <c r="C1001" s="82" t="s">
        <v>5810</v>
      </c>
      <c r="D1001" s="90">
        <v>50</v>
      </c>
      <c r="E1001" s="75" t="s">
        <v>5494</v>
      </c>
    </row>
    <row r="1002" spans="1:5">
      <c r="A1002" s="82">
        <v>201404517</v>
      </c>
      <c r="B1002" s="83" t="s">
        <v>422</v>
      </c>
      <c r="C1002" s="82" t="s">
        <v>5811</v>
      </c>
      <c r="D1002" s="90">
        <v>50</v>
      </c>
      <c r="E1002" s="75" t="s">
        <v>5494</v>
      </c>
    </row>
    <row r="1003" spans="1:5">
      <c r="A1003" s="82">
        <v>201404384</v>
      </c>
      <c r="B1003" s="83" t="s">
        <v>423</v>
      </c>
      <c r="C1003" s="82" t="s">
        <v>5812</v>
      </c>
      <c r="D1003" s="90">
        <v>50</v>
      </c>
      <c r="E1003" s="75" t="s">
        <v>5494</v>
      </c>
    </row>
    <row r="1004" spans="1:5">
      <c r="A1004" s="82">
        <v>201404286</v>
      </c>
      <c r="B1004" s="83" t="s">
        <v>424</v>
      </c>
      <c r="C1004" s="82" t="s">
        <v>5813</v>
      </c>
      <c r="D1004" s="90">
        <v>50</v>
      </c>
      <c r="E1004" s="75" t="s">
        <v>5494</v>
      </c>
    </row>
    <row r="1005" spans="1:5">
      <c r="A1005" s="82">
        <v>201404406</v>
      </c>
      <c r="B1005" s="83" t="s">
        <v>425</v>
      </c>
      <c r="C1005" s="82" t="s">
        <v>5814</v>
      </c>
      <c r="D1005" s="90">
        <v>50</v>
      </c>
      <c r="E1005" s="75" t="s">
        <v>5494</v>
      </c>
    </row>
    <row r="1006" spans="1:5">
      <c r="A1006" s="82">
        <v>201404409</v>
      </c>
      <c r="B1006" s="83" t="s">
        <v>426</v>
      </c>
      <c r="C1006" s="82" t="s">
        <v>5815</v>
      </c>
      <c r="D1006" s="90">
        <v>50</v>
      </c>
      <c r="E1006" s="75" t="s">
        <v>5494</v>
      </c>
    </row>
    <row r="1007" spans="1:5">
      <c r="A1007" s="82">
        <v>201404581</v>
      </c>
      <c r="B1007" s="83" t="s">
        <v>427</v>
      </c>
      <c r="C1007" s="82" t="s">
        <v>5816</v>
      </c>
      <c r="D1007" s="90">
        <v>50</v>
      </c>
      <c r="E1007" s="75" t="s">
        <v>5494</v>
      </c>
    </row>
    <row r="1008" spans="1:5">
      <c r="A1008" s="82">
        <v>201404333</v>
      </c>
      <c r="B1008" s="83" t="s">
        <v>428</v>
      </c>
      <c r="C1008" s="82" t="s">
        <v>5508</v>
      </c>
      <c r="D1008" s="90">
        <v>50</v>
      </c>
      <c r="E1008" s="75" t="s">
        <v>5494</v>
      </c>
    </row>
    <row r="1009" spans="1:5">
      <c r="A1009" s="82">
        <v>201404487</v>
      </c>
      <c r="B1009" s="83" t="s">
        <v>429</v>
      </c>
      <c r="C1009" s="82" t="s">
        <v>5817</v>
      </c>
      <c r="D1009" s="90">
        <v>50</v>
      </c>
      <c r="E1009" s="75" t="s">
        <v>5494</v>
      </c>
    </row>
    <row r="1010" spans="1:5">
      <c r="A1010" s="82">
        <v>201404227</v>
      </c>
      <c r="B1010" s="83" t="s">
        <v>430</v>
      </c>
      <c r="C1010" s="82" t="s">
        <v>5818</v>
      </c>
      <c r="D1010" s="90">
        <v>50</v>
      </c>
      <c r="E1010" s="75" t="s">
        <v>5494</v>
      </c>
    </row>
    <row r="1011" spans="1:5">
      <c r="A1011" s="82">
        <v>201404578</v>
      </c>
      <c r="B1011" s="83" t="s">
        <v>431</v>
      </c>
      <c r="C1011" s="82" t="s">
        <v>5819</v>
      </c>
      <c r="D1011" s="90">
        <v>50</v>
      </c>
      <c r="E1011" s="75" t="s">
        <v>5494</v>
      </c>
    </row>
    <row r="1012" spans="1:5">
      <c r="A1012" s="82">
        <v>201404569</v>
      </c>
      <c r="B1012" s="83" t="s">
        <v>432</v>
      </c>
      <c r="C1012" s="82" t="s">
        <v>5820</v>
      </c>
      <c r="D1012" s="90">
        <v>50</v>
      </c>
      <c r="E1012" s="75" t="s">
        <v>5494</v>
      </c>
    </row>
    <row r="1013" spans="1:5">
      <c r="A1013" s="82">
        <v>201404223</v>
      </c>
      <c r="B1013" s="83" t="s">
        <v>433</v>
      </c>
      <c r="C1013" s="82" t="s">
        <v>5821</v>
      </c>
      <c r="D1013" s="90">
        <v>50</v>
      </c>
      <c r="E1013" s="75" t="s">
        <v>5494</v>
      </c>
    </row>
    <row r="1014" spans="1:5">
      <c r="A1014" s="82">
        <v>201404401</v>
      </c>
      <c r="B1014" s="83" t="s">
        <v>434</v>
      </c>
      <c r="C1014" s="82" t="s">
        <v>5822</v>
      </c>
      <c r="D1014" s="90">
        <v>50</v>
      </c>
      <c r="E1014" s="75" t="s">
        <v>5494</v>
      </c>
    </row>
    <row r="1015" spans="1:5">
      <c r="A1015" s="82">
        <v>201404560</v>
      </c>
      <c r="B1015" s="83" t="s">
        <v>435</v>
      </c>
      <c r="C1015" s="82" t="s">
        <v>5823</v>
      </c>
      <c r="D1015" s="90">
        <v>50</v>
      </c>
      <c r="E1015" s="75" t="s">
        <v>5494</v>
      </c>
    </row>
    <row r="1016" spans="1:5">
      <c r="A1016" s="82">
        <v>201404393</v>
      </c>
      <c r="B1016" s="83" t="s">
        <v>436</v>
      </c>
      <c r="C1016" s="82" t="s">
        <v>5824</v>
      </c>
      <c r="D1016" s="90">
        <v>50</v>
      </c>
      <c r="E1016" s="75" t="s">
        <v>5494</v>
      </c>
    </row>
    <row r="1017" spans="1:5">
      <c r="A1017" s="82">
        <v>201404510</v>
      </c>
      <c r="B1017" s="83" t="s">
        <v>437</v>
      </c>
      <c r="C1017" s="82" t="s">
        <v>5825</v>
      </c>
      <c r="D1017" s="90">
        <v>50</v>
      </c>
      <c r="E1017" s="75" t="s">
        <v>5494</v>
      </c>
    </row>
    <row r="1018" spans="1:5">
      <c r="A1018" s="82">
        <v>201404557</v>
      </c>
      <c r="B1018" s="83" t="s">
        <v>438</v>
      </c>
      <c r="C1018" s="82" t="s">
        <v>5507</v>
      </c>
      <c r="D1018" s="90">
        <v>50</v>
      </c>
      <c r="E1018" s="75" t="s">
        <v>5494</v>
      </c>
    </row>
    <row r="1019" spans="1:5">
      <c r="A1019" s="82">
        <v>201404415</v>
      </c>
      <c r="B1019" s="83" t="s">
        <v>439</v>
      </c>
      <c r="C1019" s="82" t="s">
        <v>5826</v>
      </c>
      <c r="D1019" s="90">
        <v>50</v>
      </c>
      <c r="E1019" s="75" t="s">
        <v>5494</v>
      </c>
    </row>
    <row r="1020" spans="1:5">
      <c r="A1020" s="82">
        <v>201404426</v>
      </c>
      <c r="B1020" s="83" t="s">
        <v>440</v>
      </c>
      <c r="C1020" s="82" t="s">
        <v>5827</v>
      </c>
      <c r="D1020" s="90">
        <v>50</v>
      </c>
      <c r="E1020" s="75" t="s">
        <v>5494</v>
      </c>
    </row>
    <row r="1021" spans="1:5">
      <c r="A1021" s="82">
        <v>201404498</v>
      </c>
      <c r="B1021" s="83" t="s">
        <v>441</v>
      </c>
      <c r="C1021" s="82" t="s">
        <v>5828</v>
      </c>
      <c r="D1021" s="90">
        <v>50</v>
      </c>
      <c r="E1021" s="75" t="s">
        <v>5494</v>
      </c>
    </row>
    <row r="1022" spans="1:5">
      <c r="A1022" s="82">
        <v>201404228</v>
      </c>
      <c r="B1022" s="83" t="s">
        <v>442</v>
      </c>
      <c r="C1022" s="82" t="s">
        <v>5513</v>
      </c>
      <c r="D1022" s="90">
        <v>50</v>
      </c>
      <c r="E1022" s="75" t="s">
        <v>5494</v>
      </c>
    </row>
    <row r="1023" spans="1:5">
      <c r="A1023" s="82">
        <v>201404603</v>
      </c>
      <c r="B1023" s="83" t="s">
        <v>443</v>
      </c>
      <c r="C1023" s="82" t="s">
        <v>5829</v>
      </c>
      <c r="D1023" s="90">
        <v>50</v>
      </c>
      <c r="E1023" s="75" t="s">
        <v>5494</v>
      </c>
    </row>
    <row r="1024" spans="1:5">
      <c r="A1024" s="90">
        <v>201404313</v>
      </c>
      <c r="B1024" s="83" t="s">
        <v>444</v>
      </c>
      <c r="C1024" s="82" t="s">
        <v>5830</v>
      </c>
      <c r="D1024" s="90">
        <v>50</v>
      </c>
      <c r="E1024" s="75" t="s">
        <v>5494</v>
      </c>
    </row>
    <row r="1025" spans="1:5">
      <c r="A1025" s="82">
        <v>201404261</v>
      </c>
      <c r="B1025" s="83" t="s">
        <v>445</v>
      </c>
      <c r="C1025" s="82" t="s">
        <v>5831</v>
      </c>
      <c r="D1025" s="90">
        <v>50</v>
      </c>
      <c r="E1025" s="75" t="s">
        <v>5494</v>
      </c>
    </row>
    <row r="1026" spans="1:5">
      <c r="A1026" s="82">
        <v>201404575</v>
      </c>
      <c r="B1026" s="83" t="s">
        <v>446</v>
      </c>
      <c r="C1026" s="82" t="s">
        <v>5832</v>
      </c>
      <c r="D1026" s="90">
        <v>50</v>
      </c>
      <c r="E1026" s="75" t="s">
        <v>5494</v>
      </c>
    </row>
    <row r="1027" spans="1:5">
      <c r="A1027" s="82">
        <v>201404481</v>
      </c>
      <c r="B1027" s="83" t="s">
        <v>447</v>
      </c>
      <c r="C1027" s="82" t="s">
        <v>5833</v>
      </c>
      <c r="D1027" s="90">
        <v>50</v>
      </c>
      <c r="E1027" s="75" t="s">
        <v>5494</v>
      </c>
    </row>
    <row r="1028" spans="1:5">
      <c r="A1028" s="82">
        <v>201404390</v>
      </c>
      <c r="B1028" s="83" t="s">
        <v>448</v>
      </c>
      <c r="C1028" s="82" t="s">
        <v>5834</v>
      </c>
      <c r="D1028" s="90">
        <v>50</v>
      </c>
      <c r="E1028" s="75" t="s">
        <v>5494</v>
      </c>
    </row>
    <row r="1029" spans="1:5">
      <c r="A1029" s="82">
        <v>201404312</v>
      </c>
      <c r="B1029" s="83" t="s">
        <v>449</v>
      </c>
      <c r="C1029" s="82" t="s">
        <v>5835</v>
      </c>
      <c r="D1029" s="90">
        <v>50</v>
      </c>
      <c r="E1029" s="75" t="s">
        <v>5494</v>
      </c>
    </row>
    <row r="1030" spans="1:5">
      <c r="A1030" s="82">
        <v>201404273</v>
      </c>
      <c r="B1030" s="83" t="s">
        <v>450</v>
      </c>
      <c r="C1030" s="82" t="s">
        <v>5836</v>
      </c>
      <c r="D1030" s="90">
        <v>50</v>
      </c>
      <c r="E1030" s="75" t="s">
        <v>5494</v>
      </c>
    </row>
    <row r="1031" spans="1:5">
      <c r="A1031" s="82">
        <v>201404309</v>
      </c>
      <c r="B1031" s="83" t="s">
        <v>451</v>
      </c>
      <c r="C1031" s="82" t="s">
        <v>5837</v>
      </c>
      <c r="D1031" s="90">
        <v>50</v>
      </c>
      <c r="E1031" s="75" t="s">
        <v>5494</v>
      </c>
    </row>
    <row r="1032" spans="1:5">
      <c r="A1032" s="82">
        <v>201404599</v>
      </c>
      <c r="B1032" s="83" t="s">
        <v>452</v>
      </c>
      <c r="C1032" s="82" t="s">
        <v>5838</v>
      </c>
      <c r="D1032" s="90">
        <v>50</v>
      </c>
      <c r="E1032" s="75" t="s">
        <v>5494</v>
      </c>
    </row>
    <row r="1033" spans="1:5">
      <c r="A1033" s="82">
        <v>201404366</v>
      </c>
      <c r="B1033" s="83" t="s">
        <v>453</v>
      </c>
      <c r="C1033" s="82" t="s">
        <v>5839</v>
      </c>
      <c r="D1033" s="90">
        <v>50</v>
      </c>
      <c r="E1033" s="75" t="s">
        <v>5494</v>
      </c>
    </row>
    <row r="1034" spans="1:5">
      <c r="A1034" s="82">
        <v>201404539</v>
      </c>
      <c r="B1034" s="83" t="s">
        <v>454</v>
      </c>
      <c r="C1034" s="82" t="s">
        <v>5840</v>
      </c>
      <c r="D1034" s="90">
        <v>50</v>
      </c>
      <c r="E1034" s="75" t="s">
        <v>5494</v>
      </c>
    </row>
    <row r="1035" spans="1:5">
      <c r="A1035" s="82">
        <v>201404432</v>
      </c>
      <c r="B1035" s="83" t="s">
        <v>455</v>
      </c>
      <c r="C1035" s="82" t="s">
        <v>5841</v>
      </c>
      <c r="D1035" s="90">
        <v>50</v>
      </c>
      <c r="E1035" s="75" t="s">
        <v>5494</v>
      </c>
    </row>
    <row r="1036" spans="1:5">
      <c r="A1036" s="82">
        <v>201404361</v>
      </c>
      <c r="B1036" s="83" t="s">
        <v>456</v>
      </c>
      <c r="C1036" s="82" t="s">
        <v>5842</v>
      </c>
      <c r="D1036" s="90">
        <v>50</v>
      </c>
      <c r="E1036" s="75" t="s">
        <v>5494</v>
      </c>
    </row>
    <row r="1037" spans="1:5">
      <c r="A1037" s="82">
        <v>201404596</v>
      </c>
      <c r="B1037" s="83" t="s">
        <v>457</v>
      </c>
      <c r="C1037" s="82" t="s">
        <v>5843</v>
      </c>
      <c r="D1037" s="90">
        <v>50</v>
      </c>
      <c r="E1037" s="75" t="s">
        <v>5494</v>
      </c>
    </row>
    <row r="1038" spans="1:5">
      <c r="A1038" s="82">
        <v>201404590</v>
      </c>
      <c r="B1038" s="83" t="s">
        <v>458</v>
      </c>
      <c r="C1038" s="82" t="s">
        <v>5844</v>
      </c>
      <c r="D1038" s="90">
        <v>50</v>
      </c>
      <c r="E1038" s="75" t="s">
        <v>5494</v>
      </c>
    </row>
    <row r="1039" spans="1:5">
      <c r="A1039" s="82">
        <v>201404429</v>
      </c>
      <c r="B1039" s="83" t="s">
        <v>459</v>
      </c>
      <c r="C1039" s="82" t="s">
        <v>5845</v>
      </c>
      <c r="D1039" s="90">
        <v>50</v>
      </c>
      <c r="E1039" s="75" t="s">
        <v>5494</v>
      </c>
    </row>
    <row r="1040" spans="1:5">
      <c r="A1040" s="82">
        <v>201404533</v>
      </c>
      <c r="B1040" s="83" t="s">
        <v>460</v>
      </c>
      <c r="C1040" s="82" t="s">
        <v>5846</v>
      </c>
      <c r="D1040" s="90">
        <v>50</v>
      </c>
      <c r="E1040" s="75" t="s">
        <v>5494</v>
      </c>
    </row>
    <row r="1041" spans="1:5">
      <c r="A1041" s="82">
        <v>201404476</v>
      </c>
      <c r="B1041" s="83" t="s">
        <v>461</v>
      </c>
      <c r="C1041" s="82" t="s">
        <v>5847</v>
      </c>
      <c r="D1041" s="90">
        <v>50</v>
      </c>
      <c r="E1041" s="75" t="s">
        <v>5494</v>
      </c>
    </row>
    <row r="1042" spans="1:5">
      <c r="A1042" s="82">
        <v>201404232</v>
      </c>
      <c r="B1042" s="83" t="s">
        <v>462</v>
      </c>
      <c r="C1042" s="82" t="s">
        <v>5503</v>
      </c>
      <c r="D1042" s="90">
        <v>50</v>
      </c>
      <c r="E1042" s="75" t="s">
        <v>5494</v>
      </c>
    </row>
    <row r="1043" spans="1:5">
      <c r="A1043" s="82">
        <v>201404344</v>
      </c>
      <c r="B1043" s="83" t="s">
        <v>463</v>
      </c>
      <c r="C1043" s="82" t="s">
        <v>5848</v>
      </c>
      <c r="D1043" s="90">
        <v>50</v>
      </c>
      <c r="E1043" s="75" t="s">
        <v>5494</v>
      </c>
    </row>
    <row r="1044" spans="1:5">
      <c r="A1044" s="82">
        <v>201404364</v>
      </c>
      <c r="B1044" s="83" t="s">
        <v>464</v>
      </c>
      <c r="C1044" s="82" t="s">
        <v>5849</v>
      </c>
      <c r="D1044" s="90">
        <v>50</v>
      </c>
      <c r="E1044" s="75" t="s">
        <v>5494</v>
      </c>
    </row>
    <row r="1045" spans="1:5">
      <c r="A1045" s="90">
        <v>201404479</v>
      </c>
      <c r="B1045" s="83" t="s">
        <v>465</v>
      </c>
      <c r="C1045" s="82" t="s">
        <v>5850</v>
      </c>
      <c r="D1045" s="90">
        <v>50</v>
      </c>
      <c r="E1045" s="75" t="s">
        <v>5494</v>
      </c>
    </row>
    <row r="1046" spans="1:5">
      <c r="A1046" s="82">
        <v>201404467</v>
      </c>
      <c r="B1046" s="83" t="s">
        <v>466</v>
      </c>
      <c r="C1046" s="82" t="s">
        <v>5851</v>
      </c>
      <c r="D1046" s="90">
        <v>50</v>
      </c>
      <c r="E1046" s="75" t="s">
        <v>5494</v>
      </c>
    </row>
    <row r="1047" spans="1:5">
      <c r="A1047" s="82">
        <v>201404237</v>
      </c>
      <c r="B1047" s="83" t="s">
        <v>467</v>
      </c>
      <c r="C1047" s="82" t="s">
        <v>5852</v>
      </c>
      <c r="D1047" s="90">
        <v>50</v>
      </c>
      <c r="E1047" s="75" t="s">
        <v>5494</v>
      </c>
    </row>
    <row r="1048" spans="1:5">
      <c r="A1048" s="82">
        <v>201404464</v>
      </c>
      <c r="B1048" s="83" t="s">
        <v>468</v>
      </c>
      <c r="C1048" s="82" t="s">
        <v>5853</v>
      </c>
      <c r="D1048" s="90">
        <v>50</v>
      </c>
      <c r="E1048" s="75" t="s">
        <v>5494</v>
      </c>
    </row>
    <row r="1049" spans="1:5">
      <c r="A1049" s="82">
        <v>201404484</v>
      </c>
      <c r="B1049" s="83" t="s">
        <v>469</v>
      </c>
      <c r="C1049" s="82" t="s">
        <v>5854</v>
      </c>
      <c r="D1049" s="90">
        <v>50</v>
      </c>
      <c r="E1049" s="75" t="s">
        <v>5494</v>
      </c>
    </row>
    <row r="1050" spans="1:5">
      <c r="A1050" s="82">
        <v>201404563</v>
      </c>
      <c r="B1050" s="83" t="s">
        <v>470</v>
      </c>
      <c r="C1050" s="82" t="s">
        <v>5855</v>
      </c>
      <c r="D1050" s="90">
        <v>50</v>
      </c>
      <c r="E1050" s="75" t="s">
        <v>5494</v>
      </c>
    </row>
    <row r="1051" spans="1:5">
      <c r="A1051" s="82">
        <v>201404470</v>
      </c>
      <c r="B1051" s="83" t="s">
        <v>471</v>
      </c>
      <c r="C1051" s="82" t="s">
        <v>5856</v>
      </c>
      <c r="D1051" s="90">
        <v>50</v>
      </c>
      <c r="E1051" s="75" t="s">
        <v>5494</v>
      </c>
    </row>
    <row r="1052" spans="1:5">
      <c r="A1052" s="82">
        <v>201404341</v>
      </c>
      <c r="B1052" s="83" t="s">
        <v>472</v>
      </c>
      <c r="C1052" s="82" t="s">
        <v>5857</v>
      </c>
      <c r="D1052" s="90">
        <v>50</v>
      </c>
      <c r="E1052" s="75" t="s">
        <v>5494</v>
      </c>
    </row>
    <row r="1053" spans="1:5">
      <c r="A1053" s="82">
        <v>201404249</v>
      </c>
      <c r="B1053" s="83" t="s">
        <v>473</v>
      </c>
      <c r="C1053" s="82" t="s">
        <v>5504</v>
      </c>
      <c r="D1053" s="90">
        <v>50</v>
      </c>
      <c r="E1053" s="75" t="s">
        <v>5494</v>
      </c>
    </row>
    <row r="1054" spans="1:5">
      <c r="A1054" s="82">
        <v>201404483</v>
      </c>
      <c r="B1054" s="83" t="s">
        <v>4373</v>
      </c>
      <c r="C1054" s="82" t="s">
        <v>5858</v>
      </c>
      <c r="D1054" s="90">
        <v>50</v>
      </c>
      <c r="E1054" s="75" t="s">
        <v>5494</v>
      </c>
    </row>
    <row r="1055" spans="1:5">
      <c r="A1055" s="82">
        <v>201404486</v>
      </c>
      <c r="B1055" s="83" t="s">
        <v>4374</v>
      </c>
      <c r="C1055" s="82" t="s">
        <v>5859</v>
      </c>
      <c r="D1055" s="90">
        <v>0</v>
      </c>
      <c r="E1055" s="75" t="s">
        <v>5494</v>
      </c>
    </row>
    <row r="1056" spans="1:5">
      <c r="A1056" s="82">
        <v>201404641</v>
      </c>
      <c r="B1056" s="83" t="s">
        <v>4375</v>
      </c>
      <c r="C1056" s="82" t="s">
        <v>5860</v>
      </c>
      <c r="D1056" s="90">
        <v>50</v>
      </c>
      <c r="E1056" s="75" t="s">
        <v>5494</v>
      </c>
    </row>
    <row r="1057" spans="1:5">
      <c r="A1057" s="82">
        <v>201404402</v>
      </c>
      <c r="B1057" s="83" t="s">
        <v>4376</v>
      </c>
      <c r="C1057" s="82" t="s">
        <v>5861</v>
      </c>
      <c r="D1057" s="90">
        <v>50</v>
      </c>
      <c r="E1057" s="75" t="s">
        <v>5494</v>
      </c>
    </row>
    <row r="1058" spans="1:5">
      <c r="A1058" s="82">
        <v>201404571</v>
      </c>
      <c r="B1058" s="83" t="s">
        <v>4377</v>
      </c>
      <c r="C1058" s="82" t="s">
        <v>5862</v>
      </c>
      <c r="D1058" s="90">
        <v>0</v>
      </c>
      <c r="E1058" s="75" t="s">
        <v>5494</v>
      </c>
    </row>
    <row r="1059" spans="1:5">
      <c r="A1059" s="82">
        <v>201404266</v>
      </c>
      <c r="B1059" s="83" t="s">
        <v>4378</v>
      </c>
      <c r="C1059" s="82" t="s">
        <v>5863</v>
      </c>
      <c r="D1059" s="90">
        <v>0</v>
      </c>
      <c r="E1059" s="75" t="s">
        <v>5494</v>
      </c>
    </row>
    <row r="1060" spans="1:5">
      <c r="A1060" s="82">
        <v>201404640</v>
      </c>
      <c r="B1060" s="83" t="s">
        <v>4379</v>
      </c>
      <c r="C1060" s="82" t="s">
        <v>5864</v>
      </c>
      <c r="D1060" s="90">
        <v>0</v>
      </c>
      <c r="E1060" s="75" t="s">
        <v>5494</v>
      </c>
    </row>
    <row r="1061" spans="1:5">
      <c r="A1061" s="82">
        <v>201404637</v>
      </c>
      <c r="B1061" s="83" t="s">
        <v>4380</v>
      </c>
      <c r="C1061" s="82" t="s">
        <v>5865</v>
      </c>
      <c r="D1061" s="90">
        <v>50</v>
      </c>
      <c r="E1061" s="75" t="s">
        <v>5494</v>
      </c>
    </row>
    <row r="1062" spans="1:5">
      <c r="A1062" s="82">
        <v>201404254</v>
      </c>
      <c r="B1062" s="83" t="s">
        <v>4381</v>
      </c>
      <c r="C1062" s="82" t="s">
        <v>5866</v>
      </c>
      <c r="D1062" s="90">
        <v>50</v>
      </c>
      <c r="E1062" s="75" t="s">
        <v>5494</v>
      </c>
    </row>
    <row r="1063" spans="1:5">
      <c r="A1063" s="82">
        <v>201404477</v>
      </c>
      <c r="B1063" s="83" t="s">
        <v>4382</v>
      </c>
      <c r="C1063" s="82" t="s">
        <v>5867</v>
      </c>
      <c r="D1063" s="90">
        <v>50</v>
      </c>
      <c r="E1063" s="75" t="s">
        <v>5494</v>
      </c>
    </row>
    <row r="1064" spans="1:5">
      <c r="A1064" s="82">
        <v>201404631</v>
      </c>
      <c r="B1064" s="83" t="s">
        <v>4383</v>
      </c>
      <c r="C1064" s="82" t="s">
        <v>5868</v>
      </c>
      <c r="D1064" s="90">
        <v>50</v>
      </c>
      <c r="E1064" s="75" t="s">
        <v>5494</v>
      </c>
    </row>
    <row r="1065" spans="1:5">
      <c r="A1065" s="82">
        <v>201404468</v>
      </c>
      <c r="B1065" s="83" t="s">
        <v>475</v>
      </c>
      <c r="C1065" s="82" t="s">
        <v>5869</v>
      </c>
      <c r="D1065" s="90">
        <v>50</v>
      </c>
      <c r="E1065" s="75" t="s">
        <v>5494</v>
      </c>
    </row>
    <row r="1066" spans="1:5">
      <c r="A1066" s="82">
        <v>201404594</v>
      </c>
      <c r="B1066" s="83" t="s">
        <v>476</v>
      </c>
      <c r="C1066" s="82" t="s">
        <v>5870</v>
      </c>
      <c r="D1066" s="90">
        <v>50</v>
      </c>
      <c r="E1066" s="75" t="s">
        <v>5494</v>
      </c>
    </row>
    <row r="1067" spans="1:5">
      <c r="A1067" s="82">
        <v>201404629</v>
      </c>
      <c r="B1067" s="83" t="s">
        <v>477</v>
      </c>
      <c r="C1067" s="82" t="s">
        <v>5871</v>
      </c>
      <c r="D1067" s="90">
        <v>50</v>
      </c>
      <c r="E1067" s="75" t="s">
        <v>5494</v>
      </c>
    </row>
    <row r="1068" spans="1:5">
      <c r="A1068" s="82">
        <v>201404492</v>
      </c>
      <c r="B1068" s="83" t="s">
        <v>4384</v>
      </c>
      <c r="C1068" s="82" t="s">
        <v>5872</v>
      </c>
      <c r="D1068" s="90">
        <v>0</v>
      </c>
      <c r="E1068" s="75" t="s">
        <v>5494</v>
      </c>
    </row>
    <row r="1069" spans="1:5">
      <c r="A1069" s="82">
        <v>201404505</v>
      </c>
      <c r="B1069" s="83" t="s">
        <v>4385</v>
      </c>
      <c r="C1069" s="82" t="s">
        <v>5873</v>
      </c>
      <c r="D1069" s="90">
        <v>50</v>
      </c>
      <c r="E1069" s="75" t="s">
        <v>5494</v>
      </c>
    </row>
    <row r="1070" spans="1:5">
      <c r="A1070" s="82">
        <v>201404582</v>
      </c>
      <c r="B1070" s="83" t="s">
        <v>4386</v>
      </c>
      <c r="C1070" s="82" t="s">
        <v>5874</v>
      </c>
      <c r="D1070" s="90">
        <v>50</v>
      </c>
      <c r="E1070" s="75" t="s">
        <v>5494</v>
      </c>
    </row>
    <row r="1071" spans="1:5">
      <c r="A1071" s="82">
        <v>201404269</v>
      </c>
      <c r="B1071" s="83" t="s">
        <v>478</v>
      </c>
      <c r="C1071" s="82" t="s">
        <v>5875</v>
      </c>
      <c r="D1071" s="90">
        <v>50</v>
      </c>
      <c r="E1071" s="75" t="s">
        <v>5494</v>
      </c>
    </row>
    <row r="1072" spans="1:5">
      <c r="A1072" s="82">
        <v>201404648</v>
      </c>
      <c r="B1072" s="83" t="s">
        <v>4387</v>
      </c>
      <c r="C1072" s="82" t="s">
        <v>5876</v>
      </c>
      <c r="D1072" s="90">
        <v>50</v>
      </c>
      <c r="E1072" s="75" t="s">
        <v>5494</v>
      </c>
    </row>
    <row r="1073" spans="1:5">
      <c r="A1073" s="82">
        <v>201404383</v>
      </c>
      <c r="B1073" s="83" t="s">
        <v>4388</v>
      </c>
      <c r="C1073" s="82" t="s">
        <v>5877</v>
      </c>
      <c r="D1073" s="90">
        <v>50</v>
      </c>
      <c r="E1073" s="75" t="s">
        <v>5494</v>
      </c>
    </row>
    <row r="1074" spans="1:5">
      <c r="A1074" s="82">
        <v>201404327</v>
      </c>
      <c r="B1074" s="83" t="s">
        <v>4389</v>
      </c>
      <c r="C1074" s="82" t="s">
        <v>5878</v>
      </c>
      <c r="D1074" s="90">
        <v>50</v>
      </c>
      <c r="E1074" s="75" t="s">
        <v>5494</v>
      </c>
    </row>
    <row r="1075" spans="1:5">
      <c r="A1075" s="82">
        <v>201404639</v>
      </c>
      <c r="B1075" s="83" t="s">
        <v>4390</v>
      </c>
      <c r="C1075" s="82" t="s">
        <v>5879</v>
      </c>
      <c r="D1075" s="90">
        <v>0</v>
      </c>
      <c r="E1075" s="75" t="s">
        <v>5494</v>
      </c>
    </row>
    <row r="1076" spans="1:5">
      <c r="A1076" s="82">
        <v>201404564</v>
      </c>
      <c r="B1076" s="83" t="s">
        <v>4391</v>
      </c>
      <c r="C1076" s="82" t="s">
        <v>5880</v>
      </c>
      <c r="D1076" s="90">
        <v>50</v>
      </c>
      <c r="E1076" s="75" t="s">
        <v>5494</v>
      </c>
    </row>
    <row r="1077" spans="1:5">
      <c r="A1077" s="82">
        <v>201404465</v>
      </c>
      <c r="B1077" s="83" t="s">
        <v>4392</v>
      </c>
      <c r="C1077" s="82" t="s">
        <v>5881</v>
      </c>
      <c r="D1077" s="90">
        <v>50</v>
      </c>
      <c r="E1077" s="75" t="s">
        <v>5494</v>
      </c>
    </row>
    <row r="1078" spans="1:5">
      <c r="A1078" s="82">
        <v>201404380</v>
      </c>
      <c r="B1078" s="83" t="s">
        <v>479</v>
      </c>
      <c r="C1078" s="82" t="s">
        <v>5882</v>
      </c>
      <c r="D1078" s="90">
        <v>50</v>
      </c>
      <c r="E1078" s="75" t="s">
        <v>5494</v>
      </c>
    </row>
    <row r="1079" spans="1:5">
      <c r="A1079" s="82">
        <v>201404337</v>
      </c>
      <c r="B1079" s="83" t="s">
        <v>4393</v>
      </c>
      <c r="C1079" s="82" t="s">
        <v>5883</v>
      </c>
      <c r="D1079" s="90">
        <v>50</v>
      </c>
      <c r="E1079" s="75" t="s">
        <v>5494</v>
      </c>
    </row>
    <row r="1080" spans="1:5">
      <c r="A1080" s="82">
        <v>201404376</v>
      </c>
      <c r="B1080" s="83" t="s">
        <v>4394</v>
      </c>
      <c r="C1080" s="82" t="s">
        <v>5884</v>
      </c>
      <c r="D1080" s="90">
        <v>50</v>
      </c>
      <c r="E1080" s="75" t="s">
        <v>5494</v>
      </c>
    </row>
    <row r="1081" spans="1:5">
      <c r="A1081" s="82">
        <v>201404647</v>
      </c>
      <c r="B1081" s="83" t="s">
        <v>4395</v>
      </c>
      <c r="C1081" s="82" t="s">
        <v>5885</v>
      </c>
      <c r="D1081" s="90">
        <v>0</v>
      </c>
      <c r="E1081" s="75" t="s">
        <v>5494</v>
      </c>
    </row>
    <row r="1082" spans="1:5">
      <c r="A1082" s="82">
        <v>201404440</v>
      </c>
      <c r="B1082" s="83" t="s">
        <v>4396</v>
      </c>
      <c r="C1082" s="82" t="s">
        <v>5886</v>
      </c>
      <c r="D1082" s="90">
        <v>50</v>
      </c>
      <c r="E1082" s="75" t="s">
        <v>5494</v>
      </c>
    </row>
    <row r="1083" spans="1:5">
      <c r="A1083" s="82">
        <v>201404617</v>
      </c>
      <c r="B1083" s="83" t="s">
        <v>4397</v>
      </c>
      <c r="C1083" s="82" t="s">
        <v>5887</v>
      </c>
      <c r="D1083" s="90">
        <v>0</v>
      </c>
      <c r="E1083" s="75" t="s">
        <v>5494</v>
      </c>
    </row>
    <row r="1084" spans="1:5">
      <c r="A1084" s="82">
        <v>201404512</v>
      </c>
      <c r="B1084" s="83" t="s">
        <v>4398</v>
      </c>
      <c r="C1084" s="82" t="s">
        <v>5888</v>
      </c>
      <c r="D1084" s="90">
        <v>50</v>
      </c>
      <c r="E1084" s="75" t="s">
        <v>5494</v>
      </c>
    </row>
    <row r="1085" spans="1:5">
      <c r="A1085" s="82">
        <v>201404433</v>
      </c>
      <c r="B1085" s="83" t="s">
        <v>480</v>
      </c>
      <c r="C1085" s="82" t="s">
        <v>5889</v>
      </c>
      <c r="D1085" s="90">
        <v>50</v>
      </c>
      <c r="E1085" s="75" t="s">
        <v>5494</v>
      </c>
    </row>
    <row r="1086" spans="1:5">
      <c r="A1086" s="82">
        <v>201404646</v>
      </c>
      <c r="B1086" s="83" t="s">
        <v>4399</v>
      </c>
      <c r="C1086" s="82" t="s">
        <v>5890</v>
      </c>
      <c r="D1086" s="90">
        <v>50</v>
      </c>
      <c r="E1086" s="75" t="s">
        <v>5494</v>
      </c>
    </row>
    <row r="1087" spans="1:5">
      <c r="A1087" s="82">
        <v>201404644</v>
      </c>
      <c r="B1087" s="83" t="s">
        <v>481</v>
      </c>
      <c r="C1087" s="82" t="s">
        <v>5891</v>
      </c>
      <c r="D1087" s="90">
        <v>50</v>
      </c>
      <c r="E1087" s="75" t="s">
        <v>5494</v>
      </c>
    </row>
    <row r="1088" spans="1:5">
      <c r="A1088" s="82">
        <v>201404508</v>
      </c>
      <c r="B1088" s="83" t="s">
        <v>4400</v>
      </c>
      <c r="C1088" s="82" t="s">
        <v>5892</v>
      </c>
      <c r="D1088" s="90">
        <v>50</v>
      </c>
      <c r="E1088" s="75" t="s">
        <v>5494</v>
      </c>
    </row>
    <row r="1089" spans="1:5">
      <c r="A1089" s="82">
        <v>201404613</v>
      </c>
      <c r="B1089" s="83" t="s">
        <v>4401</v>
      </c>
      <c r="C1089" s="82" t="s">
        <v>5893</v>
      </c>
      <c r="D1089" s="90">
        <v>50</v>
      </c>
      <c r="E1089" s="75" t="s">
        <v>5494</v>
      </c>
    </row>
    <row r="1090" spans="1:5">
      <c r="A1090" s="82">
        <v>201404558</v>
      </c>
      <c r="B1090" s="83" t="s">
        <v>4402</v>
      </c>
      <c r="C1090" s="82" t="s">
        <v>5894</v>
      </c>
      <c r="D1090" s="90">
        <v>50</v>
      </c>
      <c r="E1090" s="75" t="s">
        <v>5494</v>
      </c>
    </row>
    <row r="1091" spans="1:5">
      <c r="A1091" s="82">
        <v>201404282</v>
      </c>
      <c r="B1091" s="83" t="s">
        <v>4403</v>
      </c>
      <c r="C1091" s="82" t="s">
        <v>5895</v>
      </c>
      <c r="D1091" s="90">
        <v>0</v>
      </c>
      <c r="E1091" s="75" t="s">
        <v>5494</v>
      </c>
    </row>
    <row r="1092" spans="1:5">
      <c r="A1092" s="82">
        <v>201404414</v>
      </c>
      <c r="B1092" s="83" t="s">
        <v>482</v>
      </c>
      <c r="C1092" s="82" t="s">
        <v>5896</v>
      </c>
      <c r="D1092" s="90">
        <v>50</v>
      </c>
      <c r="E1092" s="75" t="s">
        <v>5494</v>
      </c>
    </row>
    <row r="1093" spans="1:5">
      <c r="A1093" s="82">
        <v>201404437</v>
      </c>
      <c r="B1093" s="83" t="s">
        <v>4404</v>
      </c>
      <c r="C1093" s="82" t="s">
        <v>5897</v>
      </c>
      <c r="D1093" s="90">
        <v>50</v>
      </c>
      <c r="E1093" s="75" t="s">
        <v>5494</v>
      </c>
    </row>
    <row r="1094" spans="1:5">
      <c r="A1094" s="82">
        <v>201404561</v>
      </c>
      <c r="B1094" s="83" t="s">
        <v>4405</v>
      </c>
      <c r="C1094" s="82" t="s">
        <v>5898</v>
      </c>
      <c r="D1094" s="90">
        <v>50</v>
      </c>
      <c r="E1094" s="75" t="s">
        <v>5494</v>
      </c>
    </row>
    <row r="1095" spans="1:5">
      <c r="A1095" s="82">
        <v>201404549</v>
      </c>
      <c r="B1095" s="83" t="s">
        <v>483</v>
      </c>
      <c r="C1095" s="82" t="s">
        <v>5899</v>
      </c>
      <c r="D1095" s="90">
        <v>50</v>
      </c>
      <c r="E1095" s="75" t="s">
        <v>5494</v>
      </c>
    </row>
    <row r="1096" spans="1:5">
      <c r="A1096" s="82">
        <v>201404292</v>
      </c>
      <c r="B1096" s="83" t="s">
        <v>4406</v>
      </c>
      <c r="C1096" s="82" t="s">
        <v>5900</v>
      </c>
      <c r="D1096" s="90">
        <v>50</v>
      </c>
      <c r="E1096" s="75" t="s">
        <v>5494</v>
      </c>
    </row>
    <row r="1097" spans="1:5">
      <c r="A1097" s="82">
        <v>201404546</v>
      </c>
      <c r="B1097" s="83" t="s">
        <v>484</v>
      </c>
      <c r="C1097" s="82" t="s">
        <v>5901</v>
      </c>
      <c r="D1097" s="90">
        <v>50</v>
      </c>
      <c r="E1097" s="75" t="s">
        <v>5494</v>
      </c>
    </row>
    <row r="1098" spans="1:5">
      <c r="A1098" s="82">
        <v>201404568</v>
      </c>
      <c r="B1098" s="83" t="s">
        <v>485</v>
      </c>
      <c r="C1098" s="82" t="s">
        <v>5902</v>
      </c>
      <c r="D1098" s="90">
        <v>50</v>
      </c>
      <c r="E1098" s="75" t="s">
        <v>5494</v>
      </c>
    </row>
    <row r="1099" spans="1:5">
      <c r="A1099" s="82">
        <v>201404633</v>
      </c>
      <c r="B1099" s="83" t="s">
        <v>4407</v>
      </c>
      <c r="C1099" s="82" t="s">
        <v>5903</v>
      </c>
      <c r="D1099" s="90">
        <v>50</v>
      </c>
      <c r="E1099" s="75" t="s">
        <v>5494</v>
      </c>
    </row>
    <row r="1100" spans="1:5">
      <c r="A1100" s="82">
        <v>201404553</v>
      </c>
      <c r="B1100" s="83" t="s">
        <v>4408</v>
      </c>
      <c r="C1100" s="82" t="s">
        <v>5904</v>
      </c>
      <c r="D1100" s="90">
        <v>0</v>
      </c>
      <c r="E1100" s="75" t="s">
        <v>5494</v>
      </c>
    </row>
    <row r="1101" spans="1:5">
      <c r="A1101" s="82">
        <v>201404411</v>
      </c>
      <c r="B1101" s="83" t="s">
        <v>4409</v>
      </c>
      <c r="C1101" s="82" t="s">
        <v>5905</v>
      </c>
      <c r="D1101" s="90">
        <v>50</v>
      </c>
      <c r="E1101" s="75" t="s">
        <v>5494</v>
      </c>
    </row>
    <row r="1102" spans="1:5">
      <c r="A1102" s="82">
        <v>201404311</v>
      </c>
      <c r="B1102" s="83" t="s">
        <v>4410</v>
      </c>
      <c r="C1102" s="82" t="s">
        <v>5906</v>
      </c>
      <c r="D1102" s="90">
        <v>50</v>
      </c>
      <c r="E1102" s="75" t="s">
        <v>5494</v>
      </c>
    </row>
    <row r="1103" spans="1:5">
      <c r="A1103" s="82">
        <v>201403336</v>
      </c>
      <c r="B1103" s="83" t="s">
        <v>486</v>
      </c>
      <c r="C1103" s="82" t="s">
        <v>5907</v>
      </c>
      <c r="D1103" s="90">
        <v>50</v>
      </c>
      <c r="E1103" s="75" t="s">
        <v>5494</v>
      </c>
    </row>
    <row r="1104" spans="1:5">
      <c r="A1104" s="82">
        <v>201403337</v>
      </c>
      <c r="B1104" s="83" t="s">
        <v>487</v>
      </c>
      <c r="C1104" s="82" t="s">
        <v>5908</v>
      </c>
      <c r="D1104" s="90">
        <v>0</v>
      </c>
      <c r="E1104" s="75" t="s">
        <v>5494</v>
      </c>
    </row>
    <row r="1105" spans="1:5">
      <c r="A1105" s="82">
        <v>201403338</v>
      </c>
      <c r="B1105" s="83" t="s">
        <v>488</v>
      </c>
      <c r="C1105" s="82" t="s">
        <v>5909</v>
      </c>
      <c r="D1105" s="90">
        <v>50</v>
      </c>
      <c r="E1105" s="75" t="s">
        <v>5494</v>
      </c>
    </row>
    <row r="1106" spans="1:5">
      <c r="A1106" s="82">
        <v>201403339</v>
      </c>
      <c r="B1106" s="83" t="s">
        <v>489</v>
      </c>
      <c r="C1106" s="82" t="s">
        <v>5910</v>
      </c>
      <c r="D1106" s="90">
        <v>50</v>
      </c>
      <c r="E1106" s="75" t="s">
        <v>5494</v>
      </c>
    </row>
    <row r="1107" spans="1:5">
      <c r="A1107" s="82">
        <v>201403340</v>
      </c>
      <c r="B1107" s="83" t="s">
        <v>490</v>
      </c>
      <c r="C1107" s="82" t="s">
        <v>5911</v>
      </c>
      <c r="D1107" s="90">
        <v>0</v>
      </c>
      <c r="E1107" s="75" t="s">
        <v>5494</v>
      </c>
    </row>
    <row r="1108" spans="1:5">
      <c r="A1108" s="82">
        <v>201403341</v>
      </c>
      <c r="B1108" s="83" t="s">
        <v>491</v>
      </c>
      <c r="C1108" s="82" t="s">
        <v>5912</v>
      </c>
      <c r="D1108" s="90">
        <v>0</v>
      </c>
      <c r="E1108" s="75" t="s">
        <v>5494</v>
      </c>
    </row>
    <row r="1109" spans="1:5">
      <c r="A1109" s="82">
        <v>201403342</v>
      </c>
      <c r="B1109" s="83" t="s">
        <v>492</v>
      </c>
      <c r="C1109" s="82" t="s">
        <v>5913</v>
      </c>
      <c r="D1109" s="90">
        <v>50</v>
      </c>
      <c r="E1109" s="75" t="s">
        <v>5494</v>
      </c>
    </row>
    <row r="1110" spans="1:5">
      <c r="A1110" s="82">
        <v>201403343</v>
      </c>
      <c r="B1110" s="83" t="s">
        <v>493</v>
      </c>
      <c r="C1110" s="82" t="s">
        <v>5914</v>
      </c>
      <c r="D1110" s="90">
        <v>50</v>
      </c>
      <c r="E1110" s="75" t="s">
        <v>5494</v>
      </c>
    </row>
    <row r="1111" spans="1:5">
      <c r="A1111" s="82">
        <v>201403344</v>
      </c>
      <c r="B1111" s="83" t="s">
        <v>494</v>
      </c>
      <c r="C1111" s="82" t="s">
        <v>5915</v>
      </c>
      <c r="D1111" s="90">
        <v>50</v>
      </c>
      <c r="E1111" s="75" t="s">
        <v>5494</v>
      </c>
    </row>
    <row r="1112" spans="1:5">
      <c r="A1112" s="82">
        <v>201403345</v>
      </c>
      <c r="B1112" s="83" t="s">
        <v>495</v>
      </c>
      <c r="C1112" s="82" t="s">
        <v>5916</v>
      </c>
      <c r="D1112" s="90">
        <v>50</v>
      </c>
      <c r="E1112" s="75" t="s">
        <v>5494</v>
      </c>
    </row>
    <row r="1113" spans="1:5">
      <c r="A1113" s="82">
        <v>201403346</v>
      </c>
      <c r="B1113" s="83" t="s">
        <v>496</v>
      </c>
      <c r="C1113" s="82" t="s">
        <v>5917</v>
      </c>
      <c r="D1113" s="90">
        <v>50</v>
      </c>
      <c r="E1113" s="75" t="s">
        <v>5494</v>
      </c>
    </row>
    <row r="1114" spans="1:5">
      <c r="A1114" s="82">
        <v>201403347</v>
      </c>
      <c r="B1114" s="83" t="s">
        <v>497</v>
      </c>
      <c r="C1114" s="82" t="s">
        <v>5918</v>
      </c>
      <c r="D1114" s="90">
        <v>50</v>
      </c>
      <c r="E1114" s="75" t="s">
        <v>5494</v>
      </c>
    </row>
    <row r="1115" spans="1:5">
      <c r="A1115" s="82">
        <v>201403348</v>
      </c>
      <c r="B1115" s="83" t="s">
        <v>498</v>
      </c>
      <c r="C1115" s="82" t="s">
        <v>5919</v>
      </c>
      <c r="D1115" s="90">
        <v>0</v>
      </c>
      <c r="E1115" s="75" t="s">
        <v>5494</v>
      </c>
    </row>
    <row r="1116" spans="1:5">
      <c r="A1116" s="82">
        <v>201403349</v>
      </c>
      <c r="B1116" s="83" t="s">
        <v>499</v>
      </c>
      <c r="C1116" s="82" t="s">
        <v>5920</v>
      </c>
      <c r="D1116" s="90">
        <v>0</v>
      </c>
      <c r="E1116" s="75" t="s">
        <v>5494</v>
      </c>
    </row>
    <row r="1117" spans="1:5">
      <c r="A1117" s="82">
        <v>201403350</v>
      </c>
      <c r="B1117" s="83" t="s">
        <v>500</v>
      </c>
      <c r="C1117" s="82" t="s">
        <v>5921</v>
      </c>
      <c r="D1117" s="90">
        <v>50</v>
      </c>
      <c r="E1117" s="75" t="s">
        <v>5494</v>
      </c>
    </row>
    <row r="1118" spans="1:5">
      <c r="A1118" s="82">
        <v>201403351</v>
      </c>
      <c r="B1118" s="83" t="s">
        <v>501</v>
      </c>
      <c r="C1118" s="82" t="s">
        <v>5922</v>
      </c>
      <c r="D1118" s="90">
        <v>50</v>
      </c>
      <c r="E1118" s="75" t="s">
        <v>5494</v>
      </c>
    </row>
    <row r="1119" spans="1:5">
      <c r="A1119" s="82">
        <v>201403352</v>
      </c>
      <c r="B1119" s="83" t="s">
        <v>502</v>
      </c>
      <c r="C1119" s="82" t="s">
        <v>5923</v>
      </c>
      <c r="D1119" s="90">
        <v>0</v>
      </c>
      <c r="E1119" s="75" t="s">
        <v>5494</v>
      </c>
    </row>
    <row r="1120" spans="1:5">
      <c r="A1120" s="82">
        <v>201403353</v>
      </c>
      <c r="B1120" s="83" t="s">
        <v>503</v>
      </c>
      <c r="C1120" s="82" t="s">
        <v>5924</v>
      </c>
      <c r="D1120" s="90">
        <v>0</v>
      </c>
      <c r="E1120" s="75" t="s">
        <v>5494</v>
      </c>
    </row>
    <row r="1121" spans="1:5">
      <c r="A1121" s="82">
        <v>201403354</v>
      </c>
      <c r="B1121" s="83" t="s">
        <v>504</v>
      </c>
      <c r="C1121" s="82" t="s">
        <v>5925</v>
      </c>
      <c r="D1121" s="90">
        <v>50</v>
      </c>
      <c r="E1121" s="75" t="s">
        <v>5494</v>
      </c>
    </row>
    <row r="1122" spans="1:5">
      <c r="A1122" s="82">
        <v>201403355</v>
      </c>
      <c r="B1122" s="83" t="s">
        <v>505</v>
      </c>
      <c r="C1122" s="82" t="s">
        <v>5926</v>
      </c>
      <c r="D1122" s="90">
        <v>50</v>
      </c>
      <c r="E1122" s="75" t="s">
        <v>5494</v>
      </c>
    </row>
    <row r="1123" spans="1:5">
      <c r="A1123" s="82">
        <v>201403356</v>
      </c>
      <c r="B1123" s="83" t="s">
        <v>506</v>
      </c>
      <c r="C1123" s="82" t="s">
        <v>5927</v>
      </c>
      <c r="D1123" s="90">
        <v>0</v>
      </c>
      <c r="E1123" s="75" t="s">
        <v>5494</v>
      </c>
    </row>
    <row r="1124" spans="1:5">
      <c r="A1124" s="82">
        <v>201403357</v>
      </c>
      <c r="B1124" s="83" t="s">
        <v>507</v>
      </c>
      <c r="C1124" s="82" t="s">
        <v>5928</v>
      </c>
      <c r="D1124" s="90">
        <v>0</v>
      </c>
      <c r="E1124" s="75" t="s">
        <v>5494</v>
      </c>
    </row>
    <row r="1125" spans="1:5">
      <c r="A1125" s="82">
        <v>201403358</v>
      </c>
      <c r="B1125" s="83" t="s">
        <v>508</v>
      </c>
      <c r="C1125" s="82" t="s">
        <v>5929</v>
      </c>
      <c r="D1125" s="90">
        <v>50</v>
      </c>
      <c r="E1125" s="75" t="s">
        <v>5494</v>
      </c>
    </row>
    <row r="1126" spans="1:5">
      <c r="A1126" s="82">
        <v>201403359</v>
      </c>
      <c r="B1126" s="83" t="s">
        <v>4411</v>
      </c>
      <c r="C1126" s="82" t="s">
        <v>5930</v>
      </c>
      <c r="D1126" s="90">
        <v>50</v>
      </c>
      <c r="E1126" s="75" t="s">
        <v>5494</v>
      </c>
    </row>
    <row r="1127" spans="1:5">
      <c r="A1127" s="82">
        <v>201403360</v>
      </c>
      <c r="B1127" s="83" t="s">
        <v>509</v>
      </c>
      <c r="C1127" s="82" t="s">
        <v>5931</v>
      </c>
      <c r="D1127" s="90">
        <v>50</v>
      </c>
      <c r="E1127" s="75" t="s">
        <v>5494</v>
      </c>
    </row>
    <row r="1128" spans="1:5">
      <c r="A1128" s="82">
        <v>201403361</v>
      </c>
      <c r="B1128" s="83" t="s">
        <v>510</v>
      </c>
      <c r="C1128" s="82" t="s">
        <v>5932</v>
      </c>
      <c r="D1128" s="90">
        <v>50</v>
      </c>
      <c r="E1128" s="75" t="s">
        <v>5494</v>
      </c>
    </row>
    <row r="1129" spans="1:5">
      <c r="A1129" s="82">
        <v>201403362</v>
      </c>
      <c r="B1129" s="83" t="s">
        <v>511</v>
      </c>
      <c r="C1129" s="82" t="s">
        <v>5933</v>
      </c>
      <c r="D1129" s="90">
        <v>50</v>
      </c>
      <c r="E1129" s="75" t="s">
        <v>5494</v>
      </c>
    </row>
    <row r="1130" spans="1:5">
      <c r="A1130" s="82">
        <v>201403363</v>
      </c>
      <c r="B1130" s="83" t="s">
        <v>512</v>
      </c>
      <c r="C1130" s="82" t="s">
        <v>5934</v>
      </c>
      <c r="D1130" s="90">
        <v>50</v>
      </c>
      <c r="E1130" s="75" t="s">
        <v>5494</v>
      </c>
    </row>
    <row r="1131" spans="1:5">
      <c r="A1131" s="82">
        <v>201403364</v>
      </c>
      <c r="B1131" s="83" t="s">
        <v>513</v>
      </c>
      <c r="C1131" s="82" t="s">
        <v>5935</v>
      </c>
      <c r="D1131" s="90">
        <v>0</v>
      </c>
      <c r="E1131" s="75" t="s">
        <v>5494</v>
      </c>
    </row>
    <row r="1132" spans="1:5">
      <c r="A1132" s="82">
        <v>201403365</v>
      </c>
      <c r="B1132" s="83" t="s">
        <v>514</v>
      </c>
      <c r="C1132" s="82" t="s">
        <v>5936</v>
      </c>
      <c r="D1132" s="90">
        <v>50</v>
      </c>
      <c r="E1132" s="75" t="s">
        <v>5494</v>
      </c>
    </row>
    <row r="1133" spans="1:5">
      <c r="A1133" s="82">
        <v>201403366</v>
      </c>
      <c r="B1133" s="83" t="s">
        <v>515</v>
      </c>
      <c r="C1133" s="82" t="s">
        <v>5937</v>
      </c>
      <c r="D1133" s="90">
        <v>0</v>
      </c>
      <c r="E1133" s="75" t="s">
        <v>5494</v>
      </c>
    </row>
    <row r="1134" spans="1:5">
      <c r="A1134" s="82">
        <v>201403367</v>
      </c>
      <c r="B1134" s="83" t="s">
        <v>516</v>
      </c>
      <c r="C1134" s="82" t="s">
        <v>5938</v>
      </c>
      <c r="D1134" s="90">
        <v>50</v>
      </c>
      <c r="E1134" s="75" t="s">
        <v>5494</v>
      </c>
    </row>
    <row r="1135" spans="1:5">
      <c r="A1135" s="82">
        <v>201403368</v>
      </c>
      <c r="B1135" s="83" t="s">
        <v>517</v>
      </c>
      <c r="C1135" s="82" t="s">
        <v>5939</v>
      </c>
      <c r="D1135" s="90">
        <v>50</v>
      </c>
      <c r="E1135" s="75" t="s">
        <v>5494</v>
      </c>
    </row>
    <row r="1136" spans="1:5">
      <c r="A1136" s="82">
        <v>201403369</v>
      </c>
      <c r="B1136" s="83" t="s">
        <v>518</v>
      </c>
      <c r="C1136" s="82" t="s">
        <v>5940</v>
      </c>
      <c r="D1136" s="90">
        <v>50</v>
      </c>
      <c r="E1136" s="75" t="s">
        <v>5494</v>
      </c>
    </row>
    <row r="1137" spans="1:5">
      <c r="A1137" s="82">
        <v>201403370</v>
      </c>
      <c r="B1137" s="83" t="s">
        <v>519</v>
      </c>
      <c r="C1137" s="82" t="s">
        <v>5941</v>
      </c>
      <c r="D1137" s="90">
        <v>50</v>
      </c>
      <c r="E1137" s="75" t="s">
        <v>5494</v>
      </c>
    </row>
    <row r="1138" spans="1:5">
      <c r="A1138" s="82">
        <v>201403371</v>
      </c>
      <c r="B1138" s="83" t="s">
        <v>520</v>
      </c>
      <c r="C1138" s="82" t="s">
        <v>5942</v>
      </c>
      <c r="D1138" s="90">
        <v>50</v>
      </c>
      <c r="E1138" s="75" t="s">
        <v>5494</v>
      </c>
    </row>
    <row r="1139" spans="1:5">
      <c r="A1139" s="82">
        <v>201403372</v>
      </c>
      <c r="B1139" s="83" t="s">
        <v>521</v>
      </c>
      <c r="C1139" s="82" t="s">
        <v>5943</v>
      </c>
      <c r="D1139" s="90">
        <v>50</v>
      </c>
      <c r="E1139" s="75" t="s">
        <v>5494</v>
      </c>
    </row>
    <row r="1140" spans="1:5">
      <c r="A1140" s="82">
        <v>201403373</v>
      </c>
      <c r="B1140" s="83" t="s">
        <v>522</v>
      </c>
      <c r="C1140" s="82" t="s">
        <v>5944</v>
      </c>
      <c r="D1140" s="90">
        <v>50</v>
      </c>
      <c r="E1140" s="75" t="s">
        <v>5494</v>
      </c>
    </row>
    <row r="1141" spans="1:5">
      <c r="A1141" s="82">
        <v>201403374</v>
      </c>
      <c r="B1141" s="83" t="s">
        <v>523</v>
      </c>
      <c r="C1141" s="82" t="s">
        <v>5945</v>
      </c>
      <c r="D1141" s="90">
        <v>50</v>
      </c>
      <c r="E1141" s="75" t="s">
        <v>5494</v>
      </c>
    </row>
    <row r="1142" spans="1:5">
      <c r="A1142" s="82">
        <v>201403375</v>
      </c>
      <c r="B1142" s="83" t="s">
        <v>524</v>
      </c>
      <c r="C1142" s="82" t="s">
        <v>5946</v>
      </c>
      <c r="D1142" s="90">
        <v>50</v>
      </c>
      <c r="E1142" s="75" t="s">
        <v>5494</v>
      </c>
    </row>
    <row r="1143" spans="1:5">
      <c r="A1143" s="82">
        <v>201403376</v>
      </c>
      <c r="B1143" s="83" t="s">
        <v>525</v>
      </c>
      <c r="C1143" s="82" t="s">
        <v>5947</v>
      </c>
      <c r="D1143" s="90">
        <v>50</v>
      </c>
      <c r="E1143" s="75" t="s">
        <v>5494</v>
      </c>
    </row>
    <row r="1144" spans="1:5">
      <c r="A1144" s="82">
        <v>201403377</v>
      </c>
      <c r="B1144" s="83" t="s">
        <v>526</v>
      </c>
      <c r="C1144" s="82" t="s">
        <v>5948</v>
      </c>
      <c r="D1144" s="90">
        <v>50</v>
      </c>
      <c r="E1144" s="75" t="s">
        <v>5494</v>
      </c>
    </row>
    <row r="1145" spans="1:5">
      <c r="A1145" s="82">
        <v>201403378</v>
      </c>
      <c r="B1145" s="83" t="s">
        <v>527</v>
      </c>
      <c r="C1145" s="82" t="s">
        <v>5949</v>
      </c>
      <c r="D1145" s="90">
        <v>50</v>
      </c>
      <c r="E1145" s="75" t="s">
        <v>5494</v>
      </c>
    </row>
    <row r="1146" spans="1:5">
      <c r="A1146" s="82">
        <v>201403379</v>
      </c>
      <c r="B1146" s="83" t="s">
        <v>528</v>
      </c>
      <c r="C1146" s="82" t="s">
        <v>5950</v>
      </c>
      <c r="D1146" s="90">
        <v>50</v>
      </c>
      <c r="E1146" s="75" t="s">
        <v>5494</v>
      </c>
    </row>
    <row r="1147" spans="1:5">
      <c r="A1147" s="82">
        <v>201403380</v>
      </c>
      <c r="B1147" s="83" t="s">
        <v>529</v>
      </c>
      <c r="C1147" s="82" t="s">
        <v>5951</v>
      </c>
      <c r="D1147" s="90">
        <v>0</v>
      </c>
      <c r="E1147" s="75" t="s">
        <v>5494</v>
      </c>
    </row>
    <row r="1148" spans="1:5">
      <c r="A1148" s="82">
        <v>201403381</v>
      </c>
      <c r="B1148" s="83" t="s">
        <v>530</v>
      </c>
      <c r="C1148" s="82" t="s">
        <v>5952</v>
      </c>
      <c r="D1148" s="90">
        <v>50</v>
      </c>
      <c r="E1148" s="75" t="s">
        <v>5494</v>
      </c>
    </row>
    <row r="1149" spans="1:5">
      <c r="A1149" s="82">
        <v>201403382</v>
      </c>
      <c r="B1149" s="83" t="s">
        <v>531</v>
      </c>
      <c r="C1149" s="82" t="s">
        <v>5953</v>
      </c>
      <c r="D1149" s="90">
        <v>50</v>
      </c>
      <c r="E1149" s="75" t="s">
        <v>5494</v>
      </c>
    </row>
    <row r="1150" spans="1:5">
      <c r="A1150" s="82">
        <v>201403383</v>
      </c>
      <c r="B1150" s="83" t="s">
        <v>532</v>
      </c>
      <c r="C1150" s="82" t="s">
        <v>5954</v>
      </c>
      <c r="D1150" s="90">
        <v>50</v>
      </c>
      <c r="E1150" s="75" t="s">
        <v>5494</v>
      </c>
    </row>
    <row r="1151" spans="1:5">
      <c r="A1151" s="82">
        <v>201403384</v>
      </c>
      <c r="B1151" s="83" t="s">
        <v>533</v>
      </c>
      <c r="C1151" s="82" t="s">
        <v>5955</v>
      </c>
      <c r="D1151" s="90">
        <v>50</v>
      </c>
      <c r="E1151" s="75" t="s">
        <v>5494</v>
      </c>
    </row>
    <row r="1152" spans="1:5">
      <c r="A1152" s="82">
        <v>201403385</v>
      </c>
      <c r="B1152" s="83" t="s">
        <v>534</v>
      </c>
      <c r="C1152" s="82" t="s">
        <v>5956</v>
      </c>
      <c r="D1152" s="90">
        <v>50</v>
      </c>
      <c r="E1152" s="75" t="s">
        <v>5494</v>
      </c>
    </row>
    <row r="1153" spans="1:5">
      <c r="A1153" s="82">
        <v>201403386</v>
      </c>
      <c r="B1153" s="83" t="s">
        <v>535</v>
      </c>
      <c r="C1153" s="82" t="s">
        <v>5957</v>
      </c>
      <c r="D1153" s="90">
        <v>50</v>
      </c>
      <c r="E1153" s="75" t="s">
        <v>5494</v>
      </c>
    </row>
    <row r="1154" spans="1:5">
      <c r="A1154" s="82">
        <v>201403387</v>
      </c>
      <c r="B1154" s="83" t="s">
        <v>536</v>
      </c>
      <c r="C1154" s="82" t="s">
        <v>5958</v>
      </c>
      <c r="D1154" s="90">
        <v>50</v>
      </c>
      <c r="E1154" s="75" t="s">
        <v>5494</v>
      </c>
    </row>
    <row r="1155" spans="1:5">
      <c r="A1155" s="82">
        <v>201403388</v>
      </c>
      <c r="B1155" s="83" t="s">
        <v>537</v>
      </c>
      <c r="C1155" s="82" t="s">
        <v>5959</v>
      </c>
      <c r="D1155" s="90">
        <v>50</v>
      </c>
      <c r="E1155" s="75" t="s">
        <v>5494</v>
      </c>
    </row>
    <row r="1156" spans="1:5">
      <c r="A1156" s="82">
        <v>201403389</v>
      </c>
      <c r="B1156" s="83" t="s">
        <v>538</v>
      </c>
      <c r="C1156" s="82" t="s">
        <v>5960</v>
      </c>
      <c r="D1156" s="90">
        <v>50</v>
      </c>
      <c r="E1156" s="75" t="s">
        <v>5494</v>
      </c>
    </row>
    <row r="1157" spans="1:5">
      <c r="A1157" s="82">
        <v>201403390</v>
      </c>
      <c r="B1157" s="83" t="s">
        <v>539</v>
      </c>
      <c r="C1157" s="82" t="s">
        <v>5961</v>
      </c>
      <c r="D1157" s="90">
        <v>50</v>
      </c>
      <c r="E1157" s="75" t="s">
        <v>5494</v>
      </c>
    </row>
    <row r="1158" spans="1:5">
      <c r="A1158" s="82">
        <v>201403391</v>
      </c>
      <c r="B1158" s="83" t="s">
        <v>540</v>
      </c>
      <c r="C1158" s="82" t="s">
        <v>5962</v>
      </c>
      <c r="D1158" s="90">
        <v>50</v>
      </c>
      <c r="E1158" s="75" t="s">
        <v>5494</v>
      </c>
    </row>
    <row r="1159" spans="1:5">
      <c r="A1159" s="82">
        <v>201403392</v>
      </c>
      <c r="B1159" s="83" t="s">
        <v>541</v>
      </c>
      <c r="C1159" s="82" t="s">
        <v>5963</v>
      </c>
      <c r="D1159" s="90">
        <v>50</v>
      </c>
      <c r="E1159" s="75" t="s">
        <v>5494</v>
      </c>
    </row>
    <row r="1160" spans="1:5">
      <c r="A1160" s="82">
        <v>201403393</v>
      </c>
      <c r="B1160" s="83" t="s">
        <v>542</v>
      </c>
      <c r="C1160" s="82" t="s">
        <v>5964</v>
      </c>
      <c r="D1160" s="90">
        <v>50</v>
      </c>
      <c r="E1160" s="75" t="s">
        <v>5494</v>
      </c>
    </row>
    <row r="1161" spans="1:5">
      <c r="A1161" s="82">
        <v>201403394</v>
      </c>
      <c r="B1161" s="83" t="s">
        <v>543</v>
      </c>
      <c r="C1161" s="82" t="s">
        <v>5965</v>
      </c>
      <c r="D1161" s="90">
        <v>50</v>
      </c>
      <c r="E1161" s="75" t="s">
        <v>5494</v>
      </c>
    </row>
    <row r="1162" spans="1:5">
      <c r="A1162" s="82">
        <v>201403395</v>
      </c>
      <c r="B1162" s="83" t="s">
        <v>544</v>
      </c>
      <c r="C1162" s="82" t="s">
        <v>5966</v>
      </c>
      <c r="D1162" s="90">
        <v>50</v>
      </c>
      <c r="E1162" s="75" t="s">
        <v>5494</v>
      </c>
    </row>
    <row r="1163" spans="1:5">
      <c r="A1163" s="82">
        <v>201403396</v>
      </c>
      <c r="B1163" s="83" t="s">
        <v>545</v>
      </c>
      <c r="C1163" s="82" t="s">
        <v>5967</v>
      </c>
      <c r="D1163" s="90">
        <v>50</v>
      </c>
      <c r="E1163" s="75" t="s">
        <v>5494</v>
      </c>
    </row>
    <row r="1164" spans="1:5">
      <c r="A1164" s="82">
        <v>201403397</v>
      </c>
      <c r="B1164" s="83" t="s">
        <v>546</v>
      </c>
      <c r="C1164" s="82" t="s">
        <v>5968</v>
      </c>
      <c r="D1164" s="90">
        <v>50</v>
      </c>
      <c r="E1164" s="75" t="s">
        <v>5494</v>
      </c>
    </row>
    <row r="1165" spans="1:5">
      <c r="A1165" s="82">
        <v>201403398</v>
      </c>
      <c r="B1165" s="83" t="s">
        <v>547</v>
      </c>
      <c r="C1165" s="82" t="s">
        <v>5969</v>
      </c>
      <c r="D1165" s="90">
        <v>50</v>
      </c>
      <c r="E1165" s="75" t="s">
        <v>5494</v>
      </c>
    </row>
    <row r="1166" spans="1:5">
      <c r="A1166" s="82">
        <v>201403399</v>
      </c>
      <c r="B1166" s="83" t="s">
        <v>4412</v>
      </c>
      <c r="C1166" s="82" t="s">
        <v>5970</v>
      </c>
      <c r="D1166" s="90">
        <v>50</v>
      </c>
      <c r="E1166" s="75" t="s">
        <v>5494</v>
      </c>
    </row>
    <row r="1167" spans="1:5">
      <c r="A1167" s="82">
        <v>201403400</v>
      </c>
      <c r="B1167" s="83" t="s">
        <v>548</v>
      </c>
      <c r="C1167" s="82" t="s">
        <v>5971</v>
      </c>
      <c r="D1167" s="90">
        <v>0</v>
      </c>
      <c r="E1167" s="75" t="s">
        <v>5494</v>
      </c>
    </row>
    <row r="1168" spans="1:5">
      <c r="A1168" s="82">
        <v>201403401</v>
      </c>
      <c r="B1168" s="83" t="s">
        <v>549</v>
      </c>
      <c r="C1168" s="82" t="s">
        <v>5972</v>
      </c>
      <c r="D1168" s="90">
        <v>50</v>
      </c>
      <c r="E1168" s="75" t="s">
        <v>5494</v>
      </c>
    </row>
    <row r="1169" spans="1:5">
      <c r="A1169" s="82">
        <v>201403402</v>
      </c>
      <c r="B1169" s="83" t="s">
        <v>550</v>
      </c>
      <c r="C1169" s="82" t="s">
        <v>5973</v>
      </c>
      <c r="D1169" s="90">
        <v>0</v>
      </c>
      <c r="E1169" s="75" t="s">
        <v>5494</v>
      </c>
    </row>
    <row r="1170" spans="1:5">
      <c r="A1170" s="82">
        <v>201403403</v>
      </c>
      <c r="B1170" s="83" t="s">
        <v>551</v>
      </c>
      <c r="C1170" s="82" t="s">
        <v>5974</v>
      </c>
      <c r="D1170" s="90">
        <v>50</v>
      </c>
      <c r="E1170" s="75" t="s">
        <v>5494</v>
      </c>
    </row>
    <row r="1171" spans="1:5">
      <c r="A1171" s="82">
        <v>201403404</v>
      </c>
      <c r="B1171" s="83" t="s">
        <v>552</v>
      </c>
      <c r="C1171" s="82" t="s">
        <v>5975</v>
      </c>
      <c r="D1171" s="90">
        <v>50</v>
      </c>
      <c r="E1171" s="75" t="s">
        <v>5494</v>
      </c>
    </row>
    <row r="1172" spans="1:5">
      <c r="A1172" s="82">
        <v>201403405</v>
      </c>
      <c r="B1172" s="83" t="s">
        <v>553</v>
      </c>
      <c r="C1172" s="82" t="s">
        <v>5976</v>
      </c>
      <c r="D1172" s="90">
        <v>50</v>
      </c>
      <c r="E1172" s="75" t="s">
        <v>5494</v>
      </c>
    </row>
    <row r="1173" spans="1:5">
      <c r="A1173" s="82">
        <v>201403406</v>
      </c>
      <c r="B1173" s="83" t="s">
        <v>554</v>
      </c>
      <c r="C1173" s="82" t="s">
        <v>5977</v>
      </c>
      <c r="D1173" s="90">
        <v>50</v>
      </c>
      <c r="E1173" s="75" t="s">
        <v>5494</v>
      </c>
    </row>
    <row r="1174" spans="1:5">
      <c r="A1174" s="82">
        <v>201403407</v>
      </c>
      <c r="B1174" s="83" t="s">
        <v>555</v>
      </c>
      <c r="C1174" s="82" t="s">
        <v>5978</v>
      </c>
      <c r="D1174" s="90">
        <v>50</v>
      </c>
      <c r="E1174" s="75" t="s">
        <v>5494</v>
      </c>
    </row>
    <row r="1175" spans="1:5">
      <c r="A1175" s="82">
        <v>201403408</v>
      </c>
      <c r="B1175" s="83" t="s">
        <v>556</v>
      </c>
      <c r="C1175" s="82" t="s">
        <v>5979</v>
      </c>
      <c r="D1175" s="90">
        <v>0</v>
      </c>
      <c r="E1175" s="75" t="s">
        <v>5494</v>
      </c>
    </row>
    <row r="1176" spans="1:5">
      <c r="A1176" s="82">
        <v>201403409</v>
      </c>
      <c r="B1176" s="83" t="s">
        <v>557</v>
      </c>
      <c r="C1176" s="82" t="s">
        <v>5980</v>
      </c>
      <c r="D1176" s="90">
        <v>50</v>
      </c>
      <c r="E1176" s="75" t="s">
        <v>5494</v>
      </c>
    </row>
    <row r="1177" spans="1:5">
      <c r="A1177" s="82">
        <v>201403410</v>
      </c>
      <c r="B1177" s="83" t="s">
        <v>558</v>
      </c>
      <c r="C1177" s="82" t="s">
        <v>5981</v>
      </c>
      <c r="D1177" s="90">
        <v>0</v>
      </c>
      <c r="E1177" s="75" t="s">
        <v>5494</v>
      </c>
    </row>
    <row r="1178" spans="1:5">
      <c r="A1178" s="82">
        <v>201403411</v>
      </c>
      <c r="B1178" s="83" t="s">
        <v>559</v>
      </c>
      <c r="C1178" s="82" t="s">
        <v>5982</v>
      </c>
      <c r="D1178" s="90">
        <v>50</v>
      </c>
      <c r="E1178" s="75" t="s">
        <v>5494</v>
      </c>
    </row>
    <row r="1179" spans="1:5">
      <c r="A1179" s="82">
        <v>201403412</v>
      </c>
      <c r="B1179" s="83" t="s">
        <v>4413</v>
      </c>
      <c r="C1179" s="82" t="s">
        <v>5983</v>
      </c>
      <c r="D1179" s="90">
        <v>50</v>
      </c>
      <c r="E1179" s="75" t="s">
        <v>5494</v>
      </c>
    </row>
    <row r="1180" spans="1:5">
      <c r="A1180" s="82">
        <v>201403413</v>
      </c>
      <c r="B1180" s="83" t="s">
        <v>560</v>
      </c>
      <c r="C1180" s="82" t="s">
        <v>5984</v>
      </c>
      <c r="D1180" s="90">
        <v>50</v>
      </c>
      <c r="E1180" s="75" t="s">
        <v>5494</v>
      </c>
    </row>
    <row r="1181" spans="1:5">
      <c r="A1181" s="82">
        <v>201403414</v>
      </c>
      <c r="B1181" s="83" t="s">
        <v>561</v>
      </c>
      <c r="C1181" s="82" t="s">
        <v>5985</v>
      </c>
      <c r="D1181" s="90">
        <v>50</v>
      </c>
      <c r="E1181" s="75" t="s">
        <v>5494</v>
      </c>
    </row>
    <row r="1182" spans="1:5">
      <c r="A1182" s="82">
        <v>201403415</v>
      </c>
      <c r="B1182" s="83" t="s">
        <v>562</v>
      </c>
      <c r="C1182" s="82" t="s">
        <v>5986</v>
      </c>
      <c r="D1182" s="90">
        <v>50</v>
      </c>
      <c r="E1182" s="75" t="s">
        <v>5494</v>
      </c>
    </row>
    <row r="1183" spans="1:5">
      <c r="A1183" s="82">
        <v>201403416</v>
      </c>
      <c r="B1183" s="83" t="s">
        <v>563</v>
      </c>
      <c r="C1183" s="82" t="s">
        <v>5987</v>
      </c>
      <c r="D1183" s="90">
        <v>0</v>
      </c>
      <c r="E1183" s="75" t="s">
        <v>5494</v>
      </c>
    </row>
    <row r="1184" spans="1:5">
      <c r="A1184" s="82">
        <v>201403417</v>
      </c>
      <c r="B1184" s="83" t="s">
        <v>564</v>
      </c>
      <c r="C1184" s="82" t="s">
        <v>5988</v>
      </c>
      <c r="D1184" s="90">
        <v>0</v>
      </c>
      <c r="E1184" s="75" t="s">
        <v>5494</v>
      </c>
    </row>
    <row r="1185" spans="1:5">
      <c r="A1185" s="82">
        <v>201403418</v>
      </c>
      <c r="B1185" s="83" t="s">
        <v>565</v>
      </c>
      <c r="C1185" s="82" t="s">
        <v>5989</v>
      </c>
      <c r="D1185" s="90">
        <v>50</v>
      </c>
      <c r="E1185" s="75" t="s">
        <v>5494</v>
      </c>
    </row>
    <row r="1186" spans="1:5">
      <c r="A1186" s="82">
        <v>201403419</v>
      </c>
      <c r="B1186" s="83" t="s">
        <v>566</v>
      </c>
      <c r="C1186" s="82" t="s">
        <v>5990</v>
      </c>
      <c r="D1186" s="90">
        <v>50</v>
      </c>
      <c r="E1186" s="75" t="s">
        <v>5494</v>
      </c>
    </row>
    <row r="1187" spans="1:5">
      <c r="A1187" s="82">
        <v>201403420</v>
      </c>
      <c r="B1187" s="83" t="s">
        <v>567</v>
      </c>
      <c r="C1187" s="82" t="s">
        <v>5991</v>
      </c>
      <c r="D1187" s="90">
        <v>0</v>
      </c>
      <c r="E1187" s="75" t="s">
        <v>5494</v>
      </c>
    </row>
    <row r="1188" spans="1:5">
      <c r="A1188" s="82">
        <v>201403421</v>
      </c>
      <c r="B1188" s="83" t="s">
        <v>568</v>
      </c>
      <c r="C1188" s="82" t="s">
        <v>5992</v>
      </c>
      <c r="D1188" s="90">
        <v>50</v>
      </c>
      <c r="E1188" s="75" t="s">
        <v>5494</v>
      </c>
    </row>
    <row r="1189" spans="1:5">
      <c r="A1189" s="82">
        <v>201403422</v>
      </c>
      <c r="B1189" s="83" t="s">
        <v>569</v>
      </c>
      <c r="C1189" s="82" t="s">
        <v>5993</v>
      </c>
      <c r="D1189" s="90">
        <v>50</v>
      </c>
      <c r="E1189" s="75" t="s">
        <v>5494</v>
      </c>
    </row>
    <row r="1190" spans="1:5">
      <c r="A1190" s="82">
        <v>201403423</v>
      </c>
      <c r="B1190" s="83" t="s">
        <v>570</v>
      </c>
      <c r="C1190" s="82" t="s">
        <v>5994</v>
      </c>
      <c r="D1190" s="90">
        <v>50</v>
      </c>
      <c r="E1190" s="75" t="s">
        <v>5494</v>
      </c>
    </row>
    <row r="1191" spans="1:5">
      <c r="A1191" s="82">
        <v>201403424</v>
      </c>
      <c r="B1191" s="83" t="s">
        <v>571</v>
      </c>
      <c r="C1191" s="82" t="s">
        <v>5995</v>
      </c>
      <c r="D1191" s="90">
        <v>50</v>
      </c>
      <c r="E1191" s="75" t="s">
        <v>5494</v>
      </c>
    </row>
    <row r="1192" spans="1:5">
      <c r="A1192" s="82">
        <v>201403425</v>
      </c>
      <c r="B1192" s="83" t="s">
        <v>572</v>
      </c>
      <c r="C1192" s="82" t="s">
        <v>5996</v>
      </c>
      <c r="D1192" s="90">
        <v>50</v>
      </c>
      <c r="E1192" s="75" t="s">
        <v>5494</v>
      </c>
    </row>
    <row r="1193" spans="1:5">
      <c r="A1193" s="82">
        <v>201403426</v>
      </c>
      <c r="B1193" s="83" t="s">
        <v>573</v>
      </c>
      <c r="C1193" s="82" t="s">
        <v>5997</v>
      </c>
      <c r="D1193" s="90">
        <v>50</v>
      </c>
      <c r="E1193" s="75" t="s">
        <v>5494</v>
      </c>
    </row>
    <row r="1194" spans="1:5">
      <c r="A1194" s="82">
        <v>201403427</v>
      </c>
      <c r="B1194" s="83" t="s">
        <v>574</v>
      </c>
      <c r="C1194" s="82" t="s">
        <v>5998</v>
      </c>
      <c r="D1194" s="90">
        <v>50</v>
      </c>
      <c r="E1194" s="75" t="s">
        <v>5494</v>
      </c>
    </row>
    <row r="1195" spans="1:5">
      <c r="A1195" s="82">
        <v>201403428</v>
      </c>
      <c r="B1195" s="83" t="s">
        <v>575</v>
      </c>
      <c r="C1195" s="82" t="s">
        <v>5999</v>
      </c>
      <c r="D1195" s="90">
        <v>50</v>
      </c>
      <c r="E1195" s="75" t="s">
        <v>5494</v>
      </c>
    </row>
    <row r="1196" spans="1:5">
      <c r="A1196" s="82">
        <v>201403429</v>
      </c>
      <c r="B1196" s="83" t="s">
        <v>576</v>
      </c>
      <c r="C1196" s="82" t="s">
        <v>6000</v>
      </c>
      <c r="D1196" s="90">
        <v>50</v>
      </c>
      <c r="E1196" s="75" t="s">
        <v>5494</v>
      </c>
    </row>
    <row r="1197" spans="1:5">
      <c r="A1197" s="82">
        <v>201403430</v>
      </c>
      <c r="B1197" s="83" t="s">
        <v>577</v>
      </c>
      <c r="C1197" s="82" t="s">
        <v>6001</v>
      </c>
      <c r="D1197" s="90">
        <v>50</v>
      </c>
      <c r="E1197" s="75" t="s">
        <v>5494</v>
      </c>
    </row>
    <row r="1198" spans="1:5">
      <c r="A1198" s="82">
        <v>201403431</v>
      </c>
      <c r="B1198" s="83" t="s">
        <v>578</v>
      </c>
      <c r="C1198" s="82" t="s">
        <v>6002</v>
      </c>
      <c r="D1198" s="90">
        <v>50</v>
      </c>
      <c r="E1198" s="75" t="s">
        <v>5494</v>
      </c>
    </row>
    <row r="1199" spans="1:5">
      <c r="A1199" s="82">
        <v>201403432</v>
      </c>
      <c r="B1199" s="83" t="s">
        <v>579</v>
      </c>
      <c r="C1199" s="82" t="s">
        <v>6003</v>
      </c>
      <c r="D1199" s="90">
        <v>50</v>
      </c>
      <c r="E1199" s="75" t="s">
        <v>5494</v>
      </c>
    </row>
    <row r="1200" spans="1:5">
      <c r="A1200" s="82">
        <v>201403433</v>
      </c>
      <c r="B1200" s="83" t="s">
        <v>580</v>
      </c>
      <c r="C1200" s="82" t="s">
        <v>6004</v>
      </c>
      <c r="D1200" s="90">
        <v>50</v>
      </c>
      <c r="E1200" s="75" t="s">
        <v>5494</v>
      </c>
    </row>
    <row r="1201" spans="1:5">
      <c r="A1201" s="82">
        <v>201403434</v>
      </c>
      <c r="B1201" s="83" t="s">
        <v>581</v>
      </c>
      <c r="C1201" s="82" t="s">
        <v>6005</v>
      </c>
      <c r="D1201" s="90">
        <v>50</v>
      </c>
      <c r="E1201" s="75" t="s">
        <v>5494</v>
      </c>
    </row>
    <row r="1202" spans="1:5">
      <c r="A1202" s="82">
        <v>201403435</v>
      </c>
      <c r="B1202" s="83" t="s">
        <v>582</v>
      </c>
      <c r="C1202" s="82" t="s">
        <v>6006</v>
      </c>
      <c r="D1202" s="90">
        <v>50</v>
      </c>
      <c r="E1202" s="75" t="s">
        <v>5494</v>
      </c>
    </row>
    <row r="1203" spans="1:5">
      <c r="A1203" s="82">
        <v>201403436</v>
      </c>
      <c r="B1203" s="83" t="s">
        <v>583</v>
      </c>
      <c r="C1203" s="82" t="s">
        <v>6007</v>
      </c>
      <c r="D1203" s="90">
        <v>50</v>
      </c>
      <c r="E1203" s="75" t="s">
        <v>5494</v>
      </c>
    </row>
    <row r="1204" spans="1:5">
      <c r="A1204" s="82">
        <v>201403437</v>
      </c>
      <c r="B1204" s="83" t="s">
        <v>584</v>
      </c>
      <c r="C1204" s="82" t="s">
        <v>6008</v>
      </c>
      <c r="D1204" s="90">
        <v>50</v>
      </c>
      <c r="E1204" s="75" t="s">
        <v>5494</v>
      </c>
    </row>
    <row r="1205" spans="1:5">
      <c r="A1205" s="82">
        <v>201403438</v>
      </c>
      <c r="B1205" s="83" t="s">
        <v>585</v>
      </c>
      <c r="C1205" s="82" t="s">
        <v>6009</v>
      </c>
      <c r="D1205" s="90">
        <v>50</v>
      </c>
      <c r="E1205" s="75" t="s">
        <v>5494</v>
      </c>
    </row>
    <row r="1206" spans="1:5">
      <c r="A1206" s="82">
        <v>201403439</v>
      </c>
      <c r="B1206" s="83" t="s">
        <v>586</v>
      </c>
      <c r="C1206" s="82" t="s">
        <v>6010</v>
      </c>
      <c r="D1206" s="90">
        <v>50</v>
      </c>
      <c r="E1206" s="75" t="s">
        <v>5494</v>
      </c>
    </row>
    <row r="1207" spans="1:5">
      <c r="A1207" s="82">
        <v>201403440</v>
      </c>
      <c r="B1207" s="83" t="s">
        <v>587</v>
      </c>
      <c r="C1207" s="82" t="s">
        <v>6011</v>
      </c>
      <c r="D1207" s="90">
        <v>0</v>
      </c>
      <c r="E1207" s="75" t="s">
        <v>5494</v>
      </c>
    </row>
    <row r="1208" spans="1:5">
      <c r="A1208" s="82">
        <v>201403441</v>
      </c>
      <c r="B1208" s="83" t="s">
        <v>588</v>
      </c>
      <c r="C1208" s="82" t="s">
        <v>6012</v>
      </c>
      <c r="D1208" s="90">
        <v>0</v>
      </c>
      <c r="E1208" s="75" t="s">
        <v>5494</v>
      </c>
    </row>
    <row r="1209" spans="1:5">
      <c r="A1209" s="82">
        <v>201403442</v>
      </c>
      <c r="B1209" s="83" t="s">
        <v>589</v>
      </c>
      <c r="C1209" s="82" t="s">
        <v>6013</v>
      </c>
      <c r="D1209" s="90">
        <v>50</v>
      </c>
      <c r="E1209" s="75" t="s">
        <v>5494</v>
      </c>
    </row>
    <row r="1210" spans="1:5">
      <c r="A1210" s="82">
        <v>201403443</v>
      </c>
      <c r="B1210" s="83" t="s">
        <v>590</v>
      </c>
      <c r="C1210" s="82" t="s">
        <v>6014</v>
      </c>
      <c r="D1210" s="90">
        <v>50</v>
      </c>
      <c r="E1210" s="75" t="s">
        <v>5494</v>
      </c>
    </row>
    <row r="1211" spans="1:5">
      <c r="A1211" s="82">
        <v>201403444</v>
      </c>
      <c r="B1211" s="83" t="s">
        <v>591</v>
      </c>
      <c r="C1211" s="82" t="s">
        <v>6015</v>
      </c>
      <c r="D1211" s="90">
        <v>50</v>
      </c>
      <c r="E1211" s="75" t="s">
        <v>5494</v>
      </c>
    </row>
    <row r="1212" spans="1:5">
      <c r="A1212" s="82">
        <v>201403445</v>
      </c>
      <c r="B1212" s="83" t="s">
        <v>592</v>
      </c>
      <c r="C1212" s="82" t="s">
        <v>6016</v>
      </c>
      <c r="D1212" s="90">
        <v>50</v>
      </c>
      <c r="E1212" s="75" t="s">
        <v>5494</v>
      </c>
    </row>
    <row r="1213" spans="1:5">
      <c r="A1213" s="82">
        <v>201403446</v>
      </c>
      <c r="B1213" s="83" t="s">
        <v>593</v>
      </c>
      <c r="C1213" s="82" t="s">
        <v>6017</v>
      </c>
      <c r="D1213" s="90">
        <v>50</v>
      </c>
      <c r="E1213" s="75" t="s">
        <v>5494</v>
      </c>
    </row>
    <row r="1214" spans="1:5">
      <c r="A1214" s="82">
        <v>201403447</v>
      </c>
      <c r="B1214" s="83" t="s">
        <v>594</v>
      </c>
      <c r="C1214" s="82" t="s">
        <v>6018</v>
      </c>
      <c r="D1214" s="90">
        <v>50</v>
      </c>
      <c r="E1214" s="75" t="s">
        <v>5494</v>
      </c>
    </row>
    <row r="1215" spans="1:5">
      <c r="A1215" s="82">
        <v>201403448</v>
      </c>
      <c r="B1215" s="83" t="s">
        <v>595</v>
      </c>
      <c r="C1215" s="82" t="s">
        <v>6019</v>
      </c>
      <c r="D1215" s="90">
        <v>0</v>
      </c>
      <c r="E1215" s="75" t="s">
        <v>5494</v>
      </c>
    </row>
    <row r="1216" spans="1:5">
      <c r="A1216" s="82">
        <v>201403449</v>
      </c>
      <c r="B1216" s="83" t="s">
        <v>596</v>
      </c>
      <c r="C1216" s="82" t="s">
        <v>6020</v>
      </c>
      <c r="D1216" s="90">
        <v>0</v>
      </c>
      <c r="E1216" s="75" t="s">
        <v>5494</v>
      </c>
    </row>
    <row r="1217" spans="1:5">
      <c r="A1217" s="82">
        <v>201403450</v>
      </c>
      <c r="B1217" s="83" t="s">
        <v>597</v>
      </c>
      <c r="C1217" s="82" t="s">
        <v>6021</v>
      </c>
      <c r="D1217" s="90">
        <v>50</v>
      </c>
      <c r="E1217" s="75" t="s">
        <v>5494</v>
      </c>
    </row>
    <row r="1218" spans="1:5">
      <c r="A1218" s="82">
        <v>201403451</v>
      </c>
      <c r="B1218" s="83" t="s">
        <v>598</v>
      </c>
      <c r="C1218" s="82" t="s">
        <v>6022</v>
      </c>
      <c r="D1218" s="90">
        <v>50</v>
      </c>
      <c r="E1218" s="75" t="s">
        <v>5494</v>
      </c>
    </row>
    <row r="1219" spans="1:5">
      <c r="A1219" s="82">
        <v>201403452</v>
      </c>
      <c r="B1219" s="83" t="s">
        <v>4414</v>
      </c>
      <c r="C1219" s="82" t="s">
        <v>6023</v>
      </c>
      <c r="D1219" s="90">
        <v>50</v>
      </c>
      <c r="E1219" s="75" t="s">
        <v>5494</v>
      </c>
    </row>
    <row r="1220" spans="1:5">
      <c r="A1220" s="82">
        <v>201403453</v>
      </c>
      <c r="B1220" s="83" t="s">
        <v>4415</v>
      </c>
      <c r="C1220" s="82" t="s">
        <v>6024</v>
      </c>
      <c r="D1220" s="90">
        <v>50</v>
      </c>
      <c r="E1220" s="75" t="s">
        <v>5494</v>
      </c>
    </row>
    <row r="1221" spans="1:5">
      <c r="A1221" s="82">
        <v>201403454</v>
      </c>
      <c r="B1221" s="83" t="s">
        <v>599</v>
      </c>
      <c r="C1221" s="82" t="s">
        <v>6025</v>
      </c>
      <c r="D1221" s="90">
        <v>50</v>
      </c>
      <c r="E1221" s="75" t="s">
        <v>5494</v>
      </c>
    </row>
    <row r="1222" spans="1:5">
      <c r="A1222" s="82">
        <v>201403455</v>
      </c>
      <c r="B1222" s="83" t="s">
        <v>4416</v>
      </c>
      <c r="C1222" s="82" t="s">
        <v>6026</v>
      </c>
      <c r="D1222" s="90">
        <v>50</v>
      </c>
      <c r="E1222" s="75" t="s">
        <v>5494</v>
      </c>
    </row>
    <row r="1223" spans="1:5">
      <c r="A1223" s="82">
        <v>201403456</v>
      </c>
      <c r="B1223" s="83" t="s">
        <v>600</v>
      </c>
      <c r="C1223" s="82" t="s">
        <v>6027</v>
      </c>
      <c r="D1223" s="90">
        <v>50</v>
      </c>
      <c r="E1223" s="75" t="s">
        <v>5494</v>
      </c>
    </row>
    <row r="1224" spans="1:5">
      <c r="A1224" s="82">
        <v>201403457</v>
      </c>
      <c r="B1224" s="83" t="s">
        <v>601</v>
      </c>
      <c r="C1224" s="82" t="s">
        <v>6028</v>
      </c>
      <c r="D1224" s="90">
        <v>50</v>
      </c>
      <c r="E1224" s="75" t="s">
        <v>5494</v>
      </c>
    </row>
    <row r="1225" spans="1:5">
      <c r="A1225" s="82">
        <v>201403458</v>
      </c>
      <c r="B1225" s="83" t="s">
        <v>602</v>
      </c>
      <c r="C1225" s="82" t="s">
        <v>6029</v>
      </c>
      <c r="D1225" s="90">
        <v>50</v>
      </c>
      <c r="E1225" s="75" t="s">
        <v>5494</v>
      </c>
    </row>
    <row r="1226" spans="1:5">
      <c r="A1226" s="82">
        <v>201403459</v>
      </c>
      <c r="B1226" s="83" t="s">
        <v>603</v>
      </c>
      <c r="C1226" s="82" t="s">
        <v>6030</v>
      </c>
      <c r="D1226" s="90">
        <v>50</v>
      </c>
      <c r="E1226" s="75" t="s">
        <v>5494</v>
      </c>
    </row>
    <row r="1227" spans="1:5">
      <c r="A1227" s="82">
        <v>201403460</v>
      </c>
      <c r="B1227" s="83" t="s">
        <v>604</v>
      </c>
      <c r="C1227" s="82" t="s">
        <v>6031</v>
      </c>
      <c r="D1227" s="90">
        <v>0</v>
      </c>
      <c r="E1227" s="75" t="s">
        <v>5494</v>
      </c>
    </row>
    <row r="1228" spans="1:5">
      <c r="A1228" s="82">
        <v>201403461</v>
      </c>
      <c r="B1228" s="83" t="s">
        <v>605</v>
      </c>
      <c r="C1228" s="82" t="s">
        <v>6032</v>
      </c>
      <c r="D1228" s="90">
        <v>50</v>
      </c>
      <c r="E1228" s="75" t="s">
        <v>5494</v>
      </c>
    </row>
    <row r="1229" spans="1:5">
      <c r="A1229" s="82">
        <v>201403462</v>
      </c>
      <c r="B1229" s="83" t="s">
        <v>4417</v>
      </c>
      <c r="C1229" s="82" t="s">
        <v>6033</v>
      </c>
      <c r="D1229" s="90">
        <v>0</v>
      </c>
      <c r="E1229" s="75" t="s">
        <v>5494</v>
      </c>
    </row>
    <row r="1230" spans="1:5">
      <c r="A1230" s="82">
        <v>201403463</v>
      </c>
      <c r="B1230" s="83" t="s">
        <v>4418</v>
      </c>
      <c r="C1230" s="82" t="s">
        <v>6034</v>
      </c>
      <c r="D1230" s="90">
        <v>50</v>
      </c>
      <c r="E1230" s="75" t="s">
        <v>5494</v>
      </c>
    </row>
    <row r="1231" spans="1:5">
      <c r="A1231" s="82">
        <v>201403464</v>
      </c>
      <c r="B1231" s="83" t="s">
        <v>606</v>
      </c>
      <c r="C1231" s="82" t="s">
        <v>6035</v>
      </c>
      <c r="D1231" s="90">
        <v>50</v>
      </c>
      <c r="E1231" s="75" t="s">
        <v>5494</v>
      </c>
    </row>
    <row r="1232" spans="1:5">
      <c r="A1232" s="82">
        <v>201403465</v>
      </c>
      <c r="B1232" s="83" t="s">
        <v>607</v>
      </c>
      <c r="C1232" s="82" t="s">
        <v>6036</v>
      </c>
      <c r="D1232" s="90">
        <v>50</v>
      </c>
      <c r="E1232" s="75" t="s">
        <v>5494</v>
      </c>
    </row>
    <row r="1233" spans="1:5">
      <c r="A1233" s="82">
        <v>201403466</v>
      </c>
      <c r="B1233" s="83" t="s">
        <v>608</v>
      </c>
      <c r="C1233" s="82" t="s">
        <v>6037</v>
      </c>
      <c r="D1233" s="90">
        <v>50</v>
      </c>
      <c r="E1233" s="75" t="s">
        <v>5494</v>
      </c>
    </row>
    <row r="1234" spans="1:5">
      <c r="A1234" s="82">
        <v>201403467</v>
      </c>
      <c r="B1234" s="83" t="s">
        <v>609</v>
      </c>
      <c r="C1234" s="82" t="s">
        <v>6038</v>
      </c>
      <c r="D1234" s="90">
        <v>50</v>
      </c>
      <c r="E1234" s="75" t="s">
        <v>5494</v>
      </c>
    </row>
    <row r="1235" spans="1:5">
      <c r="A1235" s="82">
        <v>201403468</v>
      </c>
      <c r="B1235" s="83" t="s">
        <v>610</v>
      </c>
      <c r="C1235" s="82" t="s">
        <v>6039</v>
      </c>
      <c r="D1235" s="90">
        <v>50</v>
      </c>
      <c r="E1235" s="75" t="s">
        <v>5494</v>
      </c>
    </row>
    <row r="1236" spans="1:5">
      <c r="A1236" s="82">
        <v>201403469</v>
      </c>
      <c r="B1236" s="83" t="s">
        <v>611</v>
      </c>
      <c r="C1236" s="82" t="s">
        <v>6040</v>
      </c>
      <c r="D1236" s="90">
        <v>50</v>
      </c>
      <c r="E1236" s="75" t="s">
        <v>5494</v>
      </c>
    </row>
    <row r="1237" spans="1:5">
      <c r="A1237" s="82">
        <v>201403470</v>
      </c>
      <c r="B1237" s="83" t="s">
        <v>612</v>
      </c>
      <c r="C1237" s="82" t="s">
        <v>6041</v>
      </c>
      <c r="D1237" s="90">
        <v>50</v>
      </c>
      <c r="E1237" s="75" t="s">
        <v>5494</v>
      </c>
    </row>
    <row r="1238" spans="1:5">
      <c r="A1238" s="82">
        <v>201403471</v>
      </c>
      <c r="B1238" s="83" t="s">
        <v>4419</v>
      </c>
      <c r="C1238" s="82" t="s">
        <v>6042</v>
      </c>
      <c r="D1238" s="90">
        <v>50</v>
      </c>
      <c r="E1238" s="75" t="s">
        <v>5494</v>
      </c>
    </row>
    <row r="1239" spans="1:5">
      <c r="A1239" s="82">
        <v>201403472</v>
      </c>
      <c r="B1239" s="83" t="s">
        <v>613</v>
      </c>
      <c r="C1239" s="82" t="s">
        <v>6043</v>
      </c>
      <c r="D1239" s="90">
        <v>0</v>
      </c>
      <c r="E1239" s="75" t="s">
        <v>5494</v>
      </c>
    </row>
    <row r="1240" spans="1:5">
      <c r="A1240" s="82">
        <v>201403473</v>
      </c>
      <c r="B1240" s="83" t="s">
        <v>614</v>
      </c>
      <c r="C1240" s="82" t="s">
        <v>6044</v>
      </c>
      <c r="D1240" s="90">
        <v>50</v>
      </c>
      <c r="E1240" s="75" t="s">
        <v>5494</v>
      </c>
    </row>
    <row r="1241" spans="1:5">
      <c r="A1241" s="82">
        <v>201403474</v>
      </c>
      <c r="B1241" s="83" t="s">
        <v>615</v>
      </c>
      <c r="C1241" s="82" t="s">
        <v>6045</v>
      </c>
      <c r="D1241" s="90">
        <v>50</v>
      </c>
      <c r="E1241" s="75" t="s">
        <v>5494</v>
      </c>
    </row>
    <row r="1242" spans="1:5">
      <c r="A1242" s="82">
        <v>201403475</v>
      </c>
      <c r="B1242" s="83" t="s">
        <v>616</v>
      </c>
      <c r="C1242" s="82" t="s">
        <v>6046</v>
      </c>
      <c r="D1242" s="90">
        <v>50</v>
      </c>
      <c r="E1242" s="75" t="s">
        <v>5494</v>
      </c>
    </row>
    <row r="1243" spans="1:5">
      <c r="A1243" s="82">
        <v>201403476</v>
      </c>
      <c r="B1243" s="83" t="s">
        <v>617</v>
      </c>
      <c r="C1243" s="82" t="s">
        <v>6047</v>
      </c>
      <c r="D1243" s="90">
        <v>0</v>
      </c>
      <c r="E1243" s="75" t="s">
        <v>5494</v>
      </c>
    </row>
    <row r="1244" spans="1:5">
      <c r="A1244" s="82">
        <v>201403477</v>
      </c>
      <c r="B1244" s="83" t="s">
        <v>618</v>
      </c>
      <c r="C1244" s="82" t="s">
        <v>6048</v>
      </c>
      <c r="D1244" s="90">
        <v>50</v>
      </c>
      <c r="E1244" s="75" t="s">
        <v>5494</v>
      </c>
    </row>
    <row r="1245" spans="1:5">
      <c r="A1245" s="82">
        <v>201403478</v>
      </c>
      <c r="B1245" s="83" t="s">
        <v>619</v>
      </c>
      <c r="C1245" s="82" t="s">
        <v>6049</v>
      </c>
      <c r="D1245" s="90">
        <v>0</v>
      </c>
      <c r="E1245" s="75" t="s">
        <v>5494</v>
      </c>
    </row>
    <row r="1246" spans="1:5">
      <c r="A1246" s="82">
        <v>201403479</v>
      </c>
      <c r="B1246" s="83" t="s">
        <v>620</v>
      </c>
      <c r="C1246" s="82" t="s">
        <v>6050</v>
      </c>
      <c r="D1246" s="90">
        <v>50</v>
      </c>
      <c r="E1246" s="75" t="s">
        <v>5494</v>
      </c>
    </row>
    <row r="1247" spans="1:5">
      <c r="A1247" s="82">
        <v>201403480</v>
      </c>
      <c r="B1247" s="83" t="s">
        <v>621</v>
      </c>
      <c r="C1247" s="82" t="s">
        <v>6051</v>
      </c>
      <c r="D1247" s="90">
        <v>50</v>
      </c>
      <c r="E1247" s="75" t="s">
        <v>5494</v>
      </c>
    </row>
    <row r="1248" spans="1:5">
      <c r="A1248" s="82">
        <v>201403481</v>
      </c>
      <c r="B1248" s="83" t="s">
        <v>622</v>
      </c>
      <c r="C1248" s="82" t="s">
        <v>6052</v>
      </c>
      <c r="D1248" s="90">
        <v>50</v>
      </c>
      <c r="E1248" s="75" t="s">
        <v>5494</v>
      </c>
    </row>
    <row r="1249" spans="1:5">
      <c r="A1249" s="82">
        <v>201403482</v>
      </c>
      <c r="B1249" s="83" t="s">
        <v>623</v>
      </c>
      <c r="C1249" s="82" t="s">
        <v>6053</v>
      </c>
      <c r="D1249" s="90">
        <v>50</v>
      </c>
      <c r="E1249" s="75" t="s">
        <v>5494</v>
      </c>
    </row>
    <row r="1250" spans="1:5">
      <c r="A1250" s="82">
        <v>201403483</v>
      </c>
      <c r="B1250" s="83" t="s">
        <v>624</v>
      </c>
      <c r="C1250" s="82" t="s">
        <v>6054</v>
      </c>
      <c r="D1250" s="90">
        <v>50</v>
      </c>
      <c r="E1250" s="75" t="s">
        <v>5494</v>
      </c>
    </row>
    <row r="1251" spans="1:5">
      <c r="A1251" s="82">
        <v>201403484</v>
      </c>
      <c r="B1251" s="83" t="s">
        <v>625</v>
      </c>
      <c r="C1251" s="82" t="s">
        <v>6055</v>
      </c>
      <c r="D1251" s="90">
        <v>0</v>
      </c>
      <c r="E1251" s="75" t="s">
        <v>5494</v>
      </c>
    </row>
    <row r="1252" spans="1:5">
      <c r="A1252" s="82">
        <v>201403485</v>
      </c>
      <c r="B1252" s="83" t="s">
        <v>626</v>
      </c>
      <c r="C1252" s="82" t="s">
        <v>6056</v>
      </c>
      <c r="D1252" s="90">
        <v>50</v>
      </c>
      <c r="E1252" s="75" t="s">
        <v>5494</v>
      </c>
    </row>
    <row r="1253" spans="1:5">
      <c r="A1253" s="82">
        <v>201403486</v>
      </c>
      <c r="B1253" s="83" t="s">
        <v>627</v>
      </c>
      <c r="C1253" s="82" t="s">
        <v>6057</v>
      </c>
      <c r="D1253" s="90">
        <v>0</v>
      </c>
      <c r="E1253" s="75" t="s">
        <v>5494</v>
      </c>
    </row>
    <row r="1254" spans="1:5">
      <c r="A1254" s="82">
        <v>201403487</v>
      </c>
      <c r="B1254" s="83" t="s">
        <v>628</v>
      </c>
      <c r="C1254" s="82" t="s">
        <v>6058</v>
      </c>
      <c r="D1254" s="90">
        <v>50</v>
      </c>
      <c r="E1254" s="75" t="s">
        <v>5494</v>
      </c>
    </row>
    <row r="1255" spans="1:5">
      <c r="A1255" s="82">
        <v>201403488</v>
      </c>
      <c r="B1255" s="83" t="s">
        <v>629</v>
      </c>
      <c r="C1255" s="82" t="s">
        <v>6059</v>
      </c>
      <c r="D1255" s="90">
        <v>50</v>
      </c>
      <c r="E1255" s="75" t="s">
        <v>5494</v>
      </c>
    </row>
    <row r="1256" spans="1:5">
      <c r="A1256" s="82">
        <v>201403489</v>
      </c>
      <c r="B1256" s="83" t="s">
        <v>630</v>
      </c>
      <c r="C1256" s="82" t="s">
        <v>6060</v>
      </c>
      <c r="D1256" s="90">
        <v>50</v>
      </c>
      <c r="E1256" s="75" t="s">
        <v>5494</v>
      </c>
    </row>
    <row r="1257" spans="1:5">
      <c r="A1257" s="82">
        <v>201403490</v>
      </c>
      <c r="B1257" s="83" t="s">
        <v>631</v>
      </c>
      <c r="C1257" s="82" t="s">
        <v>6061</v>
      </c>
      <c r="D1257" s="90">
        <v>50</v>
      </c>
      <c r="E1257" s="75" t="s">
        <v>5494</v>
      </c>
    </row>
    <row r="1258" spans="1:5">
      <c r="A1258" s="82">
        <v>201403491</v>
      </c>
      <c r="B1258" s="83" t="s">
        <v>632</v>
      </c>
      <c r="C1258" s="82" t="s">
        <v>6062</v>
      </c>
      <c r="D1258" s="90">
        <v>50</v>
      </c>
      <c r="E1258" s="75" t="s">
        <v>5494</v>
      </c>
    </row>
    <row r="1259" spans="1:5">
      <c r="A1259" s="82">
        <v>201403492</v>
      </c>
      <c r="B1259" s="83" t="s">
        <v>633</v>
      </c>
      <c r="C1259" s="82" t="s">
        <v>6063</v>
      </c>
      <c r="D1259" s="90">
        <v>0</v>
      </c>
      <c r="E1259" s="75" t="s">
        <v>5494</v>
      </c>
    </row>
    <row r="1260" spans="1:5">
      <c r="A1260" s="82">
        <v>201403493</v>
      </c>
      <c r="B1260" s="83" t="s">
        <v>4420</v>
      </c>
      <c r="C1260" s="82" t="s">
        <v>6064</v>
      </c>
      <c r="D1260" s="90">
        <v>50</v>
      </c>
      <c r="E1260" s="75" t="s">
        <v>5494</v>
      </c>
    </row>
    <row r="1261" spans="1:5">
      <c r="A1261" s="82">
        <v>201403494</v>
      </c>
      <c r="B1261" s="83" t="s">
        <v>634</v>
      </c>
      <c r="C1261" s="82" t="s">
        <v>6065</v>
      </c>
      <c r="D1261" s="90">
        <v>0</v>
      </c>
      <c r="E1261" s="75" t="s">
        <v>5494</v>
      </c>
    </row>
    <row r="1262" spans="1:5">
      <c r="A1262" s="82">
        <v>201403495</v>
      </c>
      <c r="B1262" s="83" t="s">
        <v>635</v>
      </c>
      <c r="C1262" s="82" t="s">
        <v>6066</v>
      </c>
      <c r="D1262" s="90">
        <v>50</v>
      </c>
      <c r="E1262" s="75" t="s">
        <v>5494</v>
      </c>
    </row>
    <row r="1263" spans="1:5">
      <c r="A1263" s="82">
        <v>201403497</v>
      </c>
      <c r="B1263" s="83" t="s">
        <v>637</v>
      </c>
      <c r="C1263" s="82" t="s">
        <v>6068</v>
      </c>
      <c r="D1263" s="90">
        <v>0</v>
      </c>
      <c r="E1263" s="75" t="s">
        <v>5494</v>
      </c>
    </row>
    <row r="1264" spans="1:5">
      <c r="A1264" s="82">
        <v>201403498</v>
      </c>
      <c r="B1264" s="83" t="s">
        <v>638</v>
      </c>
      <c r="C1264" s="82" t="s">
        <v>6069</v>
      </c>
      <c r="D1264" s="90">
        <v>50</v>
      </c>
      <c r="E1264" s="75" t="s">
        <v>5494</v>
      </c>
    </row>
    <row r="1265" spans="1:5">
      <c r="A1265" s="82">
        <v>201403499</v>
      </c>
      <c r="B1265" s="83" t="s">
        <v>639</v>
      </c>
      <c r="C1265" s="82" t="s">
        <v>6070</v>
      </c>
      <c r="D1265" s="90">
        <v>50</v>
      </c>
      <c r="E1265" s="75" t="s">
        <v>5494</v>
      </c>
    </row>
    <row r="1266" spans="1:5">
      <c r="A1266" s="82">
        <v>201403500</v>
      </c>
      <c r="B1266" s="83" t="s">
        <v>640</v>
      </c>
      <c r="C1266" s="82" t="s">
        <v>6071</v>
      </c>
      <c r="D1266" s="90">
        <v>50</v>
      </c>
      <c r="E1266" s="75" t="s">
        <v>5494</v>
      </c>
    </row>
    <row r="1267" spans="1:5">
      <c r="A1267" s="82">
        <v>201403501</v>
      </c>
      <c r="B1267" s="83" t="s">
        <v>641</v>
      </c>
      <c r="C1267" s="82" t="s">
        <v>6072</v>
      </c>
      <c r="D1267" s="90">
        <v>0</v>
      </c>
      <c r="E1267" s="75" t="s">
        <v>5494</v>
      </c>
    </row>
    <row r="1268" spans="1:5">
      <c r="A1268" s="82">
        <v>201403502</v>
      </c>
      <c r="B1268" s="83" t="s">
        <v>642</v>
      </c>
      <c r="C1268" s="82" t="s">
        <v>6073</v>
      </c>
      <c r="D1268" s="90">
        <v>50</v>
      </c>
      <c r="E1268" s="75" t="s">
        <v>5494</v>
      </c>
    </row>
    <row r="1269" spans="1:5">
      <c r="A1269" s="82">
        <v>201403503</v>
      </c>
      <c r="B1269" s="83" t="s">
        <v>643</v>
      </c>
      <c r="C1269" s="82" t="s">
        <v>6074</v>
      </c>
      <c r="D1269" s="90">
        <v>50</v>
      </c>
      <c r="E1269" s="75" t="s">
        <v>5494</v>
      </c>
    </row>
    <row r="1270" spans="1:5">
      <c r="A1270" s="82">
        <v>201403504</v>
      </c>
      <c r="B1270" s="83" t="s">
        <v>644</v>
      </c>
      <c r="C1270" s="82" t="s">
        <v>6075</v>
      </c>
      <c r="D1270" s="90">
        <v>50</v>
      </c>
      <c r="E1270" s="75" t="s">
        <v>5494</v>
      </c>
    </row>
    <row r="1271" spans="1:5">
      <c r="A1271" s="82">
        <v>201403505</v>
      </c>
      <c r="B1271" s="83" t="s">
        <v>645</v>
      </c>
      <c r="C1271" s="82" t="s">
        <v>6076</v>
      </c>
      <c r="D1271" s="90">
        <v>50</v>
      </c>
      <c r="E1271" s="75" t="s">
        <v>5494</v>
      </c>
    </row>
    <row r="1272" spans="1:5">
      <c r="A1272" s="82">
        <v>201403506</v>
      </c>
      <c r="B1272" s="83" t="s">
        <v>646</v>
      </c>
      <c r="C1272" s="82" t="s">
        <v>6077</v>
      </c>
      <c r="D1272" s="90">
        <v>50</v>
      </c>
      <c r="E1272" s="75" t="s">
        <v>5494</v>
      </c>
    </row>
    <row r="1273" spans="1:5">
      <c r="A1273" s="82">
        <v>201403507</v>
      </c>
      <c r="B1273" s="83" t="s">
        <v>647</v>
      </c>
      <c r="C1273" s="82" t="s">
        <v>6078</v>
      </c>
      <c r="D1273" s="90">
        <v>50</v>
      </c>
      <c r="E1273" s="75" t="s">
        <v>5494</v>
      </c>
    </row>
    <row r="1274" spans="1:5">
      <c r="A1274" s="82">
        <v>201403508</v>
      </c>
      <c r="B1274" s="83" t="s">
        <v>648</v>
      </c>
      <c r="C1274" s="82" t="s">
        <v>6079</v>
      </c>
      <c r="D1274" s="90">
        <v>50</v>
      </c>
      <c r="E1274" s="75" t="s">
        <v>5494</v>
      </c>
    </row>
    <row r="1275" spans="1:5">
      <c r="A1275" s="82">
        <v>201403509</v>
      </c>
      <c r="B1275" s="83" t="s">
        <v>649</v>
      </c>
      <c r="C1275" s="82" t="s">
        <v>6080</v>
      </c>
      <c r="D1275" s="90">
        <v>50</v>
      </c>
      <c r="E1275" s="75" t="s">
        <v>5494</v>
      </c>
    </row>
    <row r="1276" spans="1:5">
      <c r="A1276" s="82">
        <v>201403510</v>
      </c>
      <c r="B1276" s="83" t="s">
        <v>650</v>
      </c>
      <c r="C1276" s="82" t="s">
        <v>6081</v>
      </c>
      <c r="D1276" s="90">
        <v>50</v>
      </c>
      <c r="E1276" s="75" t="s">
        <v>5494</v>
      </c>
    </row>
    <row r="1277" spans="1:5">
      <c r="A1277" s="82">
        <v>201403511</v>
      </c>
      <c r="B1277" s="83" t="s">
        <v>651</v>
      </c>
      <c r="C1277" s="82" t="s">
        <v>6082</v>
      </c>
      <c r="D1277" s="90">
        <v>50</v>
      </c>
      <c r="E1277" s="75" t="s">
        <v>5494</v>
      </c>
    </row>
    <row r="1278" spans="1:5">
      <c r="A1278" s="82">
        <v>201403512</v>
      </c>
      <c r="B1278" s="83" t="s">
        <v>652</v>
      </c>
      <c r="C1278" s="82" t="s">
        <v>6083</v>
      </c>
      <c r="D1278" s="90">
        <v>50</v>
      </c>
      <c r="E1278" s="75" t="s">
        <v>5494</v>
      </c>
    </row>
    <row r="1279" spans="1:5">
      <c r="A1279" s="82">
        <v>201403513</v>
      </c>
      <c r="B1279" s="83" t="s">
        <v>653</v>
      </c>
      <c r="C1279" s="82" t="s">
        <v>6084</v>
      </c>
      <c r="D1279" s="90">
        <v>50</v>
      </c>
      <c r="E1279" s="75" t="s">
        <v>5494</v>
      </c>
    </row>
    <row r="1280" spans="1:5">
      <c r="A1280" s="82">
        <v>201403514</v>
      </c>
      <c r="B1280" s="83" t="s">
        <v>654</v>
      </c>
      <c r="C1280" s="82" t="s">
        <v>6085</v>
      </c>
      <c r="D1280" s="90">
        <v>50</v>
      </c>
      <c r="E1280" s="75" t="s">
        <v>5494</v>
      </c>
    </row>
    <row r="1281" spans="1:5">
      <c r="A1281" s="82">
        <v>201403515</v>
      </c>
      <c r="B1281" s="83" t="s">
        <v>655</v>
      </c>
      <c r="C1281" s="82" t="s">
        <v>6086</v>
      </c>
      <c r="D1281" s="90">
        <v>50</v>
      </c>
      <c r="E1281" s="75" t="s">
        <v>5494</v>
      </c>
    </row>
    <row r="1282" spans="1:5">
      <c r="A1282" s="82">
        <v>201403516</v>
      </c>
      <c r="B1282" s="83" t="s">
        <v>656</v>
      </c>
      <c r="C1282" s="82" t="s">
        <v>6087</v>
      </c>
      <c r="D1282" s="90">
        <v>0</v>
      </c>
      <c r="E1282" s="75" t="s">
        <v>5494</v>
      </c>
    </row>
    <row r="1283" spans="1:5">
      <c r="A1283" s="82">
        <v>201403517</v>
      </c>
      <c r="B1283" s="83" t="s">
        <v>657</v>
      </c>
      <c r="C1283" s="82" t="s">
        <v>6088</v>
      </c>
      <c r="D1283" s="90">
        <v>0</v>
      </c>
      <c r="E1283" s="75" t="s">
        <v>5494</v>
      </c>
    </row>
    <row r="1284" spans="1:5">
      <c r="A1284" s="82">
        <v>201403518</v>
      </c>
      <c r="B1284" s="83" t="s">
        <v>658</v>
      </c>
      <c r="C1284" s="82" t="s">
        <v>6089</v>
      </c>
      <c r="D1284" s="90">
        <v>50</v>
      </c>
      <c r="E1284" s="75" t="s">
        <v>5494</v>
      </c>
    </row>
    <row r="1285" spans="1:5">
      <c r="A1285" s="82">
        <v>201403519</v>
      </c>
      <c r="B1285" s="83" t="s">
        <v>659</v>
      </c>
      <c r="C1285" s="82" t="s">
        <v>6090</v>
      </c>
      <c r="D1285" s="90">
        <v>50</v>
      </c>
      <c r="E1285" s="75" t="s">
        <v>5494</v>
      </c>
    </row>
    <row r="1286" spans="1:5">
      <c r="A1286" s="82">
        <v>201403520</v>
      </c>
      <c r="B1286" s="83" t="s">
        <v>660</v>
      </c>
      <c r="C1286" s="82" t="s">
        <v>6091</v>
      </c>
      <c r="D1286" s="90">
        <v>0</v>
      </c>
      <c r="E1286" s="75" t="s">
        <v>5494</v>
      </c>
    </row>
    <row r="1287" spans="1:5">
      <c r="A1287" s="82">
        <v>201403521</v>
      </c>
      <c r="B1287" s="83" t="s">
        <v>661</v>
      </c>
      <c r="C1287" s="82" t="s">
        <v>6092</v>
      </c>
      <c r="D1287" s="90">
        <v>50</v>
      </c>
      <c r="E1287" s="75" t="s">
        <v>5494</v>
      </c>
    </row>
    <row r="1288" spans="1:5">
      <c r="A1288" s="82">
        <v>201403522</v>
      </c>
      <c r="B1288" s="83" t="s">
        <v>662</v>
      </c>
      <c r="C1288" s="82" t="s">
        <v>6093</v>
      </c>
      <c r="D1288" s="90">
        <v>50</v>
      </c>
      <c r="E1288" s="75" t="s">
        <v>5494</v>
      </c>
    </row>
    <row r="1289" spans="1:5">
      <c r="A1289" s="82">
        <v>201403523</v>
      </c>
      <c r="B1289" s="83" t="s">
        <v>663</v>
      </c>
      <c r="C1289" s="82" t="s">
        <v>6094</v>
      </c>
      <c r="D1289" s="90">
        <v>50</v>
      </c>
      <c r="E1289" s="75" t="s">
        <v>5494</v>
      </c>
    </row>
    <row r="1290" spans="1:5">
      <c r="A1290" s="82">
        <v>201403524</v>
      </c>
      <c r="B1290" s="83" t="s">
        <v>664</v>
      </c>
      <c r="C1290" s="82" t="s">
        <v>6095</v>
      </c>
      <c r="D1290" s="90">
        <v>0</v>
      </c>
      <c r="E1290" s="75" t="s">
        <v>5494</v>
      </c>
    </row>
    <row r="1291" spans="1:5">
      <c r="A1291" s="82">
        <v>201403525</v>
      </c>
      <c r="B1291" s="83" t="s">
        <v>665</v>
      </c>
      <c r="C1291" s="82" t="s">
        <v>6096</v>
      </c>
      <c r="D1291" s="90">
        <v>50</v>
      </c>
      <c r="E1291" s="75" t="s">
        <v>5494</v>
      </c>
    </row>
    <row r="1292" spans="1:5">
      <c r="A1292" s="82">
        <v>201403526</v>
      </c>
      <c r="B1292" s="83" t="s">
        <v>666</v>
      </c>
      <c r="C1292" s="82" t="s">
        <v>6097</v>
      </c>
      <c r="D1292" s="90">
        <v>50</v>
      </c>
      <c r="E1292" s="75" t="s">
        <v>5494</v>
      </c>
    </row>
    <row r="1293" spans="1:5">
      <c r="A1293" s="82">
        <v>201403527</v>
      </c>
      <c r="B1293" s="83" t="s">
        <v>667</v>
      </c>
      <c r="C1293" s="82" t="s">
        <v>6098</v>
      </c>
      <c r="D1293" s="90">
        <v>50</v>
      </c>
      <c r="E1293" s="75" t="s">
        <v>5494</v>
      </c>
    </row>
    <row r="1294" spans="1:5">
      <c r="A1294" s="75">
        <v>17144103</v>
      </c>
      <c r="B1294" s="76" t="s">
        <v>681</v>
      </c>
      <c r="C1294" s="76">
        <v>840179915060</v>
      </c>
      <c r="D1294" s="90">
        <v>50</v>
      </c>
      <c r="E1294" s="75" t="s">
        <v>5494</v>
      </c>
    </row>
    <row r="1295" spans="1:5">
      <c r="A1295" s="75">
        <v>17144104</v>
      </c>
      <c r="B1295" s="76" t="s">
        <v>682</v>
      </c>
      <c r="C1295" s="76">
        <v>840179916081</v>
      </c>
      <c r="D1295" s="90">
        <v>50</v>
      </c>
      <c r="E1295" s="75" t="s">
        <v>5494</v>
      </c>
    </row>
    <row r="1296" spans="1:5">
      <c r="A1296" s="75">
        <v>17144109</v>
      </c>
      <c r="B1296" s="76" t="s">
        <v>683</v>
      </c>
      <c r="C1296" s="76">
        <v>840179915107</v>
      </c>
      <c r="D1296" s="90">
        <v>50</v>
      </c>
      <c r="E1296" s="75" t="s">
        <v>5494</v>
      </c>
    </row>
    <row r="1297" spans="1:5">
      <c r="A1297" s="75">
        <v>17144110</v>
      </c>
      <c r="B1297" s="76" t="s">
        <v>684</v>
      </c>
      <c r="C1297" s="76">
        <v>840179916128</v>
      </c>
      <c r="D1297" s="90">
        <v>50</v>
      </c>
      <c r="E1297" s="75" t="s">
        <v>5494</v>
      </c>
    </row>
    <row r="1298" spans="1:5">
      <c r="A1298" s="75">
        <v>17144343</v>
      </c>
      <c r="B1298" s="76" t="s">
        <v>685</v>
      </c>
      <c r="C1298" s="76">
        <v>840179915121</v>
      </c>
      <c r="D1298" s="90">
        <v>50</v>
      </c>
      <c r="E1298" s="75" t="s">
        <v>5494</v>
      </c>
    </row>
    <row r="1299" spans="1:5">
      <c r="A1299" s="75">
        <v>17144344</v>
      </c>
      <c r="B1299" s="76" t="s">
        <v>686</v>
      </c>
      <c r="C1299" s="76">
        <v>840179916142</v>
      </c>
      <c r="D1299" s="90">
        <v>50</v>
      </c>
      <c r="E1299" s="75" t="s">
        <v>5494</v>
      </c>
    </row>
    <row r="1300" spans="1:5">
      <c r="A1300" s="75">
        <v>17144025</v>
      </c>
      <c r="B1300" s="76" t="s">
        <v>687</v>
      </c>
      <c r="C1300" s="76">
        <v>840179915145</v>
      </c>
      <c r="D1300" s="90">
        <v>50</v>
      </c>
      <c r="E1300" s="75" t="s">
        <v>5494</v>
      </c>
    </row>
    <row r="1301" spans="1:5">
      <c r="A1301" s="75">
        <v>17144026</v>
      </c>
      <c r="B1301" s="76" t="s">
        <v>688</v>
      </c>
      <c r="C1301" s="76">
        <v>840179916166</v>
      </c>
      <c r="D1301" s="90">
        <v>50</v>
      </c>
      <c r="E1301" s="75" t="s">
        <v>5494</v>
      </c>
    </row>
    <row r="1302" spans="1:5">
      <c r="A1302" s="75">
        <v>17144205</v>
      </c>
      <c r="B1302" s="76" t="s">
        <v>689</v>
      </c>
      <c r="C1302" s="76">
        <v>840179915169</v>
      </c>
      <c r="D1302" s="90">
        <v>50</v>
      </c>
      <c r="E1302" s="75" t="s">
        <v>5494</v>
      </c>
    </row>
    <row r="1303" spans="1:5">
      <c r="A1303" s="75">
        <v>17144206</v>
      </c>
      <c r="B1303" s="76" t="s">
        <v>690</v>
      </c>
      <c r="C1303" s="76">
        <v>840179916180</v>
      </c>
      <c r="D1303" s="90">
        <v>50</v>
      </c>
      <c r="E1303" s="75" t="s">
        <v>5494</v>
      </c>
    </row>
    <row r="1304" spans="1:5">
      <c r="A1304" s="75">
        <v>17143911</v>
      </c>
      <c r="B1304" s="76" t="s">
        <v>691</v>
      </c>
      <c r="C1304" s="76">
        <v>840179915183</v>
      </c>
      <c r="D1304" s="90">
        <v>50</v>
      </c>
      <c r="E1304" s="75" t="s">
        <v>5494</v>
      </c>
    </row>
    <row r="1305" spans="1:5">
      <c r="A1305" s="75">
        <v>17143912</v>
      </c>
      <c r="B1305" s="76" t="s">
        <v>692</v>
      </c>
      <c r="C1305" s="76">
        <v>840179916203</v>
      </c>
      <c r="D1305" s="90">
        <v>50</v>
      </c>
      <c r="E1305" s="75" t="s">
        <v>5494</v>
      </c>
    </row>
    <row r="1306" spans="1:5">
      <c r="A1306" s="75">
        <v>17144337</v>
      </c>
      <c r="B1306" s="76" t="s">
        <v>693</v>
      </c>
      <c r="C1306" s="76">
        <v>840179915206</v>
      </c>
      <c r="D1306" s="90">
        <v>50</v>
      </c>
      <c r="E1306" s="75" t="s">
        <v>5494</v>
      </c>
    </row>
    <row r="1307" spans="1:5">
      <c r="A1307" s="75">
        <v>17144338</v>
      </c>
      <c r="B1307" s="76" t="s">
        <v>694</v>
      </c>
      <c r="C1307" s="76">
        <v>840179916227</v>
      </c>
      <c r="D1307" s="90">
        <v>50</v>
      </c>
      <c r="E1307" s="75" t="s">
        <v>5494</v>
      </c>
    </row>
    <row r="1308" spans="1:5">
      <c r="A1308" s="75">
        <v>17144319</v>
      </c>
      <c r="B1308" s="76" t="s">
        <v>695</v>
      </c>
      <c r="C1308" s="76">
        <v>840179915220</v>
      </c>
      <c r="D1308" s="90">
        <v>50</v>
      </c>
      <c r="E1308" s="75" t="s">
        <v>5494</v>
      </c>
    </row>
    <row r="1309" spans="1:5">
      <c r="A1309" s="75">
        <v>17144320</v>
      </c>
      <c r="B1309" s="76" t="s">
        <v>696</v>
      </c>
      <c r="C1309" s="76">
        <v>840179916241</v>
      </c>
      <c r="D1309" s="90">
        <v>50</v>
      </c>
      <c r="E1309" s="75" t="s">
        <v>5494</v>
      </c>
    </row>
    <row r="1310" spans="1:5">
      <c r="A1310" s="75">
        <v>17143893</v>
      </c>
      <c r="B1310" s="76" t="s">
        <v>697</v>
      </c>
      <c r="C1310" s="76">
        <v>840179915244</v>
      </c>
      <c r="D1310" s="90">
        <v>50</v>
      </c>
      <c r="E1310" s="75" t="s">
        <v>5494</v>
      </c>
    </row>
    <row r="1311" spans="1:5">
      <c r="A1311" s="75">
        <v>17143894</v>
      </c>
      <c r="B1311" s="76" t="s">
        <v>698</v>
      </c>
      <c r="C1311" s="76">
        <v>840179916265</v>
      </c>
      <c r="D1311" s="90">
        <v>50</v>
      </c>
      <c r="E1311" s="75" t="s">
        <v>5494</v>
      </c>
    </row>
    <row r="1312" spans="1:5">
      <c r="A1312" s="75">
        <v>17144091</v>
      </c>
      <c r="B1312" s="76" t="s">
        <v>699</v>
      </c>
      <c r="C1312" s="76">
        <v>840179915268</v>
      </c>
      <c r="D1312" s="90">
        <v>50</v>
      </c>
      <c r="E1312" s="75" t="s">
        <v>5494</v>
      </c>
    </row>
    <row r="1313" spans="1:5">
      <c r="A1313" s="75">
        <v>17144092</v>
      </c>
      <c r="B1313" s="76" t="s">
        <v>700</v>
      </c>
      <c r="C1313" s="76">
        <v>840179916289</v>
      </c>
      <c r="D1313" s="90">
        <v>50</v>
      </c>
      <c r="E1313" s="75" t="s">
        <v>5494</v>
      </c>
    </row>
    <row r="1314" spans="1:5">
      <c r="A1314" s="75">
        <v>17144295</v>
      </c>
      <c r="B1314" s="76" t="s">
        <v>701</v>
      </c>
      <c r="C1314" s="76">
        <v>840179915282</v>
      </c>
      <c r="D1314" s="90">
        <v>50</v>
      </c>
      <c r="E1314" s="75" t="s">
        <v>5494</v>
      </c>
    </row>
    <row r="1315" spans="1:5">
      <c r="A1315" s="75">
        <v>17144296</v>
      </c>
      <c r="B1315" s="76" t="s">
        <v>702</v>
      </c>
      <c r="C1315" s="76">
        <v>840179916302</v>
      </c>
      <c r="D1315" s="90">
        <v>50</v>
      </c>
      <c r="E1315" s="75" t="s">
        <v>5494</v>
      </c>
    </row>
    <row r="1316" spans="1:5">
      <c r="A1316" s="75">
        <v>17144085</v>
      </c>
      <c r="B1316" s="76" t="s">
        <v>703</v>
      </c>
      <c r="C1316" s="76">
        <v>840179915329</v>
      </c>
      <c r="D1316" s="90">
        <v>50</v>
      </c>
      <c r="E1316" s="75" t="s">
        <v>5494</v>
      </c>
    </row>
    <row r="1317" spans="1:5">
      <c r="A1317" s="75">
        <v>17144086</v>
      </c>
      <c r="B1317" s="76" t="s">
        <v>704</v>
      </c>
      <c r="C1317" s="76">
        <v>840179916340</v>
      </c>
      <c r="D1317" s="90">
        <v>50</v>
      </c>
      <c r="E1317" s="75" t="s">
        <v>5494</v>
      </c>
    </row>
    <row r="1318" spans="1:5">
      <c r="A1318" s="75">
        <v>17144229</v>
      </c>
      <c r="B1318" s="76" t="s">
        <v>705</v>
      </c>
      <c r="C1318" s="76">
        <v>840179915343</v>
      </c>
      <c r="D1318" s="90">
        <v>50</v>
      </c>
      <c r="E1318" s="75" t="s">
        <v>5494</v>
      </c>
    </row>
    <row r="1319" spans="1:5">
      <c r="A1319" s="75">
        <v>17144230</v>
      </c>
      <c r="B1319" s="76" t="s">
        <v>706</v>
      </c>
      <c r="C1319" s="76">
        <v>840179916364</v>
      </c>
      <c r="D1319" s="90">
        <v>50</v>
      </c>
      <c r="E1319" s="75" t="s">
        <v>5494</v>
      </c>
    </row>
    <row r="1320" spans="1:5">
      <c r="A1320" s="75">
        <v>17144289</v>
      </c>
      <c r="B1320" s="76" t="s">
        <v>707</v>
      </c>
      <c r="C1320" s="76">
        <v>840179915367</v>
      </c>
      <c r="D1320" s="90">
        <v>50</v>
      </c>
      <c r="E1320" s="75" t="s">
        <v>5494</v>
      </c>
    </row>
    <row r="1321" spans="1:5">
      <c r="A1321" s="75">
        <v>17144290</v>
      </c>
      <c r="B1321" s="76" t="s">
        <v>708</v>
      </c>
      <c r="C1321" s="76">
        <v>840179916388</v>
      </c>
      <c r="D1321" s="90">
        <v>50</v>
      </c>
      <c r="E1321" s="75" t="s">
        <v>5494</v>
      </c>
    </row>
    <row r="1322" spans="1:5">
      <c r="A1322" s="75">
        <v>17144121</v>
      </c>
      <c r="B1322" s="76" t="s">
        <v>709</v>
      </c>
      <c r="C1322" s="76">
        <v>840179915381</v>
      </c>
      <c r="D1322" s="90">
        <v>50</v>
      </c>
      <c r="E1322" s="75" t="s">
        <v>5494</v>
      </c>
    </row>
    <row r="1323" spans="1:5">
      <c r="A1323" s="75">
        <v>17144122</v>
      </c>
      <c r="B1323" s="76" t="s">
        <v>710</v>
      </c>
      <c r="C1323" s="76">
        <v>840179916401</v>
      </c>
      <c r="D1323" s="90">
        <v>50</v>
      </c>
      <c r="E1323" s="75" t="s">
        <v>5494</v>
      </c>
    </row>
    <row r="1324" spans="1:5">
      <c r="A1324" s="75">
        <v>17144133</v>
      </c>
      <c r="B1324" s="76" t="s">
        <v>711</v>
      </c>
      <c r="C1324" s="76">
        <v>840179915404</v>
      </c>
      <c r="D1324" s="90">
        <v>50</v>
      </c>
      <c r="E1324" s="75" t="s">
        <v>5494</v>
      </c>
    </row>
    <row r="1325" spans="1:5">
      <c r="A1325" s="75">
        <v>17144134</v>
      </c>
      <c r="B1325" s="76" t="s">
        <v>712</v>
      </c>
      <c r="C1325" s="76">
        <v>840179916425</v>
      </c>
      <c r="D1325" s="90">
        <v>50</v>
      </c>
      <c r="E1325" s="75" t="s">
        <v>5494</v>
      </c>
    </row>
    <row r="1326" spans="1:5">
      <c r="A1326" s="75">
        <v>17144217</v>
      </c>
      <c r="B1326" s="76" t="s">
        <v>713</v>
      </c>
      <c r="C1326" s="76">
        <v>840179915428</v>
      </c>
      <c r="D1326" s="90">
        <v>50</v>
      </c>
      <c r="E1326" s="75" t="s">
        <v>5494</v>
      </c>
    </row>
    <row r="1327" spans="1:5">
      <c r="A1327" s="75">
        <v>17144218</v>
      </c>
      <c r="B1327" s="76" t="s">
        <v>714</v>
      </c>
      <c r="C1327" s="76">
        <v>840179916449</v>
      </c>
      <c r="D1327" s="90">
        <v>50</v>
      </c>
      <c r="E1327" s="75" t="s">
        <v>5494</v>
      </c>
    </row>
    <row r="1328" spans="1:5">
      <c r="A1328" s="75">
        <v>17143917</v>
      </c>
      <c r="B1328" s="76" t="s">
        <v>715</v>
      </c>
      <c r="C1328" s="76">
        <v>840179915442</v>
      </c>
      <c r="D1328" s="90">
        <v>50</v>
      </c>
      <c r="E1328" s="75" t="s">
        <v>5494</v>
      </c>
    </row>
    <row r="1329" spans="1:5">
      <c r="A1329" s="75">
        <v>17143918</v>
      </c>
      <c r="B1329" s="76" t="s">
        <v>716</v>
      </c>
      <c r="C1329" s="76">
        <v>840179916463</v>
      </c>
      <c r="D1329" s="90">
        <v>50</v>
      </c>
      <c r="E1329" s="75" t="s">
        <v>5494</v>
      </c>
    </row>
    <row r="1330" spans="1:5">
      <c r="A1330" s="75">
        <v>17144373</v>
      </c>
      <c r="B1330" s="76" t="s">
        <v>717</v>
      </c>
      <c r="C1330" s="76">
        <v>840179915466</v>
      </c>
      <c r="D1330" s="90">
        <v>50</v>
      </c>
      <c r="E1330" s="75" t="s">
        <v>5494</v>
      </c>
    </row>
    <row r="1331" spans="1:5">
      <c r="A1331" s="75">
        <v>17144374</v>
      </c>
      <c r="B1331" s="76" t="s">
        <v>718</v>
      </c>
      <c r="C1331" s="76">
        <v>840179916487</v>
      </c>
      <c r="D1331" s="90">
        <v>50</v>
      </c>
      <c r="E1331" s="75" t="s">
        <v>5494</v>
      </c>
    </row>
    <row r="1332" spans="1:5">
      <c r="A1332" s="75">
        <v>17144007</v>
      </c>
      <c r="B1332" s="76" t="s">
        <v>719</v>
      </c>
      <c r="C1332" s="76">
        <v>840179915480</v>
      </c>
      <c r="D1332" s="90">
        <v>50</v>
      </c>
      <c r="E1332" s="75" t="s">
        <v>5494</v>
      </c>
    </row>
    <row r="1333" spans="1:5">
      <c r="A1333" s="75">
        <v>17144008</v>
      </c>
      <c r="B1333" s="76" t="s">
        <v>720</v>
      </c>
      <c r="C1333" s="76">
        <v>840179916500</v>
      </c>
      <c r="D1333" s="90">
        <v>50</v>
      </c>
      <c r="E1333" s="75" t="s">
        <v>5494</v>
      </c>
    </row>
    <row r="1334" spans="1:5">
      <c r="A1334" s="75">
        <v>17144187</v>
      </c>
      <c r="B1334" s="76" t="s">
        <v>721</v>
      </c>
      <c r="C1334" s="76">
        <v>840179915503</v>
      </c>
      <c r="D1334" s="90">
        <v>50</v>
      </c>
      <c r="E1334" s="75" t="s">
        <v>5494</v>
      </c>
    </row>
    <row r="1335" spans="1:5">
      <c r="A1335" s="75">
        <v>17144188</v>
      </c>
      <c r="B1335" s="76" t="s">
        <v>722</v>
      </c>
      <c r="C1335" s="76">
        <v>840179916524</v>
      </c>
      <c r="D1335" s="90">
        <v>50</v>
      </c>
      <c r="E1335" s="75" t="s">
        <v>5494</v>
      </c>
    </row>
    <row r="1336" spans="1:5">
      <c r="A1336" s="75">
        <v>17144079</v>
      </c>
      <c r="B1336" s="76" t="s">
        <v>723</v>
      </c>
      <c r="C1336" s="76">
        <v>840179915541</v>
      </c>
      <c r="D1336" s="90">
        <v>50</v>
      </c>
      <c r="E1336" s="75" t="s">
        <v>5494</v>
      </c>
    </row>
    <row r="1337" spans="1:5">
      <c r="A1337" s="75">
        <v>17144080</v>
      </c>
      <c r="B1337" s="76" t="s">
        <v>724</v>
      </c>
      <c r="C1337" s="76">
        <v>840179916562</v>
      </c>
      <c r="D1337" s="90">
        <v>50</v>
      </c>
      <c r="E1337" s="75" t="s">
        <v>5494</v>
      </c>
    </row>
    <row r="1338" spans="1:5">
      <c r="A1338" s="75">
        <v>17144001</v>
      </c>
      <c r="B1338" s="76" t="s">
        <v>725</v>
      </c>
      <c r="C1338" s="76">
        <v>840179915565</v>
      </c>
      <c r="D1338" s="90">
        <v>50</v>
      </c>
      <c r="E1338" s="75" t="s">
        <v>5494</v>
      </c>
    </row>
    <row r="1339" spans="1:5">
      <c r="A1339" s="75">
        <v>17144002</v>
      </c>
      <c r="B1339" s="76" t="s">
        <v>726</v>
      </c>
      <c r="C1339" s="76">
        <v>840179916586</v>
      </c>
      <c r="D1339" s="90">
        <v>50</v>
      </c>
      <c r="E1339" s="75" t="s">
        <v>5494</v>
      </c>
    </row>
    <row r="1340" spans="1:5">
      <c r="A1340" s="75">
        <v>17143971</v>
      </c>
      <c r="B1340" s="76" t="s">
        <v>727</v>
      </c>
      <c r="C1340" s="76">
        <v>840179915589</v>
      </c>
      <c r="D1340" s="90">
        <v>50</v>
      </c>
      <c r="E1340" s="75" t="s">
        <v>5494</v>
      </c>
    </row>
    <row r="1341" spans="1:5">
      <c r="A1341" s="75">
        <v>17143972</v>
      </c>
      <c r="B1341" s="76" t="s">
        <v>728</v>
      </c>
      <c r="C1341" s="76">
        <v>840179916609</v>
      </c>
      <c r="D1341" s="90">
        <v>50</v>
      </c>
      <c r="E1341" s="75" t="s">
        <v>5494</v>
      </c>
    </row>
    <row r="1342" spans="1:5">
      <c r="A1342" s="75">
        <v>17143995</v>
      </c>
      <c r="B1342" s="76" t="s">
        <v>729</v>
      </c>
      <c r="C1342" s="76">
        <v>840179915602</v>
      </c>
      <c r="D1342" s="90">
        <v>50</v>
      </c>
      <c r="E1342" s="75" t="s">
        <v>5494</v>
      </c>
    </row>
    <row r="1343" spans="1:5">
      <c r="A1343" s="75">
        <v>17143996</v>
      </c>
      <c r="B1343" s="76" t="s">
        <v>730</v>
      </c>
      <c r="C1343" s="76">
        <v>840179916623</v>
      </c>
      <c r="D1343" s="90">
        <v>50</v>
      </c>
      <c r="E1343" s="75" t="s">
        <v>5494</v>
      </c>
    </row>
    <row r="1344" spans="1:5">
      <c r="A1344" s="75">
        <v>17144367</v>
      </c>
      <c r="B1344" s="76" t="s">
        <v>731</v>
      </c>
      <c r="C1344" s="76">
        <v>840179915626</v>
      </c>
      <c r="D1344" s="90">
        <v>50</v>
      </c>
      <c r="E1344" s="75" t="s">
        <v>5494</v>
      </c>
    </row>
    <row r="1345" spans="1:5">
      <c r="A1345" s="75">
        <v>17144368</v>
      </c>
      <c r="B1345" s="76" t="s">
        <v>732</v>
      </c>
      <c r="C1345" s="76">
        <v>840179916647</v>
      </c>
      <c r="D1345" s="90">
        <v>50</v>
      </c>
      <c r="E1345" s="75" t="s">
        <v>5494</v>
      </c>
    </row>
    <row r="1346" spans="1:5">
      <c r="A1346" s="75">
        <v>17144061</v>
      </c>
      <c r="B1346" s="76" t="s">
        <v>733</v>
      </c>
      <c r="C1346" s="76">
        <v>840179915640</v>
      </c>
      <c r="D1346" s="90">
        <v>50</v>
      </c>
      <c r="E1346" s="75" t="s">
        <v>5494</v>
      </c>
    </row>
    <row r="1347" spans="1:5">
      <c r="A1347" s="75">
        <v>17144062</v>
      </c>
      <c r="B1347" s="76" t="s">
        <v>734</v>
      </c>
      <c r="C1347" s="76">
        <v>840179916661</v>
      </c>
      <c r="D1347" s="90">
        <v>50</v>
      </c>
      <c r="E1347" s="75" t="s">
        <v>5494</v>
      </c>
    </row>
    <row r="1348" spans="1:5">
      <c r="A1348" s="75">
        <v>17144277</v>
      </c>
      <c r="B1348" s="76" t="s">
        <v>735</v>
      </c>
      <c r="C1348" s="76">
        <v>840179915664</v>
      </c>
      <c r="D1348" s="90">
        <v>50</v>
      </c>
      <c r="E1348" s="75" t="s">
        <v>5494</v>
      </c>
    </row>
    <row r="1349" spans="1:5">
      <c r="A1349" s="75">
        <v>17144278</v>
      </c>
      <c r="B1349" s="76" t="s">
        <v>736</v>
      </c>
      <c r="C1349" s="76">
        <v>840179916685</v>
      </c>
      <c r="D1349" s="90">
        <v>50</v>
      </c>
      <c r="E1349" s="75" t="s">
        <v>5494</v>
      </c>
    </row>
    <row r="1350" spans="1:5">
      <c r="A1350" s="75">
        <v>17144145</v>
      </c>
      <c r="B1350" s="76" t="s">
        <v>737</v>
      </c>
      <c r="C1350" s="76">
        <v>840179915688</v>
      </c>
      <c r="D1350" s="90">
        <v>50</v>
      </c>
      <c r="E1350" s="75" t="s">
        <v>5494</v>
      </c>
    </row>
    <row r="1351" spans="1:5">
      <c r="A1351" s="75">
        <v>17144146</v>
      </c>
      <c r="B1351" s="76" t="s">
        <v>738</v>
      </c>
      <c r="C1351" s="76">
        <v>840179916708</v>
      </c>
      <c r="D1351" s="90">
        <v>50</v>
      </c>
      <c r="E1351" s="75" t="s">
        <v>5494</v>
      </c>
    </row>
    <row r="1352" spans="1:5">
      <c r="A1352" s="75">
        <v>17144049</v>
      </c>
      <c r="B1352" s="76" t="s">
        <v>739</v>
      </c>
      <c r="C1352" s="76">
        <v>840179915701</v>
      </c>
      <c r="D1352" s="90">
        <v>50</v>
      </c>
      <c r="E1352" s="75" t="s">
        <v>5494</v>
      </c>
    </row>
    <row r="1353" spans="1:5">
      <c r="A1353" s="75">
        <v>17144050</v>
      </c>
      <c r="B1353" s="76" t="s">
        <v>740</v>
      </c>
      <c r="C1353" s="76">
        <v>840179916722</v>
      </c>
      <c r="D1353" s="90">
        <v>50</v>
      </c>
      <c r="E1353" s="75" t="s">
        <v>5494</v>
      </c>
    </row>
    <row r="1354" spans="1:5">
      <c r="A1354" s="75">
        <v>17144361</v>
      </c>
      <c r="B1354" s="76" t="s">
        <v>741</v>
      </c>
      <c r="C1354" s="76">
        <v>840179915749</v>
      </c>
      <c r="D1354" s="90">
        <v>50</v>
      </c>
      <c r="E1354" s="75" t="s">
        <v>5494</v>
      </c>
    </row>
    <row r="1355" spans="1:5">
      <c r="A1355" s="75">
        <v>17144362</v>
      </c>
      <c r="B1355" s="76" t="s">
        <v>742</v>
      </c>
      <c r="C1355" s="76">
        <v>840179916760</v>
      </c>
      <c r="D1355" s="90">
        <v>50</v>
      </c>
      <c r="E1355" s="75" t="s">
        <v>5494</v>
      </c>
    </row>
    <row r="1356" spans="1:5">
      <c r="A1356" s="75">
        <v>17144349</v>
      </c>
      <c r="B1356" s="76" t="s">
        <v>743</v>
      </c>
      <c r="C1356" s="76">
        <v>840179915763</v>
      </c>
      <c r="D1356" s="90">
        <v>50</v>
      </c>
      <c r="E1356" s="75" t="s">
        <v>5494</v>
      </c>
    </row>
    <row r="1357" spans="1:5">
      <c r="A1357" s="75">
        <v>17144350</v>
      </c>
      <c r="B1357" s="76" t="s">
        <v>744</v>
      </c>
      <c r="C1357" s="76">
        <v>840179916784</v>
      </c>
      <c r="D1357" s="90">
        <v>50</v>
      </c>
      <c r="E1357" s="75" t="s">
        <v>5494</v>
      </c>
    </row>
    <row r="1358" spans="1:5">
      <c r="A1358" s="75">
        <v>17144139</v>
      </c>
      <c r="B1358" s="76" t="s">
        <v>746</v>
      </c>
      <c r="C1358" s="76">
        <v>840179915800</v>
      </c>
      <c r="D1358" s="90">
        <v>50</v>
      </c>
      <c r="E1358" s="75" t="s">
        <v>5494</v>
      </c>
    </row>
    <row r="1359" spans="1:5">
      <c r="A1359" s="75">
        <v>17144140</v>
      </c>
      <c r="B1359" s="76" t="s">
        <v>747</v>
      </c>
      <c r="C1359" s="76">
        <v>840179916821</v>
      </c>
      <c r="D1359" s="90">
        <v>50</v>
      </c>
      <c r="E1359" s="75" t="s">
        <v>5494</v>
      </c>
    </row>
    <row r="1360" spans="1:5">
      <c r="A1360" s="75">
        <v>17144259</v>
      </c>
      <c r="B1360" s="76" t="s">
        <v>748</v>
      </c>
      <c r="C1360" s="76">
        <v>840179915824</v>
      </c>
      <c r="D1360" s="90">
        <v>50</v>
      </c>
      <c r="E1360" s="75" t="s">
        <v>5494</v>
      </c>
    </row>
    <row r="1361" spans="1:5">
      <c r="A1361" s="75">
        <v>17144260</v>
      </c>
      <c r="B1361" s="76" t="s">
        <v>749</v>
      </c>
      <c r="C1361" s="76">
        <v>840179916845</v>
      </c>
      <c r="D1361" s="90">
        <v>50</v>
      </c>
      <c r="E1361" s="75" t="s">
        <v>5494</v>
      </c>
    </row>
    <row r="1362" spans="1:5">
      <c r="A1362" s="75">
        <v>17144175</v>
      </c>
      <c r="B1362" s="76" t="s">
        <v>750</v>
      </c>
      <c r="C1362" s="76">
        <v>840179915848</v>
      </c>
      <c r="D1362" s="90">
        <v>50</v>
      </c>
      <c r="E1362" s="75" t="s">
        <v>5494</v>
      </c>
    </row>
    <row r="1363" spans="1:5">
      <c r="A1363" s="75">
        <v>17144176</v>
      </c>
      <c r="B1363" s="76" t="s">
        <v>751</v>
      </c>
      <c r="C1363" s="76">
        <v>840179916869</v>
      </c>
      <c r="D1363" s="90">
        <v>50</v>
      </c>
      <c r="E1363" s="75" t="s">
        <v>5494</v>
      </c>
    </row>
    <row r="1364" spans="1:5">
      <c r="A1364" s="75">
        <v>17143929</v>
      </c>
      <c r="B1364" s="76" t="s">
        <v>752</v>
      </c>
      <c r="C1364" s="76">
        <v>840179915862</v>
      </c>
      <c r="D1364" s="90">
        <v>50</v>
      </c>
      <c r="E1364" s="75" t="s">
        <v>5494</v>
      </c>
    </row>
    <row r="1365" spans="1:5">
      <c r="A1365" s="75">
        <v>17143930</v>
      </c>
      <c r="B1365" s="76" t="s">
        <v>753</v>
      </c>
      <c r="C1365" s="76">
        <v>840179916883</v>
      </c>
      <c r="D1365" s="90">
        <v>50</v>
      </c>
      <c r="E1365" s="75" t="s">
        <v>5494</v>
      </c>
    </row>
    <row r="1366" spans="1:5">
      <c r="A1366" s="75">
        <v>17144037</v>
      </c>
      <c r="B1366" s="76" t="s">
        <v>4421</v>
      </c>
      <c r="C1366" s="76">
        <v>840179915886</v>
      </c>
      <c r="D1366" s="90">
        <v>50</v>
      </c>
      <c r="E1366" s="75" t="s">
        <v>5494</v>
      </c>
    </row>
    <row r="1367" spans="1:5">
      <c r="A1367" s="75">
        <v>17144038</v>
      </c>
      <c r="B1367" s="76" t="s">
        <v>754</v>
      </c>
      <c r="C1367" s="76">
        <v>840179916906</v>
      </c>
      <c r="D1367" s="90">
        <v>50</v>
      </c>
      <c r="E1367" s="75" t="s">
        <v>5494</v>
      </c>
    </row>
    <row r="1368" spans="1:5">
      <c r="A1368" s="75">
        <v>17144055</v>
      </c>
      <c r="B1368" s="76" t="s">
        <v>755</v>
      </c>
      <c r="C1368" s="76">
        <v>840179915909</v>
      </c>
      <c r="D1368" s="90">
        <v>50</v>
      </c>
      <c r="E1368" s="75" t="s">
        <v>5494</v>
      </c>
    </row>
    <row r="1369" spans="1:5">
      <c r="A1369" s="75">
        <v>17144056</v>
      </c>
      <c r="B1369" s="76" t="s">
        <v>756</v>
      </c>
      <c r="C1369" s="76">
        <v>840179916920</v>
      </c>
      <c r="D1369" s="90">
        <v>50</v>
      </c>
      <c r="E1369" s="75" t="s">
        <v>5494</v>
      </c>
    </row>
    <row r="1370" spans="1:5">
      <c r="A1370" s="75">
        <v>17144181</v>
      </c>
      <c r="B1370" s="76" t="s">
        <v>757</v>
      </c>
      <c r="C1370" s="76">
        <v>840179915923</v>
      </c>
      <c r="D1370" s="90">
        <v>50</v>
      </c>
      <c r="E1370" s="75" t="s">
        <v>5494</v>
      </c>
    </row>
    <row r="1371" spans="1:5">
      <c r="A1371" s="75">
        <v>17144182</v>
      </c>
      <c r="B1371" s="76" t="s">
        <v>758</v>
      </c>
      <c r="C1371" s="76">
        <v>840179916944</v>
      </c>
      <c r="D1371" s="90">
        <v>50</v>
      </c>
      <c r="E1371" s="75" t="s">
        <v>5494</v>
      </c>
    </row>
    <row r="1372" spans="1:5">
      <c r="A1372" s="75">
        <v>17144331</v>
      </c>
      <c r="B1372" s="76" t="s">
        <v>759</v>
      </c>
      <c r="C1372" s="76">
        <v>840179915947</v>
      </c>
      <c r="D1372" s="90">
        <v>50</v>
      </c>
      <c r="E1372" s="75" t="s">
        <v>5494</v>
      </c>
    </row>
    <row r="1373" spans="1:5">
      <c r="A1373" s="75">
        <v>17144332</v>
      </c>
      <c r="B1373" s="76" t="s">
        <v>760</v>
      </c>
      <c r="C1373" s="76">
        <v>840179916968</v>
      </c>
      <c r="D1373" s="90">
        <v>50</v>
      </c>
      <c r="E1373" s="75" t="s">
        <v>5494</v>
      </c>
    </row>
    <row r="1374" spans="1:5">
      <c r="A1374" s="75">
        <v>17144193</v>
      </c>
      <c r="B1374" s="76" t="s">
        <v>761</v>
      </c>
      <c r="C1374" s="76">
        <v>840179915985</v>
      </c>
      <c r="D1374" s="90">
        <v>50</v>
      </c>
      <c r="E1374" s="75" t="s">
        <v>5494</v>
      </c>
    </row>
    <row r="1375" spans="1:5">
      <c r="A1375" s="75">
        <v>17144194</v>
      </c>
      <c r="B1375" s="76" t="s">
        <v>762</v>
      </c>
      <c r="C1375" s="76">
        <v>840179917002</v>
      </c>
      <c r="D1375" s="90">
        <v>50</v>
      </c>
      <c r="E1375" s="75" t="s">
        <v>5494</v>
      </c>
    </row>
    <row r="1376" spans="1:5">
      <c r="A1376" s="75">
        <v>17144307</v>
      </c>
      <c r="B1376" s="76" t="s">
        <v>763</v>
      </c>
      <c r="C1376" s="76">
        <v>840179916005</v>
      </c>
      <c r="D1376" s="90">
        <v>50</v>
      </c>
      <c r="E1376" s="75" t="s">
        <v>5494</v>
      </c>
    </row>
    <row r="1377" spans="1:5">
      <c r="A1377" s="75">
        <v>17144308</v>
      </c>
      <c r="B1377" s="76" t="s">
        <v>764</v>
      </c>
      <c r="C1377" s="76">
        <v>840179917026</v>
      </c>
      <c r="D1377" s="90">
        <v>50</v>
      </c>
      <c r="E1377" s="75" t="s">
        <v>5494</v>
      </c>
    </row>
    <row r="1378" spans="1:5">
      <c r="A1378" s="75">
        <v>17144163</v>
      </c>
      <c r="B1378" s="76" t="s">
        <v>765</v>
      </c>
      <c r="C1378" s="76">
        <v>840179916029</v>
      </c>
      <c r="D1378" s="90">
        <v>50</v>
      </c>
      <c r="E1378" s="75" t="s">
        <v>5494</v>
      </c>
    </row>
    <row r="1379" spans="1:5">
      <c r="A1379" s="75">
        <v>17144164</v>
      </c>
      <c r="B1379" s="76" t="s">
        <v>766</v>
      </c>
      <c r="C1379" s="76">
        <v>840179917040</v>
      </c>
      <c r="D1379" s="90">
        <v>50</v>
      </c>
      <c r="E1379" s="75" t="s">
        <v>5494</v>
      </c>
    </row>
    <row r="1380" spans="1:5">
      <c r="A1380" s="75">
        <v>17144031</v>
      </c>
      <c r="B1380" s="76" t="s">
        <v>767</v>
      </c>
      <c r="C1380" s="76">
        <v>840179916043</v>
      </c>
      <c r="D1380" s="90">
        <v>50</v>
      </c>
      <c r="E1380" s="75" t="s">
        <v>5494</v>
      </c>
    </row>
    <row r="1381" spans="1:5">
      <c r="A1381" s="75">
        <v>17144032</v>
      </c>
      <c r="B1381" s="76" t="s">
        <v>768</v>
      </c>
      <c r="C1381" s="76">
        <v>840179917064</v>
      </c>
      <c r="D1381" s="90">
        <v>50</v>
      </c>
      <c r="E1381" s="75" t="s">
        <v>5494</v>
      </c>
    </row>
    <row r="1382" spans="1:5">
      <c r="A1382" s="75">
        <v>17143947</v>
      </c>
      <c r="B1382" s="76" t="s">
        <v>769</v>
      </c>
      <c r="C1382" s="76">
        <v>840179916067</v>
      </c>
      <c r="D1382" s="90">
        <v>50</v>
      </c>
      <c r="E1382" s="75" t="s">
        <v>5494</v>
      </c>
    </row>
    <row r="1383" spans="1:5">
      <c r="A1383" s="75">
        <v>17143948</v>
      </c>
      <c r="B1383" s="76" t="s">
        <v>770</v>
      </c>
      <c r="C1383" s="76">
        <v>840179917088</v>
      </c>
      <c r="D1383" s="90">
        <v>50</v>
      </c>
      <c r="E1383" s="75" t="s">
        <v>5494</v>
      </c>
    </row>
    <row r="1384" spans="1:5">
      <c r="A1384" s="75">
        <v>17144105</v>
      </c>
      <c r="B1384" s="76" t="s">
        <v>771</v>
      </c>
      <c r="C1384" s="76">
        <v>840179909120</v>
      </c>
      <c r="D1384" s="90">
        <v>50</v>
      </c>
      <c r="E1384" s="75" t="s">
        <v>5494</v>
      </c>
    </row>
    <row r="1385" spans="1:5">
      <c r="A1385" s="75">
        <v>17144106</v>
      </c>
      <c r="B1385" s="76" t="s">
        <v>772</v>
      </c>
      <c r="C1385" s="76">
        <v>840179909144</v>
      </c>
      <c r="D1385" s="90">
        <v>50</v>
      </c>
      <c r="E1385" s="75" t="s">
        <v>5494</v>
      </c>
    </row>
    <row r="1386" spans="1:5">
      <c r="A1386" s="75">
        <v>17144111</v>
      </c>
      <c r="B1386" s="76" t="s">
        <v>773</v>
      </c>
      <c r="C1386" s="76">
        <v>840179909205</v>
      </c>
      <c r="D1386" s="90">
        <v>50</v>
      </c>
      <c r="E1386" s="75" t="s">
        <v>5494</v>
      </c>
    </row>
    <row r="1387" spans="1:5">
      <c r="A1387" s="75">
        <v>17144112</v>
      </c>
      <c r="B1387" s="76" t="s">
        <v>774</v>
      </c>
      <c r="C1387" s="76">
        <v>840179909229</v>
      </c>
      <c r="D1387" s="90">
        <v>50</v>
      </c>
      <c r="E1387" s="75" t="s">
        <v>5494</v>
      </c>
    </row>
    <row r="1388" spans="1:5">
      <c r="A1388" s="75">
        <v>17144345</v>
      </c>
      <c r="B1388" s="76" t="s">
        <v>775</v>
      </c>
      <c r="C1388" s="76">
        <v>840179909243</v>
      </c>
      <c r="D1388" s="90">
        <v>50</v>
      </c>
      <c r="E1388" s="75" t="s">
        <v>5494</v>
      </c>
    </row>
    <row r="1389" spans="1:5">
      <c r="A1389" s="75">
        <v>17144346</v>
      </c>
      <c r="B1389" s="76" t="s">
        <v>776</v>
      </c>
      <c r="C1389" s="76">
        <v>840179909267</v>
      </c>
      <c r="D1389" s="90">
        <v>50</v>
      </c>
      <c r="E1389" s="75" t="s">
        <v>5494</v>
      </c>
    </row>
    <row r="1390" spans="1:5">
      <c r="A1390" s="75">
        <v>17144027</v>
      </c>
      <c r="B1390" s="76" t="s">
        <v>777</v>
      </c>
      <c r="C1390" s="76">
        <v>840179909281</v>
      </c>
      <c r="D1390" s="90">
        <v>50</v>
      </c>
      <c r="E1390" s="75" t="s">
        <v>5494</v>
      </c>
    </row>
    <row r="1391" spans="1:5">
      <c r="A1391" s="75">
        <v>17144028</v>
      </c>
      <c r="B1391" s="76" t="s">
        <v>778</v>
      </c>
      <c r="C1391" s="76">
        <v>840179909304</v>
      </c>
      <c r="D1391" s="90">
        <v>50</v>
      </c>
      <c r="E1391" s="75" t="s">
        <v>5494</v>
      </c>
    </row>
    <row r="1392" spans="1:5">
      <c r="A1392" s="75">
        <v>17144207</v>
      </c>
      <c r="B1392" s="76" t="s">
        <v>779</v>
      </c>
      <c r="C1392" s="76">
        <v>840179909328</v>
      </c>
      <c r="D1392" s="90">
        <v>50</v>
      </c>
      <c r="E1392" s="75" t="s">
        <v>5494</v>
      </c>
    </row>
    <row r="1393" spans="1:5">
      <c r="A1393" s="75">
        <v>17144208</v>
      </c>
      <c r="B1393" s="76" t="s">
        <v>780</v>
      </c>
      <c r="C1393" s="76">
        <v>840179909342</v>
      </c>
      <c r="D1393" s="90">
        <v>50</v>
      </c>
      <c r="E1393" s="75" t="s">
        <v>5494</v>
      </c>
    </row>
    <row r="1394" spans="1:5">
      <c r="A1394" s="75">
        <v>17143913</v>
      </c>
      <c r="B1394" s="76" t="s">
        <v>781</v>
      </c>
      <c r="C1394" s="76">
        <v>840179909366</v>
      </c>
      <c r="D1394" s="90">
        <v>50</v>
      </c>
      <c r="E1394" s="75" t="s">
        <v>5494</v>
      </c>
    </row>
    <row r="1395" spans="1:5">
      <c r="A1395" s="75">
        <v>17143914</v>
      </c>
      <c r="B1395" s="76" t="s">
        <v>782</v>
      </c>
      <c r="C1395" s="76">
        <v>840179909380</v>
      </c>
      <c r="D1395" s="90">
        <v>50</v>
      </c>
      <c r="E1395" s="75" t="s">
        <v>5494</v>
      </c>
    </row>
    <row r="1396" spans="1:5">
      <c r="A1396" s="75">
        <v>17144339</v>
      </c>
      <c r="B1396" s="76" t="s">
        <v>783</v>
      </c>
      <c r="C1396" s="76">
        <v>840179909403</v>
      </c>
      <c r="D1396" s="90">
        <v>50</v>
      </c>
      <c r="E1396" s="75" t="s">
        <v>5494</v>
      </c>
    </row>
    <row r="1397" spans="1:5">
      <c r="A1397" s="75">
        <v>17144340</v>
      </c>
      <c r="B1397" s="76" t="s">
        <v>784</v>
      </c>
      <c r="C1397" s="76">
        <v>840179909427</v>
      </c>
      <c r="D1397" s="90">
        <v>50</v>
      </c>
      <c r="E1397" s="75" t="s">
        <v>5494</v>
      </c>
    </row>
    <row r="1398" spans="1:5">
      <c r="A1398" s="75">
        <v>17144321</v>
      </c>
      <c r="B1398" s="76" t="s">
        <v>785</v>
      </c>
      <c r="C1398" s="76">
        <v>840179909441</v>
      </c>
      <c r="D1398" s="90">
        <v>50</v>
      </c>
      <c r="E1398" s="75" t="s">
        <v>5494</v>
      </c>
    </row>
    <row r="1399" spans="1:5">
      <c r="A1399" s="75">
        <v>17144322</v>
      </c>
      <c r="B1399" s="76" t="s">
        <v>786</v>
      </c>
      <c r="C1399" s="76">
        <v>840179909465</v>
      </c>
      <c r="D1399" s="90">
        <v>50</v>
      </c>
      <c r="E1399" s="75" t="s">
        <v>5494</v>
      </c>
    </row>
    <row r="1400" spans="1:5">
      <c r="A1400" s="75">
        <v>17143895</v>
      </c>
      <c r="B1400" s="76" t="s">
        <v>787</v>
      </c>
      <c r="C1400" s="76">
        <v>840179909489</v>
      </c>
      <c r="D1400" s="90">
        <v>50</v>
      </c>
      <c r="E1400" s="75" t="s">
        <v>5494</v>
      </c>
    </row>
    <row r="1401" spans="1:5">
      <c r="A1401" s="75">
        <v>17143896</v>
      </c>
      <c r="B1401" s="76" t="s">
        <v>788</v>
      </c>
      <c r="C1401" s="76">
        <v>840179909502</v>
      </c>
      <c r="D1401" s="90">
        <v>50</v>
      </c>
      <c r="E1401" s="75" t="s">
        <v>5494</v>
      </c>
    </row>
    <row r="1402" spans="1:5">
      <c r="A1402" s="75">
        <v>17144093</v>
      </c>
      <c r="B1402" s="76" t="s">
        <v>789</v>
      </c>
      <c r="C1402" s="76">
        <v>840179909526</v>
      </c>
      <c r="D1402" s="90">
        <v>50</v>
      </c>
      <c r="E1402" s="75" t="s">
        <v>5494</v>
      </c>
    </row>
    <row r="1403" spans="1:5">
      <c r="A1403" s="75">
        <v>17144094</v>
      </c>
      <c r="B1403" s="76" t="s">
        <v>790</v>
      </c>
      <c r="C1403" s="76">
        <v>840179909540</v>
      </c>
      <c r="D1403" s="90">
        <v>50</v>
      </c>
      <c r="E1403" s="75" t="s">
        <v>5494</v>
      </c>
    </row>
    <row r="1404" spans="1:5">
      <c r="A1404" s="75">
        <v>17144297</v>
      </c>
      <c r="B1404" s="76" t="s">
        <v>791</v>
      </c>
      <c r="C1404" s="76">
        <v>840179909564</v>
      </c>
      <c r="D1404" s="90">
        <v>50</v>
      </c>
      <c r="E1404" s="75" t="s">
        <v>5494</v>
      </c>
    </row>
    <row r="1405" spans="1:5">
      <c r="A1405" s="75">
        <v>17144298</v>
      </c>
      <c r="B1405" s="76" t="s">
        <v>792</v>
      </c>
      <c r="C1405" s="76">
        <v>840179909588</v>
      </c>
      <c r="D1405" s="90">
        <v>50</v>
      </c>
      <c r="E1405" s="75" t="s">
        <v>5494</v>
      </c>
    </row>
    <row r="1406" spans="1:5">
      <c r="A1406" s="75">
        <v>17144087</v>
      </c>
      <c r="B1406" s="76" t="s">
        <v>793</v>
      </c>
      <c r="C1406" s="76">
        <v>840179909649</v>
      </c>
      <c r="D1406" s="90">
        <v>50</v>
      </c>
      <c r="E1406" s="75" t="s">
        <v>5494</v>
      </c>
    </row>
    <row r="1407" spans="1:5">
      <c r="A1407" s="75">
        <v>17144088</v>
      </c>
      <c r="B1407" s="76" t="s">
        <v>794</v>
      </c>
      <c r="C1407" s="76">
        <v>840179909663</v>
      </c>
      <c r="D1407" s="90">
        <v>50</v>
      </c>
      <c r="E1407" s="75" t="s">
        <v>5494</v>
      </c>
    </row>
    <row r="1408" spans="1:5">
      <c r="A1408" s="75">
        <v>17144231</v>
      </c>
      <c r="B1408" s="76" t="s">
        <v>795</v>
      </c>
      <c r="C1408" s="76">
        <v>840179909687</v>
      </c>
      <c r="D1408" s="90">
        <v>50</v>
      </c>
      <c r="E1408" s="75" t="s">
        <v>5494</v>
      </c>
    </row>
    <row r="1409" spans="1:5">
      <c r="A1409" s="75">
        <v>17144232</v>
      </c>
      <c r="B1409" s="76" t="s">
        <v>796</v>
      </c>
      <c r="C1409" s="76">
        <v>840179909700</v>
      </c>
      <c r="D1409" s="90">
        <v>50</v>
      </c>
      <c r="E1409" s="75" t="s">
        <v>5494</v>
      </c>
    </row>
    <row r="1410" spans="1:5">
      <c r="A1410" s="75">
        <v>17144291</v>
      </c>
      <c r="B1410" s="76" t="s">
        <v>797</v>
      </c>
      <c r="C1410" s="76">
        <v>840179909724</v>
      </c>
      <c r="D1410" s="90">
        <v>50</v>
      </c>
      <c r="E1410" s="75" t="s">
        <v>5494</v>
      </c>
    </row>
    <row r="1411" spans="1:5">
      <c r="A1411" s="75">
        <v>17144292</v>
      </c>
      <c r="B1411" s="76" t="s">
        <v>798</v>
      </c>
      <c r="C1411" s="76">
        <v>840179909748</v>
      </c>
      <c r="D1411" s="90">
        <v>50</v>
      </c>
      <c r="E1411" s="75" t="s">
        <v>5494</v>
      </c>
    </row>
    <row r="1412" spans="1:5">
      <c r="A1412" s="75">
        <v>17144123</v>
      </c>
      <c r="B1412" s="76" t="s">
        <v>799</v>
      </c>
      <c r="C1412" s="76">
        <v>840179909762</v>
      </c>
      <c r="D1412" s="90">
        <v>50</v>
      </c>
      <c r="E1412" s="75" t="s">
        <v>5494</v>
      </c>
    </row>
    <row r="1413" spans="1:5">
      <c r="A1413" s="75">
        <v>17144124</v>
      </c>
      <c r="B1413" s="76" t="s">
        <v>800</v>
      </c>
      <c r="C1413" s="76">
        <v>840179909786</v>
      </c>
      <c r="D1413" s="90">
        <v>50</v>
      </c>
      <c r="E1413" s="75" t="s">
        <v>5494</v>
      </c>
    </row>
    <row r="1414" spans="1:5">
      <c r="A1414" s="75">
        <v>17144135</v>
      </c>
      <c r="B1414" s="76" t="s">
        <v>801</v>
      </c>
      <c r="C1414" s="76">
        <v>840179909809</v>
      </c>
      <c r="D1414" s="90">
        <v>50</v>
      </c>
      <c r="E1414" s="75" t="s">
        <v>5494</v>
      </c>
    </row>
    <row r="1415" spans="1:5">
      <c r="A1415" s="75">
        <v>17144136</v>
      </c>
      <c r="B1415" s="76" t="s">
        <v>802</v>
      </c>
      <c r="C1415" s="76">
        <v>840179909823</v>
      </c>
      <c r="D1415" s="90">
        <v>50</v>
      </c>
      <c r="E1415" s="75" t="s">
        <v>5494</v>
      </c>
    </row>
    <row r="1416" spans="1:5">
      <c r="A1416" s="75">
        <v>17144219</v>
      </c>
      <c r="B1416" s="76" t="s">
        <v>803</v>
      </c>
      <c r="C1416" s="76">
        <v>840179909847</v>
      </c>
      <c r="D1416" s="90">
        <v>50</v>
      </c>
      <c r="E1416" s="75" t="s">
        <v>5494</v>
      </c>
    </row>
    <row r="1417" spans="1:5">
      <c r="A1417" s="75">
        <v>17144220</v>
      </c>
      <c r="B1417" s="76" t="s">
        <v>804</v>
      </c>
      <c r="C1417" s="76">
        <v>840179909861</v>
      </c>
      <c r="D1417" s="90">
        <v>50</v>
      </c>
      <c r="E1417" s="75" t="s">
        <v>5494</v>
      </c>
    </row>
    <row r="1418" spans="1:5">
      <c r="A1418" s="75">
        <v>17143919</v>
      </c>
      <c r="B1418" s="76" t="s">
        <v>805</v>
      </c>
      <c r="C1418" s="76">
        <v>840179909885</v>
      </c>
      <c r="D1418" s="90">
        <v>50</v>
      </c>
      <c r="E1418" s="75" t="s">
        <v>5494</v>
      </c>
    </row>
    <row r="1419" spans="1:5">
      <c r="A1419" s="75">
        <v>17143920</v>
      </c>
      <c r="B1419" s="76" t="s">
        <v>806</v>
      </c>
      <c r="C1419" s="76">
        <v>840179909908</v>
      </c>
      <c r="D1419" s="90">
        <v>50</v>
      </c>
      <c r="E1419" s="75" t="s">
        <v>5494</v>
      </c>
    </row>
    <row r="1420" spans="1:5">
      <c r="A1420" s="75">
        <v>17144375</v>
      </c>
      <c r="B1420" s="76" t="s">
        <v>807</v>
      </c>
      <c r="C1420" s="76">
        <v>840179909922</v>
      </c>
      <c r="D1420" s="90">
        <v>50</v>
      </c>
      <c r="E1420" s="75" t="s">
        <v>5494</v>
      </c>
    </row>
    <row r="1421" spans="1:5">
      <c r="A1421" s="75">
        <v>17144376</v>
      </c>
      <c r="B1421" s="76" t="s">
        <v>808</v>
      </c>
      <c r="C1421" s="76">
        <v>840179909946</v>
      </c>
      <c r="D1421" s="90">
        <v>50</v>
      </c>
      <c r="E1421" s="75" t="s">
        <v>5494</v>
      </c>
    </row>
    <row r="1422" spans="1:5">
      <c r="A1422" s="75">
        <v>17144009</v>
      </c>
      <c r="B1422" s="76" t="s">
        <v>809</v>
      </c>
      <c r="C1422" s="76">
        <v>840179909960</v>
      </c>
      <c r="D1422" s="90">
        <v>50</v>
      </c>
      <c r="E1422" s="75" t="s">
        <v>5494</v>
      </c>
    </row>
    <row r="1423" spans="1:5">
      <c r="A1423" s="75">
        <v>17144010</v>
      </c>
      <c r="B1423" s="76" t="s">
        <v>810</v>
      </c>
      <c r="C1423" s="76">
        <v>840179909984</v>
      </c>
      <c r="D1423" s="90">
        <v>50</v>
      </c>
      <c r="E1423" s="75" t="s">
        <v>5494</v>
      </c>
    </row>
    <row r="1424" spans="1:5">
      <c r="A1424" s="75">
        <v>17144189</v>
      </c>
      <c r="B1424" s="76" t="s">
        <v>811</v>
      </c>
      <c r="C1424" s="76">
        <v>840179910003</v>
      </c>
      <c r="D1424" s="90">
        <v>50</v>
      </c>
      <c r="E1424" s="75" t="s">
        <v>5494</v>
      </c>
    </row>
    <row r="1425" spans="1:5">
      <c r="A1425" s="75">
        <v>17144190</v>
      </c>
      <c r="B1425" s="76" t="s">
        <v>812</v>
      </c>
      <c r="C1425" s="76">
        <v>840179910027</v>
      </c>
      <c r="D1425" s="90">
        <v>50</v>
      </c>
      <c r="E1425" s="75" t="s">
        <v>5494</v>
      </c>
    </row>
    <row r="1426" spans="1:5">
      <c r="A1426" s="75">
        <v>17144081</v>
      </c>
      <c r="B1426" s="76" t="s">
        <v>813</v>
      </c>
      <c r="C1426" s="76">
        <v>840179910089</v>
      </c>
      <c r="D1426" s="90">
        <v>50</v>
      </c>
      <c r="E1426" s="75" t="s">
        <v>5494</v>
      </c>
    </row>
    <row r="1427" spans="1:5">
      <c r="A1427" s="75">
        <v>17144082</v>
      </c>
      <c r="B1427" s="76" t="s">
        <v>814</v>
      </c>
      <c r="C1427" s="76">
        <v>840179910102</v>
      </c>
      <c r="D1427" s="90">
        <v>50</v>
      </c>
      <c r="E1427" s="75" t="s">
        <v>5494</v>
      </c>
    </row>
    <row r="1428" spans="1:5">
      <c r="A1428" s="75">
        <v>17144003</v>
      </c>
      <c r="B1428" s="76" t="s">
        <v>815</v>
      </c>
      <c r="C1428" s="76">
        <v>840179910126</v>
      </c>
      <c r="D1428" s="90">
        <v>50</v>
      </c>
      <c r="E1428" s="75" t="s">
        <v>5494</v>
      </c>
    </row>
    <row r="1429" spans="1:5">
      <c r="A1429" s="75">
        <v>17144004</v>
      </c>
      <c r="B1429" s="76" t="s">
        <v>816</v>
      </c>
      <c r="C1429" s="76">
        <v>840179910140</v>
      </c>
      <c r="D1429" s="90">
        <v>50</v>
      </c>
      <c r="E1429" s="75" t="s">
        <v>5494</v>
      </c>
    </row>
    <row r="1430" spans="1:5">
      <c r="A1430" s="75">
        <v>17143973</v>
      </c>
      <c r="B1430" s="76" t="s">
        <v>817</v>
      </c>
      <c r="C1430" s="76">
        <v>840179910164</v>
      </c>
      <c r="D1430" s="90">
        <v>50</v>
      </c>
      <c r="E1430" s="75" t="s">
        <v>5494</v>
      </c>
    </row>
    <row r="1431" spans="1:5">
      <c r="A1431" s="75">
        <v>17143974</v>
      </c>
      <c r="B1431" s="76" t="s">
        <v>818</v>
      </c>
      <c r="C1431" s="76">
        <v>840179910188</v>
      </c>
      <c r="D1431" s="90">
        <v>50</v>
      </c>
      <c r="E1431" s="75" t="s">
        <v>5494</v>
      </c>
    </row>
    <row r="1432" spans="1:5">
      <c r="A1432" s="75">
        <v>17143997</v>
      </c>
      <c r="B1432" s="76" t="s">
        <v>819</v>
      </c>
      <c r="C1432" s="76">
        <v>840179910201</v>
      </c>
      <c r="D1432" s="90">
        <v>50</v>
      </c>
      <c r="E1432" s="75" t="s">
        <v>5494</v>
      </c>
    </row>
    <row r="1433" spans="1:5">
      <c r="A1433" s="75">
        <v>17143998</v>
      </c>
      <c r="B1433" s="76" t="s">
        <v>820</v>
      </c>
      <c r="C1433" s="76">
        <v>840179910225</v>
      </c>
      <c r="D1433" s="90">
        <v>50</v>
      </c>
      <c r="E1433" s="75" t="s">
        <v>5494</v>
      </c>
    </row>
    <row r="1434" spans="1:5">
      <c r="A1434" s="75">
        <v>17144369</v>
      </c>
      <c r="B1434" s="76" t="s">
        <v>821</v>
      </c>
      <c r="C1434" s="76">
        <v>840179910249</v>
      </c>
      <c r="D1434" s="90">
        <v>50</v>
      </c>
      <c r="E1434" s="75" t="s">
        <v>5494</v>
      </c>
    </row>
    <row r="1435" spans="1:5">
      <c r="A1435" s="75">
        <v>17144370</v>
      </c>
      <c r="B1435" s="76" t="s">
        <v>822</v>
      </c>
      <c r="C1435" s="76">
        <v>840179910263</v>
      </c>
      <c r="D1435" s="90">
        <v>50</v>
      </c>
      <c r="E1435" s="75" t="s">
        <v>5494</v>
      </c>
    </row>
    <row r="1436" spans="1:5">
      <c r="A1436" s="75">
        <v>17144063</v>
      </c>
      <c r="B1436" s="76" t="s">
        <v>823</v>
      </c>
      <c r="C1436" s="76">
        <v>840179910287</v>
      </c>
      <c r="D1436" s="90">
        <v>50</v>
      </c>
      <c r="E1436" s="75" t="s">
        <v>5494</v>
      </c>
    </row>
    <row r="1437" spans="1:5">
      <c r="A1437" s="75">
        <v>17144064</v>
      </c>
      <c r="B1437" s="76" t="s">
        <v>824</v>
      </c>
      <c r="C1437" s="76">
        <v>840179910300</v>
      </c>
      <c r="D1437" s="90">
        <v>50</v>
      </c>
      <c r="E1437" s="75" t="s">
        <v>5494</v>
      </c>
    </row>
    <row r="1438" spans="1:5">
      <c r="A1438" s="75">
        <v>17144279</v>
      </c>
      <c r="B1438" s="76" t="s">
        <v>825</v>
      </c>
      <c r="C1438" s="76">
        <v>840179910324</v>
      </c>
      <c r="D1438" s="90">
        <v>50</v>
      </c>
      <c r="E1438" s="75" t="s">
        <v>5494</v>
      </c>
    </row>
    <row r="1439" spans="1:5">
      <c r="A1439" s="75">
        <v>17144280</v>
      </c>
      <c r="B1439" s="76" t="s">
        <v>826</v>
      </c>
      <c r="C1439" s="76">
        <v>840179910348</v>
      </c>
      <c r="D1439" s="90">
        <v>50</v>
      </c>
      <c r="E1439" s="75" t="s">
        <v>5494</v>
      </c>
    </row>
    <row r="1440" spans="1:5">
      <c r="A1440" s="75">
        <v>17144147</v>
      </c>
      <c r="B1440" s="76" t="s">
        <v>827</v>
      </c>
      <c r="C1440" s="76">
        <v>840179910362</v>
      </c>
      <c r="D1440" s="90">
        <v>50</v>
      </c>
      <c r="E1440" s="75" t="s">
        <v>5494</v>
      </c>
    </row>
    <row r="1441" spans="1:5">
      <c r="A1441" s="75">
        <v>17144148</v>
      </c>
      <c r="B1441" s="76" t="s">
        <v>828</v>
      </c>
      <c r="C1441" s="76">
        <v>840179910386</v>
      </c>
      <c r="D1441" s="90">
        <v>50</v>
      </c>
      <c r="E1441" s="75" t="s">
        <v>5494</v>
      </c>
    </row>
    <row r="1442" spans="1:5">
      <c r="A1442" s="75">
        <v>17144051</v>
      </c>
      <c r="B1442" s="76" t="s">
        <v>829</v>
      </c>
      <c r="C1442" s="76">
        <v>840179910409</v>
      </c>
      <c r="D1442" s="90">
        <v>50</v>
      </c>
      <c r="E1442" s="75" t="s">
        <v>5494</v>
      </c>
    </row>
    <row r="1443" spans="1:5">
      <c r="A1443" s="75">
        <v>17144052</v>
      </c>
      <c r="B1443" s="76" t="s">
        <v>830</v>
      </c>
      <c r="C1443" s="76">
        <v>840179910423</v>
      </c>
      <c r="D1443" s="90">
        <v>50</v>
      </c>
      <c r="E1443" s="75" t="s">
        <v>5494</v>
      </c>
    </row>
    <row r="1444" spans="1:5">
      <c r="A1444" s="75">
        <v>17144363</v>
      </c>
      <c r="B1444" s="76" t="s">
        <v>831</v>
      </c>
      <c r="C1444" s="76">
        <v>840179910485</v>
      </c>
      <c r="D1444" s="90">
        <v>50</v>
      </c>
      <c r="E1444" s="75" t="s">
        <v>5494</v>
      </c>
    </row>
    <row r="1445" spans="1:5">
      <c r="A1445" s="75">
        <v>17144364</v>
      </c>
      <c r="B1445" s="76" t="s">
        <v>832</v>
      </c>
      <c r="C1445" s="76">
        <v>840179910508</v>
      </c>
      <c r="D1445" s="90">
        <v>50</v>
      </c>
      <c r="E1445" s="75" t="s">
        <v>5494</v>
      </c>
    </row>
    <row r="1446" spans="1:5">
      <c r="A1446" s="75">
        <v>17144351</v>
      </c>
      <c r="B1446" s="76" t="s">
        <v>833</v>
      </c>
      <c r="C1446" s="76">
        <v>840179910522</v>
      </c>
      <c r="D1446" s="90">
        <v>50</v>
      </c>
      <c r="E1446" s="75" t="s">
        <v>5494</v>
      </c>
    </row>
    <row r="1447" spans="1:5">
      <c r="A1447" s="75">
        <v>17144352</v>
      </c>
      <c r="B1447" s="76" t="s">
        <v>834</v>
      </c>
      <c r="C1447" s="76">
        <v>840179910546</v>
      </c>
      <c r="D1447" s="90">
        <v>50</v>
      </c>
      <c r="E1447" s="75" t="s">
        <v>5494</v>
      </c>
    </row>
    <row r="1448" spans="1:5">
      <c r="A1448" s="75">
        <v>17144141</v>
      </c>
      <c r="B1448" s="76" t="s">
        <v>836</v>
      </c>
      <c r="C1448" s="76">
        <v>840179910607</v>
      </c>
      <c r="D1448" s="90">
        <v>50</v>
      </c>
      <c r="E1448" s="75" t="s">
        <v>5494</v>
      </c>
    </row>
    <row r="1449" spans="1:5">
      <c r="A1449" s="75">
        <v>17144142</v>
      </c>
      <c r="B1449" s="76" t="s">
        <v>837</v>
      </c>
      <c r="C1449" s="76">
        <v>840179910621</v>
      </c>
      <c r="D1449" s="90">
        <v>50</v>
      </c>
      <c r="E1449" s="75" t="s">
        <v>5494</v>
      </c>
    </row>
    <row r="1450" spans="1:5">
      <c r="A1450" s="75">
        <v>17144261</v>
      </c>
      <c r="B1450" s="76" t="s">
        <v>838</v>
      </c>
      <c r="C1450" s="76">
        <v>840179910645</v>
      </c>
      <c r="D1450" s="90">
        <v>50</v>
      </c>
      <c r="E1450" s="75" t="s">
        <v>5494</v>
      </c>
    </row>
    <row r="1451" spans="1:5">
      <c r="A1451" s="75">
        <v>17144262</v>
      </c>
      <c r="B1451" s="76" t="s">
        <v>839</v>
      </c>
      <c r="C1451" s="76">
        <v>840179910669</v>
      </c>
      <c r="D1451" s="90">
        <v>50</v>
      </c>
      <c r="E1451" s="75" t="s">
        <v>5494</v>
      </c>
    </row>
    <row r="1452" spans="1:5">
      <c r="A1452" s="75">
        <v>17144177</v>
      </c>
      <c r="B1452" s="76" t="s">
        <v>840</v>
      </c>
      <c r="C1452" s="76">
        <v>840179910683</v>
      </c>
      <c r="D1452" s="90">
        <v>50</v>
      </c>
      <c r="E1452" s="75" t="s">
        <v>5494</v>
      </c>
    </row>
    <row r="1453" spans="1:5">
      <c r="A1453" s="75">
        <v>17144178</v>
      </c>
      <c r="B1453" s="76" t="s">
        <v>841</v>
      </c>
      <c r="C1453" s="76">
        <v>840179910706</v>
      </c>
      <c r="D1453" s="90">
        <v>50</v>
      </c>
      <c r="E1453" s="75" t="s">
        <v>5494</v>
      </c>
    </row>
    <row r="1454" spans="1:5">
      <c r="A1454" s="75">
        <v>17143931</v>
      </c>
      <c r="B1454" s="76" t="s">
        <v>842</v>
      </c>
      <c r="C1454" s="76">
        <v>840179910720</v>
      </c>
      <c r="D1454" s="90">
        <v>50</v>
      </c>
      <c r="E1454" s="75" t="s">
        <v>5494</v>
      </c>
    </row>
    <row r="1455" spans="1:5">
      <c r="A1455" s="75">
        <v>17143932</v>
      </c>
      <c r="B1455" s="76" t="s">
        <v>843</v>
      </c>
      <c r="C1455" s="76">
        <v>840179910744</v>
      </c>
      <c r="D1455" s="90">
        <v>50</v>
      </c>
      <c r="E1455" s="75" t="s">
        <v>5494</v>
      </c>
    </row>
    <row r="1456" spans="1:5">
      <c r="A1456" s="75">
        <v>17144039</v>
      </c>
      <c r="B1456" s="76" t="s">
        <v>844</v>
      </c>
      <c r="C1456" s="76">
        <v>840179910768</v>
      </c>
      <c r="D1456" s="90">
        <v>50</v>
      </c>
      <c r="E1456" s="75" t="s">
        <v>5494</v>
      </c>
    </row>
    <row r="1457" spans="1:5">
      <c r="A1457" s="75">
        <v>17144040</v>
      </c>
      <c r="B1457" s="76" t="s">
        <v>845</v>
      </c>
      <c r="C1457" s="76">
        <v>840179910782</v>
      </c>
      <c r="D1457" s="90">
        <v>50</v>
      </c>
      <c r="E1457" s="75" t="s">
        <v>5494</v>
      </c>
    </row>
    <row r="1458" spans="1:5">
      <c r="A1458" s="75">
        <v>17144057</v>
      </c>
      <c r="B1458" s="76" t="s">
        <v>846</v>
      </c>
      <c r="C1458" s="76">
        <v>840179910805</v>
      </c>
      <c r="D1458" s="90">
        <v>50</v>
      </c>
      <c r="E1458" s="75" t="s">
        <v>5494</v>
      </c>
    </row>
    <row r="1459" spans="1:5">
      <c r="A1459" s="75">
        <v>17144058</v>
      </c>
      <c r="B1459" s="76" t="s">
        <v>847</v>
      </c>
      <c r="C1459" s="76">
        <v>840179910829</v>
      </c>
      <c r="D1459" s="90">
        <v>50</v>
      </c>
      <c r="E1459" s="75" t="s">
        <v>5494</v>
      </c>
    </row>
    <row r="1460" spans="1:5">
      <c r="A1460" s="75">
        <v>17144183</v>
      </c>
      <c r="B1460" s="76" t="s">
        <v>848</v>
      </c>
      <c r="C1460" s="76">
        <v>840179910843</v>
      </c>
      <c r="D1460" s="90">
        <v>50</v>
      </c>
      <c r="E1460" s="75" t="s">
        <v>5494</v>
      </c>
    </row>
    <row r="1461" spans="1:5">
      <c r="A1461" s="75">
        <v>17144184</v>
      </c>
      <c r="B1461" s="76" t="s">
        <v>849</v>
      </c>
      <c r="C1461" s="76">
        <v>840179910867</v>
      </c>
      <c r="D1461" s="90">
        <v>50</v>
      </c>
      <c r="E1461" s="75" t="s">
        <v>5494</v>
      </c>
    </row>
    <row r="1462" spans="1:5">
      <c r="A1462" s="75">
        <v>17144333</v>
      </c>
      <c r="B1462" s="76" t="s">
        <v>850</v>
      </c>
      <c r="C1462" s="76">
        <v>840179910881</v>
      </c>
      <c r="D1462" s="90">
        <v>50</v>
      </c>
      <c r="E1462" s="75" t="s">
        <v>5494</v>
      </c>
    </row>
    <row r="1463" spans="1:5">
      <c r="A1463" s="75">
        <v>17144334</v>
      </c>
      <c r="B1463" s="76" t="s">
        <v>851</v>
      </c>
      <c r="C1463" s="76">
        <v>840179910904</v>
      </c>
      <c r="D1463" s="90">
        <v>50</v>
      </c>
      <c r="E1463" s="75" t="s">
        <v>5494</v>
      </c>
    </row>
    <row r="1464" spans="1:5">
      <c r="A1464" s="75">
        <v>17144195</v>
      </c>
      <c r="B1464" s="76" t="s">
        <v>852</v>
      </c>
      <c r="C1464" s="76">
        <v>840179910966</v>
      </c>
      <c r="D1464" s="90">
        <v>50</v>
      </c>
      <c r="E1464" s="75" t="s">
        <v>5494</v>
      </c>
    </row>
    <row r="1465" spans="1:5">
      <c r="A1465" s="75">
        <v>17144196</v>
      </c>
      <c r="B1465" s="76" t="s">
        <v>853</v>
      </c>
      <c r="C1465" s="76">
        <v>840179910980</v>
      </c>
      <c r="D1465" s="90">
        <v>50</v>
      </c>
      <c r="E1465" s="75" t="s">
        <v>5494</v>
      </c>
    </row>
    <row r="1466" spans="1:5">
      <c r="A1466" s="75">
        <v>17144309</v>
      </c>
      <c r="B1466" s="76" t="s">
        <v>854</v>
      </c>
      <c r="C1466" s="76">
        <v>840179911000</v>
      </c>
      <c r="D1466" s="90">
        <v>50</v>
      </c>
      <c r="E1466" s="75" t="s">
        <v>5494</v>
      </c>
    </row>
    <row r="1467" spans="1:5">
      <c r="A1467" s="75">
        <v>17144310</v>
      </c>
      <c r="B1467" s="76" t="s">
        <v>855</v>
      </c>
      <c r="C1467" s="76">
        <v>840179911024</v>
      </c>
      <c r="D1467" s="90">
        <v>50</v>
      </c>
      <c r="E1467" s="75" t="s">
        <v>5494</v>
      </c>
    </row>
    <row r="1468" spans="1:5">
      <c r="A1468" s="75">
        <v>17144165</v>
      </c>
      <c r="B1468" s="76" t="s">
        <v>856</v>
      </c>
      <c r="C1468" s="76">
        <v>840179917187</v>
      </c>
      <c r="D1468" s="90">
        <v>50</v>
      </c>
      <c r="E1468" s="75" t="s">
        <v>5494</v>
      </c>
    </row>
    <row r="1469" spans="1:5">
      <c r="A1469" s="75">
        <v>17144166</v>
      </c>
      <c r="B1469" s="76" t="s">
        <v>857</v>
      </c>
      <c r="C1469" s="76">
        <v>840179917200</v>
      </c>
      <c r="D1469" s="90">
        <v>50</v>
      </c>
      <c r="E1469" s="75" t="s">
        <v>5494</v>
      </c>
    </row>
    <row r="1470" spans="1:5">
      <c r="A1470" s="75">
        <v>17144033</v>
      </c>
      <c r="B1470" s="76" t="s">
        <v>858</v>
      </c>
      <c r="C1470" s="76">
        <v>840179911048</v>
      </c>
      <c r="D1470" s="90">
        <v>50</v>
      </c>
      <c r="E1470" s="75" t="s">
        <v>5494</v>
      </c>
    </row>
    <row r="1471" spans="1:5">
      <c r="A1471" s="75">
        <v>17144034</v>
      </c>
      <c r="B1471" s="76" t="s">
        <v>859</v>
      </c>
      <c r="C1471" s="76">
        <v>840179911062</v>
      </c>
      <c r="D1471" s="90">
        <v>50</v>
      </c>
      <c r="E1471" s="75" t="s">
        <v>5494</v>
      </c>
    </row>
    <row r="1472" spans="1:5">
      <c r="A1472" s="75">
        <v>17143949</v>
      </c>
      <c r="B1472" s="76" t="s">
        <v>860</v>
      </c>
      <c r="C1472" s="76">
        <v>840179954335</v>
      </c>
      <c r="D1472" s="90">
        <v>50</v>
      </c>
      <c r="E1472" s="75" t="s">
        <v>5494</v>
      </c>
    </row>
    <row r="1473" spans="1:5">
      <c r="A1473" s="75">
        <v>17143950</v>
      </c>
      <c r="B1473" s="76" t="s">
        <v>861</v>
      </c>
      <c r="C1473" s="76">
        <v>840179954342</v>
      </c>
      <c r="D1473" s="90">
        <v>50</v>
      </c>
      <c r="E1473" s="75" t="s">
        <v>5494</v>
      </c>
    </row>
    <row r="1474" spans="1:5">
      <c r="A1474" s="75">
        <v>18353803</v>
      </c>
      <c r="B1474" s="76" t="s">
        <v>862</v>
      </c>
      <c r="C1474" s="76">
        <v>840268889357</v>
      </c>
      <c r="D1474" s="90">
        <v>50</v>
      </c>
      <c r="E1474" s="75" t="s">
        <v>5494</v>
      </c>
    </row>
    <row r="1475" spans="1:5">
      <c r="A1475" s="75">
        <v>18353805</v>
      </c>
      <c r="B1475" s="76" t="s">
        <v>863</v>
      </c>
      <c r="C1475" s="76">
        <v>840268889371</v>
      </c>
      <c r="D1475" s="90">
        <v>0</v>
      </c>
      <c r="E1475" s="75" t="s">
        <v>5494</v>
      </c>
    </row>
    <row r="1476" spans="1:5">
      <c r="A1476" s="75">
        <v>18353806</v>
      </c>
      <c r="B1476" s="76" t="s">
        <v>864</v>
      </c>
      <c r="C1476" s="76">
        <v>840268889388</v>
      </c>
      <c r="D1476" s="90">
        <v>50</v>
      </c>
      <c r="E1476" s="75" t="s">
        <v>5494</v>
      </c>
    </row>
    <row r="1477" spans="1:5">
      <c r="A1477" s="75">
        <v>18353807</v>
      </c>
      <c r="B1477" s="76" t="s">
        <v>865</v>
      </c>
      <c r="C1477" s="76">
        <v>840268889395</v>
      </c>
      <c r="D1477" s="90">
        <v>50</v>
      </c>
      <c r="E1477" s="75" t="s">
        <v>5494</v>
      </c>
    </row>
    <row r="1478" spans="1:5">
      <c r="A1478" s="75">
        <v>18353809</v>
      </c>
      <c r="B1478" s="76" t="s">
        <v>866</v>
      </c>
      <c r="C1478" s="76">
        <v>840268889418</v>
      </c>
      <c r="D1478" s="90">
        <v>0</v>
      </c>
      <c r="E1478" s="75" t="s">
        <v>5494</v>
      </c>
    </row>
    <row r="1479" spans="1:5">
      <c r="A1479" s="75">
        <v>18353810</v>
      </c>
      <c r="B1479" s="76" t="s">
        <v>867</v>
      </c>
      <c r="C1479" s="76">
        <v>840268889425</v>
      </c>
      <c r="D1479" s="90">
        <v>0</v>
      </c>
      <c r="E1479" s="75" t="s">
        <v>5494</v>
      </c>
    </row>
    <row r="1480" spans="1:5">
      <c r="A1480" s="75">
        <v>18353811</v>
      </c>
      <c r="B1480" s="76" t="s">
        <v>868</v>
      </c>
      <c r="C1480" s="76">
        <v>840268889432</v>
      </c>
      <c r="D1480" s="90">
        <v>50</v>
      </c>
      <c r="E1480" s="75" t="s">
        <v>5494</v>
      </c>
    </row>
    <row r="1481" spans="1:5">
      <c r="A1481" s="75">
        <v>18353812</v>
      </c>
      <c r="B1481" s="76" t="s">
        <v>869</v>
      </c>
      <c r="C1481" s="76">
        <v>840268889449</v>
      </c>
      <c r="D1481" s="90">
        <v>50</v>
      </c>
      <c r="E1481" s="75" t="s">
        <v>5494</v>
      </c>
    </row>
    <row r="1482" spans="1:5">
      <c r="A1482" s="75">
        <v>18353813</v>
      </c>
      <c r="B1482" s="76" t="s">
        <v>870</v>
      </c>
      <c r="C1482" s="76">
        <v>840268889456</v>
      </c>
      <c r="D1482" s="90">
        <v>50</v>
      </c>
      <c r="E1482" s="75" t="s">
        <v>5494</v>
      </c>
    </row>
    <row r="1483" spans="1:5">
      <c r="A1483" s="75">
        <v>18353814</v>
      </c>
      <c r="B1483" s="76" t="s">
        <v>871</v>
      </c>
      <c r="C1483" s="76">
        <v>840268889463</v>
      </c>
      <c r="D1483" s="90">
        <v>50</v>
      </c>
      <c r="E1483" s="75" t="s">
        <v>5494</v>
      </c>
    </row>
    <row r="1484" spans="1:5">
      <c r="A1484" s="75">
        <v>18353816</v>
      </c>
      <c r="B1484" s="76" t="s">
        <v>872</v>
      </c>
      <c r="C1484" s="76">
        <v>840268889487</v>
      </c>
      <c r="D1484" s="90">
        <v>50</v>
      </c>
      <c r="E1484" s="75" t="s">
        <v>5494</v>
      </c>
    </row>
    <row r="1485" spans="1:5">
      <c r="A1485" s="99">
        <v>18353817</v>
      </c>
      <c r="B1485" s="90" t="s">
        <v>873</v>
      </c>
      <c r="C1485" s="99">
        <v>840268889494</v>
      </c>
      <c r="D1485" s="90">
        <v>50</v>
      </c>
      <c r="E1485" s="75" t="s">
        <v>5494</v>
      </c>
    </row>
    <row r="1486" spans="1:5">
      <c r="A1486" s="75">
        <v>18353818</v>
      </c>
      <c r="B1486" s="76" t="s">
        <v>874</v>
      </c>
      <c r="C1486" s="76">
        <v>840268889500</v>
      </c>
      <c r="D1486" s="90">
        <v>50</v>
      </c>
      <c r="E1486" s="75" t="s">
        <v>5494</v>
      </c>
    </row>
    <row r="1487" spans="1:5">
      <c r="A1487" s="75">
        <v>18353819</v>
      </c>
      <c r="B1487" s="76" t="s">
        <v>875</v>
      </c>
      <c r="C1487" s="76">
        <v>840268889517</v>
      </c>
      <c r="D1487" s="90">
        <v>50</v>
      </c>
      <c r="E1487" s="75" t="s">
        <v>5494</v>
      </c>
    </row>
    <row r="1488" spans="1:5">
      <c r="A1488" s="75">
        <v>18353820</v>
      </c>
      <c r="B1488" s="76" t="s">
        <v>876</v>
      </c>
      <c r="C1488" s="76">
        <v>840268889524</v>
      </c>
      <c r="D1488" s="90">
        <v>0</v>
      </c>
      <c r="E1488" s="75" t="s">
        <v>5494</v>
      </c>
    </row>
    <row r="1489" spans="1:5">
      <c r="A1489" s="75">
        <v>18353821</v>
      </c>
      <c r="B1489" s="76" t="s">
        <v>877</v>
      </c>
      <c r="C1489" s="76">
        <v>840268889531</v>
      </c>
      <c r="D1489" s="90">
        <v>50</v>
      </c>
      <c r="E1489" s="75" t="s">
        <v>5494</v>
      </c>
    </row>
    <row r="1490" spans="1:5">
      <c r="A1490" s="75">
        <v>18353822</v>
      </c>
      <c r="B1490" s="76" t="s">
        <v>878</v>
      </c>
      <c r="C1490" s="76">
        <v>840268889548</v>
      </c>
      <c r="D1490" s="90">
        <v>50</v>
      </c>
      <c r="E1490" s="75" t="s">
        <v>5494</v>
      </c>
    </row>
    <row r="1491" spans="1:5">
      <c r="A1491" s="75">
        <v>18353823</v>
      </c>
      <c r="B1491" s="76" t="s">
        <v>879</v>
      </c>
      <c r="C1491" s="76">
        <v>840268889555</v>
      </c>
      <c r="D1491" s="90">
        <v>50</v>
      </c>
      <c r="E1491" s="75" t="s">
        <v>5494</v>
      </c>
    </row>
    <row r="1492" spans="1:5">
      <c r="A1492" s="75">
        <v>18353824</v>
      </c>
      <c r="B1492" s="76" t="s">
        <v>880</v>
      </c>
      <c r="C1492" s="76">
        <v>840268889562</v>
      </c>
      <c r="D1492" s="90">
        <v>50</v>
      </c>
      <c r="E1492" s="75" t="s">
        <v>5494</v>
      </c>
    </row>
    <row r="1493" spans="1:5">
      <c r="A1493" s="75">
        <v>18353825</v>
      </c>
      <c r="B1493" s="76" t="s">
        <v>881</v>
      </c>
      <c r="C1493" s="76">
        <v>840268889579</v>
      </c>
      <c r="D1493" s="90">
        <v>50</v>
      </c>
      <c r="E1493" s="75" t="s">
        <v>5494</v>
      </c>
    </row>
    <row r="1494" spans="1:5">
      <c r="A1494" s="75">
        <v>18353826</v>
      </c>
      <c r="B1494" s="76" t="s">
        <v>882</v>
      </c>
      <c r="C1494" s="76">
        <v>840268889586</v>
      </c>
      <c r="D1494" s="90">
        <v>0</v>
      </c>
      <c r="E1494" s="75" t="s">
        <v>5494</v>
      </c>
    </row>
    <row r="1495" spans="1:5">
      <c r="A1495" s="75">
        <v>18353827</v>
      </c>
      <c r="B1495" s="76" t="s">
        <v>883</v>
      </c>
      <c r="C1495" s="76">
        <v>840268889593</v>
      </c>
      <c r="D1495" s="90">
        <v>50</v>
      </c>
      <c r="E1495" s="75" t="s">
        <v>5494</v>
      </c>
    </row>
    <row r="1496" spans="1:5">
      <c r="A1496" s="75">
        <v>18353828</v>
      </c>
      <c r="B1496" s="76" t="s">
        <v>884</v>
      </c>
      <c r="C1496" s="76">
        <v>840268889609</v>
      </c>
      <c r="D1496" s="90">
        <v>50</v>
      </c>
      <c r="E1496" s="75" t="s">
        <v>5494</v>
      </c>
    </row>
    <row r="1497" spans="1:5">
      <c r="A1497" s="75">
        <v>18353829</v>
      </c>
      <c r="B1497" s="76" t="s">
        <v>885</v>
      </c>
      <c r="C1497" s="76">
        <v>840268889616</v>
      </c>
      <c r="D1497" s="90">
        <v>50</v>
      </c>
      <c r="E1497" s="75" t="s">
        <v>5494</v>
      </c>
    </row>
    <row r="1498" spans="1:5">
      <c r="A1498" s="75">
        <v>18353830</v>
      </c>
      <c r="B1498" s="76" t="s">
        <v>886</v>
      </c>
      <c r="C1498" s="76">
        <v>840268889623</v>
      </c>
      <c r="D1498" s="90">
        <v>50</v>
      </c>
      <c r="E1498" s="75" t="s">
        <v>5494</v>
      </c>
    </row>
    <row r="1499" spans="1:5">
      <c r="A1499" s="75">
        <v>18353831</v>
      </c>
      <c r="B1499" s="76" t="s">
        <v>887</v>
      </c>
      <c r="C1499" s="76">
        <v>840268889630</v>
      </c>
      <c r="D1499" s="90">
        <v>50</v>
      </c>
      <c r="E1499" s="75" t="s">
        <v>5494</v>
      </c>
    </row>
    <row r="1500" spans="1:5">
      <c r="A1500" s="75">
        <v>18353832</v>
      </c>
      <c r="B1500" s="76" t="s">
        <v>888</v>
      </c>
      <c r="C1500" s="76">
        <v>840268889647</v>
      </c>
      <c r="D1500" s="90">
        <v>0</v>
      </c>
      <c r="E1500" s="75" t="s">
        <v>5494</v>
      </c>
    </row>
    <row r="1501" spans="1:5">
      <c r="A1501" s="75">
        <v>18353833</v>
      </c>
      <c r="B1501" s="76" t="s">
        <v>889</v>
      </c>
      <c r="C1501" s="76">
        <v>840268889654</v>
      </c>
      <c r="D1501" s="90">
        <v>50</v>
      </c>
      <c r="E1501" s="75" t="s">
        <v>5494</v>
      </c>
    </row>
    <row r="1502" spans="1:5">
      <c r="A1502" s="75">
        <v>18353834</v>
      </c>
      <c r="B1502" s="76" t="s">
        <v>890</v>
      </c>
      <c r="C1502" s="76">
        <v>840268889661</v>
      </c>
      <c r="D1502" s="90">
        <v>0</v>
      </c>
      <c r="E1502" s="75" t="s">
        <v>5494</v>
      </c>
    </row>
    <row r="1503" spans="1:5">
      <c r="A1503" s="75">
        <v>18353835</v>
      </c>
      <c r="B1503" s="76" t="s">
        <v>891</v>
      </c>
      <c r="C1503" s="76">
        <v>840268889678</v>
      </c>
      <c r="D1503" s="90">
        <v>50</v>
      </c>
      <c r="E1503" s="75" t="s">
        <v>5494</v>
      </c>
    </row>
    <row r="1504" spans="1:5">
      <c r="A1504" s="75">
        <v>18353836</v>
      </c>
      <c r="B1504" s="76" t="s">
        <v>892</v>
      </c>
      <c r="C1504" s="76">
        <v>840268889685</v>
      </c>
      <c r="D1504" s="90">
        <v>50</v>
      </c>
      <c r="E1504" s="75" t="s">
        <v>5494</v>
      </c>
    </row>
    <row r="1505" spans="1:5">
      <c r="A1505" s="75">
        <v>18353837</v>
      </c>
      <c r="B1505" s="76" t="s">
        <v>893</v>
      </c>
      <c r="C1505" s="76">
        <v>840268889692</v>
      </c>
      <c r="D1505" s="90">
        <v>50</v>
      </c>
      <c r="E1505" s="75" t="s">
        <v>5494</v>
      </c>
    </row>
    <row r="1506" spans="1:5">
      <c r="A1506" s="75">
        <v>18353838</v>
      </c>
      <c r="B1506" s="76" t="s">
        <v>894</v>
      </c>
      <c r="C1506" s="76">
        <v>840268889708</v>
      </c>
      <c r="D1506" s="90">
        <v>50</v>
      </c>
      <c r="E1506" s="75" t="s">
        <v>5494</v>
      </c>
    </row>
    <row r="1507" spans="1:5">
      <c r="A1507" s="75">
        <v>18353840</v>
      </c>
      <c r="B1507" s="76" t="s">
        <v>895</v>
      </c>
      <c r="C1507" s="76">
        <v>840268889722</v>
      </c>
      <c r="D1507" s="90">
        <v>50</v>
      </c>
      <c r="E1507" s="75" t="s">
        <v>5494</v>
      </c>
    </row>
    <row r="1508" spans="1:5">
      <c r="A1508" s="75">
        <v>18353841</v>
      </c>
      <c r="B1508" s="76" t="s">
        <v>896</v>
      </c>
      <c r="C1508" s="76">
        <v>840268889739</v>
      </c>
      <c r="D1508" s="90">
        <v>50</v>
      </c>
      <c r="E1508" s="75" t="s">
        <v>5494</v>
      </c>
    </row>
    <row r="1509" spans="1:5">
      <c r="A1509" s="75">
        <v>18353842</v>
      </c>
      <c r="B1509" s="76" t="s">
        <v>897</v>
      </c>
      <c r="C1509" s="76">
        <v>840268889746</v>
      </c>
      <c r="D1509" s="90">
        <v>50</v>
      </c>
      <c r="E1509" s="75" t="s">
        <v>5494</v>
      </c>
    </row>
    <row r="1510" spans="1:5">
      <c r="A1510" s="75">
        <v>18353843</v>
      </c>
      <c r="B1510" s="76" t="s">
        <v>898</v>
      </c>
      <c r="C1510" s="76">
        <v>840268889753</v>
      </c>
      <c r="D1510" s="90">
        <v>0</v>
      </c>
      <c r="E1510" s="75" t="s">
        <v>5494</v>
      </c>
    </row>
    <row r="1511" spans="1:5">
      <c r="A1511" s="75">
        <v>18353844</v>
      </c>
      <c r="B1511" s="76" t="s">
        <v>899</v>
      </c>
      <c r="C1511" s="76">
        <v>840268889760</v>
      </c>
      <c r="D1511" s="90">
        <v>50</v>
      </c>
      <c r="E1511" s="75" t="s">
        <v>5494</v>
      </c>
    </row>
    <row r="1512" spans="1:5">
      <c r="A1512" s="75">
        <v>18353845</v>
      </c>
      <c r="B1512" s="76" t="s">
        <v>900</v>
      </c>
      <c r="C1512" s="76">
        <v>840268889777</v>
      </c>
      <c r="D1512" s="90">
        <v>50</v>
      </c>
      <c r="E1512" s="75" t="s">
        <v>5494</v>
      </c>
    </row>
    <row r="1513" spans="1:5">
      <c r="A1513" s="75">
        <v>18353846</v>
      </c>
      <c r="B1513" s="76" t="s">
        <v>901</v>
      </c>
      <c r="C1513" s="76">
        <v>840268889784</v>
      </c>
      <c r="D1513" s="90">
        <v>50</v>
      </c>
      <c r="E1513" s="75" t="s">
        <v>5494</v>
      </c>
    </row>
    <row r="1514" spans="1:5">
      <c r="A1514" s="75">
        <v>18353847</v>
      </c>
      <c r="B1514" s="76" t="s">
        <v>902</v>
      </c>
      <c r="C1514" s="76">
        <v>840268889791</v>
      </c>
      <c r="D1514" s="90">
        <v>0</v>
      </c>
      <c r="E1514" s="75" t="s">
        <v>5494</v>
      </c>
    </row>
    <row r="1515" spans="1:5">
      <c r="A1515" s="75">
        <v>18353848</v>
      </c>
      <c r="B1515" s="76" t="s">
        <v>903</v>
      </c>
      <c r="C1515" s="76">
        <v>840268889807</v>
      </c>
      <c r="D1515" s="90">
        <v>50</v>
      </c>
      <c r="E1515" s="75" t="s">
        <v>5494</v>
      </c>
    </row>
    <row r="1516" spans="1:5">
      <c r="A1516" s="75">
        <v>18353849</v>
      </c>
      <c r="B1516" s="76" t="s">
        <v>904</v>
      </c>
      <c r="C1516" s="76">
        <v>840268889814</v>
      </c>
      <c r="D1516" s="90">
        <v>50</v>
      </c>
      <c r="E1516" s="75" t="s">
        <v>5494</v>
      </c>
    </row>
    <row r="1517" spans="1:5">
      <c r="A1517" s="75">
        <v>18353850</v>
      </c>
      <c r="B1517" s="76" t="s">
        <v>905</v>
      </c>
      <c r="C1517" s="76">
        <v>840268889821</v>
      </c>
      <c r="D1517" s="90">
        <v>50</v>
      </c>
      <c r="E1517" s="75" t="s">
        <v>5494</v>
      </c>
    </row>
    <row r="1518" spans="1:5">
      <c r="A1518" s="75">
        <v>18353851</v>
      </c>
      <c r="B1518" s="76" t="s">
        <v>906</v>
      </c>
      <c r="C1518" s="76">
        <v>840268889838</v>
      </c>
      <c r="D1518" s="90">
        <v>50</v>
      </c>
      <c r="E1518" s="75" t="s">
        <v>5494</v>
      </c>
    </row>
    <row r="1519" spans="1:5">
      <c r="A1519" s="75">
        <v>18353852</v>
      </c>
      <c r="B1519" s="76" t="s">
        <v>907</v>
      </c>
      <c r="C1519" s="76">
        <v>840268889845</v>
      </c>
      <c r="D1519" s="90">
        <v>0</v>
      </c>
      <c r="E1519" s="75" t="s">
        <v>5494</v>
      </c>
    </row>
    <row r="1520" spans="1:5">
      <c r="A1520" s="75">
        <v>18353853</v>
      </c>
      <c r="B1520" s="76" t="s">
        <v>908</v>
      </c>
      <c r="C1520" s="76">
        <v>840268889852</v>
      </c>
      <c r="D1520" s="90">
        <v>50</v>
      </c>
      <c r="E1520" s="75" t="s">
        <v>5494</v>
      </c>
    </row>
    <row r="1521" spans="1:5">
      <c r="A1521" s="75">
        <v>18353855</v>
      </c>
      <c r="B1521" s="76" t="s">
        <v>909</v>
      </c>
      <c r="C1521" s="76">
        <v>840268889982</v>
      </c>
      <c r="D1521" s="90">
        <v>50</v>
      </c>
      <c r="E1521" s="75" t="s">
        <v>5494</v>
      </c>
    </row>
    <row r="1522" spans="1:5">
      <c r="A1522" s="75">
        <v>18353856</v>
      </c>
      <c r="B1522" s="76" t="s">
        <v>910</v>
      </c>
      <c r="C1522" s="76">
        <v>840268889999</v>
      </c>
      <c r="D1522" s="90">
        <v>50</v>
      </c>
      <c r="E1522" s="75" t="s">
        <v>5494</v>
      </c>
    </row>
    <row r="1523" spans="1:5">
      <c r="A1523" s="75">
        <v>18353857</v>
      </c>
      <c r="B1523" s="76" t="s">
        <v>911</v>
      </c>
      <c r="C1523" s="76">
        <v>840268890087</v>
      </c>
      <c r="D1523" s="90">
        <v>50</v>
      </c>
      <c r="E1523" s="75" t="s">
        <v>5494</v>
      </c>
    </row>
    <row r="1524" spans="1:5">
      <c r="A1524" s="75">
        <v>18353858</v>
      </c>
      <c r="B1524" s="76" t="s">
        <v>912</v>
      </c>
      <c r="C1524" s="76">
        <v>840268890001</v>
      </c>
      <c r="D1524" s="90">
        <v>50</v>
      </c>
      <c r="E1524" s="75" t="s">
        <v>5494</v>
      </c>
    </row>
    <row r="1525" spans="1:5">
      <c r="A1525" s="75">
        <v>18353859</v>
      </c>
      <c r="B1525" s="76" t="s">
        <v>913</v>
      </c>
      <c r="C1525" s="76">
        <v>840268890018</v>
      </c>
      <c r="D1525" s="90">
        <v>50</v>
      </c>
      <c r="E1525" s="75" t="s">
        <v>5494</v>
      </c>
    </row>
    <row r="1526" spans="1:5">
      <c r="A1526" s="75">
        <v>18353860</v>
      </c>
      <c r="B1526" s="76" t="s">
        <v>914</v>
      </c>
      <c r="C1526" s="76">
        <v>840268890025</v>
      </c>
      <c r="D1526" s="90">
        <v>50</v>
      </c>
      <c r="E1526" s="75" t="s">
        <v>5494</v>
      </c>
    </row>
    <row r="1527" spans="1:5">
      <c r="A1527" s="75">
        <v>18353861</v>
      </c>
      <c r="B1527" s="76" t="s">
        <v>915</v>
      </c>
      <c r="C1527" s="76">
        <v>840268890032</v>
      </c>
      <c r="D1527" s="90">
        <v>50</v>
      </c>
      <c r="E1527" s="75" t="s">
        <v>5494</v>
      </c>
    </row>
    <row r="1528" spans="1:5">
      <c r="A1528" s="75">
        <v>18353862</v>
      </c>
      <c r="B1528" s="76" t="s">
        <v>916</v>
      </c>
      <c r="C1528" s="76">
        <v>840268890049</v>
      </c>
      <c r="D1528" s="90">
        <v>50</v>
      </c>
      <c r="E1528" s="75" t="s">
        <v>5494</v>
      </c>
    </row>
    <row r="1529" spans="1:5">
      <c r="A1529" s="75">
        <v>18353863</v>
      </c>
      <c r="B1529" s="76" t="s">
        <v>917</v>
      </c>
      <c r="C1529" s="76">
        <v>840268890056</v>
      </c>
      <c r="D1529" s="90">
        <v>50</v>
      </c>
      <c r="E1529" s="75" t="s">
        <v>5494</v>
      </c>
    </row>
    <row r="1530" spans="1:5">
      <c r="A1530" s="75">
        <v>18353864</v>
      </c>
      <c r="B1530" s="76" t="s">
        <v>918</v>
      </c>
      <c r="C1530" s="76">
        <v>840268890063</v>
      </c>
      <c r="D1530" s="90">
        <v>50</v>
      </c>
      <c r="E1530" s="75" t="s">
        <v>5494</v>
      </c>
    </row>
    <row r="1531" spans="1:5">
      <c r="A1531" s="75">
        <v>18353865</v>
      </c>
      <c r="B1531" s="76" t="s">
        <v>919</v>
      </c>
      <c r="C1531" s="76">
        <v>840268890070</v>
      </c>
      <c r="D1531" s="90">
        <v>50</v>
      </c>
      <c r="E1531" s="75" t="s">
        <v>5494</v>
      </c>
    </row>
    <row r="1532" spans="1:5">
      <c r="A1532" s="75">
        <v>17154675</v>
      </c>
      <c r="B1532" s="76" t="s">
        <v>920</v>
      </c>
      <c r="C1532" s="76">
        <v>840268860370</v>
      </c>
      <c r="D1532" s="90">
        <v>0</v>
      </c>
      <c r="E1532" s="75" t="s">
        <v>5494</v>
      </c>
    </row>
    <row r="1533" spans="1:5">
      <c r="A1533" s="82">
        <v>202352632</v>
      </c>
      <c r="B1533" s="83" t="s">
        <v>921</v>
      </c>
      <c r="C1533" s="82" t="s">
        <v>6099</v>
      </c>
      <c r="D1533" s="90">
        <v>0</v>
      </c>
      <c r="E1533" s="75" t="s">
        <v>5494</v>
      </c>
    </row>
    <row r="1534" spans="1:5">
      <c r="A1534" s="75">
        <v>17154676</v>
      </c>
      <c r="B1534" s="76" t="s">
        <v>922</v>
      </c>
      <c r="C1534" s="76">
        <v>840268860387</v>
      </c>
      <c r="D1534" s="90">
        <v>50</v>
      </c>
      <c r="E1534" s="75" t="s">
        <v>5494</v>
      </c>
    </row>
    <row r="1535" spans="1:5">
      <c r="A1535" s="82">
        <v>202352633</v>
      </c>
      <c r="B1535" s="83" t="s">
        <v>923</v>
      </c>
      <c r="C1535" s="82" t="s">
        <v>6100</v>
      </c>
      <c r="D1535" s="90">
        <v>50</v>
      </c>
      <c r="E1535" s="75" t="s">
        <v>5494</v>
      </c>
    </row>
    <row r="1536" spans="1:5">
      <c r="A1536" s="75">
        <v>17154727</v>
      </c>
      <c r="B1536" s="76" t="s">
        <v>924</v>
      </c>
      <c r="C1536" s="76">
        <v>840268860394</v>
      </c>
      <c r="D1536" s="90">
        <v>50</v>
      </c>
      <c r="E1536" s="75" t="s">
        <v>5494</v>
      </c>
    </row>
    <row r="1537" spans="1:5">
      <c r="A1537" s="82">
        <v>202352720</v>
      </c>
      <c r="B1537" s="83" t="s">
        <v>925</v>
      </c>
      <c r="C1537" s="82" t="s">
        <v>6101</v>
      </c>
      <c r="D1537" s="90">
        <v>50</v>
      </c>
      <c r="E1537" s="75" t="s">
        <v>5494</v>
      </c>
    </row>
    <row r="1538" spans="1:5">
      <c r="A1538" s="75">
        <v>17154728</v>
      </c>
      <c r="B1538" s="76" t="s">
        <v>926</v>
      </c>
      <c r="C1538" s="76">
        <v>840268860400</v>
      </c>
      <c r="D1538" s="90">
        <v>50</v>
      </c>
      <c r="E1538" s="75" t="s">
        <v>5494</v>
      </c>
    </row>
    <row r="1539" spans="1:5">
      <c r="A1539" s="82">
        <v>202352721</v>
      </c>
      <c r="B1539" s="83" t="s">
        <v>927</v>
      </c>
      <c r="C1539" s="82" t="s">
        <v>6102</v>
      </c>
      <c r="D1539" s="90">
        <v>50</v>
      </c>
      <c r="E1539" s="75" t="s">
        <v>5494</v>
      </c>
    </row>
    <row r="1540" spans="1:5">
      <c r="A1540" s="75">
        <v>17154657</v>
      </c>
      <c r="B1540" s="76" t="s">
        <v>928</v>
      </c>
      <c r="C1540" s="76">
        <v>840268860417</v>
      </c>
      <c r="D1540" s="90">
        <v>0</v>
      </c>
      <c r="E1540" s="75" t="s">
        <v>5494</v>
      </c>
    </row>
    <row r="1541" spans="1:5">
      <c r="A1541" s="82">
        <v>202352578</v>
      </c>
      <c r="B1541" s="83" t="s">
        <v>929</v>
      </c>
      <c r="C1541" s="82" t="s">
        <v>6103</v>
      </c>
      <c r="D1541" s="90">
        <v>50</v>
      </c>
      <c r="E1541" s="75" t="s">
        <v>5494</v>
      </c>
    </row>
    <row r="1542" spans="1:5">
      <c r="A1542" s="75">
        <v>17154658</v>
      </c>
      <c r="B1542" s="76" t="s">
        <v>930</v>
      </c>
      <c r="C1542" s="76">
        <v>840268860424</v>
      </c>
      <c r="D1542" s="90">
        <v>0</v>
      </c>
      <c r="E1542" s="75" t="s">
        <v>5494</v>
      </c>
    </row>
    <row r="1543" spans="1:5">
      <c r="A1543" s="82">
        <v>202352579</v>
      </c>
      <c r="B1543" s="83" t="s">
        <v>931</v>
      </c>
      <c r="C1543" s="82" t="s">
        <v>6104</v>
      </c>
      <c r="D1543" s="90">
        <v>50</v>
      </c>
      <c r="E1543" s="75" t="s">
        <v>5494</v>
      </c>
    </row>
    <row r="1544" spans="1:5">
      <c r="A1544" s="99">
        <v>206576797</v>
      </c>
      <c r="B1544" s="90" t="s">
        <v>8268</v>
      </c>
      <c r="C1544" s="89">
        <v>680034188860</v>
      </c>
      <c r="D1544" s="90">
        <v>0</v>
      </c>
      <c r="E1544" s="75" t="s">
        <v>5494</v>
      </c>
    </row>
    <row r="1545" spans="1:5">
      <c r="A1545" s="99">
        <v>206576798</v>
      </c>
      <c r="B1545" s="90" t="s">
        <v>8269</v>
      </c>
      <c r="C1545" s="89">
        <v>680034189089</v>
      </c>
      <c r="D1545" s="90">
        <v>0</v>
      </c>
      <c r="E1545" s="75" t="s">
        <v>5494</v>
      </c>
    </row>
    <row r="1546" spans="1:5">
      <c r="A1546" s="99">
        <v>206576799</v>
      </c>
      <c r="B1546" s="90" t="s">
        <v>8270</v>
      </c>
      <c r="C1546" s="89">
        <v>680034188877</v>
      </c>
      <c r="D1546" s="90">
        <v>50</v>
      </c>
      <c r="E1546" s="75" t="s">
        <v>5494</v>
      </c>
    </row>
    <row r="1547" spans="1:5">
      <c r="A1547" s="99">
        <v>206576800</v>
      </c>
      <c r="B1547" s="90" t="s">
        <v>8271</v>
      </c>
      <c r="C1547" s="89">
        <v>680034189096</v>
      </c>
      <c r="D1547" s="90">
        <v>50</v>
      </c>
      <c r="E1547" s="75" t="s">
        <v>5494</v>
      </c>
    </row>
    <row r="1548" spans="1:5">
      <c r="A1548" s="75">
        <v>17154725</v>
      </c>
      <c r="B1548" s="76" t="s">
        <v>932</v>
      </c>
      <c r="C1548" s="76">
        <v>840268860455</v>
      </c>
      <c r="D1548" s="90">
        <v>0</v>
      </c>
      <c r="E1548" s="75" t="s">
        <v>5494</v>
      </c>
    </row>
    <row r="1549" spans="1:5">
      <c r="A1549" s="82">
        <v>202352718</v>
      </c>
      <c r="B1549" s="83" t="s">
        <v>933</v>
      </c>
      <c r="C1549" s="82" t="s">
        <v>6105</v>
      </c>
      <c r="D1549" s="90">
        <v>0</v>
      </c>
      <c r="E1549" s="75" t="s">
        <v>5494</v>
      </c>
    </row>
    <row r="1550" spans="1:5">
      <c r="A1550" s="75">
        <v>17154726</v>
      </c>
      <c r="B1550" s="76" t="s">
        <v>934</v>
      </c>
      <c r="C1550" s="76">
        <v>840268860462</v>
      </c>
      <c r="D1550" s="90">
        <v>50</v>
      </c>
      <c r="E1550" s="75" t="s">
        <v>5494</v>
      </c>
    </row>
    <row r="1551" spans="1:5">
      <c r="A1551" s="82">
        <v>202352719</v>
      </c>
      <c r="B1551" s="83" t="s">
        <v>935</v>
      </c>
      <c r="C1551" s="82" t="s">
        <v>6106</v>
      </c>
      <c r="D1551" s="90">
        <v>50</v>
      </c>
      <c r="E1551" s="75" t="s">
        <v>5494</v>
      </c>
    </row>
    <row r="1552" spans="1:5">
      <c r="A1552" s="99">
        <v>206576801</v>
      </c>
      <c r="B1552" s="90" t="s">
        <v>8272</v>
      </c>
      <c r="C1552" s="89">
        <v>680034188884</v>
      </c>
      <c r="D1552" s="90">
        <v>0</v>
      </c>
      <c r="E1552" s="75" t="s">
        <v>5494</v>
      </c>
    </row>
    <row r="1553" spans="1:5">
      <c r="A1553" s="99">
        <v>206576802</v>
      </c>
      <c r="B1553" s="90" t="s">
        <v>8273</v>
      </c>
      <c r="C1553" s="89">
        <v>680034189102</v>
      </c>
      <c r="D1553" s="90">
        <v>50</v>
      </c>
      <c r="E1553" s="75" t="s">
        <v>5494</v>
      </c>
    </row>
    <row r="1554" spans="1:5">
      <c r="A1554" s="99">
        <v>206576803</v>
      </c>
      <c r="B1554" s="90" t="s">
        <v>8274</v>
      </c>
      <c r="C1554" s="89">
        <v>680034188891</v>
      </c>
      <c r="D1554" s="90">
        <v>50</v>
      </c>
      <c r="E1554" s="75" t="s">
        <v>5494</v>
      </c>
    </row>
    <row r="1555" spans="1:5">
      <c r="A1555" s="99">
        <v>206576796</v>
      </c>
      <c r="B1555" s="90" t="s">
        <v>8275</v>
      </c>
      <c r="C1555" s="89">
        <v>680034189119</v>
      </c>
      <c r="D1555" s="90">
        <v>50</v>
      </c>
      <c r="E1555" s="75" t="s">
        <v>5494</v>
      </c>
    </row>
    <row r="1556" spans="1:5">
      <c r="A1556" s="75">
        <v>17154635</v>
      </c>
      <c r="B1556" s="76" t="s">
        <v>936</v>
      </c>
      <c r="C1556" s="76">
        <v>840268860479</v>
      </c>
      <c r="D1556" s="90">
        <v>0</v>
      </c>
      <c r="E1556" s="75" t="s">
        <v>5494</v>
      </c>
    </row>
    <row r="1557" spans="1:5">
      <c r="A1557" s="82">
        <v>202352544</v>
      </c>
      <c r="B1557" s="83" t="s">
        <v>937</v>
      </c>
      <c r="C1557" s="82" t="s">
        <v>6107</v>
      </c>
      <c r="D1557" s="90">
        <v>50</v>
      </c>
      <c r="E1557" s="75" t="s">
        <v>5494</v>
      </c>
    </row>
    <row r="1558" spans="1:5">
      <c r="A1558" s="75">
        <v>17154636</v>
      </c>
      <c r="B1558" s="76" t="s">
        <v>938</v>
      </c>
      <c r="C1558" s="76">
        <v>840268860486</v>
      </c>
      <c r="D1558" s="90">
        <v>0</v>
      </c>
      <c r="E1558" s="75" t="s">
        <v>5494</v>
      </c>
    </row>
    <row r="1559" spans="1:5">
      <c r="A1559" s="82">
        <v>202352545</v>
      </c>
      <c r="B1559" s="83" t="s">
        <v>939</v>
      </c>
      <c r="C1559" s="82" t="s">
        <v>6108</v>
      </c>
      <c r="D1559" s="90">
        <v>50</v>
      </c>
      <c r="E1559" s="75" t="s">
        <v>5494</v>
      </c>
    </row>
    <row r="1560" spans="1:5">
      <c r="A1560" s="75">
        <v>17154671</v>
      </c>
      <c r="B1560" s="76" t="s">
        <v>940</v>
      </c>
      <c r="C1560" s="76">
        <v>840268860493</v>
      </c>
      <c r="D1560" s="90">
        <v>50</v>
      </c>
      <c r="E1560" s="75" t="s">
        <v>5494</v>
      </c>
    </row>
    <row r="1561" spans="1:5">
      <c r="A1561" s="82">
        <v>202352627</v>
      </c>
      <c r="B1561" s="83" t="s">
        <v>941</v>
      </c>
      <c r="C1561" s="82" t="s">
        <v>6109</v>
      </c>
      <c r="D1561" s="90">
        <v>0</v>
      </c>
      <c r="E1561" s="75" t="s">
        <v>5494</v>
      </c>
    </row>
    <row r="1562" spans="1:5">
      <c r="A1562" s="75">
        <v>17154672</v>
      </c>
      <c r="B1562" s="76" t="s">
        <v>942</v>
      </c>
      <c r="C1562" s="76">
        <v>840268860509</v>
      </c>
      <c r="D1562" s="90">
        <v>50</v>
      </c>
      <c r="E1562" s="75" t="s">
        <v>5494</v>
      </c>
    </row>
    <row r="1563" spans="1:5">
      <c r="A1563" s="82">
        <v>202352628</v>
      </c>
      <c r="B1563" s="83" t="s">
        <v>943</v>
      </c>
      <c r="C1563" s="82" t="s">
        <v>6110</v>
      </c>
      <c r="D1563" s="90">
        <v>50</v>
      </c>
      <c r="E1563" s="75" t="s">
        <v>5494</v>
      </c>
    </row>
    <row r="1564" spans="1:5">
      <c r="A1564" s="99">
        <v>4698389</v>
      </c>
      <c r="B1564" s="90" t="s">
        <v>944</v>
      </c>
      <c r="C1564" s="99" t="s">
        <v>8276</v>
      </c>
      <c r="D1564" s="90">
        <v>0</v>
      </c>
      <c r="E1564" s="75" t="s">
        <v>5494</v>
      </c>
    </row>
    <row r="1565" spans="1:5">
      <c r="A1565" s="99">
        <v>4698389</v>
      </c>
      <c r="B1565" s="90" t="s">
        <v>945</v>
      </c>
      <c r="C1565" s="99">
        <v>680034189423</v>
      </c>
      <c r="D1565" s="90">
        <v>50</v>
      </c>
      <c r="E1565" s="75" t="s">
        <v>5494</v>
      </c>
    </row>
    <row r="1566" spans="1:5">
      <c r="A1566" s="99">
        <v>4698389</v>
      </c>
      <c r="B1566" s="90" t="s">
        <v>946</v>
      </c>
      <c r="C1566" s="99">
        <v>840268860523</v>
      </c>
      <c r="D1566" s="90">
        <v>50</v>
      </c>
      <c r="E1566" s="75" t="s">
        <v>5494</v>
      </c>
    </row>
    <row r="1567" spans="1:5">
      <c r="A1567" s="99">
        <v>4698389</v>
      </c>
      <c r="B1567" s="90" t="s">
        <v>947</v>
      </c>
      <c r="C1567" s="99">
        <v>680034189430</v>
      </c>
      <c r="D1567" s="90">
        <v>50</v>
      </c>
      <c r="E1567" s="75" t="s">
        <v>5494</v>
      </c>
    </row>
    <row r="1568" spans="1:5">
      <c r="A1568" s="75">
        <v>17154711</v>
      </c>
      <c r="B1568" s="76" t="s">
        <v>948</v>
      </c>
      <c r="C1568" s="76">
        <v>840268860530</v>
      </c>
      <c r="D1568" s="90">
        <v>50</v>
      </c>
      <c r="E1568" s="75" t="s">
        <v>5494</v>
      </c>
    </row>
    <row r="1569" spans="1:5">
      <c r="A1569" s="82">
        <v>202352689</v>
      </c>
      <c r="B1569" s="83" t="s">
        <v>949</v>
      </c>
      <c r="C1569" s="82" t="s">
        <v>6111</v>
      </c>
      <c r="D1569" s="90">
        <v>50</v>
      </c>
      <c r="E1569" s="75" t="s">
        <v>5494</v>
      </c>
    </row>
    <row r="1570" spans="1:5">
      <c r="A1570" s="75">
        <v>17154712</v>
      </c>
      <c r="B1570" s="76" t="s">
        <v>950</v>
      </c>
      <c r="C1570" s="76">
        <v>840268860547</v>
      </c>
      <c r="D1570" s="90">
        <v>50</v>
      </c>
      <c r="E1570" s="75" t="s">
        <v>5494</v>
      </c>
    </row>
    <row r="1571" spans="1:5">
      <c r="A1571" s="82">
        <v>202352690</v>
      </c>
      <c r="B1571" s="83" t="s">
        <v>4422</v>
      </c>
      <c r="C1571" s="82" t="s">
        <v>6112</v>
      </c>
      <c r="D1571" s="90">
        <v>50</v>
      </c>
      <c r="E1571" s="75" t="s">
        <v>5494</v>
      </c>
    </row>
    <row r="1572" spans="1:5">
      <c r="A1572" s="99">
        <v>206576790</v>
      </c>
      <c r="B1572" s="90" t="s">
        <v>8277</v>
      </c>
      <c r="C1572" s="89">
        <v>680034188907</v>
      </c>
      <c r="D1572" s="90">
        <v>50</v>
      </c>
      <c r="E1572" s="75" t="s">
        <v>5494</v>
      </c>
    </row>
    <row r="1573" spans="1:5">
      <c r="A1573" s="99">
        <v>206576792</v>
      </c>
      <c r="B1573" s="90" t="s">
        <v>8278</v>
      </c>
      <c r="C1573" s="89">
        <v>680034189126</v>
      </c>
      <c r="D1573" s="90">
        <v>50</v>
      </c>
      <c r="E1573" s="75" t="s">
        <v>5494</v>
      </c>
    </row>
    <row r="1574" spans="1:5">
      <c r="A1574" s="99">
        <v>206576793</v>
      </c>
      <c r="B1574" s="90" t="s">
        <v>8279</v>
      </c>
      <c r="C1574" s="89">
        <v>680034188914</v>
      </c>
      <c r="D1574" s="90">
        <v>50</v>
      </c>
      <c r="E1574" s="75" t="s">
        <v>5494</v>
      </c>
    </row>
    <row r="1575" spans="1:5">
      <c r="A1575" s="99">
        <v>206576794</v>
      </c>
      <c r="B1575" s="90" t="s">
        <v>8280</v>
      </c>
      <c r="C1575" s="89">
        <v>680034189133</v>
      </c>
      <c r="D1575" s="90">
        <v>50</v>
      </c>
      <c r="E1575" s="75" t="s">
        <v>5494</v>
      </c>
    </row>
    <row r="1576" spans="1:5">
      <c r="A1576" s="75">
        <v>17154677</v>
      </c>
      <c r="B1576" s="76" t="s">
        <v>951</v>
      </c>
      <c r="C1576" s="76">
        <v>840268860554</v>
      </c>
      <c r="D1576" s="90">
        <v>0</v>
      </c>
      <c r="E1576" s="75" t="s">
        <v>5494</v>
      </c>
    </row>
    <row r="1577" spans="1:5">
      <c r="A1577" s="82">
        <v>202352636</v>
      </c>
      <c r="B1577" s="83" t="s">
        <v>952</v>
      </c>
      <c r="C1577" s="82" t="s">
        <v>6113</v>
      </c>
      <c r="D1577" s="90">
        <v>0</v>
      </c>
      <c r="E1577" s="75" t="s">
        <v>5494</v>
      </c>
    </row>
    <row r="1578" spans="1:5">
      <c r="A1578" s="75">
        <v>17154678</v>
      </c>
      <c r="B1578" s="76" t="s">
        <v>953</v>
      </c>
      <c r="C1578" s="76">
        <v>840268860561</v>
      </c>
      <c r="D1578" s="90">
        <v>50</v>
      </c>
      <c r="E1578" s="75" t="s">
        <v>5494</v>
      </c>
    </row>
    <row r="1579" spans="1:5">
      <c r="A1579" s="82">
        <v>202352637</v>
      </c>
      <c r="B1579" s="83" t="s">
        <v>954</v>
      </c>
      <c r="C1579" s="82" t="s">
        <v>6114</v>
      </c>
      <c r="D1579" s="90">
        <v>50</v>
      </c>
      <c r="E1579" s="75" t="s">
        <v>5494</v>
      </c>
    </row>
    <row r="1580" spans="1:5">
      <c r="A1580" s="75">
        <v>17154735</v>
      </c>
      <c r="B1580" s="76" t="s">
        <v>955</v>
      </c>
      <c r="C1580" s="76">
        <v>840268860578</v>
      </c>
      <c r="D1580" s="90">
        <v>50</v>
      </c>
      <c r="E1580" s="75" t="s">
        <v>5494</v>
      </c>
    </row>
    <row r="1581" spans="1:5">
      <c r="A1581" s="82">
        <v>202352734</v>
      </c>
      <c r="B1581" s="83" t="s">
        <v>956</v>
      </c>
      <c r="C1581" s="82" t="s">
        <v>6115</v>
      </c>
      <c r="D1581" s="90">
        <v>50</v>
      </c>
      <c r="E1581" s="75" t="s">
        <v>5494</v>
      </c>
    </row>
    <row r="1582" spans="1:5">
      <c r="A1582" s="75">
        <v>17154736</v>
      </c>
      <c r="B1582" s="76" t="s">
        <v>957</v>
      </c>
      <c r="C1582" s="76">
        <v>840268860585</v>
      </c>
      <c r="D1582" s="90">
        <v>50</v>
      </c>
      <c r="E1582" s="75" t="s">
        <v>5494</v>
      </c>
    </row>
    <row r="1583" spans="1:5">
      <c r="A1583" s="82">
        <v>202352735</v>
      </c>
      <c r="B1583" s="83" t="s">
        <v>958</v>
      </c>
      <c r="C1583" s="82" t="s">
        <v>6116</v>
      </c>
      <c r="D1583" s="90">
        <v>50</v>
      </c>
      <c r="E1583" s="75" t="s">
        <v>5494</v>
      </c>
    </row>
    <row r="1584" spans="1:5">
      <c r="A1584" s="75">
        <v>17154655</v>
      </c>
      <c r="B1584" s="76" t="s">
        <v>959</v>
      </c>
      <c r="C1584" s="76">
        <v>840268860592</v>
      </c>
      <c r="D1584" s="90">
        <v>0</v>
      </c>
      <c r="E1584" s="75" t="s">
        <v>5494</v>
      </c>
    </row>
    <row r="1585" spans="1:5">
      <c r="A1585" s="82">
        <v>202352576</v>
      </c>
      <c r="B1585" s="83" t="s">
        <v>960</v>
      </c>
      <c r="C1585" s="82" t="s">
        <v>6117</v>
      </c>
      <c r="D1585" s="90">
        <v>50</v>
      </c>
      <c r="E1585" s="75" t="s">
        <v>5494</v>
      </c>
    </row>
    <row r="1586" spans="1:5">
      <c r="A1586" s="75">
        <v>17154656</v>
      </c>
      <c r="B1586" s="76" t="s">
        <v>961</v>
      </c>
      <c r="C1586" s="76">
        <v>840268860608</v>
      </c>
      <c r="D1586" s="90">
        <v>0</v>
      </c>
      <c r="E1586" s="75" t="s">
        <v>5494</v>
      </c>
    </row>
    <row r="1587" spans="1:5">
      <c r="A1587" s="82">
        <v>202352577</v>
      </c>
      <c r="B1587" s="83" t="s">
        <v>962</v>
      </c>
      <c r="C1587" s="82" t="s">
        <v>6118</v>
      </c>
      <c r="D1587" s="90">
        <v>50</v>
      </c>
      <c r="E1587" s="75" t="s">
        <v>5494</v>
      </c>
    </row>
    <row r="1588" spans="1:5">
      <c r="A1588" s="75">
        <v>17154643</v>
      </c>
      <c r="B1588" s="76" t="s">
        <v>963</v>
      </c>
      <c r="C1588" s="76">
        <v>840268860615</v>
      </c>
      <c r="D1588" s="90">
        <v>0</v>
      </c>
      <c r="E1588" s="75" t="s">
        <v>5494</v>
      </c>
    </row>
    <row r="1589" spans="1:5">
      <c r="A1589" s="82">
        <v>202352558</v>
      </c>
      <c r="B1589" s="83" t="s">
        <v>964</v>
      </c>
      <c r="C1589" s="82" t="s">
        <v>6119</v>
      </c>
      <c r="D1589" s="90">
        <v>50</v>
      </c>
      <c r="E1589" s="75" t="s">
        <v>5494</v>
      </c>
    </row>
    <row r="1590" spans="1:5">
      <c r="A1590" s="75">
        <v>17154644</v>
      </c>
      <c r="B1590" s="76" t="s">
        <v>965</v>
      </c>
      <c r="C1590" s="76">
        <v>840268860622</v>
      </c>
      <c r="D1590" s="90">
        <v>50</v>
      </c>
      <c r="E1590" s="75" t="s">
        <v>5494</v>
      </c>
    </row>
    <row r="1591" spans="1:5">
      <c r="A1591" s="82">
        <v>202352559</v>
      </c>
      <c r="B1591" s="83" t="s">
        <v>966</v>
      </c>
      <c r="C1591" s="82" t="s">
        <v>6120</v>
      </c>
      <c r="D1591" s="90">
        <v>50</v>
      </c>
      <c r="E1591" s="75" t="s">
        <v>5494</v>
      </c>
    </row>
    <row r="1592" spans="1:5">
      <c r="A1592" s="99">
        <v>206576795</v>
      </c>
      <c r="B1592" s="90" t="s">
        <v>8281</v>
      </c>
      <c r="C1592" s="89">
        <v>680034201644</v>
      </c>
      <c r="D1592" s="90">
        <v>0</v>
      </c>
      <c r="E1592" s="75" t="s">
        <v>5494</v>
      </c>
    </row>
    <row r="1593" spans="1:5">
      <c r="A1593" s="99">
        <v>206576791</v>
      </c>
      <c r="B1593" s="90" t="s">
        <v>8282</v>
      </c>
      <c r="C1593" s="89">
        <v>680034189140</v>
      </c>
      <c r="D1593" s="90">
        <v>0</v>
      </c>
      <c r="E1593" s="75" t="s">
        <v>5494</v>
      </c>
    </row>
    <row r="1594" spans="1:5">
      <c r="A1594" s="99">
        <v>206576805</v>
      </c>
      <c r="B1594" s="90" t="s">
        <v>8283</v>
      </c>
      <c r="C1594" s="89">
        <v>680034201651</v>
      </c>
      <c r="D1594" s="90">
        <v>50</v>
      </c>
      <c r="E1594" s="75" t="s">
        <v>5494</v>
      </c>
    </row>
    <row r="1595" spans="1:5">
      <c r="A1595" s="99">
        <v>206576804</v>
      </c>
      <c r="B1595" s="90" t="s">
        <v>8284</v>
      </c>
      <c r="C1595" s="89">
        <v>680034189157</v>
      </c>
      <c r="D1595" s="90">
        <v>50</v>
      </c>
      <c r="E1595" s="75" t="s">
        <v>5494</v>
      </c>
    </row>
    <row r="1596" spans="1:5">
      <c r="A1596" s="75">
        <v>17154693</v>
      </c>
      <c r="B1596" s="76" t="s">
        <v>967</v>
      </c>
      <c r="C1596" s="76">
        <v>840268860639</v>
      </c>
      <c r="D1596" s="90">
        <v>50</v>
      </c>
      <c r="E1596" s="75" t="s">
        <v>5494</v>
      </c>
    </row>
    <row r="1597" spans="1:5">
      <c r="A1597" s="82">
        <v>202352668</v>
      </c>
      <c r="B1597" s="83" t="s">
        <v>968</v>
      </c>
      <c r="C1597" s="82" t="s">
        <v>6121</v>
      </c>
      <c r="D1597" s="90">
        <v>50</v>
      </c>
      <c r="E1597" s="75" t="s">
        <v>5494</v>
      </c>
    </row>
    <row r="1598" spans="1:5">
      <c r="A1598" s="75">
        <v>17154694</v>
      </c>
      <c r="B1598" s="76" t="s">
        <v>969</v>
      </c>
      <c r="C1598" s="76">
        <v>840268860646</v>
      </c>
      <c r="D1598" s="90">
        <v>50</v>
      </c>
      <c r="E1598" s="75" t="s">
        <v>5494</v>
      </c>
    </row>
    <row r="1599" spans="1:5">
      <c r="A1599" s="82">
        <v>202352669</v>
      </c>
      <c r="B1599" s="83" t="s">
        <v>970</v>
      </c>
      <c r="C1599" s="82" t="s">
        <v>6122</v>
      </c>
      <c r="D1599" s="90">
        <v>50</v>
      </c>
      <c r="E1599" s="75" t="s">
        <v>5494</v>
      </c>
    </row>
    <row r="1600" spans="1:5">
      <c r="A1600" s="75">
        <v>17154645</v>
      </c>
      <c r="B1600" s="76" t="s">
        <v>971</v>
      </c>
      <c r="C1600" s="76">
        <v>840268860653</v>
      </c>
      <c r="D1600" s="90">
        <v>50</v>
      </c>
      <c r="E1600" s="75" t="s">
        <v>5494</v>
      </c>
    </row>
    <row r="1601" spans="1:5">
      <c r="A1601" s="82">
        <v>202352560</v>
      </c>
      <c r="B1601" s="83" t="s">
        <v>972</v>
      </c>
      <c r="C1601" s="82" t="s">
        <v>6123</v>
      </c>
      <c r="D1601" s="90">
        <v>50</v>
      </c>
      <c r="E1601" s="75" t="s">
        <v>5494</v>
      </c>
    </row>
    <row r="1602" spans="1:5">
      <c r="A1602" s="75">
        <v>17154646</v>
      </c>
      <c r="B1602" s="76" t="s">
        <v>973</v>
      </c>
      <c r="C1602" s="76">
        <v>840268860660</v>
      </c>
      <c r="D1602" s="90">
        <v>50</v>
      </c>
      <c r="E1602" s="75" t="s">
        <v>5494</v>
      </c>
    </row>
    <row r="1603" spans="1:5">
      <c r="A1603" s="82">
        <v>202352561</v>
      </c>
      <c r="B1603" s="83" t="s">
        <v>974</v>
      </c>
      <c r="C1603" s="82" t="s">
        <v>6124</v>
      </c>
      <c r="D1603" s="90">
        <v>50</v>
      </c>
      <c r="E1603" s="75" t="s">
        <v>5494</v>
      </c>
    </row>
    <row r="1604" spans="1:5">
      <c r="A1604" s="75">
        <v>17154731</v>
      </c>
      <c r="B1604" s="76" t="s">
        <v>975</v>
      </c>
      <c r="C1604" s="76">
        <v>840268860677</v>
      </c>
      <c r="D1604" s="90">
        <v>0</v>
      </c>
      <c r="E1604" s="75" t="s">
        <v>5494</v>
      </c>
    </row>
    <row r="1605" spans="1:5">
      <c r="A1605" s="82">
        <v>202352724</v>
      </c>
      <c r="B1605" s="83" t="s">
        <v>976</v>
      </c>
      <c r="C1605" s="82" t="s">
        <v>6125</v>
      </c>
      <c r="D1605" s="90">
        <v>0</v>
      </c>
      <c r="E1605" s="75" t="s">
        <v>5494</v>
      </c>
    </row>
    <row r="1606" spans="1:5">
      <c r="A1606" s="75">
        <v>17154732</v>
      </c>
      <c r="B1606" s="76" t="s">
        <v>977</v>
      </c>
      <c r="C1606" s="76">
        <v>840268860684</v>
      </c>
      <c r="D1606" s="90">
        <v>50</v>
      </c>
      <c r="E1606" s="75" t="s">
        <v>5494</v>
      </c>
    </row>
    <row r="1607" spans="1:5">
      <c r="A1607" s="82">
        <v>202352725</v>
      </c>
      <c r="B1607" s="83" t="s">
        <v>978</v>
      </c>
      <c r="C1607" s="82" t="s">
        <v>6126</v>
      </c>
      <c r="D1607" s="90">
        <v>50</v>
      </c>
      <c r="E1607" s="75" t="s">
        <v>5494</v>
      </c>
    </row>
    <row r="1608" spans="1:5">
      <c r="A1608" s="75">
        <v>17154665</v>
      </c>
      <c r="B1608" s="76" t="s">
        <v>979</v>
      </c>
      <c r="C1608" s="76">
        <v>840268860691</v>
      </c>
      <c r="D1608" s="90">
        <v>50</v>
      </c>
      <c r="E1608" s="75" t="s">
        <v>5494</v>
      </c>
    </row>
    <row r="1609" spans="1:5">
      <c r="A1609" s="82">
        <v>202352591</v>
      </c>
      <c r="B1609" s="83" t="s">
        <v>980</v>
      </c>
      <c r="C1609" s="76">
        <v>680034201583</v>
      </c>
      <c r="D1609" s="90">
        <v>50</v>
      </c>
      <c r="E1609" s="75" t="s">
        <v>5494</v>
      </c>
    </row>
    <row r="1610" spans="1:5">
      <c r="A1610" s="75">
        <v>17154666</v>
      </c>
      <c r="B1610" s="76" t="s">
        <v>981</v>
      </c>
      <c r="C1610" s="76">
        <v>840268860707</v>
      </c>
      <c r="D1610" s="90">
        <v>50</v>
      </c>
      <c r="E1610" s="75" t="s">
        <v>5494</v>
      </c>
    </row>
    <row r="1611" spans="1:5">
      <c r="A1611" s="82">
        <v>202352592</v>
      </c>
      <c r="B1611" s="83" t="s">
        <v>982</v>
      </c>
      <c r="C1611" s="76">
        <v>680034201590</v>
      </c>
      <c r="D1611" s="90">
        <v>50</v>
      </c>
      <c r="E1611" s="75" t="s">
        <v>5494</v>
      </c>
    </row>
    <row r="1612" spans="1:5">
      <c r="A1612" s="99">
        <v>206576806</v>
      </c>
      <c r="B1612" s="90" t="s">
        <v>8285</v>
      </c>
      <c r="C1612" s="89">
        <v>680034188921</v>
      </c>
      <c r="D1612" s="90">
        <v>0</v>
      </c>
      <c r="E1612" s="75" t="s">
        <v>5494</v>
      </c>
    </row>
    <row r="1613" spans="1:5">
      <c r="A1613" s="99">
        <v>206576807</v>
      </c>
      <c r="B1613" s="90" t="s">
        <v>8286</v>
      </c>
      <c r="C1613" s="99">
        <v>680034189164</v>
      </c>
      <c r="D1613" s="90">
        <v>0</v>
      </c>
      <c r="E1613" s="75" t="s">
        <v>5494</v>
      </c>
    </row>
    <row r="1614" spans="1:5">
      <c r="A1614" s="99">
        <v>206576769</v>
      </c>
      <c r="B1614" s="90" t="s">
        <v>8287</v>
      </c>
      <c r="C1614" s="99">
        <v>680034188938</v>
      </c>
      <c r="D1614" s="90">
        <v>50</v>
      </c>
      <c r="E1614" s="75" t="s">
        <v>5494</v>
      </c>
    </row>
    <row r="1615" spans="1:5">
      <c r="A1615" s="99">
        <v>206576771</v>
      </c>
      <c r="B1615" s="90" t="s">
        <v>8288</v>
      </c>
      <c r="C1615" s="99">
        <v>680034189171</v>
      </c>
      <c r="D1615" s="90">
        <v>50</v>
      </c>
      <c r="E1615" s="75" t="s">
        <v>5494</v>
      </c>
    </row>
    <row r="1616" spans="1:5">
      <c r="A1616" s="75">
        <v>17154683</v>
      </c>
      <c r="B1616" s="76" t="s">
        <v>983</v>
      </c>
      <c r="C1616" s="76">
        <v>840268860714</v>
      </c>
      <c r="D1616" s="90">
        <v>50</v>
      </c>
      <c r="E1616" s="75" t="s">
        <v>5494</v>
      </c>
    </row>
    <row r="1617" spans="1:5">
      <c r="A1617" s="82">
        <v>202352649</v>
      </c>
      <c r="B1617" s="83" t="s">
        <v>984</v>
      </c>
      <c r="C1617" s="82" t="s">
        <v>6127</v>
      </c>
      <c r="D1617" s="90">
        <v>50</v>
      </c>
      <c r="E1617" s="75" t="s">
        <v>5494</v>
      </c>
    </row>
    <row r="1618" spans="1:5">
      <c r="A1618" s="75">
        <v>17154684</v>
      </c>
      <c r="B1618" s="76" t="s">
        <v>985</v>
      </c>
      <c r="C1618" s="76">
        <v>840268860721</v>
      </c>
      <c r="D1618" s="90">
        <v>50</v>
      </c>
      <c r="E1618" s="75" t="s">
        <v>5494</v>
      </c>
    </row>
    <row r="1619" spans="1:5">
      <c r="A1619" s="82">
        <v>202352650</v>
      </c>
      <c r="B1619" s="83" t="s">
        <v>986</v>
      </c>
      <c r="C1619" s="82" t="s">
        <v>6128</v>
      </c>
      <c r="D1619" s="90">
        <v>50</v>
      </c>
      <c r="E1619" s="75" t="s">
        <v>5494</v>
      </c>
    </row>
    <row r="1620" spans="1:5">
      <c r="A1620" s="75">
        <v>17154661</v>
      </c>
      <c r="B1620" s="76" t="s">
        <v>987</v>
      </c>
      <c r="C1620" s="76">
        <v>840268860738</v>
      </c>
      <c r="D1620" s="90">
        <v>50</v>
      </c>
      <c r="E1620" s="75" t="s">
        <v>5494</v>
      </c>
    </row>
    <row r="1621" spans="1:5">
      <c r="A1621" s="82">
        <v>202352587</v>
      </c>
      <c r="B1621" s="83" t="s">
        <v>988</v>
      </c>
      <c r="C1621" s="82" t="s">
        <v>6129</v>
      </c>
      <c r="D1621" s="90">
        <v>50</v>
      </c>
      <c r="E1621" s="75" t="s">
        <v>5494</v>
      </c>
    </row>
    <row r="1622" spans="1:5">
      <c r="A1622" s="75">
        <v>17154662</v>
      </c>
      <c r="B1622" s="76" t="s">
        <v>989</v>
      </c>
      <c r="C1622" s="76">
        <v>840268860745</v>
      </c>
      <c r="D1622" s="90">
        <v>50</v>
      </c>
      <c r="E1622" s="75" t="s">
        <v>5494</v>
      </c>
    </row>
    <row r="1623" spans="1:5">
      <c r="A1623" s="82">
        <v>202352588</v>
      </c>
      <c r="B1623" s="83" t="s">
        <v>990</v>
      </c>
      <c r="C1623" s="82" t="s">
        <v>6130</v>
      </c>
      <c r="D1623" s="90">
        <v>50</v>
      </c>
      <c r="E1623" s="75" t="s">
        <v>5494</v>
      </c>
    </row>
    <row r="1624" spans="1:5">
      <c r="A1624" s="75">
        <v>17154729</v>
      </c>
      <c r="B1624" s="76" t="s">
        <v>991</v>
      </c>
      <c r="C1624" s="76">
        <v>840268860776</v>
      </c>
      <c r="D1624" s="90">
        <v>0</v>
      </c>
      <c r="E1624" s="75" t="s">
        <v>5494</v>
      </c>
    </row>
    <row r="1625" spans="1:5">
      <c r="A1625" s="82">
        <v>202352722</v>
      </c>
      <c r="B1625" s="83" t="s">
        <v>992</v>
      </c>
      <c r="C1625" s="82" t="s">
        <v>6131</v>
      </c>
      <c r="D1625" s="90">
        <v>50</v>
      </c>
      <c r="E1625" s="75" t="s">
        <v>5494</v>
      </c>
    </row>
    <row r="1626" spans="1:5">
      <c r="A1626" s="75">
        <v>17154730</v>
      </c>
      <c r="B1626" s="76" t="s">
        <v>993</v>
      </c>
      <c r="C1626" s="76">
        <v>840268860783</v>
      </c>
      <c r="D1626" s="90">
        <v>0</v>
      </c>
      <c r="E1626" s="75" t="s">
        <v>5494</v>
      </c>
    </row>
    <row r="1627" spans="1:5">
      <c r="A1627" s="82">
        <v>202352723</v>
      </c>
      <c r="B1627" s="83" t="s">
        <v>994</v>
      </c>
      <c r="C1627" s="82" t="s">
        <v>6132</v>
      </c>
      <c r="D1627" s="90">
        <v>50</v>
      </c>
      <c r="E1627" s="75" t="s">
        <v>5494</v>
      </c>
    </row>
    <row r="1628" spans="1:5">
      <c r="A1628" s="99">
        <v>206576772</v>
      </c>
      <c r="B1628" s="90" t="s">
        <v>8289</v>
      </c>
      <c r="C1628" s="99">
        <v>680034188945</v>
      </c>
      <c r="D1628" s="90">
        <v>0</v>
      </c>
      <c r="E1628" s="75" t="s">
        <v>5494</v>
      </c>
    </row>
    <row r="1629" spans="1:5">
      <c r="A1629" s="99">
        <v>206576773</v>
      </c>
      <c r="B1629" s="90" t="s">
        <v>8290</v>
      </c>
      <c r="C1629" s="99">
        <v>680034189188</v>
      </c>
      <c r="D1629" s="90">
        <v>50</v>
      </c>
      <c r="E1629" s="75" t="s">
        <v>5494</v>
      </c>
    </row>
    <row r="1630" spans="1:5">
      <c r="A1630" s="99">
        <v>206576774</v>
      </c>
      <c r="B1630" s="90" t="s">
        <v>8291</v>
      </c>
      <c r="C1630" s="99">
        <v>680034188952</v>
      </c>
      <c r="D1630" s="90">
        <v>50</v>
      </c>
      <c r="E1630" s="75" t="s">
        <v>5494</v>
      </c>
    </row>
    <row r="1631" spans="1:5">
      <c r="A1631" s="99">
        <v>206576777</v>
      </c>
      <c r="B1631" s="90" t="s">
        <v>8292</v>
      </c>
      <c r="C1631" s="99">
        <v>680034189195</v>
      </c>
      <c r="D1631" s="90">
        <v>50</v>
      </c>
      <c r="E1631" s="75" t="s">
        <v>5494</v>
      </c>
    </row>
    <row r="1632" spans="1:5">
      <c r="A1632" s="75">
        <v>17154679</v>
      </c>
      <c r="B1632" s="76" t="s">
        <v>995</v>
      </c>
      <c r="C1632" s="76">
        <v>840268860790</v>
      </c>
      <c r="D1632" s="90">
        <v>50</v>
      </c>
      <c r="E1632" s="75" t="s">
        <v>5494</v>
      </c>
    </row>
    <row r="1633" spans="1:5">
      <c r="A1633" s="82">
        <v>202352638</v>
      </c>
      <c r="B1633" s="83" t="s">
        <v>996</v>
      </c>
      <c r="C1633" s="82" t="s">
        <v>6133</v>
      </c>
      <c r="D1633" s="90">
        <v>50</v>
      </c>
      <c r="E1633" s="75" t="s">
        <v>5494</v>
      </c>
    </row>
    <row r="1634" spans="1:5">
      <c r="A1634" s="75">
        <v>17154680</v>
      </c>
      <c r="B1634" s="76" t="s">
        <v>997</v>
      </c>
      <c r="C1634" s="76">
        <v>840268860806</v>
      </c>
      <c r="D1634" s="90">
        <v>50</v>
      </c>
      <c r="E1634" s="75" t="s">
        <v>5494</v>
      </c>
    </row>
    <row r="1635" spans="1:5">
      <c r="A1635" s="82">
        <v>202352639</v>
      </c>
      <c r="B1635" s="83" t="s">
        <v>998</v>
      </c>
      <c r="C1635" s="82" t="s">
        <v>6134</v>
      </c>
      <c r="D1635" s="90">
        <v>50</v>
      </c>
      <c r="E1635" s="75" t="s">
        <v>5494</v>
      </c>
    </row>
    <row r="1636" spans="1:5">
      <c r="A1636" s="75">
        <v>17154687</v>
      </c>
      <c r="B1636" s="76" t="s">
        <v>999</v>
      </c>
      <c r="C1636" s="76">
        <v>840268860813</v>
      </c>
      <c r="D1636" s="90">
        <v>0</v>
      </c>
      <c r="E1636" s="75" t="s">
        <v>5494</v>
      </c>
    </row>
    <row r="1637" spans="1:5">
      <c r="A1637" s="82">
        <v>202352655</v>
      </c>
      <c r="B1637" s="83" t="s">
        <v>1000</v>
      </c>
      <c r="C1637" s="82" t="s">
        <v>6135</v>
      </c>
      <c r="D1637" s="90">
        <v>50</v>
      </c>
      <c r="E1637" s="75" t="s">
        <v>5494</v>
      </c>
    </row>
    <row r="1638" spans="1:5">
      <c r="A1638" s="75">
        <v>17154688</v>
      </c>
      <c r="B1638" s="76" t="s">
        <v>1001</v>
      </c>
      <c r="C1638" s="76">
        <v>840268860820</v>
      </c>
      <c r="D1638" s="90">
        <v>0</v>
      </c>
      <c r="E1638" s="75" t="s">
        <v>5494</v>
      </c>
    </row>
    <row r="1639" spans="1:5">
      <c r="A1639" s="82">
        <v>202352656</v>
      </c>
      <c r="B1639" s="83" t="s">
        <v>1002</v>
      </c>
      <c r="C1639" s="82" t="s">
        <v>6136</v>
      </c>
      <c r="D1639" s="90">
        <v>50</v>
      </c>
      <c r="E1639" s="75" t="s">
        <v>5494</v>
      </c>
    </row>
    <row r="1640" spans="1:5">
      <c r="A1640" s="75">
        <v>17154639</v>
      </c>
      <c r="B1640" s="76" t="s">
        <v>1003</v>
      </c>
      <c r="C1640" s="76">
        <v>840268860837</v>
      </c>
      <c r="D1640" s="90">
        <v>0</v>
      </c>
      <c r="E1640" s="75" t="s">
        <v>5494</v>
      </c>
    </row>
    <row r="1641" spans="1:5">
      <c r="A1641" s="82">
        <v>202352553</v>
      </c>
      <c r="B1641" s="83" t="s">
        <v>1004</v>
      </c>
      <c r="C1641" s="82" t="s">
        <v>6137</v>
      </c>
      <c r="D1641" s="90">
        <v>0</v>
      </c>
      <c r="E1641" s="75" t="s">
        <v>5494</v>
      </c>
    </row>
    <row r="1642" spans="1:5">
      <c r="A1642" s="75">
        <v>17154640</v>
      </c>
      <c r="B1642" s="76" t="s">
        <v>1005</v>
      </c>
      <c r="C1642" s="76">
        <v>840268860844</v>
      </c>
      <c r="D1642" s="90">
        <v>50</v>
      </c>
      <c r="E1642" s="75" t="s">
        <v>5494</v>
      </c>
    </row>
    <row r="1643" spans="1:5">
      <c r="A1643" s="82">
        <v>202352554</v>
      </c>
      <c r="B1643" s="83" t="s">
        <v>1006</v>
      </c>
      <c r="C1643" s="82" t="s">
        <v>6138</v>
      </c>
      <c r="D1643" s="90">
        <v>50</v>
      </c>
      <c r="E1643" s="75" t="s">
        <v>5494</v>
      </c>
    </row>
    <row r="1644" spans="1:5">
      <c r="A1644" s="99">
        <v>206576779</v>
      </c>
      <c r="B1644" s="90" t="s">
        <v>8293</v>
      </c>
      <c r="C1644" s="99">
        <v>680034188969</v>
      </c>
      <c r="D1644" s="90">
        <v>50</v>
      </c>
      <c r="E1644" s="75" t="s">
        <v>5494</v>
      </c>
    </row>
    <row r="1645" spans="1:5">
      <c r="A1645" s="99">
        <v>206576781</v>
      </c>
      <c r="B1645" s="90" t="s">
        <v>8294</v>
      </c>
      <c r="C1645" s="99">
        <v>680034189201</v>
      </c>
      <c r="D1645" s="90">
        <v>50</v>
      </c>
      <c r="E1645" s="75" t="s">
        <v>5494</v>
      </c>
    </row>
    <row r="1646" spans="1:5">
      <c r="A1646" s="99">
        <v>206576783</v>
      </c>
      <c r="B1646" s="90" t="s">
        <v>8295</v>
      </c>
      <c r="C1646" s="99">
        <v>680034188976</v>
      </c>
      <c r="D1646" s="90">
        <v>50</v>
      </c>
      <c r="E1646" s="75" t="s">
        <v>5494</v>
      </c>
    </row>
    <row r="1647" spans="1:5">
      <c r="A1647" s="99">
        <v>206576786</v>
      </c>
      <c r="B1647" s="90" t="s">
        <v>8296</v>
      </c>
      <c r="C1647" s="99">
        <v>680034189218</v>
      </c>
      <c r="D1647" s="90">
        <v>50</v>
      </c>
      <c r="E1647" s="75" t="s">
        <v>5494</v>
      </c>
    </row>
    <row r="1648" spans="1:5">
      <c r="A1648" s="75">
        <v>17154691</v>
      </c>
      <c r="B1648" s="76" t="s">
        <v>1007</v>
      </c>
      <c r="C1648" s="76">
        <v>840268860851</v>
      </c>
      <c r="D1648" s="90">
        <v>0</v>
      </c>
      <c r="E1648" s="75" t="s">
        <v>5494</v>
      </c>
    </row>
    <row r="1649" spans="1:5">
      <c r="A1649" s="82">
        <v>202352662</v>
      </c>
      <c r="B1649" s="83" t="s">
        <v>1008</v>
      </c>
      <c r="C1649" s="82" t="s">
        <v>6139</v>
      </c>
      <c r="D1649" s="90">
        <v>50</v>
      </c>
      <c r="E1649" s="75" t="s">
        <v>5494</v>
      </c>
    </row>
    <row r="1650" spans="1:5">
      <c r="A1650" s="75">
        <v>17154692</v>
      </c>
      <c r="B1650" s="76" t="s">
        <v>1009</v>
      </c>
      <c r="C1650" s="76">
        <v>840268860868</v>
      </c>
      <c r="D1650" s="90">
        <v>0</v>
      </c>
      <c r="E1650" s="75" t="s">
        <v>5494</v>
      </c>
    </row>
    <row r="1651" spans="1:5">
      <c r="A1651" s="82">
        <v>202352663</v>
      </c>
      <c r="B1651" s="83" t="s">
        <v>1010</v>
      </c>
      <c r="C1651" s="82" t="s">
        <v>6140</v>
      </c>
      <c r="D1651" s="90">
        <v>50</v>
      </c>
      <c r="E1651" s="75" t="s">
        <v>5494</v>
      </c>
    </row>
    <row r="1652" spans="1:5">
      <c r="A1652" s="75">
        <v>17154723</v>
      </c>
      <c r="B1652" s="76" t="s">
        <v>1011</v>
      </c>
      <c r="C1652" s="76">
        <v>840268860875</v>
      </c>
      <c r="D1652" s="90">
        <v>0</v>
      </c>
      <c r="E1652" s="75" t="s">
        <v>5494</v>
      </c>
    </row>
    <row r="1653" spans="1:5">
      <c r="A1653" s="82">
        <v>202352714</v>
      </c>
      <c r="B1653" s="83" t="s">
        <v>1012</v>
      </c>
      <c r="C1653" s="82" t="s">
        <v>6141</v>
      </c>
      <c r="D1653" s="90">
        <v>0</v>
      </c>
      <c r="E1653" s="75" t="s">
        <v>5494</v>
      </c>
    </row>
    <row r="1654" spans="1:5">
      <c r="A1654" s="75">
        <v>17154724</v>
      </c>
      <c r="B1654" s="76" t="s">
        <v>1013</v>
      </c>
      <c r="C1654" s="76">
        <v>840268860882</v>
      </c>
      <c r="D1654" s="90">
        <v>50</v>
      </c>
      <c r="E1654" s="75" t="s">
        <v>5494</v>
      </c>
    </row>
    <row r="1655" spans="1:5">
      <c r="A1655" s="82">
        <v>202352715</v>
      </c>
      <c r="B1655" s="83" t="s">
        <v>1014</v>
      </c>
      <c r="C1655" s="82" t="s">
        <v>6142</v>
      </c>
      <c r="D1655" s="90">
        <v>50</v>
      </c>
      <c r="E1655" s="75" t="s">
        <v>5494</v>
      </c>
    </row>
    <row r="1656" spans="1:5">
      <c r="A1656" s="99">
        <v>206576770</v>
      </c>
      <c r="B1656" s="90" t="s">
        <v>8297</v>
      </c>
      <c r="C1656" s="99">
        <v>680034188983</v>
      </c>
      <c r="D1656" s="90">
        <v>50</v>
      </c>
      <c r="E1656" s="75" t="s">
        <v>5494</v>
      </c>
    </row>
    <row r="1657" spans="1:5">
      <c r="A1657" s="99">
        <v>206576775</v>
      </c>
      <c r="B1657" s="90" t="s">
        <v>8298</v>
      </c>
      <c r="C1657" s="99">
        <v>680034189225</v>
      </c>
      <c r="D1657" s="90">
        <v>0</v>
      </c>
      <c r="E1657" s="75" t="s">
        <v>5494</v>
      </c>
    </row>
    <row r="1658" spans="1:5">
      <c r="A1658" s="99">
        <v>206576776</v>
      </c>
      <c r="B1658" s="90" t="s">
        <v>8299</v>
      </c>
      <c r="C1658" s="99">
        <v>680034188990</v>
      </c>
      <c r="D1658" s="90">
        <v>50</v>
      </c>
      <c r="E1658" s="75" t="s">
        <v>5494</v>
      </c>
    </row>
    <row r="1659" spans="1:5">
      <c r="A1659" s="99">
        <v>206576778</v>
      </c>
      <c r="B1659" s="90" t="s">
        <v>8300</v>
      </c>
      <c r="C1659" s="99">
        <v>680034189232</v>
      </c>
      <c r="D1659" s="90">
        <v>50</v>
      </c>
      <c r="E1659" s="75" t="s">
        <v>5494</v>
      </c>
    </row>
    <row r="1660" spans="1:5">
      <c r="A1660" s="99">
        <v>206576780</v>
      </c>
      <c r="B1660" s="90" t="s">
        <v>8301</v>
      </c>
      <c r="C1660" s="99">
        <v>680034189003</v>
      </c>
      <c r="D1660" s="90">
        <v>0</v>
      </c>
      <c r="E1660" s="75" t="s">
        <v>5494</v>
      </c>
    </row>
    <row r="1661" spans="1:5">
      <c r="A1661" s="99">
        <v>206576782</v>
      </c>
      <c r="B1661" s="90" t="s">
        <v>8302</v>
      </c>
      <c r="C1661" s="99">
        <v>680034189249</v>
      </c>
      <c r="D1661" s="90">
        <v>50</v>
      </c>
      <c r="E1661" s="75" t="s">
        <v>5494</v>
      </c>
    </row>
    <row r="1662" spans="1:5">
      <c r="A1662" s="99">
        <v>206576784</v>
      </c>
      <c r="B1662" s="90" t="s">
        <v>8303</v>
      </c>
      <c r="C1662" s="99">
        <v>680034189010</v>
      </c>
      <c r="D1662" s="90">
        <v>50</v>
      </c>
      <c r="E1662" s="75" t="s">
        <v>5494</v>
      </c>
    </row>
    <row r="1663" spans="1:5">
      <c r="A1663" s="99">
        <v>206576785</v>
      </c>
      <c r="B1663" s="90" t="s">
        <v>8304</v>
      </c>
      <c r="C1663" s="99">
        <v>680034189256</v>
      </c>
      <c r="D1663" s="90">
        <v>50</v>
      </c>
      <c r="E1663" s="75" t="s">
        <v>5494</v>
      </c>
    </row>
    <row r="1664" spans="1:5">
      <c r="A1664" s="75">
        <v>17154695</v>
      </c>
      <c r="B1664" s="76" t="s">
        <v>1015</v>
      </c>
      <c r="C1664" s="76">
        <v>840268860899</v>
      </c>
      <c r="D1664" s="90">
        <v>50</v>
      </c>
      <c r="E1664" s="75" t="s">
        <v>5494</v>
      </c>
    </row>
    <row r="1665" spans="1:5">
      <c r="A1665" s="75">
        <v>17154696</v>
      </c>
      <c r="B1665" s="76" t="s">
        <v>1016</v>
      </c>
      <c r="C1665" s="76">
        <v>840268860905</v>
      </c>
      <c r="D1665" s="90">
        <v>50</v>
      </c>
      <c r="E1665" s="75" t="s">
        <v>5494</v>
      </c>
    </row>
    <row r="1666" spans="1:5">
      <c r="A1666" s="99">
        <v>206576787</v>
      </c>
      <c r="B1666" s="90" t="s">
        <v>8305</v>
      </c>
      <c r="C1666" s="99">
        <v>680034189027</v>
      </c>
      <c r="D1666" s="90">
        <v>0</v>
      </c>
      <c r="E1666" s="75" t="s">
        <v>5494</v>
      </c>
    </row>
    <row r="1667" spans="1:5">
      <c r="A1667" s="99">
        <v>206576788</v>
      </c>
      <c r="B1667" s="90" t="s">
        <v>8306</v>
      </c>
      <c r="C1667" s="99">
        <v>680034189263</v>
      </c>
      <c r="D1667" s="90">
        <v>0</v>
      </c>
      <c r="E1667" s="75" t="s">
        <v>5494</v>
      </c>
    </row>
    <row r="1668" spans="1:5">
      <c r="A1668" s="99">
        <v>206576789</v>
      </c>
      <c r="B1668" s="90" t="s">
        <v>8307</v>
      </c>
      <c r="C1668" s="99">
        <v>680034189034</v>
      </c>
      <c r="D1668" s="90">
        <v>50</v>
      </c>
      <c r="E1668" s="75" t="s">
        <v>5494</v>
      </c>
    </row>
    <row r="1669" spans="1:5">
      <c r="A1669" s="99">
        <v>206576768</v>
      </c>
      <c r="B1669" s="90" t="s">
        <v>8308</v>
      </c>
      <c r="C1669" s="99">
        <v>680034189270</v>
      </c>
      <c r="D1669" s="90">
        <v>50</v>
      </c>
      <c r="E1669" s="75" t="s">
        <v>5494</v>
      </c>
    </row>
    <row r="1670" spans="1:5">
      <c r="A1670" s="75">
        <v>17154659</v>
      </c>
      <c r="B1670" s="76" t="s">
        <v>1017</v>
      </c>
      <c r="C1670" s="76">
        <v>840268860912</v>
      </c>
      <c r="D1670" s="90">
        <v>0</v>
      </c>
      <c r="E1670" s="75" t="s">
        <v>5494</v>
      </c>
    </row>
    <row r="1671" spans="1:5">
      <c r="A1671" s="82">
        <v>202352580</v>
      </c>
      <c r="B1671" s="83" t="s">
        <v>1018</v>
      </c>
      <c r="C1671" s="82" t="s">
        <v>6143</v>
      </c>
      <c r="D1671" s="90">
        <v>50</v>
      </c>
      <c r="E1671" s="75" t="s">
        <v>5494</v>
      </c>
    </row>
    <row r="1672" spans="1:5">
      <c r="A1672" s="75">
        <v>17154660</v>
      </c>
      <c r="B1672" s="76" t="s">
        <v>1019</v>
      </c>
      <c r="C1672" s="76">
        <v>840268860929</v>
      </c>
      <c r="D1672" s="90">
        <v>50</v>
      </c>
      <c r="E1672" s="75" t="s">
        <v>5494</v>
      </c>
    </row>
    <row r="1673" spans="1:5">
      <c r="A1673" s="82">
        <v>202352581</v>
      </c>
      <c r="B1673" s="83" t="s">
        <v>1020</v>
      </c>
      <c r="C1673" s="82" t="s">
        <v>6144</v>
      </c>
      <c r="D1673" s="90">
        <v>50</v>
      </c>
      <c r="E1673" s="75" t="s">
        <v>5494</v>
      </c>
    </row>
    <row r="1674" spans="1:5">
      <c r="A1674" s="75">
        <v>17154673</v>
      </c>
      <c r="B1674" s="76" t="s">
        <v>1021</v>
      </c>
      <c r="C1674" s="76">
        <v>840268860936</v>
      </c>
      <c r="D1674" s="90">
        <v>50</v>
      </c>
      <c r="E1674" s="75" t="s">
        <v>5494</v>
      </c>
    </row>
    <row r="1675" spans="1:5">
      <c r="A1675" s="82">
        <v>202352629</v>
      </c>
      <c r="B1675" s="83" t="s">
        <v>1022</v>
      </c>
      <c r="C1675" s="82" t="s">
        <v>6145</v>
      </c>
      <c r="D1675" s="90">
        <v>0</v>
      </c>
      <c r="E1675" s="75" t="s">
        <v>5494</v>
      </c>
    </row>
    <row r="1676" spans="1:5">
      <c r="A1676" s="75">
        <v>17154674</v>
      </c>
      <c r="B1676" s="76" t="s">
        <v>1023</v>
      </c>
      <c r="C1676" s="76">
        <v>840268860943</v>
      </c>
      <c r="D1676" s="90">
        <v>50</v>
      </c>
      <c r="E1676" s="75" t="s">
        <v>5494</v>
      </c>
    </row>
    <row r="1677" spans="1:5">
      <c r="A1677" s="82">
        <v>202352630</v>
      </c>
      <c r="B1677" s="83" t="s">
        <v>1024</v>
      </c>
      <c r="C1677" s="82" t="s">
        <v>6146</v>
      </c>
      <c r="D1677" s="90">
        <v>50</v>
      </c>
      <c r="E1677" s="75" t="s">
        <v>5494</v>
      </c>
    </row>
    <row r="1678" spans="1:5">
      <c r="A1678" s="75">
        <v>17154715</v>
      </c>
      <c r="B1678" s="76" t="s">
        <v>1025</v>
      </c>
      <c r="C1678" s="76">
        <v>840268860950</v>
      </c>
      <c r="D1678" s="90">
        <v>50</v>
      </c>
      <c r="E1678" s="75" t="s">
        <v>5494</v>
      </c>
    </row>
    <row r="1679" spans="1:5">
      <c r="A1679" s="82">
        <v>202352694</v>
      </c>
      <c r="B1679" s="83" t="s">
        <v>1026</v>
      </c>
      <c r="C1679" s="82" t="s">
        <v>6147</v>
      </c>
      <c r="D1679" s="90">
        <v>50</v>
      </c>
      <c r="E1679" s="75" t="s">
        <v>5494</v>
      </c>
    </row>
    <row r="1680" spans="1:5">
      <c r="A1680" s="75">
        <v>17154716</v>
      </c>
      <c r="B1680" s="76" t="s">
        <v>1027</v>
      </c>
      <c r="C1680" s="76">
        <v>840268860967</v>
      </c>
      <c r="D1680" s="90">
        <v>50</v>
      </c>
      <c r="E1680" s="75" t="s">
        <v>5494</v>
      </c>
    </row>
    <row r="1681" spans="1:5">
      <c r="A1681" s="82">
        <v>202352695</v>
      </c>
      <c r="B1681" s="83" t="s">
        <v>4423</v>
      </c>
      <c r="C1681" s="82" t="s">
        <v>6148</v>
      </c>
      <c r="D1681" s="90">
        <v>50</v>
      </c>
      <c r="E1681" s="75" t="s">
        <v>5494</v>
      </c>
    </row>
    <row r="1682" spans="1:5">
      <c r="A1682" s="75">
        <v>17154709</v>
      </c>
      <c r="B1682" s="76" t="s">
        <v>1028</v>
      </c>
      <c r="C1682" s="76">
        <v>840268860998</v>
      </c>
      <c r="D1682" s="90">
        <v>50</v>
      </c>
      <c r="E1682" s="75" t="s">
        <v>5494</v>
      </c>
    </row>
    <row r="1683" spans="1:5">
      <c r="A1683" s="82">
        <v>202352683</v>
      </c>
      <c r="B1683" s="83" t="s">
        <v>1029</v>
      </c>
      <c r="C1683" s="82" t="s">
        <v>6149</v>
      </c>
      <c r="D1683" s="90">
        <v>50</v>
      </c>
      <c r="E1683" s="75" t="s">
        <v>5494</v>
      </c>
    </row>
    <row r="1684" spans="1:5">
      <c r="A1684" s="75">
        <v>17154710</v>
      </c>
      <c r="B1684" s="76" t="s">
        <v>1030</v>
      </c>
      <c r="C1684" s="76">
        <v>840268861001</v>
      </c>
      <c r="D1684" s="90">
        <v>50</v>
      </c>
      <c r="E1684" s="75" t="s">
        <v>5494</v>
      </c>
    </row>
    <row r="1685" spans="1:5">
      <c r="A1685" s="82">
        <v>202352684</v>
      </c>
      <c r="B1685" s="83" t="s">
        <v>1031</v>
      </c>
      <c r="C1685" s="82" t="s">
        <v>6150</v>
      </c>
      <c r="D1685" s="90">
        <v>50</v>
      </c>
      <c r="E1685" s="75" t="s">
        <v>5494</v>
      </c>
    </row>
    <row r="1686" spans="1:5">
      <c r="A1686" s="75">
        <v>17154703</v>
      </c>
      <c r="B1686" s="76" t="s">
        <v>1032</v>
      </c>
      <c r="C1686" s="76">
        <v>840268861018</v>
      </c>
      <c r="D1686" s="90">
        <v>50</v>
      </c>
      <c r="E1686" s="75" t="s">
        <v>5494</v>
      </c>
    </row>
    <row r="1687" spans="1:5">
      <c r="A1687" s="82">
        <v>202352675</v>
      </c>
      <c r="B1687" s="83" t="s">
        <v>1033</v>
      </c>
      <c r="C1687" s="82" t="s">
        <v>6151</v>
      </c>
      <c r="D1687" s="90">
        <v>50</v>
      </c>
      <c r="E1687" s="75" t="s">
        <v>5494</v>
      </c>
    </row>
    <row r="1688" spans="1:5">
      <c r="A1688" s="75">
        <v>17154704</v>
      </c>
      <c r="B1688" s="76" t="s">
        <v>1034</v>
      </c>
      <c r="C1688" s="76">
        <v>840268861025</v>
      </c>
      <c r="D1688" s="90">
        <v>50</v>
      </c>
      <c r="E1688" s="75" t="s">
        <v>5494</v>
      </c>
    </row>
    <row r="1689" spans="1:5">
      <c r="A1689" s="82">
        <v>202352676</v>
      </c>
      <c r="B1689" s="83" t="s">
        <v>1035</v>
      </c>
      <c r="C1689" s="82" t="s">
        <v>6152</v>
      </c>
      <c r="D1689" s="90">
        <v>50</v>
      </c>
      <c r="E1689" s="75" t="s">
        <v>5494</v>
      </c>
    </row>
    <row r="1690" spans="1:5">
      <c r="A1690" s="75">
        <v>17154637</v>
      </c>
      <c r="B1690" s="76" t="s">
        <v>1036</v>
      </c>
      <c r="C1690" s="76">
        <v>840268861032</v>
      </c>
      <c r="D1690" s="90">
        <v>0</v>
      </c>
      <c r="E1690" s="75" t="s">
        <v>5494</v>
      </c>
    </row>
    <row r="1691" spans="1:5">
      <c r="A1691" s="82">
        <v>202352547</v>
      </c>
      <c r="B1691" s="83" t="s">
        <v>1037</v>
      </c>
      <c r="C1691" s="82" t="s">
        <v>6153</v>
      </c>
      <c r="D1691" s="90">
        <v>50</v>
      </c>
      <c r="E1691" s="75" t="s">
        <v>5494</v>
      </c>
    </row>
    <row r="1692" spans="1:5">
      <c r="A1692" s="75">
        <v>17154638</v>
      </c>
      <c r="B1692" s="76" t="s">
        <v>1038</v>
      </c>
      <c r="C1692" s="76">
        <v>840268861049</v>
      </c>
      <c r="D1692" s="90">
        <v>0</v>
      </c>
      <c r="E1692" s="75" t="s">
        <v>5494</v>
      </c>
    </row>
    <row r="1693" spans="1:5">
      <c r="A1693" s="82">
        <v>202352548</v>
      </c>
      <c r="B1693" s="83" t="s">
        <v>1039</v>
      </c>
      <c r="C1693" s="82" t="s">
        <v>6154</v>
      </c>
      <c r="D1693" s="90">
        <v>50</v>
      </c>
      <c r="E1693" s="75" t="s">
        <v>5494</v>
      </c>
    </row>
    <row r="1694" spans="1:5">
      <c r="A1694" s="75">
        <v>17154733</v>
      </c>
      <c r="B1694" s="76" t="s">
        <v>1040</v>
      </c>
      <c r="C1694" s="76">
        <v>840268861056</v>
      </c>
      <c r="D1694" s="90">
        <v>0</v>
      </c>
      <c r="E1694" s="75" t="s">
        <v>5494</v>
      </c>
    </row>
    <row r="1695" spans="1:5">
      <c r="A1695" s="82">
        <v>202352729</v>
      </c>
      <c r="B1695" s="83" t="s">
        <v>1041</v>
      </c>
      <c r="C1695" s="82" t="s">
        <v>6155</v>
      </c>
      <c r="D1695" s="90">
        <v>50</v>
      </c>
      <c r="E1695" s="75" t="s">
        <v>5494</v>
      </c>
    </row>
    <row r="1696" spans="1:5">
      <c r="A1696" s="75">
        <v>17154734</v>
      </c>
      <c r="B1696" s="76" t="s">
        <v>1042</v>
      </c>
      <c r="C1696" s="76">
        <v>840268861063</v>
      </c>
      <c r="D1696" s="90">
        <v>0</v>
      </c>
      <c r="E1696" s="75" t="s">
        <v>5494</v>
      </c>
    </row>
    <row r="1697" spans="1:5">
      <c r="A1697" s="82">
        <v>202352730</v>
      </c>
      <c r="B1697" s="83" t="s">
        <v>1043</v>
      </c>
      <c r="C1697" s="82" t="s">
        <v>6156</v>
      </c>
      <c r="D1697" s="90">
        <v>50</v>
      </c>
      <c r="E1697" s="75" t="s">
        <v>5494</v>
      </c>
    </row>
    <row r="1698" spans="1:5">
      <c r="A1698" s="75">
        <v>17154653</v>
      </c>
      <c r="B1698" s="76" t="s">
        <v>1044</v>
      </c>
      <c r="C1698" s="76">
        <v>840268861070</v>
      </c>
      <c r="D1698" s="90">
        <v>0</v>
      </c>
      <c r="E1698" s="75" t="s">
        <v>5494</v>
      </c>
    </row>
    <row r="1699" spans="1:5">
      <c r="A1699" s="82">
        <v>202352574</v>
      </c>
      <c r="B1699" s="83" t="s">
        <v>1045</v>
      </c>
      <c r="C1699" s="82" t="s">
        <v>6157</v>
      </c>
      <c r="D1699" s="90">
        <v>50</v>
      </c>
      <c r="E1699" s="75" t="s">
        <v>5494</v>
      </c>
    </row>
    <row r="1700" spans="1:5">
      <c r="A1700" s="75">
        <v>17154654</v>
      </c>
      <c r="B1700" s="76" t="s">
        <v>1046</v>
      </c>
      <c r="C1700" s="76">
        <v>840268861087</v>
      </c>
      <c r="D1700" s="90">
        <v>50</v>
      </c>
      <c r="E1700" s="75" t="s">
        <v>5494</v>
      </c>
    </row>
    <row r="1701" spans="1:5">
      <c r="A1701" s="82">
        <v>202352575</v>
      </c>
      <c r="B1701" s="83" t="s">
        <v>1047</v>
      </c>
      <c r="C1701" s="82" t="s">
        <v>6158</v>
      </c>
      <c r="D1701" s="90">
        <v>50</v>
      </c>
      <c r="E1701" s="75" t="s">
        <v>5494</v>
      </c>
    </row>
    <row r="1702" spans="1:5">
      <c r="A1702" s="75">
        <v>17154667</v>
      </c>
      <c r="B1702" s="76" t="s">
        <v>1048</v>
      </c>
      <c r="C1702" s="76">
        <v>840268861094</v>
      </c>
      <c r="D1702" s="90">
        <v>0</v>
      </c>
      <c r="E1702" s="75" t="s">
        <v>5494</v>
      </c>
    </row>
    <row r="1703" spans="1:5">
      <c r="A1703" s="82">
        <v>202352620</v>
      </c>
      <c r="B1703" s="83" t="s">
        <v>1049</v>
      </c>
      <c r="C1703" s="82" t="s">
        <v>6159</v>
      </c>
      <c r="D1703" s="90">
        <v>50</v>
      </c>
      <c r="E1703" s="75" t="s">
        <v>5494</v>
      </c>
    </row>
    <row r="1704" spans="1:5">
      <c r="A1704" s="75">
        <v>17154668</v>
      </c>
      <c r="B1704" s="76" t="s">
        <v>1050</v>
      </c>
      <c r="C1704" s="76">
        <v>840268861100</v>
      </c>
      <c r="D1704" s="90">
        <v>50</v>
      </c>
      <c r="E1704" s="75" t="s">
        <v>5494</v>
      </c>
    </row>
    <row r="1705" spans="1:5">
      <c r="A1705" s="82">
        <v>202352621</v>
      </c>
      <c r="B1705" s="83" t="s">
        <v>1051</v>
      </c>
      <c r="C1705" s="82" t="s">
        <v>6160</v>
      </c>
      <c r="D1705" s="90">
        <v>50</v>
      </c>
      <c r="E1705" s="75" t="s">
        <v>5494</v>
      </c>
    </row>
    <row r="1706" spans="1:5">
      <c r="A1706" s="75">
        <v>17154649</v>
      </c>
      <c r="B1706" s="76" t="s">
        <v>1052</v>
      </c>
      <c r="C1706" s="76">
        <v>840268861117</v>
      </c>
      <c r="D1706" s="90">
        <v>50</v>
      </c>
      <c r="E1706" s="75" t="s">
        <v>5494</v>
      </c>
    </row>
    <row r="1707" spans="1:5">
      <c r="A1707" s="82">
        <v>202352566</v>
      </c>
      <c r="B1707" s="83" t="s">
        <v>1053</v>
      </c>
      <c r="C1707" s="82" t="s">
        <v>6161</v>
      </c>
      <c r="D1707" s="90">
        <v>50</v>
      </c>
      <c r="E1707" s="75" t="s">
        <v>5494</v>
      </c>
    </row>
    <row r="1708" spans="1:5">
      <c r="A1708" s="75">
        <v>17154650</v>
      </c>
      <c r="B1708" s="76" t="s">
        <v>1054</v>
      </c>
      <c r="C1708" s="76">
        <v>840268861124</v>
      </c>
      <c r="D1708" s="90">
        <v>50</v>
      </c>
      <c r="E1708" s="75" t="s">
        <v>5494</v>
      </c>
    </row>
    <row r="1709" spans="1:5">
      <c r="A1709" s="82">
        <v>202352567</v>
      </c>
      <c r="B1709" s="83" t="s">
        <v>1055</v>
      </c>
      <c r="C1709" s="82" t="s">
        <v>6162</v>
      </c>
      <c r="D1709" s="90">
        <v>50</v>
      </c>
      <c r="E1709" s="75" t="s">
        <v>5494</v>
      </c>
    </row>
    <row r="1710" spans="1:5">
      <c r="A1710" s="75">
        <v>17154681</v>
      </c>
      <c r="B1710" s="76" t="s">
        <v>1056</v>
      </c>
      <c r="C1710" s="76">
        <v>840268861131</v>
      </c>
      <c r="D1710" s="90">
        <v>0</v>
      </c>
      <c r="E1710" s="75" t="s">
        <v>5494</v>
      </c>
    </row>
    <row r="1711" spans="1:5">
      <c r="A1711" s="82">
        <v>202352642</v>
      </c>
      <c r="B1711" s="83" t="s">
        <v>1057</v>
      </c>
      <c r="C1711" s="82" t="s">
        <v>6163</v>
      </c>
      <c r="D1711" s="90">
        <v>50</v>
      </c>
      <c r="E1711" s="75" t="s">
        <v>5494</v>
      </c>
    </row>
    <row r="1712" spans="1:5">
      <c r="A1712" s="75">
        <v>17154682</v>
      </c>
      <c r="B1712" s="76" t="s">
        <v>1058</v>
      </c>
      <c r="C1712" s="76">
        <v>840268861148</v>
      </c>
      <c r="D1712" s="90">
        <v>50</v>
      </c>
      <c r="E1712" s="75" t="s">
        <v>5494</v>
      </c>
    </row>
    <row r="1713" spans="1:5">
      <c r="A1713" s="82">
        <v>202352643</v>
      </c>
      <c r="B1713" s="83" t="s">
        <v>1059</v>
      </c>
      <c r="C1713" s="82" t="s">
        <v>6164</v>
      </c>
      <c r="D1713" s="90">
        <v>50</v>
      </c>
      <c r="E1713" s="75" t="s">
        <v>5494</v>
      </c>
    </row>
    <row r="1714" spans="1:5">
      <c r="A1714" s="75">
        <v>17154707</v>
      </c>
      <c r="B1714" s="76" t="s">
        <v>1060</v>
      </c>
      <c r="C1714" s="76">
        <v>840268861155</v>
      </c>
      <c r="D1714" s="90">
        <v>0</v>
      </c>
      <c r="E1714" s="75" t="s">
        <v>5494</v>
      </c>
    </row>
    <row r="1715" spans="1:5">
      <c r="A1715" s="82">
        <v>202352679</v>
      </c>
      <c r="B1715" s="83" t="s">
        <v>1061</v>
      </c>
      <c r="C1715" s="82" t="s">
        <v>6165</v>
      </c>
      <c r="D1715" s="90">
        <v>50</v>
      </c>
      <c r="E1715" s="75" t="s">
        <v>5494</v>
      </c>
    </row>
    <row r="1716" spans="1:5">
      <c r="A1716" s="75">
        <v>17154708</v>
      </c>
      <c r="B1716" s="76" t="s">
        <v>1062</v>
      </c>
      <c r="C1716" s="76">
        <v>840268861162</v>
      </c>
      <c r="D1716" s="90">
        <v>50</v>
      </c>
      <c r="E1716" s="75" t="s">
        <v>5494</v>
      </c>
    </row>
    <row r="1717" spans="1:5">
      <c r="A1717" s="82">
        <v>202352680</v>
      </c>
      <c r="B1717" s="83" t="s">
        <v>1063</v>
      </c>
      <c r="C1717" s="82" t="s">
        <v>6166</v>
      </c>
      <c r="D1717" s="90">
        <v>50</v>
      </c>
      <c r="E1717" s="75" t="s">
        <v>5494</v>
      </c>
    </row>
    <row r="1718" spans="1:5">
      <c r="A1718" s="75">
        <v>17154685</v>
      </c>
      <c r="B1718" s="76" t="s">
        <v>1064</v>
      </c>
      <c r="C1718" s="76">
        <v>840268861179</v>
      </c>
      <c r="D1718" s="90">
        <v>0</v>
      </c>
      <c r="E1718" s="75" t="s">
        <v>5494</v>
      </c>
    </row>
    <row r="1719" spans="1:5">
      <c r="A1719" s="82">
        <v>202352652</v>
      </c>
      <c r="B1719" s="83" t="s">
        <v>1065</v>
      </c>
      <c r="C1719" s="82" t="s">
        <v>6167</v>
      </c>
      <c r="D1719" s="90">
        <v>50</v>
      </c>
      <c r="E1719" s="75" t="s">
        <v>5494</v>
      </c>
    </row>
    <row r="1720" spans="1:5">
      <c r="A1720" s="75">
        <v>17154686</v>
      </c>
      <c r="B1720" s="76" t="s">
        <v>1066</v>
      </c>
      <c r="C1720" s="76">
        <v>840268861186</v>
      </c>
      <c r="D1720" s="90">
        <v>50</v>
      </c>
      <c r="E1720" s="75" t="s">
        <v>5494</v>
      </c>
    </row>
    <row r="1721" spans="1:5">
      <c r="A1721" s="82">
        <v>202352653</v>
      </c>
      <c r="B1721" s="83" t="s">
        <v>1067</v>
      </c>
      <c r="C1721" s="82" t="s">
        <v>6168</v>
      </c>
      <c r="D1721" s="90">
        <v>50</v>
      </c>
      <c r="E1721" s="75" t="s">
        <v>5494</v>
      </c>
    </row>
    <row r="1722" spans="1:5">
      <c r="A1722" s="75">
        <v>17154663</v>
      </c>
      <c r="B1722" s="76" t="s">
        <v>1068</v>
      </c>
      <c r="C1722" s="76">
        <v>840268861193</v>
      </c>
      <c r="D1722" s="90">
        <v>0</v>
      </c>
      <c r="E1722" s="75" t="s">
        <v>5494</v>
      </c>
    </row>
    <row r="1723" spans="1:5">
      <c r="A1723" s="75">
        <v>202352589</v>
      </c>
      <c r="B1723" s="76" t="s">
        <v>1069</v>
      </c>
      <c r="C1723" s="76">
        <v>840268862176</v>
      </c>
      <c r="D1723" s="90">
        <v>50</v>
      </c>
      <c r="E1723" s="75" t="s">
        <v>5494</v>
      </c>
    </row>
    <row r="1724" spans="1:5">
      <c r="A1724" s="75">
        <v>17154664</v>
      </c>
      <c r="B1724" s="76" t="s">
        <v>1070</v>
      </c>
      <c r="C1724" s="76">
        <v>840268861209</v>
      </c>
      <c r="D1724" s="90">
        <v>50</v>
      </c>
      <c r="E1724" s="75" t="s">
        <v>5494</v>
      </c>
    </row>
    <row r="1725" spans="1:5">
      <c r="A1725" s="75">
        <v>202352590</v>
      </c>
      <c r="B1725" s="76" t="s">
        <v>1071</v>
      </c>
      <c r="C1725" s="76">
        <v>840268862183</v>
      </c>
      <c r="D1725" s="90">
        <v>50</v>
      </c>
      <c r="E1725" s="75" t="s">
        <v>5494</v>
      </c>
    </row>
    <row r="1726" spans="1:5">
      <c r="A1726" s="75">
        <v>17154689</v>
      </c>
      <c r="B1726" s="76" t="s">
        <v>1072</v>
      </c>
      <c r="C1726" s="76">
        <v>840268861216</v>
      </c>
      <c r="D1726" s="90">
        <v>0</v>
      </c>
      <c r="E1726" s="75" t="s">
        <v>5494</v>
      </c>
    </row>
    <row r="1727" spans="1:5">
      <c r="A1727" s="82">
        <v>202352660</v>
      </c>
      <c r="B1727" s="83" t="s">
        <v>4424</v>
      </c>
      <c r="C1727" s="82" t="s">
        <v>6169</v>
      </c>
      <c r="D1727" s="90">
        <v>50</v>
      </c>
      <c r="E1727" s="75" t="s">
        <v>5494</v>
      </c>
    </row>
    <row r="1728" spans="1:5">
      <c r="A1728" s="75">
        <v>17154690</v>
      </c>
      <c r="B1728" s="76" t="s">
        <v>1073</v>
      </c>
      <c r="C1728" s="76">
        <v>840268861223</v>
      </c>
      <c r="D1728" s="90">
        <v>50</v>
      </c>
      <c r="E1728" s="75" t="s">
        <v>5494</v>
      </c>
    </row>
    <row r="1729" spans="1:5">
      <c r="A1729" s="82">
        <v>202352661</v>
      </c>
      <c r="B1729" s="83" t="s">
        <v>4425</v>
      </c>
      <c r="C1729" s="82" t="s">
        <v>6170</v>
      </c>
      <c r="D1729" s="90">
        <v>50</v>
      </c>
      <c r="E1729" s="75" t="s">
        <v>5494</v>
      </c>
    </row>
    <row r="1730" spans="1:5">
      <c r="A1730" s="75">
        <v>18085375</v>
      </c>
      <c r="B1730" s="76" t="s">
        <v>1074</v>
      </c>
      <c r="C1730" s="76" t="s">
        <v>6171</v>
      </c>
      <c r="D1730" s="90">
        <v>50</v>
      </c>
      <c r="E1730" s="75" t="s">
        <v>5494</v>
      </c>
    </row>
    <row r="1731" spans="1:5">
      <c r="A1731" s="82">
        <v>202352736</v>
      </c>
      <c r="B1731" s="83" t="s">
        <v>1075</v>
      </c>
      <c r="C1731" s="76">
        <v>680034201620</v>
      </c>
      <c r="D1731" s="90">
        <v>50</v>
      </c>
      <c r="E1731" s="75" t="s">
        <v>5494</v>
      </c>
    </row>
    <row r="1732" spans="1:5">
      <c r="A1732" s="75">
        <v>18085376</v>
      </c>
      <c r="B1732" s="76" t="s">
        <v>1076</v>
      </c>
      <c r="C1732" s="76" t="s">
        <v>6172</v>
      </c>
      <c r="D1732" s="90">
        <v>50</v>
      </c>
      <c r="E1732" s="75" t="s">
        <v>5494</v>
      </c>
    </row>
    <row r="1733" spans="1:5">
      <c r="A1733" s="82">
        <v>202352737</v>
      </c>
      <c r="B1733" s="83" t="s">
        <v>1077</v>
      </c>
      <c r="C1733" s="76">
        <v>680034201637</v>
      </c>
      <c r="D1733" s="90">
        <v>50</v>
      </c>
      <c r="E1733" s="75" t="s">
        <v>5494</v>
      </c>
    </row>
    <row r="1734" spans="1:5">
      <c r="A1734" s="75">
        <v>17154719</v>
      </c>
      <c r="B1734" s="76" t="s">
        <v>1078</v>
      </c>
      <c r="C1734" s="76">
        <v>840268861254</v>
      </c>
      <c r="D1734" s="90">
        <v>0</v>
      </c>
      <c r="E1734" s="75" t="s">
        <v>5494</v>
      </c>
    </row>
    <row r="1735" spans="1:5">
      <c r="A1735" s="82">
        <v>202352700</v>
      </c>
      <c r="B1735" s="83" t="s">
        <v>1079</v>
      </c>
      <c r="C1735" s="82" t="s">
        <v>6173</v>
      </c>
      <c r="D1735" s="90">
        <v>50</v>
      </c>
      <c r="E1735" s="75" t="s">
        <v>5494</v>
      </c>
    </row>
    <row r="1736" spans="1:5">
      <c r="A1736" s="75">
        <v>17154720</v>
      </c>
      <c r="B1736" s="76" t="s">
        <v>1080</v>
      </c>
      <c r="C1736" s="76">
        <v>840268861261</v>
      </c>
      <c r="D1736" s="90">
        <v>50</v>
      </c>
      <c r="E1736" s="75" t="s">
        <v>5494</v>
      </c>
    </row>
    <row r="1737" spans="1:5">
      <c r="A1737" s="82">
        <v>202352701</v>
      </c>
      <c r="B1737" s="83" t="s">
        <v>1081</v>
      </c>
      <c r="C1737" s="82" t="s">
        <v>6174</v>
      </c>
      <c r="D1737" s="90">
        <v>50</v>
      </c>
      <c r="E1737" s="75" t="s">
        <v>5494</v>
      </c>
    </row>
    <row r="1738" spans="1:5">
      <c r="A1738" s="75">
        <v>17154633</v>
      </c>
      <c r="B1738" s="76" t="s">
        <v>1082</v>
      </c>
      <c r="C1738" s="76">
        <v>840268861278</v>
      </c>
      <c r="D1738" s="90">
        <v>0</v>
      </c>
      <c r="E1738" s="75" t="s">
        <v>5494</v>
      </c>
    </row>
    <row r="1739" spans="1:5">
      <c r="A1739" s="82">
        <v>202352541</v>
      </c>
      <c r="B1739" s="83" t="s">
        <v>1083</v>
      </c>
      <c r="C1739" s="82" t="s">
        <v>6175</v>
      </c>
      <c r="D1739" s="90">
        <v>50</v>
      </c>
      <c r="E1739" s="75" t="s">
        <v>5494</v>
      </c>
    </row>
    <row r="1740" spans="1:5">
      <c r="A1740" s="75">
        <v>17154634</v>
      </c>
      <c r="B1740" s="76" t="s">
        <v>1084</v>
      </c>
      <c r="C1740" s="76">
        <v>840268861285</v>
      </c>
      <c r="D1740" s="90">
        <v>50</v>
      </c>
      <c r="E1740" s="75" t="s">
        <v>5494</v>
      </c>
    </row>
    <row r="1741" spans="1:5">
      <c r="A1741" s="82">
        <v>202352542</v>
      </c>
      <c r="B1741" s="83" t="s">
        <v>1085</v>
      </c>
      <c r="C1741" s="82" t="s">
        <v>6176</v>
      </c>
      <c r="D1741" s="90">
        <v>50</v>
      </c>
      <c r="E1741" s="75" t="s">
        <v>5494</v>
      </c>
    </row>
    <row r="1742" spans="1:5">
      <c r="A1742" s="75">
        <v>17154713</v>
      </c>
      <c r="B1742" s="76" t="s">
        <v>1086</v>
      </c>
      <c r="C1742" s="76">
        <v>840268861292</v>
      </c>
      <c r="D1742" s="90">
        <v>0</v>
      </c>
      <c r="E1742" s="75" t="s">
        <v>5494</v>
      </c>
    </row>
    <row r="1743" spans="1:5">
      <c r="A1743" s="82">
        <v>202352692</v>
      </c>
      <c r="B1743" s="83" t="s">
        <v>1087</v>
      </c>
      <c r="C1743" s="82" t="s">
        <v>6177</v>
      </c>
      <c r="D1743" s="90">
        <v>50</v>
      </c>
      <c r="E1743" s="75" t="s">
        <v>5494</v>
      </c>
    </row>
    <row r="1744" spans="1:5">
      <c r="A1744" s="75">
        <v>17154714</v>
      </c>
      <c r="B1744" s="76" t="s">
        <v>1088</v>
      </c>
      <c r="C1744" s="76">
        <v>840268861308</v>
      </c>
      <c r="D1744" s="90">
        <v>50</v>
      </c>
      <c r="E1744" s="75" t="s">
        <v>5494</v>
      </c>
    </row>
    <row r="1745" spans="1:5">
      <c r="A1745" s="82">
        <v>202352693</v>
      </c>
      <c r="B1745" s="83" t="s">
        <v>1089</v>
      </c>
      <c r="C1745" s="82" t="s">
        <v>6178</v>
      </c>
      <c r="D1745" s="90">
        <v>50</v>
      </c>
      <c r="E1745" s="75" t="s">
        <v>5494</v>
      </c>
    </row>
    <row r="1746" spans="1:5">
      <c r="A1746" s="75">
        <v>17154669</v>
      </c>
      <c r="B1746" s="76" t="s">
        <v>1090</v>
      </c>
      <c r="C1746" s="76">
        <v>840268861315</v>
      </c>
      <c r="D1746" s="90">
        <v>50</v>
      </c>
      <c r="E1746" s="75" t="s">
        <v>5494</v>
      </c>
    </row>
    <row r="1747" spans="1:5">
      <c r="A1747" s="82">
        <v>202352623</v>
      </c>
      <c r="B1747" s="83" t="s">
        <v>1091</v>
      </c>
      <c r="C1747" s="82" t="s">
        <v>6179</v>
      </c>
      <c r="D1747" s="90">
        <v>50</v>
      </c>
      <c r="E1747" s="75" t="s">
        <v>5494</v>
      </c>
    </row>
    <row r="1748" spans="1:5">
      <c r="A1748" s="75">
        <v>17154670</v>
      </c>
      <c r="B1748" s="76" t="s">
        <v>1092</v>
      </c>
      <c r="C1748" s="76">
        <v>840268861322</v>
      </c>
      <c r="D1748" s="90">
        <v>50</v>
      </c>
      <c r="E1748" s="75" t="s">
        <v>5494</v>
      </c>
    </row>
    <row r="1749" spans="1:5">
      <c r="A1749" s="82">
        <v>202352624</v>
      </c>
      <c r="B1749" s="83" t="s">
        <v>1093</v>
      </c>
      <c r="C1749" s="82" t="s">
        <v>6180</v>
      </c>
      <c r="D1749" s="90">
        <v>50</v>
      </c>
      <c r="E1749" s="75" t="s">
        <v>5494</v>
      </c>
    </row>
    <row r="1750" spans="1:5">
      <c r="A1750" s="75">
        <v>17154651</v>
      </c>
      <c r="B1750" s="76" t="s">
        <v>1094</v>
      </c>
      <c r="C1750" s="76">
        <v>840268861339</v>
      </c>
      <c r="D1750" s="90">
        <v>0</v>
      </c>
      <c r="E1750" s="75" t="s">
        <v>5494</v>
      </c>
    </row>
    <row r="1751" spans="1:5">
      <c r="A1751" s="82">
        <v>202352569</v>
      </c>
      <c r="B1751" s="83" t="s">
        <v>1095</v>
      </c>
      <c r="C1751" s="82" t="s">
        <v>6181</v>
      </c>
      <c r="D1751" s="90">
        <v>50</v>
      </c>
      <c r="E1751" s="75" t="s">
        <v>5494</v>
      </c>
    </row>
    <row r="1752" spans="1:5">
      <c r="A1752" s="75">
        <v>17154652</v>
      </c>
      <c r="B1752" s="76" t="s">
        <v>1096</v>
      </c>
      <c r="C1752" s="76">
        <v>840268861346</v>
      </c>
      <c r="D1752" s="90">
        <v>50</v>
      </c>
      <c r="E1752" s="75" t="s">
        <v>5494</v>
      </c>
    </row>
    <row r="1753" spans="1:5">
      <c r="A1753" s="82">
        <v>202352570</v>
      </c>
      <c r="B1753" s="83" t="s">
        <v>1097</v>
      </c>
      <c r="C1753" s="82" t="s">
        <v>6182</v>
      </c>
      <c r="D1753" s="90">
        <v>50</v>
      </c>
      <c r="E1753" s="75" t="s">
        <v>5494</v>
      </c>
    </row>
    <row r="1754" spans="1:5">
      <c r="A1754" s="75">
        <v>17154647</v>
      </c>
      <c r="B1754" s="76" t="s">
        <v>1098</v>
      </c>
      <c r="C1754" s="76">
        <v>840268861353</v>
      </c>
      <c r="D1754" s="90">
        <v>50</v>
      </c>
      <c r="E1754" s="75" t="s">
        <v>5494</v>
      </c>
    </row>
    <row r="1755" spans="1:5">
      <c r="A1755" s="82">
        <v>202352564</v>
      </c>
      <c r="B1755" s="83" t="s">
        <v>1099</v>
      </c>
      <c r="C1755" s="82" t="s">
        <v>6183</v>
      </c>
      <c r="D1755" s="90">
        <v>50</v>
      </c>
      <c r="E1755" s="75" t="s">
        <v>5494</v>
      </c>
    </row>
    <row r="1756" spans="1:5">
      <c r="A1756" s="75">
        <v>17154648</v>
      </c>
      <c r="B1756" s="76" t="s">
        <v>1100</v>
      </c>
      <c r="C1756" s="76">
        <v>840268861360</v>
      </c>
      <c r="D1756" s="90">
        <v>50</v>
      </c>
      <c r="E1756" s="75" t="s">
        <v>5494</v>
      </c>
    </row>
    <row r="1757" spans="1:5">
      <c r="A1757" s="82">
        <v>202352565</v>
      </c>
      <c r="B1757" s="83" t="s">
        <v>1101</v>
      </c>
      <c r="C1757" s="82" t="s">
        <v>6184</v>
      </c>
      <c r="D1757" s="90">
        <v>50</v>
      </c>
      <c r="E1757" s="75" t="s">
        <v>5494</v>
      </c>
    </row>
    <row r="1758" spans="1:5">
      <c r="A1758" s="75">
        <v>17154641</v>
      </c>
      <c r="B1758" s="76" t="s">
        <v>1102</v>
      </c>
      <c r="C1758" s="76">
        <v>840268861377</v>
      </c>
      <c r="D1758" s="90">
        <v>50</v>
      </c>
      <c r="E1758" s="75" t="s">
        <v>5494</v>
      </c>
    </row>
    <row r="1759" spans="1:5">
      <c r="A1759" s="82">
        <v>202352555</v>
      </c>
      <c r="B1759" s="83" t="s">
        <v>4426</v>
      </c>
      <c r="C1759" s="76">
        <v>680034201569</v>
      </c>
      <c r="D1759" s="90">
        <v>50</v>
      </c>
      <c r="E1759" s="75" t="s">
        <v>5494</v>
      </c>
    </row>
    <row r="1760" spans="1:5">
      <c r="A1760" s="75">
        <v>17154642</v>
      </c>
      <c r="B1760" s="76" t="s">
        <v>1103</v>
      </c>
      <c r="C1760" s="76">
        <v>840268861384</v>
      </c>
      <c r="D1760" s="90">
        <v>50</v>
      </c>
      <c r="E1760" s="75" t="s">
        <v>5494</v>
      </c>
    </row>
    <row r="1761" spans="1:5">
      <c r="A1761" s="82">
        <v>202352556</v>
      </c>
      <c r="B1761" s="83" t="s">
        <v>4427</v>
      </c>
      <c r="C1761" s="76">
        <v>680034201576</v>
      </c>
      <c r="D1761" s="90">
        <v>0</v>
      </c>
      <c r="E1761" s="75" t="s">
        <v>5494</v>
      </c>
    </row>
    <row r="1762" spans="1:5">
      <c r="A1762" s="75">
        <v>17154721</v>
      </c>
      <c r="B1762" s="76" t="s">
        <v>1104</v>
      </c>
      <c r="C1762" s="76">
        <v>840268861391</v>
      </c>
      <c r="D1762" s="90">
        <v>50</v>
      </c>
      <c r="E1762" s="75" t="s">
        <v>5494</v>
      </c>
    </row>
    <row r="1763" spans="1:5">
      <c r="A1763" s="82">
        <v>202352702</v>
      </c>
      <c r="B1763" s="83" t="s">
        <v>1105</v>
      </c>
      <c r="C1763" s="82" t="s">
        <v>6185</v>
      </c>
      <c r="D1763" s="90">
        <v>50</v>
      </c>
      <c r="E1763" s="75" t="s">
        <v>5494</v>
      </c>
    </row>
    <row r="1764" spans="1:5">
      <c r="A1764" s="75">
        <v>17154722</v>
      </c>
      <c r="B1764" s="76" t="s">
        <v>1106</v>
      </c>
      <c r="C1764" s="76">
        <v>840268861407</v>
      </c>
      <c r="D1764" s="90">
        <v>50</v>
      </c>
      <c r="E1764" s="75" t="s">
        <v>5494</v>
      </c>
    </row>
    <row r="1765" spans="1:5">
      <c r="A1765" s="82">
        <v>202352703</v>
      </c>
      <c r="B1765" s="83" t="s">
        <v>1107</v>
      </c>
      <c r="C1765" s="82" t="s">
        <v>6186</v>
      </c>
      <c r="D1765" s="90">
        <v>50</v>
      </c>
      <c r="E1765" s="75" t="s">
        <v>5494</v>
      </c>
    </row>
    <row r="1766" spans="1:5">
      <c r="A1766" s="75">
        <v>18353218</v>
      </c>
      <c r="B1766" s="76" t="s">
        <v>1108</v>
      </c>
      <c r="C1766" s="76">
        <v>840268888831</v>
      </c>
      <c r="D1766" s="90">
        <v>50</v>
      </c>
      <c r="E1766" s="75" t="s">
        <v>5494</v>
      </c>
    </row>
    <row r="1767" spans="1:5">
      <c r="A1767" s="75">
        <v>18353220</v>
      </c>
      <c r="B1767" s="76" t="s">
        <v>1109</v>
      </c>
      <c r="C1767" s="76">
        <v>840268888855</v>
      </c>
      <c r="D1767" s="90">
        <v>50</v>
      </c>
      <c r="E1767" s="75" t="s">
        <v>5494</v>
      </c>
    </row>
    <row r="1768" spans="1:5">
      <c r="A1768" s="75">
        <v>18353221</v>
      </c>
      <c r="B1768" s="76" t="s">
        <v>1110</v>
      </c>
      <c r="C1768" s="76">
        <v>840268888862</v>
      </c>
      <c r="D1768" s="90">
        <v>50</v>
      </c>
      <c r="E1768" s="75" t="s">
        <v>5494</v>
      </c>
    </row>
    <row r="1769" spans="1:5">
      <c r="A1769" s="75">
        <v>18353222</v>
      </c>
      <c r="B1769" s="76" t="s">
        <v>1111</v>
      </c>
      <c r="C1769" s="76">
        <v>840268888879</v>
      </c>
      <c r="D1769" s="90">
        <v>50</v>
      </c>
      <c r="E1769" s="75" t="s">
        <v>5494</v>
      </c>
    </row>
    <row r="1770" spans="1:5">
      <c r="A1770" s="75">
        <v>18353714</v>
      </c>
      <c r="B1770" s="76" t="s">
        <v>1112</v>
      </c>
      <c r="C1770" s="76">
        <v>840268888893</v>
      </c>
      <c r="D1770" s="90">
        <v>50</v>
      </c>
      <c r="E1770" s="75" t="s">
        <v>5494</v>
      </c>
    </row>
    <row r="1771" spans="1:5">
      <c r="A1771" s="75">
        <v>18353715</v>
      </c>
      <c r="B1771" s="76" t="s">
        <v>1113</v>
      </c>
      <c r="C1771" s="76">
        <v>840268888909</v>
      </c>
      <c r="D1771" s="90">
        <v>50</v>
      </c>
      <c r="E1771" s="75" t="s">
        <v>5494</v>
      </c>
    </row>
    <row r="1772" spans="1:5">
      <c r="A1772" s="75">
        <v>18353716</v>
      </c>
      <c r="B1772" s="76" t="s">
        <v>1114</v>
      </c>
      <c r="C1772" s="76">
        <v>840268888916</v>
      </c>
      <c r="D1772" s="90">
        <v>50</v>
      </c>
      <c r="E1772" s="75" t="s">
        <v>5494</v>
      </c>
    </row>
    <row r="1773" spans="1:5">
      <c r="A1773" s="75">
        <v>18353717</v>
      </c>
      <c r="B1773" s="76" t="s">
        <v>1115</v>
      </c>
      <c r="C1773" s="76">
        <v>840268888923</v>
      </c>
      <c r="D1773" s="90">
        <v>50</v>
      </c>
      <c r="E1773" s="75" t="s">
        <v>5494</v>
      </c>
    </row>
    <row r="1774" spans="1:5">
      <c r="A1774" s="75">
        <v>18353718</v>
      </c>
      <c r="B1774" s="76" t="s">
        <v>1116</v>
      </c>
      <c r="C1774" s="76">
        <v>840268888930</v>
      </c>
      <c r="D1774" s="90">
        <v>50</v>
      </c>
      <c r="E1774" s="75" t="s">
        <v>5494</v>
      </c>
    </row>
    <row r="1775" spans="1:5">
      <c r="A1775" s="75">
        <v>18353719</v>
      </c>
      <c r="B1775" s="76" t="s">
        <v>1117</v>
      </c>
      <c r="C1775" s="76">
        <v>840268888947</v>
      </c>
      <c r="D1775" s="90">
        <v>50</v>
      </c>
      <c r="E1775" s="75" t="s">
        <v>5494</v>
      </c>
    </row>
    <row r="1776" spans="1:5">
      <c r="A1776" s="75">
        <v>18353721</v>
      </c>
      <c r="B1776" s="76" t="s">
        <v>1118</v>
      </c>
      <c r="C1776" s="76">
        <v>840268888961</v>
      </c>
      <c r="D1776" s="90">
        <v>50</v>
      </c>
      <c r="E1776" s="75" t="s">
        <v>5494</v>
      </c>
    </row>
    <row r="1777" spans="1:5">
      <c r="A1777" s="99">
        <v>18353722</v>
      </c>
      <c r="B1777" s="90" t="s">
        <v>1119</v>
      </c>
      <c r="C1777" s="99">
        <v>840268888978</v>
      </c>
      <c r="D1777" s="90">
        <v>50</v>
      </c>
      <c r="E1777" s="75" t="s">
        <v>5494</v>
      </c>
    </row>
    <row r="1778" spans="1:5">
      <c r="A1778" s="75">
        <v>18353723</v>
      </c>
      <c r="B1778" s="76" t="s">
        <v>1120</v>
      </c>
      <c r="C1778" s="76">
        <v>840268888985</v>
      </c>
      <c r="D1778" s="90">
        <v>50</v>
      </c>
      <c r="E1778" s="75" t="s">
        <v>5494</v>
      </c>
    </row>
    <row r="1779" spans="1:5">
      <c r="A1779" s="75">
        <v>18353724</v>
      </c>
      <c r="B1779" s="76" t="s">
        <v>1121</v>
      </c>
      <c r="C1779" s="76">
        <v>840268888992</v>
      </c>
      <c r="D1779" s="90">
        <v>50</v>
      </c>
      <c r="E1779" s="75" t="s">
        <v>5494</v>
      </c>
    </row>
    <row r="1780" spans="1:5">
      <c r="A1780" s="75">
        <v>18353725</v>
      </c>
      <c r="B1780" s="76" t="s">
        <v>1122</v>
      </c>
      <c r="C1780" s="76">
        <v>840268889005</v>
      </c>
      <c r="D1780" s="90">
        <v>50</v>
      </c>
      <c r="E1780" s="75" t="s">
        <v>5494</v>
      </c>
    </row>
    <row r="1781" spans="1:5">
      <c r="A1781" s="75">
        <v>18353726</v>
      </c>
      <c r="B1781" s="76" t="s">
        <v>1123</v>
      </c>
      <c r="C1781" s="76">
        <v>840268889012</v>
      </c>
      <c r="D1781" s="90">
        <v>50</v>
      </c>
      <c r="E1781" s="75" t="s">
        <v>5494</v>
      </c>
    </row>
    <row r="1782" spans="1:5">
      <c r="A1782" s="75">
        <v>18353727</v>
      </c>
      <c r="B1782" s="76" t="s">
        <v>1124</v>
      </c>
      <c r="C1782" s="76">
        <v>840268889029</v>
      </c>
      <c r="D1782" s="90">
        <v>50</v>
      </c>
      <c r="E1782" s="75" t="s">
        <v>5494</v>
      </c>
    </row>
    <row r="1783" spans="1:5">
      <c r="A1783" s="75">
        <v>18353728</v>
      </c>
      <c r="B1783" s="76" t="s">
        <v>1125</v>
      </c>
      <c r="C1783" s="76">
        <v>840268889036</v>
      </c>
      <c r="D1783" s="90">
        <v>50</v>
      </c>
      <c r="E1783" s="75" t="s">
        <v>5494</v>
      </c>
    </row>
    <row r="1784" spans="1:5">
      <c r="A1784" s="75">
        <v>18353729</v>
      </c>
      <c r="B1784" s="76" t="s">
        <v>1126</v>
      </c>
      <c r="C1784" s="76">
        <v>840268889043</v>
      </c>
      <c r="D1784" s="90">
        <v>50</v>
      </c>
      <c r="E1784" s="75" t="s">
        <v>5494</v>
      </c>
    </row>
    <row r="1785" spans="1:5">
      <c r="A1785" s="75">
        <v>18353730</v>
      </c>
      <c r="B1785" s="76" t="s">
        <v>1127</v>
      </c>
      <c r="C1785" s="76">
        <v>840268889050</v>
      </c>
      <c r="D1785" s="90">
        <v>50</v>
      </c>
      <c r="E1785" s="75" t="s">
        <v>5494</v>
      </c>
    </row>
    <row r="1786" spans="1:5">
      <c r="A1786" s="75">
        <v>18353731</v>
      </c>
      <c r="B1786" s="76" t="s">
        <v>1128</v>
      </c>
      <c r="C1786" s="76">
        <v>840268889067</v>
      </c>
      <c r="D1786" s="90">
        <v>50</v>
      </c>
      <c r="E1786" s="75" t="s">
        <v>5494</v>
      </c>
    </row>
    <row r="1787" spans="1:5">
      <c r="A1787" s="75">
        <v>18353732</v>
      </c>
      <c r="B1787" s="76" t="s">
        <v>1129</v>
      </c>
      <c r="C1787" s="76">
        <v>840268889074</v>
      </c>
      <c r="D1787" s="90">
        <v>50</v>
      </c>
      <c r="E1787" s="75" t="s">
        <v>5494</v>
      </c>
    </row>
    <row r="1788" spans="1:5">
      <c r="A1788" s="75">
        <v>18353733</v>
      </c>
      <c r="B1788" s="76" t="s">
        <v>1130</v>
      </c>
      <c r="C1788" s="76">
        <v>840268889081</v>
      </c>
      <c r="D1788" s="90">
        <v>50</v>
      </c>
      <c r="E1788" s="75" t="s">
        <v>5494</v>
      </c>
    </row>
    <row r="1789" spans="1:5">
      <c r="A1789" s="75">
        <v>18353734</v>
      </c>
      <c r="B1789" s="76" t="s">
        <v>1131</v>
      </c>
      <c r="C1789" s="76">
        <v>840268889098</v>
      </c>
      <c r="D1789" s="90">
        <v>50</v>
      </c>
      <c r="E1789" s="75" t="s">
        <v>5494</v>
      </c>
    </row>
    <row r="1790" spans="1:5">
      <c r="A1790" s="75">
        <v>18353735</v>
      </c>
      <c r="B1790" s="76" t="s">
        <v>1132</v>
      </c>
      <c r="C1790" s="76">
        <v>840268889104</v>
      </c>
      <c r="D1790" s="90">
        <v>50</v>
      </c>
      <c r="E1790" s="75" t="s">
        <v>5494</v>
      </c>
    </row>
    <row r="1791" spans="1:5">
      <c r="A1791" s="75">
        <v>18353736</v>
      </c>
      <c r="B1791" s="76" t="s">
        <v>1133</v>
      </c>
      <c r="C1791" s="76">
        <v>840268889111</v>
      </c>
      <c r="D1791" s="90">
        <v>50</v>
      </c>
      <c r="E1791" s="75" t="s">
        <v>5494</v>
      </c>
    </row>
    <row r="1792" spans="1:5">
      <c r="A1792" s="75">
        <v>18353737</v>
      </c>
      <c r="B1792" s="76" t="s">
        <v>1134</v>
      </c>
      <c r="C1792" s="76">
        <v>840268889128</v>
      </c>
      <c r="D1792" s="90">
        <v>50</v>
      </c>
      <c r="E1792" s="75" t="s">
        <v>5494</v>
      </c>
    </row>
    <row r="1793" spans="1:5">
      <c r="A1793" s="75">
        <v>18353738</v>
      </c>
      <c r="B1793" s="76" t="s">
        <v>1135</v>
      </c>
      <c r="C1793" s="76">
        <v>840268889135</v>
      </c>
      <c r="D1793" s="90">
        <v>50</v>
      </c>
      <c r="E1793" s="75" t="s">
        <v>5494</v>
      </c>
    </row>
    <row r="1794" spans="1:5">
      <c r="A1794" s="75">
        <v>18353739</v>
      </c>
      <c r="B1794" s="76" t="s">
        <v>1136</v>
      </c>
      <c r="C1794" s="76">
        <v>840268889142</v>
      </c>
      <c r="D1794" s="90">
        <v>50</v>
      </c>
      <c r="E1794" s="75" t="s">
        <v>5494</v>
      </c>
    </row>
    <row r="1795" spans="1:5">
      <c r="A1795" s="75">
        <v>18353740</v>
      </c>
      <c r="B1795" s="76" t="s">
        <v>1137</v>
      </c>
      <c r="C1795" s="76">
        <v>840268889159</v>
      </c>
      <c r="D1795" s="90">
        <v>50</v>
      </c>
      <c r="E1795" s="75" t="s">
        <v>5494</v>
      </c>
    </row>
    <row r="1796" spans="1:5">
      <c r="A1796" s="75">
        <v>18353741</v>
      </c>
      <c r="B1796" s="76" t="s">
        <v>1138</v>
      </c>
      <c r="C1796" s="76">
        <v>840268889166</v>
      </c>
      <c r="D1796" s="90">
        <v>50</v>
      </c>
      <c r="E1796" s="75" t="s">
        <v>5494</v>
      </c>
    </row>
    <row r="1797" spans="1:5">
      <c r="A1797" s="75">
        <v>18353742</v>
      </c>
      <c r="B1797" s="76" t="s">
        <v>1139</v>
      </c>
      <c r="C1797" s="76">
        <v>840268889173</v>
      </c>
      <c r="D1797" s="90">
        <v>50</v>
      </c>
      <c r="E1797" s="75" t="s">
        <v>5494</v>
      </c>
    </row>
    <row r="1798" spans="1:5">
      <c r="A1798" s="75">
        <v>18353743</v>
      </c>
      <c r="B1798" s="76" t="s">
        <v>1140</v>
      </c>
      <c r="C1798" s="76">
        <v>840268889180</v>
      </c>
      <c r="D1798" s="90">
        <v>50</v>
      </c>
      <c r="E1798" s="75" t="s">
        <v>5494</v>
      </c>
    </row>
    <row r="1799" spans="1:5">
      <c r="A1799" s="75">
        <v>18353745</v>
      </c>
      <c r="B1799" s="76" t="s">
        <v>1141</v>
      </c>
      <c r="C1799" s="76">
        <v>840268889203</v>
      </c>
      <c r="D1799" s="90">
        <v>50</v>
      </c>
      <c r="E1799" s="75" t="s">
        <v>5494</v>
      </c>
    </row>
    <row r="1800" spans="1:5">
      <c r="A1800" s="75">
        <v>18353746</v>
      </c>
      <c r="B1800" s="76" t="s">
        <v>1142</v>
      </c>
      <c r="C1800" s="76">
        <v>840268889210</v>
      </c>
      <c r="D1800" s="90">
        <v>50</v>
      </c>
      <c r="E1800" s="75" t="s">
        <v>5494</v>
      </c>
    </row>
    <row r="1801" spans="1:5">
      <c r="A1801" s="75">
        <v>18353747</v>
      </c>
      <c r="B1801" s="76" t="s">
        <v>1143</v>
      </c>
      <c r="C1801" s="76">
        <v>840268889227</v>
      </c>
      <c r="D1801" s="90">
        <v>50</v>
      </c>
      <c r="E1801" s="75" t="s">
        <v>5494</v>
      </c>
    </row>
    <row r="1802" spans="1:5">
      <c r="A1802" s="75">
        <v>18353748</v>
      </c>
      <c r="B1802" s="76" t="s">
        <v>1144</v>
      </c>
      <c r="C1802" s="76">
        <v>840268889234</v>
      </c>
      <c r="D1802" s="90">
        <v>50</v>
      </c>
      <c r="E1802" s="75" t="s">
        <v>5494</v>
      </c>
    </row>
    <row r="1803" spans="1:5">
      <c r="A1803" s="75">
        <v>18353749</v>
      </c>
      <c r="B1803" s="76" t="s">
        <v>1145</v>
      </c>
      <c r="C1803" s="76">
        <v>840268889241</v>
      </c>
      <c r="D1803" s="90">
        <v>50</v>
      </c>
      <c r="E1803" s="75" t="s">
        <v>5494</v>
      </c>
    </row>
    <row r="1804" spans="1:5">
      <c r="A1804" s="75">
        <v>18353750</v>
      </c>
      <c r="B1804" s="76" t="s">
        <v>1146</v>
      </c>
      <c r="C1804" s="76">
        <v>840268889258</v>
      </c>
      <c r="D1804" s="90">
        <v>50</v>
      </c>
      <c r="E1804" s="75" t="s">
        <v>5494</v>
      </c>
    </row>
    <row r="1805" spans="1:5">
      <c r="A1805" s="75">
        <v>18353751</v>
      </c>
      <c r="B1805" s="76" t="s">
        <v>1147</v>
      </c>
      <c r="C1805" s="76">
        <v>840268889265</v>
      </c>
      <c r="D1805" s="90">
        <v>50</v>
      </c>
      <c r="E1805" s="75" t="s">
        <v>5494</v>
      </c>
    </row>
    <row r="1806" spans="1:5">
      <c r="A1806" s="75">
        <v>18353752</v>
      </c>
      <c r="B1806" s="76" t="s">
        <v>1148</v>
      </c>
      <c r="C1806" s="76">
        <v>840268889272</v>
      </c>
      <c r="D1806" s="90">
        <v>50</v>
      </c>
      <c r="E1806" s="75" t="s">
        <v>5494</v>
      </c>
    </row>
    <row r="1807" spans="1:5">
      <c r="A1807" s="75">
        <v>18353753</v>
      </c>
      <c r="B1807" s="76" t="s">
        <v>1149</v>
      </c>
      <c r="C1807" s="76">
        <v>840268889289</v>
      </c>
      <c r="D1807" s="90">
        <v>50</v>
      </c>
      <c r="E1807" s="75" t="s">
        <v>5494</v>
      </c>
    </row>
    <row r="1808" spans="1:5">
      <c r="A1808" s="75">
        <v>18353754</v>
      </c>
      <c r="B1808" s="76" t="s">
        <v>1150</v>
      </c>
      <c r="C1808" s="76">
        <v>840268889296</v>
      </c>
      <c r="D1808" s="90">
        <v>50</v>
      </c>
      <c r="E1808" s="75" t="s">
        <v>5494</v>
      </c>
    </row>
    <row r="1809" spans="1:5">
      <c r="A1809" s="75">
        <v>18353755</v>
      </c>
      <c r="B1809" s="76" t="s">
        <v>1151</v>
      </c>
      <c r="C1809" s="76">
        <v>840268889302</v>
      </c>
      <c r="D1809" s="90">
        <v>50</v>
      </c>
      <c r="E1809" s="75" t="s">
        <v>5494</v>
      </c>
    </row>
    <row r="1810" spans="1:5">
      <c r="A1810" s="75">
        <v>18353756</v>
      </c>
      <c r="B1810" s="76" t="s">
        <v>1152</v>
      </c>
      <c r="C1810" s="76">
        <v>840268889319</v>
      </c>
      <c r="D1810" s="90">
        <v>50</v>
      </c>
      <c r="E1810" s="75" t="s">
        <v>5494</v>
      </c>
    </row>
    <row r="1811" spans="1:5">
      <c r="A1811" s="75">
        <v>18353757</v>
      </c>
      <c r="B1811" s="76" t="s">
        <v>1153</v>
      </c>
      <c r="C1811" s="76">
        <v>840268889326</v>
      </c>
      <c r="D1811" s="90">
        <v>50</v>
      </c>
      <c r="E1811" s="75" t="s">
        <v>5494</v>
      </c>
    </row>
    <row r="1812" spans="1:5">
      <c r="A1812" s="75">
        <v>18353758</v>
      </c>
      <c r="B1812" s="76" t="s">
        <v>1154</v>
      </c>
      <c r="C1812" s="76">
        <v>840268889333</v>
      </c>
      <c r="D1812" s="90">
        <v>50</v>
      </c>
      <c r="E1812" s="75" t="s">
        <v>5494</v>
      </c>
    </row>
    <row r="1813" spans="1:5">
      <c r="A1813" s="75">
        <v>18353760</v>
      </c>
      <c r="B1813" s="76" t="s">
        <v>1155</v>
      </c>
      <c r="C1813" s="76">
        <v>840268889876</v>
      </c>
      <c r="D1813" s="90">
        <v>50</v>
      </c>
      <c r="E1813" s="75" t="s">
        <v>5494</v>
      </c>
    </row>
    <row r="1814" spans="1:5">
      <c r="A1814" s="75">
        <v>18353761</v>
      </c>
      <c r="B1814" s="76" t="s">
        <v>1156</v>
      </c>
      <c r="C1814" s="76">
        <v>840268889883</v>
      </c>
      <c r="D1814" s="90">
        <v>50</v>
      </c>
      <c r="E1814" s="75" t="s">
        <v>5494</v>
      </c>
    </row>
    <row r="1815" spans="1:5">
      <c r="A1815" s="75">
        <v>18353762</v>
      </c>
      <c r="B1815" s="76" t="s">
        <v>1157</v>
      </c>
      <c r="C1815" s="76">
        <v>840268889975</v>
      </c>
      <c r="D1815" s="90">
        <v>50</v>
      </c>
      <c r="E1815" s="75" t="s">
        <v>5494</v>
      </c>
    </row>
    <row r="1816" spans="1:5">
      <c r="A1816" s="75">
        <v>18353763</v>
      </c>
      <c r="B1816" s="76" t="s">
        <v>1158</v>
      </c>
      <c r="C1816" s="76">
        <v>840268889890</v>
      </c>
      <c r="D1816" s="90">
        <v>50</v>
      </c>
      <c r="E1816" s="75" t="s">
        <v>5494</v>
      </c>
    </row>
    <row r="1817" spans="1:5">
      <c r="A1817" s="75">
        <v>18353764</v>
      </c>
      <c r="B1817" s="76" t="s">
        <v>1159</v>
      </c>
      <c r="C1817" s="76">
        <v>840268889906</v>
      </c>
      <c r="D1817" s="90">
        <v>50</v>
      </c>
      <c r="E1817" s="75" t="s">
        <v>5494</v>
      </c>
    </row>
    <row r="1818" spans="1:5">
      <c r="A1818" s="75">
        <v>18353765</v>
      </c>
      <c r="B1818" s="76" t="s">
        <v>1160</v>
      </c>
      <c r="C1818" s="76">
        <v>840268889913</v>
      </c>
      <c r="D1818" s="90">
        <v>50</v>
      </c>
      <c r="E1818" s="75" t="s">
        <v>5494</v>
      </c>
    </row>
    <row r="1819" spans="1:5">
      <c r="A1819" s="75">
        <v>18353766</v>
      </c>
      <c r="B1819" s="76" t="s">
        <v>1161</v>
      </c>
      <c r="C1819" s="76">
        <v>840268889920</v>
      </c>
      <c r="D1819" s="90">
        <v>50</v>
      </c>
      <c r="E1819" s="75" t="s">
        <v>5494</v>
      </c>
    </row>
    <row r="1820" spans="1:5">
      <c r="A1820" s="75">
        <v>18353767</v>
      </c>
      <c r="B1820" s="76" t="s">
        <v>1162</v>
      </c>
      <c r="C1820" s="76">
        <v>840268889937</v>
      </c>
      <c r="D1820" s="90">
        <v>50</v>
      </c>
      <c r="E1820" s="75" t="s">
        <v>5494</v>
      </c>
    </row>
    <row r="1821" spans="1:5">
      <c r="A1821" s="75">
        <v>18353768</v>
      </c>
      <c r="B1821" s="76" t="s">
        <v>1163</v>
      </c>
      <c r="C1821" s="76">
        <v>840268889944</v>
      </c>
      <c r="D1821" s="90">
        <v>50</v>
      </c>
      <c r="E1821" s="75" t="s">
        <v>5494</v>
      </c>
    </row>
    <row r="1822" spans="1:5">
      <c r="A1822" s="75">
        <v>18353769</v>
      </c>
      <c r="B1822" s="76" t="s">
        <v>1164</v>
      </c>
      <c r="C1822" s="76">
        <v>840268889951</v>
      </c>
      <c r="D1822" s="90">
        <v>50</v>
      </c>
      <c r="E1822" s="75" t="s">
        <v>5494</v>
      </c>
    </row>
    <row r="1823" spans="1:5">
      <c r="A1823" s="75">
        <v>18353770</v>
      </c>
      <c r="B1823" s="76" t="s">
        <v>1165</v>
      </c>
      <c r="C1823" s="76">
        <v>840268889968</v>
      </c>
      <c r="D1823" s="90">
        <v>50</v>
      </c>
      <c r="E1823" s="75" t="s">
        <v>5494</v>
      </c>
    </row>
    <row r="1824" spans="1:5">
      <c r="A1824" s="88">
        <v>205623435</v>
      </c>
      <c r="B1824" s="82" t="s">
        <v>8309</v>
      </c>
      <c r="C1824" s="82" t="s">
        <v>8310</v>
      </c>
      <c r="D1824" s="90">
        <v>50</v>
      </c>
      <c r="E1824" s="75" t="s">
        <v>5494</v>
      </c>
    </row>
    <row r="1825" spans="1:5">
      <c r="A1825" s="88">
        <v>205623436</v>
      </c>
      <c r="B1825" s="82" t="s">
        <v>8311</v>
      </c>
      <c r="C1825" s="82" t="s">
        <v>8312</v>
      </c>
      <c r="D1825" s="90">
        <v>0</v>
      </c>
      <c r="E1825" s="75" t="s">
        <v>5494</v>
      </c>
    </row>
    <row r="1826" spans="1:5">
      <c r="A1826" s="88">
        <v>205623433</v>
      </c>
      <c r="B1826" s="82" t="s">
        <v>8313</v>
      </c>
      <c r="C1826" s="82" t="s">
        <v>8314</v>
      </c>
      <c r="D1826" s="90">
        <v>50</v>
      </c>
      <c r="E1826" s="75" t="s">
        <v>5494</v>
      </c>
    </row>
    <row r="1827" spans="1:5">
      <c r="A1827" s="88">
        <v>205623438</v>
      </c>
      <c r="B1827" s="82" t="s">
        <v>8315</v>
      </c>
      <c r="C1827" s="82" t="s">
        <v>8316</v>
      </c>
      <c r="D1827" s="90">
        <v>50</v>
      </c>
      <c r="E1827" s="75" t="s">
        <v>5494</v>
      </c>
    </row>
    <row r="1828" spans="1:5">
      <c r="A1828" s="88">
        <v>205623441</v>
      </c>
      <c r="B1828" s="82" t="s">
        <v>8317</v>
      </c>
      <c r="C1828" s="82" t="s">
        <v>8318</v>
      </c>
      <c r="D1828" s="90">
        <v>0</v>
      </c>
      <c r="E1828" s="75" t="s">
        <v>5494</v>
      </c>
    </row>
    <row r="1829" spans="1:5">
      <c r="A1829" s="88">
        <v>205623431</v>
      </c>
      <c r="B1829" s="82" t="s">
        <v>8319</v>
      </c>
      <c r="C1829" s="82" t="s">
        <v>8320</v>
      </c>
      <c r="D1829" s="90">
        <v>0</v>
      </c>
      <c r="E1829" s="75" t="s">
        <v>5494</v>
      </c>
    </row>
    <row r="1830" spans="1:5">
      <c r="A1830" s="88">
        <v>205623434</v>
      </c>
      <c r="B1830" s="82" t="s">
        <v>8321</v>
      </c>
      <c r="C1830" s="82" t="s">
        <v>8322</v>
      </c>
      <c r="D1830" s="90">
        <v>0</v>
      </c>
      <c r="E1830" s="75" t="s">
        <v>5494</v>
      </c>
    </row>
    <row r="1831" spans="1:5">
      <c r="A1831" s="88">
        <v>205623437</v>
      </c>
      <c r="B1831" s="82" t="s">
        <v>8323</v>
      </c>
      <c r="C1831" s="82" t="s">
        <v>8324</v>
      </c>
      <c r="D1831" s="90">
        <v>50</v>
      </c>
      <c r="E1831" s="75" t="s">
        <v>5494</v>
      </c>
    </row>
    <row r="1832" spans="1:5">
      <c r="A1832" s="88">
        <v>205623439</v>
      </c>
      <c r="B1832" s="82" t="s">
        <v>8325</v>
      </c>
      <c r="C1832" s="82" t="s">
        <v>8326</v>
      </c>
      <c r="D1832" s="90">
        <v>50</v>
      </c>
      <c r="E1832" s="75" t="s">
        <v>5494</v>
      </c>
    </row>
    <row r="1833" spans="1:5">
      <c r="A1833" s="88">
        <v>205623432</v>
      </c>
      <c r="B1833" s="82" t="s">
        <v>8327</v>
      </c>
      <c r="C1833" s="82" t="s">
        <v>8328</v>
      </c>
      <c r="D1833" s="90">
        <v>50</v>
      </c>
      <c r="E1833" s="75" t="s">
        <v>5494</v>
      </c>
    </row>
    <row r="1834" spans="1:5">
      <c r="A1834" s="88">
        <v>205623442</v>
      </c>
      <c r="B1834" s="82" t="s">
        <v>8329</v>
      </c>
      <c r="C1834" s="82" t="s">
        <v>8330</v>
      </c>
      <c r="D1834" s="90">
        <v>50</v>
      </c>
      <c r="E1834" s="75" t="s">
        <v>5494</v>
      </c>
    </row>
    <row r="1835" spans="1:5">
      <c r="A1835" s="88">
        <v>205623440</v>
      </c>
      <c r="B1835" s="82" t="s">
        <v>8331</v>
      </c>
      <c r="C1835" s="82" t="s">
        <v>8332</v>
      </c>
      <c r="D1835" s="90">
        <v>50</v>
      </c>
      <c r="E1835" s="75" t="s">
        <v>5494</v>
      </c>
    </row>
    <row r="1836" spans="1:5">
      <c r="A1836" s="88">
        <v>205623443</v>
      </c>
      <c r="B1836" s="82" t="s">
        <v>8333</v>
      </c>
      <c r="C1836" s="82" t="s">
        <v>8334</v>
      </c>
      <c r="D1836" s="90">
        <v>50</v>
      </c>
      <c r="E1836" s="75" t="s">
        <v>5494</v>
      </c>
    </row>
    <row r="1837" spans="1:5">
      <c r="A1837" s="88">
        <v>205623354</v>
      </c>
      <c r="B1837" s="82" t="s">
        <v>8335</v>
      </c>
      <c r="C1837" s="82" t="s">
        <v>8336</v>
      </c>
      <c r="D1837" s="90">
        <v>50</v>
      </c>
      <c r="E1837" s="75" t="s">
        <v>5494</v>
      </c>
    </row>
    <row r="1838" spans="1:5">
      <c r="A1838" s="88">
        <v>205623381</v>
      </c>
      <c r="B1838" s="82" t="s">
        <v>8337</v>
      </c>
      <c r="C1838" s="82" t="s">
        <v>8338</v>
      </c>
      <c r="D1838" s="90">
        <v>50</v>
      </c>
      <c r="E1838" s="75" t="s">
        <v>5494</v>
      </c>
    </row>
    <row r="1839" spans="1:5">
      <c r="A1839" s="88">
        <v>205623383</v>
      </c>
      <c r="B1839" s="82" t="s">
        <v>8339</v>
      </c>
      <c r="C1839" s="82" t="s">
        <v>8340</v>
      </c>
      <c r="D1839" s="90">
        <v>50</v>
      </c>
      <c r="E1839" s="75" t="s">
        <v>5494</v>
      </c>
    </row>
    <row r="1840" spans="1:5">
      <c r="A1840" s="88">
        <v>205623386</v>
      </c>
      <c r="B1840" s="82" t="s">
        <v>8341</v>
      </c>
      <c r="C1840" s="82" t="s">
        <v>8342</v>
      </c>
      <c r="D1840" s="90">
        <v>50</v>
      </c>
      <c r="E1840" s="75" t="s">
        <v>5494</v>
      </c>
    </row>
    <row r="1841" spans="1:5">
      <c r="A1841" s="88">
        <v>205623389</v>
      </c>
      <c r="B1841" s="82" t="s">
        <v>8343</v>
      </c>
      <c r="C1841" s="82" t="s">
        <v>8344</v>
      </c>
      <c r="D1841" s="90">
        <v>50</v>
      </c>
      <c r="E1841" s="75" t="s">
        <v>5494</v>
      </c>
    </row>
    <row r="1842" spans="1:5">
      <c r="A1842" s="88">
        <v>205623391</v>
      </c>
      <c r="B1842" s="82" t="s">
        <v>8345</v>
      </c>
      <c r="C1842" s="82" t="s">
        <v>8346</v>
      </c>
      <c r="D1842" s="90">
        <v>50</v>
      </c>
      <c r="E1842" s="75" t="s">
        <v>5494</v>
      </c>
    </row>
    <row r="1843" spans="1:5">
      <c r="A1843" s="88">
        <v>205623394</v>
      </c>
      <c r="B1843" s="82" t="s">
        <v>8347</v>
      </c>
      <c r="C1843" s="82" t="s">
        <v>8348</v>
      </c>
      <c r="D1843" s="90">
        <v>50</v>
      </c>
      <c r="E1843" s="75" t="s">
        <v>5494</v>
      </c>
    </row>
    <row r="1844" spans="1:5">
      <c r="A1844" s="88">
        <v>205623399</v>
      </c>
      <c r="B1844" s="82" t="s">
        <v>8349</v>
      </c>
      <c r="C1844" s="82" t="s">
        <v>8350</v>
      </c>
      <c r="D1844" s="90">
        <v>50</v>
      </c>
      <c r="E1844" s="75" t="s">
        <v>5494</v>
      </c>
    </row>
    <row r="1845" spans="1:5">
      <c r="A1845" s="88">
        <v>205623403</v>
      </c>
      <c r="B1845" s="82" t="s">
        <v>8351</v>
      </c>
      <c r="C1845" s="82" t="s">
        <v>8352</v>
      </c>
      <c r="D1845" s="90">
        <v>0</v>
      </c>
      <c r="E1845" s="75" t="s">
        <v>5494</v>
      </c>
    </row>
    <row r="1846" spans="1:5">
      <c r="A1846" s="88">
        <v>205623410</v>
      </c>
      <c r="B1846" s="82" t="s">
        <v>8353</v>
      </c>
      <c r="C1846" s="82" t="s">
        <v>8354</v>
      </c>
      <c r="D1846" s="90">
        <v>50</v>
      </c>
      <c r="E1846" s="75" t="s">
        <v>5494</v>
      </c>
    </row>
    <row r="1847" spans="1:5">
      <c r="A1847" s="88">
        <v>205623412</v>
      </c>
      <c r="B1847" s="82" t="s">
        <v>8355</v>
      </c>
      <c r="C1847" s="82" t="s">
        <v>8356</v>
      </c>
      <c r="D1847" s="90">
        <v>50</v>
      </c>
      <c r="E1847" s="75" t="s">
        <v>5494</v>
      </c>
    </row>
    <row r="1848" spans="1:5">
      <c r="A1848" s="88">
        <v>205623414</v>
      </c>
      <c r="B1848" s="82" t="s">
        <v>8357</v>
      </c>
      <c r="C1848" s="82" t="s">
        <v>8358</v>
      </c>
      <c r="D1848" s="90">
        <v>50</v>
      </c>
      <c r="E1848" s="75" t="s">
        <v>5494</v>
      </c>
    </row>
    <row r="1849" spans="1:5">
      <c r="A1849" s="88">
        <v>205623422</v>
      </c>
      <c r="B1849" s="82" t="s">
        <v>8359</v>
      </c>
      <c r="C1849" s="82" t="s">
        <v>8360</v>
      </c>
      <c r="D1849" s="90">
        <v>50</v>
      </c>
      <c r="E1849" s="75" t="s">
        <v>5494</v>
      </c>
    </row>
    <row r="1850" spans="1:5">
      <c r="A1850" s="88">
        <v>205623427</v>
      </c>
      <c r="B1850" s="82" t="s">
        <v>8361</v>
      </c>
      <c r="C1850" s="82" t="s">
        <v>8362</v>
      </c>
      <c r="D1850" s="90">
        <v>50</v>
      </c>
      <c r="E1850" s="75" t="s">
        <v>5494</v>
      </c>
    </row>
    <row r="1851" spans="1:5">
      <c r="A1851" s="88">
        <v>205623420</v>
      </c>
      <c r="B1851" s="82" t="s">
        <v>8363</v>
      </c>
      <c r="C1851" s="82" t="s">
        <v>8364</v>
      </c>
      <c r="D1851" s="90">
        <v>0</v>
      </c>
      <c r="E1851" s="75" t="s">
        <v>5494</v>
      </c>
    </row>
    <row r="1852" spans="1:5">
      <c r="A1852" s="88">
        <v>205623416</v>
      </c>
      <c r="B1852" s="82" t="s">
        <v>8365</v>
      </c>
      <c r="C1852" s="82" t="s">
        <v>8366</v>
      </c>
      <c r="D1852" s="90">
        <v>50</v>
      </c>
      <c r="E1852" s="75" t="s">
        <v>5494</v>
      </c>
    </row>
    <row r="1853" spans="1:5">
      <c r="A1853" s="88">
        <v>205623418</v>
      </c>
      <c r="B1853" s="82" t="s">
        <v>8367</v>
      </c>
      <c r="C1853" s="82" t="s">
        <v>8368</v>
      </c>
      <c r="D1853" s="90">
        <v>0</v>
      </c>
      <c r="E1853" s="75" t="s">
        <v>5494</v>
      </c>
    </row>
    <row r="1854" spans="1:5">
      <c r="A1854" s="88">
        <v>205623333</v>
      </c>
      <c r="B1854" s="82" t="s">
        <v>8369</v>
      </c>
      <c r="C1854" s="82" t="s">
        <v>8370</v>
      </c>
      <c r="D1854" s="90">
        <v>50</v>
      </c>
      <c r="E1854" s="75" t="s">
        <v>5494</v>
      </c>
    </row>
    <row r="1855" spans="1:5">
      <c r="A1855" s="88">
        <v>205623335</v>
      </c>
      <c r="B1855" s="82" t="s">
        <v>8371</v>
      </c>
      <c r="C1855" s="82" t="s">
        <v>8372</v>
      </c>
      <c r="D1855" s="90">
        <v>50</v>
      </c>
      <c r="E1855" s="75" t="s">
        <v>5494</v>
      </c>
    </row>
    <row r="1856" spans="1:5">
      <c r="A1856" s="88">
        <v>205623336</v>
      </c>
      <c r="B1856" s="82" t="s">
        <v>8373</v>
      </c>
      <c r="C1856" s="82" t="s">
        <v>8374</v>
      </c>
      <c r="D1856" s="90">
        <v>50</v>
      </c>
      <c r="E1856" s="75" t="s">
        <v>5494</v>
      </c>
    </row>
    <row r="1857" spans="1:5">
      <c r="A1857" s="88">
        <v>205623337</v>
      </c>
      <c r="B1857" s="82" t="s">
        <v>8375</v>
      </c>
      <c r="C1857" s="82" t="s">
        <v>8376</v>
      </c>
      <c r="D1857" s="90">
        <v>50</v>
      </c>
      <c r="E1857" s="75" t="s">
        <v>5494</v>
      </c>
    </row>
    <row r="1858" spans="1:5">
      <c r="A1858" s="82">
        <v>205623338</v>
      </c>
      <c r="B1858" s="82" t="s">
        <v>8377</v>
      </c>
      <c r="C1858" s="82" t="s">
        <v>8378</v>
      </c>
      <c r="D1858" s="90">
        <v>50</v>
      </c>
      <c r="E1858" s="75" t="s">
        <v>5494</v>
      </c>
    </row>
    <row r="1859" spans="1:5">
      <c r="A1859" s="88">
        <v>205623339</v>
      </c>
      <c r="B1859" s="82" t="s">
        <v>8379</v>
      </c>
      <c r="C1859" s="82" t="s">
        <v>8380</v>
      </c>
      <c r="D1859" s="90">
        <v>50</v>
      </c>
      <c r="E1859" s="75" t="s">
        <v>5494</v>
      </c>
    </row>
    <row r="1860" spans="1:5">
      <c r="A1860" s="88">
        <v>205623340</v>
      </c>
      <c r="B1860" s="82" t="s">
        <v>8381</v>
      </c>
      <c r="C1860" s="82" t="s">
        <v>8382</v>
      </c>
      <c r="D1860" s="90">
        <v>50</v>
      </c>
      <c r="E1860" s="75" t="s">
        <v>5494</v>
      </c>
    </row>
    <row r="1861" spans="1:5">
      <c r="A1861" s="82">
        <v>205623341</v>
      </c>
      <c r="B1861" s="82" t="s">
        <v>8383</v>
      </c>
      <c r="C1861" s="82" t="s">
        <v>8384</v>
      </c>
      <c r="D1861" s="90">
        <v>0</v>
      </c>
      <c r="E1861" s="75" t="s">
        <v>5494</v>
      </c>
    </row>
    <row r="1862" spans="1:5">
      <c r="A1862" s="88">
        <v>205623342</v>
      </c>
      <c r="B1862" s="82" t="s">
        <v>8385</v>
      </c>
      <c r="C1862" s="82" t="s">
        <v>8386</v>
      </c>
      <c r="D1862" s="90">
        <v>50</v>
      </c>
      <c r="E1862" s="75" t="s">
        <v>5494</v>
      </c>
    </row>
    <row r="1863" spans="1:5">
      <c r="A1863" s="88">
        <v>205623343</v>
      </c>
      <c r="B1863" s="82" t="s">
        <v>8387</v>
      </c>
      <c r="C1863" s="82" t="s">
        <v>8388</v>
      </c>
      <c r="D1863" s="90">
        <v>50</v>
      </c>
      <c r="E1863" s="75" t="s">
        <v>5494</v>
      </c>
    </row>
    <row r="1864" spans="1:5">
      <c r="A1864" s="88">
        <v>205623344</v>
      </c>
      <c r="B1864" s="82" t="s">
        <v>8389</v>
      </c>
      <c r="C1864" s="82" t="s">
        <v>8390</v>
      </c>
      <c r="D1864" s="90">
        <v>50</v>
      </c>
      <c r="E1864" s="75" t="s">
        <v>5494</v>
      </c>
    </row>
    <row r="1865" spans="1:5">
      <c r="A1865" s="88">
        <v>205623345</v>
      </c>
      <c r="B1865" s="82" t="s">
        <v>8391</v>
      </c>
      <c r="C1865" s="82" t="s">
        <v>8392</v>
      </c>
      <c r="D1865" s="90">
        <v>0</v>
      </c>
      <c r="E1865" s="75" t="s">
        <v>5494</v>
      </c>
    </row>
    <row r="1866" spans="1:5">
      <c r="A1866" s="88">
        <v>205623346</v>
      </c>
      <c r="B1866" s="82" t="s">
        <v>8393</v>
      </c>
      <c r="C1866" s="82" t="s">
        <v>8394</v>
      </c>
      <c r="D1866" s="90">
        <v>50</v>
      </c>
      <c r="E1866" s="75" t="s">
        <v>5494</v>
      </c>
    </row>
    <row r="1867" spans="1:5">
      <c r="A1867" s="88">
        <v>205623347</v>
      </c>
      <c r="B1867" s="82" t="s">
        <v>8395</v>
      </c>
      <c r="C1867" s="82" t="s">
        <v>8396</v>
      </c>
      <c r="D1867" s="90">
        <v>50</v>
      </c>
      <c r="E1867" s="75" t="s">
        <v>5494</v>
      </c>
    </row>
    <row r="1868" spans="1:5">
      <c r="A1868" s="88">
        <v>205623348</v>
      </c>
      <c r="B1868" s="82" t="s">
        <v>8397</v>
      </c>
      <c r="C1868" s="82" t="s">
        <v>8398</v>
      </c>
      <c r="D1868" s="90">
        <v>50</v>
      </c>
      <c r="E1868" s="75" t="s">
        <v>5494</v>
      </c>
    </row>
    <row r="1869" spans="1:5">
      <c r="A1869" s="88">
        <v>205623349</v>
      </c>
      <c r="B1869" s="82" t="s">
        <v>8399</v>
      </c>
      <c r="C1869" s="82" t="s">
        <v>8400</v>
      </c>
      <c r="D1869" s="90">
        <v>50</v>
      </c>
      <c r="E1869" s="75" t="s">
        <v>5494</v>
      </c>
    </row>
    <row r="1870" spans="1:5">
      <c r="A1870" s="88">
        <v>205623350</v>
      </c>
      <c r="B1870" s="82" t="s">
        <v>8401</v>
      </c>
      <c r="C1870" s="82" t="s">
        <v>8402</v>
      </c>
      <c r="D1870" s="90">
        <v>0</v>
      </c>
      <c r="E1870" s="75" t="s">
        <v>5494</v>
      </c>
    </row>
    <row r="1871" spans="1:5">
      <c r="A1871" s="88">
        <v>205623351</v>
      </c>
      <c r="B1871" s="82" t="s">
        <v>8403</v>
      </c>
      <c r="C1871" s="82" t="s">
        <v>8404</v>
      </c>
      <c r="D1871" s="90">
        <v>50</v>
      </c>
      <c r="E1871" s="75" t="s">
        <v>5494</v>
      </c>
    </row>
    <row r="1872" spans="1:5">
      <c r="A1872" s="88">
        <v>205623352</v>
      </c>
      <c r="B1872" s="82" t="s">
        <v>8405</v>
      </c>
      <c r="C1872" s="82" t="s">
        <v>8406</v>
      </c>
      <c r="D1872" s="90">
        <v>50</v>
      </c>
      <c r="E1872" s="75" t="s">
        <v>5494</v>
      </c>
    </row>
    <row r="1873" spans="1:5">
      <c r="A1873" s="88">
        <v>205623555</v>
      </c>
      <c r="B1873" s="82" t="s">
        <v>8407</v>
      </c>
      <c r="C1873" s="82" t="s">
        <v>8408</v>
      </c>
      <c r="D1873" s="90">
        <v>50</v>
      </c>
      <c r="E1873" s="75" t="s">
        <v>5494</v>
      </c>
    </row>
    <row r="1874" spans="1:5">
      <c r="A1874" s="88">
        <v>205623557</v>
      </c>
      <c r="B1874" s="82" t="s">
        <v>8409</v>
      </c>
      <c r="C1874" s="82" t="s">
        <v>8410</v>
      </c>
      <c r="D1874" s="90">
        <v>50</v>
      </c>
      <c r="E1874" s="75" t="s">
        <v>5494</v>
      </c>
    </row>
    <row r="1875" spans="1:5">
      <c r="A1875" s="88">
        <v>205623563</v>
      </c>
      <c r="B1875" s="82" t="s">
        <v>8411</v>
      </c>
      <c r="C1875" s="82" t="s">
        <v>8412</v>
      </c>
      <c r="D1875" s="90">
        <v>50</v>
      </c>
      <c r="E1875" s="75" t="s">
        <v>5494</v>
      </c>
    </row>
    <row r="1876" spans="1:5">
      <c r="A1876" s="88">
        <v>205623553</v>
      </c>
      <c r="B1876" s="82" t="s">
        <v>8413</v>
      </c>
      <c r="C1876" s="82" t="s">
        <v>8414</v>
      </c>
      <c r="D1876" s="90">
        <v>50</v>
      </c>
      <c r="E1876" s="75" t="s">
        <v>5494</v>
      </c>
    </row>
    <row r="1877" spans="1:5">
      <c r="A1877" s="88">
        <v>205623611</v>
      </c>
      <c r="B1877" s="82" t="s">
        <v>8415</v>
      </c>
      <c r="C1877" s="82" t="s">
        <v>8416</v>
      </c>
      <c r="D1877" s="90">
        <v>50</v>
      </c>
      <c r="E1877" s="75" t="s">
        <v>5494</v>
      </c>
    </row>
    <row r="1878" spans="1:5">
      <c r="A1878" s="88">
        <v>205623607</v>
      </c>
      <c r="B1878" s="82" t="s">
        <v>8417</v>
      </c>
      <c r="C1878" s="82" t="s">
        <v>8418</v>
      </c>
      <c r="D1878" s="90">
        <v>50</v>
      </c>
      <c r="E1878" s="75" t="s">
        <v>5494</v>
      </c>
    </row>
    <row r="1879" spans="1:5">
      <c r="A1879" s="88">
        <v>205623608</v>
      </c>
      <c r="B1879" s="82" t="s">
        <v>8419</v>
      </c>
      <c r="C1879" s="82" t="s">
        <v>8420</v>
      </c>
      <c r="D1879" s="90">
        <v>50</v>
      </c>
      <c r="E1879" s="75" t="s">
        <v>5494</v>
      </c>
    </row>
    <row r="1880" spans="1:5">
      <c r="A1880" s="88">
        <v>205623551</v>
      </c>
      <c r="B1880" s="82" t="s">
        <v>8421</v>
      </c>
      <c r="C1880" s="82" t="s">
        <v>8422</v>
      </c>
      <c r="D1880" s="90">
        <v>50</v>
      </c>
      <c r="E1880" s="75" t="s">
        <v>5494</v>
      </c>
    </row>
    <row r="1881" spans="1:5">
      <c r="A1881" s="88">
        <v>205623594</v>
      </c>
      <c r="B1881" s="82" t="s">
        <v>8423</v>
      </c>
      <c r="C1881" s="82" t="s">
        <v>8424</v>
      </c>
      <c r="D1881" s="90">
        <v>50</v>
      </c>
      <c r="E1881" s="75" t="s">
        <v>5494</v>
      </c>
    </row>
    <row r="1882" spans="1:5">
      <c r="A1882" s="88">
        <v>205623596</v>
      </c>
      <c r="B1882" s="82" t="s">
        <v>8425</v>
      </c>
      <c r="C1882" s="82" t="s">
        <v>8426</v>
      </c>
      <c r="D1882" s="90">
        <v>50</v>
      </c>
      <c r="E1882" s="75" t="s">
        <v>5494</v>
      </c>
    </row>
    <row r="1883" spans="1:5">
      <c r="A1883" s="88">
        <v>205623598</v>
      </c>
      <c r="B1883" s="82" t="s">
        <v>8427</v>
      </c>
      <c r="C1883" s="82" t="s">
        <v>8428</v>
      </c>
      <c r="D1883" s="90">
        <v>50</v>
      </c>
      <c r="E1883" s="75" t="s">
        <v>5494</v>
      </c>
    </row>
    <row r="1884" spans="1:5">
      <c r="A1884" s="88">
        <v>205623592</v>
      </c>
      <c r="B1884" s="82" t="s">
        <v>8429</v>
      </c>
      <c r="C1884" s="82" t="s">
        <v>8430</v>
      </c>
      <c r="D1884" s="90">
        <v>50</v>
      </c>
      <c r="E1884" s="75" t="s">
        <v>5494</v>
      </c>
    </row>
    <row r="1885" spans="1:5">
      <c r="A1885" s="88">
        <v>205623605</v>
      </c>
      <c r="B1885" s="82" t="s">
        <v>8431</v>
      </c>
      <c r="C1885" s="82" t="s">
        <v>8432</v>
      </c>
      <c r="D1885" s="90">
        <v>50</v>
      </c>
      <c r="E1885" s="75" t="s">
        <v>5494</v>
      </c>
    </row>
    <row r="1886" spans="1:5">
      <c r="A1886" s="88">
        <v>205623603</v>
      </c>
      <c r="B1886" s="82" t="s">
        <v>8433</v>
      </c>
      <c r="C1886" s="82" t="s">
        <v>8434</v>
      </c>
      <c r="D1886" s="90">
        <v>50</v>
      </c>
      <c r="E1886" s="75" t="s">
        <v>5494</v>
      </c>
    </row>
    <row r="1887" spans="1:5">
      <c r="A1887" s="88">
        <v>205623606</v>
      </c>
      <c r="B1887" s="82" t="s">
        <v>8435</v>
      </c>
      <c r="C1887" s="82" t="s">
        <v>8436</v>
      </c>
      <c r="D1887" s="90">
        <v>50</v>
      </c>
      <c r="E1887" s="75" t="s">
        <v>5494</v>
      </c>
    </row>
    <row r="1888" spans="1:5">
      <c r="A1888" s="88">
        <v>205623609</v>
      </c>
      <c r="B1888" s="82" t="s">
        <v>8437</v>
      </c>
      <c r="C1888" s="82" t="s">
        <v>8438</v>
      </c>
      <c r="D1888" s="90">
        <v>50</v>
      </c>
      <c r="E1888" s="75" t="s">
        <v>5494</v>
      </c>
    </row>
    <row r="1889" spans="1:5">
      <c r="A1889" s="88">
        <v>205623502</v>
      </c>
      <c r="B1889" s="82" t="s">
        <v>8439</v>
      </c>
      <c r="C1889" s="82" t="s">
        <v>8440</v>
      </c>
      <c r="D1889" s="90">
        <v>50</v>
      </c>
      <c r="E1889" s="75" t="s">
        <v>5494</v>
      </c>
    </row>
    <row r="1890" spans="1:5">
      <c r="A1890" s="88">
        <v>205623504</v>
      </c>
      <c r="B1890" s="82" t="s">
        <v>8441</v>
      </c>
      <c r="C1890" s="82" t="s">
        <v>8442</v>
      </c>
      <c r="D1890" s="90">
        <v>50</v>
      </c>
      <c r="E1890" s="75" t="s">
        <v>5494</v>
      </c>
    </row>
    <row r="1891" spans="1:5">
      <c r="A1891" s="88">
        <v>205623505</v>
      </c>
      <c r="B1891" s="82" t="s">
        <v>8443</v>
      </c>
      <c r="C1891" s="82" t="s">
        <v>8444</v>
      </c>
      <c r="D1891" s="90">
        <v>50</v>
      </c>
      <c r="E1891" s="75" t="s">
        <v>5494</v>
      </c>
    </row>
    <row r="1892" spans="1:5">
      <c r="A1892" s="88">
        <v>205623506</v>
      </c>
      <c r="B1892" s="82" t="s">
        <v>8445</v>
      </c>
      <c r="C1892" s="82" t="s">
        <v>8446</v>
      </c>
      <c r="D1892" s="90">
        <v>50</v>
      </c>
      <c r="E1892" s="75" t="s">
        <v>5494</v>
      </c>
    </row>
    <row r="1893" spans="1:5">
      <c r="A1893" s="88">
        <v>205623507</v>
      </c>
      <c r="B1893" s="82" t="s">
        <v>8447</v>
      </c>
      <c r="C1893" s="82" t="s">
        <v>8448</v>
      </c>
      <c r="D1893" s="90">
        <v>50</v>
      </c>
      <c r="E1893" s="75" t="s">
        <v>5494</v>
      </c>
    </row>
    <row r="1894" spans="1:5">
      <c r="A1894" s="88">
        <v>205623508</v>
      </c>
      <c r="B1894" s="82" t="s">
        <v>8449</v>
      </c>
      <c r="C1894" s="82" t="s">
        <v>8450</v>
      </c>
      <c r="D1894" s="90">
        <v>50</v>
      </c>
      <c r="E1894" s="75" t="s">
        <v>5494</v>
      </c>
    </row>
    <row r="1895" spans="1:5">
      <c r="A1895" s="88">
        <v>205623509</v>
      </c>
      <c r="B1895" s="82" t="s">
        <v>8451</v>
      </c>
      <c r="C1895" s="82" t="s">
        <v>8452</v>
      </c>
      <c r="D1895" s="90">
        <v>50</v>
      </c>
      <c r="E1895" s="75" t="s">
        <v>5494</v>
      </c>
    </row>
    <row r="1896" spans="1:5">
      <c r="A1896" s="88">
        <v>205623510</v>
      </c>
      <c r="B1896" s="82" t="s">
        <v>8453</v>
      </c>
      <c r="C1896" s="82" t="s">
        <v>8454</v>
      </c>
      <c r="D1896" s="90">
        <v>50</v>
      </c>
      <c r="E1896" s="75" t="s">
        <v>5494</v>
      </c>
    </row>
    <row r="1897" spans="1:5">
      <c r="A1897" s="88">
        <v>205623511</v>
      </c>
      <c r="B1897" s="82" t="s">
        <v>8455</v>
      </c>
      <c r="C1897" s="82" t="s">
        <v>8456</v>
      </c>
      <c r="D1897" s="90">
        <v>50</v>
      </c>
      <c r="E1897" s="75" t="s">
        <v>5494</v>
      </c>
    </row>
    <row r="1898" spans="1:5">
      <c r="A1898" s="88">
        <v>205623512</v>
      </c>
      <c r="B1898" s="82" t="s">
        <v>8457</v>
      </c>
      <c r="C1898" s="82" t="s">
        <v>8458</v>
      </c>
      <c r="D1898" s="90">
        <v>50</v>
      </c>
      <c r="E1898" s="75" t="s">
        <v>5494</v>
      </c>
    </row>
    <row r="1899" spans="1:5">
      <c r="A1899" s="88">
        <v>205623513</v>
      </c>
      <c r="B1899" s="82" t="s">
        <v>8459</v>
      </c>
      <c r="C1899" s="82" t="s">
        <v>8460</v>
      </c>
      <c r="D1899" s="90">
        <v>50</v>
      </c>
      <c r="E1899" s="75" t="s">
        <v>5494</v>
      </c>
    </row>
    <row r="1900" spans="1:5">
      <c r="A1900" s="88">
        <v>205623514</v>
      </c>
      <c r="B1900" s="82" t="s">
        <v>8461</v>
      </c>
      <c r="C1900" s="82" t="s">
        <v>8462</v>
      </c>
      <c r="D1900" s="90">
        <v>50</v>
      </c>
      <c r="E1900" s="75" t="s">
        <v>5494</v>
      </c>
    </row>
    <row r="1901" spans="1:5">
      <c r="A1901" s="88">
        <v>205623515</v>
      </c>
      <c r="B1901" s="82" t="s">
        <v>8463</v>
      </c>
      <c r="C1901" s="82" t="s">
        <v>8464</v>
      </c>
      <c r="D1901" s="90">
        <v>50</v>
      </c>
      <c r="E1901" s="75" t="s">
        <v>5494</v>
      </c>
    </row>
    <row r="1902" spans="1:5">
      <c r="A1902" s="88">
        <v>205623516</v>
      </c>
      <c r="B1902" s="82" t="s">
        <v>8465</v>
      </c>
      <c r="C1902" s="82" t="s">
        <v>8466</v>
      </c>
      <c r="D1902" s="90">
        <v>50</v>
      </c>
      <c r="E1902" s="75" t="s">
        <v>5494</v>
      </c>
    </row>
    <row r="1903" spans="1:5">
      <c r="A1903" s="88">
        <v>205623517</v>
      </c>
      <c r="B1903" s="82" t="s">
        <v>8467</v>
      </c>
      <c r="C1903" s="82" t="s">
        <v>8468</v>
      </c>
      <c r="D1903" s="90">
        <v>50</v>
      </c>
      <c r="E1903" s="75" t="s">
        <v>5494</v>
      </c>
    </row>
    <row r="1904" spans="1:5">
      <c r="A1904" s="88">
        <v>205623518</v>
      </c>
      <c r="B1904" s="82" t="s">
        <v>8469</v>
      </c>
      <c r="C1904" s="82" t="s">
        <v>8470</v>
      </c>
      <c r="D1904" s="90">
        <v>50</v>
      </c>
      <c r="E1904" s="75" t="s">
        <v>5494</v>
      </c>
    </row>
    <row r="1905" spans="1:5">
      <c r="A1905" s="88">
        <v>205623519</v>
      </c>
      <c r="B1905" s="82" t="s">
        <v>8471</v>
      </c>
      <c r="C1905" s="82" t="s">
        <v>8472</v>
      </c>
      <c r="D1905" s="90">
        <v>50</v>
      </c>
      <c r="E1905" s="75" t="s">
        <v>5494</v>
      </c>
    </row>
    <row r="1906" spans="1:5">
      <c r="A1906" s="88">
        <v>205623520</v>
      </c>
      <c r="B1906" s="82" t="s">
        <v>8473</v>
      </c>
      <c r="C1906" s="82" t="s">
        <v>8474</v>
      </c>
      <c r="D1906" s="90">
        <v>50</v>
      </c>
      <c r="E1906" s="75" t="s">
        <v>5494</v>
      </c>
    </row>
    <row r="1907" spans="1:5">
      <c r="A1907" s="88">
        <v>205623521</v>
      </c>
      <c r="B1907" s="82" t="s">
        <v>8475</v>
      </c>
      <c r="C1907" s="82" t="s">
        <v>8476</v>
      </c>
      <c r="D1907" s="90">
        <v>50</v>
      </c>
      <c r="E1907" s="75" t="s">
        <v>5494</v>
      </c>
    </row>
    <row r="1908" spans="1:5">
      <c r="A1908" s="88">
        <v>205623522</v>
      </c>
      <c r="B1908" s="82" t="s">
        <v>8477</v>
      </c>
      <c r="C1908" s="82" t="s">
        <v>8478</v>
      </c>
      <c r="D1908" s="90">
        <v>50</v>
      </c>
      <c r="E1908" s="75" t="s">
        <v>5494</v>
      </c>
    </row>
    <row r="1909" spans="1:5">
      <c r="A1909" s="88">
        <v>205623523</v>
      </c>
      <c r="B1909" s="82" t="s">
        <v>8479</v>
      </c>
      <c r="C1909" s="82" t="s">
        <v>8480</v>
      </c>
      <c r="D1909" s="90">
        <v>50</v>
      </c>
      <c r="E1909" s="75" t="s">
        <v>5494</v>
      </c>
    </row>
    <row r="1910" spans="1:5">
      <c r="A1910" s="88">
        <v>205623524</v>
      </c>
      <c r="B1910" s="82" t="s">
        <v>8481</v>
      </c>
      <c r="C1910" s="82" t="s">
        <v>8482</v>
      </c>
      <c r="D1910" s="90">
        <v>50</v>
      </c>
      <c r="E1910" s="75" t="s">
        <v>5494</v>
      </c>
    </row>
    <row r="1911" spans="1:5">
      <c r="A1911" s="88">
        <v>205623525</v>
      </c>
      <c r="B1911" s="82" t="s">
        <v>8483</v>
      </c>
      <c r="C1911" s="82" t="s">
        <v>8484</v>
      </c>
      <c r="D1911" s="90">
        <v>50</v>
      </c>
      <c r="E1911" s="75" t="s">
        <v>5494</v>
      </c>
    </row>
    <row r="1912" spans="1:5">
      <c r="A1912" s="88">
        <v>205623526</v>
      </c>
      <c r="B1912" s="82" t="s">
        <v>8485</v>
      </c>
      <c r="C1912" s="82" t="s">
        <v>8486</v>
      </c>
      <c r="D1912" s="90">
        <v>50</v>
      </c>
      <c r="E1912" s="75" t="s">
        <v>5494</v>
      </c>
    </row>
    <row r="1913" spans="1:5">
      <c r="A1913" s="88">
        <v>205623528</v>
      </c>
      <c r="B1913" s="82" t="s">
        <v>8487</v>
      </c>
      <c r="C1913" s="82" t="s">
        <v>8488</v>
      </c>
      <c r="D1913" s="90">
        <v>50</v>
      </c>
      <c r="E1913" s="75" t="s">
        <v>5494</v>
      </c>
    </row>
    <row r="1914" spans="1:5">
      <c r="A1914" s="88">
        <v>205623529</v>
      </c>
      <c r="B1914" s="82" t="s">
        <v>8489</v>
      </c>
      <c r="C1914" s="82" t="s">
        <v>8490</v>
      </c>
      <c r="D1914" s="90">
        <v>50</v>
      </c>
      <c r="E1914" s="75" t="s">
        <v>5494</v>
      </c>
    </row>
    <row r="1915" spans="1:5">
      <c r="A1915" s="88">
        <v>205623530</v>
      </c>
      <c r="B1915" s="82" t="s">
        <v>8491</v>
      </c>
      <c r="C1915" s="82" t="s">
        <v>8492</v>
      </c>
      <c r="D1915" s="90">
        <v>50</v>
      </c>
      <c r="E1915" s="75" t="s">
        <v>5494</v>
      </c>
    </row>
    <row r="1916" spans="1:5">
      <c r="A1916" s="88">
        <v>205623531</v>
      </c>
      <c r="B1916" s="82" t="s">
        <v>8493</v>
      </c>
      <c r="C1916" s="82" t="s">
        <v>8494</v>
      </c>
      <c r="D1916" s="90">
        <v>50</v>
      </c>
      <c r="E1916" s="75" t="s">
        <v>5494</v>
      </c>
    </row>
    <row r="1917" spans="1:5">
      <c r="A1917" s="88">
        <v>205623533</v>
      </c>
      <c r="B1917" s="82" t="s">
        <v>8495</v>
      </c>
      <c r="C1917" s="82" t="s">
        <v>8496</v>
      </c>
      <c r="D1917" s="90">
        <v>50</v>
      </c>
      <c r="E1917" s="75" t="s">
        <v>5494</v>
      </c>
    </row>
    <row r="1918" spans="1:5">
      <c r="A1918" s="88">
        <v>205623503</v>
      </c>
      <c r="B1918" s="82" t="s">
        <v>8497</v>
      </c>
      <c r="C1918" s="82" t="s">
        <v>8498</v>
      </c>
      <c r="D1918" s="90">
        <v>50</v>
      </c>
      <c r="E1918" s="75" t="s">
        <v>5494</v>
      </c>
    </row>
    <row r="1919" spans="1:5">
      <c r="A1919" s="88">
        <v>205623532</v>
      </c>
      <c r="B1919" s="82" t="s">
        <v>8499</v>
      </c>
      <c r="C1919" s="82" t="s">
        <v>8500</v>
      </c>
      <c r="D1919" s="90">
        <v>50</v>
      </c>
      <c r="E1919" s="75" t="s">
        <v>5494</v>
      </c>
    </row>
    <row r="1920" spans="1:5">
      <c r="A1920" s="88">
        <v>205623534</v>
      </c>
      <c r="B1920" s="82" t="s">
        <v>8501</v>
      </c>
      <c r="C1920" s="82" t="s">
        <v>8502</v>
      </c>
      <c r="D1920" s="90">
        <v>50</v>
      </c>
      <c r="E1920" s="75" t="s">
        <v>5494</v>
      </c>
    </row>
    <row r="1921" spans="1:5">
      <c r="A1921" s="88">
        <v>205623547</v>
      </c>
      <c r="B1921" s="82" t="s">
        <v>8503</v>
      </c>
      <c r="C1921" s="82" t="s">
        <v>8504</v>
      </c>
      <c r="D1921" s="90">
        <v>50</v>
      </c>
      <c r="E1921" s="75" t="s">
        <v>5494</v>
      </c>
    </row>
    <row r="1922" spans="1:5">
      <c r="A1922" s="75">
        <v>17144107</v>
      </c>
      <c r="B1922" s="76" t="s">
        <v>1206</v>
      </c>
      <c r="C1922" s="76">
        <v>840179907140</v>
      </c>
      <c r="D1922" s="90">
        <v>50</v>
      </c>
      <c r="E1922" s="75" t="s">
        <v>5494</v>
      </c>
    </row>
    <row r="1923" spans="1:5">
      <c r="A1923" s="75">
        <v>17144108</v>
      </c>
      <c r="B1923" s="76" t="s">
        <v>1207</v>
      </c>
      <c r="C1923" s="76">
        <v>840179907164</v>
      </c>
      <c r="D1923" s="90">
        <v>50</v>
      </c>
      <c r="E1923" s="75" t="s">
        <v>5494</v>
      </c>
    </row>
    <row r="1924" spans="1:5">
      <c r="A1924" s="75">
        <v>17144113</v>
      </c>
      <c r="B1924" s="76" t="s">
        <v>1208</v>
      </c>
      <c r="C1924" s="76">
        <v>840179907225</v>
      </c>
      <c r="D1924" s="90">
        <v>50</v>
      </c>
      <c r="E1924" s="75" t="s">
        <v>5494</v>
      </c>
    </row>
    <row r="1925" spans="1:5">
      <c r="A1925" s="75">
        <v>17144114</v>
      </c>
      <c r="B1925" s="76" t="s">
        <v>1209</v>
      </c>
      <c r="C1925" s="76">
        <v>840179907249</v>
      </c>
      <c r="D1925" s="90">
        <v>50</v>
      </c>
      <c r="E1925" s="75" t="s">
        <v>5494</v>
      </c>
    </row>
    <row r="1926" spans="1:5">
      <c r="A1926" s="75">
        <v>17144347</v>
      </c>
      <c r="B1926" s="76" t="s">
        <v>1210</v>
      </c>
      <c r="C1926" s="76">
        <v>840179907263</v>
      </c>
      <c r="D1926" s="90">
        <v>50</v>
      </c>
      <c r="E1926" s="75" t="s">
        <v>5494</v>
      </c>
    </row>
    <row r="1927" spans="1:5">
      <c r="A1927" s="75">
        <v>17144348</v>
      </c>
      <c r="B1927" s="76" t="s">
        <v>1211</v>
      </c>
      <c r="C1927" s="76">
        <v>840179907287</v>
      </c>
      <c r="D1927" s="90">
        <v>50</v>
      </c>
      <c r="E1927" s="75" t="s">
        <v>5494</v>
      </c>
    </row>
    <row r="1928" spans="1:5">
      <c r="A1928" s="75">
        <v>17144029</v>
      </c>
      <c r="B1928" s="76" t="s">
        <v>1212</v>
      </c>
      <c r="C1928" s="76">
        <v>840179907300</v>
      </c>
      <c r="D1928" s="90">
        <v>50</v>
      </c>
      <c r="E1928" s="75" t="s">
        <v>5494</v>
      </c>
    </row>
    <row r="1929" spans="1:5">
      <c r="A1929" s="75">
        <v>17144030</v>
      </c>
      <c r="B1929" s="76" t="s">
        <v>1213</v>
      </c>
      <c r="C1929" s="76">
        <v>840179907324</v>
      </c>
      <c r="D1929" s="90">
        <v>50</v>
      </c>
      <c r="E1929" s="75" t="s">
        <v>5494</v>
      </c>
    </row>
    <row r="1930" spans="1:5">
      <c r="A1930" s="75">
        <v>17144209</v>
      </c>
      <c r="B1930" s="76" t="s">
        <v>1214</v>
      </c>
      <c r="C1930" s="76">
        <v>840179907348</v>
      </c>
      <c r="D1930" s="90">
        <v>50</v>
      </c>
      <c r="E1930" s="75" t="s">
        <v>5494</v>
      </c>
    </row>
    <row r="1931" spans="1:5">
      <c r="A1931" s="75">
        <v>17144210</v>
      </c>
      <c r="B1931" s="76" t="s">
        <v>1215</v>
      </c>
      <c r="C1931" s="76">
        <v>840179907362</v>
      </c>
      <c r="D1931" s="90">
        <v>50</v>
      </c>
      <c r="E1931" s="75" t="s">
        <v>5494</v>
      </c>
    </row>
    <row r="1932" spans="1:5">
      <c r="A1932" s="75">
        <v>17143915</v>
      </c>
      <c r="B1932" s="76" t="s">
        <v>1216</v>
      </c>
      <c r="C1932" s="76">
        <v>840179907386</v>
      </c>
      <c r="D1932" s="90">
        <v>50</v>
      </c>
      <c r="E1932" s="75" t="s">
        <v>5494</v>
      </c>
    </row>
    <row r="1933" spans="1:5">
      <c r="A1933" s="75">
        <v>17143916</v>
      </c>
      <c r="B1933" s="76" t="s">
        <v>1217</v>
      </c>
      <c r="C1933" s="76">
        <v>840179907409</v>
      </c>
      <c r="D1933" s="90">
        <v>50</v>
      </c>
      <c r="E1933" s="75" t="s">
        <v>5494</v>
      </c>
    </row>
    <row r="1934" spans="1:5">
      <c r="A1934" s="75">
        <v>17144341</v>
      </c>
      <c r="B1934" s="76" t="s">
        <v>1218</v>
      </c>
      <c r="C1934" s="76">
        <v>840179907423</v>
      </c>
      <c r="D1934" s="90">
        <v>50</v>
      </c>
      <c r="E1934" s="75" t="s">
        <v>5494</v>
      </c>
    </row>
    <row r="1935" spans="1:5">
      <c r="A1935" s="75">
        <v>17144342</v>
      </c>
      <c r="B1935" s="76" t="s">
        <v>1219</v>
      </c>
      <c r="C1935" s="76">
        <v>840179907447</v>
      </c>
      <c r="D1935" s="90">
        <v>50</v>
      </c>
      <c r="E1935" s="75" t="s">
        <v>5494</v>
      </c>
    </row>
    <row r="1936" spans="1:5">
      <c r="A1936" s="75">
        <v>17144323</v>
      </c>
      <c r="B1936" s="76" t="s">
        <v>1220</v>
      </c>
      <c r="C1936" s="76">
        <v>840179907461</v>
      </c>
      <c r="D1936" s="90">
        <v>50</v>
      </c>
      <c r="E1936" s="75" t="s">
        <v>5494</v>
      </c>
    </row>
    <row r="1937" spans="1:5">
      <c r="A1937" s="75">
        <v>17144324</v>
      </c>
      <c r="B1937" s="76" t="s">
        <v>1221</v>
      </c>
      <c r="C1937" s="76">
        <v>840179907485</v>
      </c>
      <c r="D1937" s="90">
        <v>50</v>
      </c>
      <c r="E1937" s="75" t="s">
        <v>5494</v>
      </c>
    </row>
    <row r="1938" spans="1:5">
      <c r="A1938" s="75">
        <v>17143897</v>
      </c>
      <c r="B1938" s="76" t="s">
        <v>1222</v>
      </c>
      <c r="C1938" s="76">
        <v>840179907508</v>
      </c>
      <c r="D1938" s="90">
        <v>50</v>
      </c>
      <c r="E1938" s="75" t="s">
        <v>5494</v>
      </c>
    </row>
    <row r="1939" spans="1:5">
      <c r="A1939" s="75">
        <v>17143898</v>
      </c>
      <c r="B1939" s="76" t="s">
        <v>1223</v>
      </c>
      <c r="C1939" s="76">
        <v>840179907522</v>
      </c>
      <c r="D1939" s="90">
        <v>50</v>
      </c>
      <c r="E1939" s="75" t="s">
        <v>5494</v>
      </c>
    </row>
    <row r="1940" spans="1:5">
      <c r="A1940" s="75">
        <v>17144095</v>
      </c>
      <c r="B1940" s="76" t="s">
        <v>1224</v>
      </c>
      <c r="C1940" s="76">
        <v>840179907546</v>
      </c>
      <c r="D1940" s="90">
        <v>50</v>
      </c>
      <c r="E1940" s="75" t="s">
        <v>5494</v>
      </c>
    </row>
    <row r="1941" spans="1:5">
      <c r="A1941" s="75">
        <v>17144096</v>
      </c>
      <c r="B1941" s="76" t="s">
        <v>1225</v>
      </c>
      <c r="C1941" s="76">
        <v>840179907560</v>
      </c>
      <c r="D1941" s="90">
        <v>50</v>
      </c>
      <c r="E1941" s="75" t="s">
        <v>5494</v>
      </c>
    </row>
    <row r="1942" spans="1:5">
      <c r="A1942" s="75">
        <v>17144299</v>
      </c>
      <c r="B1942" s="76" t="s">
        <v>1226</v>
      </c>
      <c r="C1942" s="76">
        <v>840179907584</v>
      </c>
      <c r="D1942" s="90">
        <v>50</v>
      </c>
      <c r="E1942" s="75" t="s">
        <v>5494</v>
      </c>
    </row>
    <row r="1943" spans="1:5">
      <c r="A1943" s="75">
        <v>17144300</v>
      </c>
      <c r="B1943" s="76" t="s">
        <v>1227</v>
      </c>
      <c r="C1943" s="76">
        <v>840179907607</v>
      </c>
      <c r="D1943" s="90">
        <v>50</v>
      </c>
      <c r="E1943" s="75" t="s">
        <v>5494</v>
      </c>
    </row>
    <row r="1944" spans="1:5">
      <c r="A1944" s="75">
        <v>17144089</v>
      </c>
      <c r="B1944" s="76" t="s">
        <v>1228</v>
      </c>
      <c r="C1944" s="76">
        <v>840179907669</v>
      </c>
      <c r="D1944" s="90">
        <v>50</v>
      </c>
      <c r="E1944" s="75" t="s">
        <v>5494</v>
      </c>
    </row>
    <row r="1945" spans="1:5">
      <c r="A1945" s="75">
        <v>17144090</v>
      </c>
      <c r="B1945" s="76" t="s">
        <v>1229</v>
      </c>
      <c r="C1945" s="76">
        <v>840179907683</v>
      </c>
      <c r="D1945" s="90">
        <v>50</v>
      </c>
      <c r="E1945" s="75" t="s">
        <v>5494</v>
      </c>
    </row>
    <row r="1946" spans="1:5">
      <c r="A1946" s="75">
        <v>17144233</v>
      </c>
      <c r="B1946" s="76" t="s">
        <v>1230</v>
      </c>
      <c r="C1946" s="76">
        <v>840179907706</v>
      </c>
      <c r="D1946" s="90">
        <v>50</v>
      </c>
      <c r="E1946" s="75" t="s">
        <v>5494</v>
      </c>
    </row>
    <row r="1947" spans="1:5">
      <c r="A1947" s="75">
        <v>17144234</v>
      </c>
      <c r="B1947" s="76" t="s">
        <v>1231</v>
      </c>
      <c r="C1947" s="76">
        <v>840179907720</v>
      </c>
      <c r="D1947" s="90">
        <v>50</v>
      </c>
      <c r="E1947" s="75" t="s">
        <v>5494</v>
      </c>
    </row>
    <row r="1948" spans="1:5">
      <c r="A1948" s="75">
        <v>17144293</v>
      </c>
      <c r="B1948" s="76" t="s">
        <v>1232</v>
      </c>
      <c r="C1948" s="76">
        <v>840179907744</v>
      </c>
      <c r="D1948" s="90">
        <v>50</v>
      </c>
      <c r="E1948" s="75" t="s">
        <v>5494</v>
      </c>
    </row>
    <row r="1949" spans="1:5">
      <c r="A1949" s="75">
        <v>17144294</v>
      </c>
      <c r="B1949" s="76" t="s">
        <v>1233</v>
      </c>
      <c r="C1949" s="76">
        <v>840179907768</v>
      </c>
      <c r="D1949" s="90">
        <v>50</v>
      </c>
      <c r="E1949" s="75" t="s">
        <v>5494</v>
      </c>
    </row>
    <row r="1950" spans="1:5">
      <c r="A1950" s="75">
        <v>17144125</v>
      </c>
      <c r="B1950" s="76" t="s">
        <v>1234</v>
      </c>
      <c r="C1950" s="76">
        <v>840179907782</v>
      </c>
      <c r="D1950" s="90">
        <v>50</v>
      </c>
      <c r="E1950" s="75" t="s">
        <v>5494</v>
      </c>
    </row>
    <row r="1951" spans="1:5">
      <c r="A1951" s="75">
        <v>17144126</v>
      </c>
      <c r="B1951" s="76" t="s">
        <v>1235</v>
      </c>
      <c r="C1951" s="76">
        <v>840179907805</v>
      </c>
      <c r="D1951" s="90">
        <v>50</v>
      </c>
      <c r="E1951" s="75" t="s">
        <v>5494</v>
      </c>
    </row>
    <row r="1952" spans="1:5">
      <c r="A1952" s="75">
        <v>17144137</v>
      </c>
      <c r="B1952" s="76" t="s">
        <v>1236</v>
      </c>
      <c r="C1952" s="76">
        <v>840179907829</v>
      </c>
      <c r="D1952" s="90">
        <v>50</v>
      </c>
      <c r="E1952" s="75" t="s">
        <v>5494</v>
      </c>
    </row>
    <row r="1953" spans="1:5">
      <c r="A1953" s="75">
        <v>17144138</v>
      </c>
      <c r="B1953" s="76" t="s">
        <v>1237</v>
      </c>
      <c r="C1953" s="76">
        <v>840179907843</v>
      </c>
      <c r="D1953" s="90">
        <v>50</v>
      </c>
      <c r="E1953" s="75" t="s">
        <v>5494</v>
      </c>
    </row>
    <row r="1954" spans="1:5">
      <c r="A1954" s="75">
        <v>17144221</v>
      </c>
      <c r="B1954" s="76" t="s">
        <v>4428</v>
      </c>
      <c r="C1954" s="76">
        <v>840179907867</v>
      </c>
      <c r="D1954" s="90">
        <v>50</v>
      </c>
      <c r="E1954" s="75" t="s">
        <v>5494</v>
      </c>
    </row>
    <row r="1955" spans="1:5">
      <c r="A1955" s="75">
        <v>17144222</v>
      </c>
      <c r="B1955" s="76" t="s">
        <v>1238</v>
      </c>
      <c r="C1955" s="76">
        <v>840179907881</v>
      </c>
      <c r="D1955" s="90">
        <v>50</v>
      </c>
      <c r="E1955" s="75" t="s">
        <v>5494</v>
      </c>
    </row>
    <row r="1956" spans="1:5">
      <c r="A1956" s="75">
        <v>17143921</v>
      </c>
      <c r="B1956" s="76" t="s">
        <v>1239</v>
      </c>
      <c r="C1956" s="76">
        <v>840179907904</v>
      </c>
      <c r="D1956" s="90">
        <v>50</v>
      </c>
      <c r="E1956" s="75" t="s">
        <v>5494</v>
      </c>
    </row>
    <row r="1957" spans="1:5">
      <c r="A1957" s="75">
        <v>17143922</v>
      </c>
      <c r="B1957" s="76" t="s">
        <v>1240</v>
      </c>
      <c r="C1957" s="76">
        <v>840179907928</v>
      </c>
      <c r="D1957" s="90">
        <v>50</v>
      </c>
      <c r="E1957" s="75" t="s">
        <v>5494</v>
      </c>
    </row>
    <row r="1958" spans="1:5">
      <c r="A1958" s="75">
        <v>17144377</v>
      </c>
      <c r="B1958" s="76" t="s">
        <v>1241</v>
      </c>
      <c r="C1958" s="76">
        <v>840179907942</v>
      </c>
      <c r="D1958" s="90">
        <v>50</v>
      </c>
      <c r="E1958" s="75" t="s">
        <v>5494</v>
      </c>
    </row>
    <row r="1959" spans="1:5">
      <c r="A1959" s="75">
        <v>17144378</v>
      </c>
      <c r="B1959" s="76" t="s">
        <v>1242</v>
      </c>
      <c r="C1959" s="76">
        <v>840179907966</v>
      </c>
      <c r="D1959" s="90">
        <v>50</v>
      </c>
      <c r="E1959" s="75" t="s">
        <v>5494</v>
      </c>
    </row>
    <row r="1960" spans="1:5">
      <c r="A1960" s="75">
        <v>17144011</v>
      </c>
      <c r="B1960" s="76" t="s">
        <v>1243</v>
      </c>
      <c r="C1960" s="76">
        <v>840179907980</v>
      </c>
      <c r="D1960" s="90">
        <v>50</v>
      </c>
      <c r="E1960" s="75" t="s">
        <v>5494</v>
      </c>
    </row>
    <row r="1961" spans="1:5">
      <c r="A1961" s="75">
        <v>17144012</v>
      </c>
      <c r="B1961" s="76" t="s">
        <v>1244</v>
      </c>
      <c r="C1961" s="76">
        <v>840179908000</v>
      </c>
      <c r="D1961" s="90">
        <v>50</v>
      </c>
      <c r="E1961" s="75" t="s">
        <v>5494</v>
      </c>
    </row>
    <row r="1962" spans="1:5">
      <c r="A1962" s="75">
        <v>17144191</v>
      </c>
      <c r="B1962" s="76" t="s">
        <v>1245</v>
      </c>
      <c r="C1962" s="76">
        <v>840179908024</v>
      </c>
      <c r="D1962" s="90">
        <v>50</v>
      </c>
      <c r="E1962" s="75" t="s">
        <v>5494</v>
      </c>
    </row>
    <row r="1963" spans="1:5">
      <c r="A1963" s="75">
        <v>17144192</v>
      </c>
      <c r="B1963" s="76" t="s">
        <v>1246</v>
      </c>
      <c r="C1963" s="76">
        <v>840179908048</v>
      </c>
      <c r="D1963" s="90">
        <v>50</v>
      </c>
      <c r="E1963" s="75" t="s">
        <v>5494</v>
      </c>
    </row>
    <row r="1964" spans="1:5">
      <c r="A1964" s="75">
        <v>17144083</v>
      </c>
      <c r="B1964" s="76" t="s">
        <v>1247</v>
      </c>
      <c r="C1964" s="76">
        <v>840179908109</v>
      </c>
      <c r="D1964" s="90">
        <v>50</v>
      </c>
      <c r="E1964" s="75" t="s">
        <v>5494</v>
      </c>
    </row>
    <row r="1965" spans="1:5">
      <c r="A1965" s="75">
        <v>17144084</v>
      </c>
      <c r="B1965" s="76" t="s">
        <v>1248</v>
      </c>
      <c r="C1965" s="76">
        <v>840179908123</v>
      </c>
      <c r="D1965" s="90">
        <v>50</v>
      </c>
      <c r="E1965" s="75" t="s">
        <v>5494</v>
      </c>
    </row>
    <row r="1966" spans="1:5">
      <c r="A1966" s="75">
        <v>17144005</v>
      </c>
      <c r="B1966" s="76" t="s">
        <v>1249</v>
      </c>
      <c r="C1966" s="76">
        <v>840179908147</v>
      </c>
      <c r="D1966" s="90">
        <v>50</v>
      </c>
      <c r="E1966" s="75" t="s">
        <v>5494</v>
      </c>
    </row>
    <row r="1967" spans="1:5">
      <c r="A1967" s="75">
        <v>17144006</v>
      </c>
      <c r="B1967" s="76" t="s">
        <v>1250</v>
      </c>
      <c r="C1967" s="76">
        <v>840179908161</v>
      </c>
      <c r="D1967" s="90">
        <v>50</v>
      </c>
      <c r="E1967" s="75" t="s">
        <v>5494</v>
      </c>
    </row>
    <row r="1968" spans="1:5">
      <c r="A1968" s="75">
        <v>17143975</v>
      </c>
      <c r="B1968" s="76" t="s">
        <v>1251</v>
      </c>
      <c r="C1968" s="76">
        <v>840179908185</v>
      </c>
      <c r="D1968" s="90">
        <v>50</v>
      </c>
      <c r="E1968" s="75" t="s">
        <v>5494</v>
      </c>
    </row>
    <row r="1969" spans="1:5">
      <c r="A1969" s="75">
        <v>17143976</v>
      </c>
      <c r="B1969" s="76" t="s">
        <v>1252</v>
      </c>
      <c r="C1969" s="76">
        <v>840179908208</v>
      </c>
      <c r="D1969" s="90">
        <v>50</v>
      </c>
      <c r="E1969" s="75" t="s">
        <v>5494</v>
      </c>
    </row>
    <row r="1970" spans="1:5">
      <c r="A1970" s="75">
        <v>17143999</v>
      </c>
      <c r="B1970" s="76" t="s">
        <v>1253</v>
      </c>
      <c r="C1970" s="76">
        <v>840179908222</v>
      </c>
      <c r="D1970" s="90">
        <v>50</v>
      </c>
      <c r="E1970" s="75" t="s">
        <v>5494</v>
      </c>
    </row>
    <row r="1971" spans="1:5">
      <c r="A1971" s="75">
        <v>17144000</v>
      </c>
      <c r="B1971" s="76" t="s">
        <v>1254</v>
      </c>
      <c r="C1971" s="76">
        <v>840179908246</v>
      </c>
      <c r="D1971" s="90">
        <v>50</v>
      </c>
      <c r="E1971" s="75" t="s">
        <v>5494</v>
      </c>
    </row>
    <row r="1972" spans="1:5">
      <c r="A1972" s="75">
        <v>17144371</v>
      </c>
      <c r="B1972" s="76" t="s">
        <v>1255</v>
      </c>
      <c r="C1972" s="76">
        <v>840179908260</v>
      </c>
      <c r="D1972" s="90">
        <v>50</v>
      </c>
      <c r="E1972" s="75" t="s">
        <v>5494</v>
      </c>
    </row>
    <row r="1973" spans="1:5">
      <c r="A1973" s="75">
        <v>17144372</v>
      </c>
      <c r="B1973" s="76" t="s">
        <v>1256</v>
      </c>
      <c r="C1973" s="76">
        <v>840179908284</v>
      </c>
      <c r="D1973" s="90">
        <v>50</v>
      </c>
      <c r="E1973" s="75" t="s">
        <v>5494</v>
      </c>
    </row>
    <row r="1974" spans="1:5">
      <c r="A1974" s="75">
        <v>17144065</v>
      </c>
      <c r="B1974" s="76" t="s">
        <v>1257</v>
      </c>
      <c r="C1974" s="76">
        <v>840179908307</v>
      </c>
      <c r="D1974" s="90">
        <v>50</v>
      </c>
      <c r="E1974" s="75" t="s">
        <v>5494</v>
      </c>
    </row>
    <row r="1975" spans="1:5">
      <c r="A1975" s="75">
        <v>17144066</v>
      </c>
      <c r="B1975" s="76" t="s">
        <v>1258</v>
      </c>
      <c r="C1975" s="76">
        <v>840179908321</v>
      </c>
      <c r="D1975" s="90">
        <v>50</v>
      </c>
      <c r="E1975" s="75" t="s">
        <v>5494</v>
      </c>
    </row>
    <row r="1976" spans="1:5">
      <c r="A1976" s="75">
        <v>17144281</v>
      </c>
      <c r="B1976" s="76" t="s">
        <v>1259</v>
      </c>
      <c r="C1976" s="76">
        <v>840179908345</v>
      </c>
      <c r="D1976" s="90">
        <v>50</v>
      </c>
      <c r="E1976" s="75" t="s">
        <v>5494</v>
      </c>
    </row>
    <row r="1977" spans="1:5">
      <c r="A1977" s="75">
        <v>17144282</v>
      </c>
      <c r="B1977" s="76" t="s">
        <v>1260</v>
      </c>
      <c r="C1977" s="76">
        <v>840179908369</v>
      </c>
      <c r="D1977" s="90">
        <v>50</v>
      </c>
      <c r="E1977" s="75" t="s">
        <v>5494</v>
      </c>
    </row>
    <row r="1978" spans="1:5">
      <c r="A1978" s="75">
        <v>17144149</v>
      </c>
      <c r="B1978" s="76" t="s">
        <v>1261</v>
      </c>
      <c r="C1978" s="76">
        <v>840179908383</v>
      </c>
      <c r="D1978" s="90">
        <v>50</v>
      </c>
      <c r="E1978" s="75" t="s">
        <v>5494</v>
      </c>
    </row>
    <row r="1979" spans="1:5">
      <c r="A1979" s="75">
        <v>17144150</v>
      </c>
      <c r="B1979" s="76" t="s">
        <v>1262</v>
      </c>
      <c r="C1979" s="76">
        <v>840179908406</v>
      </c>
      <c r="D1979" s="90">
        <v>50</v>
      </c>
      <c r="E1979" s="75" t="s">
        <v>5494</v>
      </c>
    </row>
    <row r="1980" spans="1:5">
      <c r="A1980" s="75">
        <v>17144053</v>
      </c>
      <c r="B1980" s="76" t="s">
        <v>1263</v>
      </c>
      <c r="C1980" s="76">
        <v>840179908420</v>
      </c>
      <c r="D1980" s="90">
        <v>50</v>
      </c>
      <c r="E1980" s="75" t="s">
        <v>5494</v>
      </c>
    </row>
    <row r="1981" spans="1:5">
      <c r="A1981" s="75">
        <v>17144054</v>
      </c>
      <c r="B1981" s="76" t="s">
        <v>1264</v>
      </c>
      <c r="C1981" s="76">
        <v>840179908444</v>
      </c>
      <c r="D1981" s="90">
        <v>50</v>
      </c>
      <c r="E1981" s="75" t="s">
        <v>5494</v>
      </c>
    </row>
    <row r="1982" spans="1:5">
      <c r="A1982" s="75">
        <v>17144365</v>
      </c>
      <c r="B1982" s="76" t="s">
        <v>1265</v>
      </c>
      <c r="C1982" s="76">
        <v>840179908505</v>
      </c>
      <c r="D1982" s="90">
        <v>50</v>
      </c>
      <c r="E1982" s="75" t="s">
        <v>5494</v>
      </c>
    </row>
    <row r="1983" spans="1:5">
      <c r="A1983" s="75">
        <v>17144366</v>
      </c>
      <c r="B1983" s="76" t="s">
        <v>1266</v>
      </c>
      <c r="C1983" s="76">
        <v>840179908529</v>
      </c>
      <c r="D1983" s="90">
        <v>50</v>
      </c>
      <c r="E1983" s="75" t="s">
        <v>5494</v>
      </c>
    </row>
    <row r="1984" spans="1:5">
      <c r="A1984" s="75">
        <v>17144353</v>
      </c>
      <c r="B1984" s="76" t="s">
        <v>1267</v>
      </c>
      <c r="C1984" s="76">
        <v>840179908543</v>
      </c>
      <c r="D1984" s="90">
        <v>50</v>
      </c>
      <c r="E1984" s="75" t="s">
        <v>5494</v>
      </c>
    </row>
    <row r="1985" spans="1:5">
      <c r="A1985" s="75">
        <v>17144354</v>
      </c>
      <c r="B1985" s="76" t="s">
        <v>1268</v>
      </c>
      <c r="C1985" s="76">
        <v>840179908567</v>
      </c>
      <c r="D1985" s="90">
        <v>50</v>
      </c>
      <c r="E1985" s="75" t="s">
        <v>5494</v>
      </c>
    </row>
    <row r="1986" spans="1:5">
      <c r="A1986" s="75">
        <v>17144143</v>
      </c>
      <c r="B1986" s="76" t="s">
        <v>1269</v>
      </c>
      <c r="C1986" s="76">
        <v>840179908635</v>
      </c>
      <c r="D1986" s="90">
        <v>50</v>
      </c>
      <c r="E1986" s="75" t="s">
        <v>5494</v>
      </c>
    </row>
    <row r="1987" spans="1:5">
      <c r="A1987" s="75">
        <v>17144144</v>
      </c>
      <c r="B1987" s="76" t="s">
        <v>1270</v>
      </c>
      <c r="C1987" s="76">
        <v>840179908659</v>
      </c>
      <c r="D1987" s="90">
        <v>50</v>
      </c>
      <c r="E1987" s="75" t="s">
        <v>5494</v>
      </c>
    </row>
    <row r="1988" spans="1:5">
      <c r="A1988" s="75">
        <v>17144263</v>
      </c>
      <c r="B1988" s="76" t="s">
        <v>1271</v>
      </c>
      <c r="C1988" s="76">
        <v>840179908673</v>
      </c>
      <c r="D1988" s="90">
        <v>50</v>
      </c>
      <c r="E1988" s="75" t="s">
        <v>5494</v>
      </c>
    </row>
    <row r="1989" spans="1:5">
      <c r="A1989" s="75">
        <v>17144264</v>
      </c>
      <c r="B1989" s="76" t="s">
        <v>1272</v>
      </c>
      <c r="C1989" s="76">
        <v>840179908697</v>
      </c>
      <c r="D1989" s="90">
        <v>50</v>
      </c>
      <c r="E1989" s="75" t="s">
        <v>5494</v>
      </c>
    </row>
    <row r="1990" spans="1:5">
      <c r="A1990" s="75">
        <v>17144179</v>
      </c>
      <c r="B1990" s="76" t="s">
        <v>1273</v>
      </c>
      <c r="C1990" s="76">
        <v>840179908710</v>
      </c>
      <c r="D1990" s="90">
        <v>50</v>
      </c>
      <c r="E1990" s="75" t="s">
        <v>5494</v>
      </c>
    </row>
    <row r="1991" spans="1:5">
      <c r="A1991" s="75">
        <v>17144180</v>
      </c>
      <c r="B1991" s="76" t="s">
        <v>1274</v>
      </c>
      <c r="C1991" s="76">
        <v>840179908734</v>
      </c>
      <c r="D1991" s="90">
        <v>50</v>
      </c>
      <c r="E1991" s="75" t="s">
        <v>5494</v>
      </c>
    </row>
    <row r="1992" spans="1:5">
      <c r="A1992" s="75">
        <v>17143933</v>
      </c>
      <c r="B1992" s="76" t="s">
        <v>1275</v>
      </c>
      <c r="C1992" s="76">
        <v>840179908758</v>
      </c>
      <c r="D1992" s="90">
        <v>50</v>
      </c>
      <c r="E1992" s="75" t="s">
        <v>5494</v>
      </c>
    </row>
    <row r="1993" spans="1:5">
      <c r="A1993" s="75">
        <v>17143934</v>
      </c>
      <c r="B1993" s="76" t="s">
        <v>1276</v>
      </c>
      <c r="C1993" s="76">
        <v>840179908772</v>
      </c>
      <c r="D1993" s="90">
        <v>50</v>
      </c>
      <c r="E1993" s="75" t="s">
        <v>5494</v>
      </c>
    </row>
    <row r="1994" spans="1:5">
      <c r="A1994" s="75">
        <v>17144041</v>
      </c>
      <c r="B1994" s="76" t="s">
        <v>4429</v>
      </c>
      <c r="C1994" s="76">
        <v>840179908796</v>
      </c>
      <c r="D1994" s="90">
        <v>50</v>
      </c>
      <c r="E1994" s="75" t="s">
        <v>5494</v>
      </c>
    </row>
    <row r="1995" spans="1:5">
      <c r="A1995" s="75">
        <v>17144042</v>
      </c>
      <c r="B1995" s="76" t="s">
        <v>1277</v>
      </c>
      <c r="C1995" s="76">
        <v>840179908819</v>
      </c>
      <c r="D1995" s="90">
        <v>50</v>
      </c>
      <c r="E1995" s="75" t="s">
        <v>5494</v>
      </c>
    </row>
    <row r="1996" spans="1:5">
      <c r="A1996" s="75">
        <v>17144059</v>
      </c>
      <c r="B1996" s="76" t="s">
        <v>1278</v>
      </c>
      <c r="C1996" s="76">
        <v>840179908833</v>
      </c>
      <c r="D1996" s="90">
        <v>50</v>
      </c>
      <c r="E1996" s="75" t="s">
        <v>5494</v>
      </c>
    </row>
    <row r="1997" spans="1:5">
      <c r="A1997" s="75">
        <v>17144060</v>
      </c>
      <c r="B1997" s="76" t="s">
        <v>1279</v>
      </c>
      <c r="C1997" s="76">
        <v>840179908857</v>
      </c>
      <c r="D1997" s="90">
        <v>50</v>
      </c>
      <c r="E1997" s="75" t="s">
        <v>5494</v>
      </c>
    </row>
    <row r="1998" spans="1:5">
      <c r="A1998" s="75">
        <v>17144185</v>
      </c>
      <c r="B1998" s="76" t="s">
        <v>1280</v>
      </c>
      <c r="C1998" s="76">
        <v>840179908871</v>
      </c>
      <c r="D1998" s="90">
        <v>50</v>
      </c>
      <c r="E1998" s="75" t="s">
        <v>5494</v>
      </c>
    </row>
    <row r="1999" spans="1:5">
      <c r="A1999" s="75">
        <v>17144186</v>
      </c>
      <c r="B1999" s="76" t="s">
        <v>1281</v>
      </c>
      <c r="C1999" s="76">
        <v>840179908895</v>
      </c>
      <c r="D1999" s="90">
        <v>50</v>
      </c>
      <c r="E1999" s="75" t="s">
        <v>5494</v>
      </c>
    </row>
    <row r="2000" spans="1:5">
      <c r="A2000" s="75">
        <v>17144335</v>
      </c>
      <c r="B2000" s="76" t="s">
        <v>1282</v>
      </c>
      <c r="C2000" s="76">
        <v>840179908918</v>
      </c>
      <c r="D2000" s="90">
        <v>50</v>
      </c>
      <c r="E2000" s="75" t="s">
        <v>5494</v>
      </c>
    </row>
    <row r="2001" spans="1:5">
      <c r="A2001" s="75">
        <v>17144336</v>
      </c>
      <c r="B2001" s="76" t="s">
        <v>1283</v>
      </c>
      <c r="C2001" s="76">
        <v>840179908932</v>
      </c>
      <c r="D2001" s="90">
        <v>50</v>
      </c>
      <c r="E2001" s="75" t="s">
        <v>5494</v>
      </c>
    </row>
    <row r="2002" spans="1:5">
      <c r="A2002" s="75">
        <v>17144197</v>
      </c>
      <c r="B2002" s="76" t="s">
        <v>1284</v>
      </c>
      <c r="C2002" s="76">
        <v>840179908994</v>
      </c>
      <c r="D2002" s="90">
        <v>50</v>
      </c>
      <c r="E2002" s="75" t="s">
        <v>5494</v>
      </c>
    </row>
    <row r="2003" spans="1:5">
      <c r="A2003" s="75">
        <v>17144198</v>
      </c>
      <c r="B2003" s="76" t="s">
        <v>1285</v>
      </c>
      <c r="C2003" s="76">
        <v>840179909014</v>
      </c>
      <c r="D2003" s="90">
        <v>50</v>
      </c>
      <c r="E2003" s="75" t="s">
        <v>5494</v>
      </c>
    </row>
    <row r="2004" spans="1:5">
      <c r="A2004" s="75">
        <v>17144311</v>
      </c>
      <c r="B2004" s="76" t="s">
        <v>1286</v>
      </c>
      <c r="C2004" s="76">
        <v>840179909038</v>
      </c>
      <c r="D2004" s="90">
        <v>50</v>
      </c>
      <c r="E2004" s="75" t="s">
        <v>5494</v>
      </c>
    </row>
    <row r="2005" spans="1:5">
      <c r="A2005" s="75">
        <v>17144312</v>
      </c>
      <c r="B2005" s="76" t="s">
        <v>1287</v>
      </c>
      <c r="C2005" s="76">
        <v>840179909052</v>
      </c>
      <c r="D2005" s="90">
        <v>50</v>
      </c>
      <c r="E2005" s="75" t="s">
        <v>5494</v>
      </c>
    </row>
    <row r="2006" spans="1:5">
      <c r="A2006" s="75">
        <v>17144167</v>
      </c>
      <c r="B2006" s="76" t="s">
        <v>1288</v>
      </c>
      <c r="C2006" s="76">
        <v>840179917101</v>
      </c>
      <c r="D2006" s="90">
        <v>50</v>
      </c>
      <c r="E2006" s="75" t="s">
        <v>5494</v>
      </c>
    </row>
    <row r="2007" spans="1:5">
      <c r="A2007" s="75">
        <v>17144168</v>
      </c>
      <c r="B2007" s="76" t="s">
        <v>1289</v>
      </c>
      <c r="C2007" s="76">
        <v>840179917125</v>
      </c>
      <c r="D2007" s="90">
        <v>50</v>
      </c>
      <c r="E2007" s="75" t="s">
        <v>5494</v>
      </c>
    </row>
    <row r="2008" spans="1:5">
      <c r="A2008" s="75">
        <v>17144035</v>
      </c>
      <c r="B2008" s="76" t="s">
        <v>1290</v>
      </c>
      <c r="C2008" s="76">
        <v>840179909076</v>
      </c>
      <c r="D2008" s="90">
        <v>50</v>
      </c>
      <c r="E2008" s="75" t="s">
        <v>5494</v>
      </c>
    </row>
    <row r="2009" spans="1:5">
      <c r="A2009" s="75">
        <v>17144036</v>
      </c>
      <c r="B2009" s="76" t="s">
        <v>1291</v>
      </c>
      <c r="C2009" s="76">
        <v>840179909090</v>
      </c>
      <c r="D2009" s="90">
        <v>50</v>
      </c>
      <c r="E2009" s="75" t="s">
        <v>5494</v>
      </c>
    </row>
    <row r="2010" spans="1:5">
      <c r="A2010" s="75">
        <v>17143951</v>
      </c>
      <c r="B2010" s="76" t="s">
        <v>1292</v>
      </c>
      <c r="C2010" s="76">
        <v>840179917149</v>
      </c>
      <c r="D2010" s="90">
        <v>50</v>
      </c>
      <c r="E2010" s="75" t="s">
        <v>5494</v>
      </c>
    </row>
    <row r="2011" spans="1:5">
      <c r="A2011" s="75">
        <v>17143952</v>
      </c>
      <c r="B2011" s="76" t="s">
        <v>1293</v>
      </c>
      <c r="C2011" s="76">
        <v>840179917163</v>
      </c>
      <c r="D2011" s="90">
        <v>50</v>
      </c>
      <c r="E2011" s="75" t="s">
        <v>5494</v>
      </c>
    </row>
    <row r="2012" spans="1:5">
      <c r="A2012" s="88">
        <v>202963881</v>
      </c>
      <c r="B2012" s="89" t="s">
        <v>4430</v>
      </c>
      <c r="C2012" s="88" t="s">
        <v>6187</v>
      </c>
      <c r="D2012" s="90">
        <v>50</v>
      </c>
      <c r="E2012" s="75" t="s">
        <v>5494</v>
      </c>
    </row>
    <row r="2013" spans="1:5">
      <c r="A2013" s="88">
        <v>202963880</v>
      </c>
      <c r="B2013" s="89" t="s">
        <v>4431</v>
      </c>
      <c r="C2013" s="88" t="s">
        <v>6188</v>
      </c>
      <c r="D2013" s="90">
        <v>50</v>
      </c>
      <c r="E2013" s="75" t="s">
        <v>5494</v>
      </c>
    </row>
    <row r="2014" spans="1:5">
      <c r="A2014" s="88">
        <v>202963885</v>
      </c>
      <c r="B2014" s="89" t="s">
        <v>4432</v>
      </c>
      <c r="C2014" s="88" t="s">
        <v>6189</v>
      </c>
      <c r="D2014" s="90">
        <v>50</v>
      </c>
      <c r="E2014" s="75" t="s">
        <v>5494</v>
      </c>
    </row>
    <row r="2015" spans="1:5">
      <c r="A2015" s="88">
        <v>202963884</v>
      </c>
      <c r="B2015" s="89" t="s">
        <v>4433</v>
      </c>
      <c r="C2015" s="88" t="s">
        <v>6190</v>
      </c>
      <c r="D2015" s="90">
        <v>50</v>
      </c>
      <c r="E2015" s="75" t="s">
        <v>5494</v>
      </c>
    </row>
    <row r="2016" spans="1:5">
      <c r="A2016" s="82">
        <v>203032049</v>
      </c>
      <c r="B2016" s="89" t="s">
        <v>4434</v>
      </c>
      <c r="C2016" s="88" t="s">
        <v>6191</v>
      </c>
      <c r="D2016" s="90">
        <v>50</v>
      </c>
      <c r="E2016" s="75" t="s">
        <v>5494</v>
      </c>
    </row>
    <row r="2017" spans="1:5">
      <c r="A2017" s="82">
        <v>203032050</v>
      </c>
      <c r="B2017" s="89" t="s">
        <v>4435</v>
      </c>
      <c r="C2017" s="88" t="s">
        <v>6192</v>
      </c>
      <c r="D2017" s="90">
        <v>50</v>
      </c>
      <c r="E2017" s="75" t="s">
        <v>5494</v>
      </c>
    </row>
    <row r="2018" spans="1:5">
      <c r="A2018" s="82">
        <v>203032043</v>
      </c>
      <c r="B2018" s="89" t="s">
        <v>4436</v>
      </c>
      <c r="C2018" s="88" t="s">
        <v>6193</v>
      </c>
      <c r="D2018" s="90">
        <v>50</v>
      </c>
      <c r="E2018" s="75" t="s">
        <v>5494</v>
      </c>
    </row>
    <row r="2019" spans="1:5">
      <c r="A2019" s="82">
        <v>203032044</v>
      </c>
      <c r="B2019" s="89" t="s">
        <v>4437</v>
      </c>
      <c r="C2019" s="88" t="s">
        <v>6194</v>
      </c>
      <c r="D2019" s="90">
        <v>50</v>
      </c>
      <c r="E2019" s="75" t="s">
        <v>5494</v>
      </c>
    </row>
    <row r="2020" spans="1:5">
      <c r="A2020" s="88">
        <v>202963883</v>
      </c>
      <c r="B2020" s="89" t="s">
        <v>4438</v>
      </c>
      <c r="C2020" s="88" t="s">
        <v>6195</v>
      </c>
      <c r="D2020" s="90">
        <v>50</v>
      </c>
      <c r="E2020" s="75" t="s">
        <v>5494</v>
      </c>
    </row>
    <row r="2021" spans="1:5">
      <c r="A2021" s="88">
        <v>202963882</v>
      </c>
      <c r="B2021" s="89" t="s">
        <v>4439</v>
      </c>
      <c r="C2021" s="88" t="s">
        <v>6196</v>
      </c>
      <c r="D2021" s="90">
        <v>50</v>
      </c>
      <c r="E2021" s="75" t="s">
        <v>5494</v>
      </c>
    </row>
    <row r="2022" spans="1:5">
      <c r="A2022" s="88">
        <v>202963989</v>
      </c>
      <c r="B2022" s="89" t="s">
        <v>4440</v>
      </c>
      <c r="C2022" s="88" t="s">
        <v>6197</v>
      </c>
      <c r="D2022" s="90">
        <v>50</v>
      </c>
      <c r="E2022" s="75" t="s">
        <v>5494</v>
      </c>
    </row>
    <row r="2023" spans="1:5">
      <c r="A2023" s="88">
        <v>202963971</v>
      </c>
      <c r="B2023" s="89" t="s">
        <v>4441</v>
      </c>
      <c r="C2023" s="88" t="s">
        <v>6198</v>
      </c>
      <c r="D2023" s="90">
        <v>50</v>
      </c>
      <c r="E2023" s="75" t="s">
        <v>5494</v>
      </c>
    </row>
    <row r="2024" spans="1:5">
      <c r="A2024" s="88">
        <v>202963963</v>
      </c>
      <c r="B2024" s="89" t="s">
        <v>4442</v>
      </c>
      <c r="C2024" s="88" t="s">
        <v>6199</v>
      </c>
      <c r="D2024" s="90">
        <v>50</v>
      </c>
      <c r="E2024" s="75" t="s">
        <v>5494</v>
      </c>
    </row>
    <row r="2025" spans="1:5">
      <c r="A2025" s="88">
        <v>202963972</v>
      </c>
      <c r="B2025" s="89" t="s">
        <v>4443</v>
      </c>
      <c r="C2025" s="88" t="s">
        <v>6200</v>
      </c>
      <c r="D2025" s="90">
        <v>50</v>
      </c>
      <c r="E2025" s="75" t="s">
        <v>5494</v>
      </c>
    </row>
    <row r="2026" spans="1:5">
      <c r="A2026" s="88">
        <v>202963975</v>
      </c>
      <c r="B2026" s="89" t="s">
        <v>4444</v>
      </c>
      <c r="C2026" s="88" t="s">
        <v>6201</v>
      </c>
      <c r="D2026" s="90">
        <v>0</v>
      </c>
      <c r="E2026" s="75" t="s">
        <v>5494</v>
      </c>
    </row>
    <row r="2027" spans="1:5">
      <c r="A2027" s="88">
        <v>202963979</v>
      </c>
      <c r="B2027" s="89" t="s">
        <v>4445</v>
      </c>
      <c r="C2027" s="88" t="s">
        <v>6202</v>
      </c>
      <c r="D2027" s="90">
        <v>50</v>
      </c>
      <c r="E2027" s="75" t="s">
        <v>5494</v>
      </c>
    </row>
    <row r="2028" spans="1:5">
      <c r="A2028" s="88">
        <v>202963978</v>
      </c>
      <c r="B2028" s="89" t="s">
        <v>4446</v>
      </c>
      <c r="C2028" s="88" t="s">
        <v>6203</v>
      </c>
      <c r="D2028" s="90">
        <v>50</v>
      </c>
      <c r="E2028" s="75" t="s">
        <v>5494</v>
      </c>
    </row>
    <row r="2029" spans="1:5">
      <c r="A2029" s="88">
        <v>202963970</v>
      </c>
      <c r="B2029" s="89" t="s">
        <v>4447</v>
      </c>
      <c r="C2029" s="88" t="s">
        <v>6204</v>
      </c>
      <c r="D2029" s="90">
        <v>50</v>
      </c>
      <c r="E2029" s="75" t="s">
        <v>5494</v>
      </c>
    </row>
    <row r="2030" spans="1:5">
      <c r="A2030" s="88">
        <v>202963896</v>
      </c>
      <c r="B2030" s="89" t="s">
        <v>4448</v>
      </c>
      <c r="C2030" s="88" t="s">
        <v>6205</v>
      </c>
      <c r="D2030" s="90">
        <v>50</v>
      </c>
      <c r="E2030" s="75" t="s">
        <v>5494</v>
      </c>
    </row>
    <row r="2031" spans="1:5">
      <c r="A2031" s="88">
        <v>202963895</v>
      </c>
      <c r="B2031" s="89" t="s">
        <v>4449</v>
      </c>
      <c r="C2031" s="88" t="s">
        <v>6206</v>
      </c>
      <c r="D2031" s="90">
        <v>50</v>
      </c>
      <c r="E2031" s="75" t="s">
        <v>5494</v>
      </c>
    </row>
    <row r="2032" spans="1:5">
      <c r="A2032" s="88">
        <v>202963894</v>
      </c>
      <c r="B2032" s="89" t="s">
        <v>4450</v>
      </c>
      <c r="C2032" s="88" t="s">
        <v>6207</v>
      </c>
      <c r="D2032" s="90">
        <v>50</v>
      </c>
      <c r="E2032" s="75" t="s">
        <v>5494</v>
      </c>
    </row>
    <row r="2033" spans="1:5">
      <c r="A2033" s="88">
        <v>202963897</v>
      </c>
      <c r="B2033" s="89" t="s">
        <v>4451</v>
      </c>
      <c r="C2033" s="88" t="s">
        <v>6208</v>
      </c>
      <c r="D2033" s="90">
        <v>50</v>
      </c>
      <c r="E2033" s="75" t="s">
        <v>5494</v>
      </c>
    </row>
    <row r="2034" spans="1:5">
      <c r="A2034" s="88">
        <v>202963901</v>
      </c>
      <c r="B2034" s="89" t="s">
        <v>4452</v>
      </c>
      <c r="C2034" s="88" t="s">
        <v>6209</v>
      </c>
      <c r="D2034" s="90">
        <v>0</v>
      </c>
      <c r="E2034" s="75" t="s">
        <v>5494</v>
      </c>
    </row>
    <row r="2035" spans="1:5">
      <c r="A2035" s="88">
        <v>202963899</v>
      </c>
      <c r="B2035" s="89" t="s">
        <v>4453</v>
      </c>
      <c r="C2035" s="88" t="s">
        <v>6210</v>
      </c>
      <c r="D2035" s="90">
        <v>50</v>
      </c>
      <c r="E2035" s="75" t="s">
        <v>5494</v>
      </c>
    </row>
    <row r="2036" spans="1:5">
      <c r="A2036" s="88">
        <v>202963898</v>
      </c>
      <c r="B2036" s="89" t="s">
        <v>4454</v>
      </c>
      <c r="C2036" s="88" t="s">
        <v>6211</v>
      </c>
      <c r="D2036" s="90">
        <v>50</v>
      </c>
      <c r="E2036" s="75" t="s">
        <v>5494</v>
      </c>
    </row>
    <row r="2037" spans="1:5">
      <c r="A2037" s="88">
        <v>202963900</v>
      </c>
      <c r="B2037" s="89" t="s">
        <v>4455</v>
      </c>
      <c r="C2037" s="88" t="s">
        <v>6212</v>
      </c>
      <c r="D2037" s="90">
        <v>50</v>
      </c>
      <c r="E2037" s="75" t="s">
        <v>5494</v>
      </c>
    </row>
    <row r="2038" spans="1:5">
      <c r="A2038" s="88">
        <v>202963906</v>
      </c>
      <c r="B2038" s="89" t="s">
        <v>4456</v>
      </c>
      <c r="C2038" s="88" t="s">
        <v>6213</v>
      </c>
      <c r="D2038" s="90">
        <v>0</v>
      </c>
      <c r="E2038" s="75" t="s">
        <v>5494</v>
      </c>
    </row>
    <row r="2039" spans="1:5">
      <c r="A2039" s="88">
        <v>202963903</v>
      </c>
      <c r="B2039" s="89" t="s">
        <v>4457</v>
      </c>
      <c r="C2039" s="88" t="s">
        <v>6214</v>
      </c>
      <c r="D2039" s="90">
        <v>50</v>
      </c>
      <c r="E2039" s="75" t="s">
        <v>5494</v>
      </c>
    </row>
    <row r="2040" spans="1:5">
      <c r="A2040" s="88">
        <v>202963902</v>
      </c>
      <c r="B2040" s="89" t="s">
        <v>4458</v>
      </c>
      <c r="C2040" s="88" t="s">
        <v>6215</v>
      </c>
      <c r="D2040" s="90">
        <v>50</v>
      </c>
      <c r="E2040" s="75" t="s">
        <v>5494</v>
      </c>
    </row>
    <row r="2041" spans="1:5">
      <c r="A2041" s="88">
        <v>202963904</v>
      </c>
      <c r="B2041" s="89" t="s">
        <v>4459</v>
      </c>
      <c r="C2041" s="88" t="s">
        <v>6216</v>
      </c>
      <c r="D2041" s="90">
        <v>50</v>
      </c>
      <c r="E2041" s="75" t="s">
        <v>5494</v>
      </c>
    </row>
    <row r="2042" spans="1:5">
      <c r="A2042" s="88">
        <v>202963962</v>
      </c>
      <c r="B2042" s="89" t="s">
        <v>4460</v>
      </c>
      <c r="C2042" s="88" t="s">
        <v>6217</v>
      </c>
      <c r="D2042" s="90">
        <v>0</v>
      </c>
      <c r="E2042" s="75" t="s">
        <v>5494</v>
      </c>
    </row>
    <row r="2043" spans="1:5">
      <c r="A2043" s="88">
        <v>202963969</v>
      </c>
      <c r="B2043" s="89" t="s">
        <v>4461</v>
      </c>
      <c r="C2043" s="88" t="s">
        <v>6218</v>
      </c>
      <c r="D2043" s="90">
        <v>0</v>
      </c>
      <c r="E2043" s="75" t="s">
        <v>5494</v>
      </c>
    </row>
    <row r="2044" spans="1:5">
      <c r="A2044" s="88">
        <v>202963966</v>
      </c>
      <c r="B2044" s="89" t="s">
        <v>4462</v>
      </c>
      <c r="C2044" s="88" t="s">
        <v>6219</v>
      </c>
      <c r="D2044" s="90">
        <v>50</v>
      </c>
      <c r="E2044" s="75" t="s">
        <v>5494</v>
      </c>
    </row>
    <row r="2045" spans="1:5">
      <c r="A2045" s="88">
        <v>202963973</v>
      </c>
      <c r="B2045" s="89" t="s">
        <v>4463</v>
      </c>
      <c r="C2045" s="88" t="s">
        <v>6220</v>
      </c>
      <c r="D2045" s="90">
        <v>50</v>
      </c>
      <c r="E2045" s="75" t="s">
        <v>5494</v>
      </c>
    </row>
    <row r="2046" spans="1:5">
      <c r="A2046" s="88">
        <v>202964066</v>
      </c>
      <c r="B2046" s="89" t="s">
        <v>4464</v>
      </c>
      <c r="C2046" s="88" t="s">
        <v>6221</v>
      </c>
      <c r="D2046" s="90">
        <v>0</v>
      </c>
      <c r="E2046" s="75" t="s">
        <v>5494</v>
      </c>
    </row>
    <row r="2047" spans="1:5">
      <c r="A2047" s="88">
        <v>202964064</v>
      </c>
      <c r="B2047" s="89" t="s">
        <v>4465</v>
      </c>
      <c r="C2047" s="88" t="s">
        <v>6222</v>
      </c>
      <c r="D2047" s="90">
        <v>0</v>
      </c>
      <c r="E2047" s="75" t="s">
        <v>5494</v>
      </c>
    </row>
    <row r="2048" spans="1:5">
      <c r="A2048" s="88">
        <v>202964063</v>
      </c>
      <c r="B2048" s="89" t="s">
        <v>4466</v>
      </c>
      <c r="C2048" s="88" t="s">
        <v>6223</v>
      </c>
      <c r="D2048" s="90">
        <v>50</v>
      </c>
      <c r="E2048" s="75" t="s">
        <v>5494</v>
      </c>
    </row>
    <row r="2049" spans="1:5">
      <c r="A2049" s="88">
        <v>202964067</v>
      </c>
      <c r="B2049" s="89" t="s">
        <v>4467</v>
      </c>
      <c r="C2049" s="88" t="s">
        <v>6224</v>
      </c>
      <c r="D2049" s="90">
        <v>50</v>
      </c>
      <c r="E2049" s="75" t="s">
        <v>5494</v>
      </c>
    </row>
    <row r="2050" spans="1:5">
      <c r="A2050" s="88">
        <v>202964022</v>
      </c>
      <c r="B2050" s="89" t="s">
        <v>4468</v>
      </c>
      <c r="C2050" s="88" t="s">
        <v>6225</v>
      </c>
      <c r="D2050" s="90">
        <v>50</v>
      </c>
      <c r="E2050" s="75" t="s">
        <v>5494</v>
      </c>
    </row>
    <row r="2051" spans="1:5">
      <c r="A2051" s="88">
        <v>202964030</v>
      </c>
      <c r="B2051" s="89" t="s">
        <v>4469</v>
      </c>
      <c r="C2051" s="88" t="s">
        <v>6226</v>
      </c>
      <c r="D2051" s="90">
        <v>50</v>
      </c>
      <c r="E2051" s="75" t="s">
        <v>5494</v>
      </c>
    </row>
    <row r="2052" spans="1:5">
      <c r="A2052" s="88">
        <v>202964029</v>
      </c>
      <c r="B2052" s="89" t="s">
        <v>4470</v>
      </c>
      <c r="C2052" s="88" t="s">
        <v>6227</v>
      </c>
      <c r="D2052" s="90">
        <v>50</v>
      </c>
      <c r="E2052" s="75" t="s">
        <v>5494</v>
      </c>
    </row>
    <row r="2053" spans="1:5">
      <c r="A2053" s="88">
        <v>202964033</v>
      </c>
      <c r="B2053" s="89" t="s">
        <v>4471</v>
      </c>
      <c r="C2053" s="88" t="s">
        <v>6228</v>
      </c>
      <c r="D2053" s="90">
        <v>50</v>
      </c>
      <c r="E2053" s="75" t="s">
        <v>5494</v>
      </c>
    </row>
    <row r="2054" spans="1:5">
      <c r="A2054" s="88">
        <v>202964037</v>
      </c>
      <c r="B2054" s="89" t="s">
        <v>4472</v>
      </c>
      <c r="C2054" s="88" t="s">
        <v>6229</v>
      </c>
      <c r="D2054" s="90">
        <v>50</v>
      </c>
      <c r="E2054" s="75" t="s">
        <v>5494</v>
      </c>
    </row>
    <row r="2055" spans="1:5">
      <c r="A2055" s="88">
        <v>202964039</v>
      </c>
      <c r="B2055" s="89" t="s">
        <v>4473</v>
      </c>
      <c r="C2055" s="88" t="s">
        <v>6230</v>
      </c>
      <c r="D2055" s="90">
        <v>50</v>
      </c>
      <c r="E2055" s="75" t="s">
        <v>5494</v>
      </c>
    </row>
    <row r="2056" spans="1:5">
      <c r="A2056" s="88">
        <v>202964038</v>
      </c>
      <c r="B2056" s="89" t="s">
        <v>4474</v>
      </c>
      <c r="C2056" s="88" t="s">
        <v>6231</v>
      </c>
      <c r="D2056" s="90">
        <v>50</v>
      </c>
      <c r="E2056" s="75" t="s">
        <v>5494</v>
      </c>
    </row>
    <row r="2057" spans="1:5">
      <c r="A2057" s="88">
        <v>202964041</v>
      </c>
      <c r="B2057" s="89" t="s">
        <v>4475</v>
      </c>
      <c r="C2057" s="88" t="s">
        <v>6232</v>
      </c>
      <c r="D2057" s="90">
        <v>50</v>
      </c>
      <c r="E2057" s="75" t="s">
        <v>5494</v>
      </c>
    </row>
    <row r="2058" spans="1:5">
      <c r="A2058" s="88">
        <v>202964023</v>
      </c>
      <c r="B2058" s="89" t="s">
        <v>4476</v>
      </c>
      <c r="C2058" s="88" t="s">
        <v>6233</v>
      </c>
      <c r="D2058" s="90">
        <v>50</v>
      </c>
      <c r="E2058" s="75" t="s">
        <v>5494</v>
      </c>
    </row>
    <row r="2059" spans="1:5">
      <c r="A2059" s="88">
        <v>202964025</v>
      </c>
      <c r="B2059" s="89" t="s">
        <v>4477</v>
      </c>
      <c r="C2059" s="88" t="s">
        <v>6234</v>
      </c>
      <c r="D2059" s="90">
        <v>50</v>
      </c>
      <c r="E2059" s="75" t="s">
        <v>5494</v>
      </c>
    </row>
    <row r="2060" spans="1:5">
      <c r="A2060" s="88">
        <v>202964024</v>
      </c>
      <c r="B2060" s="89" t="s">
        <v>4478</v>
      </c>
      <c r="C2060" s="88" t="s">
        <v>6235</v>
      </c>
      <c r="D2060" s="90">
        <v>50</v>
      </c>
      <c r="E2060" s="75" t="s">
        <v>5494</v>
      </c>
    </row>
    <row r="2061" spans="1:5">
      <c r="A2061" s="88">
        <v>202964028</v>
      </c>
      <c r="B2061" s="89" t="s">
        <v>4479</v>
      </c>
      <c r="C2061" s="88" t="s">
        <v>6236</v>
      </c>
      <c r="D2061" s="90">
        <v>50</v>
      </c>
      <c r="E2061" s="75" t="s">
        <v>5494</v>
      </c>
    </row>
    <row r="2062" spans="1:5">
      <c r="A2062" s="88">
        <v>202964027</v>
      </c>
      <c r="B2062" s="89" t="s">
        <v>4480</v>
      </c>
      <c r="C2062" s="88" t="s">
        <v>6237</v>
      </c>
      <c r="D2062" s="90">
        <v>50</v>
      </c>
      <c r="E2062" s="75" t="s">
        <v>5494</v>
      </c>
    </row>
    <row r="2063" spans="1:5">
      <c r="A2063" s="88">
        <v>202964035</v>
      </c>
      <c r="B2063" s="89" t="s">
        <v>4481</v>
      </c>
      <c r="C2063" s="88" t="s">
        <v>6238</v>
      </c>
      <c r="D2063" s="90">
        <v>50</v>
      </c>
      <c r="E2063" s="75" t="s">
        <v>5494</v>
      </c>
    </row>
    <row r="2064" spans="1:5">
      <c r="A2064" s="88">
        <v>202964034</v>
      </c>
      <c r="B2064" s="89" t="s">
        <v>4482</v>
      </c>
      <c r="C2064" s="88" t="s">
        <v>6239</v>
      </c>
      <c r="D2064" s="90">
        <v>50</v>
      </c>
      <c r="E2064" s="75" t="s">
        <v>5494</v>
      </c>
    </row>
    <row r="2065" spans="1:5">
      <c r="A2065" s="88">
        <v>202964036</v>
      </c>
      <c r="B2065" s="89" t="s">
        <v>4483</v>
      </c>
      <c r="C2065" s="88" t="s">
        <v>6240</v>
      </c>
      <c r="D2065" s="90">
        <v>50</v>
      </c>
      <c r="E2065" s="75" t="s">
        <v>5494</v>
      </c>
    </row>
    <row r="2066" spans="1:5">
      <c r="A2066" s="88">
        <v>202963981</v>
      </c>
      <c r="B2066" s="89" t="s">
        <v>4484</v>
      </c>
      <c r="C2066" s="88" t="s">
        <v>6241</v>
      </c>
      <c r="D2066" s="90">
        <v>50</v>
      </c>
      <c r="E2066" s="75" t="s">
        <v>5494</v>
      </c>
    </row>
    <row r="2067" spans="1:5">
      <c r="A2067" s="88">
        <v>202963986</v>
      </c>
      <c r="B2067" s="89" t="s">
        <v>4485</v>
      </c>
      <c r="C2067" s="88" t="s">
        <v>6242</v>
      </c>
      <c r="D2067" s="90">
        <v>50</v>
      </c>
      <c r="E2067" s="75" t="s">
        <v>5494</v>
      </c>
    </row>
    <row r="2068" spans="1:5">
      <c r="A2068" s="88">
        <v>202963974</v>
      </c>
      <c r="B2068" s="89" t="s">
        <v>4486</v>
      </c>
      <c r="C2068" s="88" t="s">
        <v>6243</v>
      </c>
      <c r="D2068" s="90">
        <v>50</v>
      </c>
      <c r="E2068" s="75" t="s">
        <v>5494</v>
      </c>
    </row>
    <row r="2069" spans="1:5">
      <c r="A2069" s="88">
        <v>202963987</v>
      </c>
      <c r="B2069" s="89" t="s">
        <v>4487</v>
      </c>
      <c r="C2069" s="88" t="s">
        <v>6244</v>
      </c>
      <c r="D2069" s="90">
        <v>50</v>
      </c>
      <c r="E2069" s="75" t="s">
        <v>5494</v>
      </c>
    </row>
    <row r="2070" spans="1:5">
      <c r="A2070" s="88">
        <v>203031416</v>
      </c>
      <c r="B2070" s="89" t="s">
        <v>4488</v>
      </c>
      <c r="C2070" s="88" t="s">
        <v>6245</v>
      </c>
      <c r="D2070" s="90">
        <v>0</v>
      </c>
      <c r="E2070" s="75" t="s">
        <v>5494</v>
      </c>
    </row>
    <row r="2071" spans="1:5">
      <c r="A2071" s="82">
        <v>203031415</v>
      </c>
      <c r="B2071" s="89" t="s">
        <v>4489</v>
      </c>
      <c r="C2071" s="88" t="s">
        <v>6246</v>
      </c>
      <c r="D2071" s="90">
        <v>50</v>
      </c>
      <c r="E2071" s="75" t="s">
        <v>5494</v>
      </c>
    </row>
    <row r="2072" spans="1:5">
      <c r="A2072" s="82">
        <v>203031418</v>
      </c>
      <c r="B2072" s="89" t="s">
        <v>4490</v>
      </c>
      <c r="C2072" s="88" t="s">
        <v>6247</v>
      </c>
      <c r="D2072" s="90">
        <v>50</v>
      </c>
      <c r="E2072" s="75" t="s">
        <v>5494</v>
      </c>
    </row>
    <row r="2073" spans="1:5">
      <c r="A2073" s="82">
        <v>203031417</v>
      </c>
      <c r="B2073" s="89" t="s">
        <v>4491</v>
      </c>
      <c r="C2073" s="88" t="s">
        <v>6248</v>
      </c>
      <c r="D2073" s="90">
        <v>50</v>
      </c>
      <c r="E2073" s="75" t="s">
        <v>5494</v>
      </c>
    </row>
    <row r="2074" spans="1:5">
      <c r="A2074" s="88">
        <v>203032046</v>
      </c>
      <c r="B2074" s="89" t="s">
        <v>4492</v>
      </c>
      <c r="C2074" s="88" t="s">
        <v>6249</v>
      </c>
      <c r="D2074" s="90">
        <v>0</v>
      </c>
      <c r="E2074" s="75" t="s">
        <v>5494</v>
      </c>
    </row>
    <row r="2075" spans="1:5">
      <c r="A2075" s="82">
        <v>203032045</v>
      </c>
      <c r="B2075" s="89" t="s">
        <v>4493</v>
      </c>
      <c r="C2075" s="88" t="s">
        <v>6250</v>
      </c>
      <c r="D2075" s="90">
        <v>50</v>
      </c>
      <c r="E2075" s="75" t="s">
        <v>5494</v>
      </c>
    </row>
    <row r="2076" spans="1:5">
      <c r="A2076" s="82">
        <v>203032048</v>
      </c>
      <c r="B2076" s="89" t="s">
        <v>4494</v>
      </c>
      <c r="C2076" s="88" t="s">
        <v>6251</v>
      </c>
      <c r="D2076" s="90">
        <v>50</v>
      </c>
      <c r="E2076" s="75" t="s">
        <v>5494</v>
      </c>
    </row>
    <row r="2077" spans="1:5">
      <c r="A2077" s="82">
        <v>203032047</v>
      </c>
      <c r="B2077" s="89" t="s">
        <v>4495</v>
      </c>
      <c r="C2077" s="88" t="s">
        <v>6252</v>
      </c>
      <c r="D2077" s="90">
        <v>50</v>
      </c>
      <c r="E2077" s="75" t="s">
        <v>5494</v>
      </c>
    </row>
    <row r="2078" spans="1:5">
      <c r="A2078" s="88">
        <v>202963914</v>
      </c>
      <c r="B2078" s="89" t="s">
        <v>4496</v>
      </c>
      <c r="C2078" s="88" t="s">
        <v>6253</v>
      </c>
      <c r="D2078" s="90">
        <v>50</v>
      </c>
      <c r="E2078" s="75" t="s">
        <v>5494</v>
      </c>
    </row>
    <row r="2079" spans="1:5">
      <c r="A2079" s="88">
        <v>202963916</v>
      </c>
      <c r="B2079" s="89" t="s">
        <v>4497</v>
      </c>
      <c r="C2079" s="88" t="s">
        <v>6254</v>
      </c>
      <c r="D2079" s="90">
        <v>0</v>
      </c>
      <c r="E2079" s="75" t="s">
        <v>5494</v>
      </c>
    </row>
    <row r="2080" spans="1:5">
      <c r="A2080" s="88">
        <v>202963915</v>
      </c>
      <c r="B2080" s="89" t="s">
        <v>4498</v>
      </c>
      <c r="C2080" s="88" t="s">
        <v>6255</v>
      </c>
      <c r="D2080" s="90">
        <v>50</v>
      </c>
      <c r="E2080" s="75" t="s">
        <v>5494</v>
      </c>
    </row>
    <row r="2081" spans="1:5">
      <c r="A2081" s="88">
        <v>202963917</v>
      </c>
      <c r="B2081" s="89" t="s">
        <v>4499</v>
      </c>
      <c r="C2081" s="88" t="s">
        <v>6256</v>
      </c>
      <c r="D2081" s="90">
        <v>50</v>
      </c>
      <c r="E2081" s="75" t="s">
        <v>5494</v>
      </c>
    </row>
    <row r="2082" spans="1:5">
      <c r="A2082" s="88">
        <v>202964153</v>
      </c>
      <c r="B2082" s="89" t="s">
        <v>4500</v>
      </c>
      <c r="C2082" s="88" t="s">
        <v>6257</v>
      </c>
      <c r="D2082" s="90">
        <v>50</v>
      </c>
      <c r="E2082" s="75" t="s">
        <v>5494</v>
      </c>
    </row>
    <row r="2083" spans="1:5">
      <c r="A2083" s="88">
        <v>202964156</v>
      </c>
      <c r="B2083" s="89" t="s">
        <v>4501</v>
      </c>
      <c r="C2083" s="88" t="s">
        <v>6258</v>
      </c>
      <c r="D2083" s="90">
        <v>50</v>
      </c>
      <c r="E2083" s="75" t="s">
        <v>5494</v>
      </c>
    </row>
    <row r="2084" spans="1:5">
      <c r="A2084" s="88">
        <v>203032136</v>
      </c>
      <c r="B2084" s="89" t="s">
        <v>4502</v>
      </c>
      <c r="C2084" s="88" t="s">
        <v>6259</v>
      </c>
      <c r="D2084" s="90">
        <v>50</v>
      </c>
      <c r="E2084" s="75" t="s">
        <v>5494</v>
      </c>
    </row>
    <row r="2085" spans="1:5">
      <c r="A2085" s="88">
        <v>202964159</v>
      </c>
      <c r="B2085" s="89" t="s">
        <v>4503</v>
      </c>
      <c r="C2085" s="88" t="s">
        <v>6260</v>
      </c>
      <c r="D2085" s="90">
        <v>50</v>
      </c>
      <c r="E2085" s="75" t="s">
        <v>5494</v>
      </c>
    </row>
    <row r="2086" spans="1:5">
      <c r="A2086" s="88">
        <v>202964160</v>
      </c>
      <c r="B2086" s="89" t="s">
        <v>4504</v>
      </c>
      <c r="C2086" s="88" t="s">
        <v>6261</v>
      </c>
      <c r="D2086" s="90">
        <v>50</v>
      </c>
      <c r="E2086" s="75" t="s">
        <v>5494</v>
      </c>
    </row>
    <row r="2087" spans="1:5">
      <c r="A2087" s="88">
        <v>202964166</v>
      </c>
      <c r="B2087" s="89" t="s">
        <v>4505</v>
      </c>
      <c r="C2087" s="88" t="s">
        <v>6262</v>
      </c>
      <c r="D2087" s="90">
        <v>50</v>
      </c>
      <c r="E2087" s="75" t="s">
        <v>5494</v>
      </c>
    </row>
    <row r="2088" spans="1:5">
      <c r="A2088" s="88">
        <v>203032135</v>
      </c>
      <c r="B2088" s="89" t="s">
        <v>4506</v>
      </c>
      <c r="C2088" s="88" t="s">
        <v>6263</v>
      </c>
      <c r="D2088" s="90">
        <v>50</v>
      </c>
      <c r="E2088" s="75" t="s">
        <v>5494</v>
      </c>
    </row>
    <row r="2089" spans="1:5">
      <c r="A2089" s="88">
        <v>202964170</v>
      </c>
      <c r="B2089" s="89" t="s">
        <v>4507</v>
      </c>
      <c r="C2089" s="88" t="s">
        <v>6264</v>
      </c>
      <c r="D2089" s="90">
        <v>50</v>
      </c>
      <c r="E2089" s="75" t="s">
        <v>5494</v>
      </c>
    </row>
    <row r="2090" spans="1:5">
      <c r="A2090" s="88">
        <v>202964174</v>
      </c>
      <c r="B2090" s="89" t="s">
        <v>4508</v>
      </c>
      <c r="C2090" s="88" t="s">
        <v>6265</v>
      </c>
      <c r="D2090" s="90">
        <v>50</v>
      </c>
      <c r="E2090" s="75" t="s">
        <v>5494</v>
      </c>
    </row>
    <row r="2091" spans="1:5">
      <c r="A2091" s="88">
        <v>202964177</v>
      </c>
      <c r="B2091" s="89" t="s">
        <v>4509</v>
      </c>
      <c r="C2091" s="88" t="s">
        <v>6266</v>
      </c>
      <c r="D2091" s="90">
        <v>50</v>
      </c>
      <c r="E2091" s="75" t="s">
        <v>5494</v>
      </c>
    </row>
    <row r="2092" spans="1:5">
      <c r="A2092" s="88">
        <v>203032134</v>
      </c>
      <c r="B2092" s="89" t="s">
        <v>4510</v>
      </c>
      <c r="C2092" s="88" t="s">
        <v>6267</v>
      </c>
      <c r="D2092" s="90">
        <v>50</v>
      </c>
      <c r="E2092" s="75" t="s">
        <v>5494</v>
      </c>
    </row>
    <row r="2093" spans="1:5">
      <c r="A2093" s="88">
        <v>202964179</v>
      </c>
      <c r="B2093" s="89" t="s">
        <v>4511</v>
      </c>
      <c r="C2093" s="88" t="s">
        <v>6268</v>
      </c>
      <c r="D2093" s="90">
        <v>50</v>
      </c>
      <c r="E2093" s="75" t="s">
        <v>5494</v>
      </c>
    </row>
    <row r="2094" spans="1:5">
      <c r="A2094" s="88">
        <v>202964183</v>
      </c>
      <c r="B2094" s="89" t="s">
        <v>4512</v>
      </c>
      <c r="C2094" s="88" t="s">
        <v>6269</v>
      </c>
      <c r="D2094" s="90">
        <v>50</v>
      </c>
      <c r="E2094" s="75" t="s">
        <v>5494</v>
      </c>
    </row>
    <row r="2095" spans="1:5">
      <c r="A2095" s="88">
        <v>202963919</v>
      </c>
      <c r="B2095" s="89" t="s">
        <v>4513</v>
      </c>
      <c r="C2095" s="88" t="s">
        <v>6270</v>
      </c>
      <c r="D2095" s="90">
        <v>0</v>
      </c>
      <c r="E2095" s="75" t="s">
        <v>5494</v>
      </c>
    </row>
    <row r="2096" spans="1:5">
      <c r="A2096" s="88">
        <v>202963921</v>
      </c>
      <c r="B2096" s="89" t="s">
        <v>4514</v>
      </c>
      <c r="C2096" s="88" t="s">
        <v>6271</v>
      </c>
      <c r="D2096" s="90">
        <v>50</v>
      </c>
      <c r="E2096" s="75" t="s">
        <v>5494</v>
      </c>
    </row>
    <row r="2097" spans="1:5">
      <c r="A2097" s="88">
        <v>202963920</v>
      </c>
      <c r="B2097" s="89" t="s">
        <v>4515</v>
      </c>
      <c r="C2097" s="88" t="s">
        <v>6272</v>
      </c>
      <c r="D2097" s="90">
        <v>50</v>
      </c>
      <c r="E2097" s="75" t="s">
        <v>5494</v>
      </c>
    </row>
    <row r="2098" spans="1:5">
      <c r="A2098" s="88">
        <v>202963924</v>
      </c>
      <c r="B2098" s="89" t="s">
        <v>4516</v>
      </c>
      <c r="C2098" s="88" t="s">
        <v>6273</v>
      </c>
      <c r="D2098" s="90">
        <v>50</v>
      </c>
      <c r="E2098" s="75" t="s">
        <v>5494</v>
      </c>
    </row>
    <row r="2099" spans="1:5">
      <c r="A2099" s="88">
        <v>202964210</v>
      </c>
      <c r="B2099" s="89" t="s">
        <v>4517</v>
      </c>
      <c r="C2099" s="88" t="s">
        <v>6274</v>
      </c>
      <c r="D2099" s="90">
        <v>50</v>
      </c>
      <c r="E2099" s="75" t="s">
        <v>5494</v>
      </c>
    </row>
    <row r="2100" spans="1:5">
      <c r="A2100" s="88">
        <v>202964213</v>
      </c>
      <c r="B2100" s="89" t="s">
        <v>4518</v>
      </c>
      <c r="C2100" s="88" t="s">
        <v>6275</v>
      </c>
      <c r="D2100" s="90">
        <v>50</v>
      </c>
      <c r="E2100" s="75" t="s">
        <v>5494</v>
      </c>
    </row>
    <row r="2101" spans="1:5">
      <c r="A2101" s="88">
        <v>202964215</v>
      </c>
      <c r="B2101" s="89" t="s">
        <v>4519</v>
      </c>
      <c r="C2101" s="88" t="s">
        <v>6276</v>
      </c>
      <c r="D2101" s="90">
        <v>50</v>
      </c>
      <c r="E2101" s="75" t="s">
        <v>5494</v>
      </c>
    </row>
    <row r="2102" spans="1:5">
      <c r="A2102" s="88">
        <v>202964211</v>
      </c>
      <c r="B2102" s="89" t="s">
        <v>4520</v>
      </c>
      <c r="C2102" s="88" t="s">
        <v>6277</v>
      </c>
      <c r="D2102" s="90">
        <v>50</v>
      </c>
      <c r="E2102" s="75" t="s">
        <v>5494</v>
      </c>
    </row>
    <row r="2103" spans="1:5">
      <c r="A2103" s="88">
        <v>202964212</v>
      </c>
      <c r="B2103" s="89" t="s">
        <v>4521</v>
      </c>
      <c r="C2103" s="88" t="s">
        <v>6278</v>
      </c>
      <c r="D2103" s="90">
        <v>50</v>
      </c>
      <c r="E2103" s="75" t="s">
        <v>5494</v>
      </c>
    </row>
    <row r="2104" spans="1:5">
      <c r="A2104" s="88">
        <v>202964214</v>
      </c>
      <c r="B2104" s="89" t="s">
        <v>4522</v>
      </c>
      <c r="C2104" s="88" t="s">
        <v>6279</v>
      </c>
      <c r="D2104" s="90">
        <v>50</v>
      </c>
      <c r="E2104" s="75" t="s">
        <v>5494</v>
      </c>
    </row>
    <row r="2105" spans="1:5">
      <c r="A2105" s="88">
        <v>202964152</v>
      </c>
      <c r="B2105" s="89" t="s">
        <v>4523</v>
      </c>
      <c r="C2105" s="88" t="s">
        <v>6280</v>
      </c>
      <c r="D2105" s="90">
        <v>50</v>
      </c>
      <c r="E2105" s="75" t="s">
        <v>5494</v>
      </c>
    </row>
    <row r="2106" spans="1:5">
      <c r="A2106" s="88">
        <v>202964154</v>
      </c>
      <c r="B2106" s="89" t="s">
        <v>4524</v>
      </c>
      <c r="C2106" s="88" t="s">
        <v>6281</v>
      </c>
      <c r="D2106" s="90">
        <v>50</v>
      </c>
      <c r="E2106" s="75" t="s">
        <v>5494</v>
      </c>
    </row>
    <row r="2107" spans="1:5">
      <c r="A2107" s="88">
        <v>202964161</v>
      </c>
      <c r="B2107" s="89" t="s">
        <v>4525</v>
      </c>
      <c r="C2107" s="88" t="s">
        <v>6282</v>
      </c>
      <c r="D2107" s="90">
        <v>50</v>
      </c>
      <c r="E2107" s="75" t="s">
        <v>5494</v>
      </c>
    </row>
    <row r="2108" spans="1:5">
      <c r="A2108" s="88">
        <v>202964163</v>
      </c>
      <c r="B2108" s="89" t="s">
        <v>4526</v>
      </c>
      <c r="C2108" s="88" t="s">
        <v>6283</v>
      </c>
      <c r="D2108" s="90">
        <v>50</v>
      </c>
      <c r="E2108" s="75" t="s">
        <v>5494</v>
      </c>
    </row>
    <row r="2109" spans="1:5">
      <c r="A2109" s="88">
        <v>203032137</v>
      </c>
      <c r="B2109" s="89" t="s">
        <v>4527</v>
      </c>
      <c r="C2109" s="88" t="s">
        <v>6284</v>
      </c>
      <c r="D2109" s="90">
        <v>50</v>
      </c>
      <c r="E2109" s="75" t="s">
        <v>5494</v>
      </c>
    </row>
    <row r="2110" spans="1:5">
      <c r="A2110" s="88">
        <v>202964199</v>
      </c>
      <c r="B2110" s="89" t="s">
        <v>4528</v>
      </c>
      <c r="C2110" s="88" t="s">
        <v>6285</v>
      </c>
      <c r="D2110" s="90">
        <v>50</v>
      </c>
      <c r="E2110" s="75" t="s">
        <v>5494</v>
      </c>
    </row>
    <row r="2111" spans="1:5">
      <c r="A2111" s="88">
        <v>202964200</v>
      </c>
      <c r="B2111" s="89" t="s">
        <v>4529</v>
      </c>
      <c r="C2111" s="88" t="s">
        <v>6286</v>
      </c>
      <c r="D2111" s="90">
        <v>50</v>
      </c>
      <c r="E2111" s="75" t="s">
        <v>5494</v>
      </c>
    </row>
    <row r="2112" spans="1:5">
      <c r="A2112" s="88">
        <v>202963930</v>
      </c>
      <c r="B2112" s="89" t="s">
        <v>4530</v>
      </c>
      <c r="C2112" s="88" t="s">
        <v>6287</v>
      </c>
      <c r="D2112" s="90">
        <v>0</v>
      </c>
      <c r="E2112" s="75" t="s">
        <v>5494</v>
      </c>
    </row>
    <row r="2113" spans="1:5">
      <c r="A2113" s="88">
        <v>202963918</v>
      </c>
      <c r="B2113" s="89" t="s">
        <v>4531</v>
      </c>
      <c r="C2113" s="88" t="s">
        <v>6288</v>
      </c>
      <c r="D2113" s="90">
        <v>50</v>
      </c>
      <c r="E2113" s="75" t="s">
        <v>5494</v>
      </c>
    </row>
    <row r="2114" spans="1:5">
      <c r="A2114" s="88">
        <v>202963936</v>
      </c>
      <c r="B2114" s="89" t="s">
        <v>4532</v>
      </c>
      <c r="C2114" s="88" t="s">
        <v>6289</v>
      </c>
      <c r="D2114" s="90">
        <v>50</v>
      </c>
      <c r="E2114" s="75" t="s">
        <v>5494</v>
      </c>
    </row>
    <row r="2115" spans="1:5">
      <c r="A2115" s="88">
        <v>202963922</v>
      </c>
      <c r="B2115" s="89" t="s">
        <v>4533</v>
      </c>
      <c r="C2115" s="88" t="s">
        <v>6290</v>
      </c>
      <c r="D2115" s="90">
        <v>50</v>
      </c>
      <c r="E2115" s="75" t="s">
        <v>5494</v>
      </c>
    </row>
    <row r="2116" spans="1:5">
      <c r="A2116" s="88">
        <v>202964206</v>
      </c>
      <c r="B2116" s="89" t="s">
        <v>4534</v>
      </c>
      <c r="C2116" s="88" t="s">
        <v>6291</v>
      </c>
      <c r="D2116" s="90">
        <v>50</v>
      </c>
      <c r="E2116" s="75" t="s">
        <v>5494</v>
      </c>
    </row>
    <row r="2117" spans="1:5">
      <c r="A2117" s="88">
        <v>202964209</v>
      </c>
      <c r="B2117" s="89" t="s">
        <v>4535</v>
      </c>
      <c r="C2117" s="88" t="s">
        <v>6292</v>
      </c>
      <c r="D2117" s="90">
        <v>50</v>
      </c>
      <c r="E2117" s="75" t="s">
        <v>5494</v>
      </c>
    </row>
    <row r="2118" spans="1:5">
      <c r="A2118" s="88">
        <v>202964197</v>
      </c>
      <c r="B2118" s="89" t="s">
        <v>4536</v>
      </c>
      <c r="C2118" s="88" t="s">
        <v>6293</v>
      </c>
      <c r="D2118" s="90">
        <v>50</v>
      </c>
      <c r="E2118" s="75" t="s">
        <v>5494</v>
      </c>
    </row>
    <row r="2119" spans="1:5">
      <c r="A2119" s="88">
        <v>202964202</v>
      </c>
      <c r="B2119" s="89" t="s">
        <v>4537</v>
      </c>
      <c r="C2119" s="88" t="s">
        <v>6294</v>
      </c>
      <c r="D2119" s="90">
        <v>50</v>
      </c>
      <c r="E2119" s="75" t="s">
        <v>5494</v>
      </c>
    </row>
    <row r="2120" spans="1:5">
      <c r="A2120" s="88">
        <v>202964201</v>
      </c>
      <c r="B2120" s="89" t="s">
        <v>4538</v>
      </c>
      <c r="C2120" s="88" t="s">
        <v>6295</v>
      </c>
      <c r="D2120" s="90">
        <v>50</v>
      </c>
      <c r="E2120" s="75" t="s">
        <v>5494</v>
      </c>
    </row>
    <row r="2121" spans="1:5">
      <c r="A2121" s="88">
        <v>202964203</v>
      </c>
      <c r="B2121" s="89" t="s">
        <v>4539</v>
      </c>
      <c r="C2121" s="88" t="s">
        <v>6296</v>
      </c>
      <c r="D2121" s="90">
        <v>50</v>
      </c>
      <c r="E2121" s="75" t="s">
        <v>5494</v>
      </c>
    </row>
    <row r="2122" spans="1:5">
      <c r="A2122" s="88">
        <v>202964195</v>
      </c>
      <c r="B2122" s="89" t="s">
        <v>4540</v>
      </c>
      <c r="C2122" s="88" t="s">
        <v>6297</v>
      </c>
      <c r="D2122" s="90">
        <v>50</v>
      </c>
      <c r="E2122" s="75" t="s">
        <v>5494</v>
      </c>
    </row>
    <row r="2123" spans="1:5">
      <c r="A2123" s="88">
        <v>202964204</v>
      </c>
      <c r="B2123" s="89" t="s">
        <v>4541</v>
      </c>
      <c r="C2123" s="88" t="s">
        <v>6298</v>
      </c>
      <c r="D2123" s="90">
        <v>50</v>
      </c>
      <c r="E2123" s="75" t="s">
        <v>5494</v>
      </c>
    </row>
    <row r="2124" spans="1:5">
      <c r="A2124" s="88">
        <v>202964205</v>
      </c>
      <c r="B2124" s="89" t="s">
        <v>4542</v>
      </c>
      <c r="C2124" s="88" t="s">
        <v>6299</v>
      </c>
      <c r="D2124" s="90">
        <v>50</v>
      </c>
      <c r="E2124" s="75" t="s">
        <v>5494</v>
      </c>
    </row>
    <row r="2125" spans="1:5">
      <c r="A2125" s="88">
        <v>202964207</v>
      </c>
      <c r="B2125" s="89" t="s">
        <v>4543</v>
      </c>
      <c r="C2125" s="88" t="s">
        <v>6300</v>
      </c>
      <c r="D2125" s="90">
        <v>50</v>
      </c>
      <c r="E2125" s="75" t="s">
        <v>5494</v>
      </c>
    </row>
    <row r="2126" spans="1:5">
      <c r="A2126" s="88">
        <v>202964208</v>
      </c>
      <c r="B2126" s="89" t="s">
        <v>4544</v>
      </c>
      <c r="C2126" s="88" t="s">
        <v>6301</v>
      </c>
      <c r="D2126" s="90">
        <v>50</v>
      </c>
      <c r="E2126" s="75" t="s">
        <v>5494</v>
      </c>
    </row>
    <row r="2127" spans="1:5">
      <c r="A2127" s="88">
        <v>202964150</v>
      </c>
      <c r="B2127" s="89" t="s">
        <v>4545</v>
      </c>
      <c r="C2127" s="88" t="s">
        <v>6302</v>
      </c>
      <c r="D2127" s="90">
        <v>50</v>
      </c>
      <c r="E2127" s="75" t="s">
        <v>5494</v>
      </c>
    </row>
    <row r="2128" spans="1:5">
      <c r="A2128" s="88">
        <v>202964157</v>
      </c>
      <c r="B2128" s="89" t="s">
        <v>4546</v>
      </c>
      <c r="C2128" s="88" t="s">
        <v>6303</v>
      </c>
      <c r="D2128" s="90">
        <v>50</v>
      </c>
      <c r="E2128" s="75" t="s">
        <v>5494</v>
      </c>
    </row>
    <row r="2129" spans="1:5">
      <c r="A2129" s="88">
        <v>202963925</v>
      </c>
      <c r="B2129" s="89" t="s">
        <v>4547</v>
      </c>
      <c r="C2129" s="88" t="s">
        <v>6304</v>
      </c>
      <c r="D2129" s="90">
        <v>50</v>
      </c>
      <c r="E2129" s="75" t="s">
        <v>5494</v>
      </c>
    </row>
    <row r="2130" spans="1:5">
      <c r="A2130" s="88">
        <v>202963927</v>
      </c>
      <c r="B2130" s="89" t="s">
        <v>4548</v>
      </c>
      <c r="C2130" s="88" t="s">
        <v>6305</v>
      </c>
      <c r="D2130" s="90">
        <v>0</v>
      </c>
      <c r="E2130" s="75" t="s">
        <v>5494</v>
      </c>
    </row>
    <row r="2131" spans="1:5">
      <c r="A2131" s="88">
        <v>202963926</v>
      </c>
      <c r="B2131" s="89" t="s">
        <v>4549</v>
      </c>
      <c r="C2131" s="88" t="s">
        <v>6306</v>
      </c>
      <c r="D2131" s="90">
        <v>50</v>
      </c>
      <c r="E2131" s="75" t="s">
        <v>5494</v>
      </c>
    </row>
    <row r="2132" spans="1:5">
      <c r="A2132" s="88">
        <v>202963928</v>
      </c>
      <c r="B2132" s="89" t="s">
        <v>4550</v>
      </c>
      <c r="C2132" s="88" t="s">
        <v>6307</v>
      </c>
      <c r="D2132" s="90">
        <v>50</v>
      </c>
      <c r="E2132" s="75" t="s">
        <v>5494</v>
      </c>
    </row>
    <row r="2133" spans="1:5">
      <c r="A2133" s="88">
        <v>202964194</v>
      </c>
      <c r="B2133" s="89" t="s">
        <v>4551</v>
      </c>
      <c r="C2133" s="88" t="s">
        <v>6308</v>
      </c>
      <c r="D2133" s="90">
        <v>50</v>
      </c>
      <c r="E2133" s="75" t="s">
        <v>5494</v>
      </c>
    </row>
    <row r="2134" spans="1:5">
      <c r="A2134" s="88">
        <v>202964198</v>
      </c>
      <c r="B2134" s="89" t="s">
        <v>4552</v>
      </c>
      <c r="C2134" s="88" t="s">
        <v>6309</v>
      </c>
      <c r="D2134" s="90">
        <v>50</v>
      </c>
      <c r="E2134" s="75" t="s">
        <v>5494</v>
      </c>
    </row>
    <row r="2135" spans="1:5">
      <c r="A2135" s="88">
        <v>202964196</v>
      </c>
      <c r="B2135" s="89" t="s">
        <v>4553</v>
      </c>
      <c r="C2135" s="88" t="s">
        <v>6310</v>
      </c>
      <c r="D2135" s="90">
        <v>50</v>
      </c>
      <c r="E2135" s="75" t="s">
        <v>5494</v>
      </c>
    </row>
    <row r="2136" spans="1:5">
      <c r="A2136" s="88">
        <v>202964155</v>
      </c>
      <c r="B2136" s="89" t="s">
        <v>4554</v>
      </c>
      <c r="C2136" s="88" t="s">
        <v>6311</v>
      </c>
      <c r="D2136" s="90">
        <v>50</v>
      </c>
      <c r="E2136" s="75" t="s">
        <v>5494</v>
      </c>
    </row>
    <row r="2137" spans="1:5">
      <c r="A2137" s="88">
        <v>202964158</v>
      </c>
      <c r="B2137" s="89" t="s">
        <v>4555</v>
      </c>
      <c r="C2137" s="88" t="s">
        <v>6312</v>
      </c>
      <c r="D2137" s="90">
        <v>50</v>
      </c>
      <c r="E2137" s="75" t="s">
        <v>5494</v>
      </c>
    </row>
    <row r="2138" spans="1:5">
      <c r="A2138" s="88">
        <v>202964162</v>
      </c>
      <c r="B2138" s="89" t="s">
        <v>4556</v>
      </c>
      <c r="C2138" s="88" t="s">
        <v>6313</v>
      </c>
      <c r="D2138" s="90">
        <v>50</v>
      </c>
      <c r="E2138" s="75" t="s">
        <v>5494</v>
      </c>
    </row>
    <row r="2139" spans="1:5">
      <c r="A2139" s="88">
        <v>202964164</v>
      </c>
      <c r="B2139" s="89" t="s">
        <v>4557</v>
      </c>
      <c r="C2139" s="88" t="s">
        <v>6314</v>
      </c>
      <c r="D2139" s="90">
        <v>50</v>
      </c>
      <c r="E2139" s="75" t="s">
        <v>5494</v>
      </c>
    </row>
    <row r="2140" spans="1:5">
      <c r="A2140" s="88">
        <v>202964167</v>
      </c>
      <c r="B2140" s="89" t="s">
        <v>4558</v>
      </c>
      <c r="C2140" s="88" t="s">
        <v>6315</v>
      </c>
      <c r="D2140" s="90">
        <v>50</v>
      </c>
      <c r="E2140" s="75" t="s">
        <v>5494</v>
      </c>
    </row>
    <row r="2141" spans="1:5">
      <c r="A2141" s="88">
        <v>202964171</v>
      </c>
      <c r="B2141" s="89" t="s">
        <v>4559</v>
      </c>
      <c r="C2141" s="88" t="s">
        <v>6316</v>
      </c>
      <c r="D2141" s="90">
        <v>50</v>
      </c>
      <c r="E2141" s="75" t="s">
        <v>5494</v>
      </c>
    </row>
    <row r="2142" spans="1:5">
      <c r="A2142" s="88">
        <v>202964178</v>
      </c>
      <c r="B2142" s="89" t="s">
        <v>4560</v>
      </c>
      <c r="C2142" s="88" t="s">
        <v>6317</v>
      </c>
      <c r="D2142" s="90">
        <v>50</v>
      </c>
      <c r="E2142" s="75" t="s">
        <v>5494</v>
      </c>
    </row>
    <row r="2143" spans="1:5">
      <c r="A2143" s="88">
        <v>202964181</v>
      </c>
      <c r="B2143" s="89" t="s">
        <v>4561</v>
      </c>
      <c r="C2143" s="88" t="s">
        <v>6318</v>
      </c>
      <c r="D2143" s="90">
        <v>50</v>
      </c>
      <c r="E2143" s="75" t="s">
        <v>5494</v>
      </c>
    </row>
    <row r="2144" spans="1:5">
      <c r="A2144" s="88">
        <v>202964186</v>
      </c>
      <c r="B2144" s="89" t="s">
        <v>4562</v>
      </c>
      <c r="C2144" s="88" t="s">
        <v>6319</v>
      </c>
      <c r="D2144" s="90">
        <v>50</v>
      </c>
      <c r="E2144" s="75" t="s">
        <v>5494</v>
      </c>
    </row>
    <row r="2145" spans="1:5">
      <c r="A2145" s="88">
        <v>202964191</v>
      </c>
      <c r="B2145" s="89" t="s">
        <v>4563</v>
      </c>
      <c r="C2145" s="88" t="s">
        <v>6320</v>
      </c>
      <c r="D2145" s="90">
        <v>50</v>
      </c>
      <c r="E2145" s="75" t="s">
        <v>5494</v>
      </c>
    </row>
    <row r="2146" spans="1:5">
      <c r="A2146" s="88">
        <v>202964379</v>
      </c>
      <c r="B2146" s="89" t="s">
        <v>4564</v>
      </c>
      <c r="C2146" s="88" t="s">
        <v>6321</v>
      </c>
      <c r="D2146" s="90">
        <v>50</v>
      </c>
      <c r="E2146" s="75" t="s">
        <v>5494</v>
      </c>
    </row>
    <row r="2147" spans="1:5">
      <c r="A2147" s="88">
        <v>202964504</v>
      </c>
      <c r="B2147" s="89" t="s">
        <v>4565</v>
      </c>
      <c r="C2147" s="88" t="s">
        <v>6322</v>
      </c>
      <c r="D2147" s="90">
        <v>50</v>
      </c>
      <c r="E2147" s="75" t="s">
        <v>5494</v>
      </c>
    </row>
    <row r="2148" spans="1:5">
      <c r="A2148" s="88">
        <v>202964335</v>
      </c>
      <c r="B2148" s="89" t="s">
        <v>4566</v>
      </c>
      <c r="C2148" s="88" t="s">
        <v>6323</v>
      </c>
      <c r="D2148" s="90">
        <v>50</v>
      </c>
      <c r="E2148" s="75" t="s">
        <v>5494</v>
      </c>
    </row>
    <row r="2149" spans="1:5">
      <c r="A2149" s="88">
        <v>202964381</v>
      </c>
      <c r="B2149" s="89" t="s">
        <v>4567</v>
      </c>
      <c r="C2149" s="88" t="s">
        <v>6324</v>
      </c>
      <c r="D2149" s="90">
        <v>50</v>
      </c>
      <c r="E2149" s="75" t="s">
        <v>5494</v>
      </c>
    </row>
    <row r="2150" spans="1:5">
      <c r="A2150" s="88">
        <v>202964508</v>
      </c>
      <c r="B2150" s="89" t="s">
        <v>4568</v>
      </c>
      <c r="C2150" s="88" t="s">
        <v>6325</v>
      </c>
      <c r="D2150" s="90">
        <v>50</v>
      </c>
      <c r="E2150" s="75" t="s">
        <v>5494</v>
      </c>
    </row>
    <row r="2151" spans="1:5">
      <c r="A2151" s="88">
        <v>202964338</v>
      </c>
      <c r="B2151" s="89" t="s">
        <v>4569</v>
      </c>
      <c r="C2151" s="88" t="s">
        <v>6326</v>
      </c>
      <c r="D2151" s="90">
        <v>50</v>
      </c>
      <c r="E2151" s="75" t="s">
        <v>5494</v>
      </c>
    </row>
    <row r="2152" spans="1:5">
      <c r="A2152" s="88">
        <v>202964385</v>
      </c>
      <c r="B2152" s="89" t="s">
        <v>4570</v>
      </c>
      <c r="C2152" s="88" t="s">
        <v>6327</v>
      </c>
      <c r="D2152" s="90">
        <v>50</v>
      </c>
      <c r="E2152" s="75" t="s">
        <v>5494</v>
      </c>
    </row>
    <row r="2153" spans="1:5">
      <c r="A2153" s="88">
        <v>202964507</v>
      </c>
      <c r="B2153" s="89" t="s">
        <v>4571</v>
      </c>
      <c r="C2153" s="88" t="s">
        <v>6328</v>
      </c>
      <c r="D2153" s="90">
        <v>50</v>
      </c>
      <c r="E2153" s="75" t="s">
        <v>5494</v>
      </c>
    </row>
    <row r="2154" spans="1:5">
      <c r="A2154" s="88">
        <v>202964342</v>
      </c>
      <c r="B2154" s="89" t="s">
        <v>4572</v>
      </c>
      <c r="C2154" s="88" t="s">
        <v>6329</v>
      </c>
      <c r="D2154" s="90">
        <v>50</v>
      </c>
      <c r="E2154" s="75" t="s">
        <v>5494</v>
      </c>
    </row>
    <row r="2155" spans="1:5">
      <c r="A2155" s="88">
        <v>202964388</v>
      </c>
      <c r="B2155" s="89" t="s">
        <v>4573</v>
      </c>
      <c r="C2155" s="88" t="s">
        <v>6330</v>
      </c>
      <c r="D2155" s="90">
        <v>50</v>
      </c>
      <c r="E2155" s="75" t="s">
        <v>5494</v>
      </c>
    </row>
    <row r="2156" spans="1:5">
      <c r="A2156" s="88">
        <v>202964512</v>
      </c>
      <c r="B2156" s="89" t="s">
        <v>4574</v>
      </c>
      <c r="C2156" s="88" t="s">
        <v>6331</v>
      </c>
      <c r="D2156" s="90">
        <v>50</v>
      </c>
      <c r="E2156" s="75" t="s">
        <v>5494</v>
      </c>
    </row>
    <row r="2157" spans="1:5">
      <c r="A2157" s="88">
        <v>202964345</v>
      </c>
      <c r="B2157" s="89" t="s">
        <v>4575</v>
      </c>
      <c r="C2157" s="88" t="s">
        <v>6332</v>
      </c>
      <c r="D2157" s="90">
        <v>50</v>
      </c>
      <c r="E2157" s="75" t="s">
        <v>5494</v>
      </c>
    </row>
    <row r="2158" spans="1:5">
      <c r="A2158" s="88">
        <v>202964369</v>
      </c>
      <c r="B2158" s="89" t="s">
        <v>4576</v>
      </c>
      <c r="C2158" s="88" t="s">
        <v>6333</v>
      </c>
      <c r="D2158" s="90">
        <v>50</v>
      </c>
      <c r="E2158" s="75" t="s">
        <v>5494</v>
      </c>
    </row>
    <row r="2159" spans="1:5">
      <c r="A2159" s="88">
        <v>202964505</v>
      </c>
      <c r="B2159" s="89" t="s">
        <v>4577</v>
      </c>
      <c r="C2159" s="88" t="s">
        <v>6334</v>
      </c>
      <c r="D2159" s="90">
        <v>50</v>
      </c>
      <c r="E2159" s="75" t="s">
        <v>5494</v>
      </c>
    </row>
    <row r="2160" spans="1:5">
      <c r="A2160" s="88">
        <v>202964332</v>
      </c>
      <c r="B2160" s="89" t="s">
        <v>4578</v>
      </c>
      <c r="C2160" s="88" t="s">
        <v>6335</v>
      </c>
      <c r="D2160" s="90">
        <v>50</v>
      </c>
      <c r="E2160" s="75" t="s">
        <v>5494</v>
      </c>
    </row>
    <row r="2161" spans="1:5">
      <c r="A2161" s="88">
        <v>202964375</v>
      </c>
      <c r="B2161" s="89" t="s">
        <v>4579</v>
      </c>
      <c r="C2161" s="88" t="s">
        <v>6336</v>
      </c>
      <c r="D2161" s="90">
        <v>50</v>
      </c>
      <c r="E2161" s="75" t="s">
        <v>5494</v>
      </c>
    </row>
    <row r="2162" spans="1:5">
      <c r="A2162" s="88">
        <v>202964509</v>
      </c>
      <c r="B2162" s="89" t="s">
        <v>4580</v>
      </c>
      <c r="C2162" s="88" t="s">
        <v>6337</v>
      </c>
      <c r="D2162" s="90">
        <v>50</v>
      </c>
      <c r="E2162" s="75" t="s">
        <v>5494</v>
      </c>
    </row>
    <row r="2163" spans="1:5">
      <c r="A2163" s="88">
        <v>202964331</v>
      </c>
      <c r="B2163" s="89" t="s">
        <v>4581</v>
      </c>
      <c r="C2163" s="88" t="s">
        <v>6338</v>
      </c>
      <c r="D2163" s="90">
        <v>50</v>
      </c>
      <c r="E2163" s="75" t="s">
        <v>5494</v>
      </c>
    </row>
    <row r="2164" spans="1:5">
      <c r="A2164" s="88">
        <v>202964377</v>
      </c>
      <c r="B2164" s="89" t="s">
        <v>4582</v>
      </c>
      <c r="C2164" s="88" t="s">
        <v>6339</v>
      </c>
      <c r="D2164" s="90">
        <v>50</v>
      </c>
      <c r="E2164" s="75" t="s">
        <v>5494</v>
      </c>
    </row>
    <row r="2165" spans="1:5">
      <c r="A2165" s="88">
        <v>202964506</v>
      </c>
      <c r="B2165" s="89" t="s">
        <v>4583</v>
      </c>
      <c r="C2165" s="88" t="s">
        <v>6340</v>
      </c>
      <c r="D2165" s="90">
        <v>50</v>
      </c>
      <c r="E2165" s="75" t="s">
        <v>5494</v>
      </c>
    </row>
    <row r="2166" spans="1:5">
      <c r="A2166" s="88">
        <v>202964334</v>
      </c>
      <c r="B2166" s="89" t="s">
        <v>4584</v>
      </c>
      <c r="C2166" s="88" t="s">
        <v>6341</v>
      </c>
      <c r="D2166" s="90">
        <v>50</v>
      </c>
      <c r="E2166" s="75" t="s">
        <v>5494</v>
      </c>
    </row>
    <row r="2167" spans="1:5">
      <c r="A2167" s="88">
        <v>202964378</v>
      </c>
      <c r="B2167" s="89" t="s">
        <v>4585</v>
      </c>
      <c r="C2167" s="88" t="s">
        <v>6342</v>
      </c>
      <c r="D2167" s="90">
        <v>50</v>
      </c>
      <c r="E2167" s="75" t="s">
        <v>5494</v>
      </c>
    </row>
    <row r="2168" spans="1:5">
      <c r="A2168" s="88">
        <v>202964514</v>
      </c>
      <c r="B2168" s="89" t="s">
        <v>4586</v>
      </c>
      <c r="C2168" s="88" t="s">
        <v>6343</v>
      </c>
      <c r="D2168" s="90">
        <v>50</v>
      </c>
      <c r="E2168" s="75" t="s">
        <v>5494</v>
      </c>
    </row>
    <row r="2169" spans="1:5">
      <c r="A2169" s="88">
        <v>202964337</v>
      </c>
      <c r="B2169" s="89" t="s">
        <v>4587</v>
      </c>
      <c r="C2169" s="88" t="s">
        <v>6344</v>
      </c>
      <c r="D2169" s="90">
        <v>50</v>
      </c>
      <c r="E2169" s="75" t="s">
        <v>5494</v>
      </c>
    </row>
    <row r="2170" spans="1:5">
      <c r="A2170" s="88">
        <v>202964380</v>
      </c>
      <c r="B2170" s="89" t="s">
        <v>4588</v>
      </c>
      <c r="C2170" s="88" t="s">
        <v>6345</v>
      </c>
      <c r="D2170" s="90">
        <v>50</v>
      </c>
      <c r="E2170" s="75" t="s">
        <v>5494</v>
      </c>
    </row>
    <row r="2171" spans="1:5">
      <c r="A2171" s="88">
        <v>202964511</v>
      </c>
      <c r="B2171" s="89" t="s">
        <v>4589</v>
      </c>
      <c r="C2171" s="88" t="s">
        <v>6346</v>
      </c>
      <c r="D2171" s="90">
        <v>50</v>
      </c>
      <c r="E2171" s="75" t="s">
        <v>5494</v>
      </c>
    </row>
    <row r="2172" spans="1:5">
      <c r="A2172" s="88">
        <v>202964340</v>
      </c>
      <c r="B2172" s="89" t="s">
        <v>4590</v>
      </c>
      <c r="C2172" s="88" t="s">
        <v>6347</v>
      </c>
      <c r="D2172" s="90">
        <v>50</v>
      </c>
      <c r="E2172" s="75" t="s">
        <v>5494</v>
      </c>
    </row>
    <row r="2173" spans="1:5">
      <c r="A2173" s="88">
        <v>202964382</v>
      </c>
      <c r="B2173" s="89" t="s">
        <v>4591</v>
      </c>
      <c r="C2173" s="88" t="s">
        <v>6348</v>
      </c>
      <c r="D2173" s="90">
        <v>50</v>
      </c>
      <c r="E2173" s="75" t="s">
        <v>5494</v>
      </c>
    </row>
    <row r="2174" spans="1:5">
      <c r="A2174" s="88">
        <v>202964513</v>
      </c>
      <c r="B2174" s="89" t="s">
        <v>4592</v>
      </c>
      <c r="C2174" s="88" t="s">
        <v>6349</v>
      </c>
      <c r="D2174" s="90">
        <v>50</v>
      </c>
      <c r="E2174" s="75" t="s">
        <v>5494</v>
      </c>
    </row>
    <row r="2175" spans="1:5">
      <c r="A2175" s="88">
        <v>202964329</v>
      </c>
      <c r="B2175" s="89" t="s">
        <v>4593</v>
      </c>
      <c r="C2175" s="88" t="s">
        <v>6350</v>
      </c>
      <c r="D2175" s="90">
        <v>50</v>
      </c>
      <c r="E2175" s="75" t="s">
        <v>5494</v>
      </c>
    </row>
    <row r="2176" spans="1:5">
      <c r="A2176" s="88">
        <v>202964386</v>
      </c>
      <c r="B2176" s="89" t="s">
        <v>4594</v>
      </c>
      <c r="C2176" s="88" t="s">
        <v>6351</v>
      </c>
      <c r="D2176" s="90">
        <v>50</v>
      </c>
      <c r="E2176" s="75" t="s">
        <v>5494</v>
      </c>
    </row>
    <row r="2177" spans="1:5">
      <c r="A2177" s="88">
        <v>202964510</v>
      </c>
      <c r="B2177" s="89" t="s">
        <v>4595</v>
      </c>
      <c r="C2177" s="88" t="s">
        <v>6352</v>
      </c>
      <c r="D2177" s="90">
        <v>50</v>
      </c>
      <c r="E2177" s="75" t="s">
        <v>5494</v>
      </c>
    </row>
    <row r="2178" spans="1:5">
      <c r="A2178" s="88">
        <v>202964357</v>
      </c>
      <c r="B2178" s="89" t="s">
        <v>4596</v>
      </c>
      <c r="C2178" s="88" t="s">
        <v>6353</v>
      </c>
      <c r="D2178" s="90">
        <v>50</v>
      </c>
      <c r="E2178" s="75" t="s">
        <v>5494</v>
      </c>
    </row>
    <row r="2179" spans="1:5">
      <c r="A2179" s="88">
        <v>202964389</v>
      </c>
      <c r="B2179" s="89" t="s">
        <v>4597</v>
      </c>
      <c r="C2179" s="88" t="s">
        <v>6354</v>
      </c>
      <c r="D2179" s="90">
        <v>50</v>
      </c>
      <c r="E2179" s="75" t="s">
        <v>5494</v>
      </c>
    </row>
    <row r="2180" spans="1:5">
      <c r="A2180" s="88">
        <v>202964516</v>
      </c>
      <c r="B2180" s="89" t="s">
        <v>4598</v>
      </c>
      <c r="C2180" s="88" t="s">
        <v>6355</v>
      </c>
      <c r="D2180" s="90">
        <v>50</v>
      </c>
      <c r="E2180" s="75" t="s">
        <v>5494</v>
      </c>
    </row>
    <row r="2181" spans="1:5">
      <c r="A2181" s="88">
        <v>202964359</v>
      </c>
      <c r="B2181" s="89" t="s">
        <v>4599</v>
      </c>
      <c r="C2181" s="88" t="s">
        <v>6356</v>
      </c>
      <c r="D2181" s="90">
        <v>50</v>
      </c>
      <c r="E2181" s="75" t="s">
        <v>5494</v>
      </c>
    </row>
    <row r="2182" spans="1:5">
      <c r="A2182" s="88">
        <v>202964374</v>
      </c>
      <c r="B2182" s="89" t="s">
        <v>4600</v>
      </c>
      <c r="C2182" s="88" t="s">
        <v>6357</v>
      </c>
      <c r="D2182" s="90">
        <v>50</v>
      </c>
      <c r="E2182" s="75" t="s">
        <v>5494</v>
      </c>
    </row>
    <row r="2183" spans="1:5">
      <c r="A2183" s="88">
        <v>202964515</v>
      </c>
      <c r="B2183" s="89" t="s">
        <v>4601</v>
      </c>
      <c r="C2183" s="88" t="s">
        <v>6358</v>
      </c>
      <c r="D2183" s="90">
        <v>50</v>
      </c>
      <c r="E2183" s="75" t="s">
        <v>5494</v>
      </c>
    </row>
    <row r="2184" spans="1:5">
      <c r="A2184" s="88">
        <v>202964362</v>
      </c>
      <c r="B2184" s="89" t="s">
        <v>4602</v>
      </c>
      <c r="C2184" s="88" t="s">
        <v>6359</v>
      </c>
      <c r="D2184" s="90">
        <v>50</v>
      </c>
      <c r="E2184" s="75" t="s">
        <v>5494</v>
      </c>
    </row>
    <row r="2185" spans="1:5">
      <c r="A2185" s="88">
        <v>202963990</v>
      </c>
      <c r="B2185" s="89" t="s">
        <v>4603</v>
      </c>
      <c r="C2185" s="88" t="s">
        <v>6360</v>
      </c>
      <c r="D2185" s="90">
        <v>50</v>
      </c>
      <c r="E2185" s="75" t="s">
        <v>5494</v>
      </c>
    </row>
    <row r="2186" spans="1:5">
      <c r="A2186" s="88">
        <v>202963994</v>
      </c>
      <c r="B2186" s="89" t="s">
        <v>4604</v>
      </c>
      <c r="C2186" s="88" t="s">
        <v>6361</v>
      </c>
      <c r="D2186" s="90">
        <v>50</v>
      </c>
      <c r="E2186" s="75" t="s">
        <v>5494</v>
      </c>
    </row>
    <row r="2187" spans="1:5">
      <c r="A2187" s="88">
        <v>202963991</v>
      </c>
      <c r="B2187" s="89" t="s">
        <v>4605</v>
      </c>
      <c r="C2187" s="88" t="s">
        <v>6362</v>
      </c>
      <c r="D2187" s="90">
        <v>0</v>
      </c>
      <c r="E2187" s="75" t="s">
        <v>5494</v>
      </c>
    </row>
    <row r="2188" spans="1:5">
      <c r="A2188" s="88">
        <v>202963996</v>
      </c>
      <c r="B2188" s="89" t="s">
        <v>4606</v>
      </c>
      <c r="C2188" s="88" t="s">
        <v>6363</v>
      </c>
      <c r="D2188" s="90">
        <v>50</v>
      </c>
      <c r="E2188" s="75" t="s">
        <v>5494</v>
      </c>
    </row>
    <row r="2189" spans="1:5">
      <c r="A2189" s="82">
        <v>203032052</v>
      </c>
      <c r="B2189" s="89" t="s">
        <v>4607</v>
      </c>
      <c r="C2189" s="88" t="s">
        <v>6364</v>
      </c>
      <c r="D2189" s="90">
        <v>0</v>
      </c>
      <c r="E2189" s="75" t="s">
        <v>5494</v>
      </c>
    </row>
    <row r="2190" spans="1:5">
      <c r="A2190" s="82">
        <v>203032051</v>
      </c>
      <c r="B2190" s="89" t="s">
        <v>4608</v>
      </c>
      <c r="C2190" s="88" t="s">
        <v>6365</v>
      </c>
      <c r="D2190" s="90">
        <v>50</v>
      </c>
      <c r="E2190" s="75" t="s">
        <v>5494</v>
      </c>
    </row>
    <row r="2191" spans="1:5">
      <c r="A2191" s="82">
        <v>203032054</v>
      </c>
      <c r="B2191" s="89" t="s">
        <v>4609</v>
      </c>
      <c r="C2191" s="88" t="s">
        <v>6366</v>
      </c>
      <c r="D2191" s="90">
        <v>0</v>
      </c>
      <c r="E2191" s="75" t="s">
        <v>5494</v>
      </c>
    </row>
    <row r="2192" spans="1:5">
      <c r="A2192" s="82">
        <v>203032053</v>
      </c>
      <c r="B2192" s="89" t="s">
        <v>4610</v>
      </c>
      <c r="C2192" s="88" t="s">
        <v>6367</v>
      </c>
      <c r="D2192" s="90">
        <v>50</v>
      </c>
      <c r="E2192" s="75" t="s">
        <v>5494</v>
      </c>
    </row>
    <row r="2193" spans="1:5">
      <c r="A2193" s="88">
        <v>202964403</v>
      </c>
      <c r="B2193" s="89" t="s">
        <v>4611</v>
      </c>
      <c r="C2193" s="88" t="s">
        <v>6368</v>
      </c>
      <c r="D2193" s="90">
        <v>50</v>
      </c>
      <c r="E2193" s="75" t="s">
        <v>5494</v>
      </c>
    </row>
    <row r="2194" spans="1:5">
      <c r="A2194" s="88">
        <v>202964518</v>
      </c>
      <c r="B2194" s="89" t="s">
        <v>4612</v>
      </c>
      <c r="C2194" s="88" t="s">
        <v>6369</v>
      </c>
      <c r="D2194" s="90">
        <v>50</v>
      </c>
      <c r="E2194" s="75" t="s">
        <v>5494</v>
      </c>
    </row>
    <row r="2195" spans="1:5">
      <c r="A2195" s="88">
        <v>202964361</v>
      </c>
      <c r="B2195" s="89" t="s">
        <v>4613</v>
      </c>
      <c r="C2195" s="88" t="s">
        <v>6370</v>
      </c>
      <c r="D2195" s="90">
        <v>50</v>
      </c>
      <c r="E2195" s="75" t="s">
        <v>5494</v>
      </c>
    </row>
    <row r="2196" spans="1:5">
      <c r="A2196" s="88">
        <v>202964406</v>
      </c>
      <c r="B2196" s="89" t="s">
        <v>4614</v>
      </c>
      <c r="C2196" s="88" t="s">
        <v>6371</v>
      </c>
      <c r="D2196" s="90">
        <v>50</v>
      </c>
      <c r="E2196" s="75" t="s">
        <v>5494</v>
      </c>
    </row>
    <row r="2197" spans="1:5">
      <c r="A2197" s="88">
        <v>202964521</v>
      </c>
      <c r="B2197" s="89" t="s">
        <v>4615</v>
      </c>
      <c r="C2197" s="88" t="s">
        <v>6372</v>
      </c>
      <c r="D2197" s="90">
        <v>50</v>
      </c>
      <c r="E2197" s="75" t="s">
        <v>5494</v>
      </c>
    </row>
    <row r="2198" spans="1:5">
      <c r="A2198" s="88">
        <v>202964363</v>
      </c>
      <c r="B2198" s="89" t="s">
        <v>4616</v>
      </c>
      <c r="C2198" s="88" t="s">
        <v>6373</v>
      </c>
      <c r="D2198" s="90">
        <v>50</v>
      </c>
      <c r="E2198" s="75" t="s">
        <v>5494</v>
      </c>
    </row>
    <row r="2199" spans="1:5">
      <c r="A2199" s="88">
        <v>202964402</v>
      </c>
      <c r="B2199" s="89" t="s">
        <v>4617</v>
      </c>
      <c r="C2199" s="88" t="s">
        <v>6374</v>
      </c>
      <c r="D2199" s="90">
        <v>50</v>
      </c>
      <c r="E2199" s="75" t="s">
        <v>5494</v>
      </c>
    </row>
    <row r="2200" spans="1:5">
      <c r="A2200" s="88">
        <v>202964532</v>
      </c>
      <c r="B2200" s="89" t="s">
        <v>4618</v>
      </c>
      <c r="C2200" s="88" t="s">
        <v>6375</v>
      </c>
      <c r="D2200" s="90">
        <v>50</v>
      </c>
      <c r="E2200" s="75" t="s">
        <v>5494</v>
      </c>
    </row>
    <row r="2201" spans="1:5">
      <c r="A2201" s="88">
        <v>202964354</v>
      </c>
      <c r="B2201" s="89" t="s">
        <v>4619</v>
      </c>
      <c r="C2201" s="88" t="s">
        <v>6376</v>
      </c>
      <c r="D2201" s="90">
        <v>50</v>
      </c>
      <c r="E2201" s="75" t="s">
        <v>5494</v>
      </c>
    </row>
    <row r="2202" spans="1:5">
      <c r="A2202" s="88">
        <v>202964404</v>
      </c>
      <c r="B2202" s="89" t="s">
        <v>4620</v>
      </c>
      <c r="C2202" s="88" t="s">
        <v>6377</v>
      </c>
      <c r="D2202" s="90">
        <v>50</v>
      </c>
      <c r="E2202" s="75" t="s">
        <v>5494</v>
      </c>
    </row>
    <row r="2203" spans="1:5">
      <c r="A2203" s="88">
        <v>202964517</v>
      </c>
      <c r="B2203" s="89" t="s">
        <v>4621</v>
      </c>
      <c r="C2203" s="88" t="s">
        <v>6378</v>
      </c>
      <c r="D2203" s="90">
        <v>50</v>
      </c>
      <c r="E2203" s="75" t="s">
        <v>5494</v>
      </c>
    </row>
    <row r="2204" spans="1:5">
      <c r="A2204" s="88">
        <v>202964366</v>
      </c>
      <c r="B2204" s="89" t="s">
        <v>4622</v>
      </c>
      <c r="C2204" s="88" t="s">
        <v>6379</v>
      </c>
      <c r="D2204" s="90">
        <v>50</v>
      </c>
      <c r="E2204" s="75" t="s">
        <v>5494</v>
      </c>
    </row>
    <row r="2205" spans="1:5">
      <c r="A2205" s="88">
        <v>202964405</v>
      </c>
      <c r="B2205" s="89" t="s">
        <v>4623</v>
      </c>
      <c r="C2205" s="88" t="s">
        <v>6380</v>
      </c>
      <c r="D2205" s="90">
        <v>50</v>
      </c>
      <c r="E2205" s="75" t="s">
        <v>5494</v>
      </c>
    </row>
    <row r="2206" spans="1:5">
      <c r="A2206" s="88">
        <v>202964524</v>
      </c>
      <c r="B2206" s="89" t="s">
        <v>4624</v>
      </c>
      <c r="C2206" s="88" t="s">
        <v>6381</v>
      </c>
      <c r="D2206" s="90">
        <v>50</v>
      </c>
      <c r="E2206" s="75" t="s">
        <v>5494</v>
      </c>
    </row>
    <row r="2207" spans="1:5">
      <c r="A2207" s="88">
        <v>202964371</v>
      </c>
      <c r="B2207" s="89" t="s">
        <v>4625</v>
      </c>
      <c r="C2207" s="88" t="s">
        <v>6382</v>
      </c>
      <c r="D2207" s="90">
        <v>50</v>
      </c>
      <c r="E2207" s="75" t="s">
        <v>5494</v>
      </c>
    </row>
    <row r="2208" spans="1:5">
      <c r="A2208" s="88">
        <v>202964391</v>
      </c>
      <c r="B2208" s="89" t="s">
        <v>4626</v>
      </c>
      <c r="C2208" s="88" t="s">
        <v>6383</v>
      </c>
      <c r="D2208" s="90">
        <v>50</v>
      </c>
      <c r="E2208" s="75" t="s">
        <v>5494</v>
      </c>
    </row>
    <row r="2209" spans="1:5">
      <c r="A2209" s="88">
        <v>202964525</v>
      </c>
      <c r="B2209" s="89" t="s">
        <v>4627</v>
      </c>
      <c r="C2209" s="88" t="s">
        <v>6384</v>
      </c>
      <c r="D2209" s="90">
        <v>50</v>
      </c>
      <c r="E2209" s="75" t="s">
        <v>5494</v>
      </c>
    </row>
    <row r="2210" spans="1:5">
      <c r="A2210" s="88">
        <v>202964373</v>
      </c>
      <c r="B2210" s="89" t="s">
        <v>4628</v>
      </c>
      <c r="C2210" s="88" t="s">
        <v>6385</v>
      </c>
      <c r="D2210" s="90">
        <v>50</v>
      </c>
      <c r="E2210" s="75" t="s">
        <v>5494</v>
      </c>
    </row>
    <row r="2211" spans="1:5">
      <c r="A2211" s="88">
        <v>202964393</v>
      </c>
      <c r="B2211" s="89" t="s">
        <v>4629</v>
      </c>
      <c r="C2211" s="88" t="s">
        <v>6386</v>
      </c>
      <c r="D2211" s="90">
        <v>50</v>
      </c>
      <c r="E2211" s="75" t="s">
        <v>5494</v>
      </c>
    </row>
    <row r="2212" spans="1:5">
      <c r="A2212" s="88">
        <v>202964519</v>
      </c>
      <c r="B2212" s="89" t="s">
        <v>4630</v>
      </c>
      <c r="C2212" s="88" t="s">
        <v>6387</v>
      </c>
      <c r="D2212" s="90">
        <v>50</v>
      </c>
      <c r="E2212" s="75" t="s">
        <v>5494</v>
      </c>
    </row>
    <row r="2213" spans="1:5">
      <c r="A2213" s="88">
        <v>202964358</v>
      </c>
      <c r="B2213" s="89" t="s">
        <v>4631</v>
      </c>
      <c r="C2213" s="88" t="s">
        <v>6388</v>
      </c>
      <c r="D2213" s="90">
        <v>50</v>
      </c>
      <c r="E2213" s="75" t="s">
        <v>5494</v>
      </c>
    </row>
    <row r="2214" spans="1:5">
      <c r="A2214" s="88">
        <v>202964394</v>
      </c>
      <c r="B2214" s="89" t="s">
        <v>4632</v>
      </c>
      <c r="C2214" s="88" t="s">
        <v>6389</v>
      </c>
      <c r="D2214" s="90">
        <v>50</v>
      </c>
      <c r="E2214" s="75" t="s">
        <v>5494</v>
      </c>
    </row>
    <row r="2215" spans="1:5">
      <c r="A2215" s="88">
        <v>202964523</v>
      </c>
      <c r="B2215" s="89" t="s">
        <v>4633</v>
      </c>
      <c r="C2215" s="88" t="s">
        <v>6390</v>
      </c>
      <c r="D2215" s="90">
        <v>50</v>
      </c>
      <c r="E2215" s="75" t="s">
        <v>5494</v>
      </c>
    </row>
    <row r="2216" spans="1:5">
      <c r="A2216" s="88">
        <v>202964360</v>
      </c>
      <c r="B2216" s="89" t="s">
        <v>4634</v>
      </c>
      <c r="C2216" s="88" t="s">
        <v>6391</v>
      </c>
      <c r="D2216" s="90">
        <v>50</v>
      </c>
      <c r="E2216" s="75" t="s">
        <v>5494</v>
      </c>
    </row>
    <row r="2217" spans="1:5">
      <c r="A2217" s="88">
        <v>202964397</v>
      </c>
      <c r="B2217" s="89" t="s">
        <v>4635</v>
      </c>
      <c r="C2217" s="88" t="s">
        <v>6392</v>
      </c>
      <c r="D2217" s="90">
        <v>50</v>
      </c>
      <c r="E2217" s="75" t="s">
        <v>5494</v>
      </c>
    </row>
    <row r="2218" spans="1:5">
      <c r="A2218" s="88">
        <v>202964520</v>
      </c>
      <c r="B2218" s="89" t="s">
        <v>4636</v>
      </c>
      <c r="C2218" s="88" t="s">
        <v>6393</v>
      </c>
      <c r="D2218" s="90">
        <v>50</v>
      </c>
      <c r="E2218" s="75" t="s">
        <v>5494</v>
      </c>
    </row>
    <row r="2219" spans="1:5">
      <c r="A2219" s="88">
        <v>202964364</v>
      </c>
      <c r="B2219" s="89" t="s">
        <v>4637</v>
      </c>
      <c r="C2219" s="88" t="s">
        <v>6394</v>
      </c>
      <c r="D2219" s="90">
        <v>50</v>
      </c>
      <c r="E2219" s="75" t="s">
        <v>5494</v>
      </c>
    </row>
    <row r="2220" spans="1:5">
      <c r="A2220" s="88">
        <v>202964395</v>
      </c>
      <c r="B2220" s="89" t="s">
        <v>4638</v>
      </c>
      <c r="C2220" s="88" t="s">
        <v>6395</v>
      </c>
      <c r="D2220" s="90">
        <v>50</v>
      </c>
      <c r="E2220" s="75" t="s">
        <v>5494</v>
      </c>
    </row>
    <row r="2221" spans="1:5">
      <c r="A2221" s="88">
        <v>202964526</v>
      </c>
      <c r="B2221" s="89" t="s">
        <v>4639</v>
      </c>
      <c r="C2221" s="88" t="s">
        <v>6396</v>
      </c>
      <c r="D2221" s="90">
        <v>50</v>
      </c>
      <c r="E2221" s="75" t="s">
        <v>5494</v>
      </c>
    </row>
    <row r="2222" spans="1:5">
      <c r="A2222" s="88">
        <v>202964365</v>
      </c>
      <c r="B2222" s="89" t="s">
        <v>4640</v>
      </c>
      <c r="C2222" s="88" t="s">
        <v>6397</v>
      </c>
      <c r="D2222" s="90">
        <v>50</v>
      </c>
      <c r="E2222" s="75" t="s">
        <v>5494</v>
      </c>
    </row>
    <row r="2223" spans="1:5">
      <c r="A2223" s="88">
        <v>202964396</v>
      </c>
      <c r="B2223" s="89" t="s">
        <v>4641</v>
      </c>
      <c r="C2223" s="88" t="s">
        <v>6398</v>
      </c>
      <c r="D2223" s="90">
        <v>50</v>
      </c>
      <c r="E2223" s="75" t="s">
        <v>5494</v>
      </c>
    </row>
    <row r="2224" spans="1:5">
      <c r="A2224" s="88">
        <v>202964522</v>
      </c>
      <c r="B2224" s="89" t="s">
        <v>4642</v>
      </c>
      <c r="C2224" s="88" t="s">
        <v>6399</v>
      </c>
      <c r="D2224" s="90">
        <v>50</v>
      </c>
      <c r="E2224" s="75" t="s">
        <v>5494</v>
      </c>
    </row>
    <row r="2225" spans="1:5">
      <c r="A2225" s="88">
        <v>202964356</v>
      </c>
      <c r="B2225" s="89" t="s">
        <v>4643</v>
      </c>
      <c r="C2225" s="88" t="s">
        <v>6400</v>
      </c>
      <c r="D2225" s="90">
        <v>50</v>
      </c>
      <c r="E2225" s="75" t="s">
        <v>5494</v>
      </c>
    </row>
    <row r="2226" spans="1:5">
      <c r="A2226" s="88">
        <v>202964398</v>
      </c>
      <c r="B2226" s="89" t="s">
        <v>4644</v>
      </c>
      <c r="C2226" s="88" t="s">
        <v>6401</v>
      </c>
      <c r="D2226" s="90">
        <v>50</v>
      </c>
      <c r="E2226" s="75" t="s">
        <v>5494</v>
      </c>
    </row>
    <row r="2227" spans="1:5">
      <c r="A2227" s="88">
        <v>202964528</v>
      </c>
      <c r="B2227" s="89" t="s">
        <v>4645</v>
      </c>
      <c r="C2227" s="88" t="s">
        <v>6402</v>
      </c>
      <c r="D2227" s="90">
        <v>50</v>
      </c>
      <c r="E2227" s="75" t="s">
        <v>5494</v>
      </c>
    </row>
    <row r="2228" spans="1:5">
      <c r="A2228" s="88">
        <v>202964367</v>
      </c>
      <c r="B2228" s="89" t="s">
        <v>4646</v>
      </c>
      <c r="C2228" s="88" t="s">
        <v>6403</v>
      </c>
      <c r="D2228" s="90">
        <v>50</v>
      </c>
      <c r="E2228" s="75" t="s">
        <v>5494</v>
      </c>
    </row>
    <row r="2229" spans="1:5">
      <c r="A2229" s="88">
        <v>202964392</v>
      </c>
      <c r="B2229" s="89" t="s">
        <v>4647</v>
      </c>
      <c r="C2229" s="88" t="s">
        <v>6404</v>
      </c>
      <c r="D2229" s="90">
        <v>50</v>
      </c>
      <c r="E2229" s="75" t="s">
        <v>5494</v>
      </c>
    </row>
    <row r="2230" spans="1:5">
      <c r="A2230" s="88">
        <v>202964527</v>
      </c>
      <c r="B2230" s="89" t="s">
        <v>4648</v>
      </c>
      <c r="C2230" s="88" t="s">
        <v>6405</v>
      </c>
      <c r="D2230" s="90">
        <v>50</v>
      </c>
      <c r="E2230" s="75" t="s">
        <v>5494</v>
      </c>
    </row>
    <row r="2231" spans="1:5">
      <c r="A2231" s="88">
        <v>202964370</v>
      </c>
      <c r="B2231" s="89" t="s">
        <v>4649</v>
      </c>
      <c r="C2231" s="88" t="s">
        <v>6406</v>
      </c>
      <c r="D2231" s="90">
        <v>50</v>
      </c>
      <c r="E2231" s="75" t="s">
        <v>5494</v>
      </c>
    </row>
    <row r="2232" spans="1:5">
      <c r="A2232" s="88">
        <v>202964006</v>
      </c>
      <c r="B2232" s="89" t="s">
        <v>4650</v>
      </c>
      <c r="C2232" s="88" t="s">
        <v>6407</v>
      </c>
      <c r="D2232" s="90">
        <v>0</v>
      </c>
      <c r="E2232" s="75" t="s">
        <v>5494</v>
      </c>
    </row>
    <row r="2233" spans="1:5">
      <c r="A2233" s="88">
        <v>202964003</v>
      </c>
      <c r="B2233" s="89" t="s">
        <v>4651</v>
      </c>
      <c r="C2233" s="88" t="s">
        <v>6408</v>
      </c>
      <c r="D2233" s="90">
        <v>50</v>
      </c>
      <c r="E2233" s="75" t="s">
        <v>5494</v>
      </c>
    </row>
    <row r="2234" spans="1:5">
      <c r="A2234" s="88">
        <v>202964005</v>
      </c>
      <c r="B2234" s="89" t="s">
        <v>4652</v>
      </c>
      <c r="C2234" s="88" t="s">
        <v>6409</v>
      </c>
      <c r="D2234" s="90">
        <v>50</v>
      </c>
      <c r="E2234" s="75" t="s">
        <v>5494</v>
      </c>
    </row>
    <row r="2235" spans="1:5">
      <c r="A2235" s="88">
        <v>202964007</v>
      </c>
      <c r="B2235" s="89" t="s">
        <v>4653</v>
      </c>
      <c r="C2235" s="88" t="s">
        <v>6410</v>
      </c>
      <c r="D2235" s="90">
        <v>50</v>
      </c>
      <c r="E2235" s="75" t="s">
        <v>5494</v>
      </c>
    </row>
    <row r="2236" spans="1:5">
      <c r="A2236" s="88">
        <v>203032040</v>
      </c>
      <c r="B2236" s="89" t="s">
        <v>4654</v>
      </c>
      <c r="C2236" s="88" t="s">
        <v>6411</v>
      </c>
      <c r="D2236" s="90">
        <v>0</v>
      </c>
      <c r="E2236" s="75" t="s">
        <v>5494</v>
      </c>
    </row>
    <row r="2237" spans="1:5">
      <c r="A2237" s="82">
        <v>203032039</v>
      </c>
      <c r="B2237" s="89" t="s">
        <v>4655</v>
      </c>
      <c r="C2237" s="88" t="s">
        <v>6412</v>
      </c>
      <c r="D2237" s="90">
        <v>50</v>
      </c>
      <c r="E2237" s="75" t="s">
        <v>5494</v>
      </c>
    </row>
    <row r="2238" spans="1:5">
      <c r="A2238" s="82">
        <v>203032042</v>
      </c>
      <c r="B2238" s="89" t="s">
        <v>4656</v>
      </c>
      <c r="C2238" s="88" t="s">
        <v>6413</v>
      </c>
      <c r="D2238" s="90">
        <v>50</v>
      </c>
      <c r="E2238" s="75" t="s">
        <v>5494</v>
      </c>
    </row>
    <row r="2239" spans="1:5">
      <c r="A2239" s="82">
        <v>203032041</v>
      </c>
      <c r="B2239" s="89" t="s">
        <v>4657</v>
      </c>
      <c r="C2239" s="88" t="s">
        <v>6414</v>
      </c>
      <c r="D2239" s="90">
        <v>50</v>
      </c>
      <c r="E2239" s="75" t="s">
        <v>5494</v>
      </c>
    </row>
    <row r="2240" spans="1:5">
      <c r="A2240" s="88">
        <v>202964400</v>
      </c>
      <c r="B2240" s="89" t="s">
        <v>4658</v>
      </c>
      <c r="C2240" s="88" t="s">
        <v>6415</v>
      </c>
      <c r="D2240" s="90">
        <v>50</v>
      </c>
      <c r="E2240" s="75" t="s">
        <v>5494</v>
      </c>
    </row>
    <row r="2241" spans="1:5">
      <c r="A2241" s="88">
        <v>202964491</v>
      </c>
      <c r="B2241" s="89" t="s">
        <v>4659</v>
      </c>
      <c r="C2241" s="88" t="s">
        <v>6416</v>
      </c>
      <c r="D2241" s="90">
        <v>50</v>
      </c>
      <c r="E2241" s="75" t="s">
        <v>5494</v>
      </c>
    </row>
    <row r="2242" spans="1:5">
      <c r="A2242" s="88">
        <v>202964091</v>
      </c>
      <c r="B2242" s="89" t="s">
        <v>4660</v>
      </c>
      <c r="C2242" s="88" t="s">
        <v>6417</v>
      </c>
      <c r="D2242" s="90">
        <v>50</v>
      </c>
      <c r="E2242" s="75" t="s">
        <v>5494</v>
      </c>
    </row>
    <row r="2243" spans="1:5">
      <c r="A2243" s="88">
        <v>202964401</v>
      </c>
      <c r="B2243" s="89" t="s">
        <v>4661</v>
      </c>
      <c r="C2243" s="88" t="s">
        <v>6418</v>
      </c>
      <c r="D2243" s="90">
        <v>50</v>
      </c>
      <c r="E2243" s="75" t="s">
        <v>5494</v>
      </c>
    </row>
    <row r="2244" spans="1:5">
      <c r="A2244" s="88">
        <v>202964492</v>
      </c>
      <c r="B2244" s="89" t="s">
        <v>4662</v>
      </c>
      <c r="C2244" s="88" t="s">
        <v>6419</v>
      </c>
      <c r="D2244" s="90">
        <v>50</v>
      </c>
      <c r="E2244" s="75" t="s">
        <v>5494</v>
      </c>
    </row>
    <row r="2245" spans="1:5">
      <c r="A2245" s="88">
        <v>202964102</v>
      </c>
      <c r="B2245" s="89" t="s">
        <v>4663</v>
      </c>
      <c r="C2245" s="88" t="s">
        <v>6420</v>
      </c>
      <c r="D2245" s="90">
        <v>50</v>
      </c>
      <c r="E2245" s="75" t="s">
        <v>5494</v>
      </c>
    </row>
    <row r="2246" spans="1:5">
      <c r="A2246" s="88">
        <v>202964399</v>
      </c>
      <c r="B2246" s="89" t="s">
        <v>4664</v>
      </c>
      <c r="C2246" s="88" t="s">
        <v>6421</v>
      </c>
      <c r="D2246" s="90">
        <v>50</v>
      </c>
      <c r="E2246" s="75" t="s">
        <v>5494</v>
      </c>
    </row>
    <row r="2247" spans="1:5">
      <c r="A2247" s="88">
        <v>202964495</v>
      </c>
      <c r="B2247" s="89" t="s">
        <v>4665</v>
      </c>
      <c r="C2247" s="88" t="s">
        <v>6422</v>
      </c>
      <c r="D2247" s="90">
        <v>50</v>
      </c>
      <c r="E2247" s="75" t="s">
        <v>5494</v>
      </c>
    </row>
    <row r="2248" spans="1:5">
      <c r="A2248" s="88">
        <v>202964104</v>
      </c>
      <c r="B2248" s="89" t="s">
        <v>4666</v>
      </c>
      <c r="C2248" s="88" t="s">
        <v>6423</v>
      </c>
      <c r="D2248" s="90">
        <v>50</v>
      </c>
      <c r="E2248" s="75" t="s">
        <v>5494</v>
      </c>
    </row>
    <row r="2249" spans="1:5">
      <c r="A2249" s="88">
        <v>202964408</v>
      </c>
      <c r="B2249" s="89" t="s">
        <v>4667</v>
      </c>
      <c r="C2249" s="88" t="s">
        <v>6424</v>
      </c>
      <c r="D2249" s="90">
        <v>50</v>
      </c>
      <c r="E2249" s="75" t="s">
        <v>5494</v>
      </c>
    </row>
    <row r="2250" spans="1:5">
      <c r="A2250" s="88">
        <v>202964493</v>
      </c>
      <c r="B2250" s="89" t="s">
        <v>4668</v>
      </c>
      <c r="C2250" s="88" t="s">
        <v>6425</v>
      </c>
      <c r="D2250" s="90">
        <v>50</v>
      </c>
      <c r="E2250" s="75" t="s">
        <v>5494</v>
      </c>
    </row>
    <row r="2251" spans="1:5">
      <c r="A2251" s="88">
        <v>202964105</v>
      </c>
      <c r="B2251" s="89" t="s">
        <v>4669</v>
      </c>
      <c r="C2251" s="88" t="s">
        <v>6426</v>
      </c>
      <c r="D2251" s="90">
        <v>50</v>
      </c>
      <c r="E2251" s="75" t="s">
        <v>5494</v>
      </c>
    </row>
    <row r="2252" spans="1:5">
      <c r="A2252" s="88">
        <v>202964411</v>
      </c>
      <c r="B2252" s="89" t="s">
        <v>4670</v>
      </c>
      <c r="C2252" s="88" t="s">
        <v>6427</v>
      </c>
      <c r="D2252" s="90">
        <v>50</v>
      </c>
      <c r="E2252" s="75" t="s">
        <v>5494</v>
      </c>
    </row>
    <row r="2253" spans="1:5">
      <c r="A2253" s="88">
        <v>202964502</v>
      </c>
      <c r="B2253" s="89" t="s">
        <v>4671</v>
      </c>
      <c r="C2253" s="88" t="s">
        <v>6428</v>
      </c>
      <c r="D2253" s="90">
        <v>50</v>
      </c>
      <c r="E2253" s="75" t="s">
        <v>5494</v>
      </c>
    </row>
    <row r="2254" spans="1:5">
      <c r="A2254" s="88">
        <v>202964107</v>
      </c>
      <c r="B2254" s="89" t="s">
        <v>4672</v>
      </c>
      <c r="C2254" s="88" t="s">
        <v>6429</v>
      </c>
      <c r="D2254" s="90">
        <v>50</v>
      </c>
      <c r="E2254" s="75" t="s">
        <v>5494</v>
      </c>
    </row>
    <row r="2255" spans="1:5">
      <c r="A2255" s="88">
        <v>202964414</v>
      </c>
      <c r="B2255" s="89" t="s">
        <v>4673</v>
      </c>
      <c r="C2255" s="88" t="s">
        <v>6430</v>
      </c>
      <c r="D2255" s="90">
        <v>50</v>
      </c>
      <c r="E2255" s="75" t="s">
        <v>5494</v>
      </c>
    </row>
    <row r="2256" spans="1:5">
      <c r="A2256" s="88">
        <v>202964494</v>
      </c>
      <c r="B2256" s="89" t="s">
        <v>4674</v>
      </c>
      <c r="C2256" s="88" t="s">
        <v>6431</v>
      </c>
      <c r="D2256" s="90">
        <v>50</v>
      </c>
      <c r="E2256" s="75" t="s">
        <v>5494</v>
      </c>
    </row>
    <row r="2257" spans="1:5">
      <c r="A2257" s="88">
        <v>202964109</v>
      </c>
      <c r="B2257" s="89" t="s">
        <v>4675</v>
      </c>
      <c r="C2257" s="88" t="s">
        <v>6432</v>
      </c>
      <c r="D2257" s="90">
        <v>50</v>
      </c>
      <c r="E2257" s="75" t="s">
        <v>5494</v>
      </c>
    </row>
    <row r="2258" spans="1:5">
      <c r="A2258" s="88">
        <v>202964418</v>
      </c>
      <c r="B2258" s="89" t="s">
        <v>4676</v>
      </c>
      <c r="C2258" s="88" t="s">
        <v>6433</v>
      </c>
      <c r="D2258" s="90">
        <v>50</v>
      </c>
      <c r="E2258" s="75" t="s">
        <v>5494</v>
      </c>
    </row>
    <row r="2259" spans="1:5">
      <c r="A2259" s="88">
        <v>202964496</v>
      </c>
      <c r="B2259" s="89" t="s">
        <v>4677</v>
      </c>
      <c r="C2259" s="88" t="s">
        <v>6434</v>
      </c>
      <c r="D2259" s="90">
        <v>50</v>
      </c>
      <c r="E2259" s="75" t="s">
        <v>5494</v>
      </c>
    </row>
    <row r="2260" spans="1:5">
      <c r="A2260" s="88">
        <v>202964111</v>
      </c>
      <c r="B2260" s="89" t="s">
        <v>4678</v>
      </c>
      <c r="C2260" s="88" t="s">
        <v>6435</v>
      </c>
      <c r="D2260" s="90">
        <v>50</v>
      </c>
      <c r="E2260" s="75" t="s">
        <v>5494</v>
      </c>
    </row>
    <row r="2261" spans="1:5">
      <c r="A2261" s="88">
        <v>202964420</v>
      </c>
      <c r="B2261" s="89" t="s">
        <v>4679</v>
      </c>
      <c r="C2261" s="88" t="s">
        <v>6436</v>
      </c>
      <c r="D2261" s="90">
        <v>50</v>
      </c>
      <c r="E2261" s="75" t="s">
        <v>5494</v>
      </c>
    </row>
    <row r="2262" spans="1:5">
      <c r="A2262" s="88">
        <v>202964497</v>
      </c>
      <c r="B2262" s="89" t="s">
        <v>4680</v>
      </c>
      <c r="C2262" s="88" t="s">
        <v>6437</v>
      </c>
      <c r="D2262" s="90">
        <v>50</v>
      </c>
      <c r="E2262" s="75" t="s">
        <v>5494</v>
      </c>
    </row>
    <row r="2263" spans="1:5">
      <c r="A2263" s="88">
        <v>202964113</v>
      </c>
      <c r="B2263" s="89" t="s">
        <v>4681</v>
      </c>
      <c r="C2263" s="88" t="s">
        <v>6438</v>
      </c>
      <c r="D2263" s="90">
        <v>50</v>
      </c>
      <c r="E2263" s="75" t="s">
        <v>5494</v>
      </c>
    </row>
    <row r="2264" spans="1:5">
      <c r="A2264" s="88">
        <v>202964421</v>
      </c>
      <c r="B2264" s="89" t="s">
        <v>4682</v>
      </c>
      <c r="C2264" s="88" t="s">
        <v>6439</v>
      </c>
      <c r="D2264" s="90">
        <v>50</v>
      </c>
      <c r="E2264" s="75" t="s">
        <v>5494</v>
      </c>
    </row>
    <row r="2265" spans="1:5">
      <c r="A2265" s="88">
        <v>202964501</v>
      </c>
      <c r="B2265" s="89" t="s">
        <v>4683</v>
      </c>
      <c r="C2265" s="88" t="s">
        <v>6440</v>
      </c>
      <c r="D2265" s="90">
        <v>50</v>
      </c>
      <c r="E2265" s="75" t="s">
        <v>5494</v>
      </c>
    </row>
    <row r="2266" spans="1:5">
      <c r="A2266" s="88">
        <v>202964115</v>
      </c>
      <c r="B2266" s="89" t="s">
        <v>4684</v>
      </c>
      <c r="C2266" s="88" t="s">
        <v>6441</v>
      </c>
      <c r="D2266" s="90">
        <v>50</v>
      </c>
      <c r="E2266" s="75" t="s">
        <v>5494</v>
      </c>
    </row>
    <row r="2267" spans="1:5">
      <c r="A2267" s="88">
        <v>202964415</v>
      </c>
      <c r="B2267" s="89" t="s">
        <v>4685</v>
      </c>
      <c r="C2267" s="88" t="s">
        <v>6442</v>
      </c>
      <c r="D2267" s="90">
        <v>50</v>
      </c>
      <c r="E2267" s="75" t="s">
        <v>5494</v>
      </c>
    </row>
    <row r="2268" spans="1:5">
      <c r="A2268" s="88">
        <v>202964498</v>
      </c>
      <c r="B2268" s="89" t="s">
        <v>4686</v>
      </c>
      <c r="C2268" s="88" t="s">
        <v>6443</v>
      </c>
      <c r="D2268" s="90">
        <v>50</v>
      </c>
      <c r="E2268" s="75" t="s">
        <v>5494</v>
      </c>
    </row>
    <row r="2269" spans="1:5">
      <c r="A2269" s="88">
        <v>202964117</v>
      </c>
      <c r="B2269" s="89" t="s">
        <v>4687</v>
      </c>
      <c r="C2269" s="88" t="s">
        <v>6444</v>
      </c>
      <c r="D2269" s="90">
        <v>50</v>
      </c>
      <c r="E2269" s="75" t="s">
        <v>5494</v>
      </c>
    </row>
    <row r="2270" spans="1:5">
      <c r="A2270" s="88">
        <v>202964416</v>
      </c>
      <c r="B2270" s="89" t="s">
        <v>4688</v>
      </c>
      <c r="C2270" s="88" t="s">
        <v>6445</v>
      </c>
      <c r="D2270" s="90">
        <v>50</v>
      </c>
      <c r="E2270" s="75" t="s">
        <v>5494</v>
      </c>
    </row>
    <row r="2271" spans="1:5">
      <c r="A2271" s="88">
        <v>202964499</v>
      </c>
      <c r="B2271" s="89" t="s">
        <v>4689</v>
      </c>
      <c r="C2271" s="88" t="s">
        <v>6446</v>
      </c>
      <c r="D2271" s="90">
        <v>50</v>
      </c>
      <c r="E2271" s="75" t="s">
        <v>5494</v>
      </c>
    </row>
    <row r="2272" spans="1:5">
      <c r="A2272" s="88">
        <v>202964118</v>
      </c>
      <c r="B2272" s="89" t="s">
        <v>4690</v>
      </c>
      <c r="C2272" s="88" t="s">
        <v>6447</v>
      </c>
      <c r="D2272" s="90">
        <v>50</v>
      </c>
      <c r="E2272" s="75" t="s">
        <v>5494</v>
      </c>
    </row>
    <row r="2273" spans="1:5">
      <c r="A2273" s="88">
        <v>202964423</v>
      </c>
      <c r="B2273" s="89" t="s">
        <v>4691</v>
      </c>
      <c r="C2273" s="88" t="s">
        <v>6448</v>
      </c>
      <c r="D2273" s="90">
        <v>50</v>
      </c>
      <c r="E2273" s="75" t="s">
        <v>5494</v>
      </c>
    </row>
    <row r="2274" spans="1:5">
      <c r="A2274" s="88">
        <v>202964500</v>
      </c>
      <c r="B2274" s="89" t="s">
        <v>4692</v>
      </c>
      <c r="C2274" s="88" t="s">
        <v>6449</v>
      </c>
      <c r="D2274" s="90">
        <v>50</v>
      </c>
      <c r="E2274" s="75" t="s">
        <v>5494</v>
      </c>
    </row>
    <row r="2275" spans="1:5">
      <c r="A2275" s="88">
        <v>202964120</v>
      </c>
      <c r="B2275" s="89" t="s">
        <v>4693</v>
      </c>
      <c r="C2275" s="88" t="s">
        <v>6450</v>
      </c>
      <c r="D2275" s="90">
        <v>50</v>
      </c>
      <c r="E2275" s="75" t="s">
        <v>5494</v>
      </c>
    </row>
    <row r="2276" spans="1:5">
      <c r="A2276" s="88">
        <v>202964419</v>
      </c>
      <c r="B2276" s="89" t="s">
        <v>4694</v>
      </c>
      <c r="C2276" s="88" t="s">
        <v>6451</v>
      </c>
      <c r="D2276" s="90">
        <v>50</v>
      </c>
      <c r="E2276" s="75" t="s">
        <v>5494</v>
      </c>
    </row>
    <row r="2277" spans="1:5">
      <c r="A2277" s="88">
        <v>202964503</v>
      </c>
      <c r="B2277" s="89" t="s">
        <v>4695</v>
      </c>
      <c r="C2277" s="88" t="s">
        <v>6452</v>
      </c>
      <c r="D2277" s="90">
        <v>50</v>
      </c>
      <c r="E2277" s="75" t="s">
        <v>5494</v>
      </c>
    </row>
    <row r="2278" spans="1:5">
      <c r="A2278" s="88">
        <v>202964122</v>
      </c>
      <c r="B2278" s="89" t="s">
        <v>4696</v>
      </c>
      <c r="C2278" s="88" t="s">
        <v>6453</v>
      </c>
      <c r="D2278" s="90">
        <v>50</v>
      </c>
      <c r="E2278" s="75" t="s">
        <v>5494</v>
      </c>
    </row>
    <row r="2279" spans="1:5">
      <c r="A2279" s="88">
        <v>202963929</v>
      </c>
      <c r="B2279" s="89" t="s">
        <v>4697</v>
      </c>
      <c r="C2279" s="88" t="s">
        <v>6454</v>
      </c>
      <c r="D2279" s="90">
        <v>0</v>
      </c>
      <c r="E2279" s="75" t="s">
        <v>5494</v>
      </c>
    </row>
    <row r="2280" spans="1:5">
      <c r="A2280" s="88">
        <v>202963932</v>
      </c>
      <c r="B2280" s="89" t="s">
        <v>4698</v>
      </c>
      <c r="C2280" s="88" t="s">
        <v>6455</v>
      </c>
      <c r="D2280" s="90">
        <v>50</v>
      </c>
      <c r="E2280" s="75" t="s">
        <v>5494</v>
      </c>
    </row>
    <row r="2281" spans="1:5">
      <c r="A2281" s="88">
        <v>202963931</v>
      </c>
      <c r="B2281" s="89" t="s">
        <v>4699</v>
      </c>
      <c r="C2281" s="88" t="s">
        <v>6456</v>
      </c>
      <c r="D2281" s="90">
        <v>50</v>
      </c>
      <c r="E2281" s="75" t="s">
        <v>5494</v>
      </c>
    </row>
    <row r="2282" spans="1:5">
      <c r="A2282" s="88">
        <v>202963933</v>
      </c>
      <c r="B2282" s="89" t="s">
        <v>4700</v>
      </c>
      <c r="C2282" s="88" t="s">
        <v>6457</v>
      </c>
      <c r="D2282" s="90">
        <v>50</v>
      </c>
      <c r="E2282" s="75" t="s">
        <v>5494</v>
      </c>
    </row>
    <row r="2283" spans="1:5">
      <c r="A2283" s="88">
        <v>202964001</v>
      </c>
      <c r="B2283" s="89" t="s">
        <v>4701</v>
      </c>
      <c r="C2283" s="88" t="s">
        <v>6458</v>
      </c>
      <c r="D2283" s="90">
        <v>0</v>
      </c>
      <c r="E2283" s="75" t="s">
        <v>5494</v>
      </c>
    </row>
    <row r="2284" spans="1:5">
      <c r="A2284" s="88">
        <v>202964008</v>
      </c>
      <c r="B2284" s="89" t="s">
        <v>4702</v>
      </c>
      <c r="C2284" s="88" t="s">
        <v>6459</v>
      </c>
      <c r="D2284" s="90">
        <v>50</v>
      </c>
      <c r="E2284" s="75" t="s">
        <v>5494</v>
      </c>
    </row>
    <row r="2285" spans="1:5">
      <c r="A2285" s="88">
        <v>202963993</v>
      </c>
      <c r="B2285" s="89" t="s">
        <v>4703</v>
      </c>
      <c r="C2285" s="88" t="s">
        <v>6460</v>
      </c>
      <c r="D2285" s="90">
        <v>50</v>
      </c>
      <c r="E2285" s="75" t="s">
        <v>5494</v>
      </c>
    </row>
    <row r="2286" spans="1:5">
      <c r="A2286" s="88">
        <v>202964009</v>
      </c>
      <c r="B2286" s="89" t="s">
        <v>4704</v>
      </c>
      <c r="C2286" s="88" t="s">
        <v>6461</v>
      </c>
      <c r="D2286" s="90">
        <v>50</v>
      </c>
      <c r="E2286" s="75" t="s">
        <v>5494</v>
      </c>
    </row>
    <row r="2287" spans="1:5">
      <c r="A2287" s="88">
        <v>202964169</v>
      </c>
      <c r="B2287" s="89" t="s">
        <v>4705</v>
      </c>
      <c r="C2287" s="88" t="s">
        <v>6462</v>
      </c>
      <c r="D2287" s="90">
        <v>50</v>
      </c>
      <c r="E2287" s="75" t="s">
        <v>5494</v>
      </c>
    </row>
    <row r="2288" spans="1:5">
      <c r="A2288" s="88">
        <v>202964407</v>
      </c>
      <c r="B2288" s="89" t="s">
        <v>4706</v>
      </c>
      <c r="C2288" s="88" t="s">
        <v>6463</v>
      </c>
      <c r="D2288" s="90">
        <v>50</v>
      </c>
      <c r="E2288" s="75" t="s">
        <v>5494</v>
      </c>
    </row>
    <row r="2289" spans="1:5">
      <c r="A2289" s="88">
        <v>203032210</v>
      </c>
      <c r="B2289" s="89" t="s">
        <v>4707</v>
      </c>
      <c r="C2289" s="88" t="s">
        <v>6464</v>
      </c>
      <c r="D2289" s="90">
        <v>50</v>
      </c>
      <c r="E2289" s="75" t="s">
        <v>5494</v>
      </c>
    </row>
    <row r="2290" spans="1:5">
      <c r="A2290" s="88">
        <v>202964140</v>
      </c>
      <c r="B2290" s="89" t="s">
        <v>4708</v>
      </c>
      <c r="C2290" s="88" t="s">
        <v>6465</v>
      </c>
      <c r="D2290" s="90">
        <v>50</v>
      </c>
      <c r="E2290" s="75" t="s">
        <v>5494</v>
      </c>
    </row>
    <row r="2291" spans="1:5">
      <c r="A2291" s="88">
        <v>202964172</v>
      </c>
      <c r="B2291" s="89" t="s">
        <v>4709</v>
      </c>
      <c r="C2291" s="88" t="s">
        <v>6466</v>
      </c>
      <c r="D2291" s="90">
        <v>50</v>
      </c>
      <c r="E2291" s="75" t="s">
        <v>5494</v>
      </c>
    </row>
    <row r="2292" spans="1:5">
      <c r="A2292" s="88">
        <v>202964412</v>
      </c>
      <c r="B2292" s="89" t="s">
        <v>4710</v>
      </c>
      <c r="C2292" s="88" t="s">
        <v>6467</v>
      </c>
      <c r="D2292" s="90">
        <v>50</v>
      </c>
      <c r="E2292" s="75" t="s">
        <v>5494</v>
      </c>
    </row>
    <row r="2293" spans="1:5">
      <c r="A2293" s="88">
        <v>203032212</v>
      </c>
      <c r="B2293" s="89" t="s">
        <v>4711</v>
      </c>
      <c r="C2293" s="88" t="s">
        <v>6468</v>
      </c>
      <c r="D2293" s="90">
        <v>50</v>
      </c>
      <c r="E2293" s="75" t="s">
        <v>5494</v>
      </c>
    </row>
    <row r="2294" spans="1:5">
      <c r="A2294" s="88">
        <v>202964142</v>
      </c>
      <c r="B2294" s="89" t="s">
        <v>4712</v>
      </c>
      <c r="C2294" s="88" t="s">
        <v>6469</v>
      </c>
      <c r="D2294" s="90">
        <v>50</v>
      </c>
      <c r="E2294" s="75" t="s">
        <v>5494</v>
      </c>
    </row>
    <row r="2295" spans="1:5">
      <c r="A2295" s="88">
        <v>203032140</v>
      </c>
      <c r="B2295" s="89" t="s">
        <v>4713</v>
      </c>
      <c r="C2295" s="88" t="s">
        <v>6470</v>
      </c>
      <c r="D2295" s="90">
        <v>50</v>
      </c>
      <c r="E2295" s="75" t="s">
        <v>5494</v>
      </c>
    </row>
    <row r="2296" spans="1:5">
      <c r="A2296" s="88">
        <v>202964410</v>
      </c>
      <c r="B2296" s="89" t="s">
        <v>4714</v>
      </c>
      <c r="C2296" s="88" t="s">
        <v>6471</v>
      </c>
      <c r="D2296" s="90">
        <v>50</v>
      </c>
      <c r="E2296" s="75" t="s">
        <v>5494</v>
      </c>
    </row>
    <row r="2297" spans="1:5">
      <c r="A2297" s="88">
        <v>203032214</v>
      </c>
      <c r="B2297" s="89" t="s">
        <v>4715</v>
      </c>
      <c r="C2297" s="88" t="s">
        <v>6472</v>
      </c>
      <c r="D2297" s="90">
        <v>50</v>
      </c>
      <c r="E2297" s="75" t="s">
        <v>5494</v>
      </c>
    </row>
    <row r="2298" spans="1:5">
      <c r="A2298" s="88">
        <v>202964147</v>
      </c>
      <c r="B2298" s="89" t="s">
        <v>4716</v>
      </c>
      <c r="C2298" s="88" t="s">
        <v>6473</v>
      </c>
      <c r="D2298" s="90">
        <v>50</v>
      </c>
      <c r="E2298" s="75" t="s">
        <v>5494</v>
      </c>
    </row>
    <row r="2299" spans="1:5">
      <c r="A2299" s="88">
        <v>202964176</v>
      </c>
      <c r="B2299" s="89" t="s">
        <v>4717</v>
      </c>
      <c r="C2299" s="88" t="s">
        <v>6474</v>
      </c>
      <c r="D2299" s="90">
        <v>50</v>
      </c>
      <c r="E2299" s="75" t="s">
        <v>5494</v>
      </c>
    </row>
    <row r="2300" spans="1:5">
      <c r="A2300" s="88">
        <v>202964413</v>
      </c>
      <c r="B2300" s="89" t="s">
        <v>4718</v>
      </c>
      <c r="C2300" s="88" t="s">
        <v>6475</v>
      </c>
      <c r="D2300" s="90">
        <v>50</v>
      </c>
      <c r="E2300" s="75" t="s">
        <v>5494</v>
      </c>
    </row>
    <row r="2301" spans="1:5">
      <c r="A2301" s="88">
        <v>203032217</v>
      </c>
      <c r="B2301" s="89" t="s">
        <v>4719</v>
      </c>
      <c r="C2301" s="88" t="s">
        <v>6476</v>
      </c>
      <c r="D2301" s="90">
        <v>50</v>
      </c>
      <c r="E2301" s="75" t="s">
        <v>5494</v>
      </c>
    </row>
    <row r="2302" spans="1:5">
      <c r="A2302" s="88">
        <v>202964149</v>
      </c>
      <c r="B2302" s="89" t="s">
        <v>4720</v>
      </c>
      <c r="C2302" s="88" t="s">
        <v>6477</v>
      </c>
      <c r="D2302" s="90">
        <v>50</v>
      </c>
      <c r="E2302" s="75" t="s">
        <v>5494</v>
      </c>
    </row>
    <row r="2303" spans="1:5">
      <c r="A2303" s="88">
        <v>202964185</v>
      </c>
      <c r="B2303" s="89" t="s">
        <v>4721</v>
      </c>
      <c r="C2303" s="88" t="s">
        <v>6478</v>
      </c>
      <c r="D2303" s="90">
        <v>50</v>
      </c>
      <c r="E2303" s="75" t="s">
        <v>5494</v>
      </c>
    </row>
    <row r="2304" spans="1:5">
      <c r="A2304" s="88">
        <v>202964409</v>
      </c>
      <c r="B2304" s="89" t="s">
        <v>4722</v>
      </c>
      <c r="C2304" s="88" t="s">
        <v>6479</v>
      </c>
      <c r="D2304" s="90">
        <v>50</v>
      </c>
      <c r="E2304" s="75" t="s">
        <v>5494</v>
      </c>
    </row>
    <row r="2305" spans="1:5">
      <c r="A2305" s="88">
        <v>203032209</v>
      </c>
      <c r="B2305" s="89" t="s">
        <v>4723</v>
      </c>
      <c r="C2305" s="88" t="s">
        <v>6480</v>
      </c>
      <c r="D2305" s="90">
        <v>50</v>
      </c>
      <c r="E2305" s="75" t="s">
        <v>5494</v>
      </c>
    </row>
    <row r="2306" spans="1:5">
      <c r="A2306" s="88">
        <v>202964144</v>
      </c>
      <c r="B2306" s="89" t="s">
        <v>4724</v>
      </c>
      <c r="C2306" s="88" t="s">
        <v>6481</v>
      </c>
      <c r="D2306" s="90">
        <v>50</v>
      </c>
      <c r="E2306" s="75" t="s">
        <v>5494</v>
      </c>
    </row>
    <row r="2307" spans="1:5">
      <c r="A2307" s="88">
        <v>202964165</v>
      </c>
      <c r="B2307" s="89" t="s">
        <v>4725</v>
      </c>
      <c r="C2307" s="88" t="s">
        <v>6482</v>
      </c>
      <c r="D2307" s="90">
        <v>50</v>
      </c>
      <c r="E2307" s="75" t="s">
        <v>5494</v>
      </c>
    </row>
    <row r="2308" spans="1:5">
      <c r="A2308" s="88">
        <v>202964422</v>
      </c>
      <c r="B2308" s="89" t="s">
        <v>4726</v>
      </c>
      <c r="C2308" s="88" t="s">
        <v>6483</v>
      </c>
      <c r="D2308" s="90">
        <v>50</v>
      </c>
      <c r="E2308" s="75" t="s">
        <v>5494</v>
      </c>
    </row>
    <row r="2309" spans="1:5">
      <c r="A2309" s="88">
        <v>203032211</v>
      </c>
      <c r="B2309" s="89" t="s">
        <v>4727</v>
      </c>
      <c r="C2309" s="88" t="s">
        <v>6484</v>
      </c>
      <c r="D2309" s="90">
        <v>50</v>
      </c>
      <c r="E2309" s="75" t="s">
        <v>5494</v>
      </c>
    </row>
    <row r="2310" spans="1:5">
      <c r="A2310" s="88">
        <v>202964145</v>
      </c>
      <c r="B2310" s="89" t="s">
        <v>4728</v>
      </c>
      <c r="C2310" s="88" t="s">
        <v>6485</v>
      </c>
      <c r="D2310" s="90">
        <v>50</v>
      </c>
      <c r="E2310" s="75" t="s">
        <v>5494</v>
      </c>
    </row>
    <row r="2311" spans="1:5">
      <c r="A2311" s="88">
        <v>203032139</v>
      </c>
      <c r="B2311" s="89" t="s">
        <v>4729</v>
      </c>
      <c r="C2311" s="88" t="s">
        <v>6486</v>
      </c>
      <c r="D2311" s="90">
        <v>50</v>
      </c>
      <c r="E2311" s="75" t="s">
        <v>5494</v>
      </c>
    </row>
    <row r="2312" spans="1:5">
      <c r="A2312" s="88">
        <v>202964425</v>
      </c>
      <c r="B2312" s="89" t="s">
        <v>4730</v>
      </c>
      <c r="C2312" s="88" t="s">
        <v>6487</v>
      </c>
      <c r="D2312" s="90">
        <v>50</v>
      </c>
      <c r="E2312" s="75" t="s">
        <v>5494</v>
      </c>
    </row>
    <row r="2313" spans="1:5">
      <c r="A2313" s="88">
        <v>203032213</v>
      </c>
      <c r="B2313" s="89" t="s">
        <v>4731</v>
      </c>
      <c r="C2313" s="88" t="s">
        <v>6488</v>
      </c>
      <c r="D2313" s="90">
        <v>50</v>
      </c>
      <c r="E2313" s="75" t="s">
        <v>5494</v>
      </c>
    </row>
    <row r="2314" spans="1:5">
      <c r="A2314" s="88">
        <v>202964148</v>
      </c>
      <c r="B2314" s="89" t="s">
        <v>4732</v>
      </c>
      <c r="C2314" s="88" t="s">
        <v>6489</v>
      </c>
      <c r="D2314" s="90">
        <v>50</v>
      </c>
      <c r="E2314" s="75" t="s">
        <v>5494</v>
      </c>
    </row>
    <row r="2315" spans="1:5">
      <c r="A2315" s="88">
        <v>202964173</v>
      </c>
      <c r="B2315" s="89" t="s">
        <v>4733</v>
      </c>
      <c r="C2315" s="88" t="s">
        <v>6490</v>
      </c>
      <c r="D2315" s="90">
        <v>50</v>
      </c>
      <c r="E2315" s="75" t="s">
        <v>5494</v>
      </c>
    </row>
    <row r="2316" spans="1:5">
      <c r="A2316" s="88">
        <v>202964427</v>
      </c>
      <c r="B2316" s="89" t="s">
        <v>4734</v>
      </c>
      <c r="C2316" s="88" t="s">
        <v>6491</v>
      </c>
      <c r="D2316" s="90">
        <v>50</v>
      </c>
      <c r="E2316" s="75" t="s">
        <v>5494</v>
      </c>
    </row>
    <row r="2317" spans="1:5">
      <c r="A2317" s="88">
        <v>203032216</v>
      </c>
      <c r="B2317" s="89" t="s">
        <v>4735</v>
      </c>
      <c r="C2317" s="88" t="s">
        <v>6492</v>
      </c>
      <c r="D2317" s="90">
        <v>50</v>
      </c>
      <c r="E2317" s="75" t="s">
        <v>5494</v>
      </c>
    </row>
    <row r="2318" spans="1:5">
      <c r="A2318" s="88">
        <v>202964137</v>
      </c>
      <c r="B2318" s="89" t="s">
        <v>4736</v>
      </c>
      <c r="C2318" s="88" t="s">
        <v>6493</v>
      </c>
      <c r="D2318" s="90">
        <v>50</v>
      </c>
      <c r="E2318" s="75" t="s">
        <v>5494</v>
      </c>
    </row>
    <row r="2319" spans="1:5">
      <c r="A2319" s="88">
        <v>202964184</v>
      </c>
      <c r="B2319" s="89" t="s">
        <v>4737</v>
      </c>
      <c r="C2319" s="88" t="s">
        <v>6494</v>
      </c>
      <c r="D2319" s="90">
        <v>50</v>
      </c>
      <c r="E2319" s="75" t="s">
        <v>5494</v>
      </c>
    </row>
    <row r="2320" spans="1:5">
      <c r="A2320" s="88">
        <v>202964429</v>
      </c>
      <c r="B2320" s="89" t="s">
        <v>4738</v>
      </c>
      <c r="C2320" s="88" t="s">
        <v>6495</v>
      </c>
      <c r="D2320" s="90">
        <v>50</v>
      </c>
      <c r="E2320" s="75" t="s">
        <v>5494</v>
      </c>
    </row>
    <row r="2321" spans="1:5">
      <c r="A2321" s="88">
        <v>202964081</v>
      </c>
      <c r="B2321" s="89" t="s">
        <v>4739</v>
      </c>
      <c r="C2321" s="88" t="s">
        <v>6496</v>
      </c>
      <c r="D2321" s="90">
        <v>50</v>
      </c>
      <c r="E2321" s="75" t="s">
        <v>5494</v>
      </c>
    </row>
    <row r="2322" spans="1:5">
      <c r="A2322" s="88">
        <v>202964139</v>
      </c>
      <c r="B2322" s="89" t="s">
        <v>4740</v>
      </c>
      <c r="C2322" s="88" t="s">
        <v>6497</v>
      </c>
      <c r="D2322" s="90">
        <v>50</v>
      </c>
      <c r="E2322" s="75" t="s">
        <v>5494</v>
      </c>
    </row>
    <row r="2323" spans="1:5">
      <c r="A2323" s="88">
        <v>202964188</v>
      </c>
      <c r="B2323" s="89" t="s">
        <v>4741</v>
      </c>
      <c r="C2323" s="88" t="s">
        <v>6498</v>
      </c>
      <c r="D2323" s="90">
        <v>50</v>
      </c>
      <c r="E2323" s="75" t="s">
        <v>5494</v>
      </c>
    </row>
    <row r="2324" spans="1:5">
      <c r="A2324" s="88">
        <v>202964417</v>
      </c>
      <c r="B2324" s="89" t="s">
        <v>4742</v>
      </c>
      <c r="C2324" s="88" t="s">
        <v>6499</v>
      </c>
      <c r="D2324" s="90">
        <v>50</v>
      </c>
      <c r="E2324" s="75" t="s">
        <v>5494</v>
      </c>
    </row>
    <row r="2325" spans="1:5">
      <c r="A2325" s="88">
        <v>202964082</v>
      </c>
      <c r="B2325" s="89" t="s">
        <v>4743</v>
      </c>
      <c r="C2325" s="88" t="s">
        <v>6500</v>
      </c>
      <c r="D2325" s="90">
        <v>50</v>
      </c>
      <c r="E2325" s="75" t="s">
        <v>5494</v>
      </c>
    </row>
    <row r="2326" spans="1:5">
      <c r="A2326" s="88">
        <v>202964141</v>
      </c>
      <c r="B2326" s="89" t="s">
        <v>4744</v>
      </c>
      <c r="C2326" s="88" t="s">
        <v>6501</v>
      </c>
      <c r="D2326" s="90">
        <v>50</v>
      </c>
      <c r="E2326" s="75" t="s">
        <v>5494</v>
      </c>
    </row>
    <row r="2327" spans="1:5">
      <c r="A2327" s="88">
        <v>203032138</v>
      </c>
      <c r="B2327" s="89" t="s">
        <v>4745</v>
      </c>
      <c r="C2327" s="88" t="s">
        <v>6502</v>
      </c>
      <c r="D2327" s="90">
        <v>50</v>
      </c>
      <c r="E2327" s="75" t="s">
        <v>5494</v>
      </c>
    </row>
    <row r="2328" spans="1:5">
      <c r="A2328" s="88">
        <v>202964426</v>
      </c>
      <c r="B2328" s="89" t="s">
        <v>4746</v>
      </c>
      <c r="C2328" s="88" t="s">
        <v>6503</v>
      </c>
      <c r="D2328" s="90">
        <v>50</v>
      </c>
      <c r="E2328" s="75" t="s">
        <v>5494</v>
      </c>
    </row>
    <row r="2329" spans="1:5">
      <c r="A2329" s="88">
        <v>202964084</v>
      </c>
      <c r="B2329" s="89" t="s">
        <v>4747</v>
      </c>
      <c r="C2329" s="88" t="s">
        <v>6504</v>
      </c>
      <c r="D2329" s="90">
        <v>50</v>
      </c>
      <c r="E2329" s="75" t="s">
        <v>5494</v>
      </c>
    </row>
    <row r="2330" spans="1:5">
      <c r="A2330" s="88">
        <v>202964143</v>
      </c>
      <c r="B2330" s="89" t="s">
        <v>4748</v>
      </c>
      <c r="C2330" s="88" t="s">
        <v>6505</v>
      </c>
      <c r="D2330" s="90">
        <v>50</v>
      </c>
      <c r="E2330" s="75" t="s">
        <v>5494</v>
      </c>
    </row>
    <row r="2331" spans="1:5">
      <c r="A2331" s="88">
        <v>202964190</v>
      </c>
      <c r="B2331" s="89" t="s">
        <v>4749</v>
      </c>
      <c r="C2331" s="88" t="s">
        <v>6506</v>
      </c>
      <c r="D2331" s="90">
        <v>50</v>
      </c>
      <c r="E2331" s="75" t="s">
        <v>5494</v>
      </c>
    </row>
    <row r="2332" spans="1:5">
      <c r="A2332" s="88">
        <v>202964424</v>
      </c>
      <c r="B2332" s="89" t="s">
        <v>4750</v>
      </c>
      <c r="C2332" s="88" t="s">
        <v>6507</v>
      </c>
      <c r="D2332" s="90">
        <v>50</v>
      </c>
      <c r="E2332" s="75" t="s">
        <v>5494</v>
      </c>
    </row>
    <row r="2333" spans="1:5">
      <c r="A2333" s="88">
        <v>202964083</v>
      </c>
      <c r="B2333" s="89" t="s">
        <v>4751</v>
      </c>
      <c r="C2333" s="88" t="s">
        <v>6508</v>
      </c>
      <c r="D2333" s="90">
        <v>50</v>
      </c>
      <c r="E2333" s="75" t="s">
        <v>5494</v>
      </c>
    </row>
    <row r="2334" spans="1:5">
      <c r="A2334" s="88">
        <v>202964146</v>
      </c>
      <c r="B2334" s="89" t="s">
        <v>4752</v>
      </c>
      <c r="C2334" s="88" t="s">
        <v>6509</v>
      </c>
      <c r="D2334" s="90">
        <v>50</v>
      </c>
      <c r="E2334" s="75" t="s">
        <v>5494</v>
      </c>
    </row>
    <row r="2335" spans="1:5">
      <c r="A2335" s="88">
        <v>202964193</v>
      </c>
      <c r="B2335" s="89" t="s">
        <v>4753</v>
      </c>
      <c r="C2335" s="88" t="s">
        <v>6510</v>
      </c>
      <c r="D2335" s="90">
        <v>50</v>
      </c>
      <c r="E2335" s="75" t="s">
        <v>5494</v>
      </c>
    </row>
    <row r="2336" spans="1:5">
      <c r="A2336" s="88">
        <v>202964428</v>
      </c>
      <c r="B2336" s="89" t="s">
        <v>4754</v>
      </c>
      <c r="C2336" s="88" t="s">
        <v>6511</v>
      </c>
      <c r="D2336" s="90">
        <v>50</v>
      </c>
      <c r="E2336" s="75" t="s">
        <v>5494</v>
      </c>
    </row>
    <row r="2337" spans="1:5">
      <c r="A2337" s="88">
        <v>203032215</v>
      </c>
      <c r="B2337" s="89" t="s">
        <v>1519</v>
      </c>
      <c r="C2337" s="88" t="s">
        <v>6512</v>
      </c>
      <c r="D2337" s="90">
        <v>50</v>
      </c>
      <c r="E2337" s="75" t="s">
        <v>5494</v>
      </c>
    </row>
    <row r="2338" spans="1:5">
      <c r="A2338" s="88">
        <v>202964088</v>
      </c>
      <c r="B2338" s="89" t="s">
        <v>4755</v>
      </c>
      <c r="C2338" s="88" t="s">
        <v>6513</v>
      </c>
      <c r="D2338" s="90">
        <v>50</v>
      </c>
      <c r="E2338" s="75" t="s">
        <v>5494</v>
      </c>
    </row>
    <row r="2339" spans="1:5">
      <c r="A2339" s="88">
        <v>202963937</v>
      </c>
      <c r="B2339" s="89" t="s">
        <v>4756</v>
      </c>
      <c r="C2339" s="88" t="s">
        <v>6514</v>
      </c>
      <c r="D2339" s="90">
        <v>0</v>
      </c>
      <c r="E2339" s="75" t="s">
        <v>5494</v>
      </c>
    </row>
    <row r="2340" spans="1:5">
      <c r="A2340" s="88">
        <v>202963940</v>
      </c>
      <c r="B2340" s="89" t="s">
        <v>4757</v>
      </c>
      <c r="C2340" s="88" t="s">
        <v>6515</v>
      </c>
      <c r="D2340" s="90">
        <v>50</v>
      </c>
      <c r="E2340" s="75" t="s">
        <v>5494</v>
      </c>
    </row>
    <row r="2341" spans="1:5">
      <c r="A2341" s="88">
        <v>202963939</v>
      </c>
      <c r="B2341" s="89" t="s">
        <v>4758</v>
      </c>
      <c r="C2341" s="88" t="s">
        <v>6516</v>
      </c>
      <c r="D2341" s="90">
        <v>50</v>
      </c>
      <c r="E2341" s="75" t="s">
        <v>5494</v>
      </c>
    </row>
    <row r="2342" spans="1:5">
      <c r="A2342" s="88">
        <v>202963923</v>
      </c>
      <c r="B2342" s="89" t="s">
        <v>4759</v>
      </c>
      <c r="C2342" s="88" t="s">
        <v>6517</v>
      </c>
      <c r="D2342" s="90">
        <v>50</v>
      </c>
      <c r="E2342" s="75" t="s">
        <v>5494</v>
      </c>
    </row>
    <row r="2343" spans="1:5">
      <c r="A2343" s="88">
        <v>202963964</v>
      </c>
      <c r="B2343" s="89" t="s">
        <v>4760</v>
      </c>
      <c r="C2343" s="88" t="s">
        <v>6518</v>
      </c>
      <c r="D2343" s="90">
        <v>0</v>
      </c>
      <c r="E2343" s="75" t="s">
        <v>5494</v>
      </c>
    </row>
    <row r="2344" spans="1:5">
      <c r="A2344" s="88">
        <v>202963967</v>
      </c>
      <c r="B2344" s="89" t="s">
        <v>4761</v>
      </c>
      <c r="C2344" s="88" t="s">
        <v>6519</v>
      </c>
      <c r="D2344" s="90">
        <v>50</v>
      </c>
      <c r="E2344" s="75" t="s">
        <v>5494</v>
      </c>
    </row>
    <row r="2345" spans="1:5">
      <c r="A2345" s="88">
        <v>202963965</v>
      </c>
      <c r="B2345" s="89" t="s">
        <v>4762</v>
      </c>
      <c r="C2345" s="88" t="s">
        <v>6520</v>
      </c>
      <c r="D2345" s="90">
        <v>50</v>
      </c>
      <c r="E2345" s="75" t="s">
        <v>5494</v>
      </c>
    </row>
    <row r="2346" spans="1:5">
      <c r="A2346" s="88">
        <v>202963968</v>
      </c>
      <c r="B2346" s="89" t="s">
        <v>4763</v>
      </c>
      <c r="C2346" s="88" t="s">
        <v>6521</v>
      </c>
      <c r="D2346" s="90">
        <v>50</v>
      </c>
      <c r="E2346" s="75" t="s">
        <v>5494</v>
      </c>
    </row>
    <row r="2347" spans="1:5">
      <c r="A2347" s="88">
        <v>202964151</v>
      </c>
      <c r="B2347" s="89" t="s">
        <v>4764</v>
      </c>
      <c r="C2347" s="88" t="s">
        <v>6522</v>
      </c>
      <c r="D2347" s="90">
        <v>50</v>
      </c>
      <c r="E2347" s="75" t="s">
        <v>5494</v>
      </c>
    </row>
    <row r="2348" spans="1:5">
      <c r="A2348" s="88">
        <v>202964287</v>
      </c>
      <c r="B2348" s="89" t="s">
        <v>4765</v>
      </c>
      <c r="C2348" s="88" t="s">
        <v>6523</v>
      </c>
      <c r="D2348" s="90">
        <v>50</v>
      </c>
      <c r="E2348" s="75" t="s">
        <v>5494</v>
      </c>
    </row>
    <row r="2349" spans="1:5">
      <c r="A2349" s="88">
        <v>202964108</v>
      </c>
      <c r="B2349" s="89" t="s">
        <v>4766</v>
      </c>
      <c r="C2349" s="88" t="s">
        <v>6524</v>
      </c>
      <c r="D2349" s="90">
        <v>50</v>
      </c>
      <c r="E2349" s="75" t="s">
        <v>5494</v>
      </c>
    </row>
    <row r="2350" spans="1:5">
      <c r="A2350" s="88">
        <v>202964175</v>
      </c>
      <c r="B2350" s="89" t="s">
        <v>4767</v>
      </c>
      <c r="C2350" s="88" t="s">
        <v>6525</v>
      </c>
      <c r="D2350" s="90">
        <v>50</v>
      </c>
      <c r="E2350" s="75" t="s">
        <v>5494</v>
      </c>
    </row>
    <row r="2351" spans="1:5">
      <c r="A2351" s="88">
        <v>202964288</v>
      </c>
      <c r="B2351" s="89" t="s">
        <v>4768</v>
      </c>
      <c r="C2351" s="88" t="s">
        <v>6526</v>
      </c>
      <c r="D2351" s="90">
        <v>50</v>
      </c>
      <c r="E2351" s="75" t="s">
        <v>5494</v>
      </c>
    </row>
    <row r="2352" spans="1:5">
      <c r="A2352" s="88">
        <v>202964112</v>
      </c>
      <c r="B2352" s="89" t="s">
        <v>4769</v>
      </c>
      <c r="C2352" s="88" t="s">
        <v>6527</v>
      </c>
      <c r="D2352" s="90">
        <v>50</v>
      </c>
      <c r="E2352" s="75" t="s">
        <v>5494</v>
      </c>
    </row>
    <row r="2353" spans="1:5">
      <c r="A2353" s="88">
        <v>203032143</v>
      </c>
      <c r="B2353" s="89" t="s">
        <v>4770</v>
      </c>
      <c r="C2353" s="88" t="s">
        <v>6528</v>
      </c>
      <c r="D2353" s="90">
        <v>50</v>
      </c>
      <c r="E2353" s="75" t="s">
        <v>5494</v>
      </c>
    </row>
    <row r="2354" spans="1:5">
      <c r="A2354" s="88">
        <v>202964294</v>
      </c>
      <c r="B2354" s="89" t="s">
        <v>4771</v>
      </c>
      <c r="C2354" s="88" t="s">
        <v>6529</v>
      </c>
      <c r="D2354" s="90">
        <v>50</v>
      </c>
      <c r="E2354" s="75" t="s">
        <v>5494</v>
      </c>
    </row>
    <row r="2355" spans="1:5">
      <c r="A2355" s="88">
        <v>202964114</v>
      </c>
      <c r="B2355" s="89" t="s">
        <v>4772</v>
      </c>
      <c r="C2355" s="88" t="s">
        <v>6530</v>
      </c>
      <c r="D2355" s="90">
        <v>50</v>
      </c>
      <c r="E2355" s="75" t="s">
        <v>5494</v>
      </c>
    </row>
    <row r="2356" spans="1:5">
      <c r="A2356" s="88">
        <v>202964180</v>
      </c>
      <c r="B2356" s="89" t="s">
        <v>4773</v>
      </c>
      <c r="C2356" s="88" t="s">
        <v>6531</v>
      </c>
      <c r="D2356" s="90">
        <v>50</v>
      </c>
      <c r="E2356" s="75" t="s">
        <v>5494</v>
      </c>
    </row>
    <row r="2357" spans="1:5">
      <c r="A2357" s="88">
        <v>202964295</v>
      </c>
      <c r="B2357" s="89" t="s">
        <v>4774</v>
      </c>
      <c r="C2357" s="88" t="s">
        <v>6532</v>
      </c>
      <c r="D2357" s="90">
        <v>50</v>
      </c>
      <c r="E2357" s="75" t="s">
        <v>5494</v>
      </c>
    </row>
    <row r="2358" spans="1:5">
      <c r="A2358" s="88">
        <v>202964116</v>
      </c>
      <c r="B2358" s="89" t="s">
        <v>4775</v>
      </c>
      <c r="C2358" s="88" t="s">
        <v>6533</v>
      </c>
      <c r="D2358" s="90">
        <v>50</v>
      </c>
      <c r="E2358" s="75" t="s">
        <v>5494</v>
      </c>
    </row>
    <row r="2359" spans="1:5">
      <c r="A2359" s="88">
        <v>202964182</v>
      </c>
      <c r="B2359" s="89" t="s">
        <v>4776</v>
      </c>
      <c r="C2359" s="88" t="s">
        <v>6534</v>
      </c>
      <c r="D2359" s="90">
        <v>50</v>
      </c>
      <c r="E2359" s="75" t="s">
        <v>5494</v>
      </c>
    </row>
    <row r="2360" spans="1:5">
      <c r="A2360" s="88">
        <v>202964298</v>
      </c>
      <c r="B2360" s="89" t="s">
        <v>4777</v>
      </c>
      <c r="C2360" s="88" t="s">
        <v>6535</v>
      </c>
      <c r="D2360" s="90">
        <v>50</v>
      </c>
      <c r="E2360" s="75" t="s">
        <v>5494</v>
      </c>
    </row>
    <row r="2361" spans="1:5">
      <c r="A2361" s="88">
        <v>202964119</v>
      </c>
      <c r="B2361" s="89" t="s">
        <v>4778</v>
      </c>
      <c r="C2361" s="88" t="s">
        <v>6536</v>
      </c>
      <c r="D2361" s="90">
        <v>50</v>
      </c>
      <c r="E2361" s="75" t="s">
        <v>5494</v>
      </c>
    </row>
    <row r="2362" spans="1:5">
      <c r="A2362" s="88">
        <v>202964187</v>
      </c>
      <c r="B2362" s="89" t="s">
        <v>4779</v>
      </c>
      <c r="C2362" s="88" t="s">
        <v>6537</v>
      </c>
      <c r="D2362" s="90">
        <v>50</v>
      </c>
      <c r="E2362" s="75" t="s">
        <v>5494</v>
      </c>
    </row>
    <row r="2363" spans="1:5">
      <c r="A2363" s="88">
        <v>202964301</v>
      </c>
      <c r="B2363" s="89" t="s">
        <v>4780</v>
      </c>
      <c r="C2363" s="88" t="s">
        <v>6538</v>
      </c>
      <c r="D2363" s="90">
        <v>50</v>
      </c>
      <c r="E2363" s="75" t="s">
        <v>5494</v>
      </c>
    </row>
    <row r="2364" spans="1:5">
      <c r="A2364" s="88">
        <v>202964123</v>
      </c>
      <c r="B2364" s="89" t="s">
        <v>4781</v>
      </c>
      <c r="C2364" s="88" t="s">
        <v>6539</v>
      </c>
      <c r="D2364" s="90">
        <v>50</v>
      </c>
      <c r="E2364" s="75" t="s">
        <v>5494</v>
      </c>
    </row>
    <row r="2365" spans="1:5">
      <c r="A2365" s="88">
        <v>203032142</v>
      </c>
      <c r="B2365" s="89" t="s">
        <v>4782</v>
      </c>
      <c r="C2365" s="88" t="s">
        <v>6540</v>
      </c>
      <c r="D2365" s="90">
        <v>50</v>
      </c>
      <c r="E2365" s="75" t="s">
        <v>5494</v>
      </c>
    </row>
    <row r="2366" spans="1:5">
      <c r="A2366" s="88">
        <v>202964305</v>
      </c>
      <c r="B2366" s="89" t="s">
        <v>4783</v>
      </c>
      <c r="C2366" s="88" t="s">
        <v>6541</v>
      </c>
      <c r="D2366" s="90">
        <v>50</v>
      </c>
      <c r="E2366" s="75" t="s">
        <v>5494</v>
      </c>
    </row>
    <row r="2367" spans="1:5">
      <c r="A2367" s="88">
        <v>202964125</v>
      </c>
      <c r="B2367" s="89" t="s">
        <v>4784</v>
      </c>
      <c r="C2367" s="88" t="s">
        <v>6542</v>
      </c>
      <c r="D2367" s="90">
        <v>50</v>
      </c>
      <c r="E2367" s="75" t="s">
        <v>5494</v>
      </c>
    </row>
    <row r="2368" spans="1:5">
      <c r="A2368" s="88">
        <v>202964189</v>
      </c>
      <c r="B2368" s="89" t="s">
        <v>4785</v>
      </c>
      <c r="C2368" s="88" t="s">
        <v>6543</v>
      </c>
      <c r="D2368" s="90">
        <v>50</v>
      </c>
      <c r="E2368" s="75" t="s">
        <v>5494</v>
      </c>
    </row>
    <row r="2369" spans="1:5">
      <c r="A2369" s="88">
        <v>202964311</v>
      </c>
      <c r="B2369" s="89" t="s">
        <v>4786</v>
      </c>
      <c r="C2369" s="88" t="s">
        <v>6544</v>
      </c>
      <c r="D2369" s="90">
        <v>50</v>
      </c>
      <c r="E2369" s="75" t="s">
        <v>5494</v>
      </c>
    </row>
    <row r="2370" spans="1:5">
      <c r="A2370" s="88">
        <v>202964127</v>
      </c>
      <c r="B2370" s="89" t="s">
        <v>4787</v>
      </c>
      <c r="C2370" s="88" t="s">
        <v>6545</v>
      </c>
      <c r="D2370" s="90">
        <v>50</v>
      </c>
      <c r="E2370" s="75" t="s">
        <v>5494</v>
      </c>
    </row>
    <row r="2371" spans="1:5">
      <c r="A2371" s="88">
        <v>202964192</v>
      </c>
      <c r="B2371" s="89" t="s">
        <v>4788</v>
      </c>
      <c r="C2371" s="88" t="s">
        <v>6546</v>
      </c>
      <c r="D2371" s="90">
        <v>50</v>
      </c>
      <c r="E2371" s="75" t="s">
        <v>5494</v>
      </c>
    </row>
    <row r="2372" spans="1:5">
      <c r="A2372" s="88">
        <v>202964314</v>
      </c>
      <c r="B2372" s="89" t="s">
        <v>4789</v>
      </c>
      <c r="C2372" s="88" t="s">
        <v>6547</v>
      </c>
      <c r="D2372" s="90">
        <v>50</v>
      </c>
      <c r="E2372" s="75" t="s">
        <v>5494</v>
      </c>
    </row>
    <row r="2373" spans="1:5">
      <c r="A2373" s="88">
        <v>202964128</v>
      </c>
      <c r="B2373" s="89" t="s">
        <v>4790</v>
      </c>
      <c r="C2373" s="88" t="s">
        <v>6548</v>
      </c>
      <c r="D2373" s="90">
        <v>50</v>
      </c>
      <c r="E2373" s="75" t="s">
        <v>5494</v>
      </c>
    </row>
    <row r="2374" spans="1:5">
      <c r="A2374" s="88">
        <v>202964168</v>
      </c>
      <c r="B2374" s="89" t="s">
        <v>4791</v>
      </c>
      <c r="C2374" s="88" t="s">
        <v>6549</v>
      </c>
      <c r="D2374" s="90">
        <v>50</v>
      </c>
      <c r="E2374" s="75" t="s">
        <v>5494</v>
      </c>
    </row>
    <row r="2375" spans="1:5">
      <c r="A2375" s="88">
        <v>202964316</v>
      </c>
      <c r="B2375" s="89" t="s">
        <v>4792</v>
      </c>
      <c r="C2375" s="88" t="s">
        <v>6550</v>
      </c>
      <c r="D2375" s="90">
        <v>50</v>
      </c>
      <c r="E2375" s="75" t="s">
        <v>5494</v>
      </c>
    </row>
    <row r="2376" spans="1:5">
      <c r="A2376" s="88">
        <v>202964129</v>
      </c>
      <c r="B2376" s="89" t="s">
        <v>4793</v>
      </c>
      <c r="C2376" s="88" t="s">
        <v>6551</v>
      </c>
      <c r="D2376" s="90">
        <v>50</v>
      </c>
      <c r="E2376" s="75" t="s">
        <v>5494</v>
      </c>
    </row>
    <row r="2377" spans="1:5">
      <c r="A2377" s="88">
        <v>203032141</v>
      </c>
      <c r="B2377" s="89" t="s">
        <v>4794</v>
      </c>
      <c r="C2377" s="88" t="s">
        <v>6552</v>
      </c>
      <c r="D2377" s="90">
        <v>50</v>
      </c>
      <c r="E2377" s="75" t="s">
        <v>5494</v>
      </c>
    </row>
    <row r="2378" spans="1:5">
      <c r="A2378" s="88">
        <v>202964318</v>
      </c>
      <c r="B2378" s="89" t="s">
        <v>4795</v>
      </c>
      <c r="C2378" s="88" t="s">
        <v>6553</v>
      </c>
      <c r="D2378" s="90">
        <v>50</v>
      </c>
      <c r="E2378" s="75" t="s">
        <v>5494</v>
      </c>
    </row>
    <row r="2379" spans="1:5">
      <c r="A2379" s="88">
        <v>202964134</v>
      </c>
      <c r="B2379" s="89" t="s">
        <v>4796</v>
      </c>
      <c r="C2379" s="88" t="s">
        <v>6554</v>
      </c>
      <c r="D2379" s="90">
        <v>50</v>
      </c>
      <c r="E2379" s="75" t="s">
        <v>5494</v>
      </c>
    </row>
    <row r="2380" spans="1:5">
      <c r="A2380" s="88">
        <v>202964219</v>
      </c>
      <c r="B2380" s="89" t="s">
        <v>4797</v>
      </c>
      <c r="C2380" s="88" t="s">
        <v>6555</v>
      </c>
      <c r="D2380" s="90">
        <v>50</v>
      </c>
      <c r="E2380" s="75" t="s">
        <v>5494</v>
      </c>
    </row>
    <row r="2381" spans="1:5">
      <c r="A2381" s="88">
        <v>202964320</v>
      </c>
      <c r="B2381" s="89" t="s">
        <v>4798</v>
      </c>
      <c r="C2381" s="88" t="s">
        <v>6556</v>
      </c>
      <c r="D2381" s="90">
        <v>50</v>
      </c>
      <c r="E2381" s="75" t="s">
        <v>5494</v>
      </c>
    </row>
    <row r="2382" spans="1:5">
      <c r="A2382" s="88">
        <v>202964136</v>
      </c>
      <c r="B2382" s="89" t="s">
        <v>4799</v>
      </c>
      <c r="C2382" s="88" t="s">
        <v>6557</v>
      </c>
      <c r="D2382" s="90">
        <v>50</v>
      </c>
      <c r="E2382" s="75" t="s">
        <v>5494</v>
      </c>
    </row>
    <row r="2383" spans="1:5">
      <c r="A2383" s="88">
        <v>202964226</v>
      </c>
      <c r="B2383" s="89" t="s">
        <v>4800</v>
      </c>
      <c r="C2383" s="88" t="s">
        <v>6558</v>
      </c>
      <c r="D2383" s="90">
        <v>50</v>
      </c>
      <c r="E2383" s="75" t="s">
        <v>5494</v>
      </c>
    </row>
    <row r="2384" spans="1:5">
      <c r="A2384" s="88">
        <v>202964321</v>
      </c>
      <c r="B2384" s="89" t="s">
        <v>4801</v>
      </c>
      <c r="C2384" s="88" t="s">
        <v>6559</v>
      </c>
      <c r="D2384" s="90">
        <v>50</v>
      </c>
      <c r="E2384" s="75" t="s">
        <v>5494</v>
      </c>
    </row>
    <row r="2385" spans="1:5">
      <c r="A2385" s="88">
        <v>202964130</v>
      </c>
      <c r="B2385" s="89" t="s">
        <v>4802</v>
      </c>
      <c r="C2385" s="88" t="s">
        <v>6560</v>
      </c>
      <c r="D2385" s="90">
        <v>50</v>
      </c>
      <c r="E2385" s="75" t="s">
        <v>5494</v>
      </c>
    </row>
    <row r="2386" spans="1:5">
      <c r="A2386" s="88">
        <v>202963992</v>
      </c>
      <c r="B2386" s="89" t="s">
        <v>4803</v>
      </c>
      <c r="C2386" s="88" t="s">
        <v>6561</v>
      </c>
      <c r="D2386" s="90">
        <v>0</v>
      </c>
      <c r="E2386" s="75" t="s">
        <v>5494</v>
      </c>
    </row>
    <row r="2387" spans="1:5">
      <c r="A2387" s="88">
        <v>202963997</v>
      </c>
      <c r="B2387" s="89" t="s">
        <v>4804</v>
      </c>
      <c r="C2387" s="88" t="s">
        <v>6562</v>
      </c>
      <c r="D2387" s="90">
        <v>50</v>
      </c>
      <c r="E2387" s="75" t="s">
        <v>5494</v>
      </c>
    </row>
    <row r="2388" spans="1:5">
      <c r="A2388" s="88">
        <v>202963995</v>
      </c>
      <c r="B2388" s="89" t="s">
        <v>4805</v>
      </c>
      <c r="C2388" s="88" t="s">
        <v>6563</v>
      </c>
      <c r="D2388" s="90">
        <v>50</v>
      </c>
      <c r="E2388" s="75" t="s">
        <v>5494</v>
      </c>
    </row>
    <row r="2389" spans="1:5">
      <c r="A2389" s="88">
        <v>202963998</v>
      </c>
      <c r="B2389" s="89" t="s">
        <v>4806</v>
      </c>
      <c r="C2389" s="88" t="s">
        <v>6564</v>
      </c>
      <c r="D2389" s="90">
        <v>50</v>
      </c>
      <c r="E2389" s="75" t="s">
        <v>5494</v>
      </c>
    </row>
    <row r="2390" spans="1:5">
      <c r="A2390" s="88">
        <v>202964289</v>
      </c>
      <c r="B2390" s="89" t="s">
        <v>4807</v>
      </c>
      <c r="C2390" s="88" t="s">
        <v>6565</v>
      </c>
      <c r="D2390" s="90">
        <v>50</v>
      </c>
      <c r="E2390" s="75" t="s">
        <v>5494</v>
      </c>
    </row>
    <row r="2391" spans="1:5">
      <c r="A2391" s="88">
        <v>202964299</v>
      </c>
      <c r="B2391" s="89" t="s">
        <v>4808</v>
      </c>
      <c r="C2391" s="88" t="s">
        <v>6566</v>
      </c>
      <c r="D2391" s="90">
        <v>50</v>
      </c>
      <c r="E2391" s="75" t="s">
        <v>5494</v>
      </c>
    </row>
    <row r="2392" spans="1:5">
      <c r="A2392" s="88">
        <v>202964290</v>
      </c>
      <c r="B2392" s="89" t="s">
        <v>4809</v>
      </c>
      <c r="C2392" s="88" t="s">
        <v>6567</v>
      </c>
      <c r="D2392" s="90">
        <v>50</v>
      </c>
      <c r="E2392" s="75" t="s">
        <v>5494</v>
      </c>
    </row>
    <row r="2393" spans="1:5">
      <c r="A2393" s="88">
        <v>202964304</v>
      </c>
      <c r="B2393" s="89" t="s">
        <v>4810</v>
      </c>
      <c r="C2393" s="88" t="s">
        <v>6568</v>
      </c>
      <c r="D2393" s="90">
        <v>50</v>
      </c>
      <c r="E2393" s="75" t="s">
        <v>5494</v>
      </c>
    </row>
    <row r="2394" spans="1:5">
      <c r="A2394" s="88">
        <v>202964291</v>
      </c>
      <c r="B2394" s="89" t="s">
        <v>4811</v>
      </c>
      <c r="C2394" s="88" t="s">
        <v>6569</v>
      </c>
      <c r="D2394" s="90">
        <v>50</v>
      </c>
      <c r="E2394" s="75" t="s">
        <v>5494</v>
      </c>
    </row>
    <row r="2395" spans="1:5">
      <c r="A2395" s="88">
        <v>202964306</v>
      </c>
      <c r="B2395" s="89" t="s">
        <v>4812</v>
      </c>
      <c r="C2395" s="88" t="s">
        <v>6570</v>
      </c>
      <c r="D2395" s="90">
        <v>50</v>
      </c>
      <c r="E2395" s="75" t="s">
        <v>5494</v>
      </c>
    </row>
    <row r="2396" spans="1:5">
      <c r="A2396" s="88">
        <v>202964292</v>
      </c>
      <c r="B2396" s="89" t="s">
        <v>4813</v>
      </c>
      <c r="C2396" s="88" t="s">
        <v>6571</v>
      </c>
      <c r="D2396" s="90">
        <v>50</v>
      </c>
      <c r="E2396" s="75" t="s">
        <v>5494</v>
      </c>
    </row>
    <row r="2397" spans="1:5">
      <c r="A2397" s="88">
        <v>202964308</v>
      </c>
      <c r="B2397" s="89" t="s">
        <v>4814</v>
      </c>
      <c r="C2397" s="88" t="s">
        <v>6572</v>
      </c>
      <c r="D2397" s="90">
        <v>50</v>
      </c>
      <c r="E2397" s="75" t="s">
        <v>5494</v>
      </c>
    </row>
    <row r="2398" spans="1:5">
      <c r="A2398" s="88">
        <v>202964293</v>
      </c>
      <c r="B2398" s="89" t="s">
        <v>4815</v>
      </c>
      <c r="C2398" s="88" t="s">
        <v>6573</v>
      </c>
      <c r="D2398" s="90">
        <v>50</v>
      </c>
      <c r="E2398" s="75" t="s">
        <v>5494</v>
      </c>
    </row>
    <row r="2399" spans="1:5">
      <c r="A2399" s="88">
        <v>202964315</v>
      </c>
      <c r="B2399" s="89" t="s">
        <v>4816</v>
      </c>
      <c r="C2399" s="88" t="s">
        <v>6574</v>
      </c>
      <c r="D2399" s="90">
        <v>50</v>
      </c>
      <c r="E2399" s="75" t="s">
        <v>5494</v>
      </c>
    </row>
    <row r="2400" spans="1:5">
      <c r="A2400" s="88">
        <v>202964302</v>
      </c>
      <c r="B2400" s="89" t="s">
        <v>4817</v>
      </c>
      <c r="C2400" s="88" t="s">
        <v>6575</v>
      </c>
      <c r="D2400" s="90">
        <v>50</v>
      </c>
      <c r="E2400" s="75" t="s">
        <v>5494</v>
      </c>
    </row>
    <row r="2401" spans="1:5">
      <c r="A2401" s="88">
        <v>202964317</v>
      </c>
      <c r="B2401" s="89" t="s">
        <v>4818</v>
      </c>
      <c r="C2401" s="88" t="s">
        <v>6576</v>
      </c>
      <c r="D2401" s="90">
        <v>50</v>
      </c>
      <c r="E2401" s="75" t="s">
        <v>5494</v>
      </c>
    </row>
    <row r="2402" spans="1:5">
      <c r="A2402" s="88">
        <v>202964303</v>
      </c>
      <c r="B2402" s="89" t="s">
        <v>4819</v>
      </c>
      <c r="C2402" s="88" t="s">
        <v>6577</v>
      </c>
      <c r="D2402" s="90">
        <v>50</v>
      </c>
      <c r="E2402" s="75" t="s">
        <v>5494</v>
      </c>
    </row>
    <row r="2403" spans="1:5">
      <c r="A2403" s="88">
        <v>202964319</v>
      </c>
      <c r="B2403" s="89" t="s">
        <v>4820</v>
      </c>
      <c r="C2403" s="88" t="s">
        <v>6578</v>
      </c>
      <c r="D2403" s="90">
        <v>50</v>
      </c>
      <c r="E2403" s="75" t="s">
        <v>5494</v>
      </c>
    </row>
    <row r="2404" spans="1:5">
      <c r="A2404" s="88">
        <v>202964307</v>
      </c>
      <c r="B2404" s="89" t="s">
        <v>4821</v>
      </c>
      <c r="C2404" s="88" t="s">
        <v>6579</v>
      </c>
      <c r="D2404" s="90">
        <v>50</v>
      </c>
      <c r="E2404" s="75" t="s">
        <v>5494</v>
      </c>
    </row>
    <row r="2405" spans="1:5">
      <c r="A2405" s="88">
        <v>202964324</v>
      </c>
      <c r="B2405" s="89" t="s">
        <v>4822</v>
      </c>
      <c r="C2405" s="88" t="s">
        <v>6580</v>
      </c>
      <c r="D2405" s="90">
        <v>50</v>
      </c>
      <c r="E2405" s="75" t="s">
        <v>5494</v>
      </c>
    </row>
    <row r="2406" spans="1:5">
      <c r="A2406" s="88">
        <v>202964310</v>
      </c>
      <c r="B2406" s="89" t="s">
        <v>4823</v>
      </c>
      <c r="C2406" s="88" t="s">
        <v>6581</v>
      </c>
      <c r="D2406" s="90">
        <v>50</v>
      </c>
      <c r="E2406" s="75" t="s">
        <v>5494</v>
      </c>
    </row>
    <row r="2407" spans="1:5">
      <c r="A2407" s="88">
        <v>202964312</v>
      </c>
      <c r="B2407" s="89" t="s">
        <v>4824</v>
      </c>
      <c r="C2407" s="88" t="s">
        <v>6582</v>
      </c>
      <c r="D2407" s="90">
        <v>50</v>
      </c>
      <c r="E2407" s="75" t="s">
        <v>5494</v>
      </c>
    </row>
    <row r="2408" spans="1:5">
      <c r="A2408" s="88">
        <v>202964313</v>
      </c>
      <c r="B2408" s="89" t="s">
        <v>4825</v>
      </c>
      <c r="C2408" s="88" t="s">
        <v>6583</v>
      </c>
      <c r="D2408" s="90">
        <v>50</v>
      </c>
      <c r="E2408" s="75" t="s">
        <v>5494</v>
      </c>
    </row>
    <row r="2409" spans="1:5">
      <c r="A2409" s="88">
        <v>202964309</v>
      </c>
      <c r="B2409" s="89" t="s">
        <v>4826</v>
      </c>
      <c r="C2409" s="88" t="s">
        <v>6584</v>
      </c>
      <c r="D2409" s="90">
        <v>50</v>
      </c>
      <c r="E2409" s="75" t="s">
        <v>5494</v>
      </c>
    </row>
    <row r="2410" spans="1:5">
      <c r="A2410" s="88">
        <v>202964300</v>
      </c>
      <c r="B2410" s="89" t="s">
        <v>4827</v>
      </c>
      <c r="C2410" s="88" t="s">
        <v>6585</v>
      </c>
      <c r="D2410" s="90">
        <v>50</v>
      </c>
      <c r="E2410" s="75" t="s">
        <v>5494</v>
      </c>
    </row>
    <row r="2411" spans="1:5">
      <c r="A2411" s="88">
        <v>202964323</v>
      </c>
      <c r="B2411" s="89" t="s">
        <v>4828</v>
      </c>
      <c r="C2411" s="88" t="s">
        <v>6586</v>
      </c>
      <c r="D2411" s="90">
        <v>50</v>
      </c>
      <c r="E2411" s="75" t="s">
        <v>5494</v>
      </c>
    </row>
    <row r="2412" spans="1:5">
      <c r="A2412" s="88">
        <v>202964296</v>
      </c>
      <c r="B2412" s="89" t="s">
        <v>4829</v>
      </c>
      <c r="C2412" s="88" t="s">
        <v>6587</v>
      </c>
      <c r="D2412" s="90">
        <v>50</v>
      </c>
      <c r="E2412" s="75" t="s">
        <v>5494</v>
      </c>
    </row>
    <row r="2413" spans="1:5">
      <c r="A2413" s="88">
        <v>202964325</v>
      </c>
      <c r="B2413" s="89" t="s">
        <v>4830</v>
      </c>
      <c r="C2413" s="88" t="s">
        <v>6588</v>
      </c>
      <c r="D2413" s="90">
        <v>50</v>
      </c>
      <c r="E2413" s="75" t="s">
        <v>5494</v>
      </c>
    </row>
    <row r="2414" spans="1:5">
      <c r="A2414" s="88">
        <v>202964297</v>
      </c>
      <c r="B2414" s="89" t="s">
        <v>4831</v>
      </c>
      <c r="C2414" s="88" t="s">
        <v>6589</v>
      </c>
      <c r="D2414" s="90">
        <v>50</v>
      </c>
      <c r="E2414" s="75" t="s">
        <v>5494</v>
      </c>
    </row>
    <row r="2415" spans="1:5">
      <c r="A2415" s="88">
        <v>202964322</v>
      </c>
      <c r="B2415" s="89" t="s">
        <v>4832</v>
      </c>
      <c r="C2415" s="88" t="s">
        <v>6590</v>
      </c>
      <c r="D2415" s="90">
        <v>50</v>
      </c>
      <c r="E2415" s="75" t="s">
        <v>5494</v>
      </c>
    </row>
    <row r="2416" spans="1:5">
      <c r="A2416" s="88">
        <v>202963938</v>
      </c>
      <c r="B2416" s="89" t="s">
        <v>4833</v>
      </c>
      <c r="C2416" s="88" t="s">
        <v>6591</v>
      </c>
      <c r="D2416" s="90">
        <v>0</v>
      </c>
      <c r="E2416" s="75" t="s">
        <v>5494</v>
      </c>
    </row>
    <row r="2417" spans="1:5">
      <c r="A2417" s="88">
        <v>202963946</v>
      </c>
      <c r="B2417" s="89" t="s">
        <v>4834</v>
      </c>
      <c r="C2417" s="88" t="s">
        <v>6592</v>
      </c>
      <c r="D2417" s="90">
        <v>50</v>
      </c>
      <c r="E2417" s="75" t="s">
        <v>5494</v>
      </c>
    </row>
    <row r="2418" spans="1:5">
      <c r="A2418" s="88">
        <v>202963941</v>
      </c>
      <c r="B2418" s="89" t="s">
        <v>4835</v>
      </c>
      <c r="C2418" s="88" t="s">
        <v>6593</v>
      </c>
      <c r="D2418" s="90">
        <v>50</v>
      </c>
      <c r="E2418" s="75" t="s">
        <v>5494</v>
      </c>
    </row>
    <row r="2419" spans="1:5">
      <c r="A2419" s="88">
        <v>202963951</v>
      </c>
      <c r="B2419" s="89" t="s">
        <v>4836</v>
      </c>
      <c r="C2419" s="88" t="s">
        <v>6594</v>
      </c>
      <c r="D2419" s="90">
        <v>50</v>
      </c>
      <c r="E2419" s="75" t="s">
        <v>5494</v>
      </c>
    </row>
    <row r="2420" spans="1:5">
      <c r="A2420" s="88">
        <v>202964014</v>
      </c>
      <c r="B2420" s="89" t="s">
        <v>4837</v>
      </c>
      <c r="C2420" s="88" t="s">
        <v>6595</v>
      </c>
      <c r="D2420" s="90">
        <v>0</v>
      </c>
      <c r="E2420" s="75" t="s">
        <v>5494</v>
      </c>
    </row>
    <row r="2421" spans="1:5">
      <c r="A2421" s="88">
        <v>202964015</v>
      </c>
      <c r="B2421" s="89" t="s">
        <v>4838</v>
      </c>
      <c r="C2421" s="88" t="s">
        <v>6596</v>
      </c>
      <c r="D2421" s="90">
        <v>50</v>
      </c>
      <c r="E2421" s="75" t="s">
        <v>5494</v>
      </c>
    </row>
    <row r="2422" spans="1:5">
      <c r="A2422" s="88">
        <v>202964017</v>
      </c>
      <c r="B2422" s="89" t="s">
        <v>4839</v>
      </c>
      <c r="C2422" s="88" t="s">
        <v>6597</v>
      </c>
      <c r="D2422" s="90">
        <v>50</v>
      </c>
      <c r="E2422" s="75" t="s">
        <v>5494</v>
      </c>
    </row>
    <row r="2423" spans="1:5">
      <c r="A2423" s="88">
        <v>202964016</v>
      </c>
      <c r="B2423" s="89" t="s">
        <v>4840</v>
      </c>
      <c r="C2423" s="88" t="s">
        <v>6598</v>
      </c>
      <c r="D2423" s="90">
        <v>50</v>
      </c>
      <c r="E2423" s="75" t="s">
        <v>5494</v>
      </c>
    </row>
    <row r="2424" spans="1:5">
      <c r="A2424" s="88">
        <v>202964217</v>
      </c>
      <c r="B2424" s="89" t="s">
        <v>4841</v>
      </c>
      <c r="C2424" s="88" t="s">
        <v>6599</v>
      </c>
      <c r="D2424" s="90">
        <v>50</v>
      </c>
      <c r="E2424" s="75" t="s">
        <v>5494</v>
      </c>
    </row>
    <row r="2425" spans="1:5">
      <c r="A2425" s="88">
        <v>202964435</v>
      </c>
      <c r="B2425" s="89" t="s">
        <v>4842</v>
      </c>
      <c r="C2425" s="88" t="s">
        <v>6600</v>
      </c>
      <c r="D2425" s="90">
        <v>50</v>
      </c>
      <c r="E2425" s="75" t="s">
        <v>5494</v>
      </c>
    </row>
    <row r="2426" spans="1:5">
      <c r="A2426" s="88">
        <v>202964530</v>
      </c>
      <c r="B2426" s="89" t="s">
        <v>4843</v>
      </c>
      <c r="C2426" s="88" t="s">
        <v>6601</v>
      </c>
      <c r="D2426" s="90">
        <v>50</v>
      </c>
      <c r="E2426" s="75" t="s">
        <v>5494</v>
      </c>
    </row>
    <row r="2427" spans="1:5">
      <c r="A2427" s="88">
        <v>202964221</v>
      </c>
      <c r="B2427" s="89" t="s">
        <v>4844</v>
      </c>
      <c r="C2427" s="88" t="s">
        <v>6602</v>
      </c>
      <c r="D2427" s="90">
        <v>50</v>
      </c>
      <c r="E2427" s="75" t="s">
        <v>5494</v>
      </c>
    </row>
    <row r="2428" spans="1:5">
      <c r="A2428" s="88">
        <v>202964437</v>
      </c>
      <c r="B2428" s="89" t="s">
        <v>4845</v>
      </c>
      <c r="C2428" s="88" t="s">
        <v>6603</v>
      </c>
      <c r="D2428" s="90">
        <v>50</v>
      </c>
      <c r="E2428" s="75" t="s">
        <v>5494</v>
      </c>
    </row>
    <row r="2429" spans="1:5">
      <c r="A2429" s="88">
        <v>202964531</v>
      </c>
      <c r="B2429" s="89" t="s">
        <v>4846</v>
      </c>
      <c r="C2429" s="88" t="s">
        <v>6604</v>
      </c>
      <c r="D2429" s="90">
        <v>50</v>
      </c>
      <c r="E2429" s="75" t="s">
        <v>5494</v>
      </c>
    </row>
    <row r="2430" spans="1:5">
      <c r="A2430" s="88">
        <v>203032146</v>
      </c>
      <c r="B2430" s="89" t="s">
        <v>4847</v>
      </c>
      <c r="C2430" s="88" t="s">
        <v>6605</v>
      </c>
      <c r="D2430" s="90">
        <v>50</v>
      </c>
      <c r="E2430" s="75" t="s">
        <v>5494</v>
      </c>
    </row>
    <row r="2431" spans="1:5">
      <c r="A2431" s="88">
        <v>202964436</v>
      </c>
      <c r="B2431" s="89" t="s">
        <v>4848</v>
      </c>
      <c r="C2431" s="88" t="s">
        <v>6606</v>
      </c>
      <c r="D2431" s="90">
        <v>50</v>
      </c>
      <c r="E2431" s="75" t="s">
        <v>5494</v>
      </c>
    </row>
    <row r="2432" spans="1:5">
      <c r="A2432" s="88">
        <v>202964529</v>
      </c>
      <c r="B2432" s="89" t="s">
        <v>4849</v>
      </c>
      <c r="C2432" s="88" t="s">
        <v>6607</v>
      </c>
      <c r="D2432" s="90">
        <v>50</v>
      </c>
      <c r="E2432" s="75" t="s">
        <v>5494</v>
      </c>
    </row>
    <row r="2433" spans="1:5">
      <c r="A2433" s="88">
        <v>202964223</v>
      </c>
      <c r="B2433" s="89" t="s">
        <v>4850</v>
      </c>
      <c r="C2433" s="88" t="s">
        <v>6608</v>
      </c>
      <c r="D2433" s="90">
        <v>50</v>
      </c>
      <c r="E2433" s="75" t="s">
        <v>5494</v>
      </c>
    </row>
    <row r="2434" spans="1:5">
      <c r="A2434" s="88">
        <v>202964438</v>
      </c>
      <c r="B2434" s="89" t="s">
        <v>4851</v>
      </c>
      <c r="C2434" s="88" t="s">
        <v>6609</v>
      </c>
      <c r="D2434" s="90">
        <v>50</v>
      </c>
      <c r="E2434" s="75" t="s">
        <v>5494</v>
      </c>
    </row>
    <row r="2435" spans="1:5">
      <c r="A2435" s="88">
        <v>202964539</v>
      </c>
      <c r="B2435" s="89" t="s">
        <v>4852</v>
      </c>
      <c r="C2435" s="88" t="s">
        <v>6610</v>
      </c>
      <c r="D2435" s="90">
        <v>50</v>
      </c>
      <c r="E2435" s="75" t="s">
        <v>5494</v>
      </c>
    </row>
    <row r="2436" spans="1:5">
      <c r="A2436" s="88">
        <v>202964227</v>
      </c>
      <c r="B2436" s="89" t="s">
        <v>4853</v>
      </c>
      <c r="C2436" s="88" t="s">
        <v>6611</v>
      </c>
      <c r="D2436" s="90">
        <v>50</v>
      </c>
      <c r="E2436" s="75" t="s">
        <v>5494</v>
      </c>
    </row>
    <row r="2437" spans="1:5">
      <c r="A2437" s="88">
        <v>202964439</v>
      </c>
      <c r="B2437" s="89" t="s">
        <v>4854</v>
      </c>
      <c r="C2437" s="88" t="s">
        <v>6612</v>
      </c>
      <c r="D2437" s="90">
        <v>50</v>
      </c>
      <c r="E2437" s="75" t="s">
        <v>5494</v>
      </c>
    </row>
    <row r="2438" spans="1:5">
      <c r="A2438" s="88">
        <v>202964533</v>
      </c>
      <c r="B2438" s="89" t="s">
        <v>4855</v>
      </c>
      <c r="C2438" s="88" t="s">
        <v>6613</v>
      </c>
      <c r="D2438" s="90">
        <v>50</v>
      </c>
      <c r="E2438" s="75" t="s">
        <v>5494</v>
      </c>
    </row>
    <row r="2439" spans="1:5">
      <c r="A2439" s="88">
        <v>202964230</v>
      </c>
      <c r="B2439" s="89" t="s">
        <v>4856</v>
      </c>
      <c r="C2439" s="88" t="s">
        <v>6614</v>
      </c>
      <c r="D2439" s="90">
        <v>50</v>
      </c>
      <c r="E2439" s="75" t="s">
        <v>5494</v>
      </c>
    </row>
    <row r="2440" spans="1:5">
      <c r="A2440" s="88">
        <v>202964442</v>
      </c>
      <c r="B2440" s="89" t="s">
        <v>4857</v>
      </c>
      <c r="C2440" s="88" t="s">
        <v>6615</v>
      </c>
      <c r="D2440" s="90">
        <v>50</v>
      </c>
      <c r="E2440" s="75" t="s">
        <v>5494</v>
      </c>
    </row>
    <row r="2441" spans="1:5">
      <c r="A2441" s="88">
        <v>202964535</v>
      </c>
      <c r="B2441" s="89" t="s">
        <v>4858</v>
      </c>
      <c r="C2441" s="88" t="s">
        <v>6616</v>
      </c>
      <c r="D2441" s="90">
        <v>50</v>
      </c>
      <c r="E2441" s="75" t="s">
        <v>5494</v>
      </c>
    </row>
    <row r="2442" spans="1:5">
      <c r="A2442" s="88">
        <v>203032145</v>
      </c>
      <c r="B2442" s="89" t="s">
        <v>4859</v>
      </c>
      <c r="C2442" s="88" t="s">
        <v>6617</v>
      </c>
      <c r="D2442" s="90">
        <v>50</v>
      </c>
      <c r="E2442" s="75" t="s">
        <v>5494</v>
      </c>
    </row>
    <row r="2443" spans="1:5">
      <c r="A2443" s="88">
        <v>202964440</v>
      </c>
      <c r="B2443" s="89" t="s">
        <v>4860</v>
      </c>
      <c r="C2443" s="88" t="s">
        <v>6618</v>
      </c>
      <c r="D2443" s="90">
        <v>50</v>
      </c>
      <c r="E2443" s="75" t="s">
        <v>5494</v>
      </c>
    </row>
    <row r="2444" spans="1:5">
      <c r="A2444" s="88">
        <v>202964534</v>
      </c>
      <c r="B2444" s="89" t="s">
        <v>4861</v>
      </c>
      <c r="C2444" s="88" t="s">
        <v>6619</v>
      </c>
      <c r="D2444" s="90">
        <v>50</v>
      </c>
      <c r="E2444" s="75" t="s">
        <v>5494</v>
      </c>
    </row>
    <row r="2445" spans="1:5">
      <c r="A2445" s="88">
        <v>202964218</v>
      </c>
      <c r="B2445" s="89" t="s">
        <v>4862</v>
      </c>
      <c r="C2445" s="88" t="s">
        <v>6620</v>
      </c>
      <c r="D2445" s="90">
        <v>50</v>
      </c>
      <c r="E2445" s="75" t="s">
        <v>5494</v>
      </c>
    </row>
    <row r="2446" spans="1:5">
      <c r="A2446" s="88">
        <v>202964441</v>
      </c>
      <c r="B2446" s="89" t="s">
        <v>4863</v>
      </c>
      <c r="C2446" s="88" t="s">
        <v>6621</v>
      </c>
      <c r="D2446" s="90">
        <v>50</v>
      </c>
      <c r="E2446" s="75" t="s">
        <v>5494</v>
      </c>
    </row>
    <row r="2447" spans="1:5">
      <c r="A2447" s="88">
        <v>202964540</v>
      </c>
      <c r="B2447" s="89" t="s">
        <v>4864</v>
      </c>
      <c r="C2447" s="88" t="s">
        <v>6622</v>
      </c>
      <c r="D2447" s="90">
        <v>50</v>
      </c>
      <c r="E2447" s="75" t="s">
        <v>5494</v>
      </c>
    </row>
    <row r="2448" spans="1:5">
      <c r="A2448" s="88">
        <v>202964220</v>
      </c>
      <c r="B2448" s="89" t="s">
        <v>4865</v>
      </c>
      <c r="C2448" s="88" t="s">
        <v>6623</v>
      </c>
      <c r="D2448" s="90">
        <v>50</v>
      </c>
      <c r="E2448" s="75" t="s">
        <v>5494</v>
      </c>
    </row>
    <row r="2449" spans="1:5">
      <c r="A2449" s="88">
        <v>202964444</v>
      </c>
      <c r="B2449" s="89" t="s">
        <v>4866</v>
      </c>
      <c r="C2449" s="88" t="s">
        <v>6624</v>
      </c>
      <c r="D2449" s="90">
        <v>50</v>
      </c>
      <c r="E2449" s="75" t="s">
        <v>5494</v>
      </c>
    </row>
    <row r="2450" spans="1:5">
      <c r="A2450" s="88">
        <v>202964537</v>
      </c>
      <c r="B2450" s="89" t="s">
        <v>4867</v>
      </c>
      <c r="C2450" s="88" t="s">
        <v>6625</v>
      </c>
      <c r="D2450" s="90">
        <v>50</v>
      </c>
      <c r="E2450" s="75" t="s">
        <v>5494</v>
      </c>
    </row>
    <row r="2451" spans="1:5">
      <c r="A2451" s="88">
        <v>202964222</v>
      </c>
      <c r="B2451" s="89" t="s">
        <v>4868</v>
      </c>
      <c r="C2451" s="88" t="s">
        <v>6626</v>
      </c>
      <c r="D2451" s="90">
        <v>50</v>
      </c>
      <c r="E2451" s="75" t="s">
        <v>5494</v>
      </c>
    </row>
    <row r="2452" spans="1:5">
      <c r="A2452" s="88">
        <v>202964443</v>
      </c>
      <c r="B2452" s="89" t="s">
        <v>4869</v>
      </c>
      <c r="C2452" s="88" t="s">
        <v>6627</v>
      </c>
      <c r="D2452" s="90">
        <v>50</v>
      </c>
      <c r="E2452" s="75" t="s">
        <v>5494</v>
      </c>
    </row>
    <row r="2453" spans="1:5">
      <c r="A2453" s="88">
        <v>202964538</v>
      </c>
      <c r="B2453" s="89" t="s">
        <v>4870</v>
      </c>
      <c r="C2453" s="88" t="s">
        <v>6628</v>
      </c>
      <c r="D2453" s="90">
        <v>50</v>
      </c>
      <c r="E2453" s="75" t="s">
        <v>5494</v>
      </c>
    </row>
    <row r="2454" spans="1:5">
      <c r="A2454" s="88">
        <v>203032144</v>
      </c>
      <c r="B2454" s="89" t="s">
        <v>4871</v>
      </c>
      <c r="C2454" s="88" t="s">
        <v>6629</v>
      </c>
      <c r="D2454" s="90">
        <v>50</v>
      </c>
      <c r="E2454" s="75" t="s">
        <v>5494</v>
      </c>
    </row>
    <row r="2455" spans="1:5">
      <c r="A2455" s="88">
        <v>202964447</v>
      </c>
      <c r="B2455" s="89" t="s">
        <v>4872</v>
      </c>
      <c r="C2455" s="88" t="s">
        <v>6630</v>
      </c>
      <c r="D2455" s="90">
        <v>50</v>
      </c>
      <c r="E2455" s="75" t="s">
        <v>5494</v>
      </c>
    </row>
    <row r="2456" spans="1:5">
      <c r="A2456" s="88">
        <v>202964536</v>
      </c>
      <c r="B2456" s="89" t="s">
        <v>4873</v>
      </c>
      <c r="C2456" s="88" t="s">
        <v>6631</v>
      </c>
      <c r="D2456" s="90">
        <v>50</v>
      </c>
      <c r="E2456" s="75" t="s">
        <v>5494</v>
      </c>
    </row>
    <row r="2457" spans="1:5">
      <c r="A2457" s="88">
        <v>202964225</v>
      </c>
      <c r="B2457" s="89" t="s">
        <v>4874</v>
      </c>
      <c r="C2457" s="88" t="s">
        <v>6632</v>
      </c>
      <c r="D2457" s="90">
        <v>50</v>
      </c>
      <c r="E2457" s="75" t="s">
        <v>5494</v>
      </c>
    </row>
    <row r="2458" spans="1:5">
      <c r="A2458" s="88">
        <v>202964445</v>
      </c>
      <c r="B2458" s="89" t="s">
        <v>4875</v>
      </c>
      <c r="C2458" s="88" t="s">
        <v>6633</v>
      </c>
      <c r="D2458" s="90">
        <v>50</v>
      </c>
      <c r="E2458" s="75" t="s">
        <v>5494</v>
      </c>
    </row>
    <row r="2459" spans="1:5">
      <c r="A2459" s="88">
        <v>202964541</v>
      </c>
      <c r="B2459" s="89" t="s">
        <v>4876</v>
      </c>
      <c r="C2459" s="88" t="s">
        <v>6634</v>
      </c>
      <c r="D2459" s="90">
        <v>50</v>
      </c>
      <c r="E2459" s="75" t="s">
        <v>5494</v>
      </c>
    </row>
    <row r="2460" spans="1:5">
      <c r="A2460" s="88">
        <v>202964228</v>
      </c>
      <c r="B2460" s="89" t="s">
        <v>4877</v>
      </c>
      <c r="C2460" s="88" t="s">
        <v>6635</v>
      </c>
      <c r="D2460" s="90">
        <v>50</v>
      </c>
      <c r="E2460" s="75" t="s">
        <v>5494</v>
      </c>
    </row>
    <row r="2461" spans="1:5">
      <c r="A2461" s="88">
        <v>202964446</v>
      </c>
      <c r="B2461" s="89" t="s">
        <v>4878</v>
      </c>
      <c r="C2461" s="88" t="s">
        <v>6636</v>
      </c>
      <c r="D2461" s="90">
        <v>50</v>
      </c>
      <c r="E2461" s="75" t="s">
        <v>5494</v>
      </c>
    </row>
    <row r="2462" spans="1:5">
      <c r="A2462" s="88">
        <v>202964542</v>
      </c>
      <c r="B2462" s="89" t="s">
        <v>4879</v>
      </c>
      <c r="C2462" s="88" t="s">
        <v>6637</v>
      </c>
      <c r="D2462" s="90">
        <v>50</v>
      </c>
      <c r="E2462" s="75" t="s">
        <v>5494</v>
      </c>
    </row>
    <row r="2463" spans="1:5">
      <c r="A2463" s="88">
        <v>202963944</v>
      </c>
      <c r="B2463" s="89" t="s">
        <v>4880</v>
      </c>
      <c r="C2463" s="88" t="s">
        <v>6638</v>
      </c>
      <c r="D2463" s="90">
        <v>0</v>
      </c>
      <c r="E2463" s="75" t="s">
        <v>5494</v>
      </c>
    </row>
    <row r="2464" spans="1:5">
      <c r="A2464" s="88">
        <v>202963934</v>
      </c>
      <c r="B2464" s="89" t="s">
        <v>4881</v>
      </c>
      <c r="C2464" s="88" t="s">
        <v>6639</v>
      </c>
      <c r="D2464" s="90">
        <v>50</v>
      </c>
      <c r="E2464" s="75" t="s">
        <v>5494</v>
      </c>
    </row>
    <row r="2465" spans="1:5">
      <c r="A2465" s="88">
        <v>202963942</v>
      </c>
      <c r="B2465" s="89" t="s">
        <v>4882</v>
      </c>
      <c r="C2465" s="88" t="s">
        <v>6640</v>
      </c>
      <c r="D2465" s="90">
        <v>0</v>
      </c>
      <c r="E2465" s="75" t="s">
        <v>5494</v>
      </c>
    </row>
    <row r="2466" spans="1:5">
      <c r="A2466" s="88">
        <v>202963935</v>
      </c>
      <c r="B2466" s="89" t="s">
        <v>4883</v>
      </c>
      <c r="C2466" s="88" t="s">
        <v>6641</v>
      </c>
      <c r="D2466" s="90">
        <v>50</v>
      </c>
      <c r="E2466" s="75" t="s">
        <v>5494</v>
      </c>
    </row>
    <row r="2467" spans="1:5">
      <c r="A2467" s="88">
        <v>203031377</v>
      </c>
      <c r="B2467" s="89" t="s">
        <v>4884</v>
      </c>
      <c r="C2467" s="88" t="s">
        <v>6642</v>
      </c>
      <c r="D2467" s="90">
        <v>0</v>
      </c>
      <c r="E2467" s="75" t="s">
        <v>5494</v>
      </c>
    </row>
    <row r="2468" spans="1:5">
      <c r="A2468" s="88">
        <v>203031376</v>
      </c>
      <c r="B2468" s="89" t="s">
        <v>4885</v>
      </c>
      <c r="C2468" s="88" t="s">
        <v>6643</v>
      </c>
      <c r="D2468" s="90">
        <v>50</v>
      </c>
      <c r="E2468" s="75" t="s">
        <v>5494</v>
      </c>
    </row>
    <row r="2469" spans="1:5">
      <c r="A2469" s="88">
        <v>202964040</v>
      </c>
      <c r="B2469" s="89" t="s">
        <v>4886</v>
      </c>
      <c r="C2469" s="88" t="s">
        <v>6644</v>
      </c>
      <c r="D2469" s="90">
        <v>50</v>
      </c>
      <c r="E2469" s="75" t="s">
        <v>5494</v>
      </c>
    </row>
    <row r="2470" spans="1:5">
      <c r="A2470" s="88">
        <v>202964043</v>
      </c>
      <c r="B2470" s="89" t="s">
        <v>4887</v>
      </c>
      <c r="C2470" s="88" t="s">
        <v>6645</v>
      </c>
      <c r="D2470" s="90">
        <v>50</v>
      </c>
      <c r="E2470" s="75" t="s">
        <v>5494</v>
      </c>
    </row>
    <row r="2471" spans="1:5">
      <c r="A2471" s="88">
        <v>202964224</v>
      </c>
      <c r="B2471" s="89" t="s">
        <v>4888</v>
      </c>
      <c r="C2471" s="88" t="s">
        <v>6646</v>
      </c>
      <c r="D2471" s="90">
        <v>50</v>
      </c>
      <c r="E2471" s="75" t="s">
        <v>5494</v>
      </c>
    </row>
    <row r="2472" spans="1:5">
      <c r="A2472" s="88">
        <v>202964490</v>
      </c>
      <c r="B2472" s="89" t="s">
        <v>4889</v>
      </c>
      <c r="C2472" s="88" t="s">
        <v>6647</v>
      </c>
      <c r="D2472" s="90">
        <v>50</v>
      </c>
      <c r="E2472" s="75" t="s">
        <v>5494</v>
      </c>
    </row>
    <row r="2473" spans="1:5">
      <c r="A2473" s="88">
        <v>202964267</v>
      </c>
      <c r="B2473" s="89" t="s">
        <v>4890</v>
      </c>
      <c r="C2473" s="88" t="s">
        <v>6648</v>
      </c>
      <c r="D2473" s="90">
        <v>50</v>
      </c>
      <c r="E2473" s="75" t="s">
        <v>5494</v>
      </c>
    </row>
    <row r="2474" spans="1:5">
      <c r="A2474" s="88">
        <v>202964229</v>
      </c>
      <c r="B2474" s="89" t="s">
        <v>4891</v>
      </c>
      <c r="C2474" s="88" t="s">
        <v>6649</v>
      </c>
      <c r="D2474" s="90">
        <v>50</v>
      </c>
      <c r="E2474" s="75" t="s">
        <v>5494</v>
      </c>
    </row>
    <row r="2475" spans="1:5">
      <c r="A2475" s="88">
        <v>202964477</v>
      </c>
      <c r="B2475" s="89" t="s">
        <v>4892</v>
      </c>
      <c r="C2475" s="88" t="s">
        <v>6650</v>
      </c>
      <c r="D2475" s="90">
        <v>50</v>
      </c>
      <c r="E2475" s="75" t="s">
        <v>5494</v>
      </c>
    </row>
    <row r="2476" spans="1:5">
      <c r="A2476" s="88">
        <v>202964261</v>
      </c>
      <c r="B2476" s="89" t="s">
        <v>4893</v>
      </c>
      <c r="C2476" s="88" t="s">
        <v>6651</v>
      </c>
      <c r="D2476" s="90">
        <v>50</v>
      </c>
      <c r="E2476" s="75" t="s">
        <v>5494</v>
      </c>
    </row>
    <row r="2477" spans="1:5">
      <c r="A2477" s="88">
        <v>203032149</v>
      </c>
      <c r="B2477" s="89" t="s">
        <v>4894</v>
      </c>
      <c r="C2477" s="88" t="s">
        <v>6652</v>
      </c>
      <c r="D2477" s="90">
        <v>50</v>
      </c>
      <c r="E2477" s="75" t="s">
        <v>5494</v>
      </c>
    </row>
    <row r="2478" spans="1:5">
      <c r="A2478" s="88">
        <v>202964478</v>
      </c>
      <c r="B2478" s="89" t="s">
        <v>4895</v>
      </c>
      <c r="C2478" s="88" t="s">
        <v>6653</v>
      </c>
      <c r="D2478" s="90">
        <v>50</v>
      </c>
      <c r="E2478" s="75" t="s">
        <v>5494</v>
      </c>
    </row>
    <row r="2479" spans="1:5">
      <c r="A2479" s="88">
        <v>202964264</v>
      </c>
      <c r="B2479" s="89" t="s">
        <v>4896</v>
      </c>
      <c r="C2479" s="88" t="s">
        <v>6654</v>
      </c>
      <c r="D2479" s="90">
        <v>50</v>
      </c>
      <c r="E2479" s="75" t="s">
        <v>5494</v>
      </c>
    </row>
    <row r="2480" spans="1:5">
      <c r="A2480" s="88">
        <v>202964231</v>
      </c>
      <c r="B2480" s="89" t="s">
        <v>4897</v>
      </c>
      <c r="C2480" s="88" t="s">
        <v>6655</v>
      </c>
      <c r="D2480" s="90">
        <v>50</v>
      </c>
      <c r="E2480" s="75" t="s">
        <v>5494</v>
      </c>
    </row>
    <row r="2481" spans="1:5">
      <c r="A2481" s="88">
        <v>202964479</v>
      </c>
      <c r="B2481" s="89" t="s">
        <v>4898</v>
      </c>
      <c r="C2481" s="88" t="s">
        <v>6656</v>
      </c>
      <c r="D2481" s="90">
        <v>50</v>
      </c>
      <c r="E2481" s="75" t="s">
        <v>5494</v>
      </c>
    </row>
    <row r="2482" spans="1:5">
      <c r="A2482" s="88">
        <v>202964262</v>
      </c>
      <c r="B2482" s="89" t="s">
        <v>4899</v>
      </c>
      <c r="C2482" s="88" t="s">
        <v>6657</v>
      </c>
      <c r="D2482" s="90">
        <v>50</v>
      </c>
      <c r="E2482" s="75" t="s">
        <v>5494</v>
      </c>
    </row>
    <row r="2483" spans="1:5">
      <c r="A2483" s="88">
        <v>202964232</v>
      </c>
      <c r="B2483" s="89" t="s">
        <v>4900</v>
      </c>
      <c r="C2483" s="88" t="s">
        <v>6658</v>
      </c>
      <c r="D2483" s="90">
        <v>50</v>
      </c>
      <c r="E2483" s="75" t="s">
        <v>5494</v>
      </c>
    </row>
    <row r="2484" spans="1:5">
      <c r="A2484" s="88">
        <v>202964480</v>
      </c>
      <c r="B2484" s="89" t="s">
        <v>4901</v>
      </c>
      <c r="C2484" s="88" t="s">
        <v>6659</v>
      </c>
      <c r="D2484" s="90">
        <v>50</v>
      </c>
      <c r="E2484" s="75" t="s">
        <v>5494</v>
      </c>
    </row>
    <row r="2485" spans="1:5">
      <c r="A2485" s="88">
        <v>202964265</v>
      </c>
      <c r="B2485" s="89" t="s">
        <v>4902</v>
      </c>
      <c r="C2485" s="88" t="s">
        <v>6660</v>
      </c>
      <c r="D2485" s="90">
        <v>50</v>
      </c>
      <c r="E2485" s="75" t="s">
        <v>5494</v>
      </c>
    </row>
    <row r="2486" spans="1:5">
      <c r="A2486" s="88">
        <v>202964216</v>
      </c>
      <c r="B2486" s="89" t="s">
        <v>4903</v>
      </c>
      <c r="C2486" s="88" t="s">
        <v>6661</v>
      </c>
      <c r="D2486" s="90">
        <v>50</v>
      </c>
      <c r="E2486" s="75" t="s">
        <v>5494</v>
      </c>
    </row>
    <row r="2487" spans="1:5">
      <c r="A2487" s="88">
        <v>202964481</v>
      </c>
      <c r="B2487" s="89" t="s">
        <v>4904</v>
      </c>
      <c r="C2487" s="88" t="s">
        <v>6662</v>
      </c>
      <c r="D2487" s="90">
        <v>50</v>
      </c>
      <c r="E2487" s="75" t="s">
        <v>5494</v>
      </c>
    </row>
    <row r="2488" spans="1:5">
      <c r="A2488" s="88">
        <v>202964266</v>
      </c>
      <c r="B2488" s="89" t="s">
        <v>4905</v>
      </c>
      <c r="C2488" s="88" t="s">
        <v>6663</v>
      </c>
      <c r="D2488" s="90">
        <v>50</v>
      </c>
      <c r="E2488" s="75" t="s">
        <v>5494</v>
      </c>
    </row>
    <row r="2489" spans="1:5">
      <c r="A2489" s="88">
        <v>203032148</v>
      </c>
      <c r="B2489" s="89" t="s">
        <v>4906</v>
      </c>
      <c r="C2489" s="88" t="s">
        <v>6664</v>
      </c>
      <c r="D2489" s="90">
        <v>50</v>
      </c>
      <c r="E2489" s="75" t="s">
        <v>5494</v>
      </c>
    </row>
    <row r="2490" spans="1:5">
      <c r="A2490" s="88">
        <v>202964483</v>
      </c>
      <c r="B2490" s="89" t="s">
        <v>4907</v>
      </c>
      <c r="C2490" s="88" t="s">
        <v>6665</v>
      </c>
      <c r="D2490" s="90">
        <v>50</v>
      </c>
      <c r="E2490" s="75" t="s">
        <v>5494</v>
      </c>
    </row>
    <row r="2491" spans="1:5">
      <c r="A2491" s="88">
        <v>202964263</v>
      </c>
      <c r="B2491" s="89" t="s">
        <v>4908</v>
      </c>
      <c r="C2491" s="88" t="s">
        <v>6666</v>
      </c>
      <c r="D2491" s="90">
        <v>50</v>
      </c>
      <c r="E2491" s="75" t="s">
        <v>5494</v>
      </c>
    </row>
    <row r="2492" spans="1:5">
      <c r="A2492" s="88">
        <v>202964234</v>
      </c>
      <c r="B2492" s="89" t="s">
        <v>4909</v>
      </c>
      <c r="C2492" s="88" t="s">
        <v>6667</v>
      </c>
      <c r="D2492" s="90">
        <v>50</v>
      </c>
      <c r="E2492" s="75" t="s">
        <v>5494</v>
      </c>
    </row>
    <row r="2493" spans="1:5">
      <c r="A2493" s="88">
        <v>202964484</v>
      </c>
      <c r="B2493" s="89" t="s">
        <v>4910</v>
      </c>
      <c r="C2493" s="88" t="s">
        <v>6668</v>
      </c>
      <c r="D2493" s="90">
        <v>50</v>
      </c>
      <c r="E2493" s="75" t="s">
        <v>5494</v>
      </c>
    </row>
    <row r="2494" spans="1:5">
      <c r="A2494" s="88">
        <v>202964271</v>
      </c>
      <c r="B2494" s="89" t="s">
        <v>4911</v>
      </c>
      <c r="C2494" s="88" t="s">
        <v>6669</v>
      </c>
      <c r="D2494" s="90">
        <v>50</v>
      </c>
      <c r="E2494" s="75" t="s">
        <v>5494</v>
      </c>
    </row>
    <row r="2495" spans="1:5">
      <c r="A2495" s="88">
        <v>202964235</v>
      </c>
      <c r="B2495" s="89" t="s">
        <v>4912</v>
      </c>
      <c r="C2495" s="88" t="s">
        <v>6670</v>
      </c>
      <c r="D2495" s="90">
        <v>50</v>
      </c>
      <c r="E2495" s="75" t="s">
        <v>5494</v>
      </c>
    </row>
    <row r="2496" spans="1:5">
      <c r="A2496" s="88">
        <v>202964486</v>
      </c>
      <c r="B2496" s="89" t="s">
        <v>4913</v>
      </c>
      <c r="C2496" s="88" t="s">
        <v>6671</v>
      </c>
      <c r="D2496" s="90">
        <v>50</v>
      </c>
      <c r="E2496" s="75" t="s">
        <v>5494</v>
      </c>
    </row>
    <row r="2497" spans="1:5">
      <c r="A2497" s="88">
        <v>202964269</v>
      </c>
      <c r="B2497" s="89" t="s">
        <v>4914</v>
      </c>
      <c r="C2497" s="88" t="s">
        <v>6672</v>
      </c>
      <c r="D2497" s="90">
        <v>50</v>
      </c>
      <c r="E2497" s="75" t="s">
        <v>5494</v>
      </c>
    </row>
    <row r="2498" spans="1:5">
      <c r="A2498" s="88">
        <v>202964237</v>
      </c>
      <c r="B2498" s="89" t="s">
        <v>4915</v>
      </c>
      <c r="C2498" s="88" t="s">
        <v>6673</v>
      </c>
      <c r="D2498" s="90">
        <v>50</v>
      </c>
      <c r="E2498" s="75" t="s">
        <v>5494</v>
      </c>
    </row>
    <row r="2499" spans="1:5">
      <c r="A2499" s="88">
        <v>202964485</v>
      </c>
      <c r="B2499" s="89" t="s">
        <v>4916</v>
      </c>
      <c r="C2499" s="88" t="s">
        <v>6674</v>
      </c>
      <c r="D2499" s="90">
        <v>50</v>
      </c>
      <c r="E2499" s="75" t="s">
        <v>5494</v>
      </c>
    </row>
    <row r="2500" spans="1:5">
      <c r="A2500" s="88">
        <v>202964270</v>
      </c>
      <c r="B2500" s="89" t="s">
        <v>4917</v>
      </c>
      <c r="C2500" s="88" t="s">
        <v>6675</v>
      </c>
      <c r="D2500" s="90">
        <v>50</v>
      </c>
      <c r="E2500" s="75" t="s">
        <v>5494</v>
      </c>
    </row>
    <row r="2501" spans="1:5">
      <c r="A2501" s="88">
        <v>203032147</v>
      </c>
      <c r="B2501" s="89" t="s">
        <v>4918</v>
      </c>
      <c r="C2501" s="88" t="s">
        <v>6676</v>
      </c>
      <c r="D2501" s="90">
        <v>50</v>
      </c>
      <c r="E2501" s="75" t="s">
        <v>5494</v>
      </c>
    </row>
    <row r="2502" spans="1:5">
      <c r="A2502" s="88">
        <v>202964487</v>
      </c>
      <c r="B2502" s="89" t="s">
        <v>4919</v>
      </c>
      <c r="C2502" s="88" t="s">
        <v>6677</v>
      </c>
      <c r="D2502" s="90">
        <v>50</v>
      </c>
      <c r="E2502" s="75" t="s">
        <v>5494</v>
      </c>
    </row>
    <row r="2503" spans="1:5">
      <c r="A2503" s="88">
        <v>202964272</v>
      </c>
      <c r="B2503" s="89" t="s">
        <v>4920</v>
      </c>
      <c r="C2503" s="88" t="s">
        <v>6678</v>
      </c>
      <c r="D2503" s="90">
        <v>50</v>
      </c>
      <c r="E2503" s="75" t="s">
        <v>5494</v>
      </c>
    </row>
    <row r="2504" spans="1:5">
      <c r="A2504" s="88">
        <v>202964236</v>
      </c>
      <c r="B2504" s="89" t="s">
        <v>4921</v>
      </c>
      <c r="C2504" s="88" t="s">
        <v>6679</v>
      </c>
      <c r="D2504" s="90">
        <v>50</v>
      </c>
      <c r="E2504" s="75" t="s">
        <v>5494</v>
      </c>
    </row>
    <row r="2505" spans="1:5">
      <c r="A2505" s="88">
        <v>202964488</v>
      </c>
      <c r="B2505" s="89" t="s">
        <v>4922</v>
      </c>
      <c r="C2505" s="88" t="s">
        <v>6680</v>
      </c>
      <c r="D2505" s="90">
        <v>50</v>
      </c>
      <c r="E2505" s="75" t="s">
        <v>5494</v>
      </c>
    </row>
    <row r="2506" spans="1:5">
      <c r="A2506" s="88">
        <v>202964268</v>
      </c>
      <c r="B2506" s="89" t="s">
        <v>4923</v>
      </c>
      <c r="C2506" s="88" t="s">
        <v>6681</v>
      </c>
      <c r="D2506" s="90">
        <v>50</v>
      </c>
      <c r="E2506" s="75" t="s">
        <v>5494</v>
      </c>
    </row>
    <row r="2507" spans="1:5">
      <c r="A2507" s="88">
        <v>202964238</v>
      </c>
      <c r="B2507" s="89" t="s">
        <v>4924</v>
      </c>
      <c r="C2507" s="88" t="s">
        <v>6682</v>
      </c>
      <c r="D2507" s="90">
        <v>50</v>
      </c>
      <c r="E2507" s="75" t="s">
        <v>5494</v>
      </c>
    </row>
    <row r="2508" spans="1:5">
      <c r="A2508" s="88">
        <v>202964489</v>
      </c>
      <c r="B2508" s="89" t="s">
        <v>4925</v>
      </c>
      <c r="C2508" s="88" t="s">
        <v>6683</v>
      </c>
      <c r="D2508" s="90">
        <v>50</v>
      </c>
      <c r="E2508" s="75" t="s">
        <v>5494</v>
      </c>
    </row>
    <row r="2509" spans="1:5">
      <c r="A2509" s="88">
        <v>202964273</v>
      </c>
      <c r="B2509" s="89" t="s">
        <v>4926</v>
      </c>
      <c r="C2509" s="88" t="s">
        <v>6684</v>
      </c>
      <c r="D2509" s="90">
        <v>50</v>
      </c>
      <c r="E2509" s="75" t="s">
        <v>5494</v>
      </c>
    </row>
    <row r="2510" spans="1:5">
      <c r="A2510" s="88">
        <v>202964275</v>
      </c>
      <c r="B2510" s="89" t="s">
        <v>4927</v>
      </c>
      <c r="C2510" s="88" t="s">
        <v>6685</v>
      </c>
      <c r="D2510" s="90">
        <v>50</v>
      </c>
      <c r="E2510" s="75" t="s">
        <v>5494</v>
      </c>
    </row>
    <row r="2511" spans="1:5">
      <c r="A2511" s="88">
        <v>202964274</v>
      </c>
      <c r="B2511" s="89" t="s">
        <v>4928</v>
      </c>
      <c r="C2511" s="88" t="s">
        <v>6686</v>
      </c>
      <c r="D2511" s="90">
        <v>50</v>
      </c>
      <c r="E2511" s="75" t="s">
        <v>5494</v>
      </c>
    </row>
    <row r="2512" spans="1:5">
      <c r="A2512" s="88">
        <v>203032152</v>
      </c>
      <c r="B2512" s="89" t="s">
        <v>4929</v>
      </c>
      <c r="C2512" s="88" t="s">
        <v>6687</v>
      </c>
      <c r="D2512" s="90">
        <v>50</v>
      </c>
      <c r="E2512" s="75" t="s">
        <v>5494</v>
      </c>
    </row>
    <row r="2513" spans="1:5">
      <c r="A2513" s="88">
        <v>202964278</v>
      </c>
      <c r="B2513" s="89" t="s">
        <v>4930</v>
      </c>
      <c r="C2513" s="88" t="s">
        <v>6688</v>
      </c>
      <c r="D2513" s="90">
        <v>50</v>
      </c>
      <c r="E2513" s="75" t="s">
        <v>5494</v>
      </c>
    </row>
    <row r="2514" spans="1:5">
      <c r="A2514" s="88">
        <v>202964242</v>
      </c>
      <c r="B2514" s="89" t="s">
        <v>4931</v>
      </c>
      <c r="C2514" s="88" t="s">
        <v>6689</v>
      </c>
      <c r="D2514" s="90">
        <v>50</v>
      </c>
      <c r="E2514" s="75" t="s">
        <v>5494</v>
      </c>
    </row>
    <row r="2515" spans="1:5">
      <c r="A2515" s="88">
        <v>202964277</v>
      </c>
      <c r="B2515" s="89" t="s">
        <v>4932</v>
      </c>
      <c r="C2515" s="88" t="s">
        <v>6690</v>
      </c>
      <c r="D2515" s="90">
        <v>50</v>
      </c>
      <c r="E2515" s="75" t="s">
        <v>5494</v>
      </c>
    </row>
    <row r="2516" spans="1:5">
      <c r="A2516" s="88">
        <v>202964282</v>
      </c>
      <c r="B2516" s="89" t="s">
        <v>4933</v>
      </c>
      <c r="C2516" s="88" t="s">
        <v>6691</v>
      </c>
      <c r="D2516" s="90">
        <v>50</v>
      </c>
      <c r="E2516" s="75" t="s">
        <v>5494</v>
      </c>
    </row>
    <row r="2517" spans="1:5">
      <c r="A2517" s="88">
        <v>202964276</v>
      </c>
      <c r="B2517" s="89" t="s">
        <v>4934</v>
      </c>
      <c r="C2517" s="88" t="s">
        <v>6692</v>
      </c>
      <c r="D2517" s="90">
        <v>50</v>
      </c>
      <c r="E2517" s="75" t="s">
        <v>5494</v>
      </c>
    </row>
    <row r="2518" spans="1:5">
      <c r="A2518" s="88">
        <v>203032151</v>
      </c>
      <c r="B2518" s="89" t="s">
        <v>4935</v>
      </c>
      <c r="C2518" s="88" t="s">
        <v>6693</v>
      </c>
      <c r="D2518" s="90">
        <v>50</v>
      </c>
      <c r="E2518" s="75" t="s">
        <v>5494</v>
      </c>
    </row>
    <row r="2519" spans="1:5">
      <c r="A2519" s="88">
        <v>202964281</v>
      </c>
      <c r="B2519" s="89" t="s">
        <v>4936</v>
      </c>
      <c r="C2519" s="88" t="s">
        <v>6694</v>
      </c>
      <c r="D2519" s="90">
        <v>50</v>
      </c>
      <c r="E2519" s="75" t="s">
        <v>5494</v>
      </c>
    </row>
    <row r="2520" spans="1:5">
      <c r="A2520" s="88">
        <v>202964240</v>
      </c>
      <c r="B2520" s="89" t="s">
        <v>4937</v>
      </c>
      <c r="C2520" s="88" t="s">
        <v>6695</v>
      </c>
      <c r="D2520" s="90">
        <v>50</v>
      </c>
      <c r="E2520" s="75" t="s">
        <v>5494</v>
      </c>
    </row>
    <row r="2521" spans="1:5">
      <c r="A2521" s="88">
        <v>202964279</v>
      </c>
      <c r="B2521" s="89" t="s">
        <v>4938</v>
      </c>
      <c r="C2521" s="88" t="s">
        <v>6696</v>
      </c>
      <c r="D2521" s="90">
        <v>50</v>
      </c>
      <c r="E2521" s="75" t="s">
        <v>5494</v>
      </c>
    </row>
    <row r="2522" spans="1:5">
      <c r="A2522" s="88">
        <v>202964280</v>
      </c>
      <c r="B2522" s="89" t="s">
        <v>4939</v>
      </c>
      <c r="C2522" s="88" t="s">
        <v>6697</v>
      </c>
      <c r="D2522" s="90">
        <v>50</v>
      </c>
      <c r="E2522" s="75" t="s">
        <v>5494</v>
      </c>
    </row>
    <row r="2523" spans="1:5">
      <c r="A2523" s="88">
        <v>202964283</v>
      </c>
      <c r="B2523" s="89" t="s">
        <v>4940</v>
      </c>
      <c r="C2523" s="88" t="s">
        <v>6698</v>
      </c>
      <c r="D2523" s="90">
        <v>50</v>
      </c>
      <c r="E2523" s="75" t="s">
        <v>5494</v>
      </c>
    </row>
    <row r="2524" spans="1:5">
      <c r="A2524" s="88">
        <v>203032150</v>
      </c>
      <c r="B2524" s="89" t="s">
        <v>4941</v>
      </c>
      <c r="C2524" s="88" t="s">
        <v>6699</v>
      </c>
      <c r="D2524" s="90">
        <v>50</v>
      </c>
      <c r="E2524" s="75" t="s">
        <v>5494</v>
      </c>
    </row>
    <row r="2525" spans="1:5">
      <c r="A2525" s="88">
        <v>202964284</v>
      </c>
      <c r="B2525" s="89" t="s">
        <v>4942</v>
      </c>
      <c r="C2525" s="88" t="s">
        <v>6700</v>
      </c>
      <c r="D2525" s="90">
        <v>50</v>
      </c>
      <c r="E2525" s="75" t="s">
        <v>5494</v>
      </c>
    </row>
    <row r="2526" spans="1:5">
      <c r="A2526" s="88">
        <v>202964246</v>
      </c>
      <c r="B2526" s="89" t="s">
        <v>4943</v>
      </c>
      <c r="C2526" s="88" t="s">
        <v>6701</v>
      </c>
      <c r="D2526" s="90">
        <v>50</v>
      </c>
      <c r="E2526" s="75" t="s">
        <v>5494</v>
      </c>
    </row>
    <row r="2527" spans="1:5">
      <c r="A2527" s="88">
        <v>202964286</v>
      </c>
      <c r="B2527" s="89" t="s">
        <v>4944</v>
      </c>
      <c r="C2527" s="88" t="s">
        <v>6702</v>
      </c>
      <c r="D2527" s="90">
        <v>50</v>
      </c>
      <c r="E2527" s="75" t="s">
        <v>5494</v>
      </c>
    </row>
    <row r="2528" spans="1:5">
      <c r="A2528" s="88">
        <v>202964244</v>
      </c>
      <c r="B2528" s="89" t="s">
        <v>4945</v>
      </c>
      <c r="C2528" s="88" t="s">
        <v>6703</v>
      </c>
      <c r="D2528" s="90">
        <v>50</v>
      </c>
      <c r="E2528" s="75" t="s">
        <v>5494</v>
      </c>
    </row>
    <row r="2529" spans="1:5">
      <c r="A2529" s="88">
        <v>202964285</v>
      </c>
      <c r="B2529" s="89" t="s">
        <v>4946</v>
      </c>
      <c r="C2529" s="88" t="s">
        <v>6704</v>
      </c>
      <c r="D2529" s="90">
        <v>50</v>
      </c>
      <c r="E2529" s="75" t="s">
        <v>5494</v>
      </c>
    </row>
    <row r="2530" spans="1:5">
      <c r="A2530" s="88">
        <v>202964650</v>
      </c>
      <c r="B2530" s="89" t="s">
        <v>4947</v>
      </c>
      <c r="C2530" s="88" t="s">
        <v>6705</v>
      </c>
      <c r="D2530" s="90">
        <v>50</v>
      </c>
      <c r="E2530" s="75" t="s">
        <v>5494</v>
      </c>
    </row>
    <row r="2531" spans="1:5">
      <c r="A2531" s="88">
        <v>202964661</v>
      </c>
      <c r="B2531" s="89" t="s">
        <v>4948</v>
      </c>
      <c r="C2531" s="88" t="s">
        <v>6706</v>
      </c>
      <c r="D2531" s="90">
        <v>50</v>
      </c>
      <c r="E2531" s="75" t="s">
        <v>5494</v>
      </c>
    </row>
    <row r="2532" spans="1:5">
      <c r="A2532" s="88">
        <v>202964648</v>
      </c>
      <c r="B2532" s="89" t="s">
        <v>4949</v>
      </c>
      <c r="C2532" s="88" t="s">
        <v>6707</v>
      </c>
      <c r="D2532" s="90">
        <v>50</v>
      </c>
      <c r="E2532" s="75" t="s">
        <v>5494</v>
      </c>
    </row>
    <row r="2533" spans="1:5">
      <c r="A2533" s="88">
        <v>202964673</v>
      </c>
      <c r="B2533" s="89" t="s">
        <v>4950</v>
      </c>
      <c r="C2533" s="88" t="s">
        <v>6708</v>
      </c>
      <c r="D2533" s="90">
        <v>50</v>
      </c>
      <c r="E2533" s="75" t="s">
        <v>5494</v>
      </c>
    </row>
    <row r="2534" spans="1:5">
      <c r="A2534" s="88">
        <v>202964659</v>
      </c>
      <c r="B2534" s="89" t="s">
        <v>4951</v>
      </c>
      <c r="C2534" s="88" t="s">
        <v>6709</v>
      </c>
      <c r="D2534" s="90">
        <v>50</v>
      </c>
      <c r="E2534" s="75" t="s">
        <v>5494</v>
      </c>
    </row>
    <row r="2535" spans="1:5">
      <c r="A2535" s="88">
        <v>202964638</v>
      </c>
      <c r="B2535" s="89" t="s">
        <v>4952</v>
      </c>
      <c r="C2535" s="88" t="s">
        <v>6710</v>
      </c>
      <c r="D2535" s="90">
        <v>50</v>
      </c>
      <c r="E2535" s="75" t="s">
        <v>5494</v>
      </c>
    </row>
    <row r="2536" spans="1:5">
      <c r="A2536" s="88">
        <v>202964642</v>
      </c>
      <c r="B2536" s="89" t="s">
        <v>4953</v>
      </c>
      <c r="C2536" s="88" t="s">
        <v>6711</v>
      </c>
      <c r="D2536" s="90">
        <v>50</v>
      </c>
      <c r="E2536" s="75" t="s">
        <v>5494</v>
      </c>
    </row>
    <row r="2537" spans="1:5">
      <c r="A2537" s="88">
        <v>202964641</v>
      </c>
      <c r="B2537" s="89" t="s">
        <v>4954</v>
      </c>
      <c r="C2537" s="88" t="s">
        <v>6712</v>
      </c>
      <c r="D2537" s="90">
        <v>50</v>
      </c>
      <c r="E2537" s="75" t="s">
        <v>5494</v>
      </c>
    </row>
    <row r="2538" spans="1:5">
      <c r="A2538" s="88">
        <v>202964643</v>
      </c>
      <c r="B2538" s="89" t="s">
        <v>4955</v>
      </c>
      <c r="C2538" s="88" t="s">
        <v>6713</v>
      </c>
      <c r="D2538" s="90">
        <v>50</v>
      </c>
      <c r="E2538" s="75" t="s">
        <v>5494</v>
      </c>
    </row>
    <row r="2539" spans="1:5">
      <c r="A2539" s="88">
        <v>202964662</v>
      </c>
      <c r="B2539" s="89" t="s">
        <v>4956</v>
      </c>
      <c r="C2539" s="88" t="s">
        <v>6714</v>
      </c>
      <c r="D2539" s="90">
        <v>50</v>
      </c>
      <c r="E2539" s="75" t="s">
        <v>5494</v>
      </c>
    </row>
    <row r="2540" spans="1:5">
      <c r="A2540" s="88">
        <v>202964674</v>
      </c>
      <c r="B2540" s="89" t="s">
        <v>4957</v>
      </c>
      <c r="C2540" s="88" t="s">
        <v>6715</v>
      </c>
      <c r="D2540" s="90">
        <v>50</v>
      </c>
      <c r="E2540" s="75" t="s">
        <v>5494</v>
      </c>
    </row>
    <row r="2541" spans="1:5">
      <c r="A2541" s="88">
        <v>202964660</v>
      </c>
      <c r="B2541" s="89" t="s">
        <v>4958</v>
      </c>
      <c r="C2541" s="88" t="s">
        <v>6716</v>
      </c>
      <c r="D2541" s="90">
        <v>50</v>
      </c>
      <c r="E2541" s="75" t="s">
        <v>5494</v>
      </c>
    </row>
    <row r="2542" spans="1:5">
      <c r="A2542" s="88">
        <v>202964663</v>
      </c>
      <c r="B2542" s="89" t="s">
        <v>4959</v>
      </c>
      <c r="C2542" s="88" t="s">
        <v>6717</v>
      </c>
      <c r="D2542" s="90">
        <v>50</v>
      </c>
      <c r="E2542" s="75" t="s">
        <v>5494</v>
      </c>
    </row>
    <row r="2543" spans="1:5">
      <c r="A2543" s="88">
        <v>202964636</v>
      </c>
      <c r="B2543" s="89" t="s">
        <v>4960</v>
      </c>
      <c r="C2543" s="88" t="s">
        <v>6718</v>
      </c>
      <c r="D2543" s="90">
        <v>50</v>
      </c>
      <c r="E2543" s="75" t="s">
        <v>5494</v>
      </c>
    </row>
    <row r="2544" spans="1:5">
      <c r="A2544" s="88">
        <v>202964644</v>
      </c>
      <c r="B2544" s="89" t="s">
        <v>4961</v>
      </c>
      <c r="C2544" s="88" t="s">
        <v>6719</v>
      </c>
      <c r="D2544" s="90">
        <v>50</v>
      </c>
      <c r="E2544" s="75" t="s">
        <v>5494</v>
      </c>
    </row>
    <row r="2545" spans="1:5">
      <c r="A2545" s="88">
        <v>202964664</v>
      </c>
      <c r="B2545" s="89" t="s">
        <v>4962</v>
      </c>
      <c r="C2545" s="88" t="s">
        <v>6720</v>
      </c>
      <c r="D2545" s="90">
        <v>50</v>
      </c>
      <c r="E2545" s="75" t="s">
        <v>5494</v>
      </c>
    </row>
    <row r="2546" spans="1:5">
      <c r="A2546" s="88">
        <v>202964639</v>
      </c>
      <c r="B2546" s="89" t="s">
        <v>4963</v>
      </c>
      <c r="C2546" s="88" t="s">
        <v>6721</v>
      </c>
      <c r="D2546" s="90">
        <v>50</v>
      </c>
      <c r="E2546" s="75" t="s">
        <v>5494</v>
      </c>
    </row>
    <row r="2547" spans="1:5">
      <c r="A2547" s="88">
        <v>202964646</v>
      </c>
      <c r="B2547" s="89" t="s">
        <v>4964</v>
      </c>
      <c r="C2547" s="88" t="s">
        <v>6722</v>
      </c>
      <c r="D2547" s="90">
        <v>50</v>
      </c>
      <c r="E2547" s="75" t="s">
        <v>5494</v>
      </c>
    </row>
    <row r="2548" spans="1:5">
      <c r="A2548" s="88">
        <v>202964652</v>
      </c>
      <c r="B2548" s="89" t="s">
        <v>4965</v>
      </c>
      <c r="C2548" s="88" t="s">
        <v>6723</v>
      </c>
      <c r="D2548" s="90">
        <v>50</v>
      </c>
      <c r="E2548" s="75" t="s">
        <v>5494</v>
      </c>
    </row>
    <row r="2549" spans="1:5">
      <c r="A2549" s="88">
        <v>202964637</v>
      </c>
      <c r="B2549" s="89" t="s">
        <v>4966</v>
      </c>
      <c r="C2549" s="88" t="s">
        <v>6724</v>
      </c>
      <c r="D2549" s="90">
        <v>50</v>
      </c>
      <c r="E2549" s="75" t="s">
        <v>5494</v>
      </c>
    </row>
    <row r="2550" spans="1:5">
      <c r="A2550" s="88">
        <v>202964645</v>
      </c>
      <c r="B2550" s="89" t="s">
        <v>4967</v>
      </c>
      <c r="C2550" s="88" t="s">
        <v>6725</v>
      </c>
      <c r="D2550" s="90">
        <v>50</v>
      </c>
      <c r="E2550" s="75" t="s">
        <v>5494</v>
      </c>
    </row>
    <row r="2551" spans="1:5">
      <c r="A2551" s="88">
        <v>202964654</v>
      </c>
      <c r="B2551" s="89" t="s">
        <v>4968</v>
      </c>
      <c r="C2551" s="88" t="s">
        <v>6726</v>
      </c>
      <c r="D2551" s="90">
        <v>50</v>
      </c>
      <c r="E2551" s="75" t="s">
        <v>5494</v>
      </c>
    </row>
    <row r="2552" spans="1:5">
      <c r="A2552" s="88">
        <v>202964655</v>
      </c>
      <c r="B2552" s="89" t="s">
        <v>4969</v>
      </c>
      <c r="C2552" s="88" t="s">
        <v>6727</v>
      </c>
      <c r="D2552" s="90">
        <v>50</v>
      </c>
      <c r="E2552" s="75" t="s">
        <v>5494</v>
      </c>
    </row>
    <row r="2553" spans="1:5">
      <c r="A2553" s="88">
        <v>202964647</v>
      </c>
      <c r="B2553" s="89" t="s">
        <v>4970</v>
      </c>
      <c r="C2553" s="88" t="s">
        <v>6728</v>
      </c>
      <c r="D2553" s="90">
        <v>50</v>
      </c>
      <c r="E2553" s="75" t="s">
        <v>5494</v>
      </c>
    </row>
    <row r="2554" spans="1:5">
      <c r="A2554" s="88">
        <v>202964665</v>
      </c>
      <c r="B2554" s="89" t="s">
        <v>4971</v>
      </c>
      <c r="C2554" s="88" t="s">
        <v>6729</v>
      </c>
      <c r="D2554" s="90">
        <v>50</v>
      </c>
      <c r="E2554" s="75" t="s">
        <v>5494</v>
      </c>
    </row>
    <row r="2555" spans="1:5">
      <c r="A2555" s="88">
        <v>202964676</v>
      </c>
      <c r="B2555" s="89" t="s">
        <v>4972</v>
      </c>
      <c r="C2555" s="88" t="s">
        <v>6730</v>
      </c>
      <c r="D2555" s="90">
        <v>50</v>
      </c>
      <c r="E2555" s="75" t="s">
        <v>5494</v>
      </c>
    </row>
    <row r="2556" spans="1:5">
      <c r="A2556" s="88">
        <v>202964649</v>
      </c>
      <c r="B2556" s="89" t="s">
        <v>4973</v>
      </c>
      <c r="C2556" s="88" t="s">
        <v>6731</v>
      </c>
      <c r="D2556" s="90">
        <v>50</v>
      </c>
      <c r="E2556" s="75" t="s">
        <v>5494</v>
      </c>
    </row>
    <row r="2557" spans="1:5">
      <c r="A2557" s="88">
        <v>202964672</v>
      </c>
      <c r="B2557" s="89" t="s">
        <v>4974</v>
      </c>
      <c r="C2557" s="88" t="s">
        <v>6732</v>
      </c>
      <c r="D2557" s="90">
        <v>50</v>
      </c>
      <c r="E2557" s="75" t="s">
        <v>5494</v>
      </c>
    </row>
    <row r="2558" spans="1:5">
      <c r="A2558" s="88">
        <v>202964561</v>
      </c>
      <c r="B2558" s="89" t="s">
        <v>4975</v>
      </c>
      <c r="C2558" s="88" t="s">
        <v>6733</v>
      </c>
      <c r="D2558" s="90">
        <v>50</v>
      </c>
      <c r="E2558" s="75" t="s">
        <v>5494</v>
      </c>
    </row>
    <row r="2559" spans="1:5">
      <c r="A2559" s="88">
        <v>202964575</v>
      </c>
      <c r="B2559" s="89" t="s">
        <v>1520</v>
      </c>
      <c r="C2559" s="88" t="s">
        <v>6734</v>
      </c>
      <c r="D2559" s="90">
        <v>50</v>
      </c>
      <c r="E2559" s="75" t="s">
        <v>5494</v>
      </c>
    </row>
    <row r="2560" spans="1:5">
      <c r="A2560" s="88">
        <v>202964580</v>
      </c>
      <c r="B2560" s="89" t="s">
        <v>4976</v>
      </c>
      <c r="C2560" s="88" t="s">
        <v>6735</v>
      </c>
      <c r="D2560" s="90">
        <v>50</v>
      </c>
      <c r="E2560" s="75" t="s">
        <v>5494</v>
      </c>
    </row>
    <row r="2561" spans="1:5">
      <c r="A2561" s="88">
        <v>202964571</v>
      </c>
      <c r="B2561" s="89" t="s">
        <v>4977</v>
      </c>
      <c r="C2561" s="88" t="s">
        <v>6736</v>
      </c>
      <c r="D2561" s="90">
        <v>50</v>
      </c>
      <c r="E2561" s="75" t="s">
        <v>5494</v>
      </c>
    </row>
    <row r="2562" spans="1:5">
      <c r="A2562" s="88">
        <v>202964547</v>
      </c>
      <c r="B2562" s="89" t="s">
        <v>4978</v>
      </c>
      <c r="C2562" s="88" t="s">
        <v>6737</v>
      </c>
      <c r="D2562" s="90">
        <v>50</v>
      </c>
      <c r="E2562" s="75" t="s">
        <v>5494</v>
      </c>
    </row>
    <row r="2563" spans="1:5">
      <c r="A2563" s="88">
        <v>202964552</v>
      </c>
      <c r="B2563" s="89" t="s">
        <v>4979</v>
      </c>
      <c r="C2563" s="88" t="s">
        <v>6738</v>
      </c>
      <c r="D2563" s="90">
        <v>50</v>
      </c>
      <c r="E2563" s="75" t="s">
        <v>5494</v>
      </c>
    </row>
    <row r="2564" spans="1:5">
      <c r="A2564" s="88">
        <v>202964553</v>
      </c>
      <c r="B2564" s="89" t="s">
        <v>4980</v>
      </c>
      <c r="C2564" s="88" t="s">
        <v>6739</v>
      </c>
      <c r="D2564" s="90">
        <v>50</v>
      </c>
      <c r="E2564" s="75" t="s">
        <v>5494</v>
      </c>
    </row>
    <row r="2565" spans="1:5">
      <c r="A2565" s="88">
        <v>202964556</v>
      </c>
      <c r="B2565" s="89" t="s">
        <v>4981</v>
      </c>
      <c r="C2565" s="88" t="s">
        <v>6740</v>
      </c>
      <c r="D2565" s="90">
        <v>50</v>
      </c>
      <c r="E2565" s="75" t="s">
        <v>5494</v>
      </c>
    </row>
    <row r="2566" spans="1:5">
      <c r="A2566" s="88">
        <v>202964562</v>
      </c>
      <c r="B2566" s="89" t="s">
        <v>4982</v>
      </c>
      <c r="C2566" s="88" t="s">
        <v>6741</v>
      </c>
      <c r="D2566" s="90">
        <v>50</v>
      </c>
      <c r="E2566" s="75" t="s">
        <v>5494</v>
      </c>
    </row>
    <row r="2567" spans="1:5">
      <c r="A2567" s="88">
        <v>202964582</v>
      </c>
      <c r="B2567" s="89" t="s">
        <v>4983</v>
      </c>
      <c r="C2567" s="88" t="s">
        <v>6742</v>
      </c>
      <c r="D2567" s="90">
        <v>50</v>
      </c>
      <c r="E2567" s="75" t="s">
        <v>5494</v>
      </c>
    </row>
    <row r="2568" spans="1:5">
      <c r="A2568" s="88">
        <v>202964573</v>
      </c>
      <c r="B2568" s="89" t="s">
        <v>4984</v>
      </c>
      <c r="C2568" s="88" t="s">
        <v>6743</v>
      </c>
      <c r="D2568" s="90">
        <v>50</v>
      </c>
      <c r="E2568" s="75" t="s">
        <v>5494</v>
      </c>
    </row>
    <row r="2569" spans="1:5">
      <c r="A2569" s="88">
        <v>202964563</v>
      </c>
      <c r="B2569" s="89" t="s">
        <v>4985</v>
      </c>
      <c r="C2569" s="88" t="s">
        <v>6744</v>
      </c>
      <c r="D2569" s="90">
        <v>50</v>
      </c>
      <c r="E2569" s="75" t="s">
        <v>5494</v>
      </c>
    </row>
    <row r="2570" spans="1:5">
      <c r="A2570" s="88">
        <v>202964544</v>
      </c>
      <c r="B2570" s="89" t="s">
        <v>4986</v>
      </c>
      <c r="C2570" s="88" t="s">
        <v>6745</v>
      </c>
      <c r="D2570" s="90">
        <v>50</v>
      </c>
      <c r="E2570" s="75" t="s">
        <v>5494</v>
      </c>
    </row>
    <row r="2571" spans="1:5">
      <c r="A2571" s="88">
        <v>202964559</v>
      </c>
      <c r="B2571" s="89" t="s">
        <v>4987</v>
      </c>
      <c r="C2571" s="88" t="s">
        <v>6746</v>
      </c>
      <c r="D2571" s="90">
        <v>50</v>
      </c>
      <c r="E2571" s="75" t="s">
        <v>5494</v>
      </c>
    </row>
    <row r="2572" spans="1:5">
      <c r="A2572" s="88">
        <v>202964565</v>
      </c>
      <c r="B2572" s="89" t="s">
        <v>4988</v>
      </c>
      <c r="C2572" s="88" t="s">
        <v>6747</v>
      </c>
      <c r="D2572" s="90">
        <v>50</v>
      </c>
      <c r="E2572" s="75" t="s">
        <v>5494</v>
      </c>
    </row>
    <row r="2573" spans="1:5">
      <c r="A2573" s="88">
        <v>202964546</v>
      </c>
      <c r="B2573" s="89" t="s">
        <v>4989</v>
      </c>
      <c r="C2573" s="88" t="s">
        <v>6748</v>
      </c>
      <c r="D2573" s="90">
        <v>50</v>
      </c>
      <c r="E2573" s="75" t="s">
        <v>5494</v>
      </c>
    </row>
    <row r="2574" spans="1:5">
      <c r="A2574" s="88">
        <v>202964560</v>
      </c>
      <c r="B2574" s="89" t="s">
        <v>4990</v>
      </c>
      <c r="C2574" s="88" t="s">
        <v>6749</v>
      </c>
      <c r="D2574" s="90">
        <v>50</v>
      </c>
      <c r="E2574" s="75" t="s">
        <v>5494</v>
      </c>
    </row>
    <row r="2575" spans="1:5">
      <c r="A2575" s="88">
        <v>202964564</v>
      </c>
      <c r="B2575" s="89" t="s">
        <v>4991</v>
      </c>
      <c r="C2575" s="88" t="s">
        <v>6750</v>
      </c>
      <c r="D2575" s="90">
        <v>50</v>
      </c>
      <c r="E2575" s="75" t="s">
        <v>5494</v>
      </c>
    </row>
    <row r="2576" spans="1:5">
      <c r="A2576" s="88">
        <v>202964549</v>
      </c>
      <c r="B2576" s="89" t="s">
        <v>4992</v>
      </c>
      <c r="C2576" s="88" t="s">
        <v>6751</v>
      </c>
      <c r="D2576" s="90">
        <v>50</v>
      </c>
      <c r="E2576" s="75" t="s">
        <v>5494</v>
      </c>
    </row>
    <row r="2577" spans="1:5">
      <c r="A2577" s="88">
        <v>202964569</v>
      </c>
      <c r="B2577" s="89" t="s">
        <v>4993</v>
      </c>
      <c r="C2577" s="88" t="s">
        <v>6752</v>
      </c>
      <c r="D2577" s="90">
        <v>50</v>
      </c>
      <c r="E2577" s="75" t="s">
        <v>5494</v>
      </c>
    </row>
    <row r="2578" spans="1:5">
      <c r="A2578" s="88">
        <v>202964557</v>
      </c>
      <c r="B2578" s="89" t="s">
        <v>4994</v>
      </c>
      <c r="C2578" s="88" t="s">
        <v>6753</v>
      </c>
      <c r="D2578" s="90">
        <v>50</v>
      </c>
      <c r="E2578" s="75" t="s">
        <v>5494</v>
      </c>
    </row>
    <row r="2579" spans="1:5">
      <c r="A2579" s="88">
        <v>202964551</v>
      </c>
      <c r="B2579" s="89" t="s">
        <v>4995</v>
      </c>
      <c r="C2579" s="88" t="s">
        <v>6754</v>
      </c>
      <c r="D2579" s="90">
        <v>50</v>
      </c>
      <c r="E2579" s="75" t="s">
        <v>5494</v>
      </c>
    </row>
    <row r="2580" spans="1:5">
      <c r="A2580" s="88">
        <v>202964567</v>
      </c>
      <c r="B2580" s="89" t="s">
        <v>4996</v>
      </c>
      <c r="C2580" s="88" t="s">
        <v>6755</v>
      </c>
      <c r="D2580" s="90">
        <v>50</v>
      </c>
      <c r="E2580" s="75" t="s">
        <v>5494</v>
      </c>
    </row>
    <row r="2581" spans="1:5">
      <c r="A2581" s="88">
        <v>202964587</v>
      </c>
      <c r="B2581" s="89" t="s">
        <v>4997</v>
      </c>
      <c r="C2581" s="88" t="s">
        <v>6756</v>
      </c>
      <c r="D2581" s="90">
        <v>50</v>
      </c>
      <c r="E2581" s="75" t="s">
        <v>5494</v>
      </c>
    </row>
    <row r="2582" spans="1:5">
      <c r="A2582" s="88">
        <v>202964555</v>
      </c>
      <c r="B2582" s="89" t="s">
        <v>4998</v>
      </c>
      <c r="C2582" s="88" t="s">
        <v>6757</v>
      </c>
      <c r="D2582" s="90">
        <v>50</v>
      </c>
      <c r="E2582" s="75" t="s">
        <v>5494</v>
      </c>
    </row>
    <row r="2583" spans="1:5">
      <c r="A2583" s="88">
        <v>202964570</v>
      </c>
      <c r="B2583" s="89" t="s">
        <v>4999</v>
      </c>
      <c r="C2583" s="88" t="s">
        <v>6758</v>
      </c>
      <c r="D2583" s="90">
        <v>50</v>
      </c>
      <c r="E2583" s="75" t="s">
        <v>5494</v>
      </c>
    </row>
    <row r="2584" spans="1:5">
      <c r="A2584" s="88">
        <v>202964607</v>
      </c>
      <c r="B2584" s="89" t="s">
        <v>5000</v>
      </c>
      <c r="C2584" s="88" t="s">
        <v>6759</v>
      </c>
      <c r="D2584" s="90">
        <v>0</v>
      </c>
      <c r="E2584" s="75" t="s">
        <v>5494</v>
      </c>
    </row>
    <row r="2585" spans="1:5">
      <c r="A2585" s="88">
        <v>202964619</v>
      </c>
      <c r="B2585" s="89" t="s">
        <v>5001</v>
      </c>
      <c r="C2585" s="88" t="s">
        <v>6760</v>
      </c>
      <c r="D2585" s="90">
        <v>0</v>
      </c>
      <c r="E2585" s="75" t="s">
        <v>5494</v>
      </c>
    </row>
    <row r="2586" spans="1:5">
      <c r="A2586" s="88">
        <v>202964624</v>
      </c>
      <c r="B2586" s="89" t="s">
        <v>5002</v>
      </c>
      <c r="C2586" s="88" t="s">
        <v>6761</v>
      </c>
      <c r="D2586" s="90">
        <v>0</v>
      </c>
      <c r="E2586" s="75" t="s">
        <v>5494</v>
      </c>
    </row>
    <row r="2587" spans="1:5">
      <c r="A2587" s="88">
        <v>202964620</v>
      </c>
      <c r="B2587" s="89" t="s">
        <v>5003</v>
      </c>
      <c r="C2587" s="88" t="s">
        <v>6762</v>
      </c>
      <c r="D2587" s="90">
        <v>0</v>
      </c>
      <c r="E2587" s="75" t="s">
        <v>5494</v>
      </c>
    </row>
    <row r="2588" spans="1:5">
      <c r="A2588" s="88">
        <v>202964594</v>
      </c>
      <c r="B2588" s="89" t="s">
        <v>5004</v>
      </c>
      <c r="C2588" s="88" t="s">
        <v>6763</v>
      </c>
      <c r="D2588" s="90">
        <v>0</v>
      </c>
      <c r="E2588" s="75" t="s">
        <v>5494</v>
      </c>
    </row>
    <row r="2589" spans="1:5">
      <c r="A2589" s="88">
        <v>202964596</v>
      </c>
      <c r="B2589" s="89" t="s">
        <v>5005</v>
      </c>
      <c r="C2589" s="88" t="s">
        <v>6764</v>
      </c>
      <c r="D2589" s="90">
        <v>0</v>
      </c>
      <c r="E2589" s="75" t="s">
        <v>5494</v>
      </c>
    </row>
    <row r="2590" spans="1:5">
      <c r="A2590" s="88">
        <v>202964597</v>
      </c>
      <c r="B2590" s="89" t="s">
        <v>5006</v>
      </c>
      <c r="C2590" s="88" t="s">
        <v>6765</v>
      </c>
      <c r="D2590" s="90">
        <v>0</v>
      </c>
      <c r="E2590" s="75" t="s">
        <v>5494</v>
      </c>
    </row>
    <row r="2591" spans="1:5">
      <c r="A2591" s="88">
        <v>202964598</v>
      </c>
      <c r="B2591" s="89" t="s">
        <v>5007</v>
      </c>
      <c r="C2591" s="88" t="s">
        <v>6766</v>
      </c>
      <c r="D2591" s="90">
        <v>50</v>
      </c>
      <c r="E2591" s="75" t="s">
        <v>5494</v>
      </c>
    </row>
    <row r="2592" spans="1:5">
      <c r="A2592" s="88">
        <v>202964605</v>
      </c>
      <c r="B2592" s="89" t="s">
        <v>5008</v>
      </c>
      <c r="C2592" s="88" t="s">
        <v>6767</v>
      </c>
      <c r="D2592" s="90">
        <v>50</v>
      </c>
      <c r="E2592" s="75" t="s">
        <v>5494</v>
      </c>
    </row>
    <row r="2593" spans="1:5">
      <c r="A2593" s="88">
        <v>202964628</v>
      </c>
      <c r="B2593" s="89" t="s">
        <v>5009</v>
      </c>
      <c r="C2593" s="88" t="s">
        <v>6768</v>
      </c>
      <c r="D2593" s="90">
        <v>50</v>
      </c>
      <c r="E2593" s="75" t="s">
        <v>5494</v>
      </c>
    </row>
    <row r="2594" spans="1:5">
      <c r="A2594" s="88">
        <v>202964621</v>
      </c>
      <c r="B2594" s="89" t="s">
        <v>5010</v>
      </c>
      <c r="C2594" s="88" t="s">
        <v>6769</v>
      </c>
      <c r="D2594" s="90">
        <v>0</v>
      </c>
      <c r="E2594" s="75" t="s">
        <v>5494</v>
      </c>
    </row>
    <row r="2595" spans="1:5">
      <c r="A2595" s="88">
        <v>202964608</v>
      </c>
      <c r="B2595" s="89" t="s">
        <v>5011</v>
      </c>
      <c r="C2595" s="88" t="s">
        <v>6770</v>
      </c>
      <c r="D2595" s="90">
        <v>0</v>
      </c>
      <c r="E2595" s="75" t="s">
        <v>5494</v>
      </c>
    </row>
    <row r="2596" spans="1:5">
      <c r="A2596" s="88">
        <v>202964589</v>
      </c>
      <c r="B2596" s="89" t="s">
        <v>5012</v>
      </c>
      <c r="C2596" s="88" t="s">
        <v>6771</v>
      </c>
      <c r="D2596" s="90">
        <v>50</v>
      </c>
      <c r="E2596" s="75" t="s">
        <v>5494</v>
      </c>
    </row>
    <row r="2597" spans="1:5">
      <c r="A2597" s="88">
        <v>202964599</v>
      </c>
      <c r="B2597" s="89" t="s">
        <v>5013</v>
      </c>
      <c r="C2597" s="88" t="s">
        <v>6772</v>
      </c>
      <c r="D2597" s="90">
        <v>0</v>
      </c>
      <c r="E2597" s="75" t="s">
        <v>5494</v>
      </c>
    </row>
    <row r="2598" spans="1:5">
      <c r="A2598" s="88">
        <v>202964609</v>
      </c>
      <c r="B2598" s="89" t="s">
        <v>5014</v>
      </c>
      <c r="C2598" s="88" t="s">
        <v>6773</v>
      </c>
      <c r="D2598" s="90">
        <v>0</v>
      </c>
      <c r="E2598" s="75" t="s">
        <v>5494</v>
      </c>
    </row>
    <row r="2599" spans="1:5">
      <c r="A2599" s="88">
        <v>202964590</v>
      </c>
      <c r="B2599" s="89" t="s">
        <v>5015</v>
      </c>
      <c r="C2599" s="88" t="s">
        <v>6774</v>
      </c>
      <c r="D2599" s="90">
        <v>50</v>
      </c>
      <c r="E2599" s="75" t="s">
        <v>5494</v>
      </c>
    </row>
    <row r="2600" spans="1:5">
      <c r="A2600" s="88">
        <v>202964600</v>
      </c>
      <c r="B2600" s="89" t="s">
        <v>5016</v>
      </c>
      <c r="C2600" s="88" t="s">
        <v>6775</v>
      </c>
      <c r="D2600" s="90">
        <v>0</v>
      </c>
      <c r="E2600" s="75" t="s">
        <v>5494</v>
      </c>
    </row>
    <row r="2601" spans="1:5">
      <c r="A2601" s="88">
        <v>202964610</v>
      </c>
      <c r="B2601" s="89" t="s">
        <v>5017</v>
      </c>
      <c r="C2601" s="88" t="s">
        <v>6776</v>
      </c>
      <c r="D2601" s="90">
        <v>0</v>
      </c>
      <c r="E2601" s="75" t="s">
        <v>5494</v>
      </c>
    </row>
    <row r="2602" spans="1:5">
      <c r="A2602" s="88">
        <v>202964592</v>
      </c>
      <c r="B2602" s="89" t="s">
        <v>5018</v>
      </c>
      <c r="C2602" s="88" t="s">
        <v>6777</v>
      </c>
      <c r="D2602" s="90">
        <v>0</v>
      </c>
      <c r="E2602" s="75" t="s">
        <v>5494</v>
      </c>
    </row>
    <row r="2603" spans="1:5">
      <c r="A2603" s="88">
        <v>202964611</v>
      </c>
      <c r="B2603" s="89" t="s">
        <v>5019</v>
      </c>
      <c r="C2603" s="88" t="s">
        <v>6778</v>
      </c>
      <c r="D2603" s="90">
        <v>0</v>
      </c>
      <c r="E2603" s="75" t="s">
        <v>5494</v>
      </c>
    </row>
    <row r="2604" spans="1:5">
      <c r="A2604" s="88">
        <v>202964606</v>
      </c>
      <c r="B2604" s="89" t="s">
        <v>5020</v>
      </c>
      <c r="C2604" s="88" t="s">
        <v>6779</v>
      </c>
      <c r="D2604" s="90">
        <v>50</v>
      </c>
      <c r="E2604" s="75" t="s">
        <v>5494</v>
      </c>
    </row>
    <row r="2605" spans="1:5">
      <c r="A2605" s="88">
        <v>202964601</v>
      </c>
      <c r="B2605" s="89" t="s">
        <v>5021</v>
      </c>
      <c r="C2605" s="88" t="s">
        <v>6780</v>
      </c>
      <c r="D2605" s="90">
        <v>0</v>
      </c>
      <c r="E2605" s="75" t="s">
        <v>5494</v>
      </c>
    </row>
    <row r="2606" spans="1:5">
      <c r="A2606" s="88">
        <v>202964612</v>
      </c>
      <c r="B2606" s="89" t="s">
        <v>5022</v>
      </c>
      <c r="C2606" s="88" t="s">
        <v>6781</v>
      </c>
      <c r="D2606" s="90">
        <v>0</v>
      </c>
      <c r="E2606" s="75" t="s">
        <v>5494</v>
      </c>
    </row>
    <row r="2607" spans="1:5">
      <c r="A2607" s="88">
        <v>202964630</v>
      </c>
      <c r="B2607" s="89" t="s">
        <v>5023</v>
      </c>
      <c r="C2607" s="88" t="s">
        <v>6782</v>
      </c>
      <c r="D2607" s="90">
        <v>50</v>
      </c>
      <c r="E2607" s="75" t="s">
        <v>5494</v>
      </c>
    </row>
    <row r="2608" spans="1:5">
      <c r="A2608" s="88">
        <v>202964603</v>
      </c>
      <c r="B2608" s="89" t="s">
        <v>5024</v>
      </c>
      <c r="C2608" s="88" t="s">
        <v>6783</v>
      </c>
      <c r="D2608" s="90">
        <v>50</v>
      </c>
      <c r="E2608" s="75" t="s">
        <v>5494</v>
      </c>
    </row>
    <row r="2609" spans="1:5">
      <c r="A2609" s="88">
        <v>202964614</v>
      </c>
      <c r="B2609" s="89" t="s">
        <v>5025</v>
      </c>
      <c r="C2609" s="88" t="s">
        <v>6784</v>
      </c>
      <c r="D2609" s="90">
        <v>0</v>
      </c>
      <c r="E2609" s="75" t="s">
        <v>5494</v>
      </c>
    </row>
    <row r="2610" spans="1:5">
      <c r="A2610" s="88">
        <v>202964042</v>
      </c>
      <c r="B2610" s="89" t="s">
        <v>5026</v>
      </c>
      <c r="C2610" s="88" t="s">
        <v>6785</v>
      </c>
      <c r="D2610" s="90">
        <v>50</v>
      </c>
      <c r="E2610" s="75" t="s">
        <v>5494</v>
      </c>
    </row>
    <row r="2611" spans="1:5">
      <c r="A2611" s="88">
        <v>202964045</v>
      </c>
      <c r="B2611" s="89" t="s">
        <v>5027</v>
      </c>
      <c r="C2611" s="88" t="s">
        <v>6786</v>
      </c>
      <c r="D2611" s="90">
        <v>50</v>
      </c>
      <c r="E2611" s="75" t="s">
        <v>5494</v>
      </c>
    </row>
    <row r="2612" spans="1:5">
      <c r="A2612" s="88">
        <v>202964044</v>
      </c>
      <c r="B2612" s="89" t="s">
        <v>5028</v>
      </c>
      <c r="C2612" s="88" t="s">
        <v>6787</v>
      </c>
      <c r="D2612" s="90">
        <v>50</v>
      </c>
      <c r="E2612" s="75" t="s">
        <v>5494</v>
      </c>
    </row>
    <row r="2613" spans="1:5">
      <c r="A2613" s="88">
        <v>202964047</v>
      </c>
      <c r="B2613" s="89" t="s">
        <v>5029</v>
      </c>
      <c r="C2613" s="88" t="s">
        <v>6788</v>
      </c>
      <c r="D2613" s="90">
        <v>50</v>
      </c>
      <c r="E2613" s="75" t="s">
        <v>5494</v>
      </c>
    </row>
    <row r="2614" spans="1:5">
      <c r="A2614" s="88">
        <v>202964048</v>
      </c>
      <c r="B2614" s="89" t="s">
        <v>5030</v>
      </c>
      <c r="C2614" s="88" t="s">
        <v>6789</v>
      </c>
      <c r="D2614" s="90">
        <v>50</v>
      </c>
      <c r="E2614" s="75" t="s">
        <v>5494</v>
      </c>
    </row>
    <row r="2615" spans="1:5">
      <c r="A2615" s="88">
        <v>202964050</v>
      </c>
      <c r="B2615" s="89" t="s">
        <v>5031</v>
      </c>
      <c r="C2615" s="88" t="s">
        <v>6790</v>
      </c>
      <c r="D2615" s="90">
        <v>50</v>
      </c>
      <c r="E2615" s="75" t="s">
        <v>5494</v>
      </c>
    </row>
    <row r="2616" spans="1:5">
      <c r="A2616" s="88">
        <v>202964049</v>
      </c>
      <c r="B2616" s="89" t="s">
        <v>5032</v>
      </c>
      <c r="C2616" s="88" t="s">
        <v>6791</v>
      </c>
      <c r="D2616" s="90">
        <v>50</v>
      </c>
      <c r="E2616" s="75" t="s">
        <v>5494</v>
      </c>
    </row>
    <row r="2617" spans="1:5">
      <c r="A2617" s="88">
        <v>202964051</v>
      </c>
      <c r="B2617" s="89" t="s">
        <v>5033</v>
      </c>
      <c r="C2617" s="88" t="s">
        <v>6792</v>
      </c>
      <c r="D2617" s="90">
        <v>50</v>
      </c>
      <c r="E2617" s="75" t="s">
        <v>5494</v>
      </c>
    </row>
    <row r="2618" spans="1:5">
      <c r="A2618" s="88">
        <v>18401264</v>
      </c>
      <c r="B2618" s="89" t="s">
        <v>1554</v>
      </c>
      <c r="C2618" s="88" t="s">
        <v>8160</v>
      </c>
      <c r="D2618" s="90">
        <v>50</v>
      </c>
      <c r="E2618" s="75" t="s">
        <v>5494</v>
      </c>
    </row>
    <row r="2619" spans="1:5">
      <c r="A2619" s="75">
        <v>18401265</v>
      </c>
      <c r="B2619" s="76" t="s">
        <v>1555</v>
      </c>
      <c r="C2619" s="76">
        <v>840268807849</v>
      </c>
      <c r="D2619" s="90">
        <v>50</v>
      </c>
      <c r="E2619" s="75" t="s">
        <v>5494</v>
      </c>
    </row>
    <row r="2620" spans="1:5">
      <c r="A2620" s="75">
        <v>18401266</v>
      </c>
      <c r="B2620" s="76" t="s">
        <v>1561</v>
      </c>
      <c r="C2620" s="76">
        <v>840268807825</v>
      </c>
      <c r="D2620" s="90">
        <v>50</v>
      </c>
      <c r="E2620" s="75" t="s">
        <v>5494</v>
      </c>
    </row>
    <row r="2621" spans="1:5">
      <c r="A2621" s="75">
        <v>18401267</v>
      </c>
      <c r="B2621" s="76" t="s">
        <v>1562</v>
      </c>
      <c r="C2621" s="76">
        <v>840268807863</v>
      </c>
      <c r="D2621" s="90">
        <v>50</v>
      </c>
      <c r="E2621" s="75" t="s">
        <v>5494</v>
      </c>
    </row>
    <row r="2622" spans="1:5">
      <c r="A2622" s="75">
        <v>18401268</v>
      </c>
      <c r="B2622" s="76" t="s">
        <v>1563</v>
      </c>
      <c r="C2622" s="76">
        <v>840268807887</v>
      </c>
      <c r="D2622" s="90">
        <v>50</v>
      </c>
      <c r="E2622" s="75" t="s">
        <v>5494</v>
      </c>
    </row>
    <row r="2623" spans="1:5">
      <c r="A2623" s="88">
        <v>18401223</v>
      </c>
      <c r="B2623" s="89" t="s">
        <v>1564</v>
      </c>
      <c r="C2623" s="88" t="s">
        <v>8505</v>
      </c>
      <c r="D2623" s="90">
        <v>50</v>
      </c>
      <c r="E2623" s="75" t="s">
        <v>5494</v>
      </c>
    </row>
    <row r="2624" spans="1:5">
      <c r="A2624" s="88">
        <v>203642165</v>
      </c>
      <c r="B2624" s="89" t="s">
        <v>1565</v>
      </c>
      <c r="C2624" s="88" t="s">
        <v>8506</v>
      </c>
      <c r="D2624" s="90">
        <v>50</v>
      </c>
      <c r="E2624" s="75" t="s">
        <v>5494</v>
      </c>
    </row>
    <row r="2625" spans="1:5">
      <c r="A2625" s="75">
        <v>18401224</v>
      </c>
      <c r="B2625" s="76" t="s">
        <v>1566</v>
      </c>
      <c r="C2625" s="76">
        <v>840268810917</v>
      </c>
      <c r="D2625" s="90">
        <v>50</v>
      </c>
      <c r="E2625" s="75" t="s">
        <v>5494</v>
      </c>
    </row>
    <row r="2626" spans="1:5">
      <c r="A2626" s="82">
        <v>18401242</v>
      </c>
      <c r="B2626" s="76" t="s">
        <v>1567</v>
      </c>
      <c r="C2626" s="76">
        <v>840268810924</v>
      </c>
      <c r="D2626" s="90">
        <v>50</v>
      </c>
      <c r="E2626" s="75" t="s">
        <v>5494</v>
      </c>
    </row>
    <row r="2627" spans="1:5">
      <c r="A2627" s="88">
        <v>18401225</v>
      </c>
      <c r="B2627" s="89" t="s">
        <v>1572</v>
      </c>
      <c r="C2627" s="88" t="s">
        <v>8507</v>
      </c>
      <c r="D2627" s="90">
        <v>50</v>
      </c>
      <c r="E2627" s="75" t="s">
        <v>5494</v>
      </c>
    </row>
    <row r="2628" spans="1:5">
      <c r="A2628" s="88">
        <v>203642164</v>
      </c>
      <c r="B2628" s="89" t="s">
        <v>1573</v>
      </c>
      <c r="C2628" s="88" t="s">
        <v>8508</v>
      </c>
      <c r="D2628" s="90">
        <v>50</v>
      </c>
      <c r="E2628" s="75" t="s">
        <v>5494</v>
      </c>
    </row>
    <row r="2629" spans="1:5">
      <c r="A2629" s="88">
        <v>18401227</v>
      </c>
      <c r="B2629" s="89" t="s">
        <v>8509</v>
      </c>
      <c r="C2629" s="88" t="s">
        <v>8510</v>
      </c>
      <c r="D2629" s="90">
        <v>50</v>
      </c>
      <c r="E2629" s="75" t="s">
        <v>5494</v>
      </c>
    </row>
    <row r="2630" spans="1:5">
      <c r="A2630" s="88">
        <v>203642276</v>
      </c>
      <c r="B2630" s="89" t="s">
        <v>8511</v>
      </c>
      <c r="C2630" s="88" t="s">
        <v>8512</v>
      </c>
      <c r="D2630" s="90">
        <v>50</v>
      </c>
      <c r="E2630" s="75" t="s">
        <v>5494</v>
      </c>
    </row>
    <row r="2631" spans="1:5">
      <c r="A2631" s="75">
        <v>18401260</v>
      </c>
      <c r="B2631" s="76" t="s">
        <v>1602</v>
      </c>
      <c r="C2631" s="76">
        <v>840268807832</v>
      </c>
      <c r="D2631" s="90">
        <v>50</v>
      </c>
      <c r="E2631" s="75" t="s">
        <v>5494</v>
      </c>
    </row>
    <row r="2632" spans="1:5">
      <c r="A2632" s="75">
        <v>18401261</v>
      </c>
      <c r="B2632" s="76" t="s">
        <v>1608</v>
      </c>
      <c r="C2632" s="76">
        <v>840268807818</v>
      </c>
      <c r="D2632" s="90">
        <v>50</v>
      </c>
      <c r="E2632" s="75" t="s">
        <v>5494</v>
      </c>
    </row>
    <row r="2633" spans="1:5">
      <c r="A2633" s="75">
        <v>18401262</v>
      </c>
      <c r="B2633" s="76" t="s">
        <v>1609</v>
      </c>
      <c r="C2633" s="76">
        <v>840268807856</v>
      </c>
      <c r="D2633" s="90">
        <v>50</v>
      </c>
      <c r="E2633" s="75" t="s">
        <v>5494</v>
      </c>
    </row>
    <row r="2634" spans="1:5">
      <c r="A2634" s="75">
        <v>18401263</v>
      </c>
      <c r="B2634" s="76" t="s">
        <v>1610</v>
      </c>
      <c r="C2634" s="76">
        <v>840268807870</v>
      </c>
      <c r="D2634" s="90">
        <v>50</v>
      </c>
      <c r="E2634" s="75" t="s">
        <v>5494</v>
      </c>
    </row>
    <row r="2635" spans="1:5">
      <c r="A2635" s="75">
        <v>18401270</v>
      </c>
      <c r="B2635" s="76" t="s">
        <v>1611</v>
      </c>
      <c r="C2635" s="76">
        <v>840268811822</v>
      </c>
      <c r="D2635" s="90">
        <v>50</v>
      </c>
      <c r="E2635" s="75" t="s">
        <v>5494</v>
      </c>
    </row>
    <row r="2636" spans="1:5">
      <c r="A2636" s="75">
        <v>18401340</v>
      </c>
      <c r="B2636" s="76" t="s">
        <v>1612</v>
      </c>
      <c r="C2636" s="76">
        <v>840268811846</v>
      </c>
      <c r="D2636" s="90">
        <v>50</v>
      </c>
      <c r="E2636" s="75" t="s">
        <v>5494</v>
      </c>
    </row>
    <row r="2637" spans="1:5">
      <c r="A2637" s="75">
        <v>18401273</v>
      </c>
      <c r="B2637" s="76" t="s">
        <v>1613</v>
      </c>
      <c r="C2637" s="76">
        <v>840268812485</v>
      </c>
      <c r="D2637" s="90">
        <v>50</v>
      </c>
      <c r="E2637" s="75" t="s">
        <v>5494</v>
      </c>
    </row>
    <row r="2638" spans="1:5">
      <c r="A2638" s="75">
        <v>18401343</v>
      </c>
      <c r="B2638" s="76" t="s">
        <v>1614</v>
      </c>
      <c r="C2638" s="76">
        <v>840268812508</v>
      </c>
      <c r="D2638" s="90">
        <v>50</v>
      </c>
      <c r="E2638" s="75" t="s">
        <v>5494</v>
      </c>
    </row>
    <row r="2639" spans="1:5">
      <c r="A2639" s="75">
        <v>18401277</v>
      </c>
      <c r="B2639" s="76" t="s">
        <v>1615</v>
      </c>
      <c r="C2639" s="76">
        <v>840268812843</v>
      </c>
      <c r="D2639" s="90">
        <v>50</v>
      </c>
      <c r="E2639" s="75" t="s">
        <v>5494</v>
      </c>
    </row>
    <row r="2640" spans="1:5">
      <c r="A2640" s="75">
        <v>18401347</v>
      </c>
      <c r="B2640" s="76" t="s">
        <v>1616</v>
      </c>
      <c r="C2640" s="76">
        <v>840268812867</v>
      </c>
      <c r="D2640" s="90">
        <v>50</v>
      </c>
      <c r="E2640" s="75" t="s">
        <v>5494</v>
      </c>
    </row>
    <row r="2641" spans="1:5">
      <c r="A2641" s="75">
        <v>18401281</v>
      </c>
      <c r="B2641" s="76" t="s">
        <v>1617</v>
      </c>
      <c r="C2641" s="76">
        <v>840268812720</v>
      </c>
      <c r="D2641" s="90">
        <v>50</v>
      </c>
      <c r="E2641" s="75" t="s">
        <v>5494</v>
      </c>
    </row>
    <row r="2642" spans="1:5">
      <c r="A2642" s="75">
        <v>18401351</v>
      </c>
      <c r="B2642" s="76" t="s">
        <v>1618</v>
      </c>
      <c r="C2642" s="76">
        <v>840268812744</v>
      </c>
      <c r="D2642" s="90">
        <v>50</v>
      </c>
      <c r="E2642" s="75" t="s">
        <v>5494</v>
      </c>
    </row>
    <row r="2643" spans="1:5">
      <c r="A2643" s="75">
        <v>18401288</v>
      </c>
      <c r="B2643" s="76" t="s">
        <v>1619</v>
      </c>
      <c r="C2643" s="76">
        <v>840268812607</v>
      </c>
      <c r="D2643" s="90">
        <v>50</v>
      </c>
      <c r="E2643" s="75" t="s">
        <v>5494</v>
      </c>
    </row>
    <row r="2644" spans="1:5">
      <c r="A2644" s="75">
        <v>18401358</v>
      </c>
      <c r="B2644" s="76" t="s">
        <v>5034</v>
      </c>
      <c r="C2644" s="76">
        <v>840268812621</v>
      </c>
      <c r="D2644" s="90">
        <v>50</v>
      </c>
      <c r="E2644" s="75" t="s">
        <v>5494</v>
      </c>
    </row>
    <row r="2645" spans="1:5">
      <c r="A2645" s="75">
        <v>18401293</v>
      </c>
      <c r="B2645" s="76" t="s">
        <v>1620</v>
      </c>
      <c r="C2645" s="76">
        <v>840268811747</v>
      </c>
      <c r="D2645" s="90">
        <v>50</v>
      </c>
      <c r="E2645" s="75" t="s">
        <v>5494</v>
      </c>
    </row>
    <row r="2646" spans="1:5">
      <c r="A2646" s="75">
        <v>18401363</v>
      </c>
      <c r="B2646" s="76" t="s">
        <v>1621</v>
      </c>
      <c r="C2646" s="76">
        <v>840268811761</v>
      </c>
      <c r="D2646" s="90">
        <v>50</v>
      </c>
      <c r="E2646" s="75" t="s">
        <v>5494</v>
      </c>
    </row>
    <row r="2647" spans="1:5">
      <c r="A2647" s="75">
        <v>18401296</v>
      </c>
      <c r="B2647" s="76" t="s">
        <v>5035</v>
      </c>
      <c r="C2647" s="76">
        <v>840268812409</v>
      </c>
      <c r="D2647" s="90">
        <v>50</v>
      </c>
      <c r="E2647" s="75" t="s">
        <v>5494</v>
      </c>
    </row>
    <row r="2648" spans="1:5">
      <c r="A2648" s="75">
        <v>18401366</v>
      </c>
      <c r="B2648" s="76" t="s">
        <v>5036</v>
      </c>
      <c r="C2648" s="76">
        <v>840268812423</v>
      </c>
      <c r="D2648" s="90">
        <v>50</v>
      </c>
      <c r="E2648" s="75" t="s">
        <v>5494</v>
      </c>
    </row>
    <row r="2649" spans="1:5">
      <c r="A2649" s="75">
        <v>18401300</v>
      </c>
      <c r="B2649" s="76" t="s">
        <v>1622</v>
      </c>
      <c r="C2649" s="76">
        <v>840268812768</v>
      </c>
      <c r="D2649" s="90">
        <v>50</v>
      </c>
      <c r="E2649" s="75" t="s">
        <v>5494</v>
      </c>
    </row>
    <row r="2650" spans="1:5">
      <c r="A2650" s="75">
        <v>18401371</v>
      </c>
      <c r="B2650" s="76" t="s">
        <v>1623</v>
      </c>
      <c r="C2650" s="76">
        <v>840268812782</v>
      </c>
      <c r="D2650" s="90">
        <v>50</v>
      </c>
      <c r="E2650" s="75" t="s">
        <v>5494</v>
      </c>
    </row>
    <row r="2651" spans="1:5">
      <c r="A2651" s="75">
        <v>18401304</v>
      </c>
      <c r="B2651" s="76" t="s">
        <v>1624</v>
      </c>
      <c r="C2651" s="76">
        <v>840268812645</v>
      </c>
      <c r="D2651" s="90">
        <v>50</v>
      </c>
      <c r="E2651" s="75" t="s">
        <v>5494</v>
      </c>
    </row>
    <row r="2652" spans="1:5">
      <c r="A2652" s="75">
        <v>18401375</v>
      </c>
      <c r="B2652" s="76" t="s">
        <v>1625</v>
      </c>
      <c r="C2652" s="76">
        <v>840268812669</v>
      </c>
      <c r="D2652" s="90">
        <v>50</v>
      </c>
      <c r="E2652" s="75" t="s">
        <v>5494</v>
      </c>
    </row>
    <row r="2653" spans="1:5">
      <c r="A2653" s="75">
        <v>18401311</v>
      </c>
      <c r="B2653" s="76" t="s">
        <v>1626</v>
      </c>
      <c r="C2653" s="76">
        <v>840268812522</v>
      </c>
      <c r="D2653" s="90">
        <v>50</v>
      </c>
      <c r="E2653" s="75" t="s">
        <v>5494</v>
      </c>
    </row>
    <row r="2654" spans="1:5">
      <c r="A2654" s="75">
        <v>18401381</v>
      </c>
      <c r="B2654" s="76" t="s">
        <v>1627</v>
      </c>
      <c r="C2654" s="76">
        <v>840268812546</v>
      </c>
      <c r="D2654" s="90">
        <v>50</v>
      </c>
      <c r="E2654" s="75" t="s">
        <v>5494</v>
      </c>
    </row>
    <row r="2655" spans="1:5">
      <c r="A2655" s="75">
        <v>18401316</v>
      </c>
      <c r="B2655" s="76" t="s">
        <v>1629</v>
      </c>
      <c r="C2655" s="76">
        <v>840268811785</v>
      </c>
      <c r="D2655" s="90">
        <v>50</v>
      </c>
      <c r="E2655" s="75" t="s">
        <v>5494</v>
      </c>
    </row>
    <row r="2656" spans="1:5">
      <c r="A2656" s="75">
        <v>18401386</v>
      </c>
      <c r="B2656" s="76" t="s">
        <v>1630</v>
      </c>
      <c r="C2656" s="76">
        <v>840268811808</v>
      </c>
      <c r="D2656" s="90">
        <v>50</v>
      </c>
      <c r="E2656" s="75" t="s">
        <v>5494</v>
      </c>
    </row>
    <row r="2657" spans="1:5">
      <c r="A2657" s="75">
        <v>18401319</v>
      </c>
      <c r="B2657" s="76" t="s">
        <v>5037</v>
      </c>
      <c r="C2657" s="76">
        <v>840268812447</v>
      </c>
      <c r="D2657" s="90">
        <v>50</v>
      </c>
      <c r="E2657" s="75" t="s">
        <v>5494</v>
      </c>
    </row>
    <row r="2658" spans="1:5">
      <c r="A2658" s="75">
        <v>18401389</v>
      </c>
      <c r="B2658" s="76" t="s">
        <v>1631</v>
      </c>
      <c r="C2658" s="76">
        <v>840268812461</v>
      </c>
      <c r="D2658" s="90">
        <v>50</v>
      </c>
      <c r="E2658" s="75" t="s">
        <v>5494</v>
      </c>
    </row>
    <row r="2659" spans="1:5">
      <c r="A2659" s="75">
        <v>18401323</v>
      </c>
      <c r="B2659" s="76" t="s">
        <v>1632</v>
      </c>
      <c r="C2659" s="76">
        <v>840268812805</v>
      </c>
      <c r="D2659" s="90">
        <v>50</v>
      </c>
      <c r="E2659" s="75" t="s">
        <v>5494</v>
      </c>
    </row>
    <row r="2660" spans="1:5">
      <c r="A2660" s="75">
        <v>18401393</v>
      </c>
      <c r="B2660" s="76" t="s">
        <v>1633</v>
      </c>
      <c r="C2660" s="76">
        <v>840268812829</v>
      </c>
      <c r="D2660" s="90">
        <v>50</v>
      </c>
      <c r="E2660" s="75" t="s">
        <v>5494</v>
      </c>
    </row>
    <row r="2661" spans="1:5">
      <c r="A2661" s="75">
        <v>18401327</v>
      </c>
      <c r="B2661" s="76" t="s">
        <v>1634</v>
      </c>
      <c r="C2661" s="76">
        <v>840268812683</v>
      </c>
      <c r="D2661" s="90">
        <v>50</v>
      </c>
      <c r="E2661" s="75" t="s">
        <v>5494</v>
      </c>
    </row>
    <row r="2662" spans="1:5">
      <c r="A2662" s="75">
        <v>18401397</v>
      </c>
      <c r="B2662" s="76" t="s">
        <v>1635</v>
      </c>
      <c r="C2662" s="76">
        <v>840268812706</v>
      </c>
      <c r="D2662" s="90">
        <v>50</v>
      </c>
      <c r="E2662" s="75" t="s">
        <v>5494</v>
      </c>
    </row>
    <row r="2663" spans="1:5">
      <c r="A2663" s="75">
        <v>18401335</v>
      </c>
      <c r="B2663" s="76" t="s">
        <v>5038</v>
      </c>
      <c r="C2663" s="76">
        <v>840268812560</v>
      </c>
      <c r="D2663" s="90">
        <v>50</v>
      </c>
      <c r="E2663" s="75" t="s">
        <v>5494</v>
      </c>
    </row>
    <row r="2664" spans="1:5">
      <c r="A2664" s="75">
        <v>18401405</v>
      </c>
      <c r="B2664" s="76" t="s">
        <v>1636</v>
      </c>
      <c r="C2664" s="76">
        <v>840268812584</v>
      </c>
      <c r="D2664" s="90">
        <v>50</v>
      </c>
      <c r="E2664" s="75" t="s">
        <v>5494</v>
      </c>
    </row>
    <row r="2665" spans="1:5">
      <c r="A2665" s="82">
        <v>201404242</v>
      </c>
      <c r="B2665" s="83" t="s">
        <v>1776</v>
      </c>
      <c r="C2665" s="82" t="s">
        <v>6793</v>
      </c>
      <c r="D2665" s="90">
        <v>50</v>
      </c>
      <c r="E2665" s="75" t="s">
        <v>5494</v>
      </c>
    </row>
    <row r="2666" spans="1:5">
      <c r="A2666" s="82">
        <v>201404248</v>
      </c>
      <c r="B2666" s="83" t="s">
        <v>1777</v>
      </c>
      <c r="C2666" s="82" t="s">
        <v>6794</v>
      </c>
      <c r="D2666" s="90">
        <v>50</v>
      </c>
      <c r="E2666" s="75" t="s">
        <v>5494</v>
      </c>
    </row>
    <row r="2667" spans="1:5">
      <c r="A2667" s="82">
        <v>201404259</v>
      </c>
      <c r="B2667" s="83" t="s">
        <v>1778</v>
      </c>
      <c r="C2667" s="82" t="s">
        <v>6795</v>
      </c>
      <c r="D2667" s="90">
        <v>50</v>
      </c>
      <c r="E2667" s="75" t="s">
        <v>5494</v>
      </c>
    </row>
    <row r="2668" spans="1:5">
      <c r="A2668" s="82">
        <v>201404271</v>
      </c>
      <c r="B2668" s="83" t="s">
        <v>1779</v>
      </c>
      <c r="C2668" s="82" t="s">
        <v>6796</v>
      </c>
      <c r="D2668" s="90">
        <v>50</v>
      </c>
      <c r="E2668" s="75" t="s">
        <v>5494</v>
      </c>
    </row>
    <row r="2669" spans="1:5">
      <c r="A2669" s="82">
        <v>201404296</v>
      </c>
      <c r="B2669" s="83" t="s">
        <v>1780</v>
      </c>
      <c r="C2669" s="82" t="s">
        <v>6797</v>
      </c>
      <c r="D2669" s="90">
        <v>50</v>
      </c>
      <c r="E2669" s="75" t="s">
        <v>5494</v>
      </c>
    </row>
    <row r="2670" spans="1:5">
      <c r="A2670" s="82">
        <v>201404310</v>
      </c>
      <c r="B2670" s="83" t="s">
        <v>1781</v>
      </c>
      <c r="C2670" s="82" t="s">
        <v>6798</v>
      </c>
      <c r="D2670" s="90">
        <v>50</v>
      </c>
      <c r="E2670" s="75" t="s">
        <v>5494</v>
      </c>
    </row>
    <row r="2671" spans="1:5">
      <c r="A2671" s="82">
        <v>201404324</v>
      </c>
      <c r="B2671" s="83" t="s">
        <v>1782</v>
      </c>
      <c r="C2671" s="82" t="s">
        <v>6799</v>
      </c>
      <c r="D2671" s="90">
        <v>50</v>
      </c>
      <c r="E2671" s="75" t="s">
        <v>5494</v>
      </c>
    </row>
    <row r="2672" spans="1:5">
      <c r="A2672" s="82">
        <v>201404326</v>
      </c>
      <c r="B2672" s="83" t="s">
        <v>5039</v>
      </c>
      <c r="C2672" s="82" t="s">
        <v>6800</v>
      </c>
      <c r="D2672" s="90">
        <v>50</v>
      </c>
      <c r="E2672" s="75" t="s">
        <v>5494</v>
      </c>
    </row>
    <row r="2673" spans="1:5">
      <c r="A2673" s="82">
        <v>201404299</v>
      </c>
      <c r="B2673" s="83" t="s">
        <v>1783</v>
      </c>
      <c r="C2673" s="82" t="s">
        <v>6801</v>
      </c>
      <c r="D2673" s="90">
        <v>50</v>
      </c>
      <c r="E2673" s="75" t="s">
        <v>5494</v>
      </c>
    </row>
    <row r="2674" spans="1:5">
      <c r="A2674" s="82">
        <v>201404348</v>
      </c>
      <c r="B2674" s="83" t="s">
        <v>1784</v>
      </c>
      <c r="C2674" s="82" t="s">
        <v>5514</v>
      </c>
      <c r="D2674" s="90">
        <v>50</v>
      </c>
      <c r="E2674" s="75" t="s">
        <v>5494</v>
      </c>
    </row>
    <row r="2675" spans="1:5">
      <c r="A2675" s="82">
        <v>201404365</v>
      </c>
      <c r="B2675" s="83" t="s">
        <v>1785</v>
      </c>
      <c r="C2675" s="82" t="s">
        <v>6802</v>
      </c>
      <c r="D2675" s="90">
        <v>50</v>
      </c>
      <c r="E2675" s="75" t="s">
        <v>5494</v>
      </c>
    </row>
    <row r="2676" spans="1:5">
      <c r="A2676" s="82">
        <v>201404400</v>
      </c>
      <c r="B2676" s="83" t="s">
        <v>1786</v>
      </c>
      <c r="C2676" s="82" t="s">
        <v>6803</v>
      </c>
      <c r="D2676" s="90">
        <v>50</v>
      </c>
      <c r="E2676" s="75" t="s">
        <v>5494</v>
      </c>
    </row>
    <row r="2677" spans="1:5">
      <c r="A2677" s="82">
        <v>201404428</v>
      </c>
      <c r="B2677" s="83" t="s">
        <v>1787</v>
      </c>
      <c r="C2677" s="82" t="s">
        <v>6804</v>
      </c>
      <c r="D2677" s="90">
        <v>50</v>
      </c>
      <c r="E2677" s="75" t="s">
        <v>5494</v>
      </c>
    </row>
    <row r="2678" spans="1:5">
      <c r="A2678" s="82">
        <v>201404419</v>
      </c>
      <c r="B2678" s="83" t="s">
        <v>1788</v>
      </c>
      <c r="C2678" s="82" t="s">
        <v>6805</v>
      </c>
      <c r="D2678" s="90">
        <v>50</v>
      </c>
      <c r="E2678" s="75" t="s">
        <v>5494</v>
      </c>
    </row>
    <row r="2679" spans="1:5">
      <c r="A2679" s="82">
        <v>201404448</v>
      </c>
      <c r="B2679" s="83" t="s">
        <v>1789</v>
      </c>
      <c r="C2679" s="82" t="s">
        <v>6806</v>
      </c>
      <c r="D2679" s="90">
        <v>50</v>
      </c>
      <c r="E2679" s="75" t="s">
        <v>5494</v>
      </c>
    </row>
    <row r="2680" spans="1:5">
      <c r="A2680" s="82">
        <v>201404457</v>
      </c>
      <c r="B2680" s="83" t="s">
        <v>1790</v>
      </c>
      <c r="C2680" s="82" t="s">
        <v>6807</v>
      </c>
      <c r="D2680" s="90">
        <v>50</v>
      </c>
      <c r="E2680" s="75" t="s">
        <v>5494</v>
      </c>
    </row>
    <row r="2681" spans="1:5">
      <c r="A2681" s="82">
        <v>201404463</v>
      </c>
      <c r="B2681" s="83" t="s">
        <v>5040</v>
      </c>
      <c r="C2681" s="82" t="s">
        <v>6808</v>
      </c>
      <c r="D2681" s="90">
        <v>50</v>
      </c>
      <c r="E2681" s="75" t="s">
        <v>5494</v>
      </c>
    </row>
    <row r="2682" spans="1:5">
      <c r="A2682" s="82">
        <v>201404509</v>
      </c>
      <c r="B2682" s="83" t="s">
        <v>1791</v>
      </c>
      <c r="C2682" s="82" t="s">
        <v>6809</v>
      </c>
      <c r="D2682" s="90">
        <v>50</v>
      </c>
      <c r="E2682" s="75" t="s">
        <v>5494</v>
      </c>
    </row>
    <row r="2683" spans="1:5">
      <c r="A2683" s="82">
        <v>201404506</v>
      </c>
      <c r="B2683" s="83" t="s">
        <v>1792</v>
      </c>
      <c r="C2683" s="82" t="s">
        <v>6810</v>
      </c>
      <c r="D2683" s="90">
        <v>50</v>
      </c>
      <c r="E2683" s="75" t="s">
        <v>5494</v>
      </c>
    </row>
    <row r="2684" spans="1:5">
      <c r="A2684" s="82">
        <v>201404521</v>
      </c>
      <c r="B2684" s="83" t="s">
        <v>1793</v>
      </c>
      <c r="C2684" s="82" t="s">
        <v>6811</v>
      </c>
      <c r="D2684" s="90">
        <v>50</v>
      </c>
      <c r="E2684" s="75" t="s">
        <v>5494</v>
      </c>
    </row>
    <row r="2685" spans="1:5">
      <c r="A2685" s="82">
        <v>201404544</v>
      </c>
      <c r="B2685" s="83" t="s">
        <v>1794</v>
      </c>
      <c r="C2685" s="82" t="s">
        <v>6812</v>
      </c>
      <c r="D2685" s="90">
        <v>50</v>
      </c>
      <c r="E2685" s="75" t="s">
        <v>5494</v>
      </c>
    </row>
    <row r="2686" spans="1:5">
      <c r="A2686" s="82">
        <v>201404550</v>
      </c>
      <c r="B2686" s="83" t="s">
        <v>1795</v>
      </c>
      <c r="C2686" s="82" t="s">
        <v>6813</v>
      </c>
      <c r="D2686" s="90">
        <v>50</v>
      </c>
      <c r="E2686" s="75" t="s">
        <v>5494</v>
      </c>
    </row>
    <row r="2687" spans="1:5">
      <c r="A2687" s="82">
        <v>201404562</v>
      </c>
      <c r="B2687" s="83" t="s">
        <v>1796</v>
      </c>
      <c r="C2687" s="82" t="s">
        <v>6814</v>
      </c>
      <c r="D2687" s="90">
        <v>50</v>
      </c>
      <c r="E2687" s="75" t="s">
        <v>5494</v>
      </c>
    </row>
    <row r="2688" spans="1:5">
      <c r="A2688" s="82">
        <v>201404574</v>
      </c>
      <c r="B2688" s="83" t="s">
        <v>1797</v>
      </c>
      <c r="C2688" s="82" t="s">
        <v>6815</v>
      </c>
      <c r="D2688" s="90">
        <v>50</v>
      </c>
      <c r="E2688" s="75" t="s">
        <v>5494</v>
      </c>
    </row>
    <row r="2689" spans="1:5">
      <c r="A2689" s="82">
        <v>201404570</v>
      </c>
      <c r="B2689" s="83" t="s">
        <v>1798</v>
      </c>
      <c r="C2689" s="82" t="s">
        <v>6816</v>
      </c>
      <c r="D2689" s="90">
        <v>50</v>
      </c>
      <c r="E2689" s="75" t="s">
        <v>5494</v>
      </c>
    </row>
    <row r="2690" spans="1:5">
      <c r="A2690" s="82">
        <v>201404585</v>
      </c>
      <c r="B2690" s="83" t="s">
        <v>1799</v>
      </c>
      <c r="C2690" s="82" t="s">
        <v>6817</v>
      </c>
      <c r="D2690" s="90">
        <v>50</v>
      </c>
      <c r="E2690" s="75" t="s">
        <v>5494</v>
      </c>
    </row>
    <row r="2691" spans="1:5">
      <c r="A2691" s="82">
        <v>201404598</v>
      </c>
      <c r="B2691" s="83" t="s">
        <v>1800</v>
      </c>
      <c r="C2691" s="82" t="s">
        <v>6818</v>
      </c>
      <c r="D2691" s="90">
        <v>50</v>
      </c>
      <c r="E2691" s="75" t="s">
        <v>5494</v>
      </c>
    </row>
    <row r="2692" spans="1:5">
      <c r="A2692" s="82">
        <v>201404612</v>
      </c>
      <c r="B2692" s="83" t="s">
        <v>1801</v>
      </c>
      <c r="C2692" s="82" t="s">
        <v>6819</v>
      </c>
      <c r="D2692" s="90">
        <v>50</v>
      </c>
      <c r="E2692" s="75" t="s">
        <v>5494</v>
      </c>
    </row>
    <row r="2693" spans="1:5">
      <c r="A2693" s="82">
        <v>201404616</v>
      </c>
      <c r="B2693" s="83" t="s">
        <v>5041</v>
      </c>
      <c r="C2693" s="82" t="s">
        <v>6820</v>
      </c>
      <c r="D2693" s="90">
        <v>50</v>
      </c>
      <c r="E2693" s="75" t="s">
        <v>5494</v>
      </c>
    </row>
    <row r="2694" spans="1:5">
      <c r="A2694" s="82">
        <v>201404630</v>
      </c>
      <c r="B2694" s="83" t="s">
        <v>1802</v>
      </c>
      <c r="C2694" s="82" t="s">
        <v>6821</v>
      </c>
      <c r="D2694" s="90">
        <v>50</v>
      </c>
      <c r="E2694" s="75" t="s">
        <v>5494</v>
      </c>
    </row>
    <row r="2695" spans="1:5">
      <c r="A2695" s="82">
        <v>201404226</v>
      </c>
      <c r="B2695" s="83" t="s">
        <v>1803</v>
      </c>
      <c r="C2695" s="82" t="s">
        <v>6822</v>
      </c>
      <c r="D2695" s="90">
        <v>50</v>
      </c>
      <c r="E2695" s="75" t="s">
        <v>5494</v>
      </c>
    </row>
    <row r="2696" spans="1:5">
      <c r="A2696" s="82">
        <v>201404229</v>
      </c>
      <c r="B2696" s="83" t="s">
        <v>1804</v>
      </c>
      <c r="C2696" s="82" t="s">
        <v>6823</v>
      </c>
      <c r="D2696" s="90">
        <v>50</v>
      </c>
      <c r="E2696" s="75" t="s">
        <v>5494</v>
      </c>
    </row>
    <row r="2697" spans="1:5">
      <c r="A2697" s="82">
        <v>201404233</v>
      </c>
      <c r="B2697" s="83" t="s">
        <v>1805</v>
      </c>
      <c r="C2697" s="82" t="s">
        <v>5505</v>
      </c>
      <c r="D2697" s="90">
        <v>50</v>
      </c>
      <c r="E2697" s="75" t="s">
        <v>5494</v>
      </c>
    </row>
    <row r="2698" spans="1:5">
      <c r="A2698" s="82">
        <v>201404239</v>
      </c>
      <c r="B2698" s="83" t="s">
        <v>1806</v>
      </c>
      <c r="C2698" s="82" t="s">
        <v>6824</v>
      </c>
      <c r="D2698" s="90">
        <v>50</v>
      </c>
      <c r="E2698" s="75" t="s">
        <v>5494</v>
      </c>
    </row>
    <row r="2699" spans="1:5">
      <c r="A2699" s="82">
        <v>201404255</v>
      </c>
      <c r="B2699" s="83" t="s">
        <v>1807</v>
      </c>
      <c r="C2699" s="82" t="s">
        <v>6825</v>
      </c>
      <c r="D2699" s="90">
        <v>50</v>
      </c>
      <c r="E2699" s="75" t="s">
        <v>5494</v>
      </c>
    </row>
    <row r="2700" spans="1:5">
      <c r="A2700" s="82">
        <v>201404270</v>
      </c>
      <c r="B2700" s="83" t="s">
        <v>1808</v>
      </c>
      <c r="C2700" s="82" t="s">
        <v>6826</v>
      </c>
      <c r="D2700" s="90">
        <v>50</v>
      </c>
      <c r="E2700" s="75" t="s">
        <v>5494</v>
      </c>
    </row>
    <row r="2701" spans="1:5">
      <c r="A2701" s="82">
        <v>201404281</v>
      </c>
      <c r="B2701" s="83" t="s">
        <v>1809</v>
      </c>
      <c r="C2701" s="82" t="s">
        <v>6827</v>
      </c>
      <c r="D2701" s="90">
        <v>50</v>
      </c>
      <c r="E2701" s="75" t="s">
        <v>5494</v>
      </c>
    </row>
    <row r="2702" spans="1:5">
      <c r="A2702" s="82">
        <v>201404284</v>
      </c>
      <c r="B2702" s="83" t="s">
        <v>5042</v>
      </c>
      <c r="C2702" s="82" t="s">
        <v>6828</v>
      </c>
      <c r="D2702" s="90">
        <v>50</v>
      </c>
      <c r="E2702" s="75" t="s">
        <v>5494</v>
      </c>
    </row>
    <row r="2703" spans="1:5">
      <c r="A2703" s="82">
        <v>201404258</v>
      </c>
      <c r="B2703" s="83" t="s">
        <v>1810</v>
      </c>
      <c r="C2703" s="82" t="s">
        <v>6829</v>
      </c>
      <c r="D2703" s="90">
        <v>50</v>
      </c>
      <c r="E2703" s="75" t="s">
        <v>5494</v>
      </c>
    </row>
    <row r="2704" spans="1:5">
      <c r="A2704" s="82">
        <v>201404306</v>
      </c>
      <c r="B2704" s="83" t="s">
        <v>1811</v>
      </c>
      <c r="C2704" s="82" t="s">
        <v>6830</v>
      </c>
      <c r="D2704" s="90">
        <v>50</v>
      </c>
      <c r="E2704" s="75" t="s">
        <v>5494</v>
      </c>
    </row>
    <row r="2705" spans="1:5">
      <c r="A2705" s="82">
        <v>201404322</v>
      </c>
      <c r="B2705" s="83" t="s">
        <v>1812</v>
      </c>
      <c r="C2705" s="82" t="s">
        <v>6831</v>
      </c>
      <c r="D2705" s="90">
        <v>50</v>
      </c>
      <c r="E2705" s="75" t="s">
        <v>5494</v>
      </c>
    </row>
    <row r="2706" spans="1:5">
      <c r="A2706" s="82">
        <v>201404358</v>
      </c>
      <c r="B2706" s="83" t="s">
        <v>1813</v>
      </c>
      <c r="C2706" s="82" t="s">
        <v>6832</v>
      </c>
      <c r="D2706" s="90">
        <v>50</v>
      </c>
      <c r="E2706" s="75" t="s">
        <v>5494</v>
      </c>
    </row>
    <row r="2707" spans="1:5">
      <c r="A2707" s="82">
        <v>201404382</v>
      </c>
      <c r="B2707" s="83" t="s">
        <v>1814</v>
      </c>
      <c r="C2707" s="82" t="s">
        <v>6833</v>
      </c>
      <c r="D2707" s="90">
        <v>50</v>
      </c>
      <c r="E2707" s="75" t="s">
        <v>5494</v>
      </c>
    </row>
    <row r="2708" spans="1:5">
      <c r="A2708" s="82">
        <v>201404374</v>
      </c>
      <c r="B2708" s="83" t="s">
        <v>1815</v>
      </c>
      <c r="C2708" s="82" t="s">
        <v>6834</v>
      </c>
      <c r="D2708" s="90">
        <v>50</v>
      </c>
      <c r="E2708" s="75" t="s">
        <v>5494</v>
      </c>
    </row>
    <row r="2709" spans="1:5">
      <c r="A2709" s="82">
        <v>201404404</v>
      </c>
      <c r="B2709" s="83" t="s">
        <v>1816</v>
      </c>
      <c r="C2709" s="82" t="s">
        <v>6835</v>
      </c>
      <c r="D2709" s="90">
        <v>50</v>
      </c>
      <c r="E2709" s="75" t="s">
        <v>5494</v>
      </c>
    </row>
    <row r="2710" spans="1:5">
      <c r="A2710" s="82">
        <v>201404412</v>
      </c>
      <c r="B2710" s="83" t="s">
        <v>1817</v>
      </c>
      <c r="C2710" s="82" t="s">
        <v>6836</v>
      </c>
      <c r="D2710" s="90">
        <v>50</v>
      </c>
      <c r="E2710" s="75" t="s">
        <v>5494</v>
      </c>
    </row>
    <row r="2711" spans="1:5">
      <c r="A2711" s="82">
        <v>201404418</v>
      </c>
      <c r="B2711" s="83" t="s">
        <v>1818</v>
      </c>
      <c r="C2711" s="82" t="s">
        <v>6837</v>
      </c>
      <c r="D2711" s="90">
        <v>50</v>
      </c>
      <c r="E2711" s="75" t="s">
        <v>5494</v>
      </c>
    </row>
    <row r="2712" spans="1:5">
      <c r="A2712" s="82">
        <v>201404462</v>
      </c>
      <c r="B2712" s="83" t="s">
        <v>1819</v>
      </c>
      <c r="C2712" s="82" t="s">
        <v>6838</v>
      </c>
      <c r="D2712" s="90">
        <v>50</v>
      </c>
      <c r="E2712" s="75" t="s">
        <v>5494</v>
      </c>
    </row>
    <row r="2713" spans="1:5">
      <c r="A2713" s="82">
        <v>201404459</v>
      </c>
      <c r="B2713" s="83" t="s">
        <v>1820</v>
      </c>
      <c r="C2713" s="82" t="s">
        <v>6839</v>
      </c>
      <c r="D2713" s="90">
        <v>50</v>
      </c>
      <c r="E2713" s="75" t="s">
        <v>5494</v>
      </c>
    </row>
    <row r="2714" spans="1:5">
      <c r="A2714" s="82">
        <v>201404473</v>
      </c>
      <c r="B2714" s="83" t="s">
        <v>1821</v>
      </c>
      <c r="C2714" s="82" t="s">
        <v>6840</v>
      </c>
      <c r="D2714" s="90">
        <v>50</v>
      </c>
      <c r="E2714" s="75" t="s">
        <v>5494</v>
      </c>
    </row>
    <row r="2715" spans="1:5">
      <c r="A2715" s="82">
        <v>201404495</v>
      </c>
      <c r="B2715" s="83" t="s">
        <v>1822</v>
      </c>
      <c r="C2715" s="82" t="s">
        <v>6841</v>
      </c>
      <c r="D2715" s="90">
        <v>50</v>
      </c>
      <c r="E2715" s="75" t="s">
        <v>5494</v>
      </c>
    </row>
    <row r="2716" spans="1:5">
      <c r="A2716" s="82">
        <v>201404501</v>
      </c>
      <c r="B2716" s="83" t="s">
        <v>5043</v>
      </c>
      <c r="C2716" s="82" t="s">
        <v>6842</v>
      </c>
      <c r="D2716" s="90">
        <v>50</v>
      </c>
      <c r="E2716" s="75" t="s">
        <v>5494</v>
      </c>
    </row>
    <row r="2717" spans="1:5">
      <c r="A2717" s="82">
        <v>201404513</v>
      </c>
      <c r="B2717" s="83" t="s">
        <v>1823</v>
      </c>
      <c r="C2717" s="82" t="s">
        <v>6843</v>
      </c>
      <c r="D2717" s="90">
        <v>50</v>
      </c>
      <c r="E2717" s="75" t="s">
        <v>5494</v>
      </c>
    </row>
    <row r="2718" spans="1:5">
      <c r="A2718" s="82">
        <v>201404525</v>
      </c>
      <c r="B2718" s="83" t="s">
        <v>5044</v>
      </c>
      <c r="C2718" s="82" t="s">
        <v>6844</v>
      </c>
      <c r="D2718" s="90">
        <v>50</v>
      </c>
      <c r="E2718" s="75" t="s">
        <v>5494</v>
      </c>
    </row>
    <row r="2719" spans="1:5">
      <c r="A2719" s="82">
        <v>201404522</v>
      </c>
      <c r="B2719" s="83" t="s">
        <v>5045</v>
      </c>
      <c r="C2719" s="82" t="s">
        <v>6845</v>
      </c>
      <c r="D2719" s="90">
        <v>50</v>
      </c>
      <c r="E2719" s="75" t="s">
        <v>5494</v>
      </c>
    </row>
    <row r="2720" spans="1:5">
      <c r="A2720" s="82">
        <v>201404536</v>
      </c>
      <c r="B2720" s="83" t="s">
        <v>1824</v>
      </c>
      <c r="C2720" s="82" t="s">
        <v>6846</v>
      </c>
      <c r="D2720" s="90">
        <v>50</v>
      </c>
      <c r="E2720" s="75" t="s">
        <v>5494</v>
      </c>
    </row>
    <row r="2721" spans="1:5">
      <c r="A2721" s="82">
        <v>201404548</v>
      </c>
      <c r="B2721" s="83" t="s">
        <v>5046</v>
      </c>
      <c r="C2721" s="82" t="s">
        <v>6847</v>
      </c>
      <c r="D2721" s="90">
        <v>50</v>
      </c>
      <c r="E2721" s="75" t="s">
        <v>5494</v>
      </c>
    </row>
    <row r="2722" spans="1:5">
      <c r="A2722" s="82">
        <v>201404566</v>
      </c>
      <c r="B2722" s="83" t="s">
        <v>1825</v>
      </c>
      <c r="C2722" s="82" t="s">
        <v>6848</v>
      </c>
      <c r="D2722" s="90">
        <v>50</v>
      </c>
      <c r="E2722" s="75" t="s">
        <v>5494</v>
      </c>
    </row>
    <row r="2723" spans="1:5">
      <c r="A2723" s="82">
        <v>201404572</v>
      </c>
      <c r="B2723" s="83" t="s">
        <v>5047</v>
      </c>
      <c r="C2723" s="82" t="s">
        <v>6849</v>
      </c>
      <c r="D2723" s="90">
        <v>50</v>
      </c>
      <c r="E2723" s="75" t="s">
        <v>5494</v>
      </c>
    </row>
    <row r="2724" spans="1:5">
      <c r="A2724" s="82">
        <v>201404593</v>
      </c>
      <c r="B2724" s="83" t="s">
        <v>1826</v>
      </c>
      <c r="C2724" s="82" t="s">
        <v>6850</v>
      </c>
      <c r="D2724" s="90">
        <v>50</v>
      </c>
      <c r="E2724" s="75" t="s">
        <v>5494</v>
      </c>
    </row>
    <row r="2725" spans="1:5">
      <c r="A2725" s="82">
        <v>201403276</v>
      </c>
      <c r="B2725" s="83" t="s">
        <v>1827</v>
      </c>
      <c r="C2725" s="82" t="s">
        <v>6851</v>
      </c>
      <c r="D2725" s="90">
        <v>0</v>
      </c>
      <c r="E2725" s="75" t="s">
        <v>5494</v>
      </c>
    </row>
    <row r="2726" spans="1:5">
      <c r="A2726" s="82">
        <v>201403277</v>
      </c>
      <c r="B2726" s="83" t="s">
        <v>5048</v>
      </c>
      <c r="C2726" s="82" t="s">
        <v>6852</v>
      </c>
      <c r="D2726" s="90">
        <v>50</v>
      </c>
      <c r="E2726" s="75" t="s">
        <v>5494</v>
      </c>
    </row>
    <row r="2727" spans="1:5">
      <c r="A2727" s="82">
        <v>201403278</v>
      </c>
      <c r="B2727" s="83" t="s">
        <v>1828</v>
      </c>
      <c r="C2727" s="82" t="s">
        <v>6853</v>
      </c>
      <c r="D2727" s="90">
        <v>50</v>
      </c>
      <c r="E2727" s="75" t="s">
        <v>5494</v>
      </c>
    </row>
    <row r="2728" spans="1:5">
      <c r="A2728" s="82">
        <v>201403279</v>
      </c>
      <c r="B2728" s="83" t="s">
        <v>1829</v>
      </c>
      <c r="C2728" s="82" t="s">
        <v>6854</v>
      </c>
      <c r="D2728" s="90">
        <v>50</v>
      </c>
      <c r="E2728" s="75" t="s">
        <v>5494</v>
      </c>
    </row>
    <row r="2729" spans="1:5">
      <c r="A2729" s="82">
        <v>201403280</v>
      </c>
      <c r="B2729" s="83" t="s">
        <v>1830</v>
      </c>
      <c r="C2729" s="82" t="s">
        <v>6855</v>
      </c>
      <c r="D2729" s="90">
        <v>0</v>
      </c>
      <c r="E2729" s="75" t="s">
        <v>5494</v>
      </c>
    </row>
    <row r="2730" spans="1:5">
      <c r="A2730" s="82">
        <v>201403281</v>
      </c>
      <c r="B2730" s="83" t="s">
        <v>1831</v>
      </c>
      <c r="C2730" s="82" t="s">
        <v>6856</v>
      </c>
      <c r="D2730" s="90">
        <v>0</v>
      </c>
      <c r="E2730" s="75" t="s">
        <v>5494</v>
      </c>
    </row>
    <row r="2731" spans="1:5">
      <c r="A2731" s="82">
        <v>201403282</v>
      </c>
      <c r="B2731" s="83" t="s">
        <v>1832</v>
      </c>
      <c r="C2731" s="82" t="s">
        <v>6857</v>
      </c>
      <c r="D2731" s="90">
        <v>50</v>
      </c>
      <c r="E2731" s="75" t="s">
        <v>5494</v>
      </c>
    </row>
    <row r="2732" spans="1:5">
      <c r="A2732" s="82">
        <v>201403283</v>
      </c>
      <c r="B2732" s="83" t="s">
        <v>1833</v>
      </c>
      <c r="C2732" s="82" t="s">
        <v>6858</v>
      </c>
      <c r="D2732" s="90">
        <v>50</v>
      </c>
      <c r="E2732" s="75" t="s">
        <v>5494</v>
      </c>
    </row>
    <row r="2733" spans="1:5">
      <c r="A2733" s="82">
        <v>201403284</v>
      </c>
      <c r="B2733" s="83" t="s">
        <v>1834</v>
      </c>
      <c r="C2733" s="82" t="s">
        <v>6859</v>
      </c>
      <c r="D2733" s="90">
        <v>50</v>
      </c>
      <c r="E2733" s="75" t="s">
        <v>5494</v>
      </c>
    </row>
    <row r="2734" spans="1:5">
      <c r="A2734" s="82">
        <v>201403285</v>
      </c>
      <c r="B2734" s="83" t="s">
        <v>1835</v>
      </c>
      <c r="C2734" s="82" t="s">
        <v>6860</v>
      </c>
      <c r="D2734" s="90">
        <v>0</v>
      </c>
      <c r="E2734" s="75" t="s">
        <v>5494</v>
      </c>
    </row>
    <row r="2735" spans="1:5">
      <c r="A2735" s="82">
        <v>201403286</v>
      </c>
      <c r="B2735" s="83" t="s">
        <v>5049</v>
      </c>
      <c r="C2735" s="82" t="s">
        <v>6861</v>
      </c>
      <c r="D2735" s="90">
        <v>50</v>
      </c>
      <c r="E2735" s="75" t="s">
        <v>5494</v>
      </c>
    </row>
    <row r="2736" spans="1:5">
      <c r="A2736" s="82">
        <v>201403287</v>
      </c>
      <c r="B2736" s="83" t="s">
        <v>1836</v>
      </c>
      <c r="C2736" s="82" t="s">
        <v>6862</v>
      </c>
      <c r="D2736" s="90">
        <v>0</v>
      </c>
      <c r="E2736" s="75" t="s">
        <v>5494</v>
      </c>
    </row>
    <row r="2737" spans="1:5">
      <c r="A2737" s="82">
        <v>201403288</v>
      </c>
      <c r="B2737" s="83" t="s">
        <v>1837</v>
      </c>
      <c r="C2737" s="82" t="s">
        <v>6863</v>
      </c>
      <c r="D2737" s="90">
        <v>50</v>
      </c>
      <c r="E2737" s="75" t="s">
        <v>5494</v>
      </c>
    </row>
    <row r="2738" spans="1:5">
      <c r="A2738" s="82">
        <v>201403289</v>
      </c>
      <c r="B2738" s="83" t="s">
        <v>1838</v>
      </c>
      <c r="C2738" s="82" t="s">
        <v>6864</v>
      </c>
      <c r="D2738" s="90">
        <v>50</v>
      </c>
      <c r="E2738" s="75" t="s">
        <v>5494</v>
      </c>
    </row>
    <row r="2739" spans="1:5">
      <c r="A2739" s="82">
        <v>201403290</v>
      </c>
      <c r="B2739" s="83" t="s">
        <v>1839</v>
      </c>
      <c r="C2739" s="82" t="s">
        <v>6865</v>
      </c>
      <c r="D2739" s="90">
        <v>0</v>
      </c>
      <c r="E2739" s="75" t="s">
        <v>5494</v>
      </c>
    </row>
    <row r="2740" spans="1:5">
      <c r="A2740" s="82">
        <v>201403291</v>
      </c>
      <c r="B2740" s="83" t="s">
        <v>1840</v>
      </c>
      <c r="C2740" s="82" t="s">
        <v>6866</v>
      </c>
      <c r="D2740" s="90">
        <v>50</v>
      </c>
      <c r="E2740" s="75" t="s">
        <v>5494</v>
      </c>
    </row>
    <row r="2741" spans="1:5">
      <c r="A2741" s="82">
        <v>201403292</v>
      </c>
      <c r="B2741" s="83" t="s">
        <v>1841</v>
      </c>
      <c r="C2741" s="82" t="s">
        <v>6867</v>
      </c>
      <c r="D2741" s="90">
        <v>50</v>
      </c>
      <c r="E2741" s="75" t="s">
        <v>5494</v>
      </c>
    </row>
    <row r="2742" spans="1:5">
      <c r="A2742" s="82">
        <v>201403293</v>
      </c>
      <c r="B2742" s="83" t="s">
        <v>1842</v>
      </c>
      <c r="C2742" s="82" t="s">
        <v>6868</v>
      </c>
      <c r="D2742" s="90">
        <v>50</v>
      </c>
      <c r="E2742" s="75" t="s">
        <v>5494</v>
      </c>
    </row>
    <row r="2743" spans="1:5">
      <c r="A2743" s="82">
        <v>201403294</v>
      </c>
      <c r="B2743" s="83" t="s">
        <v>1843</v>
      </c>
      <c r="C2743" s="82" t="s">
        <v>6869</v>
      </c>
      <c r="D2743" s="90">
        <v>50</v>
      </c>
      <c r="E2743" s="75" t="s">
        <v>5494</v>
      </c>
    </row>
    <row r="2744" spans="1:5">
      <c r="A2744" s="82">
        <v>201403295</v>
      </c>
      <c r="B2744" s="83" t="s">
        <v>1844</v>
      </c>
      <c r="C2744" s="82" t="s">
        <v>6870</v>
      </c>
      <c r="D2744" s="90">
        <v>50</v>
      </c>
      <c r="E2744" s="75" t="s">
        <v>5494</v>
      </c>
    </row>
    <row r="2745" spans="1:5">
      <c r="A2745" s="82">
        <v>201403296</v>
      </c>
      <c r="B2745" s="83" t="s">
        <v>1845</v>
      </c>
      <c r="C2745" s="82" t="s">
        <v>6871</v>
      </c>
      <c r="D2745" s="90">
        <v>50</v>
      </c>
      <c r="E2745" s="75" t="s">
        <v>5494</v>
      </c>
    </row>
    <row r="2746" spans="1:5">
      <c r="A2746" s="82">
        <v>201403297</v>
      </c>
      <c r="B2746" s="83" t="s">
        <v>1846</v>
      </c>
      <c r="C2746" s="82" t="s">
        <v>6872</v>
      </c>
      <c r="D2746" s="90">
        <v>50</v>
      </c>
      <c r="E2746" s="75" t="s">
        <v>5494</v>
      </c>
    </row>
    <row r="2747" spans="1:5">
      <c r="A2747" s="82">
        <v>201403298</v>
      </c>
      <c r="B2747" s="83" t="s">
        <v>1847</v>
      </c>
      <c r="C2747" s="82" t="s">
        <v>6873</v>
      </c>
      <c r="D2747" s="90">
        <v>50</v>
      </c>
      <c r="E2747" s="75" t="s">
        <v>5494</v>
      </c>
    </row>
    <row r="2748" spans="1:5">
      <c r="A2748" s="82">
        <v>201403299</v>
      </c>
      <c r="B2748" s="83" t="s">
        <v>1848</v>
      </c>
      <c r="C2748" s="82" t="s">
        <v>6874</v>
      </c>
      <c r="D2748" s="90">
        <v>0</v>
      </c>
      <c r="E2748" s="75" t="s">
        <v>5494</v>
      </c>
    </row>
    <row r="2749" spans="1:5">
      <c r="A2749" s="82">
        <v>201403300</v>
      </c>
      <c r="B2749" s="83" t="s">
        <v>1849</v>
      </c>
      <c r="C2749" s="82" t="s">
        <v>6875</v>
      </c>
      <c r="D2749" s="90">
        <v>50</v>
      </c>
      <c r="E2749" s="75" t="s">
        <v>5494</v>
      </c>
    </row>
    <row r="2750" spans="1:5">
      <c r="A2750" s="82">
        <v>201403301</v>
      </c>
      <c r="B2750" s="83" t="s">
        <v>1850</v>
      </c>
      <c r="C2750" s="82" t="s">
        <v>6876</v>
      </c>
      <c r="D2750" s="90">
        <v>0</v>
      </c>
      <c r="E2750" s="75" t="s">
        <v>5494</v>
      </c>
    </row>
    <row r="2751" spans="1:5">
      <c r="A2751" s="82">
        <v>201403302</v>
      </c>
      <c r="B2751" s="83" t="s">
        <v>1851</v>
      </c>
      <c r="C2751" s="82" t="s">
        <v>6877</v>
      </c>
      <c r="D2751" s="90">
        <v>50</v>
      </c>
      <c r="E2751" s="75" t="s">
        <v>5494</v>
      </c>
    </row>
    <row r="2752" spans="1:5">
      <c r="A2752" s="82">
        <v>201403303</v>
      </c>
      <c r="B2752" s="83" t="s">
        <v>1852</v>
      </c>
      <c r="C2752" s="82" t="s">
        <v>6878</v>
      </c>
      <c r="D2752" s="90">
        <v>50</v>
      </c>
      <c r="E2752" s="75" t="s">
        <v>5494</v>
      </c>
    </row>
    <row r="2753" spans="1:5">
      <c r="A2753" s="82">
        <v>201403304</v>
      </c>
      <c r="B2753" s="83" t="s">
        <v>1853</v>
      </c>
      <c r="C2753" s="82" t="s">
        <v>6879</v>
      </c>
      <c r="D2753" s="90">
        <v>50</v>
      </c>
      <c r="E2753" s="75" t="s">
        <v>5494</v>
      </c>
    </row>
    <row r="2754" spans="1:5">
      <c r="A2754" s="82">
        <v>201403305</v>
      </c>
      <c r="B2754" s="83" t="s">
        <v>5050</v>
      </c>
      <c r="C2754" s="82" t="s">
        <v>6880</v>
      </c>
      <c r="D2754" s="90">
        <v>50</v>
      </c>
      <c r="E2754" s="75" t="s">
        <v>5494</v>
      </c>
    </row>
    <row r="2755" spans="1:5">
      <c r="A2755" s="82">
        <v>201403306</v>
      </c>
      <c r="B2755" s="83" t="s">
        <v>1854</v>
      </c>
      <c r="C2755" s="82" t="s">
        <v>6881</v>
      </c>
      <c r="D2755" s="90">
        <v>50</v>
      </c>
      <c r="E2755" s="75" t="s">
        <v>5494</v>
      </c>
    </row>
    <row r="2756" spans="1:5">
      <c r="A2756" s="82">
        <v>201403307</v>
      </c>
      <c r="B2756" s="83" t="s">
        <v>1855</v>
      </c>
      <c r="C2756" s="82" t="s">
        <v>6882</v>
      </c>
      <c r="D2756" s="90">
        <v>50</v>
      </c>
      <c r="E2756" s="75" t="s">
        <v>5494</v>
      </c>
    </row>
    <row r="2757" spans="1:5">
      <c r="A2757" s="82">
        <v>201403308</v>
      </c>
      <c r="B2757" s="83" t="s">
        <v>1856</v>
      </c>
      <c r="C2757" s="82" t="s">
        <v>6883</v>
      </c>
      <c r="D2757" s="90">
        <v>50</v>
      </c>
      <c r="E2757" s="75" t="s">
        <v>5494</v>
      </c>
    </row>
    <row r="2758" spans="1:5">
      <c r="A2758" s="82">
        <v>201403309</v>
      </c>
      <c r="B2758" s="83" t="s">
        <v>1857</v>
      </c>
      <c r="C2758" s="82" t="s">
        <v>6884</v>
      </c>
      <c r="D2758" s="90">
        <v>50</v>
      </c>
      <c r="E2758" s="75" t="s">
        <v>5494</v>
      </c>
    </row>
    <row r="2759" spans="1:5">
      <c r="A2759" s="82">
        <v>201403310</v>
      </c>
      <c r="B2759" s="83" t="s">
        <v>1858</v>
      </c>
      <c r="C2759" s="82" t="s">
        <v>6885</v>
      </c>
      <c r="D2759" s="90">
        <v>50</v>
      </c>
      <c r="E2759" s="75" t="s">
        <v>5494</v>
      </c>
    </row>
    <row r="2760" spans="1:5">
      <c r="A2760" s="82">
        <v>201403311</v>
      </c>
      <c r="B2760" s="83" t="s">
        <v>1859</v>
      </c>
      <c r="C2760" s="82" t="s">
        <v>6886</v>
      </c>
      <c r="D2760" s="90">
        <v>50</v>
      </c>
      <c r="E2760" s="75" t="s">
        <v>5494</v>
      </c>
    </row>
    <row r="2761" spans="1:5">
      <c r="A2761" s="82">
        <v>201403312</v>
      </c>
      <c r="B2761" s="83" t="s">
        <v>1860</v>
      </c>
      <c r="C2761" s="82" t="s">
        <v>6887</v>
      </c>
      <c r="D2761" s="90">
        <v>50</v>
      </c>
      <c r="E2761" s="75" t="s">
        <v>5494</v>
      </c>
    </row>
    <row r="2762" spans="1:5">
      <c r="A2762" s="82">
        <v>201403313</v>
      </c>
      <c r="B2762" s="83" t="s">
        <v>1861</v>
      </c>
      <c r="C2762" s="82" t="s">
        <v>6888</v>
      </c>
      <c r="D2762" s="90">
        <v>0</v>
      </c>
      <c r="E2762" s="75" t="s">
        <v>5494</v>
      </c>
    </row>
    <row r="2763" spans="1:5">
      <c r="A2763" s="82">
        <v>201403314</v>
      </c>
      <c r="B2763" s="83" t="s">
        <v>1862</v>
      </c>
      <c r="C2763" s="82" t="s">
        <v>6889</v>
      </c>
      <c r="D2763" s="90">
        <v>0</v>
      </c>
      <c r="E2763" s="75" t="s">
        <v>5494</v>
      </c>
    </row>
    <row r="2764" spans="1:5">
      <c r="A2764" s="82">
        <v>201403315</v>
      </c>
      <c r="B2764" s="83" t="s">
        <v>5051</v>
      </c>
      <c r="C2764" s="82" t="s">
        <v>6890</v>
      </c>
      <c r="D2764" s="90">
        <v>50</v>
      </c>
      <c r="E2764" s="75" t="s">
        <v>5494</v>
      </c>
    </row>
    <row r="2765" spans="1:5">
      <c r="A2765" s="82">
        <v>201403316</v>
      </c>
      <c r="B2765" s="83" t="s">
        <v>1863</v>
      </c>
      <c r="C2765" s="82" t="s">
        <v>6891</v>
      </c>
      <c r="D2765" s="90">
        <v>50</v>
      </c>
      <c r="E2765" s="75" t="s">
        <v>5494</v>
      </c>
    </row>
    <row r="2766" spans="1:5">
      <c r="A2766" s="82">
        <v>201403317</v>
      </c>
      <c r="B2766" s="83" t="s">
        <v>1864</v>
      </c>
      <c r="C2766" s="82" t="s">
        <v>6892</v>
      </c>
      <c r="D2766" s="90">
        <v>0</v>
      </c>
      <c r="E2766" s="75" t="s">
        <v>5494</v>
      </c>
    </row>
    <row r="2767" spans="1:5">
      <c r="A2767" s="82">
        <v>201403318</v>
      </c>
      <c r="B2767" s="83" t="s">
        <v>5052</v>
      </c>
      <c r="C2767" s="82" t="s">
        <v>6893</v>
      </c>
      <c r="D2767" s="90">
        <v>50</v>
      </c>
      <c r="E2767" s="75" t="s">
        <v>5494</v>
      </c>
    </row>
    <row r="2768" spans="1:5">
      <c r="A2768" s="82">
        <v>201403319</v>
      </c>
      <c r="B2768" s="83" t="s">
        <v>1865</v>
      </c>
      <c r="C2768" s="82" t="s">
        <v>6894</v>
      </c>
      <c r="D2768" s="90">
        <v>50</v>
      </c>
      <c r="E2768" s="75" t="s">
        <v>5494</v>
      </c>
    </row>
    <row r="2769" spans="1:5">
      <c r="A2769" s="82">
        <v>201403320</v>
      </c>
      <c r="B2769" s="83" t="s">
        <v>1866</v>
      </c>
      <c r="C2769" s="82" t="s">
        <v>6895</v>
      </c>
      <c r="D2769" s="90">
        <v>50</v>
      </c>
      <c r="E2769" s="75" t="s">
        <v>5494</v>
      </c>
    </row>
    <row r="2770" spans="1:5">
      <c r="A2770" s="82">
        <v>201403321</v>
      </c>
      <c r="B2770" s="83" t="s">
        <v>1867</v>
      </c>
      <c r="C2770" s="82" t="s">
        <v>6896</v>
      </c>
      <c r="D2770" s="90">
        <v>50</v>
      </c>
      <c r="E2770" s="75" t="s">
        <v>5494</v>
      </c>
    </row>
    <row r="2771" spans="1:5">
      <c r="A2771" s="82">
        <v>201403322</v>
      </c>
      <c r="B2771" s="83" t="s">
        <v>5053</v>
      </c>
      <c r="C2771" s="82" t="s">
        <v>6897</v>
      </c>
      <c r="D2771" s="90">
        <v>50</v>
      </c>
      <c r="E2771" s="75" t="s">
        <v>5494</v>
      </c>
    </row>
    <row r="2772" spans="1:5">
      <c r="A2772" s="82">
        <v>201403323</v>
      </c>
      <c r="B2772" s="83" t="s">
        <v>1868</v>
      </c>
      <c r="C2772" s="82" t="s">
        <v>6898</v>
      </c>
      <c r="D2772" s="90">
        <v>50</v>
      </c>
      <c r="E2772" s="75" t="s">
        <v>5494</v>
      </c>
    </row>
    <row r="2773" spans="1:5">
      <c r="A2773" s="82">
        <v>201403324</v>
      </c>
      <c r="B2773" s="83" t="s">
        <v>1869</v>
      </c>
      <c r="C2773" s="82" t="s">
        <v>6899</v>
      </c>
      <c r="D2773" s="90">
        <v>0</v>
      </c>
      <c r="E2773" s="75" t="s">
        <v>5494</v>
      </c>
    </row>
    <row r="2774" spans="1:5">
      <c r="A2774" s="82">
        <v>201403325</v>
      </c>
      <c r="B2774" s="83" t="s">
        <v>1870</v>
      </c>
      <c r="C2774" s="82" t="s">
        <v>6900</v>
      </c>
      <c r="D2774" s="90">
        <v>0</v>
      </c>
      <c r="E2774" s="75" t="s">
        <v>5494</v>
      </c>
    </row>
    <row r="2775" spans="1:5">
      <c r="A2775" s="82">
        <v>201403326</v>
      </c>
      <c r="B2775" s="83" t="s">
        <v>1871</v>
      </c>
      <c r="C2775" s="82" t="s">
        <v>6901</v>
      </c>
      <c r="D2775" s="90">
        <v>50</v>
      </c>
      <c r="E2775" s="75" t="s">
        <v>5494</v>
      </c>
    </row>
    <row r="2776" spans="1:5">
      <c r="A2776" s="82">
        <v>201403327</v>
      </c>
      <c r="B2776" s="83" t="s">
        <v>1872</v>
      </c>
      <c r="C2776" s="82" t="s">
        <v>6902</v>
      </c>
      <c r="D2776" s="90">
        <v>0</v>
      </c>
      <c r="E2776" s="75" t="s">
        <v>5494</v>
      </c>
    </row>
    <row r="2777" spans="1:5">
      <c r="A2777" s="82">
        <v>201403328</v>
      </c>
      <c r="B2777" s="83" t="s">
        <v>1873</v>
      </c>
      <c r="C2777" s="82" t="s">
        <v>6903</v>
      </c>
      <c r="D2777" s="90">
        <v>50</v>
      </c>
      <c r="E2777" s="75" t="s">
        <v>5494</v>
      </c>
    </row>
    <row r="2778" spans="1:5">
      <c r="A2778" s="82">
        <v>201403329</v>
      </c>
      <c r="B2778" s="83" t="s">
        <v>1874</v>
      </c>
      <c r="C2778" s="82" t="s">
        <v>6904</v>
      </c>
      <c r="D2778" s="90">
        <v>50</v>
      </c>
      <c r="E2778" s="75" t="s">
        <v>5494</v>
      </c>
    </row>
    <row r="2779" spans="1:5">
      <c r="A2779" s="82">
        <v>201403330</v>
      </c>
      <c r="B2779" s="83" t="s">
        <v>1875</v>
      </c>
      <c r="C2779" s="82" t="s">
        <v>6905</v>
      </c>
      <c r="D2779" s="90">
        <v>50</v>
      </c>
      <c r="E2779" s="75" t="s">
        <v>5494</v>
      </c>
    </row>
    <row r="2780" spans="1:5">
      <c r="A2780" s="82">
        <v>201403331</v>
      </c>
      <c r="B2780" s="83" t="s">
        <v>1876</v>
      </c>
      <c r="C2780" s="82" t="s">
        <v>6906</v>
      </c>
      <c r="D2780" s="90">
        <v>0</v>
      </c>
      <c r="E2780" s="75" t="s">
        <v>5494</v>
      </c>
    </row>
    <row r="2781" spans="1:5">
      <c r="A2781" s="82">
        <v>201403332</v>
      </c>
      <c r="B2781" s="83" t="s">
        <v>1877</v>
      </c>
      <c r="C2781" s="82" t="s">
        <v>6907</v>
      </c>
      <c r="D2781" s="90">
        <v>50</v>
      </c>
      <c r="E2781" s="75" t="s">
        <v>5494</v>
      </c>
    </row>
    <row r="2782" spans="1:5">
      <c r="A2782" s="82">
        <v>201403333</v>
      </c>
      <c r="B2782" s="83" t="s">
        <v>1878</v>
      </c>
      <c r="C2782" s="82" t="s">
        <v>6908</v>
      </c>
      <c r="D2782" s="90">
        <v>0</v>
      </c>
      <c r="E2782" s="75" t="s">
        <v>5494</v>
      </c>
    </row>
    <row r="2783" spans="1:5">
      <c r="A2783" s="82">
        <v>201403334</v>
      </c>
      <c r="B2783" s="83" t="s">
        <v>5054</v>
      </c>
      <c r="C2783" s="82" t="s">
        <v>6909</v>
      </c>
      <c r="D2783" s="90">
        <v>50</v>
      </c>
      <c r="E2783" s="75" t="s">
        <v>5494</v>
      </c>
    </row>
    <row r="2784" spans="1:5">
      <c r="A2784" s="82">
        <v>201403335</v>
      </c>
      <c r="B2784" s="83" t="s">
        <v>5055</v>
      </c>
      <c r="C2784" s="82" t="s">
        <v>6910</v>
      </c>
      <c r="D2784" s="90">
        <v>0</v>
      </c>
      <c r="E2784" s="75" t="s">
        <v>5494</v>
      </c>
    </row>
    <row r="2785" spans="1:5">
      <c r="A2785" s="82">
        <v>201404263</v>
      </c>
      <c r="B2785" s="83" t="s">
        <v>1879</v>
      </c>
      <c r="C2785" s="82" t="s">
        <v>6911</v>
      </c>
      <c r="D2785" s="90">
        <v>50</v>
      </c>
      <c r="E2785" s="75" t="s">
        <v>5494</v>
      </c>
    </row>
    <row r="2786" spans="1:5">
      <c r="A2786" s="82">
        <v>201404272</v>
      </c>
      <c r="B2786" s="83" t="s">
        <v>1880</v>
      </c>
      <c r="C2786" s="82" t="s">
        <v>6912</v>
      </c>
      <c r="D2786" s="90">
        <v>0</v>
      </c>
      <c r="E2786" s="75" t="s">
        <v>5494</v>
      </c>
    </row>
    <row r="2787" spans="1:5">
      <c r="A2787" s="82">
        <v>201404285</v>
      </c>
      <c r="B2787" s="83" t="s">
        <v>1881</v>
      </c>
      <c r="C2787" s="82" t="s">
        <v>6913</v>
      </c>
      <c r="D2787" s="90">
        <v>50</v>
      </c>
      <c r="E2787" s="75" t="s">
        <v>5494</v>
      </c>
    </row>
    <row r="2788" spans="1:5">
      <c r="A2788" s="82">
        <v>201404320</v>
      </c>
      <c r="B2788" s="83" t="s">
        <v>1883</v>
      </c>
      <c r="C2788" s="82" t="s">
        <v>6915</v>
      </c>
      <c r="D2788" s="90">
        <v>50</v>
      </c>
      <c r="E2788" s="75" t="s">
        <v>5494</v>
      </c>
    </row>
    <row r="2789" spans="1:5">
      <c r="A2789" s="82">
        <v>201404334</v>
      </c>
      <c r="B2789" s="83" t="s">
        <v>1884</v>
      </c>
      <c r="C2789" s="82" t="s">
        <v>6916</v>
      </c>
      <c r="D2789" s="90">
        <v>50</v>
      </c>
      <c r="E2789" s="75" t="s">
        <v>5494</v>
      </c>
    </row>
    <row r="2790" spans="1:5">
      <c r="A2790" s="82">
        <v>201404346</v>
      </c>
      <c r="B2790" s="83" t="s">
        <v>5056</v>
      </c>
      <c r="C2790" s="82" t="s">
        <v>6917</v>
      </c>
      <c r="D2790" s="90">
        <v>0</v>
      </c>
      <c r="E2790" s="75" t="s">
        <v>5494</v>
      </c>
    </row>
    <row r="2791" spans="1:5">
      <c r="A2791" s="82">
        <v>201404349</v>
      </c>
      <c r="B2791" s="83" t="s">
        <v>5057</v>
      </c>
      <c r="C2791" s="82" t="s">
        <v>6918</v>
      </c>
      <c r="D2791" s="90">
        <v>50</v>
      </c>
      <c r="E2791" s="75" t="s">
        <v>5494</v>
      </c>
    </row>
    <row r="2792" spans="1:5">
      <c r="A2792" s="82">
        <v>201404323</v>
      </c>
      <c r="B2792" s="83" t="s">
        <v>1885</v>
      </c>
      <c r="C2792" s="82" t="s">
        <v>6919</v>
      </c>
      <c r="D2792" s="90">
        <v>50</v>
      </c>
      <c r="E2792" s="75" t="s">
        <v>5494</v>
      </c>
    </row>
    <row r="2793" spans="1:5">
      <c r="A2793" s="82">
        <v>201404373</v>
      </c>
      <c r="B2793" s="83" t="s">
        <v>1886</v>
      </c>
      <c r="C2793" s="82" t="s">
        <v>6920</v>
      </c>
      <c r="D2793" s="90">
        <v>0</v>
      </c>
      <c r="E2793" s="75" t="s">
        <v>5494</v>
      </c>
    </row>
    <row r="2794" spans="1:5">
      <c r="A2794" s="82">
        <v>201404391</v>
      </c>
      <c r="B2794" s="83" t="s">
        <v>1887</v>
      </c>
      <c r="C2794" s="82" t="s">
        <v>6921</v>
      </c>
      <c r="D2794" s="90">
        <v>0</v>
      </c>
      <c r="E2794" s="75" t="s">
        <v>5494</v>
      </c>
    </row>
    <row r="2795" spans="1:5">
      <c r="A2795" s="82">
        <v>201404430</v>
      </c>
      <c r="B2795" s="83" t="s">
        <v>5058</v>
      </c>
      <c r="C2795" s="82" t="s">
        <v>6922</v>
      </c>
      <c r="D2795" s="90">
        <v>50</v>
      </c>
      <c r="E2795" s="75" t="s">
        <v>5494</v>
      </c>
    </row>
    <row r="2796" spans="1:5">
      <c r="A2796" s="82">
        <v>201404458</v>
      </c>
      <c r="B2796" s="83" t="s">
        <v>1888</v>
      </c>
      <c r="C2796" s="82" t="s">
        <v>6923</v>
      </c>
      <c r="D2796" s="90">
        <v>50</v>
      </c>
      <c r="E2796" s="75" t="s">
        <v>5494</v>
      </c>
    </row>
    <row r="2797" spans="1:5">
      <c r="A2797" s="82">
        <v>201404449</v>
      </c>
      <c r="B2797" s="83" t="s">
        <v>1889</v>
      </c>
      <c r="C2797" s="82" t="s">
        <v>6924</v>
      </c>
      <c r="D2797" s="90">
        <v>0</v>
      </c>
      <c r="E2797" s="75" t="s">
        <v>5494</v>
      </c>
    </row>
    <row r="2798" spans="1:5">
      <c r="A2798" s="82">
        <v>201404480</v>
      </c>
      <c r="B2798" s="83" t="s">
        <v>5059</v>
      </c>
      <c r="C2798" s="82" t="s">
        <v>6925</v>
      </c>
      <c r="D2798" s="90">
        <v>50</v>
      </c>
      <c r="E2798" s="75" t="s">
        <v>5494</v>
      </c>
    </row>
    <row r="2799" spans="1:5">
      <c r="A2799" s="82">
        <v>201404489</v>
      </c>
      <c r="B2799" s="83" t="s">
        <v>5060</v>
      </c>
      <c r="C2799" s="82" t="s">
        <v>6926</v>
      </c>
      <c r="D2799" s="90">
        <v>0</v>
      </c>
      <c r="E2799" s="75" t="s">
        <v>5494</v>
      </c>
    </row>
    <row r="2800" spans="1:5">
      <c r="A2800" s="82">
        <v>201404496</v>
      </c>
      <c r="B2800" s="83" t="s">
        <v>5061</v>
      </c>
      <c r="C2800" s="82" t="s">
        <v>6927</v>
      </c>
      <c r="D2800" s="90">
        <v>0</v>
      </c>
      <c r="E2800" s="75" t="s">
        <v>5494</v>
      </c>
    </row>
    <row r="2801" spans="1:5">
      <c r="A2801" s="82">
        <v>201404543</v>
      </c>
      <c r="B2801" s="83" t="s">
        <v>1890</v>
      </c>
      <c r="C2801" s="82" t="s">
        <v>6928</v>
      </c>
      <c r="D2801" s="90">
        <v>0</v>
      </c>
      <c r="E2801" s="75" t="s">
        <v>5494</v>
      </c>
    </row>
    <row r="2802" spans="1:5">
      <c r="A2802" s="82">
        <v>201404541</v>
      </c>
      <c r="B2802" s="83" t="s">
        <v>1891</v>
      </c>
      <c r="C2802" s="82" t="s">
        <v>6929</v>
      </c>
      <c r="D2802" s="90">
        <v>50</v>
      </c>
      <c r="E2802" s="75" t="s">
        <v>5494</v>
      </c>
    </row>
    <row r="2803" spans="1:5">
      <c r="A2803" s="82">
        <v>201404556</v>
      </c>
      <c r="B2803" s="83" t="s">
        <v>5062</v>
      </c>
      <c r="C2803" s="82" t="s">
        <v>6930</v>
      </c>
      <c r="D2803" s="90">
        <v>50</v>
      </c>
      <c r="E2803" s="75" t="s">
        <v>5494</v>
      </c>
    </row>
    <row r="2804" spans="1:5">
      <c r="A2804" s="82">
        <v>201404579</v>
      </c>
      <c r="B2804" s="83" t="s">
        <v>1892</v>
      </c>
      <c r="C2804" s="82" t="s">
        <v>6931</v>
      </c>
      <c r="D2804" s="90">
        <v>50</v>
      </c>
      <c r="E2804" s="75" t="s">
        <v>5494</v>
      </c>
    </row>
    <row r="2805" spans="1:5">
      <c r="A2805" s="82">
        <v>201404586</v>
      </c>
      <c r="B2805" s="83" t="s">
        <v>5063</v>
      </c>
      <c r="C2805" s="82" t="s">
        <v>6932</v>
      </c>
      <c r="D2805" s="90">
        <v>50</v>
      </c>
      <c r="E2805" s="75" t="s">
        <v>5494</v>
      </c>
    </row>
    <row r="2806" spans="1:5">
      <c r="A2806" s="82">
        <v>201404597</v>
      </c>
      <c r="B2806" s="83" t="s">
        <v>1893</v>
      </c>
      <c r="C2806" s="82" t="s">
        <v>6933</v>
      </c>
      <c r="D2806" s="90">
        <v>50</v>
      </c>
      <c r="E2806" s="75" t="s">
        <v>5494</v>
      </c>
    </row>
    <row r="2807" spans="1:5">
      <c r="A2807" s="82">
        <v>201404607</v>
      </c>
      <c r="B2807" s="83" t="s">
        <v>5064</v>
      </c>
      <c r="C2807" s="82" t="s">
        <v>6934</v>
      </c>
      <c r="D2807" s="90">
        <v>0</v>
      </c>
      <c r="E2807" s="75" t="s">
        <v>5494</v>
      </c>
    </row>
    <row r="2808" spans="1:5">
      <c r="A2808" s="82">
        <v>201404605</v>
      </c>
      <c r="B2808" s="83" t="s">
        <v>1894</v>
      </c>
      <c r="C2808" s="82" t="s">
        <v>6935</v>
      </c>
      <c r="D2808" s="90">
        <v>50</v>
      </c>
      <c r="E2808" s="75" t="s">
        <v>5494</v>
      </c>
    </row>
    <row r="2809" spans="1:5">
      <c r="A2809" s="82">
        <v>201404615</v>
      </c>
      <c r="B2809" s="83" t="s">
        <v>1895</v>
      </c>
      <c r="C2809" s="82" t="s">
        <v>6936</v>
      </c>
      <c r="D2809" s="90">
        <v>50</v>
      </c>
      <c r="E2809" s="75" t="s">
        <v>5494</v>
      </c>
    </row>
    <row r="2810" spans="1:5">
      <c r="A2810" s="82">
        <v>201404623</v>
      </c>
      <c r="B2810" s="83" t="s">
        <v>1896</v>
      </c>
      <c r="C2810" s="82" t="s">
        <v>6937</v>
      </c>
      <c r="D2810" s="90">
        <v>0</v>
      </c>
      <c r="E2810" s="75" t="s">
        <v>5494</v>
      </c>
    </row>
    <row r="2811" spans="1:5">
      <c r="A2811" s="82">
        <v>201404635</v>
      </c>
      <c r="B2811" s="83" t="s">
        <v>1897</v>
      </c>
      <c r="C2811" s="82" t="s">
        <v>6938</v>
      </c>
      <c r="D2811" s="90">
        <v>50</v>
      </c>
      <c r="E2811" s="75" t="s">
        <v>5494</v>
      </c>
    </row>
    <row r="2812" spans="1:5">
      <c r="A2812" s="82">
        <v>201404638</v>
      </c>
      <c r="B2812" s="83" t="s">
        <v>5065</v>
      </c>
      <c r="C2812" s="82" t="s">
        <v>6939</v>
      </c>
      <c r="D2812" s="90">
        <v>50</v>
      </c>
      <c r="E2812" s="75" t="s">
        <v>5494</v>
      </c>
    </row>
    <row r="2813" spans="1:5">
      <c r="A2813" s="82">
        <v>201404645</v>
      </c>
      <c r="B2813" s="83" t="s">
        <v>1898</v>
      </c>
      <c r="C2813" s="82" t="s">
        <v>6940</v>
      </c>
      <c r="D2813" s="90">
        <v>50</v>
      </c>
      <c r="E2813" s="75" t="s">
        <v>5494</v>
      </c>
    </row>
    <row r="2814" spans="1:5">
      <c r="A2814" s="82">
        <v>201403528</v>
      </c>
      <c r="B2814" s="83" t="s">
        <v>1899</v>
      </c>
      <c r="C2814" s="82" t="s">
        <v>6941</v>
      </c>
      <c r="D2814" s="90">
        <v>0</v>
      </c>
      <c r="E2814" s="75" t="s">
        <v>5494</v>
      </c>
    </row>
    <row r="2815" spans="1:5">
      <c r="A2815" s="82">
        <v>201403529</v>
      </c>
      <c r="B2815" s="83" t="s">
        <v>1900</v>
      </c>
      <c r="C2815" s="82" t="s">
        <v>6942</v>
      </c>
      <c r="D2815" s="90">
        <v>50</v>
      </c>
      <c r="E2815" s="75" t="s">
        <v>5494</v>
      </c>
    </row>
    <row r="2816" spans="1:5">
      <c r="A2816" s="82">
        <v>201403530</v>
      </c>
      <c r="B2816" s="83" t="s">
        <v>1901</v>
      </c>
      <c r="C2816" s="82" t="s">
        <v>6943</v>
      </c>
      <c r="D2816" s="90">
        <v>50</v>
      </c>
      <c r="E2816" s="75" t="s">
        <v>5494</v>
      </c>
    </row>
    <row r="2817" spans="1:5">
      <c r="A2817" s="82">
        <v>201403531</v>
      </c>
      <c r="B2817" s="83" t="s">
        <v>1902</v>
      </c>
      <c r="C2817" s="82" t="s">
        <v>6944</v>
      </c>
      <c r="D2817" s="90">
        <v>50</v>
      </c>
      <c r="E2817" s="75" t="s">
        <v>5494</v>
      </c>
    </row>
    <row r="2818" spans="1:5">
      <c r="A2818" s="82">
        <v>201403532</v>
      </c>
      <c r="B2818" s="83" t="s">
        <v>1903</v>
      </c>
      <c r="C2818" s="82" t="s">
        <v>6945</v>
      </c>
      <c r="D2818" s="90">
        <v>0</v>
      </c>
      <c r="E2818" s="75" t="s">
        <v>5494</v>
      </c>
    </row>
    <row r="2819" spans="1:5">
      <c r="A2819" s="82">
        <v>201403533</v>
      </c>
      <c r="B2819" s="83" t="s">
        <v>1904</v>
      </c>
      <c r="C2819" s="82" t="s">
        <v>6946</v>
      </c>
      <c r="D2819" s="90">
        <v>0</v>
      </c>
      <c r="E2819" s="75" t="s">
        <v>5494</v>
      </c>
    </row>
    <row r="2820" spans="1:5">
      <c r="A2820" s="82">
        <v>201403534</v>
      </c>
      <c r="B2820" s="83" t="s">
        <v>1905</v>
      </c>
      <c r="C2820" s="82" t="s">
        <v>6947</v>
      </c>
      <c r="D2820" s="90">
        <v>50</v>
      </c>
      <c r="E2820" s="75" t="s">
        <v>5494</v>
      </c>
    </row>
    <row r="2821" spans="1:5">
      <c r="A2821" s="82">
        <v>201403535</v>
      </c>
      <c r="B2821" s="83" t="s">
        <v>1906</v>
      </c>
      <c r="C2821" s="82" t="s">
        <v>6948</v>
      </c>
      <c r="D2821" s="90">
        <v>50</v>
      </c>
      <c r="E2821" s="75" t="s">
        <v>5494</v>
      </c>
    </row>
    <row r="2822" spans="1:5">
      <c r="A2822" s="82">
        <v>201403536</v>
      </c>
      <c r="B2822" s="83" t="s">
        <v>1907</v>
      </c>
      <c r="C2822" s="82" t="s">
        <v>6949</v>
      </c>
      <c r="D2822" s="90">
        <v>0</v>
      </c>
      <c r="E2822" s="75" t="s">
        <v>5494</v>
      </c>
    </row>
    <row r="2823" spans="1:5">
      <c r="A2823" s="82">
        <v>201403537</v>
      </c>
      <c r="B2823" s="83" t="s">
        <v>1908</v>
      </c>
      <c r="C2823" s="82" t="s">
        <v>6950</v>
      </c>
      <c r="D2823" s="90">
        <v>50</v>
      </c>
      <c r="E2823" s="75" t="s">
        <v>5494</v>
      </c>
    </row>
    <row r="2824" spans="1:5">
      <c r="A2824" s="82">
        <v>201403538</v>
      </c>
      <c r="B2824" s="83" t="s">
        <v>1909</v>
      </c>
      <c r="C2824" s="82" t="s">
        <v>6951</v>
      </c>
      <c r="D2824" s="90">
        <v>50</v>
      </c>
      <c r="E2824" s="75" t="s">
        <v>5494</v>
      </c>
    </row>
    <row r="2825" spans="1:5">
      <c r="A2825" s="82">
        <v>201403539</v>
      </c>
      <c r="B2825" s="83" t="s">
        <v>1910</v>
      </c>
      <c r="C2825" s="82" t="s">
        <v>6952</v>
      </c>
      <c r="D2825" s="90">
        <v>50</v>
      </c>
      <c r="E2825" s="75" t="s">
        <v>5494</v>
      </c>
    </row>
    <row r="2826" spans="1:5">
      <c r="A2826" s="82">
        <v>201403540</v>
      </c>
      <c r="B2826" s="83" t="s">
        <v>1911</v>
      </c>
      <c r="C2826" s="82" t="s">
        <v>6953</v>
      </c>
      <c r="D2826" s="90">
        <v>0</v>
      </c>
      <c r="E2826" s="75" t="s">
        <v>5494</v>
      </c>
    </row>
    <row r="2827" spans="1:5">
      <c r="A2827" s="82">
        <v>201403541</v>
      </c>
      <c r="B2827" s="83" t="s">
        <v>1912</v>
      </c>
      <c r="C2827" s="82" t="s">
        <v>6954</v>
      </c>
      <c r="D2827" s="90">
        <v>0</v>
      </c>
      <c r="E2827" s="75" t="s">
        <v>5494</v>
      </c>
    </row>
    <row r="2828" spans="1:5">
      <c r="A2828" s="82">
        <v>201403542</v>
      </c>
      <c r="B2828" s="83" t="s">
        <v>1913</v>
      </c>
      <c r="C2828" s="82" t="s">
        <v>6955</v>
      </c>
      <c r="D2828" s="90">
        <v>50</v>
      </c>
      <c r="E2828" s="75" t="s">
        <v>5494</v>
      </c>
    </row>
    <row r="2829" spans="1:5">
      <c r="A2829" s="82">
        <v>201403543</v>
      </c>
      <c r="B2829" s="83" t="s">
        <v>1914</v>
      </c>
      <c r="C2829" s="82" t="s">
        <v>6956</v>
      </c>
      <c r="D2829" s="90">
        <v>50</v>
      </c>
      <c r="E2829" s="75" t="s">
        <v>5494</v>
      </c>
    </row>
    <row r="2830" spans="1:5">
      <c r="A2830" s="82">
        <v>201403544</v>
      </c>
      <c r="B2830" s="83" t="s">
        <v>1915</v>
      </c>
      <c r="C2830" s="82" t="s">
        <v>6957</v>
      </c>
      <c r="D2830" s="90">
        <v>50</v>
      </c>
      <c r="E2830" s="75" t="s">
        <v>5494</v>
      </c>
    </row>
    <row r="2831" spans="1:5">
      <c r="A2831" s="82">
        <v>201403545</v>
      </c>
      <c r="B2831" s="83" t="s">
        <v>1916</v>
      </c>
      <c r="C2831" s="82" t="s">
        <v>6958</v>
      </c>
      <c r="D2831" s="90">
        <v>50</v>
      </c>
      <c r="E2831" s="75" t="s">
        <v>5494</v>
      </c>
    </row>
    <row r="2832" spans="1:5">
      <c r="A2832" s="82">
        <v>201403546</v>
      </c>
      <c r="B2832" s="83" t="s">
        <v>1917</v>
      </c>
      <c r="C2832" s="82" t="s">
        <v>6959</v>
      </c>
      <c r="D2832" s="90">
        <v>50</v>
      </c>
      <c r="E2832" s="75" t="s">
        <v>5494</v>
      </c>
    </row>
    <row r="2833" spans="1:5">
      <c r="A2833" s="82">
        <v>201403547</v>
      </c>
      <c r="B2833" s="83" t="s">
        <v>1918</v>
      </c>
      <c r="C2833" s="82" t="s">
        <v>6960</v>
      </c>
      <c r="D2833" s="90">
        <v>50</v>
      </c>
      <c r="E2833" s="75" t="s">
        <v>5494</v>
      </c>
    </row>
    <row r="2834" spans="1:5">
      <c r="A2834" s="82">
        <v>201403548</v>
      </c>
      <c r="B2834" s="83" t="s">
        <v>1919</v>
      </c>
      <c r="C2834" s="82" t="s">
        <v>6961</v>
      </c>
      <c r="D2834" s="90">
        <v>0</v>
      </c>
      <c r="E2834" s="75" t="s">
        <v>5494</v>
      </c>
    </row>
    <row r="2835" spans="1:5">
      <c r="A2835" s="82">
        <v>201403549</v>
      </c>
      <c r="B2835" s="83" t="s">
        <v>1920</v>
      </c>
      <c r="C2835" s="82" t="s">
        <v>6962</v>
      </c>
      <c r="D2835" s="90">
        <v>50</v>
      </c>
      <c r="E2835" s="75" t="s">
        <v>5494</v>
      </c>
    </row>
    <row r="2836" spans="1:5">
      <c r="A2836" s="82">
        <v>201403550</v>
      </c>
      <c r="B2836" s="83" t="s">
        <v>1921</v>
      </c>
      <c r="C2836" s="82" t="s">
        <v>6963</v>
      </c>
      <c r="D2836" s="90">
        <v>50</v>
      </c>
      <c r="E2836" s="75" t="s">
        <v>5494</v>
      </c>
    </row>
    <row r="2837" spans="1:5">
      <c r="A2837" s="82">
        <v>201403551</v>
      </c>
      <c r="B2837" s="83" t="s">
        <v>1922</v>
      </c>
      <c r="C2837" s="82" t="s">
        <v>6964</v>
      </c>
      <c r="D2837" s="90">
        <v>50</v>
      </c>
      <c r="E2837" s="75" t="s">
        <v>5494</v>
      </c>
    </row>
    <row r="2838" spans="1:5">
      <c r="A2838" s="82">
        <v>201403552</v>
      </c>
      <c r="B2838" s="83" t="s">
        <v>1923</v>
      </c>
      <c r="C2838" s="82" t="s">
        <v>6965</v>
      </c>
      <c r="D2838" s="90">
        <v>0</v>
      </c>
      <c r="E2838" s="75" t="s">
        <v>5494</v>
      </c>
    </row>
    <row r="2839" spans="1:5">
      <c r="A2839" s="82">
        <v>201403553</v>
      </c>
      <c r="B2839" s="83" t="s">
        <v>1924</v>
      </c>
      <c r="C2839" s="82" t="s">
        <v>6966</v>
      </c>
      <c r="D2839" s="90">
        <v>0</v>
      </c>
      <c r="E2839" s="75" t="s">
        <v>5494</v>
      </c>
    </row>
    <row r="2840" spans="1:5">
      <c r="A2840" s="82">
        <v>201403554</v>
      </c>
      <c r="B2840" s="83" t="s">
        <v>1925</v>
      </c>
      <c r="C2840" s="82" t="s">
        <v>6967</v>
      </c>
      <c r="D2840" s="90">
        <v>50</v>
      </c>
      <c r="E2840" s="75" t="s">
        <v>5494</v>
      </c>
    </row>
    <row r="2841" spans="1:5">
      <c r="A2841" s="82">
        <v>201403555</v>
      </c>
      <c r="B2841" s="83" t="s">
        <v>1926</v>
      </c>
      <c r="C2841" s="82" t="s">
        <v>6968</v>
      </c>
      <c r="D2841" s="90">
        <v>50</v>
      </c>
      <c r="E2841" s="75" t="s">
        <v>5494</v>
      </c>
    </row>
    <row r="2842" spans="1:5">
      <c r="A2842" s="82">
        <v>201403556</v>
      </c>
      <c r="B2842" s="83" t="s">
        <v>5066</v>
      </c>
      <c r="C2842" s="82" t="s">
        <v>6969</v>
      </c>
      <c r="D2842" s="90">
        <v>0</v>
      </c>
      <c r="E2842" s="75" t="s">
        <v>5494</v>
      </c>
    </row>
    <row r="2843" spans="1:5">
      <c r="A2843" s="82">
        <v>201403557</v>
      </c>
      <c r="B2843" s="83" t="s">
        <v>1927</v>
      </c>
      <c r="C2843" s="82" t="s">
        <v>6970</v>
      </c>
      <c r="D2843" s="90">
        <v>50</v>
      </c>
      <c r="E2843" s="75" t="s">
        <v>5494</v>
      </c>
    </row>
    <row r="2844" spans="1:5">
      <c r="A2844" s="82">
        <v>201403558</v>
      </c>
      <c r="B2844" s="83" t="s">
        <v>1928</v>
      </c>
      <c r="C2844" s="82" t="s">
        <v>6971</v>
      </c>
      <c r="D2844" s="90">
        <v>50</v>
      </c>
      <c r="E2844" s="75" t="s">
        <v>5494</v>
      </c>
    </row>
    <row r="2845" spans="1:5">
      <c r="A2845" s="82">
        <v>201403559</v>
      </c>
      <c r="B2845" s="83" t="s">
        <v>5067</v>
      </c>
      <c r="C2845" s="82" t="s">
        <v>6972</v>
      </c>
      <c r="D2845" s="90">
        <v>50</v>
      </c>
      <c r="E2845" s="75" t="s">
        <v>5494</v>
      </c>
    </row>
    <row r="2846" spans="1:5">
      <c r="A2846" s="82">
        <v>201403560</v>
      </c>
      <c r="B2846" s="83" t="s">
        <v>1929</v>
      </c>
      <c r="C2846" s="82" t="s">
        <v>6973</v>
      </c>
      <c r="D2846" s="90">
        <v>0</v>
      </c>
      <c r="E2846" s="75" t="s">
        <v>5494</v>
      </c>
    </row>
    <row r="2847" spans="1:5">
      <c r="A2847" s="82">
        <v>201403561</v>
      </c>
      <c r="B2847" s="83" t="s">
        <v>1930</v>
      </c>
      <c r="C2847" s="82" t="s">
        <v>6974</v>
      </c>
      <c r="D2847" s="90">
        <v>50</v>
      </c>
      <c r="E2847" s="75" t="s">
        <v>5494</v>
      </c>
    </row>
    <row r="2848" spans="1:5">
      <c r="A2848" s="82">
        <v>201403562</v>
      </c>
      <c r="B2848" s="83" t="s">
        <v>1931</v>
      </c>
      <c r="C2848" s="82" t="s">
        <v>6975</v>
      </c>
      <c r="D2848" s="90">
        <v>50</v>
      </c>
      <c r="E2848" s="75" t="s">
        <v>5494</v>
      </c>
    </row>
    <row r="2849" spans="1:5">
      <c r="A2849" s="82">
        <v>201403563</v>
      </c>
      <c r="B2849" s="83" t="s">
        <v>1932</v>
      </c>
      <c r="C2849" s="82" t="s">
        <v>6976</v>
      </c>
      <c r="D2849" s="90">
        <v>50</v>
      </c>
      <c r="E2849" s="75" t="s">
        <v>5494</v>
      </c>
    </row>
    <row r="2850" spans="1:5">
      <c r="A2850" s="82">
        <v>201403564</v>
      </c>
      <c r="B2850" s="83" t="s">
        <v>1933</v>
      </c>
      <c r="C2850" s="82" t="s">
        <v>6977</v>
      </c>
      <c r="D2850" s="90">
        <v>0</v>
      </c>
      <c r="E2850" s="75" t="s">
        <v>5494</v>
      </c>
    </row>
    <row r="2851" spans="1:5">
      <c r="A2851" s="82">
        <v>201403565</v>
      </c>
      <c r="B2851" s="83" t="s">
        <v>5068</v>
      </c>
      <c r="C2851" s="82" t="s">
        <v>6978</v>
      </c>
      <c r="D2851" s="90">
        <v>0</v>
      </c>
      <c r="E2851" s="75" t="s">
        <v>5494</v>
      </c>
    </row>
    <row r="2852" spans="1:5">
      <c r="A2852" s="82">
        <v>201403566</v>
      </c>
      <c r="B2852" s="83" t="s">
        <v>1934</v>
      </c>
      <c r="C2852" s="82" t="s">
        <v>6979</v>
      </c>
      <c r="D2852" s="90">
        <v>50</v>
      </c>
      <c r="E2852" s="75" t="s">
        <v>5494</v>
      </c>
    </row>
    <row r="2853" spans="1:5">
      <c r="A2853" s="82">
        <v>201403567</v>
      </c>
      <c r="B2853" s="83" t="s">
        <v>5069</v>
      </c>
      <c r="C2853" s="82" t="s">
        <v>6980</v>
      </c>
      <c r="D2853" s="90">
        <v>50</v>
      </c>
      <c r="E2853" s="75" t="s">
        <v>5494</v>
      </c>
    </row>
    <row r="2854" spans="1:5">
      <c r="A2854" s="82">
        <v>201403568</v>
      </c>
      <c r="B2854" s="83" t="s">
        <v>1935</v>
      </c>
      <c r="C2854" s="82" t="s">
        <v>6981</v>
      </c>
      <c r="D2854" s="90">
        <v>0</v>
      </c>
      <c r="E2854" s="75" t="s">
        <v>5494</v>
      </c>
    </row>
    <row r="2855" spans="1:5">
      <c r="A2855" s="82">
        <v>201403569</v>
      </c>
      <c r="B2855" s="83" t="s">
        <v>1936</v>
      </c>
      <c r="C2855" s="82" t="s">
        <v>6982</v>
      </c>
      <c r="D2855" s="90">
        <v>0</v>
      </c>
      <c r="E2855" s="75" t="s">
        <v>5494</v>
      </c>
    </row>
    <row r="2856" spans="1:5">
      <c r="A2856" s="82">
        <v>201403570</v>
      </c>
      <c r="B2856" s="83" t="s">
        <v>1937</v>
      </c>
      <c r="C2856" s="82" t="s">
        <v>6983</v>
      </c>
      <c r="D2856" s="90">
        <v>50</v>
      </c>
      <c r="E2856" s="75" t="s">
        <v>5494</v>
      </c>
    </row>
    <row r="2857" spans="1:5">
      <c r="A2857" s="82">
        <v>201403571</v>
      </c>
      <c r="B2857" s="83" t="s">
        <v>1938</v>
      </c>
      <c r="C2857" s="82" t="s">
        <v>6984</v>
      </c>
      <c r="D2857" s="90">
        <v>50</v>
      </c>
      <c r="E2857" s="75" t="s">
        <v>5494</v>
      </c>
    </row>
    <row r="2858" spans="1:5">
      <c r="A2858" s="82">
        <v>201403572</v>
      </c>
      <c r="B2858" s="83" t="s">
        <v>1939</v>
      </c>
      <c r="C2858" s="82" t="s">
        <v>6985</v>
      </c>
      <c r="D2858" s="90">
        <v>50</v>
      </c>
      <c r="E2858" s="75" t="s">
        <v>5494</v>
      </c>
    </row>
    <row r="2859" spans="1:5">
      <c r="A2859" s="82">
        <v>201403573</v>
      </c>
      <c r="B2859" s="83" t="s">
        <v>1940</v>
      </c>
      <c r="C2859" s="82" t="s">
        <v>6986</v>
      </c>
      <c r="D2859" s="90">
        <v>50</v>
      </c>
      <c r="E2859" s="75" t="s">
        <v>5494</v>
      </c>
    </row>
    <row r="2860" spans="1:5">
      <c r="A2860" s="82">
        <v>201403574</v>
      </c>
      <c r="B2860" s="83" t="s">
        <v>1941</v>
      </c>
      <c r="C2860" s="82" t="s">
        <v>6987</v>
      </c>
      <c r="D2860" s="90">
        <v>50</v>
      </c>
      <c r="E2860" s="75" t="s">
        <v>5494</v>
      </c>
    </row>
    <row r="2861" spans="1:5">
      <c r="A2861" s="82">
        <v>201403575</v>
      </c>
      <c r="B2861" s="83" t="s">
        <v>1942</v>
      </c>
      <c r="C2861" s="82" t="s">
        <v>6988</v>
      </c>
      <c r="D2861" s="90">
        <v>50</v>
      </c>
      <c r="E2861" s="75" t="s">
        <v>5494</v>
      </c>
    </row>
    <row r="2862" spans="1:5">
      <c r="A2862" s="82">
        <v>201403576</v>
      </c>
      <c r="B2862" s="83" t="s">
        <v>1943</v>
      </c>
      <c r="C2862" s="82" t="s">
        <v>6989</v>
      </c>
      <c r="D2862" s="90">
        <v>50</v>
      </c>
      <c r="E2862" s="75" t="s">
        <v>5494</v>
      </c>
    </row>
    <row r="2863" spans="1:5">
      <c r="A2863" s="82">
        <v>201403577</v>
      </c>
      <c r="B2863" s="83" t="s">
        <v>1944</v>
      </c>
      <c r="C2863" s="82" t="s">
        <v>6990</v>
      </c>
      <c r="D2863" s="90">
        <v>50</v>
      </c>
      <c r="E2863" s="75" t="s">
        <v>5494</v>
      </c>
    </row>
    <row r="2864" spans="1:5">
      <c r="A2864" s="82">
        <v>201403578</v>
      </c>
      <c r="B2864" s="83" t="s">
        <v>1945</v>
      </c>
      <c r="C2864" s="82" t="s">
        <v>6991</v>
      </c>
      <c r="D2864" s="90">
        <v>50</v>
      </c>
      <c r="E2864" s="75" t="s">
        <v>5494</v>
      </c>
    </row>
    <row r="2865" spans="1:5">
      <c r="A2865" s="82">
        <v>201403579</v>
      </c>
      <c r="B2865" s="83" t="s">
        <v>1946</v>
      </c>
      <c r="C2865" s="82" t="s">
        <v>6992</v>
      </c>
      <c r="D2865" s="90">
        <v>50</v>
      </c>
      <c r="E2865" s="75" t="s">
        <v>5494</v>
      </c>
    </row>
    <row r="2866" spans="1:5">
      <c r="A2866" s="82">
        <v>201403580</v>
      </c>
      <c r="B2866" s="83" t="s">
        <v>1947</v>
      </c>
      <c r="C2866" s="82" t="s">
        <v>6993</v>
      </c>
      <c r="D2866" s="90">
        <v>50</v>
      </c>
      <c r="E2866" s="75" t="s">
        <v>5494</v>
      </c>
    </row>
    <row r="2867" spans="1:5">
      <c r="A2867" s="82">
        <v>201403581</v>
      </c>
      <c r="B2867" s="83" t="s">
        <v>1948</v>
      </c>
      <c r="C2867" s="82" t="s">
        <v>6994</v>
      </c>
      <c r="D2867" s="90">
        <v>50</v>
      </c>
      <c r="E2867" s="75" t="s">
        <v>5494</v>
      </c>
    </row>
    <row r="2868" spans="1:5">
      <c r="A2868" s="82">
        <v>201403582</v>
      </c>
      <c r="B2868" s="83" t="s">
        <v>1949</v>
      </c>
      <c r="C2868" s="82" t="s">
        <v>6995</v>
      </c>
      <c r="D2868" s="90">
        <v>50</v>
      </c>
      <c r="E2868" s="75" t="s">
        <v>5494</v>
      </c>
    </row>
    <row r="2869" spans="1:5">
      <c r="A2869" s="82">
        <v>201403583</v>
      </c>
      <c r="B2869" s="83" t="s">
        <v>1950</v>
      </c>
      <c r="C2869" s="82" t="s">
        <v>6996</v>
      </c>
      <c r="D2869" s="90">
        <v>50</v>
      </c>
      <c r="E2869" s="75" t="s">
        <v>5494</v>
      </c>
    </row>
    <row r="2870" spans="1:5">
      <c r="A2870" s="82">
        <v>201403584</v>
      </c>
      <c r="B2870" s="83" t="s">
        <v>1951</v>
      </c>
      <c r="C2870" s="82" t="s">
        <v>6997</v>
      </c>
      <c r="D2870" s="90">
        <v>0</v>
      </c>
      <c r="E2870" s="75" t="s">
        <v>5494</v>
      </c>
    </row>
    <row r="2871" spans="1:5">
      <c r="A2871" s="82">
        <v>201403585</v>
      </c>
      <c r="B2871" s="83" t="s">
        <v>1952</v>
      </c>
      <c r="C2871" s="82" t="s">
        <v>6998</v>
      </c>
      <c r="D2871" s="90">
        <v>50</v>
      </c>
      <c r="E2871" s="75" t="s">
        <v>5494</v>
      </c>
    </row>
    <row r="2872" spans="1:5">
      <c r="A2872" s="82">
        <v>201403586</v>
      </c>
      <c r="B2872" s="83" t="s">
        <v>1953</v>
      </c>
      <c r="C2872" s="82" t="s">
        <v>6999</v>
      </c>
      <c r="D2872" s="90">
        <v>50</v>
      </c>
      <c r="E2872" s="75" t="s">
        <v>5494</v>
      </c>
    </row>
    <row r="2873" spans="1:5">
      <c r="A2873" s="82">
        <v>201403587</v>
      </c>
      <c r="B2873" s="83" t="s">
        <v>5070</v>
      </c>
      <c r="C2873" s="82" t="s">
        <v>7000</v>
      </c>
      <c r="D2873" s="90">
        <v>50</v>
      </c>
      <c r="E2873" s="75" t="s">
        <v>5494</v>
      </c>
    </row>
    <row r="2874" spans="1:5">
      <c r="A2874" s="82">
        <v>201403588</v>
      </c>
      <c r="B2874" s="83" t="s">
        <v>1954</v>
      </c>
      <c r="C2874" s="82" t="s">
        <v>7001</v>
      </c>
      <c r="D2874" s="90">
        <v>0</v>
      </c>
      <c r="E2874" s="75" t="s">
        <v>5494</v>
      </c>
    </row>
    <row r="2875" spans="1:5">
      <c r="A2875" s="82">
        <v>201403589</v>
      </c>
      <c r="B2875" s="83" t="s">
        <v>1955</v>
      </c>
      <c r="C2875" s="82" t="s">
        <v>7002</v>
      </c>
      <c r="D2875" s="90">
        <v>0</v>
      </c>
      <c r="E2875" s="75" t="s">
        <v>5494</v>
      </c>
    </row>
    <row r="2876" spans="1:5">
      <c r="A2876" s="82">
        <v>201403590</v>
      </c>
      <c r="B2876" s="83" t="s">
        <v>1956</v>
      </c>
      <c r="C2876" s="82" t="s">
        <v>7003</v>
      </c>
      <c r="D2876" s="90">
        <v>50</v>
      </c>
      <c r="E2876" s="75" t="s">
        <v>5494</v>
      </c>
    </row>
    <row r="2877" spans="1:5">
      <c r="A2877" s="82">
        <v>201403591</v>
      </c>
      <c r="B2877" s="83" t="s">
        <v>1957</v>
      </c>
      <c r="C2877" s="82" t="s">
        <v>7004</v>
      </c>
      <c r="D2877" s="90">
        <v>50</v>
      </c>
      <c r="E2877" s="75" t="s">
        <v>5494</v>
      </c>
    </row>
    <row r="2878" spans="1:5">
      <c r="A2878" s="82">
        <v>201403592</v>
      </c>
      <c r="B2878" s="83" t="s">
        <v>5071</v>
      </c>
      <c r="C2878" s="82" t="s">
        <v>7005</v>
      </c>
      <c r="D2878" s="90">
        <v>0</v>
      </c>
      <c r="E2878" s="75" t="s">
        <v>5494</v>
      </c>
    </row>
    <row r="2879" spans="1:5">
      <c r="A2879" s="82">
        <v>201403593</v>
      </c>
      <c r="B2879" s="83" t="s">
        <v>1958</v>
      </c>
      <c r="C2879" s="82" t="s">
        <v>7006</v>
      </c>
      <c r="D2879" s="90">
        <v>0</v>
      </c>
      <c r="E2879" s="75" t="s">
        <v>5494</v>
      </c>
    </row>
    <row r="2880" spans="1:5">
      <c r="A2880" s="82">
        <v>201403594</v>
      </c>
      <c r="B2880" s="83" t="s">
        <v>1959</v>
      </c>
      <c r="C2880" s="82" t="s">
        <v>7007</v>
      </c>
      <c r="D2880" s="90">
        <v>50</v>
      </c>
      <c r="E2880" s="75" t="s">
        <v>5494</v>
      </c>
    </row>
    <row r="2881" spans="1:5">
      <c r="A2881" s="82">
        <v>201403595</v>
      </c>
      <c r="B2881" s="83" t="s">
        <v>1960</v>
      </c>
      <c r="C2881" s="82" t="s">
        <v>7008</v>
      </c>
      <c r="D2881" s="90">
        <v>50</v>
      </c>
      <c r="E2881" s="75" t="s">
        <v>5494</v>
      </c>
    </row>
    <row r="2882" spans="1:5">
      <c r="A2882" s="82">
        <v>201403596</v>
      </c>
      <c r="B2882" s="83" t="s">
        <v>1961</v>
      </c>
      <c r="C2882" s="82" t="s">
        <v>7009</v>
      </c>
      <c r="D2882" s="90">
        <v>0</v>
      </c>
      <c r="E2882" s="75" t="s">
        <v>5494</v>
      </c>
    </row>
    <row r="2883" spans="1:5">
      <c r="A2883" s="82">
        <v>201403597</v>
      </c>
      <c r="B2883" s="83" t="s">
        <v>1962</v>
      </c>
      <c r="C2883" s="82" t="s">
        <v>7010</v>
      </c>
      <c r="D2883" s="90">
        <v>0</v>
      </c>
      <c r="E2883" s="75" t="s">
        <v>5494</v>
      </c>
    </row>
    <row r="2884" spans="1:5">
      <c r="A2884" s="82">
        <v>201403598</v>
      </c>
      <c r="B2884" s="83" t="s">
        <v>1963</v>
      </c>
      <c r="C2884" s="82" t="s">
        <v>7011</v>
      </c>
      <c r="D2884" s="90">
        <v>50</v>
      </c>
      <c r="E2884" s="75" t="s">
        <v>5494</v>
      </c>
    </row>
    <row r="2885" spans="1:5">
      <c r="A2885" s="82">
        <v>201403599</v>
      </c>
      <c r="B2885" s="83" t="s">
        <v>1964</v>
      </c>
      <c r="C2885" s="82" t="s">
        <v>7012</v>
      </c>
      <c r="D2885" s="90">
        <v>50</v>
      </c>
      <c r="E2885" s="75" t="s">
        <v>5494</v>
      </c>
    </row>
    <row r="2886" spans="1:5">
      <c r="A2886" s="82">
        <v>201403600</v>
      </c>
      <c r="B2886" s="83" t="s">
        <v>1965</v>
      </c>
      <c r="C2886" s="82" t="s">
        <v>7013</v>
      </c>
      <c r="D2886" s="90">
        <v>50</v>
      </c>
      <c r="E2886" s="75" t="s">
        <v>5494</v>
      </c>
    </row>
    <row r="2887" spans="1:5">
      <c r="A2887" s="82">
        <v>201403601</v>
      </c>
      <c r="B2887" s="83" t="s">
        <v>1966</v>
      </c>
      <c r="C2887" s="82" t="s">
        <v>7014</v>
      </c>
      <c r="D2887" s="90">
        <v>50</v>
      </c>
      <c r="E2887" s="75" t="s">
        <v>5494</v>
      </c>
    </row>
    <row r="2888" spans="1:5">
      <c r="A2888" s="82">
        <v>201403602</v>
      </c>
      <c r="B2888" s="83" t="s">
        <v>1967</v>
      </c>
      <c r="C2888" s="82" t="s">
        <v>7015</v>
      </c>
      <c r="D2888" s="90">
        <v>50</v>
      </c>
      <c r="E2888" s="75" t="s">
        <v>5494</v>
      </c>
    </row>
    <row r="2889" spans="1:5">
      <c r="A2889" s="82">
        <v>201403603</v>
      </c>
      <c r="B2889" s="83" t="s">
        <v>1968</v>
      </c>
      <c r="C2889" s="82" t="s">
        <v>7016</v>
      </c>
      <c r="D2889" s="90">
        <v>50</v>
      </c>
      <c r="E2889" s="75" t="s">
        <v>5494</v>
      </c>
    </row>
    <row r="2890" spans="1:5">
      <c r="A2890" s="82">
        <v>201403604</v>
      </c>
      <c r="B2890" s="83" t="s">
        <v>5072</v>
      </c>
      <c r="C2890" s="82" t="s">
        <v>7017</v>
      </c>
      <c r="D2890" s="90">
        <v>50</v>
      </c>
      <c r="E2890" s="75" t="s">
        <v>5494</v>
      </c>
    </row>
    <row r="2891" spans="1:5">
      <c r="A2891" s="82">
        <v>201403605</v>
      </c>
      <c r="B2891" s="83" t="s">
        <v>1969</v>
      </c>
      <c r="C2891" s="82" t="s">
        <v>7018</v>
      </c>
      <c r="D2891" s="90">
        <v>0</v>
      </c>
      <c r="E2891" s="75" t="s">
        <v>5494</v>
      </c>
    </row>
    <row r="2892" spans="1:5">
      <c r="A2892" s="82">
        <v>201403606</v>
      </c>
      <c r="B2892" s="83" t="s">
        <v>1970</v>
      </c>
      <c r="C2892" s="82" t="s">
        <v>7019</v>
      </c>
      <c r="D2892" s="90">
        <v>50</v>
      </c>
      <c r="E2892" s="75" t="s">
        <v>5494</v>
      </c>
    </row>
    <row r="2893" spans="1:5">
      <c r="A2893" s="82">
        <v>201403607</v>
      </c>
      <c r="B2893" s="83" t="s">
        <v>5073</v>
      </c>
      <c r="C2893" s="82" t="s">
        <v>7020</v>
      </c>
      <c r="D2893" s="90">
        <v>50</v>
      </c>
      <c r="E2893" s="75" t="s">
        <v>5494</v>
      </c>
    </row>
    <row r="2894" spans="1:5">
      <c r="A2894" s="82">
        <v>201403608</v>
      </c>
      <c r="B2894" s="83" t="s">
        <v>1971</v>
      </c>
      <c r="C2894" s="82" t="s">
        <v>7021</v>
      </c>
      <c r="D2894" s="90">
        <v>50</v>
      </c>
      <c r="E2894" s="75" t="s">
        <v>5494</v>
      </c>
    </row>
    <row r="2895" spans="1:5">
      <c r="A2895" s="82">
        <v>201403609</v>
      </c>
      <c r="B2895" s="83" t="s">
        <v>1972</v>
      </c>
      <c r="C2895" s="82" t="s">
        <v>7022</v>
      </c>
      <c r="D2895" s="90">
        <v>50</v>
      </c>
      <c r="E2895" s="75" t="s">
        <v>5494</v>
      </c>
    </row>
    <row r="2896" spans="1:5">
      <c r="A2896" s="82">
        <v>201403610</v>
      </c>
      <c r="B2896" s="83" t="s">
        <v>1973</v>
      </c>
      <c r="C2896" s="82" t="s">
        <v>7023</v>
      </c>
      <c r="D2896" s="90">
        <v>50</v>
      </c>
      <c r="E2896" s="75" t="s">
        <v>5494</v>
      </c>
    </row>
    <row r="2897" spans="1:5">
      <c r="A2897" s="82">
        <v>201403611</v>
      </c>
      <c r="B2897" s="83" t="s">
        <v>1974</v>
      </c>
      <c r="C2897" s="82" t="s">
        <v>7024</v>
      </c>
      <c r="D2897" s="90">
        <v>50</v>
      </c>
      <c r="E2897" s="75" t="s">
        <v>5494</v>
      </c>
    </row>
    <row r="2898" spans="1:5">
      <c r="A2898" s="82">
        <v>201403612</v>
      </c>
      <c r="B2898" s="83" t="s">
        <v>1975</v>
      </c>
      <c r="C2898" s="82" t="s">
        <v>7025</v>
      </c>
      <c r="D2898" s="90">
        <v>0</v>
      </c>
      <c r="E2898" s="75" t="s">
        <v>5494</v>
      </c>
    </row>
    <row r="2899" spans="1:5">
      <c r="A2899" s="82">
        <v>201403613</v>
      </c>
      <c r="B2899" s="83" t="s">
        <v>5074</v>
      </c>
      <c r="C2899" s="82" t="s">
        <v>7026</v>
      </c>
      <c r="D2899" s="90">
        <v>50</v>
      </c>
      <c r="E2899" s="75" t="s">
        <v>5494</v>
      </c>
    </row>
    <row r="2900" spans="1:5">
      <c r="A2900" s="82">
        <v>201403614</v>
      </c>
      <c r="B2900" s="83" t="s">
        <v>1976</v>
      </c>
      <c r="C2900" s="82" t="s">
        <v>7027</v>
      </c>
      <c r="D2900" s="90">
        <v>50</v>
      </c>
      <c r="E2900" s="75" t="s">
        <v>5494</v>
      </c>
    </row>
    <row r="2901" spans="1:5">
      <c r="A2901" s="82">
        <v>201403615</v>
      </c>
      <c r="B2901" s="83" t="s">
        <v>1977</v>
      </c>
      <c r="C2901" s="82" t="s">
        <v>7028</v>
      </c>
      <c r="D2901" s="90">
        <v>50</v>
      </c>
      <c r="E2901" s="75" t="s">
        <v>5494</v>
      </c>
    </row>
    <row r="2902" spans="1:5">
      <c r="A2902" s="82">
        <v>201403616</v>
      </c>
      <c r="B2902" s="83" t="s">
        <v>1978</v>
      </c>
      <c r="C2902" s="82" t="s">
        <v>7029</v>
      </c>
      <c r="D2902" s="90">
        <v>0</v>
      </c>
      <c r="E2902" s="75" t="s">
        <v>5494</v>
      </c>
    </row>
    <row r="2903" spans="1:5">
      <c r="A2903" s="82">
        <v>201403617</v>
      </c>
      <c r="B2903" s="83" t="s">
        <v>1979</v>
      </c>
      <c r="C2903" s="82" t="s">
        <v>7030</v>
      </c>
      <c r="D2903" s="90">
        <v>50</v>
      </c>
      <c r="E2903" s="75" t="s">
        <v>5494</v>
      </c>
    </row>
    <row r="2904" spans="1:5">
      <c r="A2904" s="82">
        <v>201403618</v>
      </c>
      <c r="B2904" s="83" t="s">
        <v>1980</v>
      </c>
      <c r="C2904" s="82" t="s">
        <v>7031</v>
      </c>
      <c r="D2904" s="90">
        <v>50</v>
      </c>
      <c r="E2904" s="75" t="s">
        <v>5494</v>
      </c>
    </row>
    <row r="2905" spans="1:5">
      <c r="A2905" s="82">
        <v>201403619</v>
      </c>
      <c r="B2905" s="83" t="s">
        <v>1981</v>
      </c>
      <c r="C2905" s="82" t="s">
        <v>7032</v>
      </c>
      <c r="D2905" s="90">
        <v>50</v>
      </c>
      <c r="E2905" s="75" t="s">
        <v>5494</v>
      </c>
    </row>
    <row r="2906" spans="1:5">
      <c r="A2906" s="82">
        <v>201403620</v>
      </c>
      <c r="B2906" s="83" t="s">
        <v>1982</v>
      </c>
      <c r="C2906" s="82" t="s">
        <v>7033</v>
      </c>
      <c r="D2906" s="90">
        <v>0</v>
      </c>
      <c r="E2906" s="75" t="s">
        <v>5494</v>
      </c>
    </row>
    <row r="2907" spans="1:5">
      <c r="A2907" s="82">
        <v>201403621</v>
      </c>
      <c r="B2907" s="83" t="s">
        <v>1983</v>
      </c>
      <c r="C2907" s="82" t="s">
        <v>7034</v>
      </c>
      <c r="D2907" s="90">
        <v>0</v>
      </c>
      <c r="E2907" s="75" t="s">
        <v>5494</v>
      </c>
    </row>
    <row r="2908" spans="1:5">
      <c r="A2908" s="82">
        <v>201403622</v>
      </c>
      <c r="B2908" s="83" t="s">
        <v>1984</v>
      </c>
      <c r="C2908" s="82" t="s">
        <v>7035</v>
      </c>
      <c r="D2908" s="90">
        <v>50</v>
      </c>
      <c r="E2908" s="75" t="s">
        <v>5494</v>
      </c>
    </row>
    <row r="2909" spans="1:5">
      <c r="A2909" s="82">
        <v>201403623</v>
      </c>
      <c r="B2909" s="83" t="s">
        <v>1985</v>
      </c>
      <c r="C2909" s="82" t="s">
        <v>7036</v>
      </c>
      <c r="D2909" s="90">
        <v>50</v>
      </c>
      <c r="E2909" s="75" t="s">
        <v>5494</v>
      </c>
    </row>
    <row r="2910" spans="1:5">
      <c r="A2910" s="82">
        <v>201403624</v>
      </c>
      <c r="B2910" s="83" t="s">
        <v>1986</v>
      </c>
      <c r="C2910" s="82" t="s">
        <v>7037</v>
      </c>
      <c r="D2910" s="90">
        <v>0</v>
      </c>
      <c r="E2910" s="75" t="s">
        <v>5494</v>
      </c>
    </row>
    <row r="2911" spans="1:5">
      <c r="A2911" s="82">
        <v>201403625</v>
      </c>
      <c r="B2911" s="83" t="s">
        <v>1987</v>
      </c>
      <c r="C2911" s="82" t="s">
        <v>7038</v>
      </c>
      <c r="D2911" s="90">
        <v>50</v>
      </c>
      <c r="E2911" s="75" t="s">
        <v>5494</v>
      </c>
    </row>
    <row r="2912" spans="1:5">
      <c r="A2912" s="82">
        <v>201403626</v>
      </c>
      <c r="B2912" s="83" t="s">
        <v>1988</v>
      </c>
      <c r="C2912" s="82" t="s">
        <v>7039</v>
      </c>
      <c r="D2912" s="90">
        <v>50</v>
      </c>
      <c r="E2912" s="75" t="s">
        <v>5494</v>
      </c>
    </row>
    <row r="2913" spans="1:5">
      <c r="A2913" s="82">
        <v>201403627</v>
      </c>
      <c r="B2913" s="83" t="s">
        <v>1989</v>
      </c>
      <c r="C2913" s="82" t="s">
        <v>7040</v>
      </c>
      <c r="D2913" s="90">
        <v>50</v>
      </c>
      <c r="E2913" s="75" t="s">
        <v>5494</v>
      </c>
    </row>
    <row r="2914" spans="1:5">
      <c r="A2914" s="82">
        <v>201403628</v>
      </c>
      <c r="B2914" s="83" t="s">
        <v>1990</v>
      </c>
      <c r="C2914" s="82" t="s">
        <v>7041</v>
      </c>
      <c r="D2914" s="90">
        <v>50</v>
      </c>
      <c r="E2914" s="75" t="s">
        <v>5494</v>
      </c>
    </row>
    <row r="2915" spans="1:5">
      <c r="A2915" s="82">
        <v>201403629</v>
      </c>
      <c r="B2915" s="83" t="s">
        <v>1991</v>
      </c>
      <c r="C2915" s="82" t="s">
        <v>7042</v>
      </c>
      <c r="D2915" s="90">
        <v>50</v>
      </c>
      <c r="E2915" s="75" t="s">
        <v>5494</v>
      </c>
    </row>
    <row r="2916" spans="1:5">
      <c r="A2916" s="82">
        <v>201403630</v>
      </c>
      <c r="B2916" s="83" t="s">
        <v>1992</v>
      </c>
      <c r="C2916" s="82" t="s">
        <v>7043</v>
      </c>
      <c r="D2916" s="90">
        <v>50</v>
      </c>
      <c r="E2916" s="75" t="s">
        <v>5494</v>
      </c>
    </row>
    <row r="2917" spans="1:5">
      <c r="A2917" s="82">
        <v>201403631</v>
      </c>
      <c r="B2917" s="83" t="s">
        <v>1993</v>
      </c>
      <c r="C2917" s="82" t="s">
        <v>7044</v>
      </c>
      <c r="D2917" s="90">
        <v>50</v>
      </c>
      <c r="E2917" s="75" t="s">
        <v>5494</v>
      </c>
    </row>
    <row r="2918" spans="1:5">
      <c r="A2918" s="82">
        <v>201403632</v>
      </c>
      <c r="B2918" s="83" t="s">
        <v>5075</v>
      </c>
      <c r="C2918" s="82" t="s">
        <v>7045</v>
      </c>
      <c r="D2918" s="90">
        <v>0</v>
      </c>
      <c r="E2918" s="75" t="s">
        <v>5494</v>
      </c>
    </row>
    <row r="2919" spans="1:5">
      <c r="A2919" s="82">
        <v>201403633</v>
      </c>
      <c r="B2919" s="83" t="s">
        <v>1994</v>
      </c>
      <c r="C2919" s="82" t="s">
        <v>7046</v>
      </c>
      <c r="D2919" s="90">
        <v>0</v>
      </c>
      <c r="E2919" s="75" t="s">
        <v>5494</v>
      </c>
    </row>
    <row r="2920" spans="1:5">
      <c r="A2920" s="82">
        <v>201403634</v>
      </c>
      <c r="B2920" s="83" t="s">
        <v>1995</v>
      </c>
      <c r="C2920" s="82" t="s">
        <v>7047</v>
      </c>
      <c r="D2920" s="90">
        <v>50</v>
      </c>
      <c r="E2920" s="75" t="s">
        <v>5494</v>
      </c>
    </row>
    <row r="2921" spans="1:5">
      <c r="A2921" s="82">
        <v>201403635</v>
      </c>
      <c r="B2921" s="83" t="s">
        <v>1996</v>
      </c>
      <c r="C2921" s="82" t="s">
        <v>7048</v>
      </c>
      <c r="D2921" s="90">
        <v>50</v>
      </c>
      <c r="E2921" s="75" t="s">
        <v>5494</v>
      </c>
    </row>
    <row r="2922" spans="1:5">
      <c r="A2922" s="82">
        <v>201403636</v>
      </c>
      <c r="B2922" s="83" t="s">
        <v>1997</v>
      </c>
      <c r="C2922" s="82" t="s">
        <v>7049</v>
      </c>
      <c r="D2922" s="90">
        <v>50</v>
      </c>
      <c r="E2922" s="75" t="s">
        <v>5494</v>
      </c>
    </row>
    <row r="2923" spans="1:5">
      <c r="A2923" s="82">
        <v>201403637</v>
      </c>
      <c r="B2923" s="83" t="s">
        <v>1998</v>
      </c>
      <c r="C2923" s="82" t="s">
        <v>7050</v>
      </c>
      <c r="D2923" s="90">
        <v>50</v>
      </c>
      <c r="E2923" s="75" t="s">
        <v>5494</v>
      </c>
    </row>
    <row r="2924" spans="1:5">
      <c r="A2924" s="82">
        <v>201403638</v>
      </c>
      <c r="B2924" s="83" t="s">
        <v>1999</v>
      </c>
      <c r="C2924" s="82" t="s">
        <v>7051</v>
      </c>
      <c r="D2924" s="90">
        <v>50</v>
      </c>
      <c r="E2924" s="75" t="s">
        <v>5494</v>
      </c>
    </row>
    <row r="2925" spans="1:5">
      <c r="A2925" s="82">
        <v>201403639</v>
      </c>
      <c r="B2925" s="83" t="s">
        <v>2000</v>
      </c>
      <c r="C2925" s="82" t="s">
        <v>7052</v>
      </c>
      <c r="D2925" s="90">
        <v>50</v>
      </c>
      <c r="E2925" s="75" t="s">
        <v>5494</v>
      </c>
    </row>
    <row r="2926" spans="1:5">
      <c r="A2926" s="82">
        <v>201403640</v>
      </c>
      <c r="B2926" s="83" t="s">
        <v>5076</v>
      </c>
      <c r="C2926" s="82" t="s">
        <v>7053</v>
      </c>
      <c r="D2926" s="90">
        <v>50</v>
      </c>
      <c r="E2926" s="75" t="s">
        <v>5494</v>
      </c>
    </row>
    <row r="2927" spans="1:5">
      <c r="A2927" s="82">
        <v>201403641</v>
      </c>
      <c r="B2927" s="83" t="s">
        <v>2001</v>
      </c>
      <c r="C2927" s="82" t="s">
        <v>7054</v>
      </c>
      <c r="D2927" s="90">
        <v>50</v>
      </c>
      <c r="E2927" s="75" t="s">
        <v>5494</v>
      </c>
    </row>
    <row r="2928" spans="1:5">
      <c r="A2928" s="82">
        <v>201403642</v>
      </c>
      <c r="B2928" s="83" t="s">
        <v>2002</v>
      </c>
      <c r="C2928" s="82" t="s">
        <v>7055</v>
      </c>
      <c r="D2928" s="90">
        <v>50</v>
      </c>
      <c r="E2928" s="75" t="s">
        <v>5494</v>
      </c>
    </row>
    <row r="2929" spans="1:5">
      <c r="A2929" s="82">
        <v>201403643</v>
      </c>
      <c r="B2929" s="83" t="s">
        <v>2003</v>
      </c>
      <c r="C2929" s="82" t="s">
        <v>7056</v>
      </c>
      <c r="D2929" s="90">
        <v>50</v>
      </c>
      <c r="E2929" s="75" t="s">
        <v>5494</v>
      </c>
    </row>
    <row r="2930" spans="1:5">
      <c r="A2930" s="82">
        <v>201403644</v>
      </c>
      <c r="B2930" s="83" t="s">
        <v>2004</v>
      </c>
      <c r="C2930" s="82" t="s">
        <v>7057</v>
      </c>
      <c r="D2930" s="90">
        <v>50</v>
      </c>
      <c r="E2930" s="75" t="s">
        <v>5494</v>
      </c>
    </row>
    <row r="2931" spans="1:5">
      <c r="A2931" s="82">
        <v>201403645</v>
      </c>
      <c r="B2931" s="83" t="s">
        <v>2005</v>
      </c>
      <c r="C2931" s="82" t="s">
        <v>7058</v>
      </c>
      <c r="D2931" s="90">
        <v>50</v>
      </c>
      <c r="E2931" s="75" t="s">
        <v>5494</v>
      </c>
    </row>
    <row r="2932" spans="1:5">
      <c r="A2932" s="82">
        <v>201403646</v>
      </c>
      <c r="B2932" s="83" t="s">
        <v>5077</v>
      </c>
      <c r="C2932" s="82" t="s">
        <v>7059</v>
      </c>
      <c r="D2932" s="90">
        <v>50</v>
      </c>
      <c r="E2932" s="75" t="s">
        <v>5494</v>
      </c>
    </row>
    <row r="2933" spans="1:5">
      <c r="A2933" s="82">
        <v>201403647</v>
      </c>
      <c r="B2933" s="83" t="s">
        <v>2006</v>
      </c>
      <c r="C2933" s="82" t="s">
        <v>7060</v>
      </c>
      <c r="D2933" s="90">
        <v>50</v>
      </c>
      <c r="E2933" s="75" t="s">
        <v>5494</v>
      </c>
    </row>
    <row r="2934" spans="1:5">
      <c r="A2934" s="75">
        <v>17143899</v>
      </c>
      <c r="B2934" s="76" t="s">
        <v>2200</v>
      </c>
      <c r="C2934" s="76">
        <v>840118702614</v>
      </c>
      <c r="D2934" s="90">
        <v>50</v>
      </c>
      <c r="E2934" s="75" t="s">
        <v>5494</v>
      </c>
    </row>
    <row r="2935" spans="1:5">
      <c r="A2935" s="75">
        <v>17143900</v>
      </c>
      <c r="B2935" s="76" t="s">
        <v>2201</v>
      </c>
      <c r="C2935" s="76">
        <v>840118702676</v>
      </c>
      <c r="D2935" s="90">
        <v>50</v>
      </c>
      <c r="E2935" s="75" t="s">
        <v>5494</v>
      </c>
    </row>
    <row r="2936" spans="1:5">
      <c r="A2936" s="75">
        <v>17143923</v>
      </c>
      <c r="B2936" s="76" t="s">
        <v>2202</v>
      </c>
      <c r="C2936" s="76">
        <v>840118702737</v>
      </c>
      <c r="D2936" s="90">
        <v>50</v>
      </c>
      <c r="E2936" s="75" t="s">
        <v>5494</v>
      </c>
    </row>
    <row r="2937" spans="1:5">
      <c r="A2937" s="75">
        <v>17143924</v>
      </c>
      <c r="B2937" s="76" t="s">
        <v>2203</v>
      </c>
      <c r="C2937" s="76">
        <v>840118702799</v>
      </c>
      <c r="D2937" s="90">
        <v>50</v>
      </c>
      <c r="E2937" s="75" t="s">
        <v>5494</v>
      </c>
    </row>
    <row r="2938" spans="1:5">
      <c r="A2938" s="75">
        <v>17143935</v>
      </c>
      <c r="B2938" s="76" t="s">
        <v>2204</v>
      </c>
      <c r="C2938" s="76">
        <v>840118702850</v>
      </c>
      <c r="D2938" s="90">
        <v>50</v>
      </c>
      <c r="E2938" s="75" t="s">
        <v>5494</v>
      </c>
    </row>
    <row r="2939" spans="1:5">
      <c r="A2939" s="75">
        <v>17143936</v>
      </c>
      <c r="B2939" s="76" t="s">
        <v>2205</v>
      </c>
      <c r="C2939" s="76">
        <v>840118702911</v>
      </c>
      <c r="D2939" s="90">
        <v>50</v>
      </c>
      <c r="E2939" s="75" t="s">
        <v>5494</v>
      </c>
    </row>
    <row r="2940" spans="1:5">
      <c r="A2940" s="75">
        <v>17143941</v>
      </c>
      <c r="B2940" s="76" t="s">
        <v>2206</v>
      </c>
      <c r="C2940" s="76">
        <v>840118702973</v>
      </c>
      <c r="D2940" s="90">
        <v>50</v>
      </c>
      <c r="E2940" s="75" t="s">
        <v>5494</v>
      </c>
    </row>
    <row r="2941" spans="1:5">
      <c r="A2941" s="75">
        <v>17143942</v>
      </c>
      <c r="B2941" s="76" t="s">
        <v>2207</v>
      </c>
      <c r="C2941" s="76">
        <v>840118703031</v>
      </c>
      <c r="D2941" s="90">
        <v>50</v>
      </c>
      <c r="E2941" s="75" t="s">
        <v>5494</v>
      </c>
    </row>
    <row r="2942" spans="1:5">
      <c r="A2942" s="75">
        <v>17143953</v>
      </c>
      <c r="B2942" s="76" t="s">
        <v>2208</v>
      </c>
      <c r="C2942" s="76">
        <v>840118703093</v>
      </c>
      <c r="D2942" s="90">
        <v>50</v>
      </c>
      <c r="E2942" s="75" t="s">
        <v>5494</v>
      </c>
    </row>
    <row r="2943" spans="1:5">
      <c r="A2943" s="75">
        <v>17143954</v>
      </c>
      <c r="B2943" s="76" t="s">
        <v>2209</v>
      </c>
      <c r="C2943" s="76">
        <v>840118703154</v>
      </c>
      <c r="D2943" s="90">
        <v>50</v>
      </c>
      <c r="E2943" s="75" t="s">
        <v>5494</v>
      </c>
    </row>
    <row r="2944" spans="1:5">
      <c r="A2944" s="75">
        <v>17143965</v>
      </c>
      <c r="B2944" s="76" t="s">
        <v>2210</v>
      </c>
      <c r="C2944" s="76">
        <v>840118703215</v>
      </c>
      <c r="D2944" s="90">
        <v>50</v>
      </c>
      <c r="E2944" s="75" t="s">
        <v>5494</v>
      </c>
    </row>
    <row r="2945" spans="1:5">
      <c r="A2945" s="75">
        <v>17143966</v>
      </c>
      <c r="B2945" s="76" t="s">
        <v>2211</v>
      </c>
      <c r="C2945" s="76">
        <v>840118703277</v>
      </c>
      <c r="D2945" s="90">
        <v>50</v>
      </c>
      <c r="E2945" s="75" t="s">
        <v>5494</v>
      </c>
    </row>
    <row r="2946" spans="1:5">
      <c r="A2946" s="75">
        <v>17143983</v>
      </c>
      <c r="B2946" s="76" t="s">
        <v>2212</v>
      </c>
      <c r="C2946" s="76">
        <v>840118703451</v>
      </c>
      <c r="D2946" s="90">
        <v>50</v>
      </c>
      <c r="E2946" s="75" t="s">
        <v>5494</v>
      </c>
    </row>
    <row r="2947" spans="1:5">
      <c r="A2947" s="75">
        <v>17143984</v>
      </c>
      <c r="B2947" s="76" t="s">
        <v>2213</v>
      </c>
      <c r="C2947" s="76">
        <v>840118703512</v>
      </c>
      <c r="D2947" s="90">
        <v>50</v>
      </c>
      <c r="E2947" s="75" t="s">
        <v>5494</v>
      </c>
    </row>
    <row r="2948" spans="1:5">
      <c r="A2948" s="75">
        <v>17143959</v>
      </c>
      <c r="B2948" s="76" t="s">
        <v>2214</v>
      </c>
      <c r="C2948" s="76">
        <v>840118703574</v>
      </c>
      <c r="D2948" s="90">
        <v>50</v>
      </c>
      <c r="E2948" s="75" t="s">
        <v>5494</v>
      </c>
    </row>
    <row r="2949" spans="1:5">
      <c r="A2949" s="75">
        <v>17143960</v>
      </c>
      <c r="B2949" s="76" t="s">
        <v>2215</v>
      </c>
      <c r="C2949" s="76">
        <v>840118703635</v>
      </c>
      <c r="D2949" s="90">
        <v>50</v>
      </c>
      <c r="E2949" s="75" t="s">
        <v>5494</v>
      </c>
    </row>
    <row r="2950" spans="1:5">
      <c r="A2950" s="75">
        <v>17143989</v>
      </c>
      <c r="B2950" s="76" t="s">
        <v>2216</v>
      </c>
      <c r="C2950" s="76">
        <v>840118703697</v>
      </c>
      <c r="D2950" s="90">
        <v>50</v>
      </c>
      <c r="E2950" s="75" t="s">
        <v>5494</v>
      </c>
    </row>
    <row r="2951" spans="1:5">
      <c r="A2951" s="75">
        <v>17143990</v>
      </c>
      <c r="B2951" s="76" t="s">
        <v>2217</v>
      </c>
      <c r="C2951" s="76">
        <v>840118703758</v>
      </c>
      <c r="D2951" s="90">
        <v>50</v>
      </c>
      <c r="E2951" s="75" t="s">
        <v>5494</v>
      </c>
    </row>
    <row r="2952" spans="1:5">
      <c r="A2952" s="75">
        <v>17144013</v>
      </c>
      <c r="B2952" s="76" t="s">
        <v>2218</v>
      </c>
      <c r="C2952" s="76">
        <v>840118703819</v>
      </c>
      <c r="D2952" s="90">
        <v>50</v>
      </c>
      <c r="E2952" s="75" t="s">
        <v>5494</v>
      </c>
    </row>
    <row r="2953" spans="1:5">
      <c r="A2953" s="75">
        <v>17144014</v>
      </c>
      <c r="B2953" s="76" t="s">
        <v>2219</v>
      </c>
      <c r="C2953" s="76">
        <v>840118703871</v>
      </c>
      <c r="D2953" s="90">
        <v>50</v>
      </c>
      <c r="E2953" s="75" t="s">
        <v>5494</v>
      </c>
    </row>
    <row r="2954" spans="1:5">
      <c r="A2954" s="75">
        <v>17144043</v>
      </c>
      <c r="B2954" s="76" t="s">
        <v>2220</v>
      </c>
      <c r="C2954" s="76">
        <v>840118703932</v>
      </c>
      <c r="D2954" s="90">
        <v>50</v>
      </c>
      <c r="E2954" s="75" t="s">
        <v>5494</v>
      </c>
    </row>
    <row r="2955" spans="1:5">
      <c r="A2955" s="75">
        <v>17144044</v>
      </c>
      <c r="B2955" s="76" t="s">
        <v>2221</v>
      </c>
      <c r="C2955" s="76">
        <v>840118703994</v>
      </c>
      <c r="D2955" s="90">
        <v>50</v>
      </c>
      <c r="E2955" s="75" t="s">
        <v>5494</v>
      </c>
    </row>
    <row r="2956" spans="1:5">
      <c r="A2956" s="75">
        <v>17144073</v>
      </c>
      <c r="B2956" s="76" t="s">
        <v>2222</v>
      </c>
      <c r="C2956" s="76">
        <v>840118704052</v>
      </c>
      <c r="D2956" s="90">
        <v>50</v>
      </c>
      <c r="E2956" s="75" t="s">
        <v>5494</v>
      </c>
    </row>
    <row r="2957" spans="1:5">
      <c r="A2957" s="75">
        <v>17144074</v>
      </c>
      <c r="B2957" s="76" t="s">
        <v>2223</v>
      </c>
      <c r="C2957" s="76">
        <v>840118704113</v>
      </c>
      <c r="D2957" s="90">
        <v>50</v>
      </c>
      <c r="E2957" s="75" t="s">
        <v>5494</v>
      </c>
    </row>
    <row r="2958" spans="1:5">
      <c r="A2958" s="75">
        <v>17144067</v>
      </c>
      <c r="B2958" s="76" t="s">
        <v>2224</v>
      </c>
      <c r="C2958" s="76">
        <v>840118704175</v>
      </c>
      <c r="D2958" s="90">
        <v>50</v>
      </c>
      <c r="E2958" s="75" t="s">
        <v>5494</v>
      </c>
    </row>
    <row r="2959" spans="1:5">
      <c r="A2959" s="75">
        <v>17144068</v>
      </c>
      <c r="B2959" s="76" t="s">
        <v>2225</v>
      </c>
      <c r="C2959" s="76">
        <v>840118704236</v>
      </c>
      <c r="D2959" s="90">
        <v>50</v>
      </c>
      <c r="E2959" s="75" t="s">
        <v>5494</v>
      </c>
    </row>
    <row r="2960" spans="1:5">
      <c r="A2960" s="75">
        <v>17144097</v>
      </c>
      <c r="B2960" s="76" t="s">
        <v>2226</v>
      </c>
      <c r="C2960" s="76">
        <v>840118704298</v>
      </c>
      <c r="D2960" s="90">
        <v>50</v>
      </c>
      <c r="E2960" s="75" t="s">
        <v>5494</v>
      </c>
    </row>
    <row r="2961" spans="1:5">
      <c r="A2961" s="75">
        <v>17144098</v>
      </c>
      <c r="B2961" s="76" t="s">
        <v>2227</v>
      </c>
      <c r="C2961" s="76">
        <v>840118704359</v>
      </c>
      <c r="D2961" s="90">
        <v>50</v>
      </c>
      <c r="E2961" s="75" t="s">
        <v>5494</v>
      </c>
    </row>
    <row r="2962" spans="1:5">
      <c r="A2962" s="75">
        <v>17144115</v>
      </c>
      <c r="B2962" s="76" t="s">
        <v>2228</v>
      </c>
      <c r="C2962" s="76">
        <v>840118704410</v>
      </c>
      <c r="D2962" s="90">
        <v>50</v>
      </c>
      <c r="E2962" s="75" t="s">
        <v>5494</v>
      </c>
    </row>
    <row r="2963" spans="1:5">
      <c r="A2963" s="75">
        <v>17144116</v>
      </c>
      <c r="B2963" s="76" t="s">
        <v>2229</v>
      </c>
      <c r="C2963" s="76">
        <v>840118704472</v>
      </c>
      <c r="D2963" s="90">
        <v>50</v>
      </c>
      <c r="E2963" s="75" t="s">
        <v>5494</v>
      </c>
    </row>
    <row r="2964" spans="1:5">
      <c r="A2964" s="75">
        <v>17144127</v>
      </c>
      <c r="B2964" s="76" t="s">
        <v>2230</v>
      </c>
      <c r="C2964" s="76">
        <v>840118704533</v>
      </c>
      <c r="D2964" s="90">
        <v>50</v>
      </c>
      <c r="E2964" s="75" t="s">
        <v>5494</v>
      </c>
    </row>
    <row r="2965" spans="1:5">
      <c r="A2965" s="75">
        <v>17144128</v>
      </c>
      <c r="B2965" s="76" t="s">
        <v>2231</v>
      </c>
      <c r="C2965" s="76">
        <v>840118704595</v>
      </c>
      <c r="D2965" s="90">
        <v>50</v>
      </c>
      <c r="E2965" s="75" t="s">
        <v>5494</v>
      </c>
    </row>
    <row r="2966" spans="1:5">
      <c r="A2966" s="75">
        <v>17144157</v>
      </c>
      <c r="B2966" s="76" t="s">
        <v>2232</v>
      </c>
      <c r="C2966" s="76">
        <v>840118704779</v>
      </c>
      <c r="D2966" s="90">
        <v>50</v>
      </c>
      <c r="E2966" s="75" t="s">
        <v>5494</v>
      </c>
    </row>
    <row r="2967" spans="1:5">
      <c r="A2967" s="75">
        <v>17144158</v>
      </c>
      <c r="B2967" s="76" t="s">
        <v>2233</v>
      </c>
      <c r="C2967" s="76">
        <v>840118704830</v>
      </c>
      <c r="D2967" s="90">
        <v>50</v>
      </c>
      <c r="E2967" s="75" t="s">
        <v>5494</v>
      </c>
    </row>
    <row r="2968" spans="1:5">
      <c r="A2968" s="75">
        <v>17144151</v>
      </c>
      <c r="B2968" s="76" t="s">
        <v>2234</v>
      </c>
      <c r="C2968" s="76">
        <v>840118704656</v>
      </c>
      <c r="D2968" s="90">
        <v>50</v>
      </c>
      <c r="E2968" s="75" t="s">
        <v>5494</v>
      </c>
    </row>
    <row r="2969" spans="1:5">
      <c r="A2969" s="75">
        <v>17144152</v>
      </c>
      <c r="B2969" s="76" t="s">
        <v>2235</v>
      </c>
      <c r="C2969" s="76">
        <v>840118704717</v>
      </c>
      <c r="D2969" s="90">
        <v>50</v>
      </c>
      <c r="E2969" s="75" t="s">
        <v>5494</v>
      </c>
    </row>
    <row r="2970" spans="1:5">
      <c r="A2970" s="75">
        <v>17144169</v>
      </c>
      <c r="B2970" s="76" t="s">
        <v>2236</v>
      </c>
      <c r="C2970" s="76">
        <v>840118704892</v>
      </c>
      <c r="D2970" s="90">
        <v>50</v>
      </c>
      <c r="E2970" s="75" t="s">
        <v>5494</v>
      </c>
    </row>
    <row r="2971" spans="1:5">
      <c r="A2971" s="75">
        <v>17144170</v>
      </c>
      <c r="B2971" s="76" t="s">
        <v>2237</v>
      </c>
      <c r="C2971" s="76">
        <v>840118704953</v>
      </c>
      <c r="D2971" s="90">
        <v>50</v>
      </c>
      <c r="E2971" s="75" t="s">
        <v>5494</v>
      </c>
    </row>
    <row r="2972" spans="1:5">
      <c r="A2972" s="75">
        <v>17144211</v>
      </c>
      <c r="B2972" s="76" t="s">
        <v>2238</v>
      </c>
      <c r="C2972" s="76">
        <v>840118705011</v>
      </c>
      <c r="D2972" s="90">
        <v>50</v>
      </c>
      <c r="E2972" s="75" t="s">
        <v>5494</v>
      </c>
    </row>
    <row r="2973" spans="1:5">
      <c r="A2973" s="75">
        <v>17144212</v>
      </c>
      <c r="B2973" s="76" t="s">
        <v>2239</v>
      </c>
      <c r="C2973" s="76">
        <v>840118705073</v>
      </c>
      <c r="D2973" s="90">
        <v>50</v>
      </c>
      <c r="E2973" s="75" t="s">
        <v>5494</v>
      </c>
    </row>
    <row r="2974" spans="1:5">
      <c r="A2974" s="75">
        <v>17144223</v>
      </c>
      <c r="B2974" s="76" t="s">
        <v>2240</v>
      </c>
      <c r="C2974" s="76">
        <v>840118705134</v>
      </c>
      <c r="D2974" s="90">
        <v>50</v>
      </c>
      <c r="E2974" s="75" t="s">
        <v>5494</v>
      </c>
    </row>
    <row r="2975" spans="1:5">
      <c r="A2975" s="75">
        <v>17144224</v>
      </c>
      <c r="B2975" s="76" t="s">
        <v>2241</v>
      </c>
      <c r="C2975" s="76">
        <v>840118705196</v>
      </c>
      <c r="D2975" s="90">
        <v>50</v>
      </c>
      <c r="E2975" s="75" t="s">
        <v>5494</v>
      </c>
    </row>
    <row r="2976" spans="1:5">
      <c r="A2976" s="75">
        <v>17144241</v>
      </c>
      <c r="B2976" s="76" t="s">
        <v>2242</v>
      </c>
      <c r="C2976" s="76">
        <v>840118705257</v>
      </c>
      <c r="D2976" s="90">
        <v>50</v>
      </c>
      <c r="E2976" s="75" t="s">
        <v>5494</v>
      </c>
    </row>
    <row r="2977" spans="1:5">
      <c r="A2977" s="75">
        <v>17144242</v>
      </c>
      <c r="B2977" s="76" t="s">
        <v>2243</v>
      </c>
      <c r="C2977" s="76">
        <v>840118705318</v>
      </c>
      <c r="D2977" s="90">
        <v>50</v>
      </c>
      <c r="E2977" s="75" t="s">
        <v>5494</v>
      </c>
    </row>
    <row r="2978" spans="1:5">
      <c r="A2978" s="75">
        <v>17144253</v>
      </c>
      <c r="B2978" s="76" t="s">
        <v>2244</v>
      </c>
      <c r="C2978" s="76">
        <v>840118705370</v>
      </c>
      <c r="D2978" s="90">
        <v>50</v>
      </c>
      <c r="E2978" s="75" t="s">
        <v>5494</v>
      </c>
    </row>
    <row r="2979" spans="1:5">
      <c r="A2979" s="75">
        <v>17144254</v>
      </c>
      <c r="B2979" s="76" t="s">
        <v>2245</v>
      </c>
      <c r="C2979" s="76">
        <v>840118705431</v>
      </c>
      <c r="D2979" s="90">
        <v>50</v>
      </c>
      <c r="E2979" s="75" t="s">
        <v>5494</v>
      </c>
    </row>
    <row r="2980" spans="1:5">
      <c r="A2980" s="75">
        <v>17144247</v>
      </c>
      <c r="B2980" s="76" t="s">
        <v>2246</v>
      </c>
      <c r="C2980" s="76">
        <v>840118705493</v>
      </c>
      <c r="D2980" s="90">
        <v>50</v>
      </c>
      <c r="E2980" s="75" t="s">
        <v>5494</v>
      </c>
    </row>
    <row r="2981" spans="1:5">
      <c r="A2981" s="75">
        <v>17144248</v>
      </c>
      <c r="B2981" s="76" t="s">
        <v>2247</v>
      </c>
      <c r="C2981" s="76">
        <v>840118705554</v>
      </c>
      <c r="D2981" s="90">
        <v>50</v>
      </c>
      <c r="E2981" s="75" t="s">
        <v>5494</v>
      </c>
    </row>
    <row r="2982" spans="1:5">
      <c r="A2982" s="75">
        <v>17144265</v>
      </c>
      <c r="B2982" s="76" t="s">
        <v>2248</v>
      </c>
      <c r="C2982" s="76">
        <v>840118705615</v>
      </c>
      <c r="D2982" s="90">
        <v>50</v>
      </c>
      <c r="E2982" s="75" t="s">
        <v>5494</v>
      </c>
    </row>
    <row r="2983" spans="1:5">
      <c r="A2983" s="75">
        <v>17144266</v>
      </c>
      <c r="B2983" s="76" t="s">
        <v>2249</v>
      </c>
      <c r="C2983" s="76">
        <v>840118705677</v>
      </c>
      <c r="D2983" s="90">
        <v>50</v>
      </c>
      <c r="E2983" s="75" t="s">
        <v>5494</v>
      </c>
    </row>
    <row r="2984" spans="1:5">
      <c r="A2984" s="75">
        <v>17144283</v>
      </c>
      <c r="B2984" s="76" t="s">
        <v>2250</v>
      </c>
      <c r="C2984" s="76">
        <v>840118705738</v>
      </c>
      <c r="D2984" s="90">
        <v>50</v>
      </c>
      <c r="E2984" s="75" t="s">
        <v>5494</v>
      </c>
    </row>
    <row r="2985" spans="1:5">
      <c r="A2985" s="75">
        <v>17144284</v>
      </c>
      <c r="B2985" s="76" t="s">
        <v>2251</v>
      </c>
      <c r="C2985" s="76">
        <v>840118705790</v>
      </c>
      <c r="D2985" s="90">
        <v>50</v>
      </c>
      <c r="E2985" s="75" t="s">
        <v>5494</v>
      </c>
    </row>
    <row r="2986" spans="1:5">
      <c r="A2986" s="75">
        <v>17144313</v>
      </c>
      <c r="B2986" s="76" t="s">
        <v>2252</v>
      </c>
      <c r="C2986" s="76">
        <v>840118705851</v>
      </c>
      <c r="D2986" s="90">
        <v>50</v>
      </c>
      <c r="E2986" s="75" t="s">
        <v>5494</v>
      </c>
    </row>
    <row r="2987" spans="1:5">
      <c r="A2987" s="75">
        <v>17144314</v>
      </c>
      <c r="B2987" s="76" t="s">
        <v>2253</v>
      </c>
      <c r="C2987" s="76">
        <v>840118705912</v>
      </c>
      <c r="D2987" s="90">
        <v>50</v>
      </c>
      <c r="E2987" s="75" t="s">
        <v>5494</v>
      </c>
    </row>
    <row r="2988" spans="1:5">
      <c r="A2988" s="75">
        <v>17144325</v>
      </c>
      <c r="B2988" s="76" t="s">
        <v>2254</v>
      </c>
      <c r="C2988" s="76">
        <v>840118705974</v>
      </c>
      <c r="D2988" s="90">
        <v>50</v>
      </c>
      <c r="E2988" s="75" t="s">
        <v>5494</v>
      </c>
    </row>
    <row r="2989" spans="1:5">
      <c r="A2989" s="75">
        <v>17144326</v>
      </c>
      <c r="B2989" s="76" t="s">
        <v>2255</v>
      </c>
      <c r="C2989" s="76">
        <v>840118706032</v>
      </c>
      <c r="D2989" s="90">
        <v>50</v>
      </c>
      <c r="E2989" s="75" t="s">
        <v>5494</v>
      </c>
    </row>
    <row r="2990" spans="1:5">
      <c r="A2990" s="75">
        <v>17144355</v>
      </c>
      <c r="B2990" s="76" t="s">
        <v>2256</v>
      </c>
      <c r="C2990" s="76">
        <v>840118706094</v>
      </c>
      <c r="D2990" s="90">
        <v>50</v>
      </c>
      <c r="E2990" s="75" t="s">
        <v>5494</v>
      </c>
    </row>
    <row r="2991" spans="1:5">
      <c r="A2991" s="75">
        <v>17144356</v>
      </c>
      <c r="B2991" s="76" t="s">
        <v>2257</v>
      </c>
      <c r="C2991" s="76">
        <v>840118706155</v>
      </c>
      <c r="D2991" s="90">
        <v>50</v>
      </c>
      <c r="E2991" s="75" t="s">
        <v>5494</v>
      </c>
    </row>
    <row r="2992" spans="1:5">
      <c r="A2992" s="75">
        <v>17143977</v>
      </c>
      <c r="B2992" s="76" t="s">
        <v>2258</v>
      </c>
      <c r="C2992" s="76">
        <v>840278581951</v>
      </c>
      <c r="D2992" s="90">
        <v>50</v>
      </c>
      <c r="E2992" s="75" t="s">
        <v>5494</v>
      </c>
    </row>
    <row r="2993" spans="1:5">
      <c r="A2993" s="75">
        <v>17143978</v>
      </c>
      <c r="B2993" s="76" t="s">
        <v>2259</v>
      </c>
      <c r="C2993" s="76">
        <v>840278581975</v>
      </c>
      <c r="D2993" s="90">
        <v>50</v>
      </c>
      <c r="E2993" s="75" t="s">
        <v>5494</v>
      </c>
    </row>
    <row r="2994" spans="1:5">
      <c r="A2994" s="75">
        <v>17143901</v>
      </c>
      <c r="B2994" s="76" t="s">
        <v>2260</v>
      </c>
      <c r="C2994" s="76">
        <v>840118702621</v>
      </c>
      <c r="D2994" s="90">
        <v>50</v>
      </c>
      <c r="E2994" s="75" t="s">
        <v>5494</v>
      </c>
    </row>
    <row r="2995" spans="1:5">
      <c r="A2995" s="75">
        <v>17143902</v>
      </c>
      <c r="B2995" s="76" t="s">
        <v>2261</v>
      </c>
      <c r="C2995" s="76">
        <v>840118702683</v>
      </c>
      <c r="D2995" s="90">
        <v>50</v>
      </c>
      <c r="E2995" s="75" t="s">
        <v>5494</v>
      </c>
    </row>
    <row r="2996" spans="1:5">
      <c r="A2996" s="75">
        <v>17143925</v>
      </c>
      <c r="B2996" s="76" t="s">
        <v>2262</v>
      </c>
      <c r="C2996" s="76">
        <v>840118702744</v>
      </c>
      <c r="D2996" s="90">
        <v>50</v>
      </c>
      <c r="E2996" s="75" t="s">
        <v>5494</v>
      </c>
    </row>
    <row r="2997" spans="1:5">
      <c r="A2997" s="75">
        <v>17143926</v>
      </c>
      <c r="B2997" s="76" t="s">
        <v>2263</v>
      </c>
      <c r="C2997" s="76">
        <v>840118702805</v>
      </c>
      <c r="D2997" s="90">
        <v>50</v>
      </c>
      <c r="E2997" s="75" t="s">
        <v>5494</v>
      </c>
    </row>
    <row r="2998" spans="1:5">
      <c r="A2998" s="75">
        <v>17143937</v>
      </c>
      <c r="B2998" s="76" t="s">
        <v>2264</v>
      </c>
      <c r="C2998" s="76">
        <v>840118702867</v>
      </c>
      <c r="D2998" s="90">
        <v>50</v>
      </c>
      <c r="E2998" s="75" t="s">
        <v>5494</v>
      </c>
    </row>
    <row r="2999" spans="1:5">
      <c r="A2999" s="75">
        <v>17143938</v>
      </c>
      <c r="B2999" s="76" t="s">
        <v>2265</v>
      </c>
      <c r="C2999" s="76">
        <v>840118702928</v>
      </c>
      <c r="D2999" s="90">
        <v>50</v>
      </c>
      <c r="E2999" s="75" t="s">
        <v>5494</v>
      </c>
    </row>
    <row r="3000" spans="1:5">
      <c r="A3000" s="75">
        <v>17143943</v>
      </c>
      <c r="B3000" s="76" t="s">
        <v>2266</v>
      </c>
      <c r="C3000" s="76">
        <v>840118702980</v>
      </c>
      <c r="D3000" s="90">
        <v>50</v>
      </c>
      <c r="E3000" s="75" t="s">
        <v>5494</v>
      </c>
    </row>
    <row r="3001" spans="1:5">
      <c r="A3001" s="75">
        <v>17143944</v>
      </c>
      <c r="B3001" s="76" t="s">
        <v>2267</v>
      </c>
      <c r="C3001" s="76">
        <v>840118703048</v>
      </c>
      <c r="D3001" s="90">
        <v>50</v>
      </c>
      <c r="E3001" s="75" t="s">
        <v>5494</v>
      </c>
    </row>
    <row r="3002" spans="1:5">
      <c r="A3002" s="75">
        <v>17143955</v>
      </c>
      <c r="B3002" s="76" t="s">
        <v>2268</v>
      </c>
      <c r="C3002" s="76">
        <v>840118703109</v>
      </c>
      <c r="D3002" s="90">
        <v>50</v>
      </c>
      <c r="E3002" s="75" t="s">
        <v>5494</v>
      </c>
    </row>
    <row r="3003" spans="1:5">
      <c r="A3003" s="75">
        <v>17143956</v>
      </c>
      <c r="B3003" s="76" t="s">
        <v>2269</v>
      </c>
      <c r="C3003" s="76">
        <v>840118703161</v>
      </c>
      <c r="D3003" s="90">
        <v>50</v>
      </c>
      <c r="E3003" s="75" t="s">
        <v>5494</v>
      </c>
    </row>
    <row r="3004" spans="1:5">
      <c r="A3004" s="75">
        <v>17143967</v>
      </c>
      <c r="B3004" s="76" t="s">
        <v>2270</v>
      </c>
      <c r="C3004" s="76">
        <v>840118703222</v>
      </c>
      <c r="D3004" s="90">
        <v>50</v>
      </c>
      <c r="E3004" s="75" t="s">
        <v>5494</v>
      </c>
    </row>
    <row r="3005" spans="1:5">
      <c r="A3005" s="75">
        <v>17143968</v>
      </c>
      <c r="B3005" s="76" t="s">
        <v>2271</v>
      </c>
      <c r="C3005" s="76">
        <v>840118703284</v>
      </c>
      <c r="D3005" s="90">
        <v>50</v>
      </c>
      <c r="E3005" s="75" t="s">
        <v>5494</v>
      </c>
    </row>
    <row r="3006" spans="1:5">
      <c r="A3006" s="75">
        <v>17143985</v>
      </c>
      <c r="B3006" s="76" t="s">
        <v>2272</v>
      </c>
      <c r="C3006" s="76">
        <v>840118703468</v>
      </c>
      <c r="D3006" s="90">
        <v>50</v>
      </c>
      <c r="E3006" s="75" t="s">
        <v>5494</v>
      </c>
    </row>
    <row r="3007" spans="1:5">
      <c r="A3007" s="75">
        <v>17143986</v>
      </c>
      <c r="B3007" s="76" t="s">
        <v>2273</v>
      </c>
      <c r="C3007" s="76">
        <v>840118703529</v>
      </c>
      <c r="D3007" s="90">
        <v>50</v>
      </c>
      <c r="E3007" s="75" t="s">
        <v>5494</v>
      </c>
    </row>
    <row r="3008" spans="1:5">
      <c r="A3008" s="75">
        <v>17143961</v>
      </c>
      <c r="B3008" s="76" t="s">
        <v>2274</v>
      </c>
      <c r="C3008" s="76">
        <v>840118703581</v>
      </c>
      <c r="D3008" s="90">
        <v>50</v>
      </c>
      <c r="E3008" s="75" t="s">
        <v>5494</v>
      </c>
    </row>
    <row r="3009" spans="1:5">
      <c r="A3009" s="75">
        <v>17143962</v>
      </c>
      <c r="B3009" s="76" t="s">
        <v>2275</v>
      </c>
      <c r="C3009" s="76">
        <v>840118703642</v>
      </c>
      <c r="D3009" s="90">
        <v>50</v>
      </c>
      <c r="E3009" s="75" t="s">
        <v>5494</v>
      </c>
    </row>
    <row r="3010" spans="1:5">
      <c r="A3010" s="75">
        <v>17143991</v>
      </c>
      <c r="B3010" s="76" t="s">
        <v>2276</v>
      </c>
      <c r="C3010" s="76">
        <v>840118703703</v>
      </c>
      <c r="D3010" s="90">
        <v>50</v>
      </c>
      <c r="E3010" s="75" t="s">
        <v>5494</v>
      </c>
    </row>
    <row r="3011" spans="1:5">
      <c r="A3011" s="75">
        <v>17143992</v>
      </c>
      <c r="B3011" s="76" t="s">
        <v>2277</v>
      </c>
      <c r="C3011" s="76">
        <v>840118703765</v>
      </c>
      <c r="D3011" s="90">
        <v>50</v>
      </c>
      <c r="E3011" s="75" t="s">
        <v>5494</v>
      </c>
    </row>
    <row r="3012" spans="1:5">
      <c r="A3012" s="75">
        <v>17144015</v>
      </c>
      <c r="B3012" s="76" t="s">
        <v>2278</v>
      </c>
      <c r="C3012" s="76">
        <v>840118703826</v>
      </c>
      <c r="D3012" s="90">
        <v>50</v>
      </c>
      <c r="E3012" s="75" t="s">
        <v>5494</v>
      </c>
    </row>
    <row r="3013" spans="1:5">
      <c r="A3013" s="75">
        <v>17144016</v>
      </c>
      <c r="B3013" s="76" t="s">
        <v>2279</v>
      </c>
      <c r="C3013" s="76">
        <v>840118703888</v>
      </c>
      <c r="D3013" s="90">
        <v>50</v>
      </c>
      <c r="E3013" s="75" t="s">
        <v>5494</v>
      </c>
    </row>
    <row r="3014" spans="1:5">
      <c r="A3014" s="84">
        <v>17144045</v>
      </c>
      <c r="B3014" s="85" t="s">
        <v>2280</v>
      </c>
      <c r="C3014" s="85">
        <v>840118703949</v>
      </c>
      <c r="D3014" s="90">
        <v>50</v>
      </c>
      <c r="E3014" s="75" t="s">
        <v>5494</v>
      </c>
    </row>
    <row r="3015" spans="1:5">
      <c r="A3015" s="84">
        <v>17144046</v>
      </c>
      <c r="B3015" s="85" t="s">
        <v>2281</v>
      </c>
      <c r="C3015" s="85">
        <v>840118704007</v>
      </c>
      <c r="D3015" s="90">
        <v>50</v>
      </c>
      <c r="E3015" s="75" t="s">
        <v>5494</v>
      </c>
    </row>
    <row r="3016" spans="1:5">
      <c r="A3016" s="84">
        <v>17144075</v>
      </c>
      <c r="B3016" s="85" t="s">
        <v>2282</v>
      </c>
      <c r="C3016" s="85">
        <v>840118704069</v>
      </c>
      <c r="D3016" s="90">
        <v>50</v>
      </c>
      <c r="E3016" s="75" t="s">
        <v>5494</v>
      </c>
    </row>
    <row r="3017" spans="1:5">
      <c r="A3017" s="84">
        <v>17144076</v>
      </c>
      <c r="B3017" s="85" t="s">
        <v>2283</v>
      </c>
      <c r="C3017" s="85">
        <v>840118704120</v>
      </c>
      <c r="D3017" s="90">
        <v>50</v>
      </c>
      <c r="E3017" s="75" t="s">
        <v>5494</v>
      </c>
    </row>
    <row r="3018" spans="1:5">
      <c r="A3018" s="84">
        <v>17144069</v>
      </c>
      <c r="B3018" s="85" t="s">
        <v>2284</v>
      </c>
      <c r="C3018" s="85">
        <v>840118704182</v>
      </c>
      <c r="D3018" s="90">
        <v>50</v>
      </c>
      <c r="E3018" s="75" t="s">
        <v>5494</v>
      </c>
    </row>
    <row r="3019" spans="1:5">
      <c r="A3019" s="84">
        <v>17144070</v>
      </c>
      <c r="B3019" s="85" t="s">
        <v>2285</v>
      </c>
      <c r="C3019" s="85">
        <v>840118704243</v>
      </c>
      <c r="D3019" s="90">
        <v>50</v>
      </c>
      <c r="E3019" s="75" t="s">
        <v>5494</v>
      </c>
    </row>
    <row r="3020" spans="1:5">
      <c r="A3020" s="84">
        <v>17144099</v>
      </c>
      <c r="B3020" s="85" t="s">
        <v>5078</v>
      </c>
      <c r="C3020" s="85">
        <v>840118704304</v>
      </c>
      <c r="D3020" s="90">
        <v>50</v>
      </c>
      <c r="E3020" s="75" t="s">
        <v>5494</v>
      </c>
    </row>
    <row r="3021" spans="1:5">
      <c r="A3021" s="84">
        <v>17144100</v>
      </c>
      <c r="B3021" s="85" t="s">
        <v>2286</v>
      </c>
      <c r="C3021" s="85">
        <v>840118704366</v>
      </c>
      <c r="D3021" s="90">
        <v>50</v>
      </c>
      <c r="E3021" s="75" t="s">
        <v>5494</v>
      </c>
    </row>
    <row r="3022" spans="1:5">
      <c r="A3022" s="84">
        <v>17144117</v>
      </c>
      <c r="B3022" s="85" t="s">
        <v>2287</v>
      </c>
      <c r="C3022" s="85">
        <v>840118704427</v>
      </c>
      <c r="D3022" s="90">
        <v>50</v>
      </c>
      <c r="E3022" s="75" t="s">
        <v>5494</v>
      </c>
    </row>
    <row r="3023" spans="1:5">
      <c r="A3023" s="84">
        <v>17144118</v>
      </c>
      <c r="B3023" s="85" t="s">
        <v>2288</v>
      </c>
      <c r="C3023" s="85">
        <v>840118704489</v>
      </c>
      <c r="D3023" s="90">
        <v>50</v>
      </c>
      <c r="E3023" s="75" t="s">
        <v>5494</v>
      </c>
    </row>
    <row r="3024" spans="1:5">
      <c r="A3024" s="84">
        <v>17144129</v>
      </c>
      <c r="B3024" s="85" t="s">
        <v>2289</v>
      </c>
      <c r="C3024" s="85">
        <v>840118704540</v>
      </c>
      <c r="D3024" s="90">
        <v>50</v>
      </c>
      <c r="E3024" s="75" t="s">
        <v>5494</v>
      </c>
    </row>
    <row r="3025" spans="1:5">
      <c r="A3025" s="84">
        <v>17144130</v>
      </c>
      <c r="B3025" s="85" t="s">
        <v>2290</v>
      </c>
      <c r="C3025" s="85">
        <v>840118704601</v>
      </c>
      <c r="D3025" s="90">
        <v>50</v>
      </c>
      <c r="E3025" s="75" t="s">
        <v>5494</v>
      </c>
    </row>
    <row r="3026" spans="1:5">
      <c r="A3026" s="84">
        <v>17144159</v>
      </c>
      <c r="B3026" s="85" t="s">
        <v>2292</v>
      </c>
      <c r="C3026" s="85">
        <v>840118704786</v>
      </c>
      <c r="D3026" s="90">
        <v>50</v>
      </c>
      <c r="E3026" s="75" t="s">
        <v>5494</v>
      </c>
    </row>
    <row r="3027" spans="1:5">
      <c r="A3027" s="84">
        <v>17144160</v>
      </c>
      <c r="B3027" s="85" t="s">
        <v>2294</v>
      </c>
      <c r="C3027" s="85">
        <v>840118704847</v>
      </c>
      <c r="D3027" s="90">
        <v>50</v>
      </c>
      <c r="E3027" s="75" t="s">
        <v>5494</v>
      </c>
    </row>
    <row r="3028" spans="1:5">
      <c r="A3028" s="84">
        <v>17144153</v>
      </c>
      <c r="B3028" s="85" t="s">
        <v>2295</v>
      </c>
      <c r="C3028" s="85">
        <v>840118704663</v>
      </c>
      <c r="D3028" s="90">
        <v>50</v>
      </c>
      <c r="E3028" s="75" t="s">
        <v>5494</v>
      </c>
    </row>
    <row r="3029" spans="1:5">
      <c r="A3029" s="84">
        <v>17144154</v>
      </c>
      <c r="B3029" s="85" t="s">
        <v>2296</v>
      </c>
      <c r="C3029" s="85">
        <v>840118704724</v>
      </c>
      <c r="D3029" s="90">
        <v>50</v>
      </c>
      <c r="E3029" s="75" t="s">
        <v>5494</v>
      </c>
    </row>
    <row r="3030" spans="1:5">
      <c r="A3030" s="84">
        <v>17144171</v>
      </c>
      <c r="B3030" s="85" t="s">
        <v>2297</v>
      </c>
      <c r="C3030" s="85">
        <v>840118704908</v>
      </c>
      <c r="D3030" s="90">
        <v>50</v>
      </c>
      <c r="E3030" s="75" t="s">
        <v>5494</v>
      </c>
    </row>
    <row r="3031" spans="1:5">
      <c r="A3031" s="84">
        <v>17144172</v>
      </c>
      <c r="B3031" s="85" t="s">
        <v>2298</v>
      </c>
      <c r="C3031" s="85">
        <v>840118704960</v>
      </c>
      <c r="D3031" s="90">
        <v>50</v>
      </c>
      <c r="E3031" s="75" t="s">
        <v>5494</v>
      </c>
    </row>
    <row r="3032" spans="1:5">
      <c r="A3032" s="84">
        <v>17144213</v>
      </c>
      <c r="B3032" s="85" t="s">
        <v>2299</v>
      </c>
      <c r="C3032" s="85">
        <v>840118705028</v>
      </c>
      <c r="D3032" s="90">
        <v>50</v>
      </c>
      <c r="E3032" s="75" t="s">
        <v>5494</v>
      </c>
    </row>
    <row r="3033" spans="1:5">
      <c r="A3033" s="84">
        <v>17144214</v>
      </c>
      <c r="B3033" s="85" t="s">
        <v>2300</v>
      </c>
      <c r="C3033" s="85">
        <v>840118705080</v>
      </c>
      <c r="D3033" s="90">
        <v>50</v>
      </c>
      <c r="E3033" s="75" t="s">
        <v>5494</v>
      </c>
    </row>
    <row r="3034" spans="1:5">
      <c r="A3034" s="84">
        <v>17144225</v>
      </c>
      <c r="B3034" s="85" t="s">
        <v>2301</v>
      </c>
      <c r="C3034" s="85">
        <v>840118705141</v>
      </c>
      <c r="D3034" s="90">
        <v>50</v>
      </c>
      <c r="E3034" s="75" t="s">
        <v>5494</v>
      </c>
    </row>
    <row r="3035" spans="1:5">
      <c r="A3035" s="84">
        <v>17144226</v>
      </c>
      <c r="B3035" s="85" t="s">
        <v>2302</v>
      </c>
      <c r="C3035" s="85">
        <v>840118705202</v>
      </c>
      <c r="D3035" s="90">
        <v>50</v>
      </c>
      <c r="E3035" s="75" t="s">
        <v>5494</v>
      </c>
    </row>
    <row r="3036" spans="1:5">
      <c r="A3036" s="84">
        <v>17144243</v>
      </c>
      <c r="B3036" s="85" t="s">
        <v>2303</v>
      </c>
      <c r="C3036" s="85">
        <v>840118705264</v>
      </c>
      <c r="D3036" s="90">
        <v>50</v>
      </c>
      <c r="E3036" s="75" t="s">
        <v>5494</v>
      </c>
    </row>
    <row r="3037" spans="1:5">
      <c r="A3037" s="84">
        <v>17144244</v>
      </c>
      <c r="B3037" s="85" t="s">
        <v>2304</v>
      </c>
      <c r="C3037" s="85">
        <v>840118705325</v>
      </c>
      <c r="D3037" s="90">
        <v>50</v>
      </c>
      <c r="E3037" s="75" t="s">
        <v>5494</v>
      </c>
    </row>
    <row r="3038" spans="1:5">
      <c r="A3038" s="84">
        <v>17144255</v>
      </c>
      <c r="B3038" s="85" t="s">
        <v>2305</v>
      </c>
      <c r="C3038" s="85">
        <v>840118705387</v>
      </c>
      <c r="D3038" s="90">
        <v>50</v>
      </c>
      <c r="E3038" s="75" t="s">
        <v>5494</v>
      </c>
    </row>
    <row r="3039" spans="1:5">
      <c r="A3039" s="84">
        <v>17144256</v>
      </c>
      <c r="B3039" s="85" t="s">
        <v>2306</v>
      </c>
      <c r="C3039" s="85">
        <v>840118705448</v>
      </c>
      <c r="D3039" s="90">
        <v>50</v>
      </c>
      <c r="E3039" s="75" t="s">
        <v>5494</v>
      </c>
    </row>
    <row r="3040" spans="1:5">
      <c r="A3040" s="84">
        <v>17144249</v>
      </c>
      <c r="B3040" s="85" t="s">
        <v>2307</v>
      </c>
      <c r="C3040" s="85">
        <v>840118705509</v>
      </c>
      <c r="D3040" s="90">
        <v>50</v>
      </c>
      <c r="E3040" s="75" t="s">
        <v>5494</v>
      </c>
    </row>
    <row r="3041" spans="1:5">
      <c r="A3041" s="84">
        <v>17144250</v>
      </c>
      <c r="B3041" s="85" t="s">
        <v>2308</v>
      </c>
      <c r="C3041" s="85">
        <v>840118705561</v>
      </c>
      <c r="D3041" s="90">
        <v>50</v>
      </c>
      <c r="E3041" s="75" t="s">
        <v>5494</v>
      </c>
    </row>
    <row r="3042" spans="1:5">
      <c r="A3042" s="84">
        <v>17144267</v>
      </c>
      <c r="B3042" s="85" t="s">
        <v>2309</v>
      </c>
      <c r="C3042" s="85">
        <v>840118705622</v>
      </c>
      <c r="D3042" s="90">
        <v>50</v>
      </c>
      <c r="E3042" s="75" t="s">
        <v>5494</v>
      </c>
    </row>
    <row r="3043" spans="1:5">
      <c r="A3043" s="84">
        <v>17144268</v>
      </c>
      <c r="B3043" s="85" t="s">
        <v>2310</v>
      </c>
      <c r="C3043" s="85">
        <v>840118705684</v>
      </c>
      <c r="D3043" s="90">
        <v>50</v>
      </c>
      <c r="E3043" s="75" t="s">
        <v>5494</v>
      </c>
    </row>
    <row r="3044" spans="1:5">
      <c r="A3044" s="84">
        <v>17144285</v>
      </c>
      <c r="B3044" s="85" t="s">
        <v>2311</v>
      </c>
      <c r="C3044" s="85">
        <v>840118705745</v>
      </c>
      <c r="D3044" s="90">
        <v>50</v>
      </c>
      <c r="E3044" s="75" t="s">
        <v>5494</v>
      </c>
    </row>
    <row r="3045" spans="1:5">
      <c r="A3045" s="84">
        <v>17144286</v>
      </c>
      <c r="B3045" s="85" t="s">
        <v>2312</v>
      </c>
      <c r="C3045" s="85">
        <v>840118705806</v>
      </c>
      <c r="D3045" s="90">
        <v>50</v>
      </c>
      <c r="E3045" s="75" t="s">
        <v>5494</v>
      </c>
    </row>
    <row r="3046" spans="1:5">
      <c r="A3046" s="84">
        <v>17144315</v>
      </c>
      <c r="B3046" s="85" t="s">
        <v>2313</v>
      </c>
      <c r="C3046" s="85">
        <v>840118705868</v>
      </c>
      <c r="D3046" s="90">
        <v>50</v>
      </c>
      <c r="E3046" s="75" t="s">
        <v>5494</v>
      </c>
    </row>
    <row r="3047" spans="1:5">
      <c r="A3047" s="84">
        <v>17144316</v>
      </c>
      <c r="B3047" s="85" t="s">
        <v>2314</v>
      </c>
      <c r="C3047" s="85">
        <v>840118705929</v>
      </c>
      <c r="D3047" s="90">
        <v>50</v>
      </c>
      <c r="E3047" s="75" t="s">
        <v>5494</v>
      </c>
    </row>
    <row r="3048" spans="1:5">
      <c r="A3048" s="84">
        <v>17144327</v>
      </c>
      <c r="B3048" s="85" t="s">
        <v>2315</v>
      </c>
      <c r="C3048" s="85">
        <v>840118705981</v>
      </c>
      <c r="D3048" s="90">
        <v>50</v>
      </c>
      <c r="E3048" s="75" t="s">
        <v>5494</v>
      </c>
    </row>
    <row r="3049" spans="1:5">
      <c r="A3049" s="84">
        <v>17144328</v>
      </c>
      <c r="B3049" s="85" t="s">
        <v>2316</v>
      </c>
      <c r="C3049" s="85">
        <v>840118706049</v>
      </c>
      <c r="D3049" s="90">
        <v>50</v>
      </c>
      <c r="E3049" s="75" t="s">
        <v>5494</v>
      </c>
    </row>
    <row r="3050" spans="1:5">
      <c r="A3050" s="84">
        <v>17144357</v>
      </c>
      <c r="B3050" s="85" t="s">
        <v>2317</v>
      </c>
      <c r="C3050" s="85">
        <v>840118706100</v>
      </c>
      <c r="D3050" s="90">
        <v>50</v>
      </c>
      <c r="E3050" s="75" t="s">
        <v>5494</v>
      </c>
    </row>
    <row r="3051" spans="1:5">
      <c r="A3051" s="84">
        <v>17144358</v>
      </c>
      <c r="B3051" s="85" t="s">
        <v>2318</v>
      </c>
      <c r="C3051" s="85">
        <v>840118706162</v>
      </c>
      <c r="D3051" s="90">
        <v>50</v>
      </c>
      <c r="E3051" s="75" t="s">
        <v>5494</v>
      </c>
    </row>
    <row r="3052" spans="1:5">
      <c r="A3052" s="84">
        <v>17143979</v>
      </c>
      <c r="B3052" s="85" t="s">
        <v>2319</v>
      </c>
      <c r="C3052" s="85">
        <v>840278581999</v>
      </c>
      <c r="D3052" s="90">
        <v>50</v>
      </c>
      <c r="E3052" s="75" t="s">
        <v>5494</v>
      </c>
    </row>
    <row r="3053" spans="1:5">
      <c r="A3053" s="84">
        <v>17143980</v>
      </c>
      <c r="B3053" s="85" t="s">
        <v>2320</v>
      </c>
      <c r="C3053" s="85">
        <v>840278582019</v>
      </c>
      <c r="D3053" s="90">
        <v>50</v>
      </c>
      <c r="E3053" s="75" t="s">
        <v>5494</v>
      </c>
    </row>
    <row r="3054" spans="1:5">
      <c r="A3054" s="84">
        <v>19963605</v>
      </c>
      <c r="B3054" s="85" t="s">
        <v>2323</v>
      </c>
      <c r="C3054" s="85">
        <v>840118756754</v>
      </c>
      <c r="D3054" s="90">
        <v>50</v>
      </c>
      <c r="E3054" s="75" t="s">
        <v>5494</v>
      </c>
    </row>
    <row r="3055" spans="1:5">
      <c r="A3055" s="84">
        <v>19963606</v>
      </c>
      <c r="B3055" s="85" t="s">
        <v>2324</v>
      </c>
      <c r="C3055" s="85">
        <v>840118756761</v>
      </c>
      <c r="D3055" s="90">
        <v>0</v>
      </c>
      <c r="E3055" s="75" t="s">
        <v>5494</v>
      </c>
    </row>
    <row r="3056" spans="1:5">
      <c r="A3056" s="84">
        <v>19963607</v>
      </c>
      <c r="B3056" s="85" t="s">
        <v>2325</v>
      </c>
      <c r="C3056" s="85">
        <v>840118712279</v>
      </c>
      <c r="D3056" s="90">
        <v>50</v>
      </c>
      <c r="E3056" s="75" t="s">
        <v>5494</v>
      </c>
    </row>
    <row r="3057" spans="1:5">
      <c r="A3057" s="84">
        <v>19963608</v>
      </c>
      <c r="B3057" s="85" t="s">
        <v>2326</v>
      </c>
      <c r="C3057" s="85">
        <v>840118712293</v>
      </c>
      <c r="D3057" s="90">
        <v>50</v>
      </c>
      <c r="E3057" s="75" t="s">
        <v>5494</v>
      </c>
    </row>
    <row r="3058" spans="1:5">
      <c r="A3058" s="84">
        <v>19963609</v>
      </c>
      <c r="B3058" s="85" t="s">
        <v>2327</v>
      </c>
      <c r="C3058" s="85">
        <v>840118712309</v>
      </c>
      <c r="D3058" s="90">
        <v>50</v>
      </c>
      <c r="E3058" s="75" t="s">
        <v>5494</v>
      </c>
    </row>
    <row r="3059" spans="1:5">
      <c r="A3059" s="84">
        <v>19963610</v>
      </c>
      <c r="B3059" s="85" t="s">
        <v>5079</v>
      </c>
      <c r="C3059" s="85">
        <v>840118712316</v>
      </c>
      <c r="D3059" s="90">
        <v>50</v>
      </c>
      <c r="E3059" s="75" t="s">
        <v>5494</v>
      </c>
    </row>
    <row r="3060" spans="1:5">
      <c r="A3060" s="84">
        <v>19963611</v>
      </c>
      <c r="B3060" s="85" t="s">
        <v>2328</v>
      </c>
      <c r="C3060" s="85">
        <v>840118712330</v>
      </c>
      <c r="D3060" s="90">
        <v>0</v>
      </c>
      <c r="E3060" s="75" t="s">
        <v>5494</v>
      </c>
    </row>
    <row r="3061" spans="1:5">
      <c r="A3061" s="84">
        <v>19963612</v>
      </c>
      <c r="B3061" s="85" t="s">
        <v>2329</v>
      </c>
      <c r="C3061" s="85">
        <v>840118712347</v>
      </c>
      <c r="D3061" s="90">
        <v>0</v>
      </c>
      <c r="E3061" s="75" t="s">
        <v>5494</v>
      </c>
    </row>
    <row r="3062" spans="1:5">
      <c r="A3062" s="84">
        <v>19963613</v>
      </c>
      <c r="B3062" s="85" t="s">
        <v>5080</v>
      </c>
      <c r="C3062" s="85">
        <v>840118712354</v>
      </c>
      <c r="D3062" s="90">
        <v>50</v>
      </c>
      <c r="E3062" s="75" t="s">
        <v>5494</v>
      </c>
    </row>
    <row r="3063" spans="1:5">
      <c r="A3063" s="84">
        <v>19963614</v>
      </c>
      <c r="B3063" s="85" t="s">
        <v>2330</v>
      </c>
      <c r="C3063" s="85">
        <v>840118712361</v>
      </c>
      <c r="D3063" s="90">
        <v>50</v>
      </c>
      <c r="E3063" s="75" t="s">
        <v>5494</v>
      </c>
    </row>
    <row r="3064" spans="1:5">
      <c r="A3064" s="84">
        <v>19963615</v>
      </c>
      <c r="B3064" s="85" t="s">
        <v>2331</v>
      </c>
      <c r="C3064" s="85">
        <v>840118712378</v>
      </c>
      <c r="D3064" s="90">
        <v>50</v>
      </c>
      <c r="E3064" s="75" t="s">
        <v>5494</v>
      </c>
    </row>
    <row r="3065" spans="1:5">
      <c r="A3065" s="84">
        <v>19963616</v>
      </c>
      <c r="B3065" s="85" t="s">
        <v>2332</v>
      </c>
      <c r="C3065" s="85">
        <v>840118712385</v>
      </c>
      <c r="D3065" s="90">
        <v>50</v>
      </c>
      <c r="E3065" s="75" t="s">
        <v>5494</v>
      </c>
    </row>
    <row r="3066" spans="1:5">
      <c r="A3066" s="84">
        <v>19963617</v>
      </c>
      <c r="B3066" s="85" t="s">
        <v>5081</v>
      </c>
      <c r="C3066" s="85">
        <v>840118712392</v>
      </c>
      <c r="D3066" s="90">
        <v>0</v>
      </c>
      <c r="E3066" s="75" t="s">
        <v>5494</v>
      </c>
    </row>
    <row r="3067" spans="1:5">
      <c r="A3067" s="84">
        <v>19963618</v>
      </c>
      <c r="B3067" s="85" t="s">
        <v>2333</v>
      </c>
      <c r="C3067" s="85">
        <v>840118712408</v>
      </c>
      <c r="D3067" s="90">
        <v>0</v>
      </c>
      <c r="E3067" s="75" t="s">
        <v>5494</v>
      </c>
    </row>
    <row r="3068" spans="1:5">
      <c r="A3068" s="84">
        <v>19963619</v>
      </c>
      <c r="B3068" s="85" t="s">
        <v>2334</v>
      </c>
      <c r="C3068" s="85">
        <v>840118712415</v>
      </c>
      <c r="D3068" s="90">
        <v>0</v>
      </c>
      <c r="E3068" s="75" t="s">
        <v>5494</v>
      </c>
    </row>
    <row r="3069" spans="1:5">
      <c r="A3069" s="84">
        <v>19963620</v>
      </c>
      <c r="B3069" s="85" t="s">
        <v>2335</v>
      </c>
      <c r="C3069" s="85">
        <v>840118712422</v>
      </c>
      <c r="D3069" s="90">
        <v>50</v>
      </c>
      <c r="E3069" s="75" t="s">
        <v>5494</v>
      </c>
    </row>
    <row r="3070" spans="1:5">
      <c r="A3070" s="84">
        <v>19963621</v>
      </c>
      <c r="B3070" s="85" t="s">
        <v>5082</v>
      </c>
      <c r="C3070" s="85">
        <v>840118712439</v>
      </c>
      <c r="D3070" s="90">
        <v>50</v>
      </c>
      <c r="E3070" s="75" t="s">
        <v>5494</v>
      </c>
    </row>
    <row r="3071" spans="1:5">
      <c r="A3071" s="84">
        <v>19963622</v>
      </c>
      <c r="B3071" s="85" t="s">
        <v>2336</v>
      </c>
      <c r="C3071" s="85">
        <v>840118712446</v>
      </c>
      <c r="D3071" s="90">
        <v>50</v>
      </c>
      <c r="E3071" s="75" t="s">
        <v>5494</v>
      </c>
    </row>
    <row r="3072" spans="1:5">
      <c r="A3072" s="84">
        <v>19963623</v>
      </c>
      <c r="B3072" s="85" t="s">
        <v>2337</v>
      </c>
      <c r="C3072" s="85">
        <v>840118712453</v>
      </c>
      <c r="D3072" s="90">
        <v>50</v>
      </c>
      <c r="E3072" s="75" t="s">
        <v>5494</v>
      </c>
    </row>
    <row r="3073" spans="1:5">
      <c r="A3073" s="84">
        <v>19963624</v>
      </c>
      <c r="B3073" s="85" t="s">
        <v>2338</v>
      </c>
      <c r="C3073" s="85">
        <v>840118712460</v>
      </c>
      <c r="D3073" s="90">
        <v>50</v>
      </c>
      <c r="E3073" s="75" t="s">
        <v>5494</v>
      </c>
    </row>
    <row r="3074" spans="1:5">
      <c r="A3074" s="84">
        <v>19963625</v>
      </c>
      <c r="B3074" s="85" t="s">
        <v>2339</v>
      </c>
      <c r="C3074" s="85">
        <v>840118712477</v>
      </c>
      <c r="D3074" s="90">
        <v>0</v>
      </c>
      <c r="E3074" s="75" t="s">
        <v>5494</v>
      </c>
    </row>
    <row r="3075" spans="1:5">
      <c r="A3075" s="84">
        <v>19963626</v>
      </c>
      <c r="B3075" s="85" t="s">
        <v>2340</v>
      </c>
      <c r="C3075" s="85">
        <v>840118712484</v>
      </c>
      <c r="D3075" s="90">
        <v>50</v>
      </c>
      <c r="E3075" s="75" t="s">
        <v>5494</v>
      </c>
    </row>
    <row r="3076" spans="1:5">
      <c r="A3076" s="84">
        <v>19963627</v>
      </c>
      <c r="B3076" s="85" t="s">
        <v>2341</v>
      </c>
      <c r="C3076" s="85">
        <v>840118712491</v>
      </c>
      <c r="D3076" s="90">
        <v>50</v>
      </c>
      <c r="E3076" s="75" t="s">
        <v>5494</v>
      </c>
    </row>
    <row r="3077" spans="1:5">
      <c r="A3077" s="84">
        <v>19963628</v>
      </c>
      <c r="B3077" s="85" t="s">
        <v>2342</v>
      </c>
      <c r="C3077" s="85">
        <v>840118712507</v>
      </c>
      <c r="D3077" s="90">
        <v>0</v>
      </c>
      <c r="E3077" s="75" t="s">
        <v>5494</v>
      </c>
    </row>
    <row r="3078" spans="1:5">
      <c r="A3078" s="84">
        <v>19963629</v>
      </c>
      <c r="B3078" s="85" t="s">
        <v>2343</v>
      </c>
      <c r="C3078" s="85">
        <v>840118720199</v>
      </c>
      <c r="D3078" s="90">
        <v>50</v>
      </c>
      <c r="E3078" s="75" t="s">
        <v>5494</v>
      </c>
    </row>
    <row r="3079" spans="1:5">
      <c r="A3079" s="84">
        <v>19963630</v>
      </c>
      <c r="B3079" s="85" t="s">
        <v>5083</v>
      </c>
      <c r="C3079" s="85">
        <v>840118720205</v>
      </c>
      <c r="D3079" s="90">
        <v>50</v>
      </c>
      <c r="E3079" s="75" t="s">
        <v>5494</v>
      </c>
    </row>
    <row r="3080" spans="1:5">
      <c r="A3080" s="84">
        <v>19963631</v>
      </c>
      <c r="B3080" s="85" t="s">
        <v>2344</v>
      </c>
      <c r="C3080" s="85">
        <v>840118720229</v>
      </c>
      <c r="D3080" s="90">
        <v>0</v>
      </c>
      <c r="E3080" s="75" t="s">
        <v>5494</v>
      </c>
    </row>
    <row r="3081" spans="1:5">
      <c r="A3081" s="84">
        <v>19963632</v>
      </c>
      <c r="B3081" s="85" t="s">
        <v>2345</v>
      </c>
      <c r="C3081" s="85">
        <v>840118720236</v>
      </c>
      <c r="D3081" s="90">
        <v>50</v>
      </c>
      <c r="E3081" s="75" t="s">
        <v>5494</v>
      </c>
    </row>
    <row r="3082" spans="1:5">
      <c r="A3082" s="84">
        <v>19963633</v>
      </c>
      <c r="B3082" s="85" t="s">
        <v>2346</v>
      </c>
      <c r="C3082" s="85">
        <v>840118720243</v>
      </c>
      <c r="D3082" s="90">
        <v>50</v>
      </c>
      <c r="E3082" s="75" t="s">
        <v>5494</v>
      </c>
    </row>
    <row r="3083" spans="1:5">
      <c r="A3083" s="84">
        <v>19963463</v>
      </c>
      <c r="B3083" s="85" t="s">
        <v>2347</v>
      </c>
      <c r="C3083" s="85">
        <v>840118720250</v>
      </c>
      <c r="D3083" s="90">
        <v>0</v>
      </c>
      <c r="E3083" s="75" t="s">
        <v>5494</v>
      </c>
    </row>
    <row r="3084" spans="1:5">
      <c r="A3084" s="86">
        <v>202352767</v>
      </c>
      <c r="B3084" s="87" t="s">
        <v>2348</v>
      </c>
      <c r="C3084" s="86" t="s">
        <v>7061</v>
      </c>
      <c r="D3084" s="90">
        <v>50</v>
      </c>
      <c r="E3084" s="75" t="s">
        <v>5494</v>
      </c>
    </row>
    <row r="3085" spans="1:5">
      <c r="A3085" s="84">
        <v>19963464</v>
      </c>
      <c r="B3085" s="85" t="s">
        <v>2349</v>
      </c>
      <c r="C3085" s="85">
        <v>840118720274</v>
      </c>
      <c r="D3085" s="90">
        <v>0</v>
      </c>
      <c r="E3085" s="75" t="s">
        <v>5494</v>
      </c>
    </row>
    <row r="3086" spans="1:5">
      <c r="A3086" s="86">
        <v>202352768</v>
      </c>
      <c r="B3086" s="87" t="s">
        <v>2350</v>
      </c>
      <c r="C3086" s="86" t="s">
        <v>7062</v>
      </c>
      <c r="D3086" s="90">
        <v>50</v>
      </c>
      <c r="E3086" s="75" t="s">
        <v>5494</v>
      </c>
    </row>
    <row r="3087" spans="1:5">
      <c r="A3087" s="84">
        <v>19963465</v>
      </c>
      <c r="B3087" s="85" t="s">
        <v>2351</v>
      </c>
      <c r="C3087" s="85">
        <v>840118724999</v>
      </c>
      <c r="D3087" s="90">
        <v>0</v>
      </c>
      <c r="E3087" s="75" t="s">
        <v>5494</v>
      </c>
    </row>
    <row r="3088" spans="1:5">
      <c r="A3088" s="86">
        <v>202352770</v>
      </c>
      <c r="B3088" s="87" t="s">
        <v>2352</v>
      </c>
      <c r="C3088" s="86" t="s">
        <v>7063</v>
      </c>
      <c r="D3088" s="90">
        <v>0</v>
      </c>
      <c r="E3088" s="75" t="s">
        <v>5494</v>
      </c>
    </row>
    <row r="3089" spans="1:5">
      <c r="A3089" s="84">
        <v>19963466</v>
      </c>
      <c r="B3089" s="85" t="s">
        <v>2353</v>
      </c>
      <c r="C3089" s="85">
        <v>840118725019</v>
      </c>
      <c r="D3089" s="90">
        <v>50</v>
      </c>
      <c r="E3089" s="75" t="s">
        <v>5494</v>
      </c>
    </row>
    <row r="3090" spans="1:5">
      <c r="A3090" s="86">
        <v>202352771</v>
      </c>
      <c r="B3090" s="87" t="s">
        <v>2354</v>
      </c>
      <c r="C3090" s="86" t="s">
        <v>7064</v>
      </c>
      <c r="D3090" s="90">
        <v>50</v>
      </c>
      <c r="E3090" s="75" t="s">
        <v>5494</v>
      </c>
    </row>
    <row r="3091" spans="1:5">
      <c r="A3091" s="84">
        <v>19963467</v>
      </c>
      <c r="B3091" s="85" t="s">
        <v>2355</v>
      </c>
      <c r="C3091" s="85">
        <v>840118725033</v>
      </c>
      <c r="D3091" s="90">
        <v>0</v>
      </c>
      <c r="E3091" s="75" t="s">
        <v>5494</v>
      </c>
    </row>
    <row r="3092" spans="1:5">
      <c r="A3092" s="86">
        <v>202352772</v>
      </c>
      <c r="B3092" s="87" t="s">
        <v>2356</v>
      </c>
      <c r="C3092" s="86" t="s">
        <v>7065</v>
      </c>
      <c r="D3092" s="90">
        <v>50</v>
      </c>
      <c r="E3092" s="75" t="s">
        <v>5494</v>
      </c>
    </row>
    <row r="3093" spans="1:5">
      <c r="A3093" s="84">
        <v>19963468</v>
      </c>
      <c r="B3093" s="85" t="s">
        <v>2357</v>
      </c>
      <c r="C3093" s="85">
        <v>840118725057</v>
      </c>
      <c r="D3093" s="90">
        <v>50</v>
      </c>
      <c r="E3093" s="75" t="s">
        <v>5494</v>
      </c>
    </row>
    <row r="3094" spans="1:5">
      <c r="A3094" s="86">
        <v>202352773</v>
      </c>
      <c r="B3094" s="87" t="s">
        <v>2358</v>
      </c>
      <c r="C3094" s="86" t="s">
        <v>7066</v>
      </c>
      <c r="D3094" s="90">
        <v>50</v>
      </c>
      <c r="E3094" s="75" t="s">
        <v>5494</v>
      </c>
    </row>
    <row r="3095" spans="1:5">
      <c r="A3095" s="84">
        <v>19963469</v>
      </c>
      <c r="B3095" s="85" t="s">
        <v>2359</v>
      </c>
      <c r="C3095" s="85">
        <v>840118725071</v>
      </c>
      <c r="D3095" s="90">
        <v>0</v>
      </c>
      <c r="E3095" s="75" t="s">
        <v>5494</v>
      </c>
    </row>
    <row r="3096" spans="1:5">
      <c r="A3096" s="86">
        <v>202352774</v>
      </c>
      <c r="B3096" s="87" t="s">
        <v>2360</v>
      </c>
      <c r="C3096" s="86" t="s">
        <v>7067</v>
      </c>
      <c r="D3096" s="90">
        <v>0</v>
      </c>
      <c r="E3096" s="75" t="s">
        <v>5494</v>
      </c>
    </row>
    <row r="3097" spans="1:5">
      <c r="A3097" s="84">
        <v>19963470</v>
      </c>
      <c r="B3097" s="85" t="s">
        <v>2361</v>
      </c>
      <c r="C3097" s="85">
        <v>840118725095</v>
      </c>
      <c r="D3097" s="90">
        <v>50</v>
      </c>
      <c r="E3097" s="75" t="s">
        <v>5494</v>
      </c>
    </row>
    <row r="3098" spans="1:5">
      <c r="A3098" s="86">
        <v>202352775</v>
      </c>
      <c r="B3098" s="87" t="s">
        <v>5084</v>
      </c>
      <c r="C3098" s="86" t="s">
        <v>7068</v>
      </c>
      <c r="D3098" s="90">
        <v>50</v>
      </c>
      <c r="E3098" s="75" t="s">
        <v>5494</v>
      </c>
    </row>
    <row r="3099" spans="1:5">
      <c r="A3099" s="84">
        <v>19963471</v>
      </c>
      <c r="B3099" s="85" t="s">
        <v>2362</v>
      </c>
      <c r="C3099" s="85">
        <v>840118725118</v>
      </c>
      <c r="D3099" s="90">
        <v>50</v>
      </c>
      <c r="E3099" s="75" t="s">
        <v>5494</v>
      </c>
    </row>
    <row r="3100" spans="1:5">
      <c r="A3100" s="86">
        <v>202352778</v>
      </c>
      <c r="B3100" s="87" t="s">
        <v>5085</v>
      </c>
      <c r="C3100" s="86" t="s">
        <v>7069</v>
      </c>
      <c r="D3100" s="90">
        <v>50</v>
      </c>
      <c r="E3100" s="75" t="s">
        <v>5494</v>
      </c>
    </row>
    <row r="3101" spans="1:5">
      <c r="A3101" s="84">
        <v>19963472</v>
      </c>
      <c r="B3101" s="85" t="s">
        <v>2363</v>
      </c>
      <c r="C3101" s="85">
        <v>840118725132</v>
      </c>
      <c r="D3101" s="90">
        <v>50</v>
      </c>
      <c r="E3101" s="75" t="s">
        <v>5494</v>
      </c>
    </row>
    <row r="3102" spans="1:5">
      <c r="A3102" s="86">
        <v>202352779</v>
      </c>
      <c r="B3102" s="87" t="s">
        <v>5086</v>
      </c>
      <c r="C3102" s="86" t="s">
        <v>7070</v>
      </c>
      <c r="D3102" s="90">
        <v>50</v>
      </c>
      <c r="E3102" s="75" t="s">
        <v>5494</v>
      </c>
    </row>
    <row r="3103" spans="1:5">
      <c r="A3103" s="84">
        <v>19963475</v>
      </c>
      <c r="B3103" s="85" t="s">
        <v>2364</v>
      </c>
      <c r="C3103" s="85">
        <v>840118725156</v>
      </c>
      <c r="D3103" s="90">
        <v>50</v>
      </c>
      <c r="E3103" s="75" t="s">
        <v>5494</v>
      </c>
    </row>
    <row r="3104" spans="1:5">
      <c r="A3104" s="86">
        <v>202352783</v>
      </c>
      <c r="B3104" s="87" t="s">
        <v>2365</v>
      </c>
      <c r="C3104" s="86" t="s">
        <v>7071</v>
      </c>
      <c r="D3104" s="90">
        <v>50</v>
      </c>
      <c r="E3104" s="75" t="s">
        <v>5494</v>
      </c>
    </row>
    <row r="3105" spans="1:5">
      <c r="A3105" s="84">
        <v>19963476</v>
      </c>
      <c r="B3105" s="85" t="s">
        <v>2366</v>
      </c>
      <c r="C3105" s="85">
        <v>840118725170</v>
      </c>
      <c r="D3105" s="90">
        <v>50</v>
      </c>
      <c r="E3105" s="75" t="s">
        <v>5494</v>
      </c>
    </row>
    <row r="3106" spans="1:5">
      <c r="A3106" s="86">
        <v>202352784</v>
      </c>
      <c r="B3106" s="87" t="s">
        <v>5087</v>
      </c>
      <c r="C3106" s="86" t="s">
        <v>7072</v>
      </c>
      <c r="D3106" s="90">
        <v>50</v>
      </c>
      <c r="E3106" s="75" t="s">
        <v>5494</v>
      </c>
    </row>
    <row r="3107" spans="1:5">
      <c r="A3107" s="84">
        <v>19963479</v>
      </c>
      <c r="B3107" s="85" t="s">
        <v>2367</v>
      </c>
      <c r="C3107" s="85">
        <v>840118725194</v>
      </c>
      <c r="D3107" s="90">
        <v>0</v>
      </c>
      <c r="E3107" s="75" t="s">
        <v>5494</v>
      </c>
    </row>
    <row r="3108" spans="1:5">
      <c r="A3108" s="86">
        <v>202352791</v>
      </c>
      <c r="B3108" s="87" t="s">
        <v>5088</v>
      </c>
      <c r="C3108" s="86" t="s">
        <v>7073</v>
      </c>
      <c r="D3108" s="90">
        <v>50</v>
      </c>
      <c r="E3108" s="75" t="s">
        <v>5494</v>
      </c>
    </row>
    <row r="3109" spans="1:5">
      <c r="A3109" s="84">
        <v>19963480</v>
      </c>
      <c r="B3109" s="85" t="s">
        <v>2368</v>
      </c>
      <c r="C3109" s="85">
        <v>840118725217</v>
      </c>
      <c r="D3109" s="90">
        <v>50</v>
      </c>
      <c r="E3109" s="75" t="s">
        <v>5494</v>
      </c>
    </row>
    <row r="3110" spans="1:5">
      <c r="A3110" s="86">
        <v>202352792</v>
      </c>
      <c r="B3110" s="87" t="s">
        <v>5089</v>
      </c>
      <c r="C3110" s="86" t="s">
        <v>7074</v>
      </c>
      <c r="D3110" s="90">
        <v>50</v>
      </c>
      <c r="E3110" s="75" t="s">
        <v>5494</v>
      </c>
    </row>
    <row r="3111" spans="1:5">
      <c r="A3111" s="84">
        <v>19963473</v>
      </c>
      <c r="B3111" s="85" t="s">
        <v>2369</v>
      </c>
      <c r="C3111" s="85">
        <v>840118725231</v>
      </c>
      <c r="D3111" s="90">
        <v>0</v>
      </c>
      <c r="E3111" s="75" t="s">
        <v>5494</v>
      </c>
    </row>
    <row r="3112" spans="1:5">
      <c r="A3112" s="86">
        <v>202352780</v>
      </c>
      <c r="B3112" s="87" t="s">
        <v>2370</v>
      </c>
      <c r="C3112" s="86" t="s">
        <v>7075</v>
      </c>
      <c r="D3112" s="90">
        <v>50</v>
      </c>
      <c r="E3112" s="75" t="s">
        <v>5494</v>
      </c>
    </row>
    <row r="3113" spans="1:5">
      <c r="A3113" s="84">
        <v>19963474</v>
      </c>
      <c r="B3113" s="85" t="s">
        <v>2371</v>
      </c>
      <c r="C3113" s="85">
        <v>840118725255</v>
      </c>
      <c r="D3113" s="90">
        <v>50</v>
      </c>
      <c r="E3113" s="75" t="s">
        <v>5494</v>
      </c>
    </row>
    <row r="3114" spans="1:5">
      <c r="A3114" s="86">
        <v>202352781</v>
      </c>
      <c r="B3114" s="87" t="s">
        <v>5090</v>
      </c>
      <c r="C3114" s="86" t="s">
        <v>7076</v>
      </c>
      <c r="D3114" s="90">
        <v>50</v>
      </c>
      <c r="E3114" s="75" t="s">
        <v>5494</v>
      </c>
    </row>
    <row r="3115" spans="1:5">
      <c r="A3115" s="84">
        <v>19963481</v>
      </c>
      <c r="B3115" s="85" t="s">
        <v>2372</v>
      </c>
      <c r="C3115" s="85">
        <v>840118725279</v>
      </c>
      <c r="D3115" s="90">
        <v>0</v>
      </c>
      <c r="E3115" s="75" t="s">
        <v>5494</v>
      </c>
    </row>
    <row r="3116" spans="1:5">
      <c r="A3116" s="86">
        <v>202352914</v>
      </c>
      <c r="B3116" s="87" t="s">
        <v>2373</v>
      </c>
      <c r="C3116" s="86" t="s">
        <v>7077</v>
      </c>
      <c r="D3116" s="90">
        <v>0</v>
      </c>
      <c r="E3116" s="75" t="s">
        <v>5494</v>
      </c>
    </row>
    <row r="3117" spans="1:5">
      <c r="A3117" s="84">
        <v>19963482</v>
      </c>
      <c r="B3117" s="85" t="s">
        <v>2374</v>
      </c>
      <c r="C3117" s="85">
        <v>840118725293</v>
      </c>
      <c r="D3117" s="90">
        <v>50</v>
      </c>
      <c r="E3117" s="75" t="s">
        <v>5494</v>
      </c>
    </row>
    <row r="3118" spans="1:5">
      <c r="A3118" s="86">
        <v>202352915</v>
      </c>
      <c r="B3118" s="87" t="s">
        <v>5091</v>
      </c>
      <c r="C3118" s="86" t="s">
        <v>7078</v>
      </c>
      <c r="D3118" s="90">
        <v>50</v>
      </c>
      <c r="E3118" s="75" t="s">
        <v>5494</v>
      </c>
    </row>
    <row r="3119" spans="1:5">
      <c r="A3119" s="84">
        <v>19963483</v>
      </c>
      <c r="B3119" s="85" t="s">
        <v>2375</v>
      </c>
      <c r="C3119" s="85">
        <v>840118725316</v>
      </c>
      <c r="D3119" s="90">
        <v>0</v>
      </c>
      <c r="E3119" s="75" t="s">
        <v>5494</v>
      </c>
    </row>
    <row r="3120" spans="1:5">
      <c r="A3120" s="86">
        <v>202352916</v>
      </c>
      <c r="B3120" s="87" t="s">
        <v>2376</v>
      </c>
      <c r="C3120" s="86" t="s">
        <v>7079</v>
      </c>
      <c r="D3120" s="90">
        <v>0</v>
      </c>
      <c r="E3120" s="75" t="s">
        <v>5494</v>
      </c>
    </row>
    <row r="3121" spans="1:5">
      <c r="A3121" s="84">
        <v>19963484</v>
      </c>
      <c r="B3121" s="85" t="s">
        <v>2377</v>
      </c>
      <c r="C3121" s="85">
        <v>840118725330</v>
      </c>
      <c r="D3121" s="90">
        <v>50</v>
      </c>
      <c r="E3121" s="75" t="s">
        <v>5494</v>
      </c>
    </row>
    <row r="3122" spans="1:5">
      <c r="A3122" s="86">
        <v>202352917</v>
      </c>
      <c r="B3122" s="87" t="s">
        <v>2378</v>
      </c>
      <c r="C3122" s="86" t="s">
        <v>7080</v>
      </c>
      <c r="D3122" s="90">
        <v>50</v>
      </c>
      <c r="E3122" s="75" t="s">
        <v>5494</v>
      </c>
    </row>
    <row r="3123" spans="1:5">
      <c r="A3123" s="84">
        <v>19963485</v>
      </c>
      <c r="B3123" s="85" t="s">
        <v>2379</v>
      </c>
      <c r="C3123" s="85">
        <v>840118725354</v>
      </c>
      <c r="D3123" s="90">
        <v>50</v>
      </c>
      <c r="E3123" s="75" t="s">
        <v>5494</v>
      </c>
    </row>
    <row r="3124" spans="1:5">
      <c r="A3124" s="86">
        <v>202352918</v>
      </c>
      <c r="B3124" s="87" t="s">
        <v>5092</v>
      </c>
      <c r="C3124" s="86" t="s">
        <v>7081</v>
      </c>
      <c r="D3124" s="90">
        <v>50</v>
      </c>
      <c r="E3124" s="75" t="s">
        <v>5494</v>
      </c>
    </row>
    <row r="3125" spans="1:5">
      <c r="A3125" s="84">
        <v>19963486</v>
      </c>
      <c r="B3125" s="85" t="s">
        <v>2380</v>
      </c>
      <c r="C3125" s="85">
        <v>840118725378</v>
      </c>
      <c r="D3125" s="90">
        <v>50</v>
      </c>
      <c r="E3125" s="75" t="s">
        <v>5494</v>
      </c>
    </row>
    <row r="3126" spans="1:5">
      <c r="A3126" s="86">
        <v>202352919</v>
      </c>
      <c r="B3126" s="87" t="s">
        <v>5093</v>
      </c>
      <c r="C3126" s="86" t="s">
        <v>7082</v>
      </c>
      <c r="D3126" s="90">
        <v>50</v>
      </c>
      <c r="E3126" s="75" t="s">
        <v>5494</v>
      </c>
    </row>
    <row r="3127" spans="1:5">
      <c r="A3127" s="84">
        <v>19963489</v>
      </c>
      <c r="B3127" s="85" t="s">
        <v>2381</v>
      </c>
      <c r="C3127" s="85">
        <v>840118725392</v>
      </c>
      <c r="D3127" s="90">
        <v>50</v>
      </c>
      <c r="E3127" s="75" t="s">
        <v>5494</v>
      </c>
    </row>
    <row r="3128" spans="1:5">
      <c r="A3128" s="86">
        <v>202352922</v>
      </c>
      <c r="B3128" s="87" t="s">
        <v>2382</v>
      </c>
      <c r="C3128" s="86" t="s">
        <v>7083</v>
      </c>
      <c r="D3128" s="90">
        <v>50</v>
      </c>
      <c r="E3128" s="75" t="s">
        <v>5494</v>
      </c>
    </row>
    <row r="3129" spans="1:5">
      <c r="A3129" s="84">
        <v>19963490</v>
      </c>
      <c r="B3129" s="85" t="s">
        <v>2383</v>
      </c>
      <c r="C3129" s="85">
        <v>840118725415</v>
      </c>
      <c r="D3129" s="90">
        <v>50</v>
      </c>
      <c r="E3129" s="75" t="s">
        <v>5494</v>
      </c>
    </row>
    <row r="3130" spans="1:5">
      <c r="A3130" s="86">
        <v>202352923</v>
      </c>
      <c r="B3130" s="87" t="s">
        <v>2384</v>
      </c>
      <c r="C3130" s="86" t="s">
        <v>7084</v>
      </c>
      <c r="D3130" s="90">
        <v>50</v>
      </c>
      <c r="E3130" s="75" t="s">
        <v>5494</v>
      </c>
    </row>
    <row r="3131" spans="1:5">
      <c r="A3131" s="84">
        <v>19963487</v>
      </c>
      <c r="B3131" s="85" t="s">
        <v>5094</v>
      </c>
      <c r="C3131" s="85" t="s">
        <v>7085</v>
      </c>
      <c r="D3131" s="90">
        <v>50</v>
      </c>
      <c r="E3131" s="75" t="s">
        <v>5494</v>
      </c>
    </row>
    <row r="3132" spans="1:5">
      <c r="A3132" s="86">
        <v>202352920</v>
      </c>
      <c r="B3132" s="87" t="s">
        <v>5095</v>
      </c>
      <c r="C3132" s="86" t="s">
        <v>7086</v>
      </c>
      <c r="D3132" s="90">
        <v>50</v>
      </c>
      <c r="E3132" s="75" t="s">
        <v>5494</v>
      </c>
    </row>
    <row r="3133" spans="1:5">
      <c r="A3133" s="84">
        <v>19963488</v>
      </c>
      <c r="B3133" s="85" t="s">
        <v>5096</v>
      </c>
      <c r="C3133" s="85" t="s">
        <v>7087</v>
      </c>
      <c r="D3133" s="90">
        <v>50</v>
      </c>
      <c r="E3133" s="75" t="s">
        <v>5494</v>
      </c>
    </row>
    <row r="3134" spans="1:5">
      <c r="A3134" s="86">
        <v>202352921</v>
      </c>
      <c r="B3134" s="87" t="s">
        <v>5097</v>
      </c>
      <c r="C3134" s="86" t="s">
        <v>7088</v>
      </c>
      <c r="D3134" s="90">
        <v>50</v>
      </c>
      <c r="E3134" s="75" t="s">
        <v>5494</v>
      </c>
    </row>
    <row r="3135" spans="1:5">
      <c r="A3135" s="82">
        <v>19963493</v>
      </c>
      <c r="B3135" s="85" t="s">
        <v>2385</v>
      </c>
      <c r="C3135" s="85">
        <v>840118725477</v>
      </c>
      <c r="D3135" s="90">
        <v>0</v>
      </c>
      <c r="E3135" s="75" t="s">
        <v>5494</v>
      </c>
    </row>
    <row r="3136" spans="1:5">
      <c r="A3136" s="82">
        <v>202352924</v>
      </c>
      <c r="B3136" s="87" t="s">
        <v>5098</v>
      </c>
      <c r="C3136" s="86" t="s">
        <v>7089</v>
      </c>
      <c r="D3136" s="90">
        <v>50</v>
      </c>
      <c r="E3136" s="75" t="s">
        <v>5494</v>
      </c>
    </row>
    <row r="3137" spans="1:5">
      <c r="A3137" s="84">
        <v>19963494</v>
      </c>
      <c r="B3137" s="85" t="s">
        <v>2386</v>
      </c>
      <c r="C3137" s="85">
        <v>840118725491</v>
      </c>
      <c r="D3137" s="90">
        <v>50</v>
      </c>
      <c r="E3137" s="75" t="s">
        <v>5494</v>
      </c>
    </row>
    <row r="3138" spans="1:5">
      <c r="A3138" s="86">
        <v>202352925</v>
      </c>
      <c r="B3138" s="87" t="s">
        <v>5099</v>
      </c>
      <c r="C3138" s="86" t="s">
        <v>7090</v>
      </c>
      <c r="D3138" s="90">
        <v>50</v>
      </c>
      <c r="E3138" s="75" t="s">
        <v>5494</v>
      </c>
    </row>
    <row r="3139" spans="1:5">
      <c r="A3139" s="84">
        <v>19963495</v>
      </c>
      <c r="B3139" s="85" t="s">
        <v>2387</v>
      </c>
      <c r="C3139" s="85">
        <v>840118725514</v>
      </c>
      <c r="D3139" s="90">
        <v>0</v>
      </c>
      <c r="E3139" s="75" t="s">
        <v>5494</v>
      </c>
    </row>
    <row r="3140" spans="1:5">
      <c r="A3140" s="86">
        <v>202352927</v>
      </c>
      <c r="B3140" s="87" t="s">
        <v>2388</v>
      </c>
      <c r="C3140" s="86" t="s">
        <v>7091</v>
      </c>
      <c r="D3140" s="90">
        <v>0</v>
      </c>
      <c r="E3140" s="75" t="s">
        <v>5494</v>
      </c>
    </row>
    <row r="3141" spans="1:5">
      <c r="A3141" s="84">
        <v>19963496</v>
      </c>
      <c r="B3141" s="85" t="s">
        <v>2389</v>
      </c>
      <c r="C3141" s="85">
        <v>840118725538</v>
      </c>
      <c r="D3141" s="90">
        <v>50</v>
      </c>
      <c r="E3141" s="75" t="s">
        <v>5494</v>
      </c>
    </row>
    <row r="3142" spans="1:5">
      <c r="A3142" s="86">
        <v>202352928</v>
      </c>
      <c r="B3142" s="87" t="s">
        <v>5100</v>
      </c>
      <c r="C3142" s="86" t="s">
        <v>7092</v>
      </c>
      <c r="D3142" s="90">
        <v>50</v>
      </c>
      <c r="E3142" s="75" t="s">
        <v>5494</v>
      </c>
    </row>
    <row r="3143" spans="1:5">
      <c r="A3143" s="84">
        <v>19963497</v>
      </c>
      <c r="B3143" s="85" t="s">
        <v>2390</v>
      </c>
      <c r="C3143" s="85">
        <v>840118725552</v>
      </c>
      <c r="D3143" s="90">
        <v>0</v>
      </c>
      <c r="E3143" s="75" t="s">
        <v>5494</v>
      </c>
    </row>
    <row r="3144" spans="1:5">
      <c r="A3144" s="86">
        <v>202352929</v>
      </c>
      <c r="B3144" s="87" t="s">
        <v>5101</v>
      </c>
      <c r="C3144" s="86" t="s">
        <v>7093</v>
      </c>
      <c r="D3144" s="90">
        <v>0</v>
      </c>
      <c r="E3144" s="75" t="s">
        <v>5494</v>
      </c>
    </row>
    <row r="3145" spans="1:5">
      <c r="A3145" s="84">
        <v>19963498</v>
      </c>
      <c r="B3145" s="85" t="s">
        <v>2391</v>
      </c>
      <c r="C3145" s="85">
        <v>840118725576</v>
      </c>
      <c r="D3145" s="90">
        <v>50</v>
      </c>
      <c r="E3145" s="75" t="s">
        <v>5494</v>
      </c>
    </row>
    <row r="3146" spans="1:5">
      <c r="A3146" s="86">
        <v>202352930</v>
      </c>
      <c r="B3146" s="87" t="s">
        <v>5102</v>
      </c>
      <c r="C3146" s="86" t="s">
        <v>7094</v>
      </c>
      <c r="D3146" s="90">
        <v>50</v>
      </c>
      <c r="E3146" s="75" t="s">
        <v>5494</v>
      </c>
    </row>
    <row r="3147" spans="1:5">
      <c r="A3147" s="84">
        <v>19963501</v>
      </c>
      <c r="B3147" s="85" t="s">
        <v>2392</v>
      </c>
      <c r="C3147" s="85">
        <v>840118725590</v>
      </c>
      <c r="D3147" s="90">
        <v>0</v>
      </c>
      <c r="E3147" s="75" t="s">
        <v>5494</v>
      </c>
    </row>
    <row r="3148" spans="1:5">
      <c r="A3148" s="86">
        <v>202352934</v>
      </c>
      <c r="B3148" s="87" t="s">
        <v>2393</v>
      </c>
      <c r="C3148" s="86" t="s">
        <v>7095</v>
      </c>
      <c r="D3148" s="90">
        <v>0</v>
      </c>
      <c r="E3148" s="75" t="s">
        <v>5494</v>
      </c>
    </row>
    <row r="3149" spans="1:5">
      <c r="A3149" s="84">
        <v>19963502</v>
      </c>
      <c r="B3149" s="85" t="s">
        <v>2394</v>
      </c>
      <c r="C3149" s="85">
        <v>840118725613</v>
      </c>
      <c r="D3149" s="90">
        <v>50</v>
      </c>
      <c r="E3149" s="75" t="s">
        <v>5494</v>
      </c>
    </row>
    <row r="3150" spans="1:5">
      <c r="A3150" s="86">
        <v>202352935</v>
      </c>
      <c r="B3150" s="87" t="s">
        <v>2395</v>
      </c>
      <c r="C3150" s="86" t="s">
        <v>7096</v>
      </c>
      <c r="D3150" s="90">
        <v>50</v>
      </c>
      <c r="E3150" s="75" t="s">
        <v>5494</v>
      </c>
    </row>
    <row r="3151" spans="1:5">
      <c r="A3151" s="84">
        <v>19963499</v>
      </c>
      <c r="B3151" s="85" t="s">
        <v>2396</v>
      </c>
      <c r="C3151" s="85">
        <v>840118725637</v>
      </c>
      <c r="D3151" s="90">
        <v>50</v>
      </c>
      <c r="E3151" s="75" t="s">
        <v>5494</v>
      </c>
    </row>
    <row r="3152" spans="1:5">
      <c r="A3152" s="86">
        <v>202352932</v>
      </c>
      <c r="B3152" s="87" t="s">
        <v>2397</v>
      </c>
      <c r="C3152" s="86" t="s">
        <v>7097</v>
      </c>
      <c r="D3152" s="90">
        <v>50</v>
      </c>
      <c r="E3152" s="75" t="s">
        <v>5494</v>
      </c>
    </row>
    <row r="3153" spans="1:5">
      <c r="A3153" s="84">
        <v>19963500</v>
      </c>
      <c r="B3153" s="85" t="s">
        <v>2398</v>
      </c>
      <c r="C3153" s="85">
        <v>840118725651</v>
      </c>
      <c r="D3153" s="90">
        <v>50</v>
      </c>
      <c r="E3153" s="75" t="s">
        <v>5494</v>
      </c>
    </row>
    <row r="3154" spans="1:5">
      <c r="A3154" s="86">
        <v>202352933</v>
      </c>
      <c r="B3154" s="87" t="s">
        <v>5103</v>
      </c>
      <c r="C3154" s="86" t="s">
        <v>7098</v>
      </c>
      <c r="D3154" s="90">
        <v>50</v>
      </c>
      <c r="E3154" s="75" t="s">
        <v>5494</v>
      </c>
    </row>
    <row r="3155" spans="1:5">
      <c r="A3155" s="82">
        <v>19963505</v>
      </c>
      <c r="B3155" s="85" t="s">
        <v>2399</v>
      </c>
      <c r="C3155" s="85">
        <v>840118725675</v>
      </c>
      <c r="D3155" s="90">
        <v>50</v>
      </c>
      <c r="E3155" s="75" t="s">
        <v>5494</v>
      </c>
    </row>
    <row r="3156" spans="1:5">
      <c r="A3156" s="82">
        <v>202352936</v>
      </c>
      <c r="B3156" s="87" t="s">
        <v>5104</v>
      </c>
      <c r="C3156" s="86" t="s">
        <v>7099</v>
      </c>
      <c r="D3156" s="90">
        <v>0</v>
      </c>
      <c r="E3156" s="75" t="s">
        <v>5494</v>
      </c>
    </row>
    <row r="3157" spans="1:5">
      <c r="A3157" s="84">
        <v>19963506</v>
      </c>
      <c r="B3157" s="85" t="s">
        <v>2400</v>
      </c>
      <c r="C3157" s="85">
        <v>840118725699</v>
      </c>
      <c r="D3157" s="90">
        <v>50</v>
      </c>
      <c r="E3157" s="75" t="s">
        <v>5494</v>
      </c>
    </row>
    <row r="3158" spans="1:5">
      <c r="A3158" s="86">
        <v>202352937</v>
      </c>
      <c r="B3158" s="87" t="s">
        <v>5105</v>
      </c>
      <c r="C3158" s="86" t="s">
        <v>7100</v>
      </c>
      <c r="D3158" s="90">
        <v>50</v>
      </c>
      <c r="E3158" s="75" t="s">
        <v>5494</v>
      </c>
    </row>
    <row r="3159" spans="1:5">
      <c r="A3159" s="84">
        <v>19963507</v>
      </c>
      <c r="B3159" s="85" t="s">
        <v>2401</v>
      </c>
      <c r="C3159" s="85">
        <v>840118745567</v>
      </c>
      <c r="D3159" s="90">
        <v>50</v>
      </c>
      <c r="E3159" s="75" t="s">
        <v>5494</v>
      </c>
    </row>
    <row r="3160" spans="1:5">
      <c r="A3160" s="86">
        <v>202352940</v>
      </c>
      <c r="B3160" s="87" t="s">
        <v>2402</v>
      </c>
      <c r="C3160" s="86" t="s">
        <v>7101</v>
      </c>
      <c r="D3160" s="90">
        <v>50</v>
      </c>
      <c r="E3160" s="75" t="s">
        <v>5494</v>
      </c>
    </row>
    <row r="3161" spans="1:5">
      <c r="A3161" s="84">
        <v>19963508</v>
      </c>
      <c r="B3161" s="85" t="s">
        <v>2403</v>
      </c>
      <c r="C3161" s="85">
        <v>840118745581</v>
      </c>
      <c r="D3161" s="90">
        <v>50</v>
      </c>
      <c r="E3161" s="75" t="s">
        <v>5494</v>
      </c>
    </row>
    <row r="3162" spans="1:5">
      <c r="A3162" s="86">
        <v>202352941</v>
      </c>
      <c r="B3162" s="87" t="s">
        <v>2404</v>
      </c>
      <c r="C3162" s="86" t="s">
        <v>7102</v>
      </c>
      <c r="D3162" s="90">
        <v>50</v>
      </c>
      <c r="E3162" s="75" t="s">
        <v>5494</v>
      </c>
    </row>
    <row r="3163" spans="1:5">
      <c r="A3163" s="84">
        <v>19963509</v>
      </c>
      <c r="B3163" s="85" t="s">
        <v>2405</v>
      </c>
      <c r="C3163" s="85">
        <v>840118745604</v>
      </c>
      <c r="D3163" s="90">
        <v>0</v>
      </c>
      <c r="E3163" s="75" t="s">
        <v>5494</v>
      </c>
    </row>
    <row r="3164" spans="1:5">
      <c r="A3164" s="86">
        <v>202352946</v>
      </c>
      <c r="B3164" s="87" t="s">
        <v>2406</v>
      </c>
      <c r="C3164" s="86" t="s">
        <v>7103</v>
      </c>
      <c r="D3164" s="90">
        <v>50</v>
      </c>
      <c r="E3164" s="75" t="s">
        <v>5494</v>
      </c>
    </row>
    <row r="3165" spans="1:5">
      <c r="A3165" s="84">
        <v>19963510</v>
      </c>
      <c r="B3165" s="85" t="s">
        <v>2407</v>
      </c>
      <c r="C3165" s="85">
        <v>840118752459</v>
      </c>
      <c r="D3165" s="90">
        <v>50</v>
      </c>
      <c r="E3165" s="75" t="s">
        <v>5494</v>
      </c>
    </row>
    <row r="3166" spans="1:5">
      <c r="A3166" s="86">
        <v>202352947</v>
      </c>
      <c r="B3166" s="87" t="s">
        <v>5106</v>
      </c>
      <c r="C3166" s="86" t="s">
        <v>7104</v>
      </c>
      <c r="D3166" s="90">
        <v>50</v>
      </c>
      <c r="E3166" s="75" t="s">
        <v>5494</v>
      </c>
    </row>
    <row r="3167" spans="1:5">
      <c r="A3167" s="84">
        <v>19963511</v>
      </c>
      <c r="B3167" s="85" t="s">
        <v>2408</v>
      </c>
      <c r="C3167" s="85">
        <v>840118752473</v>
      </c>
      <c r="D3167" s="90">
        <v>0</v>
      </c>
      <c r="E3167" s="75" t="s">
        <v>5494</v>
      </c>
    </row>
    <row r="3168" spans="1:5">
      <c r="A3168" s="86">
        <v>202352949</v>
      </c>
      <c r="B3168" s="87" t="s">
        <v>2409</v>
      </c>
      <c r="C3168" s="86" t="s">
        <v>7105</v>
      </c>
      <c r="D3168" s="90">
        <v>50</v>
      </c>
      <c r="E3168" s="75" t="s">
        <v>5494</v>
      </c>
    </row>
    <row r="3169" spans="1:5">
      <c r="A3169" s="84">
        <v>19963512</v>
      </c>
      <c r="B3169" s="85" t="s">
        <v>2410</v>
      </c>
      <c r="C3169" s="85">
        <v>840118752497</v>
      </c>
      <c r="D3169" s="90">
        <v>50</v>
      </c>
      <c r="E3169" s="75" t="s">
        <v>5494</v>
      </c>
    </row>
    <row r="3170" spans="1:5">
      <c r="A3170" s="86">
        <v>202352950</v>
      </c>
      <c r="B3170" s="87" t="s">
        <v>2411</v>
      </c>
      <c r="C3170" s="86" t="s">
        <v>7106</v>
      </c>
      <c r="D3170" s="90">
        <v>50</v>
      </c>
      <c r="E3170" s="75" t="s">
        <v>5494</v>
      </c>
    </row>
    <row r="3171" spans="1:5">
      <c r="A3171" s="84">
        <v>19963515</v>
      </c>
      <c r="B3171" s="85" t="s">
        <v>2412</v>
      </c>
      <c r="C3171" s="85">
        <v>840118752510</v>
      </c>
      <c r="D3171" s="90">
        <v>0</v>
      </c>
      <c r="E3171" s="75" t="s">
        <v>5494</v>
      </c>
    </row>
    <row r="3172" spans="1:5">
      <c r="A3172" s="86">
        <v>202352954</v>
      </c>
      <c r="B3172" s="87" t="s">
        <v>2413</v>
      </c>
      <c r="C3172" s="86" t="s">
        <v>7107</v>
      </c>
      <c r="D3172" s="90">
        <v>0</v>
      </c>
      <c r="E3172" s="75" t="s">
        <v>5494</v>
      </c>
    </row>
    <row r="3173" spans="1:5">
      <c r="A3173" s="84">
        <v>19963516</v>
      </c>
      <c r="B3173" s="85" t="s">
        <v>2414</v>
      </c>
      <c r="C3173" s="85">
        <v>840118752534</v>
      </c>
      <c r="D3173" s="90">
        <v>50</v>
      </c>
      <c r="E3173" s="75" t="s">
        <v>5494</v>
      </c>
    </row>
    <row r="3174" spans="1:5">
      <c r="A3174" s="86">
        <v>202352955</v>
      </c>
      <c r="B3174" s="87" t="s">
        <v>5107</v>
      </c>
      <c r="C3174" s="86" t="s">
        <v>7108</v>
      </c>
      <c r="D3174" s="90">
        <v>50</v>
      </c>
      <c r="E3174" s="75" t="s">
        <v>5494</v>
      </c>
    </row>
    <row r="3175" spans="1:5">
      <c r="A3175" s="84">
        <v>19963513</v>
      </c>
      <c r="B3175" s="85" t="s">
        <v>2415</v>
      </c>
      <c r="C3175" s="85">
        <v>840118752558</v>
      </c>
      <c r="D3175" s="90">
        <v>0</v>
      </c>
      <c r="E3175" s="75" t="s">
        <v>5494</v>
      </c>
    </row>
    <row r="3176" spans="1:5">
      <c r="A3176" s="86">
        <v>202352951</v>
      </c>
      <c r="B3176" s="87" t="s">
        <v>2416</v>
      </c>
      <c r="C3176" s="86" t="s">
        <v>7109</v>
      </c>
      <c r="D3176" s="90">
        <v>50</v>
      </c>
      <c r="E3176" s="75" t="s">
        <v>5494</v>
      </c>
    </row>
    <row r="3177" spans="1:5">
      <c r="A3177" s="84">
        <v>19963514</v>
      </c>
      <c r="B3177" s="85" t="s">
        <v>2417</v>
      </c>
      <c r="C3177" s="85">
        <v>840118752572</v>
      </c>
      <c r="D3177" s="90">
        <v>50</v>
      </c>
      <c r="E3177" s="75" t="s">
        <v>5494</v>
      </c>
    </row>
    <row r="3178" spans="1:5">
      <c r="A3178" s="86">
        <v>202352952</v>
      </c>
      <c r="B3178" s="87" t="s">
        <v>5108</v>
      </c>
      <c r="C3178" s="86" t="s">
        <v>7110</v>
      </c>
      <c r="D3178" s="90">
        <v>50</v>
      </c>
      <c r="E3178" s="75" t="s">
        <v>5494</v>
      </c>
    </row>
    <row r="3179" spans="1:5">
      <c r="A3179" s="84">
        <v>19963517</v>
      </c>
      <c r="B3179" s="85" t="s">
        <v>2418</v>
      </c>
      <c r="C3179" s="85">
        <v>840118752596</v>
      </c>
      <c r="D3179" s="90">
        <v>50</v>
      </c>
      <c r="E3179" s="75" t="s">
        <v>5494</v>
      </c>
    </row>
    <row r="3180" spans="1:5">
      <c r="A3180" s="86">
        <v>202352957</v>
      </c>
      <c r="B3180" s="87" t="s">
        <v>2419</v>
      </c>
      <c r="C3180" s="86" t="s">
        <v>7111</v>
      </c>
      <c r="D3180" s="90">
        <v>50</v>
      </c>
      <c r="E3180" s="75" t="s">
        <v>5494</v>
      </c>
    </row>
    <row r="3181" spans="1:5">
      <c r="A3181" s="84">
        <v>19963518</v>
      </c>
      <c r="B3181" s="85" t="s">
        <v>2420</v>
      </c>
      <c r="C3181" s="85">
        <v>840118752619</v>
      </c>
      <c r="D3181" s="90">
        <v>50</v>
      </c>
      <c r="E3181" s="75" t="s">
        <v>5494</v>
      </c>
    </row>
    <row r="3182" spans="1:5">
      <c r="A3182" s="86">
        <v>202352958</v>
      </c>
      <c r="B3182" s="87" t="s">
        <v>5109</v>
      </c>
      <c r="C3182" s="86" t="s">
        <v>7112</v>
      </c>
      <c r="D3182" s="90">
        <v>50</v>
      </c>
      <c r="E3182" s="75" t="s">
        <v>5494</v>
      </c>
    </row>
    <row r="3183" spans="1:5">
      <c r="A3183" s="84">
        <v>19963519</v>
      </c>
      <c r="B3183" s="85" t="s">
        <v>2421</v>
      </c>
      <c r="C3183" s="85">
        <v>840118752633</v>
      </c>
      <c r="D3183" s="90">
        <v>0</v>
      </c>
      <c r="E3183" s="75" t="s">
        <v>5494</v>
      </c>
    </row>
    <row r="3184" spans="1:5">
      <c r="A3184" s="86">
        <v>202352960</v>
      </c>
      <c r="B3184" s="87" t="s">
        <v>2422</v>
      </c>
      <c r="C3184" s="86" t="s">
        <v>7113</v>
      </c>
      <c r="D3184" s="90">
        <v>0</v>
      </c>
      <c r="E3184" s="75" t="s">
        <v>5494</v>
      </c>
    </row>
    <row r="3185" spans="1:5">
      <c r="A3185" s="84">
        <v>19963520</v>
      </c>
      <c r="B3185" s="85" t="s">
        <v>2423</v>
      </c>
      <c r="C3185" s="85">
        <v>840118752657</v>
      </c>
      <c r="D3185" s="90">
        <v>50</v>
      </c>
      <c r="E3185" s="75" t="s">
        <v>5494</v>
      </c>
    </row>
    <row r="3186" spans="1:5">
      <c r="A3186" s="86">
        <v>202352961</v>
      </c>
      <c r="B3186" s="87" t="s">
        <v>5110</v>
      </c>
      <c r="C3186" s="86" t="s">
        <v>7114</v>
      </c>
      <c r="D3186" s="90">
        <v>50</v>
      </c>
      <c r="E3186" s="75" t="s">
        <v>5494</v>
      </c>
    </row>
    <row r="3187" spans="1:5">
      <c r="A3187" s="84">
        <v>19963521</v>
      </c>
      <c r="B3187" s="85" t="s">
        <v>2424</v>
      </c>
      <c r="C3187" s="85">
        <v>840118752671</v>
      </c>
      <c r="D3187" s="90">
        <v>50</v>
      </c>
      <c r="E3187" s="75" t="s">
        <v>5494</v>
      </c>
    </row>
    <row r="3188" spans="1:5">
      <c r="A3188" s="86">
        <v>202352963</v>
      </c>
      <c r="B3188" s="87" t="s">
        <v>2425</v>
      </c>
      <c r="C3188" s="86" t="s">
        <v>7115</v>
      </c>
      <c r="D3188" s="90">
        <v>50</v>
      </c>
      <c r="E3188" s="75" t="s">
        <v>5494</v>
      </c>
    </row>
    <row r="3189" spans="1:5">
      <c r="A3189" s="84">
        <v>19963522</v>
      </c>
      <c r="B3189" s="85" t="s">
        <v>2426</v>
      </c>
      <c r="C3189" s="85">
        <v>840118752695</v>
      </c>
      <c r="D3189" s="90">
        <v>50</v>
      </c>
      <c r="E3189" s="75" t="s">
        <v>5494</v>
      </c>
    </row>
    <row r="3190" spans="1:5">
      <c r="A3190" s="86">
        <v>202352964</v>
      </c>
      <c r="B3190" s="87" t="s">
        <v>2427</v>
      </c>
      <c r="C3190" s="86" t="s">
        <v>7116</v>
      </c>
      <c r="D3190" s="90">
        <v>50</v>
      </c>
      <c r="E3190" s="75" t="s">
        <v>5494</v>
      </c>
    </row>
    <row r="3191" spans="1:5">
      <c r="A3191" s="84">
        <v>19963523</v>
      </c>
      <c r="B3191" s="85" t="s">
        <v>2428</v>
      </c>
      <c r="C3191" s="85">
        <v>840118752718</v>
      </c>
      <c r="D3191" s="90">
        <v>50</v>
      </c>
      <c r="E3191" s="75" t="s">
        <v>5494</v>
      </c>
    </row>
    <row r="3192" spans="1:5">
      <c r="A3192" s="86">
        <v>202352967</v>
      </c>
      <c r="B3192" s="87" t="s">
        <v>2429</v>
      </c>
      <c r="C3192" s="86" t="s">
        <v>7117</v>
      </c>
      <c r="D3192" s="90">
        <v>50</v>
      </c>
      <c r="E3192" s="75" t="s">
        <v>5494</v>
      </c>
    </row>
    <row r="3193" spans="1:5">
      <c r="A3193" s="84">
        <v>19963524</v>
      </c>
      <c r="B3193" s="85" t="s">
        <v>2430</v>
      </c>
      <c r="C3193" s="85">
        <v>840118752732</v>
      </c>
      <c r="D3193" s="90">
        <v>50</v>
      </c>
      <c r="E3193" s="75" t="s">
        <v>5494</v>
      </c>
    </row>
    <row r="3194" spans="1:5">
      <c r="A3194" s="86">
        <v>202352968</v>
      </c>
      <c r="B3194" s="87" t="s">
        <v>5111</v>
      </c>
      <c r="C3194" s="86" t="s">
        <v>7118</v>
      </c>
      <c r="D3194" s="90">
        <v>50</v>
      </c>
      <c r="E3194" s="75" t="s">
        <v>5494</v>
      </c>
    </row>
    <row r="3195" spans="1:5">
      <c r="A3195" s="84">
        <v>19963525</v>
      </c>
      <c r="B3195" s="85" t="s">
        <v>5112</v>
      </c>
      <c r="C3195" s="85">
        <v>840118752756</v>
      </c>
      <c r="D3195" s="90">
        <v>50</v>
      </c>
      <c r="E3195" s="75" t="s">
        <v>5494</v>
      </c>
    </row>
    <row r="3196" spans="1:5">
      <c r="A3196" s="82">
        <v>202352978</v>
      </c>
      <c r="B3196" s="87" t="s">
        <v>5113</v>
      </c>
      <c r="C3196" s="86" t="s">
        <v>7119</v>
      </c>
      <c r="D3196" s="90">
        <v>50</v>
      </c>
      <c r="E3196" s="75" t="s">
        <v>5494</v>
      </c>
    </row>
    <row r="3197" spans="1:5">
      <c r="A3197" s="82">
        <v>19963526</v>
      </c>
      <c r="B3197" s="85" t="s">
        <v>2431</v>
      </c>
      <c r="C3197" s="85">
        <v>840118795210</v>
      </c>
      <c r="D3197" s="90">
        <v>50</v>
      </c>
      <c r="E3197" s="75" t="s">
        <v>5494</v>
      </c>
    </row>
    <row r="3198" spans="1:5">
      <c r="A3198" s="86">
        <v>202352979</v>
      </c>
      <c r="B3198" s="87" t="s">
        <v>5114</v>
      </c>
      <c r="C3198" s="86" t="s">
        <v>7120</v>
      </c>
      <c r="D3198" s="90">
        <v>50</v>
      </c>
      <c r="E3198" s="75" t="s">
        <v>5494</v>
      </c>
    </row>
    <row r="3199" spans="1:5">
      <c r="A3199" s="84">
        <v>19963478</v>
      </c>
      <c r="B3199" s="85" t="s">
        <v>2432</v>
      </c>
      <c r="C3199" s="85">
        <v>840278500259</v>
      </c>
      <c r="D3199" s="90">
        <v>0</v>
      </c>
      <c r="E3199" s="75" t="s">
        <v>5494</v>
      </c>
    </row>
    <row r="3200" spans="1:5">
      <c r="A3200" s="86">
        <v>202352786</v>
      </c>
      <c r="B3200" s="87" t="s">
        <v>5115</v>
      </c>
      <c r="C3200" s="86" t="s">
        <v>7121</v>
      </c>
      <c r="D3200" s="90">
        <v>0</v>
      </c>
      <c r="E3200" s="75" t="s">
        <v>5494</v>
      </c>
    </row>
    <row r="3201" spans="1:5">
      <c r="A3201" s="84">
        <v>19963477</v>
      </c>
      <c r="B3201" s="85" t="s">
        <v>2433</v>
      </c>
      <c r="C3201" s="85">
        <v>840118789660</v>
      </c>
      <c r="D3201" s="90">
        <v>50</v>
      </c>
      <c r="E3201" s="75" t="s">
        <v>5494</v>
      </c>
    </row>
    <row r="3202" spans="1:5">
      <c r="A3202" s="86">
        <v>202352787</v>
      </c>
      <c r="B3202" s="87" t="s">
        <v>5116</v>
      </c>
      <c r="C3202" s="86" t="s">
        <v>7122</v>
      </c>
      <c r="D3202" s="90">
        <v>50</v>
      </c>
      <c r="E3202" s="75" t="s">
        <v>5494</v>
      </c>
    </row>
    <row r="3203" spans="1:5">
      <c r="A3203" s="84">
        <v>19963573</v>
      </c>
      <c r="B3203" s="85" t="s">
        <v>2434</v>
      </c>
      <c r="C3203" s="85">
        <v>840118784733</v>
      </c>
      <c r="D3203" s="90">
        <v>50</v>
      </c>
      <c r="E3203" s="75" t="s">
        <v>5494</v>
      </c>
    </row>
    <row r="3204" spans="1:5">
      <c r="A3204" s="84">
        <v>19963574</v>
      </c>
      <c r="B3204" s="85" t="s">
        <v>2435</v>
      </c>
      <c r="C3204" s="85">
        <v>840118784764</v>
      </c>
      <c r="D3204" s="90">
        <v>50</v>
      </c>
      <c r="E3204" s="75" t="s">
        <v>5494</v>
      </c>
    </row>
    <row r="3205" spans="1:5">
      <c r="A3205" s="84">
        <v>19963575</v>
      </c>
      <c r="B3205" s="85" t="s">
        <v>2436</v>
      </c>
      <c r="C3205" s="85">
        <v>840118784795</v>
      </c>
      <c r="D3205" s="90">
        <v>50</v>
      </c>
      <c r="E3205" s="75" t="s">
        <v>5494</v>
      </c>
    </row>
    <row r="3206" spans="1:5">
      <c r="A3206" s="84">
        <v>19963576</v>
      </c>
      <c r="B3206" s="85" t="s">
        <v>2437</v>
      </c>
      <c r="C3206" s="85">
        <v>840118784825</v>
      </c>
      <c r="D3206" s="90">
        <v>50</v>
      </c>
      <c r="E3206" s="75" t="s">
        <v>5494</v>
      </c>
    </row>
    <row r="3207" spans="1:5">
      <c r="A3207" s="84">
        <v>19963577</v>
      </c>
      <c r="B3207" s="85" t="s">
        <v>2438</v>
      </c>
      <c r="C3207" s="85">
        <v>840118784856</v>
      </c>
      <c r="D3207" s="90">
        <v>50</v>
      </c>
      <c r="E3207" s="75" t="s">
        <v>5494</v>
      </c>
    </row>
    <row r="3208" spans="1:5">
      <c r="A3208" s="84">
        <v>19963578</v>
      </c>
      <c r="B3208" s="85" t="s">
        <v>5117</v>
      </c>
      <c r="C3208" s="85">
        <v>840118784887</v>
      </c>
      <c r="D3208" s="90">
        <v>50</v>
      </c>
      <c r="E3208" s="75" t="s">
        <v>5494</v>
      </c>
    </row>
    <row r="3209" spans="1:5">
      <c r="A3209" s="84">
        <v>19963579</v>
      </c>
      <c r="B3209" s="85" t="s">
        <v>5118</v>
      </c>
      <c r="C3209" s="85">
        <v>840118784917</v>
      </c>
      <c r="D3209" s="90">
        <v>50</v>
      </c>
      <c r="E3209" s="75" t="s">
        <v>5494</v>
      </c>
    </row>
    <row r="3210" spans="1:5">
      <c r="A3210" s="84">
        <v>19963580</v>
      </c>
      <c r="B3210" s="85" t="s">
        <v>2439</v>
      </c>
      <c r="C3210" s="85">
        <v>840118784948</v>
      </c>
      <c r="D3210" s="90">
        <v>50</v>
      </c>
      <c r="E3210" s="75" t="s">
        <v>5494</v>
      </c>
    </row>
    <row r="3211" spans="1:5">
      <c r="A3211" s="84">
        <v>19963581</v>
      </c>
      <c r="B3211" s="85" t="s">
        <v>5119</v>
      </c>
      <c r="C3211" s="85">
        <v>840118784979</v>
      </c>
      <c r="D3211" s="90">
        <v>50</v>
      </c>
      <c r="E3211" s="75" t="s">
        <v>5494</v>
      </c>
    </row>
    <row r="3212" spans="1:5">
      <c r="A3212" s="84">
        <v>19963582</v>
      </c>
      <c r="B3212" s="85" t="s">
        <v>2440</v>
      </c>
      <c r="C3212" s="85">
        <v>840118785006</v>
      </c>
      <c r="D3212" s="90">
        <v>50</v>
      </c>
      <c r="E3212" s="75" t="s">
        <v>5494</v>
      </c>
    </row>
    <row r="3213" spans="1:5">
      <c r="A3213" s="84">
        <v>19963583</v>
      </c>
      <c r="B3213" s="85" t="s">
        <v>5120</v>
      </c>
      <c r="C3213" s="85">
        <v>840118785037</v>
      </c>
      <c r="D3213" s="90">
        <v>50</v>
      </c>
      <c r="E3213" s="75" t="s">
        <v>5494</v>
      </c>
    </row>
    <row r="3214" spans="1:5">
      <c r="A3214" s="84">
        <v>19963584</v>
      </c>
      <c r="B3214" s="85" t="s">
        <v>2441</v>
      </c>
      <c r="C3214" s="85">
        <v>840118785068</v>
      </c>
      <c r="D3214" s="90">
        <v>50</v>
      </c>
      <c r="E3214" s="75" t="s">
        <v>5494</v>
      </c>
    </row>
    <row r="3215" spans="1:5">
      <c r="A3215" s="84">
        <v>19963585</v>
      </c>
      <c r="B3215" s="85" t="s">
        <v>2442</v>
      </c>
      <c r="C3215" s="85">
        <v>840118785099</v>
      </c>
      <c r="D3215" s="90">
        <v>50</v>
      </c>
      <c r="E3215" s="75" t="s">
        <v>5494</v>
      </c>
    </row>
    <row r="3216" spans="1:5">
      <c r="A3216" s="84">
        <v>19963586</v>
      </c>
      <c r="B3216" s="85" t="s">
        <v>5121</v>
      </c>
      <c r="C3216" s="85">
        <v>840118785129</v>
      </c>
      <c r="D3216" s="90">
        <v>50</v>
      </c>
      <c r="E3216" s="75" t="s">
        <v>5494</v>
      </c>
    </row>
    <row r="3217" spans="1:5">
      <c r="A3217" s="84">
        <v>19963587</v>
      </c>
      <c r="B3217" s="85" t="s">
        <v>5122</v>
      </c>
      <c r="C3217" s="85">
        <v>840118785150</v>
      </c>
      <c r="D3217" s="90">
        <v>50</v>
      </c>
      <c r="E3217" s="75" t="s">
        <v>5494</v>
      </c>
    </row>
    <row r="3218" spans="1:5">
      <c r="A3218" s="84">
        <v>19963588</v>
      </c>
      <c r="B3218" s="85" t="s">
        <v>2443</v>
      </c>
      <c r="C3218" s="85">
        <v>840118785181</v>
      </c>
      <c r="D3218" s="90">
        <v>50</v>
      </c>
      <c r="E3218" s="75" t="s">
        <v>5494</v>
      </c>
    </row>
    <row r="3219" spans="1:5">
      <c r="A3219" s="84">
        <v>19963589</v>
      </c>
      <c r="B3219" s="85" t="s">
        <v>2444</v>
      </c>
      <c r="C3219" s="85">
        <v>840278514560</v>
      </c>
      <c r="D3219" s="90">
        <v>50</v>
      </c>
      <c r="E3219" s="75" t="s">
        <v>5494</v>
      </c>
    </row>
    <row r="3220" spans="1:5">
      <c r="A3220" s="84">
        <v>19963590</v>
      </c>
      <c r="B3220" s="85" t="s">
        <v>2445</v>
      </c>
      <c r="C3220" s="85">
        <v>840278514577</v>
      </c>
      <c r="D3220" s="90">
        <v>50</v>
      </c>
      <c r="E3220" s="75" t="s">
        <v>5494</v>
      </c>
    </row>
    <row r="3221" spans="1:5">
      <c r="A3221" s="84">
        <v>19963591</v>
      </c>
      <c r="B3221" s="85" t="s">
        <v>2446</v>
      </c>
      <c r="C3221" s="85">
        <v>840278514584</v>
      </c>
      <c r="D3221" s="90">
        <v>50</v>
      </c>
      <c r="E3221" s="75" t="s">
        <v>5494</v>
      </c>
    </row>
    <row r="3222" spans="1:5">
      <c r="A3222" s="84">
        <v>19963592</v>
      </c>
      <c r="B3222" s="85" t="s">
        <v>2447</v>
      </c>
      <c r="C3222" s="85">
        <v>840278514591</v>
      </c>
      <c r="D3222" s="90">
        <v>50</v>
      </c>
      <c r="E3222" s="75" t="s">
        <v>5494</v>
      </c>
    </row>
    <row r="3223" spans="1:5">
      <c r="A3223" s="84">
        <v>19963593</v>
      </c>
      <c r="B3223" s="85" t="s">
        <v>5123</v>
      </c>
      <c r="C3223" s="85">
        <v>840278514607</v>
      </c>
      <c r="D3223" s="90">
        <v>50</v>
      </c>
      <c r="E3223" s="75" t="s">
        <v>5494</v>
      </c>
    </row>
    <row r="3224" spans="1:5">
      <c r="A3224" s="84">
        <v>19963594</v>
      </c>
      <c r="B3224" s="85" t="s">
        <v>2448</v>
      </c>
      <c r="C3224" s="85">
        <v>840278514614</v>
      </c>
      <c r="D3224" s="90">
        <v>50</v>
      </c>
      <c r="E3224" s="75" t="s">
        <v>5494</v>
      </c>
    </row>
    <row r="3225" spans="1:5">
      <c r="A3225" s="84">
        <v>19963595</v>
      </c>
      <c r="B3225" s="85" t="s">
        <v>2449</v>
      </c>
      <c r="C3225" s="85">
        <v>840278532274</v>
      </c>
      <c r="D3225" s="90">
        <v>50</v>
      </c>
      <c r="E3225" s="75" t="s">
        <v>5494</v>
      </c>
    </row>
    <row r="3226" spans="1:5">
      <c r="A3226" s="84">
        <v>19963596</v>
      </c>
      <c r="B3226" s="85" t="s">
        <v>5124</v>
      </c>
      <c r="C3226" s="85">
        <v>840278532281</v>
      </c>
      <c r="D3226" s="90">
        <v>50</v>
      </c>
      <c r="E3226" s="75" t="s">
        <v>5494</v>
      </c>
    </row>
    <row r="3227" spans="1:5">
      <c r="A3227" s="84">
        <v>19963597</v>
      </c>
      <c r="B3227" s="85" t="s">
        <v>2450</v>
      </c>
      <c r="C3227" s="85">
        <v>840278532298</v>
      </c>
      <c r="D3227" s="90">
        <v>50</v>
      </c>
      <c r="E3227" s="75" t="s">
        <v>5494</v>
      </c>
    </row>
    <row r="3228" spans="1:5">
      <c r="A3228" s="84">
        <v>19963598</v>
      </c>
      <c r="B3228" s="85" t="s">
        <v>5125</v>
      </c>
      <c r="C3228" s="85">
        <v>840278532304</v>
      </c>
      <c r="D3228" s="90">
        <v>50</v>
      </c>
      <c r="E3228" s="75" t="s">
        <v>5494</v>
      </c>
    </row>
    <row r="3229" spans="1:5">
      <c r="A3229" s="84">
        <v>19963599</v>
      </c>
      <c r="B3229" s="85" t="s">
        <v>2451</v>
      </c>
      <c r="C3229" s="85">
        <v>840278532311</v>
      </c>
      <c r="D3229" s="90">
        <v>50</v>
      </c>
      <c r="E3229" s="75" t="s">
        <v>5494</v>
      </c>
    </row>
    <row r="3230" spans="1:5">
      <c r="A3230" s="84">
        <v>19963600</v>
      </c>
      <c r="B3230" s="85" t="s">
        <v>2452</v>
      </c>
      <c r="C3230" s="85">
        <v>840278532328</v>
      </c>
      <c r="D3230" s="90">
        <v>50</v>
      </c>
      <c r="E3230" s="75" t="s">
        <v>5494</v>
      </c>
    </row>
    <row r="3231" spans="1:5">
      <c r="A3231" s="84">
        <v>19963601</v>
      </c>
      <c r="B3231" s="85" t="s">
        <v>2453</v>
      </c>
      <c r="C3231" s="85">
        <v>840118795333</v>
      </c>
      <c r="D3231" s="90">
        <v>50</v>
      </c>
      <c r="E3231" s="75" t="s">
        <v>5494</v>
      </c>
    </row>
    <row r="3232" spans="1:5">
      <c r="A3232" s="84">
        <v>19963602</v>
      </c>
      <c r="B3232" s="85" t="s">
        <v>2454</v>
      </c>
      <c r="C3232" s="85">
        <v>810093399901</v>
      </c>
      <c r="D3232" s="90">
        <v>50</v>
      </c>
      <c r="E3232" s="75" t="s">
        <v>5494</v>
      </c>
    </row>
    <row r="3233" spans="1:5">
      <c r="A3233" s="84">
        <v>19963603</v>
      </c>
      <c r="B3233" s="85" t="s">
        <v>2455</v>
      </c>
      <c r="C3233" s="85">
        <v>840118789691</v>
      </c>
      <c r="D3233" s="90">
        <v>50</v>
      </c>
      <c r="E3233" s="75" t="s">
        <v>5494</v>
      </c>
    </row>
    <row r="3234" spans="1:5">
      <c r="A3234" s="84">
        <v>19963604</v>
      </c>
      <c r="B3234" s="85" t="s">
        <v>2456</v>
      </c>
      <c r="C3234" s="85">
        <v>810093399802</v>
      </c>
      <c r="D3234" s="90">
        <v>50</v>
      </c>
      <c r="E3234" s="75" t="s">
        <v>5494</v>
      </c>
    </row>
    <row r="3235" spans="1:5">
      <c r="A3235" s="82">
        <v>205623353</v>
      </c>
      <c r="B3235" s="86" t="s">
        <v>8513</v>
      </c>
      <c r="C3235" s="86" t="s">
        <v>8514</v>
      </c>
      <c r="D3235" s="90">
        <v>50</v>
      </c>
      <c r="E3235" s="75" t="s">
        <v>5494</v>
      </c>
    </row>
    <row r="3236" spans="1:5">
      <c r="A3236" s="88">
        <v>205623355</v>
      </c>
      <c r="B3236" s="86" t="s">
        <v>8515</v>
      </c>
      <c r="C3236" s="86" t="s">
        <v>8516</v>
      </c>
      <c r="D3236" s="90">
        <v>0</v>
      </c>
      <c r="E3236" s="75" t="s">
        <v>5494</v>
      </c>
    </row>
    <row r="3237" spans="1:5">
      <c r="A3237" s="88">
        <v>205623356</v>
      </c>
      <c r="B3237" s="86" t="s">
        <v>8517</v>
      </c>
      <c r="C3237" s="86" t="s">
        <v>8518</v>
      </c>
      <c r="D3237" s="90">
        <v>50</v>
      </c>
      <c r="E3237" s="75" t="s">
        <v>5494</v>
      </c>
    </row>
    <row r="3238" spans="1:5">
      <c r="A3238" s="88">
        <v>205623357</v>
      </c>
      <c r="B3238" s="86" t="s">
        <v>8519</v>
      </c>
      <c r="C3238" s="86" t="s">
        <v>8520</v>
      </c>
      <c r="D3238" s="90">
        <v>0</v>
      </c>
      <c r="E3238" s="75" t="s">
        <v>5494</v>
      </c>
    </row>
    <row r="3239" spans="1:5">
      <c r="A3239" s="88">
        <v>205623358</v>
      </c>
      <c r="B3239" s="86" t="s">
        <v>8521</v>
      </c>
      <c r="C3239" s="86" t="s">
        <v>8522</v>
      </c>
      <c r="D3239" s="90">
        <v>50</v>
      </c>
      <c r="E3239" s="75" t="s">
        <v>5494</v>
      </c>
    </row>
    <row r="3240" spans="1:5">
      <c r="A3240" s="88">
        <v>205623334</v>
      </c>
      <c r="B3240" s="86" t="s">
        <v>8523</v>
      </c>
      <c r="C3240" s="86" t="s">
        <v>8524</v>
      </c>
      <c r="D3240" s="90">
        <v>50</v>
      </c>
      <c r="E3240" s="75" t="s">
        <v>5494</v>
      </c>
    </row>
    <row r="3241" spans="1:5">
      <c r="A3241" s="88">
        <v>205623360</v>
      </c>
      <c r="B3241" s="86" t="s">
        <v>8525</v>
      </c>
      <c r="C3241" s="86" t="s">
        <v>8526</v>
      </c>
      <c r="D3241" s="90">
        <v>0</v>
      </c>
      <c r="E3241" s="75" t="s">
        <v>5494</v>
      </c>
    </row>
    <row r="3242" spans="1:5">
      <c r="A3242" s="88">
        <v>205623361</v>
      </c>
      <c r="B3242" s="86" t="s">
        <v>8527</v>
      </c>
      <c r="C3242" s="86" t="s">
        <v>8528</v>
      </c>
      <c r="D3242" s="90">
        <v>50</v>
      </c>
      <c r="E3242" s="75" t="s">
        <v>5494</v>
      </c>
    </row>
    <row r="3243" spans="1:5">
      <c r="A3243" s="88">
        <v>205623362</v>
      </c>
      <c r="B3243" s="86" t="s">
        <v>8529</v>
      </c>
      <c r="C3243" s="86" t="s">
        <v>8530</v>
      </c>
      <c r="D3243" s="90">
        <v>50</v>
      </c>
      <c r="E3243" s="75" t="s">
        <v>5494</v>
      </c>
    </row>
    <row r="3244" spans="1:5">
      <c r="A3244" s="88">
        <v>205623363</v>
      </c>
      <c r="B3244" s="86" t="s">
        <v>8531</v>
      </c>
      <c r="C3244" s="86" t="s">
        <v>8532</v>
      </c>
      <c r="D3244" s="90">
        <v>0</v>
      </c>
      <c r="E3244" s="75" t="s">
        <v>5494</v>
      </c>
    </row>
    <row r="3245" spans="1:5">
      <c r="A3245" s="88">
        <v>205623364</v>
      </c>
      <c r="B3245" s="86" t="s">
        <v>8533</v>
      </c>
      <c r="C3245" s="86" t="s">
        <v>8534</v>
      </c>
      <c r="D3245" s="90">
        <v>0</v>
      </c>
      <c r="E3245" s="75" t="s">
        <v>5494</v>
      </c>
    </row>
    <row r="3246" spans="1:5">
      <c r="A3246" s="88">
        <v>205623390</v>
      </c>
      <c r="B3246" s="86" t="s">
        <v>8535</v>
      </c>
      <c r="C3246" s="86" t="s">
        <v>8536</v>
      </c>
      <c r="D3246" s="90">
        <v>50</v>
      </c>
      <c r="E3246" s="75" t="s">
        <v>5494</v>
      </c>
    </row>
    <row r="3247" spans="1:5">
      <c r="A3247" s="88">
        <v>205623393</v>
      </c>
      <c r="B3247" s="86" t="s">
        <v>8537</v>
      </c>
      <c r="C3247" s="86" t="s">
        <v>8538</v>
      </c>
      <c r="D3247" s="90">
        <v>50</v>
      </c>
      <c r="E3247" s="75" t="s">
        <v>5494</v>
      </c>
    </row>
    <row r="3248" spans="1:5">
      <c r="A3248" s="88">
        <v>205623395</v>
      </c>
      <c r="B3248" s="86" t="s">
        <v>8539</v>
      </c>
      <c r="C3248" s="86" t="s">
        <v>8540</v>
      </c>
      <c r="D3248" s="90">
        <v>50</v>
      </c>
      <c r="E3248" s="75" t="s">
        <v>5494</v>
      </c>
    </row>
    <row r="3249" spans="1:5">
      <c r="A3249" s="88">
        <v>205623397</v>
      </c>
      <c r="B3249" s="86" t="s">
        <v>8541</v>
      </c>
      <c r="C3249" s="86" t="s">
        <v>8542</v>
      </c>
      <c r="D3249" s="90">
        <v>50</v>
      </c>
      <c r="E3249" s="75" t="s">
        <v>5494</v>
      </c>
    </row>
    <row r="3250" spans="1:5">
      <c r="A3250" s="88">
        <v>205623402</v>
      </c>
      <c r="B3250" s="86" t="s">
        <v>8543</v>
      </c>
      <c r="C3250" s="86" t="s">
        <v>8544</v>
      </c>
      <c r="D3250" s="90">
        <v>0</v>
      </c>
      <c r="E3250" s="75" t="s">
        <v>5494</v>
      </c>
    </row>
    <row r="3251" spans="1:5">
      <c r="A3251" s="88">
        <v>205623404</v>
      </c>
      <c r="B3251" s="86" t="s">
        <v>8545</v>
      </c>
      <c r="C3251" s="86" t="s">
        <v>8546</v>
      </c>
      <c r="D3251" s="90">
        <v>0</v>
      </c>
      <c r="E3251" s="75" t="s">
        <v>5494</v>
      </c>
    </row>
    <row r="3252" spans="1:5">
      <c r="A3252" s="88">
        <v>205623406</v>
      </c>
      <c r="B3252" s="86" t="s">
        <v>8547</v>
      </c>
      <c r="C3252" s="86" t="s">
        <v>8548</v>
      </c>
      <c r="D3252" s="90">
        <v>0</v>
      </c>
      <c r="E3252" s="75" t="s">
        <v>5494</v>
      </c>
    </row>
    <row r="3253" spans="1:5">
      <c r="A3253" s="88">
        <v>205623408</v>
      </c>
      <c r="B3253" s="86" t="s">
        <v>8549</v>
      </c>
      <c r="C3253" s="86" t="s">
        <v>8550</v>
      </c>
      <c r="D3253" s="90">
        <v>50</v>
      </c>
      <c r="E3253" s="75" t="s">
        <v>5494</v>
      </c>
    </row>
    <row r="3254" spans="1:5">
      <c r="A3254" s="88">
        <v>205623378</v>
      </c>
      <c r="B3254" s="86" t="s">
        <v>8551</v>
      </c>
      <c r="C3254" s="86" t="s">
        <v>8552</v>
      </c>
      <c r="D3254" s="90">
        <v>50</v>
      </c>
      <c r="E3254" s="75" t="s">
        <v>5494</v>
      </c>
    </row>
    <row r="3255" spans="1:5">
      <c r="A3255" s="88">
        <v>205623365</v>
      </c>
      <c r="B3255" s="86" t="s">
        <v>8553</v>
      </c>
      <c r="C3255" s="86" t="s">
        <v>8554</v>
      </c>
      <c r="D3255" s="90">
        <v>50</v>
      </c>
      <c r="E3255" s="75" t="s">
        <v>5494</v>
      </c>
    </row>
    <row r="3256" spans="1:5">
      <c r="A3256" s="88">
        <v>205623366</v>
      </c>
      <c r="B3256" s="86" t="s">
        <v>8555</v>
      </c>
      <c r="C3256" s="86" t="s">
        <v>8556</v>
      </c>
      <c r="D3256" s="90">
        <v>50</v>
      </c>
      <c r="E3256" s="75" t="s">
        <v>5494</v>
      </c>
    </row>
    <row r="3257" spans="1:5">
      <c r="A3257" s="88">
        <v>205623368</v>
      </c>
      <c r="B3257" s="86" t="s">
        <v>8557</v>
      </c>
      <c r="C3257" s="86" t="s">
        <v>8558</v>
      </c>
      <c r="D3257" s="90">
        <v>50</v>
      </c>
      <c r="E3257" s="75" t="s">
        <v>5494</v>
      </c>
    </row>
    <row r="3258" spans="1:5">
      <c r="A3258" s="88">
        <v>205623369</v>
      </c>
      <c r="B3258" s="86" t="s">
        <v>8559</v>
      </c>
      <c r="C3258" s="86" t="s">
        <v>8560</v>
      </c>
      <c r="D3258" s="90">
        <v>0</v>
      </c>
      <c r="E3258" s="75" t="s">
        <v>5494</v>
      </c>
    </row>
    <row r="3259" spans="1:5">
      <c r="A3259" s="88">
        <v>205623370</v>
      </c>
      <c r="B3259" s="86" t="s">
        <v>8561</v>
      </c>
      <c r="C3259" s="86" t="s">
        <v>8562</v>
      </c>
      <c r="D3259" s="90">
        <v>50</v>
      </c>
      <c r="E3259" s="75" t="s">
        <v>5494</v>
      </c>
    </row>
    <row r="3260" spans="1:5">
      <c r="A3260" s="88">
        <v>205623372</v>
      </c>
      <c r="B3260" s="86" t="s">
        <v>8563</v>
      </c>
      <c r="C3260" s="86" t="s">
        <v>8564</v>
      </c>
      <c r="D3260" s="90">
        <v>50</v>
      </c>
      <c r="E3260" s="75" t="s">
        <v>5494</v>
      </c>
    </row>
    <row r="3261" spans="1:5">
      <c r="A3261" s="88">
        <v>205623373</v>
      </c>
      <c r="B3261" s="86" t="s">
        <v>8565</v>
      </c>
      <c r="C3261" s="86" t="s">
        <v>8566</v>
      </c>
      <c r="D3261" s="90">
        <v>0</v>
      </c>
      <c r="E3261" s="75" t="s">
        <v>5494</v>
      </c>
    </row>
    <row r="3262" spans="1:5">
      <c r="A3262" s="82">
        <v>205623374</v>
      </c>
      <c r="B3262" s="86" t="s">
        <v>8567</v>
      </c>
      <c r="C3262" s="86" t="s">
        <v>8568</v>
      </c>
      <c r="D3262" s="90">
        <v>50</v>
      </c>
      <c r="E3262" s="75" t="s">
        <v>5494</v>
      </c>
    </row>
    <row r="3263" spans="1:5">
      <c r="A3263" s="88">
        <v>205623376</v>
      </c>
      <c r="B3263" s="86" t="s">
        <v>8569</v>
      </c>
      <c r="C3263" s="86" t="s">
        <v>8570</v>
      </c>
      <c r="D3263" s="90">
        <v>50</v>
      </c>
      <c r="E3263" s="75" t="s">
        <v>5494</v>
      </c>
    </row>
    <row r="3264" spans="1:5">
      <c r="A3264" s="88">
        <v>205623359</v>
      </c>
      <c r="B3264" s="86" t="s">
        <v>8571</v>
      </c>
      <c r="C3264" s="86" t="s">
        <v>8572</v>
      </c>
      <c r="D3264" s="90">
        <v>50</v>
      </c>
      <c r="E3264" s="75" t="s">
        <v>5494</v>
      </c>
    </row>
    <row r="3265" spans="1:5">
      <c r="A3265" s="88">
        <v>205623550</v>
      </c>
      <c r="B3265" s="86" t="s">
        <v>8573</v>
      </c>
      <c r="C3265" s="86" t="s">
        <v>8574</v>
      </c>
      <c r="D3265" s="90">
        <v>50</v>
      </c>
      <c r="E3265" s="75" t="s">
        <v>5494</v>
      </c>
    </row>
    <row r="3266" spans="1:5">
      <c r="A3266" s="88">
        <v>205623552</v>
      </c>
      <c r="B3266" s="86" t="s">
        <v>8575</v>
      </c>
      <c r="C3266" s="86" t="s">
        <v>8576</v>
      </c>
      <c r="D3266" s="90">
        <v>50</v>
      </c>
      <c r="E3266" s="75" t="s">
        <v>5494</v>
      </c>
    </row>
    <row r="3267" spans="1:5">
      <c r="A3267" s="88">
        <v>205623554</v>
      </c>
      <c r="B3267" s="86" t="s">
        <v>8577</v>
      </c>
      <c r="C3267" s="86" t="s">
        <v>8578</v>
      </c>
      <c r="D3267" s="90">
        <v>50</v>
      </c>
      <c r="E3267" s="75" t="s">
        <v>5494</v>
      </c>
    </row>
    <row r="3268" spans="1:5">
      <c r="A3268" s="88">
        <v>205623556</v>
      </c>
      <c r="B3268" s="86" t="s">
        <v>8579</v>
      </c>
      <c r="C3268" s="86" t="s">
        <v>8580</v>
      </c>
      <c r="D3268" s="90">
        <v>50</v>
      </c>
      <c r="E3268" s="75" t="s">
        <v>5494</v>
      </c>
    </row>
    <row r="3269" spans="1:5">
      <c r="A3269" s="88">
        <v>205623558</v>
      </c>
      <c r="B3269" s="86" t="s">
        <v>8581</v>
      </c>
      <c r="C3269" s="86" t="s">
        <v>8582</v>
      </c>
      <c r="D3269" s="90">
        <v>50</v>
      </c>
      <c r="E3269" s="75" t="s">
        <v>5494</v>
      </c>
    </row>
    <row r="3270" spans="1:5">
      <c r="A3270" s="88">
        <v>205623560</v>
      </c>
      <c r="B3270" s="86" t="s">
        <v>8583</v>
      </c>
      <c r="C3270" s="86" t="s">
        <v>8584</v>
      </c>
      <c r="D3270" s="90">
        <v>50</v>
      </c>
      <c r="E3270" s="75" t="s">
        <v>5494</v>
      </c>
    </row>
    <row r="3271" spans="1:5">
      <c r="A3271" s="88">
        <v>205623562</v>
      </c>
      <c r="B3271" s="86" t="s">
        <v>8585</v>
      </c>
      <c r="C3271" s="86" t="s">
        <v>8586</v>
      </c>
      <c r="D3271" s="90">
        <v>50</v>
      </c>
      <c r="E3271" s="75" t="s">
        <v>5494</v>
      </c>
    </row>
    <row r="3272" spans="1:5">
      <c r="A3272" s="88">
        <v>205623565</v>
      </c>
      <c r="B3272" s="86" t="s">
        <v>8587</v>
      </c>
      <c r="C3272" s="86" t="s">
        <v>8588</v>
      </c>
      <c r="D3272" s="90">
        <v>50</v>
      </c>
      <c r="E3272" s="75" t="s">
        <v>5494</v>
      </c>
    </row>
    <row r="3273" spans="1:5">
      <c r="A3273" s="88">
        <v>205623567</v>
      </c>
      <c r="B3273" s="86" t="s">
        <v>8589</v>
      </c>
      <c r="C3273" s="86" t="s">
        <v>8590</v>
      </c>
      <c r="D3273" s="90">
        <v>50</v>
      </c>
      <c r="E3273" s="75" t="s">
        <v>5494</v>
      </c>
    </row>
    <row r="3274" spans="1:5">
      <c r="A3274" s="88">
        <v>205623545</v>
      </c>
      <c r="B3274" s="86" t="s">
        <v>8591</v>
      </c>
      <c r="C3274" s="86" t="s">
        <v>8592</v>
      </c>
      <c r="D3274" s="90">
        <v>50</v>
      </c>
      <c r="E3274" s="75" t="s">
        <v>5494</v>
      </c>
    </row>
    <row r="3275" spans="1:5">
      <c r="A3275" s="88">
        <v>205623535</v>
      </c>
      <c r="B3275" s="86" t="s">
        <v>8593</v>
      </c>
      <c r="C3275" s="86" t="s">
        <v>8594</v>
      </c>
      <c r="D3275" s="90">
        <v>50</v>
      </c>
      <c r="E3275" s="75" t="s">
        <v>5494</v>
      </c>
    </row>
    <row r="3276" spans="1:5">
      <c r="A3276" s="88">
        <v>205623536</v>
      </c>
      <c r="B3276" s="86" t="s">
        <v>8595</v>
      </c>
      <c r="C3276" s="86" t="s">
        <v>8596</v>
      </c>
      <c r="D3276" s="90">
        <v>50</v>
      </c>
      <c r="E3276" s="75" t="s">
        <v>5494</v>
      </c>
    </row>
    <row r="3277" spans="1:5">
      <c r="A3277" s="88">
        <v>205623539</v>
      </c>
      <c r="B3277" s="86" t="s">
        <v>8597</v>
      </c>
      <c r="C3277" s="86" t="s">
        <v>8598</v>
      </c>
      <c r="D3277" s="90">
        <v>50</v>
      </c>
      <c r="E3277" s="75" t="s">
        <v>5494</v>
      </c>
    </row>
    <row r="3278" spans="1:5">
      <c r="A3278" s="88">
        <v>205623540</v>
      </c>
      <c r="B3278" s="86" t="s">
        <v>8599</v>
      </c>
      <c r="C3278" s="86" t="s">
        <v>8600</v>
      </c>
      <c r="D3278" s="90">
        <v>50</v>
      </c>
      <c r="E3278" s="75" t="s">
        <v>5494</v>
      </c>
    </row>
    <row r="3279" spans="1:5">
      <c r="A3279" s="88">
        <v>205623541</v>
      </c>
      <c r="B3279" s="86" t="s">
        <v>8601</v>
      </c>
      <c r="C3279" s="86" t="s">
        <v>8602</v>
      </c>
      <c r="D3279" s="90">
        <v>50</v>
      </c>
      <c r="E3279" s="75" t="s">
        <v>5494</v>
      </c>
    </row>
    <row r="3280" spans="1:5">
      <c r="A3280" s="88">
        <v>205623542</v>
      </c>
      <c r="B3280" s="86" t="s">
        <v>8603</v>
      </c>
      <c r="C3280" s="86" t="s">
        <v>8604</v>
      </c>
      <c r="D3280" s="90">
        <v>50</v>
      </c>
      <c r="E3280" s="75" t="s">
        <v>5494</v>
      </c>
    </row>
    <row r="3281" spans="1:5">
      <c r="A3281" s="88">
        <v>205623537</v>
      </c>
      <c r="B3281" s="86" t="s">
        <v>8605</v>
      </c>
      <c r="C3281" s="86" t="s">
        <v>8606</v>
      </c>
      <c r="D3281" s="90">
        <v>50</v>
      </c>
      <c r="E3281" s="75" t="s">
        <v>5494</v>
      </c>
    </row>
    <row r="3282" spans="1:5">
      <c r="A3282" s="88">
        <v>205623538</v>
      </c>
      <c r="B3282" s="86" t="s">
        <v>8607</v>
      </c>
      <c r="C3282" s="86" t="s">
        <v>8608</v>
      </c>
      <c r="D3282" s="90">
        <v>50</v>
      </c>
      <c r="E3282" s="75" t="s">
        <v>5494</v>
      </c>
    </row>
    <row r="3283" spans="1:5">
      <c r="A3283" s="88">
        <v>205623543</v>
      </c>
      <c r="B3283" s="86" t="s">
        <v>8609</v>
      </c>
      <c r="C3283" s="86" t="s">
        <v>8610</v>
      </c>
      <c r="D3283" s="90">
        <v>50</v>
      </c>
      <c r="E3283" s="75" t="s">
        <v>5494</v>
      </c>
    </row>
    <row r="3284" spans="1:5">
      <c r="A3284" s="88">
        <v>205623546</v>
      </c>
      <c r="B3284" s="86" t="s">
        <v>8611</v>
      </c>
      <c r="C3284" s="86" t="s">
        <v>8612</v>
      </c>
      <c r="D3284" s="90">
        <v>50</v>
      </c>
      <c r="E3284" s="75" t="s">
        <v>5494</v>
      </c>
    </row>
    <row r="3285" spans="1:5">
      <c r="A3285" s="88">
        <v>205623548</v>
      </c>
      <c r="B3285" s="86" t="s">
        <v>8613</v>
      </c>
      <c r="C3285" s="86" t="s">
        <v>8614</v>
      </c>
      <c r="D3285" s="90">
        <v>50</v>
      </c>
      <c r="E3285" s="75" t="s">
        <v>5494</v>
      </c>
    </row>
    <row r="3286" spans="1:5">
      <c r="A3286" s="88">
        <v>205623527</v>
      </c>
      <c r="B3286" s="86" t="s">
        <v>8615</v>
      </c>
      <c r="C3286" s="86" t="s">
        <v>8616</v>
      </c>
      <c r="D3286" s="90">
        <v>50</v>
      </c>
      <c r="E3286" s="75" t="s">
        <v>5494</v>
      </c>
    </row>
    <row r="3287" spans="1:5">
      <c r="A3287" s="88">
        <v>205623549</v>
      </c>
      <c r="B3287" s="86" t="s">
        <v>8617</v>
      </c>
      <c r="C3287" s="86" t="s">
        <v>8618</v>
      </c>
      <c r="D3287" s="90">
        <v>50</v>
      </c>
      <c r="E3287" s="75" t="s">
        <v>5494</v>
      </c>
    </row>
    <row r="3288" spans="1:5">
      <c r="A3288" s="88">
        <v>205623559</v>
      </c>
      <c r="B3288" s="86" t="s">
        <v>8619</v>
      </c>
      <c r="C3288" s="86" t="s">
        <v>8620</v>
      </c>
      <c r="D3288" s="90">
        <v>50</v>
      </c>
      <c r="E3288" s="75" t="s">
        <v>5494</v>
      </c>
    </row>
    <row r="3289" spans="1:5">
      <c r="A3289" s="88">
        <v>205623561</v>
      </c>
      <c r="B3289" s="86" t="s">
        <v>8621</v>
      </c>
      <c r="C3289" s="86" t="s">
        <v>8622</v>
      </c>
      <c r="D3289" s="90">
        <v>50</v>
      </c>
      <c r="E3289" s="75" t="s">
        <v>5494</v>
      </c>
    </row>
    <row r="3290" spans="1:5">
      <c r="A3290" s="88">
        <v>205623564</v>
      </c>
      <c r="B3290" s="86" t="s">
        <v>8623</v>
      </c>
      <c r="C3290" s="86" t="s">
        <v>8624</v>
      </c>
      <c r="D3290" s="90">
        <v>50</v>
      </c>
      <c r="E3290" s="75" t="s">
        <v>5494</v>
      </c>
    </row>
    <row r="3291" spans="1:5">
      <c r="A3291" s="88">
        <v>205623566</v>
      </c>
      <c r="B3291" s="86" t="s">
        <v>8625</v>
      </c>
      <c r="C3291" s="86" t="s">
        <v>8626</v>
      </c>
      <c r="D3291" s="90">
        <v>50</v>
      </c>
      <c r="E3291" s="75" t="s">
        <v>5494</v>
      </c>
    </row>
    <row r="3292" spans="1:5">
      <c r="A3292" s="88">
        <v>205623568</v>
      </c>
      <c r="B3292" s="86" t="s">
        <v>8627</v>
      </c>
      <c r="C3292" s="86" t="s">
        <v>8628</v>
      </c>
      <c r="D3292" s="90">
        <v>50</v>
      </c>
      <c r="E3292" s="75" t="s">
        <v>5494</v>
      </c>
    </row>
    <row r="3293" spans="1:5">
      <c r="A3293" s="88">
        <v>205623571</v>
      </c>
      <c r="B3293" s="86" t="s">
        <v>8629</v>
      </c>
      <c r="C3293" s="86" t="s">
        <v>8630</v>
      </c>
      <c r="D3293" s="90">
        <v>50</v>
      </c>
      <c r="E3293" s="75" t="s">
        <v>5494</v>
      </c>
    </row>
    <row r="3294" spans="1:5">
      <c r="A3294" s="88">
        <v>205623574</v>
      </c>
      <c r="B3294" s="86" t="s">
        <v>8631</v>
      </c>
      <c r="C3294" s="86" t="s">
        <v>8632</v>
      </c>
      <c r="D3294" s="90">
        <v>50</v>
      </c>
      <c r="E3294" s="75" t="s">
        <v>5494</v>
      </c>
    </row>
    <row r="3295" spans="1:5">
      <c r="A3295" s="84">
        <v>17143903</v>
      </c>
      <c r="B3295" s="85" t="s">
        <v>2475</v>
      </c>
      <c r="C3295" s="85">
        <v>840118702638</v>
      </c>
      <c r="D3295" s="90">
        <v>50</v>
      </c>
      <c r="E3295" s="75" t="s">
        <v>5494</v>
      </c>
    </row>
    <row r="3296" spans="1:5">
      <c r="A3296" s="84">
        <v>17143904</v>
      </c>
      <c r="B3296" s="85" t="s">
        <v>2476</v>
      </c>
      <c r="C3296" s="85">
        <v>840118702690</v>
      </c>
      <c r="D3296" s="90">
        <v>50</v>
      </c>
      <c r="E3296" s="75" t="s">
        <v>5494</v>
      </c>
    </row>
    <row r="3297" spans="1:5">
      <c r="A3297" s="84">
        <v>17143927</v>
      </c>
      <c r="B3297" s="85" t="s">
        <v>2477</v>
      </c>
      <c r="C3297" s="85">
        <v>840118702751</v>
      </c>
      <c r="D3297" s="90">
        <v>50</v>
      </c>
      <c r="E3297" s="75" t="s">
        <v>5494</v>
      </c>
    </row>
    <row r="3298" spans="1:5">
      <c r="A3298" s="84">
        <v>17143928</v>
      </c>
      <c r="B3298" s="85" t="s">
        <v>2478</v>
      </c>
      <c r="C3298" s="85">
        <v>840118702812</v>
      </c>
      <c r="D3298" s="90">
        <v>50</v>
      </c>
      <c r="E3298" s="75" t="s">
        <v>5494</v>
      </c>
    </row>
    <row r="3299" spans="1:5">
      <c r="A3299" s="84">
        <v>17143939</v>
      </c>
      <c r="B3299" s="85" t="s">
        <v>2479</v>
      </c>
      <c r="C3299" s="85">
        <v>840118702874</v>
      </c>
      <c r="D3299" s="90">
        <v>50</v>
      </c>
      <c r="E3299" s="75" t="s">
        <v>5494</v>
      </c>
    </row>
    <row r="3300" spans="1:5">
      <c r="A3300" s="84">
        <v>17143940</v>
      </c>
      <c r="B3300" s="85" t="s">
        <v>2480</v>
      </c>
      <c r="C3300" s="85">
        <v>840118702935</v>
      </c>
      <c r="D3300" s="90">
        <v>50</v>
      </c>
      <c r="E3300" s="75" t="s">
        <v>5494</v>
      </c>
    </row>
    <row r="3301" spans="1:5">
      <c r="A3301" s="84">
        <v>17143945</v>
      </c>
      <c r="B3301" s="85" t="s">
        <v>2481</v>
      </c>
      <c r="C3301" s="85">
        <v>840118702997</v>
      </c>
      <c r="D3301" s="90">
        <v>50</v>
      </c>
      <c r="E3301" s="75" t="s">
        <v>5494</v>
      </c>
    </row>
    <row r="3302" spans="1:5">
      <c r="A3302" s="84">
        <v>17143946</v>
      </c>
      <c r="B3302" s="85" t="s">
        <v>2482</v>
      </c>
      <c r="C3302" s="85">
        <v>840118703055</v>
      </c>
      <c r="D3302" s="90">
        <v>50</v>
      </c>
      <c r="E3302" s="75" t="s">
        <v>5494</v>
      </c>
    </row>
    <row r="3303" spans="1:5">
      <c r="A3303" s="84">
        <v>17143957</v>
      </c>
      <c r="B3303" s="85" t="s">
        <v>2483</v>
      </c>
      <c r="C3303" s="85">
        <v>840118703116</v>
      </c>
      <c r="D3303" s="90">
        <v>50</v>
      </c>
      <c r="E3303" s="75" t="s">
        <v>5494</v>
      </c>
    </row>
    <row r="3304" spans="1:5">
      <c r="A3304" s="84">
        <v>17143958</v>
      </c>
      <c r="B3304" s="85" t="s">
        <v>2484</v>
      </c>
      <c r="C3304" s="85">
        <v>840118703178</v>
      </c>
      <c r="D3304" s="90">
        <v>50</v>
      </c>
      <c r="E3304" s="75" t="s">
        <v>5494</v>
      </c>
    </row>
    <row r="3305" spans="1:5">
      <c r="A3305" s="84">
        <v>17143969</v>
      </c>
      <c r="B3305" s="85" t="s">
        <v>2485</v>
      </c>
      <c r="C3305" s="85">
        <v>840118703239</v>
      </c>
      <c r="D3305" s="90">
        <v>50</v>
      </c>
      <c r="E3305" s="75" t="s">
        <v>5494</v>
      </c>
    </row>
    <row r="3306" spans="1:5">
      <c r="A3306" s="84">
        <v>17143970</v>
      </c>
      <c r="B3306" s="85" t="s">
        <v>2486</v>
      </c>
      <c r="C3306" s="85">
        <v>840118703291</v>
      </c>
      <c r="D3306" s="90">
        <v>50</v>
      </c>
      <c r="E3306" s="75" t="s">
        <v>5494</v>
      </c>
    </row>
    <row r="3307" spans="1:5">
      <c r="A3307" s="84">
        <v>17143987</v>
      </c>
      <c r="B3307" s="85" t="s">
        <v>2487</v>
      </c>
      <c r="C3307" s="85">
        <v>840118703475</v>
      </c>
      <c r="D3307" s="90">
        <v>50</v>
      </c>
      <c r="E3307" s="75" t="s">
        <v>5494</v>
      </c>
    </row>
    <row r="3308" spans="1:5">
      <c r="A3308" s="82">
        <v>17143988</v>
      </c>
      <c r="B3308" s="85" t="s">
        <v>2488</v>
      </c>
      <c r="C3308" s="85">
        <v>840118703536</v>
      </c>
      <c r="D3308" s="90">
        <v>50</v>
      </c>
      <c r="E3308" s="75" t="s">
        <v>5494</v>
      </c>
    </row>
    <row r="3309" spans="1:5">
      <c r="A3309" s="84">
        <v>17143963</v>
      </c>
      <c r="B3309" s="85" t="s">
        <v>2489</v>
      </c>
      <c r="C3309" s="85">
        <v>840118703598</v>
      </c>
      <c r="D3309" s="90">
        <v>50</v>
      </c>
      <c r="E3309" s="75" t="s">
        <v>5494</v>
      </c>
    </row>
    <row r="3310" spans="1:5">
      <c r="A3310" s="84">
        <v>17143964</v>
      </c>
      <c r="B3310" s="85" t="s">
        <v>2490</v>
      </c>
      <c r="C3310" s="85">
        <v>840118703659</v>
      </c>
      <c r="D3310" s="90">
        <v>50</v>
      </c>
      <c r="E3310" s="75" t="s">
        <v>5494</v>
      </c>
    </row>
    <row r="3311" spans="1:5">
      <c r="A3311" s="84">
        <v>17143993</v>
      </c>
      <c r="B3311" s="85" t="s">
        <v>2491</v>
      </c>
      <c r="C3311" s="85">
        <v>840118703710</v>
      </c>
      <c r="D3311" s="90">
        <v>50</v>
      </c>
      <c r="E3311" s="75" t="s">
        <v>5494</v>
      </c>
    </row>
    <row r="3312" spans="1:5">
      <c r="A3312" s="84">
        <v>17143994</v>
      </c>
      <c r="B3312" s="85" t="s">
        <v>2492</v>
      </c>
      <c r="C3312" s="85">
        <v>840118703772</v>
      </c>
      <c r="D3312" s="90">
        <v>50</v>
      </c>
      <c r="E3312" s="75" t="s">
        <v>5494</v>
      </c>
    </row>
    <row r="3313" spans="1:5">
      <c r="A3313" s="84">
        <v>17144017</v>
      </c>
      <c r="B3313" s="85" t="s">
        <v>2493</v>
      </c>
      <c r="C3313" s="85">
        <v>840118703833</v>
      </c>
      <c r="D3313" s="90">
        <v>50</v>
      </c>
      <c r="E3313" s="75" t="s">
        <v>5494</v>
      </c>
    </row>
    <row r="3314" spans="1:5">
      <c r="A3314" s="84">
        <v>17144018</v>
      </c>
      <c r="B3314" s="85" t="s">
        <v>2494</v>
      </c>
      <c r="C3314" s="85">
        <v>840118703895</v>
      </c>
      <c r="D3314" s="90">
        <v>50</v>
      </c>
      <c r="E3314" s="75" t="s">
        <v>5494</v>
      </c>
    </row>
    <row r="3315" spans="1:5">
      <c r="A3315" s="84">
        <v>17144047</v>
      </c>
      <c r="B3315" s="85" t="s">
        <v>2495</v>
      </c>
      <c r="C3315" s="85">
        <v>840118703956</v>
      </c>
      <c r="D3315" s="90">
        <v>50</v>
      </c>
      <c r="E3315" s="75" t="s">
        <v>5494</v>
      </c>
    </row>
    <row r="3316" spans="1:5">
      <c r="A3316" s="84">
        <v>17144048</v>
      </c>
      <c r="B3316" s="85" t="s">
        <v>2496</v>
      </c>
      <c r="C3316" s="85">
        <v>840118704014</v>
      </c>
      <c r="D3316" s="90">
        <v>50</v>
      </c>
      <c r="E3316" s="75" t="s">
        <v>5494</v>
      </c>
    </row>
    <row r="3317" spans="1:5">
      <c r="A3317" s="84">
        <v>17144077</v>
      </c>
      <c r="B3317" s="85" t="s">
        <v>2497</v>
      </c>
      <c r="C3317" s="85">
        <v>840118704076</v>
      </c>
      <c r="D3317" s="90">
        <v>50</v>
      </c>
      <c r="E3317" s="75" t="s">
        <v>5494</v>
      </c>
    </row>
    <row r="3318" spans="1:5">
      <c r="A3318" s="84">
        <v>17144078</v>
      </c>
      <c r="B3318" s="85" t="s">
        <v>2498</v>
      </c>
      <c r="C3318" s="85">
        <v>840118704137</v>
      </c>
      <c r="D3318" s="90">
        <v>50</v>
      </c>
      <c r="E3318" s="75" t="s">
        <v>5494</v>
      </c>
    </row>
    <row r="3319" spans="1:5">
      <c r="A3319" s="84">
        <v>17144071</v>
      </c>
      <c r="B3319" s="85" t="s">
        <v>2499</v>
      </c>
      <c r="C3319" s="85">
        <v>840118704199</v>
      </c>
      <c r="D3319" s="90">
        <v>50</v>
      </c>
      <c r="E3319" s="75" t="s">
        <v>5494</v>
      </c>
    </row>
    <row r="3320" spans="1:5">
      <c r="A3320" s="84">
        <v>17144072</v>
      </c>
      <c r="B3320" s="85" t="s">
        <v>2500</v>
      </c>
      <c r="C3320" s="85">
        <v>840118704250</v>
      </c>
      <c r="D3320" s="90">
        <v>50</v>
      </c>
      <c r="E3320" s="75" t="s">
        <v>5494</v>
      </c>
    </row>
    <row r="3321" spans="1:5">
      <c r="A3321" s="84">
        <v>17144101</v>
      </c>
      <c r="B3321" s="85" t="s">
        <v>5126</v>
      </c>
      <c r="C3321" s="85">
        <v>840118704311</v>
      </c>
      <c r="D3321" s="90">
        <v>50</v>
      </c>
      <c r="E3321" s="75" t="s">
        <v>5494</v>
      </c>
    </row>
    <row r="3322" spans="1:5">
      <c r="A3322" s="84">
        <v>17144102</v>
      </c>
      <c r="B3322" s="85" t="s">
        <v>2501</v>
      </c>
      <c r="C3322" s="85">
        <v>840118704373</v>
      </c>
      <c r="D3322" s="90">
        <v>50</v>
      </c>
      <c r="E3322" s="75" t="s">
        <v>5494</v>
      </c>
    </row>
    <row r="3323" spans="1:5">
      <c r="A3323" s="84">
        <v>17144119</v>
      </c>
      <c r="B3323" s="85" t="s">
        <v>2502</v>
      </c>
      <c r="C3323" s="85">
        <v>840118704434</v>
      </c>
      <c r="D3323" s="90">
        <v>50</v>
      </c>
      <c r="E3323" s="75" t="s">
        <v>5494</v>
      </c>
    </row>
    <row r="3324" spans="1:5">
      <c r="A3324" s="84">
        <v>17144120</v>
      </c>
      <c r="B3324" s="85" t="s">
        <v>2503</v>
      </c>
      <c r="C3324" s="85">
        <v>840118704496</v>
      </c>
      <c r="D3324" s="90">
        <v>50</v>
      </c>
      <c r="E3324" s="75" t="s">
        <v>5494</v>
      </c>
    </row>
    <row r="3325" spans="1:5">
      <c r="A3325" s="84">
        <v>17144131</v>
      </c>
      <c r="B3325" s="85" t="s">
        <v>2504</v>
      </c>
      <c r="C3325" s="85">
        <v>840118704557</v>
      </c>
      <c r="D3325" s="90">
        <v>50</v>
      </c>
      <c r="E3325" s="75" t="s">
        <v>5494</v>
      </c>
    </row>
    <row r="3326" spans="1:5">
      <c r="A3326" s="84">
        <v>17144132</v>
      </c>
      <c r="B3326" s="85" t="s">
        <v>2505</v>
      </c>
      <c r="C3326" s="85">
        <v>840118704618</v>
      </c>
      <c r="D3326" s="90">
        <v>50</v>
      </c>
      <c r="E3326" s="75" t="s">
        <v>5494</v>
      </c>
    </row>
    <row r="3327" spans="1:5">
      <c r="A3327" s="84">
        <v>17144161</v>
      </c>
      <c r="B3327" s="85" t="s">
        <v>2506</v>
      </c>
      <c r="C3327" s="85">
        <v>840118704793</v>
      </c>
      <c r="D3327" s="90">
        <v>50</v>
      </c>
      <c r="E3327" s="75" t="s">
        <v>5494</v>
      </c>
    </row>
    <row r="3328" spans="1:5">
      <c r="A3328" s="84">
        <v>17144162</v>
      </c>
      <c r="B3328" s="85" t="s">
        <v>2507</v>
      </c>
      <c r="C3328" s="85">
        <v>840118704854</v>
      </c>
      <c r="D3328" s="90">
        <v>50</v>
      </c>
      <c r="E3328" s="75" t="s">
        <v>5494</v>
      </c>
    </row>
    <row r="3329" spans="1:5">
      <c r="A3329" s="84">
        <v>17144155</v>
      </c>
      <c r="B3329" s="85" t="s">
        <v>2508</v>
      </c>
      <c r="C3329" s="85">
        <v>840118704670</v>
      </c>
      <c r="D3329" s="90">
        <v>50</v>
      </c>
      <c r="E3329" s="75" t="s">
        <v>5494</v>
      </c>
    </row>
    <row r="3330" spans="1:5">
      <c r="A3330" s="84">
        <v>17144156</v>
      </c>
      <c r="B3330" s="85" t="s">
        <v>2509</v>
      </c>
      <c r="C3330" s="85">
        <v>840118704731</v>
      </c>
      <c r="D3330" s="90">
        <v>50</v>
      </c>
      <c r="E3330" s="75" t="s">
        <v>5494</v>
      </c>
    </row>
    <row r="3331" spans="1:5">
      <c r="A3331" s="84">
        <v>17144173</v>
      </c>
      <c r="B3331" s="85" t="s">
        <v>2510</v>
      </c>
      <c r="C3331" s="85">
        <v>840118704915</v>
      </c>
      <c r="D3331" s="90">
        <v>50</v>
      </c>
      <c r="E3331" s="75" t="s">
        <v>5494</v>
      </c>
    </row>
    <row r="3332" spans="1:5">
      <c r="A3332" s="84">
        <v>17144174</v>
      </c>
      <c r="B3332" s="85" t="s">
        <v>2511</v>
      </c>
      <c r="C3332" s="85">
        <v>840118704977</v>
      </c>
      <c r="D3332" s="90">
        <v>50</v>
      </c>
      <c r="E3332" s="75" t="s">
        <v>5494</v>
      </c>
    </row>
    <row r="3333" spans="1:5">
      <c r="A3333" s="84">
        <v>17144215</v>
      </c>
      <c r="B3333" s="85" t="s">
        <v>2512</v>
      </c>
      <c r="C3333" s="85">
        <v>840118705035</v>
      </c>
      <c r="D3333" s="90">
        <v>50</v>
      </c>
      <c r="E3333" s="75" t="s">
        <v>5494</v>
      </c>
    </row>
    <row r="3334" spans="1:5">
      <c r="A3334" s="84">
        <v>17144216</v>
      </c>
      <c r="B3334" s="85" t="s">
        <v>2513</v>
      </c>
      <c r="C3334" s="85">
        <v>840118705097</v>
      </c>
      <c r="D3334" s="90">
        <v>50</v>
      </c>
      <c r="E3334" s="75" t="s">
        <v>5494</v>
      </c>
    </row>
    <row r="3335" spans="1:5">
      <c r="A3335" s="84">
        <v>17144227</v>
      </c>
      <c r="B3335" s="85" t="s">
        <v>2514</v>
      </c>
      <c r="C3335" s="85">
        <v>840118705158</v>
      </c>
      <c r="D3335" s="90">
        <v>50</v>
      </c>
      <c r="E3335" s="75" t="s">
        <v>5494</v>
      </c>
    </row>
    <row r="3336" spans="1:5">
      <c r="A3336" s="84">
        <v>17144228</v>
      </c>
      <c r="B3336" s="85" t="s">
        <v>2515</v>
      </c>
      <c r="C3336" s="85">
        <v>840118705219</v>
      </c>
      <c r="D3336" s="90">
        <v>50</v>
      </c>
      <c r="E3336" s="75" t="s">
        <v>5494</v>
      </c>
    </row>
    <row r="3337" spans="1:5">
      <c r="A3337" s="84">
        <v>17144245</v>
      </c>
      <c r="B3337" s="85" t="s">
        <v>2516</v>
      </c>
      <c r="C3337" s="85">
        <v>840118705271</v>
      </c>
      <c r="D3337" s="90">
        <v>50</v>
      </c>
      <c r="E3337" s="75" t="s">
        <v>5494</v>
      </c>
    </row>
    <row r="3338" spans="1:5">
      <c r="A3338" s="84">
        <v>17144246</v>
      </c>
      <c r="B3338" s="85" t="s">
        <v>2517</v>
      </c>
      <c r="C3338" s="85">
        <v>840118705332</v>
      </c>
      <c r="D3338" s="90">
        <v>50</v>
      </c>
      <c r="E3338" s="75" t="s">
        <v>5494</v>
      </c>
    </row>
    <row r="3339" spans="1:5">
      <c r="A3339" s="84">
        <v>17144257</v>
      </c>
      <c r="B3339" s="85" t="s">
        <v>2518</v>
      </c>
      <c r="C3339" s="85">
        <v>840118705394</v>
      </c>
      <c r="D3339" s="90">
        <v>50</v>
      </c>
      <c r="E3339" s="75" t="s">
        <v>5494</v>
      </c>
    </row>
    <row r="3340" spans="1:5">
      <c r="A3340" s="84">
        <v>17144258</v>
      </c>
      <c r="B3340" s="85" t="s">
        <v>2519</v>
      </c>
      <c r="C3340" s="85">
        <v>840118705455</v>
      </c>
      <c r="D3340" s="90">
        <v>50</v>
      </c>
      <c r="E3340" s="75" t="s">
        <v>5494</v>
      </c>
    </row>
    <row r="3341" spans="1:5">
      <c r="A3341" s="84">
        <v>17144251</v>
      </c>
      <c r="B3341" s="85" t="s">
        <v>2520</v>
      </c>
      <c r="C3341" s="85">
        <v>840118705516</v>
      </c>
      <c r="D3341" s="90">
        <v>50</v>
      </c>
      <c r="E3341" s="75" t="s">
        <v>5494</v>
      </c>
    </row>
    <row r="3342" spans="1:5">
      <c r="A3342" s="84">
        <v>17144252</v>
      </c>
      <c r="B3342" s="85" t="s">
        <v>2521</v>
      </c>
      <c r="C3342" s="85">
        <v>840118705578</v>
      </c>
      <c r="D3342" s="90">
        <v>50</v>
      </c>
      <c r="E3342" s="75" t="s">
        <v>5494</v>
      </c>
    </row>
    <row r="3343" spans="1:5">
      <c r="A3343" s="84">
        <v>17144269</v>
      </c>
      <c r="B3343" s="85" t="s">
        <v>2522</v>
      </c>
      <c r="C3343" s="85">
        <v>840118705639</v>
      </c>
      <c r="D3343" s="90">
        <v>50</v>
      </c>
      <c r="E3343" s="75" t="s">
        <v>5494</v>
      </c>
    </row>
    <row r="3344" spans="1:5">
      <c r="A3344" s="84">
        <v>17144270</v>
      </c>
      <c r="B3344" s="85" t="s">
        <v>2523</v>
      </c>
      <c r="C3344" s="85">
        <v>840118705691</v>
      </c>
      <c r="D3344" s="90">
        <v>50</v>
      </c>
      <c r="E3344" s="75" t="s">
        <v>5494</v>
      </c>
    </row>
    <row r="3345" spans="1:5">
      <c r="A3345" s="84">
        <v>17144287</v>
      </c>
      <c r="B3345" s="85" t="s">
        <v>2524</v>
      </c>
      <c r="C3345" s="85">
        <v>840118705752</v>
      </c>
      <c r="D3345" s="90">
        <v>50</v>
      </c>
      <c r="E3345" s="75" t="s">
        <v>5494</v>
      </c>
    </row>
    <row r="3346" spans="1:5">
      <c r="A3346" s="84">
        <v>17144288</v>
      </c>
      <c r="B3346" s="85" t="s">
        <v>2525</v>
      </c>
      <c r="C3346" s="85">
        <v>840118705813</v>
      </c>
      <c r="D3346" s="90">
        <v>50</v>
      </c>
      <c r="E3346" s="75" t="s">
        <v>5494</v>
      </c>
    </row>
    <row r="3347" spans="1:5">
      <c r="A3347" s="84">
        <v>17144317</v>
      </c>
      <c r="B3347" s="85" t="s">
        <v>2526</v>
      </c>
      <c r="C3347" s="85">
        <v>840118705875</v>
      </c>
      <c r="D3347" s="90">
        <v>50</v>
      </c>
      <c r="E3347" s="75" t="s">
        <v>5494</v>
      </c>
    </row>
    <row r="3348" spans="1:5">
      <c r="A3348" s="84">
        <v>17144318</v>
      </c>
      <c r="B3348" s="85" t="s">
        <v>2527</v>
      </c>
      <c r="C3348" s="85">
        <v>840118705936</v>
      </c>
      <c r="D3348" s="90">
        <v>50</v>
      </c>
      <c r="E3348" s="75" t="s">
        <v>5494</v>
      </c>
    </row>
    <row r="3349" spans="1:5">
      <c r="A3349" s="84">
        <v>17144329</v>
      </c>
      <c r="B3349" s="85" t="s">
        <v>2528</v>
      </c>
      <c r="C3349" s="85">
        <v>840118705998</v>
      </c>
      <c r="D3349" s="90">
        <v>50</v>
      </c>
      <c r="E3349" s="75" t="s">
        <v>5494</v>
      </c>
    </row>
    <row r="3350" spans="1:5">
      <c r="A3350" s="84">
        <v>17144330</v>
      </c>
      <c r="B3350" s="85" t="s">
        <v>2529</v>
      </c>
      <c r="C3350" s="85">
        <v>840118706056</v>
      </c>
      <c r="D3350" s="90">
        <v>50</v>
      </c>
      <c r="E3350" s="75" t="s">
        <v>5494</v>
      </c>
    </row>
    <row r="3351" spans="1:5">
      <c r="A3351" s="84">
        <v>17144359</v>
      </c>
      <c r="B3351" s="85" t="s">
        <v>2530</v>
      </c>
      <c r="C3351" s="85">
        <v>840118706117</v>
      </c>
      <c r="D3351" s="90">
        <v>50</v>
      </c>
      <c r="E3351" s="75" t="s">
        <v>5494</v>
      </c>
    </row>
    <row r="3352" spans="1:5">
      <c r="A3352" s="84">
        <v>17144360</v>
      </c>
      <c r="B3352" s="85" t="s">
        <v>2531</v>
      </c>
      <c r="C3352" s="85">
        <v>840118706179</v>
      </c>
      <c r="D3352" s="90">
        <v>50</v>
      </c>
      <c r="E3352" s="75" t="s">
        <v>5494</v>
      </c>
    </row>
    <row r="3353" spans="1:5">
      <c r="A3353" s="84">
        <v>17143981</v>
      </c>
      <c r="B3353" s="85" t="s">
        <v>2532</v>
      </c>
      <c r="C3353" s="85">
        <v>840278582033</v>
      </c>
      <c r="D3353" s="90">
        <v>50</v>
      </c>
      <c r="E3353" s="75" t="s">
        <v>5494</v>
      </c>
    </row>
    <row r="3354" spans="1:5">
      <c r="A3354" s="84">
        <v>17143982</v>
      </c>
      <c r="B3354" s="85" t="s">
        <v>2533</v>
      </c>
      <c r="C3354" s="85">
        <v>840278582057</v>
      </c>
      <c r="D3354" s="90">
        <v>50</v>
      </c>
      <c r="E3354" s="75" t="s">
        <v>5494</v>
      </c>
    </row>
    <row r="3355" spans="1:5">
      <c r="A3355" s="84">
        <v>15527823</v>
      </c>
      <c r="B3355" s="85" t="s">
        <v>2556</v>
      </c>
      <c r="C3355" s="85">
        <v>840179957398</v>
      </c>
      <c r="D3355" s="90">
        <v>0</v>
      </c>
      <c r="E3355" s="75" t="s">
        <v>5494</v>
      </c>
    </row>
    <row r="3356" spans="1:5">
      <c r="A3356" s="84">
        <v>201741791</v>
      </c>
      <c r="B3356" s="85" t="s">
        <v>2557</v>
      </c>
      <c r="C3356" s="85">
        <v>840179957404</v>
      </c>
      <c r="D3356" s="90">
        <v>50</v>
      </c>
      <c r="E3356" s="75" t="s">
        <v>5494</v>
      </c>
    </row>
    <row r="3357" spans="1:5">
      <c r="A3357" s="84">
        <v>15527830</v>
      </c>
      <c r="B3357" s="85" t="s">
        <v>2560</v>
      </c>
      <c r="C3357" s="85">
        <v>840179957435</v>
      </c>
      <c r="D3357" s="90">
        <v>50</v>
      </c>
      <c r="E3357" s="75" t="s">
        <v>5494</v>
      </c>
    </row>
    <row r="3358" spans="1:5">
      <c r="A3358" s="84">
        <v>201741798</v>
      </c>
      <c r="B3358" s="85" t="s">
        <v>2561</v>
      </c>
      <c r="C3358" s="85">
        <v>840179957442</v>
      </c>
      <c r="D3358" s="90">
        <v>0</v>
      </c>
      <c r="E3358" s="75" t="s">
        <v>5494</v>
      </c>
    </row>
    <row r="3359" spans="1:5">
      <c r="A3359" s="84">
        <v>15527827</v>
      </c>
      <c r="B3359" s="85" t="s">
        <v>2562</v>
      </c>
      <c r="C3359" s="85">
        <v>840179957459</v>
      </c>
      <c r="D3359" s="90">
        <v>50</v>
      </c>
      <c r="E3359" s="75" t="s">
        <v>5494</v>
      </c>
    </row>
    <row r="3360" spans="1:5">
      <c r="A3360" s="84">
        <v>201741795</v>
      </c>
      <c r="B3360" s="85" t="s">
        <v>2563</v>
      </c>
      <c r="C3360" s="85">
        <v>840179957466</v>
      </c>
      <c r="D3360" s="90">
        <v>50</v>
      </c>
      <c r="E3360" s="75" t="s">
        <v>5494</v>
      </c>
    </row>
    <row r="3361" spans="1:5">
      <c r="A3361" s="84">
        <v>15527826</v>
      </c>
      <c r="B3361" s="85" t="s">
        <v>2564</v>
      </c>
      <c r="C3361" s="85">
        <v>840179957473</v>
      </c>
      <c r="D3361" s="90">
        <v>50</v>
      </c>
      <c r="E3361" s="75" t="s">
        <v>5494</v>
      </c>
    </row>
    <row r="3362" spans="1:5">
      <c r="A3362" s="84">
        <v>201741794</v>
      </c>
      <c r="B3362" s="85" t="s">
        <v>2565</v>
      </c>
      <c r="C3362" s="85">
        <v>840179957480</v>
      </c>
      <c r="D3362" s="90">
        <v>50</v>
      </c>
      <c r="E3362" s="75" t="s">
        <v>5494</v>
      </c>
    </row>
    <row r="3363" spans="1:5">
      <c r="A3363" s="84">
        <v>15527829</v>
      </c>
      <c r="B3363" s="85" t="s">
        <v>2566</v>
      </c>
      <c r="C3363" s="85">
        <v>840179957497</v>
      </c>
      <c r="D3363" s="90">
        <v>50</v>
      </c>
      <c r="E3363" s="75" t="s">
        <v>5494</v>
      </c>
    </row>
    <row r="3364" spans="1:5">
      <c r="A3364" s="84">
        <v>201741797</v>
      </c>
      <c r="B3364" s="85" t="s">
        <v>2567</v>
      </c>
      <c r="C3364" s="85">
        <v>840179957503</v>
      </c>
      <c r="D3364" s="90">
        <v>0</v>
      </c>
      <c r="E3364" s="75" t="s">
        <v>5494</v>
      </c>
    </row>
    <row r="3365" spans="1:5">
      <c r="A3365" s="84">
        <v>15527828</v>
      </c>
      <c r="B3365" s="85" t="s">
        <v>2568</v>
      </c>
      <c r="C3365" s="85">
        <v>840179957510</v>
      </c>
      <c r="D3365" s="90">
        <v>50</v>
      </c>
      <c r="E3365" s="75" t="s">
        <v>5494</v>
      </c>
    </row>
    <row r="3366" spans="1:5">
      <c r="A3366" s="84">
        <v>201741796</v>
      </c>
      <c r="B3366" s="85" t="s">
        <v>2569</v>
      </c>
      <c r="C3366" s="85">
        <v>840179957527</v>
      </c>
      <c r="D3366" s="90">
        <v>0</v>
      </c>
      <c r="E3366" s="75" t="s">
        <v>5494</v>
      </c>
    </row>
    <row r="3367" spans="1:5">
      <c r="A3367" s="84">
        <v>15527844</v>
      </c>
      <c r="B3367" s="85" t="s">
        <v>2572</v>
      </c>
      <c r="C3367" s="85">
        <v>840179957558</v>
      </c>
      <c r="D3367" s="90">
        <v>50</v>
      </c>
      <c r="E3367" s="75" t="s">
        <v>5494</v>
      </c>
    </row>
    <row r="3368" spans="1:5">
      <c r="A3368" s="84">
        <v>201741812</v>
      </c>
      <c r="B3368" s="85" t="s">
        <v>2573</v>
      </c>
      <c r="C3368" s="85">
        <v>840179957565</v>
      </c>
      <c r="D3368" s="90">
        <v>50</v>
      </c>
      <c r="E3368" s="75" t="s">
        <v>5494</v>
      </c>
    </row>
    <row r="3369" spans="1:5">
      <c r="A3369" s="84">
        <v>15527832</v>
      </c>
      <c r="B3369" s="85" t="s">
        <v>2574</v>
      </c>
      <c r="C3369" s="85">
        <v>840179957572</v>
      </c>
      <c r="D3369" s="90">
        <v>50</v>
      </c>
      <c r="E3369" s="75" t="s">
        <v>5494</v>
      </c>
    </row>
    <row r="3370" spans="1:5">
      <c r="A3370" s="84">
        <v>201741800</v>
      </c>
      <c r="B3370" s="85" t="s">
        <v>2575</v>
      </c>
      <c r="C3370" s="85">
        <v>840179957589</v>
      </c>
      <c r="D3370" s="90">
        <v>50</v>
      </c>
      <c r="E3370" s="75" t="s">
        <v>5494</v>
      </c>
    </row>
    <row r="3371" spans="1:5">
      <c r="A3371" s="84">
        <v>15527833</v>
      </c>
      <c r="B3371" s="85" t="s">
        <v>2576</v>
      </c>
      <c r="C3371" s="85">
        <v>840179957596</v>
      </c>
      <c r="D3371" s="90">
        <v>50</v>
      </c>
      <c r="E3371" s="75" t="s">
        <v>5494</v>
      </c>
    </row>
    <row r="3372" spans="1:5">
      <c r="A3372" s="84">
        <v>201741801</v>
      </c>
      <c r="B3372" s="85" t="s">
        <v>2577</v>
      </c>
      <c r="C3372" s="85">
        <v>840179957602</v>
      </c>
      <c r="D3372" s="90">
        <v>50</v>
      </c>
      <c r="E3372" s="75" t="s">
        <v>5494</v>
      </c>
    </row>
    <row r="3373" spans="1:5">
      <c r="A3373" s="84">
        <v>15527834</v>
      </c>
      <c r="B3373" s="85" t="s">
        <v>2578</v>
      </c>
      <c r="C3373" s="85">
        <v>840179957619</v>
      </c>
      <c r="D3373" s="90">
        <v>50</v>
      </c>
      <c r="E3373" s="75" t="s">
        <v>5494</v>
      </c>
    </row>
    <row r="3374" spans="1:5">
      <c r="A3374" s="84">
        <v>201741802</v>
      </c>
      <c r="B3374" s="85" t="s">
        <v>2579</v>
      </c>
      <c r="C3374" s="85">
        <v>840179957626</v>
      </c>
      <c r="D3374" s="90">
        <v>50</v>
      </c>
      <c r="E3374" s="75" t="s">
        <v>5494</v>
      </c>
    </row>
    <row r="3375" spans="1:5">
      <c r="A3375" s="84">
        <v>15527836</v>
      </c>
      <c r="B3375" s="85" t="s">
        <v>2582</v>
      </c>
      <c r="C3375" s="85">
        <v>840179957671</v>
      </c>
      <c r="D3375" s="90">
        <v>50</v>
      </c>
      <c r="E3375" s="75" t="s">
        <v>5494</v>
      </c>
    </row>
    <row r="3376" spans="1:5">
      <c r="A3376" s="84">
        <v>201741804</v>
      </c>
      <c r="B3376" s="85" t="s">
        <v>2583</v>
      </c>
      <c r="C3376" s="85">
        <v>840179957688</v>
      </c>
      <c r="D3376" s="90">
        <v>0</v>
      </c>
      <c r="E3376" s="75" t="s">
        <v>5494</v>
      </c>
    </row>
    <row r="3377" spans="1:5">
      <c r="A3377" s="84">
        <v>201741805</v>
      </c>
      <c r="B3377" s="85" t="s">
        <v>2585</v>
      </c>
      <c r="C3377" s="85">
        <v>840179957701</v>
      </c>
      <c r="D3377" s="90">
        <v>50</v>
      </c>
      <c r="E3377" s="75" t="s">
        <v>5494</v>
      </c>
    </row>
    <row r="3378" spans="1:5">
      <c r="A3378" s="84">
        <v>15527838</v>
      </c>
      <c r="B3378" s="85" t="s">
        <v>2586</v>
      </c>
      <c r="C3378" s="85">
        <v>840179957718</v>
      </c>
      <c r="D3378" s="90">
        <v>0</v>
      </c>
      <c r="E3378" s="75" t="s">
        <v>5494</v>
      </c>
    </row>
    <row r="3379" spans="1:5">
      <c r="A3379" s="84">
        <v>201741806</v>
      </c>
      <c r="B3379" s="85" t="s">
        <v>2587</v>
      </c>
      <c r="C3379" s="85">
        <v>840179957725</v>
      </c>
      <c r="D3379" s="90">
        <v>50</v>
      </c>
      <c r="E3379" s="75" t="s">
        <v>5494</v>
      </c>
    </row>
    <row r="3380" spans="1:5">
      <c r="A3380" s="84">
        <v>15527839</v>
      </c>
      <c r="B3380" s="85" t="s">
        <v>2588</v>
      </c>
      <c r="C3380" s="85">
        <v>840179957732</v>
      </c>
      <c r="D3380" s="90">
        <v>50</v>
      </c>
      <c r="E3380" s="75" t="s">
        <v>5494</v>
      </c>
    </row>
    <row r="3381" spans="1:5">
      <c r="A3381" s="84">
        <v>201741807</v>
      </c>
      <c r="B3381" s="85" t="s">
        <v>2589</v>
      </c>
      <c r="C3381" s="85">
        <v>840179957749</v>
      </c>
      <c r="D3381" s="90">
        <v>50</v>
      </c>
      <c r="E3381" s="75" t="s">
        <v>5494</v>
      </c>
    </row>
    <row r="3382" spans="1:5">
      <c r="A3382" s="84">
        <v>15527840</v>
      </c>
      <c r="B3382" s="85" t="s">
        <v>2590</v>
      </c>
      <c r="C3382" s="85">
        <v>840179957756</v>
      </c>
      <c r="D3382" s="90">
        <v>0</v>
      </c>
      <c r="E3382" s="75" t="s">
        <v>5494</v>
      </c>
    </row>
    <row r="3383" spans="1:5">
      <c r="A3383" s="84">
        <v>201741808</v>
      </c>
      <c r="B3383" s="85" t="s">
        <v>2591</v>
      </c>
      <c r="C3383" s="85">
        <v>840179957763</v>
      </c>
      <c r="D3383" s="90">
        <v>50</v>
      </c>
      <c r="E3383" s="75" t="s">
        <v>5494</v>
      </c>
    </row>
    <row r="3384" spans="1:5">
      <c r="A3384" s="84">
        <v>15527841</v>
      </c>
      <c r="B3384" s="85" t="s">
        <v>2592</v>
      </c>
      <c r="C3384" s="85">
        <v>840179957770</v>
      </c>
      <c r="D3384" s="90">
        <v>0</v>
      </c>
      <c r="E3384" s="75" t="s">
        <v>5494</v>
      </c>
    </row>
    <row r="3385" spans="1:5">
      <c r="A3385" s="75">
        <v>201741809</v>
      </c>
      <c r="B3385" s="76" t="s">
        <v>2593</v>
      </c>
      <c r="C3385" s="76">
        <v>840179957787</v>
      </c>
      <c r="D3385" s="90">
        <v>50</v>
      </c>
      <c r="E3385" s="75" t="s">
        <v>5494</v>
      </c>
    </row>
    <row r="3386" spans="1:5">
      <c r="A3386" s="84">
        <v>15527843</v>
      </c>
      <c r="B3386" s="85" t="s">
        <v>2594</v>
      </c>
      <c r="C3386" s="85">
        <v>840179957794</v>
      </c>
      <c r="D3386" s="90">
        <v>50</v>
      </c>
      <c r="E3386" s="75" t="s">
        <v>5494</v>
      </c>
    </row>
    <row r="3387" spans="1:5">
      <c r="A3387" s="84">
        <v>201741811</v>
      </c>
      <c r="B3387" s="85" t="s">
        <v>2595</v>
      </c>
      <c r="C3387" s="85">
        <v>840179957800</v>
      </c>
      <c r="D3387" s="90">
        <v>0</v>
      </c>
      <c r="E3387" s="75" t="s">
        <v>5494</v>
      </c>
    </row>
    <row r="3388" spans="1:5">
      <c r="A3388" s="84">
        <v>15527845</v>
      </c>
      <c r="B3388" s="85" t="s">
        <v>2598</v>
      </c>
      <c r="C3388" s="85">
        <v>840179957831</v>
      </c>
      <c r="D3388" s="90">
        <v>50</v>
      </c>
      <c r="E3388" s="75" t="s">
        <v>5494</v>
      </c>
    </row>
    <row r="3389" spans="1:5">
      <c r="A3389" s="84">
        <v>201741813</v>
      </c>
      <c r="B3389" s="85" t="s">
        <v>2599</v>
      </c>
      <c r="C3389" s="85">
        <v>840179957848</v>
      </c>
      <c r="D3389" s="90">
        <v>0</v>
      </c>
      <c r="E3389" s="75" t="s">
        <v>5494</v>
      </c>
    </row>
    <row r="3390" spans="1:5">
      <c r="A3390" s="84">
        <v>15527846</v>
      </c>
      <c r="B3390" s="85" t="s">
        <v>2600</v>
      </c>
      <c r="C3390" s="85">
        <v>840179957855</v>
      </c>
      <c r="D3390" s="90">
        <v>50</v>
      </c>
      <c r="E3390" s="75" t="s">
        <v>5494</v>
      </c>
    </row>
    <row r="3391" spans="1:5">
      <c r="A3391" s="84">
        <v>201741819</v>
      </c>
      <c r="B3391" s="85" t="s">
        <v>2601</v>
      </c>
      <c r="C3391" s="85">
        <v>840179957862</v>
      </c>
      <c r="D3391" s="90">
        <v>50</v>
      </c>
      <c r="E3391" s="75" t="s">
        <v>5494</v>
      </c>
    </row>
    <row r="3392" spans="1:5">
      <c r="A3392" s="84">
        <v>15529484</v>
      </c>
      <c r="B3392" s="85" t="s">
        <v>2602</v>
      </c>
      <c r="C3392" s="85">
        <v>840179957879</v>
      </c>
      <c r="D3392" s="90">
        <v>50</v>
      </c>
      <c r="E3392" s="75" t="s">
        <v>5494</v>
      </c>
    </row>
    <row r="3393" spans="1:5">
      <c r="A3393" s="84">
        <v>15529483</v>
      </c>
      <c r="B3393" s="85" t="s">
        <v>2603</v>
      </c>
      <c r="C3393" s="85">
        <v>840179957886</v>
      </c>
      <c r="D3393" s="90">
        <v>50</v>
      </c>
      <c r="E3393" s="75" t="s">
        <v>5494</v>
      </c>
    </row>
    <row r="3394" spans="1:5">
      <c r="A3394" s="84">
        <v>201827178</v>
      </c>
      <c r="B3394" s="85" t="s">
        <v>2604</v>
      </c>
      <c r="C3394" s="85">
        <v>840179957893</v>
      </c>
      <c r="D3394" s="90">
        <v>50</v>
      </c>
      <c r="E3394" s="75" t="s">
        <v>5494</v>
      </c>
    </row>
    <row r="3395" spans="1:5">
      <c r="A3395" s="84">
        <v>201826327</v>
      </c>
      <c r="B3395" s="85" t="s">
        <v>2605</v>
      </c>
      <c r="C3395" s="85">
        <v>840179957909</v>
      </c>
      <c r="D3395" s="90">
        <v>50</v>
      </c>
      <c r="E3395" s="75" t="s">
        <v>5494</v>
      </c>
    </row>
    <row r="3396" spans="1:5">
      <c r="A3396" s="84">
        <v>15529488</v>
      </c>
      <c r="B3396" s="85" t="s">
        <v>5127</v>
      </c>
      <c r="C3396" s="85">
        <v>840179957916</v>
      </c>
      <c r="D3396" s="90">
        <v>50</v>
      </c>
      <c r="E3396" s="75" t="s">
        <v>5494</v>
      </c>
    </row>
    <row r="3397" spans="1:5">
      <c r="A3397" s="84">
        <v>15529487</v>
      </c>
      <c r="B3397" s="85" t="s">
        <v>5128</v>
      </c>
      <c r="C3397" s="85">
        <v>840179957923</v>
      </c>
      <c r="D3397" s="90">
        <v>50</v>
      </c>
      <c r="E3397" s="75" t="s">
        <v>5494</v>
      </c>
    </row>
    <row r="3398" spans="1:5">
      <c r="A3398" s="84">
        <v>201827180</v>
      </c>
      <c r="B3398" s="85" t="s">
        <v>2606</v>
      </c>
      <c r="C3398" s="85">
        <v>840179957930</v>
      </c>
      <c r="D3398" s="90">
        <v>50</v>
      </c>
      <c r="E3398" s="75" t="s">
        <v>5494</v>
      </c>
    </row>
    <row r="3399" spans="1:5">
      <c r="A3399" s="84">
        <v>201826329</v>
      </c>
      <c r="B3399" s="85" t="s">
        <v>5129</v>
      </c>
      <c r="C3399" s="85">
        <v>840179957947</v>
      </c>
      <c r="D3399" s="90">
        <v>50</v>
      </c>
      <c r="E3399" s="75" t="s">
        <v>5494</v>
      </c>
    </row>
    <row r="3400" spans="1:5">
      <c r="A3400" s="84">
        <v>15529498</v>
      </c>
      <c r="B3400" s="85" t="s">
        <v>2607</v>
      </c>
      <c r="C3400" s="85">
        <v>840179957954</v>
      </c>
      <c r="D3400" s="90">
        <v>50</v>
      </c>
      <c r="E3400" s="75" t="s">
        <v>5494</v>
      </c>
    </row>
    <row r="3401" spans="1:5">
      <c r="A3401" s="84">
        <v>15529497</v>
      </c>
      <c r="B3401" s="85" t="s">
        <v>2608</v>
      </c>
      <c r="C3401" s="85">
        <v>840179957961</v>
      </c>
      <c r="D3401" s="90">
        <v>50</v>
      </c>
      <c r="E3401" s="75" t="s">
        <v>5494</v>
      </c>
    </row>
    <row r="3402" spans="1:5">
      <c r="A3402" s="88">
        <v>201827185</v>
      </c>
      <c r="B3402" s="85" t="s">
        <v>2609</v>
      </c>
      <c r="C3402" s="85">
        <v>840179957978</v>
      </c>
      <c r="D3402" s="90">
        <v>50</v>
      </c>
      <c r="E3402" s="75" t="s">
        <v>5494</v>
      </c>
    </row>
    <row r="3403" spans="1:5">
      <c r="A3403" s="84">
        <v>201826334</v>
      </c>
      <c r="B3403" s="85" t="s">
        <v>2610</v>
      </c>
      <c r="C3403" s="85">
        <v>840179957985</v>
      </c>
      <c r="D3403" s="90">
        <v>50</v>
      </c>
      <c r="E3403" s="75" t="s">
        <v>5494</v>
      </c>
    </row>
    <row r="3404" spans="1:5">
      <c r="A3404" s="84">
        <v>15529490</v>
      </c>
      <c r="B3404" s="85" t="s">
        <v>5130</v>
      </c>
      <c r="C3404" s="85">
        <v>840179957992</v>
      </c>
      <c r="D3404" s="90">
        <v>50</v>
      </c>
      <c r="E3404" s="75" t="s">
        <v>5494</v>
      </c>
    </row>
    <row r="3405" spans="1:5">
      <c r="A3405" s="84">
        <v>15529489</v>
      </c>
      <c r="B3405" s="85" t="s">
        <v>2611</v>
      </c>
      <c r="C3405" s="85">
        <v>840179958005</v>
      </c>
      <c r="D3405" s="90">
        <v>50</v>
      </c>
      <c r="E3405" s="75" t="s">
        <v>5494</v>
      </c>
    </row>
    <row r="3406" spans="1:5">
      <c r="A3406" s="84">
        <v>201827181</v>
      </c>
      <c r="B3406" s="85" t="s">
        <v>2612</v>
      </c>
      <c r="C3406" s="85">
        <v>840179958012</v>
      </c>
      <c r="D3406" s="90">
        <v>50</v>
      </c>
      <c r="E3406" s="75" t="s">
        <v>5494</v>
      </c>
    </row>
    <row r="3407" spans="1:5">
      <c r="A3407" s="84">
        <v>201826330</v>
      </c>
      <c r="B3407" s="85" t="s">
        <v>5131</v>
      </c>
      <c r="C3407" s="85">
        <v>840179958029</v>
      </c>
      <c r="D3407" s="90">
        <v>50</v>
      </c>
      <c r="E3407" s="75" t="s">
        <v>5494</v>
      </c>
    </row>
    <row r="3408" spans="1:5">
      <c r="A3408" s="84">
        <v>15529492</v>
      </c>
      <c r="B3408" s="85" t="s">
        <v>2613</v>
      </c>
      <c r="C3408" s="85">
        <v>840179958036</v>
      </c>
      <c r="D3408" s="90">
        <v>50</v>
      </c>
      <c r="E3408" s="75" t="s">
        <v>5494</v>
      </c>
    </row>
    <row r="3409" spans="1:5">
      <c r="A3409" s="84">
        <v>15529491</v>
      </c>
      <c r="B3409" s="85" t="s">
        <v>2614</v>
      </c>
      <c r="C3409" s="85">
        <v>840179958043</v>
      </c>
      <c r="D3409" s="90">
        <v>50</v>
      </c>
      <c r="E3409" s="75" t="s">
        <v>5494</v>
      </c>
    </row>
    <row r="3410" spans="1:5">
      <c r="A3410" s="88">
        <v>201827182</v>
      </c>
      <c r="B3410" s="85" t="s">
        <v>5132</v>
      </c>
      <c r="C3410" s="85">
        <v>840179958050</v>
      </c>
      <c r="D3410" s="90">
        <v>50</v>
      </c>
      <c r="E3410" s="75" t="s">
        <v>5494</v>
      </c>
    </row>
    <row r="3411" spans="1:5">
      <c r="A3411" s="84">
        <v>201826331</v>
      </c>
      <c r="B3411" s="85" t="s">
        <v>5133</v>
      </c>
      <c r="C3411" s="85">
        <v>840179958067</v>
      </c>
      <c r="D3411" s="90">
        <v>50</v>
      </c>
      <c r="E3411" s="75" t="s">
        <v>5494</v>
      </c>
    </row>
    <row r="3412" spans="1:5">
      <c r="A3412" s="84">
        <v>15529496</v>
      </c>
      <c r="B3412" s="85" t="s">
        <v>5134</v>
      </c>
      <c r="C3412" s="85">
        <v>840179958074</v>
      </c>
      <c r="D3412" s="90">
        <v>50</v>
      </c>
      <c r="E3412" s="75" t="s">
        <v>5494</v>
      </c>
    </row>
    <row r="3413" spans="1:5">
      <c r="A3413" s="84">
        <v>15529495</v>
      </c>
      <c r="B3413" s="85" t="s">
        <v>2615</v>
      </c>
      <c r="C3413" s="85">
        <v>840179958081</v>
      </c>
      <c r="D3413" s="90">
        <v>50</v>
      </c>
      <c r="E3413" s="75" t="s">
        <v>5494</v>
      </c>
    </row>
    <row r="3414" spans="1:5">
      <c r="A3414" s="84">
        <v>201827184</v>
      </c>
      <c r="B3414" s="85" t="s">
        <v>2616</v>
      </c>
      <c r="C3414" s="85">
        <v>840179958098</v>
      </c>
      <c r="D3414" s="90">
        <v>50</v>
      </c>
      <c r="E3414" s="75" t="s">
        <v>5494</v>
      </c>
    </row>
    <row r="3415" spans="1:5">
      <c r="A3415" s="84">
        <v>201826333</v>
      </c>
      <c r="B3415" s="85" t="s">
        <v>5135</v>
      </c>
      <c r="C3415" s="85">
        <v>840179958104</v>
      </c>
      <c r="D3415" s="90">
        <v>50</v>
      </c>
      <c r="E3415" s="75" t="s">
        <v>5494</v>
      </c>
    </row>
    <row r="3416" spans="1:5">
      <c r="A3416" s="84">
        <v>15529494</v>
      </c>
      <c r="B3416" s="85" t="s">
        <v>2617</v>
      </c>
      <c r="C3416" s="85">
        <v>840179958111</v>
      </c>
      <c r="D3416" s="90">
        <v>50</v>
      </c>
      <c r="E3416" s="75" t="s">
        <v>5494</v>
      </c>
    </row>
    <row r="3417" spans="1:5">
      <c r="A3417" s="84">
        <v>15529493</v>
      </c>
      <c r="B3417" s="85" t="s">
        <v>5136</v>
      </c>
      <c r="C3417" s="85">
        <v>840179958128</v>
      </c>
      <c r="D3417" s="90">
        <v>50</v>
      </c>
      <c r="E3417" s="75" t="s">
        <v>5494</v>
      </c>
    </row>
    <row r="3418" spans="1:5">
      <c r="A3418" s="88">
        <v>201827183</v>
      </c>
      <c r="B3418" s="85" t="s">
        <v>2618</v>
      </c>
      <c r="C3418" s="85">
        <v>840179958135</v>
      </c>
      <c r="D3418" s="90">
        <v>50</v>
      </c>
      <c r="E3418" s="75" t="s">
        <v>5494</v>
      </c>
    </row>
    <row r="3419" spans="1:5">
      <c r="A3419" s="84">
        <v>201826332</v>
      </c>
      <c r="B3419" s="85" t="s">
        <v>5137</v>
      </c>
      <c r="C3419" s="85">
        <v>840179958142</v>
      </c>
      <c r="D3419" s="90">
        <v>50</v>
      </c>
      <c r="E3419" s="75" t="s">
        <v>5494</v>
      </c>
    </row>
    <row r="3420" spans="1:5">
      <c r="A3420" s="84">
        <v>15529526</v>
      </c>
      <c r="B3420" s="85" t="s">
        <v>2621</v>
      </c>
      <c r="C3420" s="85">
        <v>840179958197</v>
      </c>
      <c r="D3420" s="90">
        <v>50</v>
      </c>
      <c r="E3420" s="75" t="s">
        <v>5494</v>
      </c>
    </row>
    <row r="3421" spans="1:5">
      <c r="A3421" s="84">
        <v>15529525</v>
      </c>
      <c r="B3421" s="85" t="s">
        <v>2622</v>
      </c>
      <c r="C3421" s="85">
        <v>840179958203</v>
      </c>
      <c r="D3421" s="90">
        <v>50</v>
      </c>
      <c r="E3421" s="75" t="s">
        <v>5494</v>
      </c>
    </row>
    <row r="3422" spans="1:5">
      <c r="A3422" s="84">
        <v>201827197</v>
      </c>
      <c r="B3422" s="85" t="s">
        <v>2623</v>
      </c>
      <c r="C3422" s="85">
        <v>840179958210</v>
      </c>
      <c r="D3422" s="90">
        <v>50</v>
      </c>
      <c r="E3422" s="75" t="s">
        <v>5494</v>
      </c>
    </row>
    <row r="3423" spans="1:5">
      <c r="A3423" s="84">
        <v>201826346</v>
      </c>
      <c r="B3423" s="85" t="s">
        <v>2624</v>
      </c>
      <c r="C3423" s="85">
        <v>840179958227</v>
      </c>
      <c r="D3423" s="90">
        <v>50</v>
      </c>
      <c r="E3423" s="75" t="s">
        <v>5494</v>
      </c>
    </row>
    <row r="3424" spans="1:5">
      <c r="A3424" s="84">
        <v>15529502</v>
      </c>
      <c r="B3424" s="85" t="s">
        <v>2625</v>
      </c>
      <c r="C3424" s="85">
        <v>840179958234</v>
      </c>
      <c r="D3424" s="90">
        <v>50</v>
      </c>
      <c r="E3424" s="75" t="s">
        <v>5494</v>
      </c>
    </row>
    <row r="3425" spans="1:5">
      <c r="A3425" s="84">
        <v>15529501</v>
      </c>
      <c r="B3425" s="85" t="s">
        <v>2626</v>
      </c>
      <c r="C3425" s="85">
        <v>840179958241</v>
      </c>
      <c r="D3425" s="90">
        <v>50</v>
      </c>
      <c r="E3425" s="75" t="s">
        <v>5494</v>
      </c>
    </row>
    <row r="3426" spans="1:5">
      <c r="A3426" s="88">
        <v>201827187</v>
      </c>
      <c r="B3426" s="85" t="s">
        <v>2627</v>
      </c>
      <c r="C3426" s="85">
        <v>840179958258</v>
      </c>
      <c r="D3426" s="90">
        <v>50</v>
      </c>
      <c r="E3426" s="75" t="s">
        <v>5494</v>
      </c>
    </row>
    <row r="3427" spans="1:5">
      <c r="A3427" s="84">
        <v>201826336</v>
      </c>
      <c r="B3427" s="85" t="s">
        <v>2628</v>
      </c>
      <c r="C3427" s="85">
        <v>840179958265</v>
      </c>
      <c r="D3427" s="90">
        <v>50</v>
      </c>
      <c r="E3427" s="75" t="s">
        <v>5494</v>
      </c>
    </row>
    <row r="3428" spans="1:5">
      <c r="A3428" s="84">
        <v>15529504</v>
      </c>
      <c r="B3428" s="85" t="s">
        <v>2629</v>
      </c>
      <c r="C3428" s="85">
        <v>840179958272</v>
      </c>
      <c r="D3428" s="90">
        <v>50</v>
      </c>
      <c r="E3428" s="75" t="s">
        <v>5494</v>
      </c>
    </row>
    <row r="3429" spans="1:5">
      <c r="A3429" s="84">
        <v>15529503</v>
      </c>
      <c r="B3429" s="85" t="s">
        <v>2630</v>
      </c>
      <c r="C3429" s="85">
        <v>840179958289</v>
      </c>
      <c r="D3429" s="90">
        <v>50</v>
      </c>
      <c r="E3429" s="75" t="s">
        <v>5494</v>
      </c>
    </row>
    <row r="3430" spans="1:5">
      <c r="A3430" s="84">
        <v>201829072</v>
      </c>
      <c r="B3430" s="85" t="s">
        <v>2631</v>
      </c>
      <c r="C3430" s="85">
        <v>840179958296</v>
      </c>
      <c r="D3430" s="90">
        <v>50</v>
      </c>
      <c r="E3430" s="75" t="s">
        <v>5494</v>
      </c>
    </row>
    <row r="3431" spans="1:5">
      <c r="A3431" s="84">
        <v>201828405</v>
      </c>
      <c r="B3431" s="85" t="s">
        <v>2632</v>
      </c>
      <c r="C3431" s="85">
        <v>840179958302</v>
      </c>
      <c r="D3431" s="90">
        <v>50</v>
      </c>
      <c r="E3431" s="75" t="s">
        <v>5494</v>
      </c>
    </row>
    <row r="3432" spans="1:5">
      <c r="A3432" s="84">
        <v>15529506</v>
      </c>
      <c r="B3432" s="85" t="s">
        <v>5138</v>
      </c>
      <c r="C3432" s="85">
        <v>840179958319</v>
      </c>
      <c r="D3432" s="90">
        <v>50</v>
      </c>
      <c r="E3432" s="75" t="s">
        <v>5494</v>
      </c>
    </row>
    <row r="3433" spans="1:5">
      <c r="A3433" s="84">
        <v>15529505</v>
      </c>
      <c r="B3433" s="85" t="s">
        <v>2633</v>
      </c>
      <c r="C3433" s="85">
        <v>840179958326</v>
      </c>
      <c r="D3433" s="90">
        <v>50</v>
      </c>
      <c r="E3433" s="75" t="s">
        <v>5494</v>
      </c>
    </row>
    <row r="3434" spans="1:5">
      <c r="A3434" s="88">
        <v>201827188</v>
      </c>
      <c r="B3434" s="85" t="s">
        <v>2634</v>
      </c>
      <c r="C3434" s="85">
        <v>840179958333</v>
      </c>
      <c r="D3434" s="90">
        <v>50</v>
      </c>
      <c r="E3434" s="75" t="s">
        <v>5494</v>
      </c>
    </row>
    <row r="3435" spans="1:5">
      <c r="A3435" s="84">
        <v>201826337</v>
      </c>
      <c r="B3435" s="85" t="s">
        <v>2635</v>
      </c>
      <c r="C3435" s="85">
        <v>840179958340</v>
      </c>
      <c r="D3435" s="90">
        <v>50</v>
      </c>
      <c r="E3435" s="75" t="s">
        <v>5494</v>
      </c>
    </row>
    <row r="3436" spans="1:5">
      <c r="A3436" s="100">
        <v>204899738</v>
      </c>
      <c r="B3436" s="100" t="s">
        <v>8161</v>
      </c>
      <c r="C3436" s="100" t="s">
        <v>8162</v>
      </c>
      <c r="D3436" s="90">
        <v>50</v>
      </c>
      <c r="E3436" s="75" t="s">
        <v>5494</v>
      </c>
    </row>
    <row r="3437" spans="1:5">
      <c r="A3437" s="100">
        <v>204899739</v>
      </c>
      <c r="B3437" s="100" t="s">
        <v>8163</v>
      </c>
      <c r="C3437" s="100" t="s">
        <v>8164</v>
      </c>
      <c r="D3437" s="90">
        <v>50</v>
      </c>
      <c r="E3437" s="75" t="s">
        <v>5494</v>
      </c>
    </row>
    <row r="3438" spans="1:5">
      <c r="A3438" s="100">
        <v>204899740</v>
      </c>
      <c r="B3438" s="100" t="s">
        <v>8165</v>
      </c>
      <c r="C3438" s="100" t="s">
        <v>8166</v>
      </c>
      <c r="D3438" s="90">
        <v>50</v>
      </c>
      <c r="E3438" s="75" t="s">
        <v>5494</v>
      </c>
    </row>
    <row r="3439" spans="1:5">
      <c r="A3439" s="100">
        <v>204899741</v>
      </c>
      <c r="B3439" s="100" t="s">
        <v>8167</v>
      </c>
      <c r="C3439" s="100" t="s">
        <v>8168</v>
      </c>
      <c r="D3439" s="90">
        <v>50</v>
      </c>
      <c r="E3439" s="75" t="s">
        <v>5494</v>
      </c>
    </row>
    <row r="3440" spans="1:5">
      <c r="A3440" s="84">
        <v>15529512</v>
      </c>
      <c r="B3440" s="85" t="s">
        <v>2636</v>
      </c>
      <c r="C3440" s="85">
        <v>840179958432</v>
      </c>
      <c r="D3440" s="90">
        <v>50</v>
      </c>
      <c r="E3440" s="75" t="s">
        <v>5494</v>
      </c>
    </row>
    <row r="3441" spans="1:5">
      <c r="A3441" s="84">
        <v>15529511</v>
      </c>
      <c r="B3441" s="85" t="s">
        <v>2637</v>
      </c>
      <c r="C3441" s="85">
        <v>840179958449</v>
      </c>
      <c r="D3441" s="90">
        <v>50</v>
      </c>
      <c r="E3441" s="75" t="s">
        <v>5494</v>
      </c>
    </row>
    <row r="3442" spans="1:5">
      <c r="A3442" s="84">
        <v>201827190</v>
      </c>
      <c r="B3442" s="85" t="s">
        <v>2638</v>
      </c>
      <c r="C3442" s="85">
        <v>840179958456</v>
      </c>
      <c r="D3442" s="90">
        <v>50</v>
      </c>
      <c r="E3442" s="75" t="s">
        <v>5494</v>
      </c>
    </row>
    <row r="3443" spans="1:5">
      <c r="A3443" s="84">
        <v>201826339</v>
      </c>
      <c r="B3443" s="85" t="s">
        <v>2639</v>
      </c>
      <c r="C3443" s="85">
        <v>840179958463</v>
      </c>
      <c r="D3443" s="90">
        <v>50</v>
      </c>
      <c r="E3443" s="75" t="s">
        <v>5494</v>
      </c>
    </row>
    <row r="3444" spans="1:5">
      <c r="A3444" s="84">
        <v>15529514</v>
      </c>
      <c r="B3444" s="85" t="s">
        <v>5139</v>
      </c>
      <c r="C3444" s="85">
        <v>840179958470</v>
      </c>
      <c r="D3444" s="90">
        <v>50</v>
      </c>
      <c r="E3444" s="75" t="s">
        <v>5494</v>
      </c>
    </row>
    <row r="3445" spans="1:5">
      <c r="A3445" s="84">
        <v>15529513</v>
      </c>
      <c r="B3445" s="85" t="s">
        <v>2640</v>
      </c>
      <c r="C3445" s="85">
        <v>840179958487</v>
      </c>
      <c r="D3445" s="90">
        <v>50</v>
      </c>
      <c r="E3445" s="75" t="s">
        <v>5494</v>
      </c>
    </row>
    <row r="3446" spans="1:5">
      <c r="A3446" s="84">
        <v>201827191</v>
      </c>
      <c r="B3446" s="85" t="s">
        <v>2641</v>
      </c>
      <c r="C3446" s="85">
        <v>840179958494</v>
      </c>
      <c r="D3446" s="90">
        <v>50</v>
      </c>
      <c r="E3446" s="75" t="s">
        <v>5494</v>
      </c>
    </row>
    <row r="3447" spans="1:5">
      <c r="A3447" s="84">
        <v>201826340</v>
      </c>
      <c r="B3447" s="85" t="s">
        <v>2642</v>
      </c>
      <c r="C3447" s="85">
        <v>840179958500</v>
      </c>
      <c r="D3447" s="90">
        <v>50</v>
      </c>
      <c r="E3447" s="75" t="s">
        <v>5494</v>
      </c>
    </row>
    <row r="3448" spans="1:5">
      <c r="A3448" s="84">
        <v>15529516</v>
      </c>
      <c r="B3448" s="85" t="s">
        <v>2643</v>
      </c>
      <c r="C3448" s="85">
        <v>840179958517</v>
      </c>
      <c r="D3448" s="90">
        <v>50</v>
      </c>
      <c r="E3448" s="75" t="s">
        <v>5494</v>
      </c>
    </row>
    <row r="3449" spans="1:5">
      <c r="A3449" s="84">
        <v>15529515</v>
      </c>
      <c r="B3449" s="85" t="s">
        <v>5140</v>
      </c>
      <c r="C3449" s="85">
        <v>840179958524</v>
      </c>
      <c r="D3449" s="90">
        <v>50</v>
      </c>
      <c r="E3449" s="75" t="s">
        <v>5494</v>
      </c>
    </row>
    <row r="3450" spans="1:5">
      <c r="A3450" s="84">
        <v>201827192</v>
      </c>
      <c r="B3450" s="85" t="s">
        <v>2644</v>
      </c>
      <c r="C3450" s="85">
        <v>840179958531</v>
      </c>
      <c r="D3450" s="90">
        <v>50</v>
      </c>
      <c r="E3450" s="75" t="s">
        <v>5494</v>
      </c>
    </row>
    <row r="3451" spans="1:5">
      <c r="A3451" s="84">
        <v>201826341</v>
      </c>
      <c r="B3451" s="85" t="s">
        <v>2645</v>
      </c>
      <c r="C3451" s="85">
        <v>840179958548</v>
      </c>
      <c r="D3451" s="90">
        <v>50</v>
      </c>
      <c r="E3451" s="75" t="s">
        <v>5494</v>
      </c>
    </row>
    <row r="3452" spans="1:5">
      <c r="A3452" s="84">
        <v>15529518</v>
      </c>
      <c r="B3452" s="85" t="s">
        <v>2646</v>
      </c>
      <c r="C3452" s="85">
        <v>840179958555</v>
      </c>
      <c r="D3452" s="90">
        <v>50</v>
      </c>
      <c r="E3452" s="75" t="s">
        <v>5494</v>
      </c>
    </row>
    <row r="3453" spans="1:5">
      <c r="A3453" s="84">
        <v>15529517</v>
      </c>
      <c r="B3453" s="85" t="s">
        <v>2647</v>
      </c>
      <c r="C3453" s="85">
        <v>840179958562</v>
      </c>
      <c r="D3453" s="90">
        <v>50</v>
      </c>
      <c r="E3453" s="75" t="s">
        <v>5494</v>
      </c>
    </row>
    <row r="3454" spans="1:5">
      <c r="A3454" s="84">
        <v>201827193</v>
      </c>
      <c r="B3454" s="85" t="s">
        <v>2648</v>
      </c>
      <c r="C3454" s="85">
        <v>840179958579</v>
      </c>
      <c r="D3454" s="90">
        <v>50</v>
      </c>
      <c r="E3454" s="75" t="s">
        <v>5494</v>
      </c>
    </row>
    <row r="3455" spans="1:5">
      <c r="A3455" s="84">
        <v>201826342</v>
      </c>
      <c r="B3455" s="85" t="s">
        <v>5141</v>
      </c>
      <c r="C3455" s="85">
        <v>840179958586</v>
      </c>
      <c r="D3455" s="90">
        <v>50</v>
      </c>
      <c r="E3455" s="75" t="s">
        <v>5494</v>
      </c>
    </row>
    <row r="3456" spans="1:5">
      <c r="A3456" s="84">
        <v>15529520</v>
      </c>
      <c r="B3456" s="85" t="s">
        <v>2649</v>
      </c>
      <c r="C3456" s="85">
        <v>840179958593</v>
      </c>
      <c r="D3456" s="90">
        <v>50</v>
      </c>
      <c r="E3456" s="75" t="s">
        <v>5494</v>
      </c>
    </row>
    <row r="3457" spans="1:5">
      <c r="A3457" s="84">
        <v>15529519</v>
      </c>
      <c r="B3457" s="85" t="s">
        <v>2650</v>
      </c>
      <c r="C3457" s="85">
        <v>840179958609</v>
      </c>
      <c r="D3457" s="90">
        <v>50</v>
      </c>
      <c r="E3457" s="75" t="s">
        <v>5494</v>
      </c>
    </row>
    <row r="3458" spans="1:5">
      <c r="A3458" s="84">
        <v>201827194</v>
      </c>
      <c r="B3458" s="85" t="s">
        <v>2651</v>
      </c>
      <c r="C3458" s="85">
        <v>840179958616</v>
      </c>
      <c r="D3458" s="90">
        <v>50</v>
      </c>
      <c r="E3458" s="75" t="s">
        <v>5494</v>
      </c>
    </row>
    <row r="3459" spans="1:5">
      <c r="A3459" s="84">
        <v>201826343</v>
      </c>
      <c r="B3459" s="85" t="s">
        <v>5142</v>
      </c>
      <c r="C3459" s="85">
        <v>840179958623</v>
      </c>
      <c r="D3459" s="90">
        <v>50</v>
      </c>
      <c r="E3459" s="75" t="s">
        <v>5494</v>
      </c>
    </row>
    <row r="3460" spans="1:5">
      <c r="A3460" s="84">
        <v>15529524</v>
      </c>
      <c r="B3460" s="85" t="s">
        <v>2652</v>
      </c>
      <c r="C3460" s="85">
        <v>840179958630</v>
      </c>
      <c r="D3460" s="90">
        <v>50</v>
      </c>
      <c r="E3460" s="75" t="s">
        <v>5494</v>
      </c>
    </row>
    <row r="3461" spans="1:5">
      <c r="A3461" s="84">
        <v>15529523</v>
      </c>
      <c r="B3461" s="85" t="s">
        <v>5143</v>
      </c>
      <c r="C3461" s="85">
        <v>840179958647</v>
      </c>
      <c r="D3461" s="90">
        <v>50</v>
      </c>
      <c r="E3461" s="75" t="s">
        <v>5494</v>
      </c>
    </row>
    <row r="3462" spans="1:5">
      <c r="A3462" s="84">
        <v>201827196</v>
      </c>
      <c r="B3462" s="85" t="s">
        <v>5144</v>
      </c>
      <c r="C3462" s="85">
        <v>840179958654</v>
      </c>
      <c r="D3462" s="90">
        <v>50</v>
      </c>
      <c r="E3462" s="75" t="s">
        <v>5494</v>
      </c>
    </row>
    <row r="3463" spans="1:5">
      <c r="A3463" s="84">
        <v>201826345</v>
      </c>
      <c r="B3463" s="85" t="s">
        <v>5145</v>
      </c>
      <c r="C3463" s="85">
        <v>840179958661</v>
      </c>
      <c r="D3463" s="90">
        <v>50</v>
      </c>
      <c r="E3463" s="75" t="s">
        <v>5494</v>
      </c>
    </row>
    <row r="3464" spans="1:5">
      <c r="A3464" s="84">
        <v>15529528</v>
      </c>
      <c r="B3464" s="85" t="s">
        <v>5146</v>
      </c>
      <c r="C3464" s="85">
        <v>840179958715</v>
      </c>
      <c r="D3464" s="90">
        <v>50</v>
      </c>
      <c r="E3464" s="75" t="s">
        <v>5494</v>
      </c>
    </row>
    <row r="3465" spans="1:5">
      <c r="A3465" s="84">
        <v>15529527</v>
      </c>
      <c r="B3465" s="85" t="s">
        <v>5147</v>
      </c>
      <c r="C3465" s="85">
        <v>840179958722</v>
      </c>
      <c r="D3465" s="90">
        <v>50</v>
      </c>
      <c r="E3465" s="75" t="s">
        <v>5494</v>
      </c>
    </row>
    <row r="3466" spans="1:5">
      <c r="A3466" s="84">
        <v>201827198</v>
      </c>
      <c r="B3466" s="85" t="s">
        <v>2653</v>
      </c>
      <c r="C3466" s="85">
        <v>840179958739</v>
      </c>
      <c r="D3466" s="90">
        <v>50</v>
      </c>
      <c r="E3466" s="75" t="s">
        <v>5494</v>
      </c>
    </row>
    <row r="3467" spans="1:5">
      <c r="A3467" s="84">
        <v>201826347</v>
      </c>
      <c r="B3467" s="85" t="s">
        <v>5148</v>
      </c>
      <c r="C3467" s="85">
        <v>840179958746</v>
      </c>
      <c r="D3467" s="90">
        <v>50</v>
      </c>
      <c r="E3467" s="75" t="s">
        <v>5494</v>
      </c>
    </row>
    <row r="3468" spans="1:5">
      <c r="A3468" s="84">
        <v>15529530</v>
      </c>
      <c r="B3468" s="85" t="s">
        <v>5149</v>
      </c>
      <c r="C3468" s="85">
        <v>840179958753</v>
      </c>
      <c r="D3468" s="90">
        <v>50</v>
      </c>
      <c r="E3468" s="75" t="s">
        <v>5494</v>
      </c>
    </row>
    <row r="3469" spans="1:5">
      <c r="A3469" s="84">
        <v>15529529</v>
      </c>
      <c r="B3469" s="85" t="s">
        <v>5150</v>
      </c>
      <c r="C3469" s="85">
        <v>840179958760</v>
      </c>
      <c r="D3469" s="90">
        <v>50</v>
      </c>
      <c r="E3469" s="75" t="s">
        <v>5494</v>
      </c>
    </row>
    <row r="3470" spans="1:5">
      <c r="A3470" s="84">
        <v>201827199</v>
      </c>
      <c r="B3470" s="85" t="s">
        <v>5151</v>
      </c>
      <c r="C3470" s="85">
        <v>840179958777</v>
      </c>
      <c r="D3470" s="90">
        <v>50</v>
      </c>
      <c r="E3470" s="75" t="s">
        <v>5494</v>
      </c>
    </row>
    <row r="3471" spans="1:5">
      <c r="A3471" s="84">
        <v>201826348</v>
      </c>
      <c r="B3471" s="85" t="s">
        <v>5152</v>
      </c>
      <c r="C3471" s="85">
        <v>840179958784</v>
      </c>
      <c r="D3471" s="90">
        <v>50</v>
      </c>
      <c r="E3471" s="75" t="s">
        <v>5494</v>
      </c>
    </row>
    <row r="3472" spans="1:5">
      <c r="A3472" s="84">
        <v>15529916</v>
      </c>
      <c r="B3472" s="85" t="s">
        <v>2654</v>
      </c>
      <c r="C3472" s="85">
        <v>840179958791</v>
      </c>
      <c r="D3472" s="90">
        <v>50</v>
      </c>
      <c r="E3472" s="75" t="s">
        <v>5494</v>
      </c>
    </row>
    <row r="3473" spans="1:5">
      <c r="A3473" s="84">
        <v>15529915</v>
      </c>
      <c r="B3473" s="85" t="s">
        <v>5153</v>
      </c>
      <c r="C3473" s="85">
        <v>840179958807</v>
      </c>
      <c r="D3473" s="90">
        <v>50</v>
      </c>
      <c r="E3473" s="75" t="s">
        <v>5494</v>
      </c>
    </row>
    <row r="3474" spans="1:5">
      <c r="A3474" s="84">
        <v>201827200</v>
      </c>
      <c r="B3474" s="85" t="s">
        <v>2655</v>
      </c>
      <c r="C3474" s="85">
        <v>840179958814</v>
      </c>
      <c r="D3474" s="90">
        <v>50</v>
      </c>
      <c r="E3474" s="75" t="s">
        <v>5494</v>
      </c>
    </row>
    <row r="3475" spans="1:5">
      <c r="A3475" s="84">
        <v>201826349</v>
      </c>
      <c r="B3475" s="85" t="s">
        <v>2656</v>
      </c>
      <c r="C3475" s="85">
        <v>840179958821</v>
      </c>
      <c r="D3475" s="90">
        <v>50</v>
      </c>
      <c r="E3475" s="75" t="s">
        <v>5494</v>
      </c>
    </row>
    <row r="3476" spans="1:5">
      <c r="A3476" s="84">
        <v>15529920</v>
      </c>
      <c r="B3476" s="85" t="s">
        <v>5154</v>
      </c>
      <c r="C3476" s="85">
        <v>840179958838</v>
      </c>
      <c r="D3476" s="90">
        <v>50</v>
      </c>
      <c r="E3476" s="75" t="s">
        <v>5494</v>
      </c>
    </row>
    <row r="3477" spans="1:5">
      <c r="A3477" s="84">
        <v>15529919</v>
      </c>
      <c r="B3477" s="85" t="s">
        <v>5155</v>
      </c>
      <c r="C3477" s="85">
        <v>840179958845</v>
      </c>
      <c r="D3477" s="90">
        <v>50</v>
      </c>
      <c r="E3477" s="75" t="s">
        <v>5494</v>
      </c>
    </row>
    <row r="3478" spans="1:5">
      <c r="A3478" s="84">
        <v>201827202</v>
      </c>
      <c r="B3478" s="85" t="s">
        <v>5156</v>
      </c>
      <c r="C3478" s="85">
        <v>840179958852</v>
      </c>
      <c r="D3478" s="90">
        <v>50</v>
      </c>
      <c r="E3478" s="75" t="s">
        <v>5494</v>
      </c>
    </row>
    <row r="3479" spans="1:5">
      <c r="A3479" s="84">
        <v>201826351</v>
      </c>
      <c r="B3479" s="85" t="s">
        <v>5157</v>
      </c>
      <c r="C3479" s="85">
        <v>840179958869</v>
      </c>
      <c r="D3479" s="90">
        <v>50</v>
      </c>
      <c r="E3479" s="75" t="s">
        <v>5494</v>
      </c>
    </row>
    <row r="3480" spans="1:5">
      <c r="A3480" s="84">
        <v>15530530</v>
      </c>
      <c r="B3480" s="85" t="s">
        <v>2657</v>
      </c>
      <c r="C3480" s="85">
        <v>840179958876</v>
      </c>
      <c r="D3480" s="90">
        <v>50</v>
      </c>
      <c r="E3480" s="75" t="s">
        <v>5494</v>
      </c>
    </row>
    <row r="3481" spans="1:5">
      <c r="A3481" s="84">
        <v>15530529</v>
      </c>
      <c r="B3481" s="85" t="s">
        <v>2658</v>
      </c>
      <c r="C3481" s="85">
        <v>840179958883</v>
      </c>
      <c r="D3481" s="90">
        <v>50</v>
      </c>
      <c r="E3481" s="75" t="s">
        <v>5494</v>
      </c>
    </row>
    <row r="3482" spans="1:5">
      <c r="A3482" s="84">
        <v>201828126</v>
      </c>
      <c r="B3482" s="85" t="s">
        <v>2659</v>
      </c>
      <c r="C3482" s="85">
        <v>840179958890</v>
      </c>
      <c r="D3482" s="90">
        <v>50</v>
      </c>
      <c r="E3482" s="75" t="s">
        <v>5494</v>
      </c>
    </row>
    <row r="3483" spans="1:5">
      <c r="A3483" s="84">
        <v>201827207</v>
      </c>
      <c r="B3483" s="85" t="s">
        <v>5158</v>
      </c>
      <c r="C3483" s="85">
        <v>840179958906</v>
      </c>
      <c r="D3483" s="90">
        <v>50</v>
      </c>
      <c r="E3483" s="75" t="s">
        <v>5494</v>
      </c>
    </row>
    <row r="3484" spans="1:5">
      <c r="A3484" s="84">
        <v>15529922</v>
      </c>
      <c r="B3484" s="85" t="s">
        <v>5159</v>
      </c>
      <c r="C3484" s="85">
        <v>840179958913</v>
      </c>
      <c r="D3484" s="90">
        <v>50</v>
      </c>
      <c r="E3484" s="75" t="s">
        <v>5494</v>
      </c>
    </row>
    <row r="3485" spans="1:5">
      <c r="A3485" s="84">
        <v>15529921</v>
      </c>
      <c r="B3485" s="85" t="s">
        <v>2660</v>
      </c>
      <c r="C3485" s="85">
        <v>840179958920</v>
      </c>
      <c r="D3485" s="90">
        <v>50</v>
      </c>
      <c r="E3485" s="75" t="s">
        <v>5494</v>
      </c>
    </row>
    <row r="3486" spans="1:5">
      <c r="A3486" s="84">
        <v>201827498</v>
      </c>
      <c r="B3486" s="85" t="s">
        <v>2661</v>
      </c>
      <c r="C3486" s="85">
        <v>840179958937</v>
      </c>
      <c r="D3486" s="90">
        <v>50</v>
      </c>
      <c r="E3486" s="75" t="s">
        <v>5494</v>
      </c>
    </row>
    <row r="3487" spans="1:5">
      <c r="A3487" s="84">
        <v>201827203</v>
      </c>
      <c r="B3487" s="85" t="s">
        <v>2662</v>
      </c>
      <c r="C3487" s="85">
        <v>840179958944</v>
      </c>
      <c r="D3487" s="90">
        <v>50</v>
      </c>
      <c r="E3487" s="75" t="s">
        <v>5494</v>
      </c>
    </row>
    <row r="3488" spans="1:5">
      <c r="A3488" s="84">
        <v>15530524</v>
      </c>
      <c r="B3488" s="85" t="s">
        <v>5160</v>
      </c>
      <c r="C3488" s="85">
        <v>840179958951</v>
      </c>
      <c r="D3488" s="90">
        <v>50</v>
      </c>
      <c r="E3488" s="75" t="s">
        <v>5494</v>
      </c>
    </row>
    <row r="3489" spans="1:5">
      <c r="A3489" s="84">
        <v>15530523</v>
      </c>
      <c r="B3489" s="85" t="s">
        <v>5161</v>
      </c>
      <c r="C3489" s="85">
        <v>840179958968</v>
      </c>
      <c r="D3489" s="90">
        <v>50</v>
      </c>
      <c r="E3489" s="75" t="s">
        <v>5494</v>
      </c>
    </row>
    <row r="3490" spans="1:5">
      <c r="A3490" s="84">
        <v>201827499</v>
      </c>
      <c r="B3490" s="85" t="s">
        <v>5162</v>
      </c>
      <c r="C3490" s="85">
        <v>840179958975</v>
      </c>
      <c r="D3490" s="90">
        <v>50</v>
      </c>
      <c r="E3490" s="75" t="s">
        <v>5494</v>
      </c>
    </row>
    <row r="3491" spans="1:5">
      <c r="A3491" s="84">
        <v>201827204</v>
      </c>
      <c r="B3491" s="85" t="s">
        <v>2663</v>
      </c>
      <c r="C3491" s="85">
        <v>840179958982</v>
      </c>
      <c r="D3491" s="90">
        <v>50</v>
      </c>
      <c r="E3491" s="75" t="s">
        <v>5494</v>
      </c>
    </row>
    <row r="3492" spans="1:5">
      <c r="A3492" s="84">
        <v>15530528</v>
      </c>
      <c r="B3492" s="85" t="s">
        <v>5163</v>
      </c>
      <c r="C3492" s="85">
        <v>840179958999</v>
      </c>
      <c r="D3492" s="90">
        <v>50</v>
      </c>
      <c r="E3492" s="75" t="s">
        <v>5494</v>
      </c>
    </row>
    <row r="3493" spans="1:5">
      <c r="A3493" s="84">
        <v>15530527</v>
      </c>
      <c r="B3493" s="85" t="s">
        <v>2664</v>
      </c>
      <c r="C3493" s="85">
        <v>840179959002</v>
      </c>
      <c r="D3493" s="90">
        <v>50</v>
      </c>
      <c r="E3493" s="75" t="s">
        <v>5494</v>
      </c>
    </row>
    <row r="3494" spans="1:5">
      <c r="A3494" s="84">
        <v>201828125</v>
      </c>
      <c r="B3494" s="85" t="s">
        <v>5164</v>
      </c>
      <c r="C3494" s="85">
        <v>840179959019</v>
      </c>
      <c r="D3494" s="90">
        <v>50</v>
      </c>
      <c r="E3494" s="75" t="s">
        <v>5494</v>
      </c>
    </row>
    <row r="3495" spans="1:5">
      <c r="A3495" s="84">
        <v>201827206</v>
      </c>
      <c r="B3495" s="85" t="s">
        <v>2665</v>
      </c>
      <c r="C3495" s="85">
        <v>840179959026</v>
      </c>
      <c r="D3495" s="90">
        <v>50</v>
      </c>
      <c r="E3495" s="75" t="s">
        <v>5494</v>
      </c>
    </row>
    <row r="3496" spans="1:5">
      <c r="A3496" s="84">
        <v>15530526</v>
      </c>
      <c r="B3496" s="85" t="s">
        <v>2666</v>
      </c>
      <c r="C3496" s="85">
        <v>840179959033</v>
      </c>
      <c r="D3496" s="90">
        <v>50</v>
      </c>
      <c r="E3496" s="75" t="s">
        <v>5494</v>
      </c>
    </row>
    <row r="3497" spans="1:5">
      <c r="A3497" s="84">
        <v>15530525</v>
      </c>
      <c r="B3497" s="85" t="s">
        <v>5165</v>
      </c>
      <c r="C3497" s="85">
        <v>840179959040</v>
      </c>
      <c r="D3497" s="90">
        <v>50</v>
      </c>
      <c r="E3497" s="75" t="s">
        <v>5494</v>
      </c>
    </row>
    <row r="3498" spans="1:5">
      <c r="A3498" s="84">
        <v>201828124</v>
      </c>
      <c r="B3498" s="85" t="s">
        <v>5166</v>
      </c>
      <c r="C3498" s="85">
        <v>840179959057</v>
      </c>
      <c r="D3498" s="90">
        <v>50</v>
      </c>
      <c r="E3498" s="75" t="s">
        <v>5494</v>
      </c>
    </row>
    <row r="3499" spans="1:5">
      <c r="A3499" s="84">
        <v>201827205</v>
      </c>
      <c r="B3499" s="85" t="s">
        <v>2667</v>
      </c>
      <c r="C3499" s="85">
        <v>840179959064</v>
      </c>
      <c r="D3499" s="90">
        <v>50</v>
      </c>
      <c r="E3499" s="75" t="s">
        <v>5494</v>
      </c>
    </row>
    <row r="3500" spans="1:5">
      <c r="A3500" s="84">
        <v>15530556</v>
      </c>
      <c r="B3500" s="85" t="s">
        <v>5167</v>
      </c>
      <c r="C3500" s="85">
        <v>840179959118</v>
      </c>
      <c r="D3500" s="90">
        <v>50</v>
      </c>
      <c r="E3500" s="75" t="s">
        <v>5494</v>
      </c>
    </row>
    <row r="3501" spans="1:5">
      <c r="A3501" s="84">
        <v>15530555</v>
      </c>
      <c r="B3501" s="85" t="s">
        <v>5168</v>
      </c>
      <c r="C3501" s="85">
        <v>840179959125</v>
      </c>
      <c r="D3501" s="90">
        <v>50</v>
      </c>
      <c r="E3501" s="75" t="s">
        <v>5494</v>
      </c>
    </row>
    <row r="3502" spans="1:5">
      <c r="A3502" s="84">
        <v>201828138</v>
      </c>
      <c r="B3502" s="85" t="s">
        <v>2669</v>
      </c>
      <c r="C3502" s="85">
        <v>840179959132</v>
      </c>
      <c r="D3502" s="90">
        <v>50</v>
      </c>
      <c r="E3502" s="75" t="s">
        <v>5494</v>
      </c>
    </row>
    <row r="3503" spans="1:5">
      <c r="A3503" s="84">
        <v>201827489</v>
      </c>
      <c r="B3503" s="85" t="s">
        <v>2670</v>
      </c>
      <c r="C3503" s="85">
        <v>840179959149</v>
      </c>
      <c r="D3503" s="90">
        <v>50</v>
      </c>
      <c r="E3503" s="75" t="s">
        <v>5494</v>
      </c>
    </row>
    <row r="3504" spans="1:5">
      <c r="A3504" s="84">
        <v>15530534</v>
      </c>
      <c r="B3504" s="85" t="s">
        <v>2671</v>
      </c>
      <c r="C3504" s="85">
        <v>840179959156</v>
      </c>
      <c r="D3504" s="90">
        <v>50</v>
      </c>
      <c r="E3504" s="75" t="s">
        <v>5494</v>
      </c>
    </row>
    <row r="3505" spans="1:5">
      <c r="A3505" s="84">
        <v>15530533</v>
      </c>
      <c r="B3505" s="85" t="s">
        <v>5169</v>
      </c>
      <c r="C3505" s="85">
        <v>840179959163</v>
      </c>
      <c r="D3505" s="90">
        <v>50</v>
      </c>
      <c r="E3505" s="75" t="s">
        <v>5494</v>
      </c>
    </row>
    <row r="3506" spans="1:5">
      <c r="A3506" s="84">
        <v>201828128</v>
      </c>
      <c r="B3506" s="85" t="s">
        <v>2672</v>
      </c>
      <c r="C3506" s="85">
        <v>840179959170</v>
      </c>
      <c r="D3506" s="90">
        <v>50</v>
      </c>
      <c r="E3506" s="75" t="s">
        <v>5494</v>
      </c>
    </row>
    <row r="3507" spans="1:5">
      <c r="A3507" s="84">
        <v>201827479</v>
      </c>
      <c r="B3507" s="85" t="s">
        <v>2673</v>
      </c>
      <c r="C3507" s="85">
        <v>840179959187</v>
      </c>
      <c r="D3507" s="90">
        <v>50</v>
      </c>
      <c r="E3507" s="75" t="s">
        <v>5494</v>
      </c>
    </row>
    <row r="3508" spans="1:5">
      <c r="A3508" s="84">
        <v>15530536</v>
      </c>
      <c r="B3508" s="85" t="s">
        <v>2674</v>
      </c>
      <c r="C3508" s="85">
        <v>840179959194</v>
      </c>
      <c r="D3508" s="90">
        <v>50</v>
      </c>
      <c r="E3508" s="75" t="s">
        <v>5494</v>
      </c>
    </row>
    <row r="3509" spans="1:5">
      <c r="A3509" s="84">
        <v>15530535</v>
      </c>
      <c r="B3509" s="85" t="s">
        <v>2675</v>
      </c>
      <c r="C3509" s="85">
        <v>840179959200</v>
      </c>
      <c r="D3509" s="90">
        <v>50</v>
      </c>
      <c r="E3509" s="75" t="s">
        <v>5494</v>
      </c>
    </row>
    <row r="3510" spans="1:5">
      <c r="A3510" s="84">
        <v>201829073</v>
      </c>
      <c r="B3510" s="85" t="s">
        <v>2676</v>
      </c>
      <c r="C3510" s="85">
        <v>840179959217</v>
      </c>
      <c r="D3510" s="90">
        <v>50</v>
      </c>
      <c r="E3510" s="75" t="s">
        <v>5494</v>
      </c>
    </row>
    <row r="3511" spans="1:5">
      <c r="A3511" s="84">
        <v>201828406</v>
      </c>
      <c r="B3511" s="85" t="s">
        <v>2677</v>
      </c>
      <c r="C3511" s="85">
        <v>840179959224</v>
      </c>
      <c r="D3511" s="90">
        <v>50</v>
      </c>
      <c r="E3511" s="75" t="s">
        <v>5494</v>
      </c>
    </row>
    <row r="3512" spans="1:5">
      <c r="A3512" s="84">
        <v>15530538</v>
      </c>
      <c r="B3512" s="85" t="s">
        <v>5170</v>
      </c>
      <c r="C3512" s="85">
        <v>840179959231</v>
      </c>
      <c r="D3512" s="90">
        <v>50</v>
      </c>
      <c r="E3512" s="75" t="s">
        <v>5494</v>
      </c>
    </row>
    <row r="3513" spans="1:5">
      <c r="A3513" s="84">
        <v>15530537</v>
      </c>
      <c r="B3513" s="85" t="s">
        <v>5171</v>
      </c>
      <c r="C3513" s="85">
        <v>840179959248</v>
      </c>
      <c r="D3513" s="90">
        <v>50</v>
      </c>
      <c r="E3513" s="75" t="s">
        <v>5494</v>
      </c>
    </row>
    <row r="3514" spans="1:5">
      <c r="A3514" s="84">
        <v>201828129</v>
      </c>
      <c r="B3514" s="85" t="s">
        <v>2678</v>
      </c>
      <c r="C3514" s="85">
        <v>840179959255</v>
      </c>
      <c r="D3514" s="90">
        <v>50</v>
      </c>
      <c r="E3514" s="75" t="s">
        <v>5494</v>
      </c>
    </row>
    <row r="3515" spans="1:5">
      <c r="A3515" s="84">
        <v>201827480</v>
      </c>
      <c r="B3515" s="85" t="s">
        <v>2679</v>
      </c>
      <c r="C3515" s="85">
        <v>840179959262</v>
      </c>
      <c r="D3515" s="90">
        <v>50</v>
      </c>
      <c r="E3515" s="75" t="s">
        <v>5494</v>
      </c>
    </row>
    <row r="3516" spans="1:5">
      <c r="A3516" s="100">
        <v>204899744</v>
      </c>
      <c r="B3516" s="100" t="s">
        <v>8169</v>
      </c>
      <c r="C3516" s="100" t="s">
        <v>8170</v>
      </c>
      <c r="D3516" s="90">
        <v>50</v>
      </c>
      <c r="E3516" s="75" t="s">
        <v>5494</v>
      </c>
    </row>
    <row r="3517" spans="1:5">
      <c r="A3517" s="100">
        <v>204899745</v>
      </c>
      <c r="B3517" s="100" t="s">
        <v>8171</v>
      </c>
      <c r="C3517" s="100" t="s">
        <v>8172</v>
      </c>
      <c r="D3517" s="90">
        <v>50</v>
      </c>
      <c r="E3517" s="75" t="s">
        <v>5494</v>
      </c>
    </row>
    <row r="3518" spans="1:5">
      <c r="A3518" s="100">
        <v>204899748</v>
      </c>
      <c r="B3518" s="100" t="s">
        <v>8173</v>
      </c>
      <c r="C3518" s="100" t="s">
        <v>8174</v>
      </c>
      <c r="D3518" s="90">
        <v>50</v>
      </c>
      <c r="E3518" s="75" t="s">
        <v>5494</v>
      </c>
    </row>
    <row r="3519" spans="1:5">
      <c r="A3519" s="100">
        <v>204899749</v>
      </c>
      <c r="B3519" s="100" t="s">
        <v>8175</v>
      </c>
      <c r="C3519" s="100" t="s">
        <v>8176</v>
      </c>
      <c r="D3519" s="90">
        <v>50</v>
      </c>
      <c r="E3519" s="75" t="s">
        <v>5494</v>
      </c>
    </row>
    <row r="3520" spans="1:5">
      <c r="A3520" s="84">
        <v>15530542</v>
      </c>
      <c r="B3520" s="85" t="s">
        <v>2680</v>
      </c>
      <c r="C3520" s="85">
        <v>840179959354</v>
      </c>
      <c r="D3520" s="90">
        <v>50</v>
      </c>
      <c r="E3520" s="75" t="s">
        <v>5494</v>
      </c>
    </row>
    <row r="3521" spans="1:5">
      <c r="A3521" s="84">
        <v>15530541</v>
      </c>
      <c r="B3521" s="85" t="s">
        <v>2681</v>
      </c>
      <c r="C3521" s="85">
        <v>840179959361</v>
      </c>
      <c r="D3521" s="90">
        <v>50</v>
      </c>
      <c r="E3521" s="75" t="s">
        <v>5494</v>
      </c>
    </row>
    <row r="3522" spans="1:5">
      <c r="A3522" s="84">
        <v>201828131</v>
      </c>
      <c r="B3522" s="85" t="s">
        <v>2682</v>
      </c>
      <c r="C3522" s="85">
        <v>840179959378</v>
      </c>
      <c r="D3522" s="90">
        <v>50</v>
      </c>
      <c r="E3522" s="75" t="s">
        <v>5494</v>
      </c>
    </row>
    <row r="3523" spans="1:5">
      <c r="A3523" s="84">
        <v>201827482</v>
      </c>
      <c r="B3523" s="85" t="s">
        <v>2683</v>
      </c>
      <c r="C3523" s="85">
        <v>840179959385</v>
      </c>
      <c r="D3523" s="90">
        <v>50</v>
      </c>
      <c r="E3523" s="75" t="s">
        <v>5494</v>
      </c>
    </row>
    <row r="3524" spans="1:5">
      <c r="A3524" s="84">
        <v>15530544</v>
      </c>
      <c r="B3524" s="85" t="s">
        <v>2684</v>
      </c>
      <c r="C3524" s="85">
        <v>840179959392</v>
      </c>
      <c r="D3524" s="90">
        <v>50</v>
      </c>
      <c r="E3524" s="75" t="s">
        <v>5494</v>
      </c>
    </row>
    <row r="3525" spans="1:5">
      <c r="A3525" s="84">
        <v>15530543</v>
      </c>
      <c r="B3525" s="85" t="s">
        <v>5172</v>
      </c>
      <c r="C3525" s="85">
        <v>840179959408</v>
      </c>
      <c r="D3525" s="90">
        <v>50</v>
      </c>
      <c r="E3525" s="75" t="s">
        <v>5494</v>
      </c>
    </row>
    <row r="3526" spans="1:5">
      <c r="A3526" s="84">
        <v>201828132</v>
      </c>
      <c r="B3526" s="85" t="s">
        <v>2685</v>
      </c>
      <c r="C3526" s="85">
        <v>840179959415</v>
      </c>
      <c r="D3526" s="90">
        <v>50</v>
      </c>
      <c r="E3526" s="75" t="s">
        <v>5494</v>
      </c>
    </row>
    <row r="3527" spans="1:5">
      <c r="A3527" s="84">
        <v>201827483</v>
      </c>
      <c r="B3527" s="85" t="s">
        <v>2686</v>
      </c>
      <c r="C3527" s="85">
        <v>840179959422</v>
      </c>
      <c r="D3527" s="90">
        <v>50</v>
      </c>
      <c r="E3527" s="75" t="s">
        <v>5494</v>
      </c>
    </row>
    <row r="3528" spans="1:5">
      <c r="A3528" s="84">
        <v>15530546</v>
      </c>
      <c r="B3528" s="85" t="s">
        <v>2687</v>
      </c>
      <c r="C3528" s="85">
        <v>840179959439</v>
      </c>
      <c r="D3528" s="90">
        <v>50</v>
      </c>
      <c r="E3528" s="75" t="s">
        <v>5494</v>
      </c>
    </row>
    <row r="3529" spans="1:5">
      <c r="A3529" s="84">
        <v>15530545</v>
      </c>
      <c r="B3529" s="85" t="s">
        <v>5173</v>
      </c>
      <c r="C3529" s="85">
        <v>840179959446</v>
      </c>
      <c r="D3529" s="90">
        <v>50</v>
      </c>
      <c r="E3529" s="75" t="s">
        <v>5494</v>
      </c>
    </row>
    <row r="3530" spans="1:5">
      <c r="A3530" s="84">
        <v>201828133</v>
      </c>
      <c r="B3530" s="85" t="s">
        <v>2688</v>
      </c>
      <c r="C3530" s="85">
        <v>840179959453</v>
      </c>
      <c r="D3530" s="90">
        <v>50</v>
      </c>
      <c r="E3530" s="75" t="s">
        <v>5494</v>
      </c>
    </row>
    <row r="3531" spans="1:5">
      <c r="A3531" s="84">
        <v>201827484</v>
      </c>
      <c r="B3531" s="85" t="s">
        <v>5174</v>
      </c>
      <c r="C3531" s="85">
        <v>840179959460</v>
      </c>
      <c r="D3531" s="90">
        <v>50</v>
      </c>
      <c r="E3531" s="75" t="s">
        <v>5494</v>
      </c>
    </row>
    <row r="3532" spans="1:5">
      <c r="A3532" s="84">
        <v>15530548</v>
      </c>
      <c r="B3532" s="85" t="s">
        <v>2689</v>
      </c>
      <c r="C3532" s="85">
        <v>840179959477</v>
      </c>
      <c r="D3532" s="90">
        <v>50</v>
      </c>
      <c r="E3532" s="75" t="s">
        <v>5494</v>
      </c>
    </row>
    <row r="3533" spans="1:5">
      <c r="A3533" s="84">
        <v>15530547</v>
      </c>
      <c r="B3533" s="85" t="s">
        <v>2690</v>
      </c>
      <c r="C3533" s="85">
        <v>840179959484</v>
      </c>
      <c r="D3533" s="90">
        <v>50</v>
      </c>
      <c r="E3533" s="75" t="s">
        <v>5494</v>
      </c>
    </row>
    <row r="3534" spans="1:5">
      <c r="A3534" s="84">
        <v>201828134</v>
      </c>
      <c r="B3534" s="85" t="s">
        <v>2691</v>
      </c>
      <c r="C3534" s="85">
        <v>840179959491</v>
      </c>
      <c r="D3534" s="90">
        <v>50</v>
      </c>
      <c r="E3534" s="75" t="s">
        <v>5494</v>
      </c>
    </row>
    <row r="3535" spans="1:5">
      <c r="A3535" s="84">
        <v>201827485</v>
      </c>
      <c r="B3535" s="85" t="s">
        <v>2692</v>
      </c>
      <c r="C3535" s="85">
        <v>840179959507</v>
      </c>
      <c r="D3535" s="90">
        <v>50</v>
      </c>
      <c r="E3535" s="75" t="s">
        <v>5494</v>
      </c>
    </row>
    <row r="3536" spans="1:5">
      <c r="A3536" s="84">
        <v>15530550</v>
      </c>
      <c r="B3536" s="85" t="s">
        <v>5175</v>
      </c>
      <c r="C3536" s="85">
        <v>840179959514</v>
      </c>
      <c r="D3536" s="90">
        <v>50</v>
      </c>
      <c r="E3536" s="75" t="s">
        <v>5494</v>
      </c>
    </row>
    <row r="3537" spans="1:5">
      <c r="A3537" s="84">
        <v>15530549</v>
      </c>
      <c r="B3537" s="85" t="s">
        <v>2693</v>
      </c>
      <c r="C3537" s="85">
        <v>840179959521</v>
      </c>
      <c r="D3537" s="90">
        <v>50</v>
      </c>
      <c r="E3537" s="75" t="s">
        <v>5494</v>
      </c>
    </row>
    <row r="3538" spans="1:5">
      <c r="A3538" s="88">
        <v>201828135</v>
      </c>
      <c r="B3538" s="85" t="s">
        <v>2694</v>
      </c>
      <c r="C3538" s="85">
        <v>840179959538</v>
      </c>
      <c r="D3538" s="90">
        <v>50</v>
      </c>
      <c r="E3538" s="75" t="s">
        <v>5494</v>
      </c>
    </row>
    <row r="3539" spans="1:5">
      <c r="A3539" s="84">
        <v>201827486</v>
      </c>
      <c r="B3539" s="85" t="s">
        <v>5176</v>
      </c>
      <c r="C3539" s="85">
        <v>840179959545</v>
      </c>
      <c r="D3539" s="90">
        <v>50</v>
      </c>
      <c r="E3539" s="75" t="s">
        <v>5494</v>
      </c>
    </row>
    <row r="3540" spans="1:5">
      <c r="A3540" s="84">
        <v>15530554</v>
      </c>
      <c r="B3540" s="85" t="s">
        <v>5177</v>
      </c>
      <c r="C3540" s="85">
        <v>840179959552</v>
      </c>
      <c r="D3540" s="90">
        <v>50</v>
      </c>
      <c r="E3540" s="75" t="s">
        <v>5494</v>
      </c>
    </row>
    <row r="3541" spans="1:5">
      <c r="A3541" s="84">
        <v>15530553</v>
      </c>
      <c r="B3541" s="85" t="s">
        <v>2695</v>
      </c>
      <c r="C3541" s="85">
        <v>840179959569</v>
      </c>
      <c r="D3541" s="90">
        <v>50</v>
      </c>
      <c r="E3541" s="75" t="s">
        <v>5494</v>
      </c>
    </row>
    <row r="3542" spans="1:5">
      <c r="A3542" s="84">
        <v>201828137</v>
      </c>
      <c r="B3542" s="85" t="s">
        <v>2696</v>
      </c>
      <c r="C3542" s="85">
        <v>840179959576</v>
      </c>
      <c r="D3542" s="90">
        <v>50</v>
      </c>
      <c r="E3542" s="75" t="s">
        <v>5494</v>
      </c>
    </row>
    <row r="3543" spans="1:5">
      <c r="A3543" s="84">
        <v>201827488</v>
      </c>
      <c r="B3543" s="85" t="s">
        <v>5178</v>
      </c>
      <c r="C3543" s="85">
        <v>840179959583</v>
      </c>
      <c r="D3543" s="90">
        <v>50</v>
      </c>
      <c r="E3543" s="75" t="s">
        <v>5494</v>
      </c>
    </row>
    <row r="3544" spans="1:5">
      <c r="A3544" s="84">
        <v>15530558</v>
      </c>
      <c r="B3544" s="85" t="s">
        <v>5179</v>
      </c>
      <c r="C3544" s="85">
        <v>840179959637</v>
      </c>
      <c r="D3544" s="90">
        <v>50</v>
      </c>
      <c r="E3544" s="75" t="s">
        <v>5494</v>
      </c>
    </row>
    <row r="3545" spans="1:5">
      <c r="A3545" s="84">
        <v>15530557</v>
      </c>
      <c r="B3545" s="85" t="s">
        <v>5180</v>
      </c>
      <c r="C3545" s="85">
        <v>840179959644</v>
      </c>
      <c r="D3545" s="90">
        <v>50</v>
      </c>
      <c r="E3545" s="75" t="s">
        <v>5494</v>
      </c>
    </row>
    <row r="3546" spans="1:5">
      <c r="A3546" s="88">
        <v>201828139</v>
      </c>
      <c r="B3546" s="85" t="s">
        <v>5181</v>
      </c>
      <c r="C3546" s="85">
        <v>840179959651</v>
      </c>
      <c r="D3546" s="90">
        <v>50</v>
      </c>
      <c r="E3546" s="75" t="s">
        <v>5494</v>
      </c>
    </row>
    <row r="3547" spans="1:5">
      <c r="A3547" s="84">
        <v>201827490</v>
      </c>
      <c r="B3547" s="85" t="s">
        <v>5182</v>
      </c>
      <c r="C3547" s="85">
        <v>840179959668</v>
      </c>
      <c r="D3547" s="90">
        <v>50</v>
      </c>
      <c r="E3547" s="75" t="s">
        <v>5494</v>
      </c>
    </row>
    <row r="3548" spans="1:5">
      <c r="A3548" s="84">
        <v>15530560</v>
      </c>
      <c r="B3548" s="85" t="s">
        <v>5183</v>
      </c>
      <c r="C3548" s="85">
        <v>840179959675</v>
      </c>
      <c r="D3548" s="90">
        <v>50</v>
      </c>
      <c r="E3548" s="75" t="s">
        <v>5494</v>
      </c>
    </row>
    <row r="3549" spans="1:5">
      <c r="A3549" s="84">
        <v>15530559</v>
      </c>
      <c r="B3549" s="85" t="s">
        <v>5184</v>
      </c>
      <c r="C3549" s="85">
        <v>840179959682</v>
      </c>
      <c r="D3549" s="90">
        <v>50</v>
      </c>
      <c r="E3549" s="75" t="s">
        <v>5494</v>
      </c>
    </row>
    <row r="3550" spans="1:5">
      <c r="A3550" s="84">
        <v>201829207</v>
      </c>
      <c r="B3550" s="85" t="s">
        <v>5185</v>
      </c>
      <c r="C3550" s="85">
        <v>840179959699</v>
      </c>
      <c r="D3550" s="90">
        <v>50</v>
      </c>
      <c r="E3550" s="75" t="s">
        <v>5494</v>
      </c>
    </row>
    <row r="3551" spans="1:5">
      <c r="A3551" s="84">
        <v>201829068</v>
      </c>
      <c r="B3551" s="85" t="s">
        <v>5186</v>
      </c>
      <c r="C3551" s="85">
        <v>840179959705</v>
      </c>
      <c r="D3551" s="90">
        <v>50</v>
      </c>
      <c r="E3551" s="75" t="s">
        <v>5494</v>
      </c>
    </row>
    <row r="3552" spans="1:5">
      <c r="A3552" s="100">
        <v>204899702</v>
      </c>
      <c r="B3552" s="100" t="s">
        <v>8177</v>
      </c>
      <c r="C3552" s="100" t="s">
        <v>8178</v>
      </c>
      <c r="D3552" s="90">
        <v>50</v>
      </c>
      <c r="E3552" s="75" t="s">
        <v>5494</v>
      </c>
    </row>
    <row r="3553" spans="1:5">
      <c r="A3553" s="100">
        <v>204899703</v>
      </c>
      <c r="B3553" s="100" t="s">
        <v>8179</v>
      </c>
      <c r="C3553" s="100" t="s">
        <v>8180</v>
      </c>
      <c r="D3553" s="90">
        <v>50</v>
      </c>
      <c r="E3553" s="75" t="s">
        <v>5494</v>
      </c>
    </row>
    <row r="3554" spans="1:5">
      <c r="A3554" s="100">
        <v>204899704</v>
      </c>
      <c r="B3554" s="100" t="s">
        <v>8181</v>
      </c>
      <c r="C3554" s="100" t="s">
        <v>8182</v>
      </c>
      <c r="D3554" s="90">
        <v>50</v>
      </c>
      <c r="E3554" s="75" t="s">
        <v>5494</v>
      </c>
    </row>
    <row r="3555" spans="1:5">
      <c r="A3555" s="100">
        <v>204899705</v>
      </c>
      <c r="B3555" s="100" t="s">
        <v>8183</v>
      </c>
      <c r="C3555" s="100" t="s">
        <v>8184</v>
      </c>
      <c r="D3555" s="90">
        <v>50</v>
      </c>
      <c r="E3555" s="75" t="s">
        <v>5494</v>
      </c>
    </row>
    <row r="3556" spans="1:5">
      <c r="A3556" s="100">
        <v>204899735</v>
      </c>
      <c r="B3556" s="100" t="s">
        <v>8185</v>
      </c>
      <c r="C3556" s="100" t="s">
        <v>8186</v>
      </c>
      <c r="D3556" s="90">
        <v>0</v>
      </c>
      <c r="E3556" s="75" t="s">
        <v>5494</v>
      </c>
    </row>
    <row r="3557" spans="1:5">
      <c r="A3557" s="100">
        <v>204899733</v>
      </c>
      <c r="B3557" s="100" t="s">
        <v>8187</v>
      </c>
      <c r="C3557" s="100" t="s">
        <v>8188</v>
      </c>
      <c r="D3557" s="90">
        <v>50</v>
      </c>
      <c r="E3557" s="75" t="s">
        <v>5494</v>
      </c>
    </row>
    <row r="3558" spans="1:5">
      <c r="A3558" s="100">
        <v>204899729</v>
      </c>
      <c r="B3558" s="100" t="s">
        <v>8189</v>
      </c>
      <c r="C3558" s="100" t="s">
        <v>8190</v>
      </c>
      <c r="D3558" s="90">
        <v>50</v>
      </c>
      <c r="E3558" s="75" t="s">
        <v>5494</v>
      </c>
    </row>
    <row r="3559" spans="1:5">
      <c r="A3559" s="100">
        <v>204899731</v>
      </c>
      <c r="B3559" s="100" t="s">
        <v>8191</v>
      </c>
      <c r="C3559" s="100" t="s">
        <v>8192</v>
      </c>
      <c r="D3559" s="90">
        <v>50</v>
      </c>
      <c r="E3559" s="75" t="s">
        <v>5494</v>
      </c>
    </row>
    <row r="3560" spans="1:5">
      <c r="A3560" s="100">
        <v>204899718</v>
      </c>
      <c r="B3560" s="100" t="s">
        <v>8193</v>
      </c>
      <c r="C3560" s="100" t="s">
        <v>8194</v>
      </c>
      <c r="D3560" s="90">
        <v>0</v>
      </c>
      <c r="E3560" s="75" t="s">
        <v>5494</v>
      </c>
    </row>
    <row r="3561" spans="1:5">
      <c r="A3561" s="100">
        <v>204899721</v>
      </c>
      <c r="B3561" s="100" t="s">
        <v>8195</v>
      </c>
      <c r="C3561" s="100" t="s">
        <v>8196</v>
      </c>
      <c r="D3561" s="90">
        <v>0</v>
      </c>
      <c r="E3561" s="75" t="s">
        <v>5494</v>
      </c>
    </row>
    <row r="3562" spans="1:5">
      <c r="A3562" s="100">
        <v>204899722</v>
      </c>
      <c r="B3562" s="100" t="s">
        <v>8197</v>
      </c>
      <c r="C3562" s="100" t="s">
        <v>8198</v>
      </c>
      <c r="D3562" s="90">
        <v>50</v>
      </c>
      <c r="E3562" s="75" t="s">
        <v>5494</v>
      </c>
    </row>
    <row r="3563" spans="1:5">
      <c r="A3563" s="100">
        <v>204899723</v>
      </c>
      <c r="B3563" s="100" t="s">
        <v>8199</v>
      </c>
      <c r="C3563" s="100" t="s">
        <v>8200</v>
      </c>
      <c r="D3563" s="90">
        <v>50</v>
      </c>
      <c r="E3563" s="75" t="s">
        <v>5494</v>
      </c>
    </row>
    <row r="3564" spans="1:5">
      <c r="A3564" s="100">
        <v>204899695</v>
      </c>
      <c r="B3564" s="100" t="s">
        <v>8201</v>
      </c>
      <c r="C3564" s="100" t="s">
        <v>8202</v>
      </c>
      <c r="D3564" s="90">
        <v>0</v>
      </c>
      <c r="E3564" s="75" t="s">
        <v>5494</v>
      </c>
    </row>
    <row r="3565" spans="1:5">
      <c r="A3565" s="100">
        <v>204899699</v>
      </c>
      <c r="B3565" s="100" t="s">
        <v>8203</v>
      </c>
      <c r="C3565" s="100" t="s">
        <v>8204</v>
      </c>
      <c r="D3565" s="90">
        <v>50</v>
      </c>
      <c r="E3565" s="75" t="s">
        <v>5494</v>
      </c>
    </row>
    <row r="3566" spans="1:5">
      <c r="A3566" s="100">
        <v>204899710</v>
      </c>
      <c r="B3566" s="100" t="s">
        <v>8205</v>
      </c>
      <c r="C3566" s="100" t="s">
        <v>8206</v>
      </c>
      <c r="D3566" s="90">
        <v>50</v>
      </c>
      <c r="E3566" s="75" t="s">
        <v>5494</v>
      </c>
    </row>
    <row r="3567" spans="1:5">
      <c r="A3567" s="100">
        <v>204899712</v>
      </c>
      <c r="B3567" s="100" t="s">
        <v>8207</v>
      </c>
      <c r="C3567" s="100" t="s">
        <v>8208</v>
      </c>
      <c r="D3567" s="90">
        <v>50</v>
      </c>
      <c r="E3567" s="75" t="s">
        <v>5494</v>
      </c>
    </row>
    <row r="3568" spans="1:5">
      <c r="A3568" s="100">
        <v>204899692</v>
      </c>
      <c r="B3568" s="100" t="s">
        <v>8209</v>
      </c>
      <c r="C3568" s="100" t="s">
        <v>8210</v>
      </c>
      <c r="D3568" s="90">
        <v>0</v>
      </c>
      <c r="E3568" s="75" t="s">
        <v>5494</v>
      </c>
    </row>
    <row r="3569" spans="1:5">
      <c r="A3569" s="100">
        <v>204899694</v>
      </c>
      <c r="B3569" s="100" t="s">
        <v>8211</v>
      </c>
      <c r="C3569" s="100" t="s">
        <v>8212</v>
      </c>
      <c r="D3569" s="90">
        <v>50</v>
      </c>
      <c r="E3569" s="75" t="s">
        <v>5494</v>
      </c>
    </row>
    <row r="3570" spans="1:5">
      <c r="A3570" s="100">
        <v>204899690</v>
      </c>
      <c r="B3570" s="100" t="s">
        <v>8213</v>
      </c>
      <c r="C3570" s="100" t="s">
        <v>8214</v>
      </c>
      <c r="D3570" s="90">
        <v>50</v>
      </c>
      <c r="E3570" s="75" t="s">
        <v>5494</v>
      </c>
    </row>
    <row r="3571" spans="1:5">
      <c r="A3571" s="100">
        <v>204899691</v>
      </c>
      <c r="B3571" s="100" t="s">
        <v>8215</v>
      </c>
      <c r="C3571" s="100" t="s">
        <v>8216</v>
      </c>
      <c r="D3571" s="90">
        <v>50</v>
      </c>
      <c r="E3571" s="75" t="s">
        <v>5494</v>
      </c>
    </row>
    <row r="3572" spans="1:5">
      <c r="A3572" s="100">
        <v>204899701</v>
      </c>
      <c r="B3572" s="100" t="s">
        <v>8219</v>
      </c>
      <c r="C3572" s="100" t="s">
        <v>8220</v>
      </c>
      <c r="D3572" s="90">
        <v>50</v>
      </c>
      <c r="E3572" s="75" t="s">
        <v>5494</v>
      </c>
    </row>
    <row r="3573" spans="1:5">
      <c r="A3573" s="100">
        <v>204899707</v>
      </c>
      <c r="B3573" s="100" t="s">
        <v>8221</v>
      </c>
      <c r="C3573" s="100" t="s">
        <v>8222</v>
      </c>
      <c r="D3573" s="90">
        <v>50</v>
      </c>
      <c r="E3573" s="75" t="s">
        <v>5494</v>
      </c>
    </row>
    <row r="3574" spans="1:5">
      <c r="A3574" s="100">
        <v>204899698</v>
      </c>
      <c r="B3574" s="100" t="s">
        <v>8223</v>
      </c>
      <c r="C3574" s="100" t="s">
        <v>8224</v>
      </c>
      <c r="D3574" s="90">
        <v>50</v>
      </c>
      <c r="E3574" s="75" t="s">
        <v>5494</v>
      </c>
    </row>
    <row r="3575" spans="1:5">
      <c r="A3575" s="100">
        <v>204899725</v>
      </c>
      <c r="B3575" s="100" t="s">
        <v>8225</v>
      </c>
      <c r="C3575" s="100" t="s">
        <v>8226</v>
      </c>
      <c r="D3575" s="90">
        <v>50</v>
      </c>
      <c r="E3575" s="75" t="s">
        <v>5494</v>
      </c>
    </row>
    <row r="3576" spans="1:5">
      <c r="A3576" s="100">
        <v>204899727</v>
      </c>
      <c r="B3576" s="100" t="s">
        <v>8227</v>
      </c>
      <c r="C3576" s="100" t="s">
        <v>8228</v>
      </c>
      <c r="D3576" s="90">
        <v>50</v>
      </c>
      <c r="E3576" s="75" t="s">
        <v>5494</v>
      </c>
    </row>
    <row r="3577" spans="1:5">
      <c r="A3577" s="100">
        <v>204899724</v>
      </c>
      <c r="B3577" s="100" t="s">
        <v>8229</v>
      </c>
      <c r="C3577" s="100" t="s">
        <v>8230</v>
      </c>
      <c r="D3577" s="90">
        <v>50</v>
      </c>
      <c r="E3577" s="75" t="s">
        <v>5494</v>
      </c>
    </row>
    <row r="3578" spans="1:5">
      <c r="A3578" s="100">
        <v>204899726</v>
      </c>
      <c r="B3578" s="100" t="s">
        <v>8231</v>
      </c>
      <c r="C3578" s="100" t="s">
        <v>8232</v>
      </c>
      <c r="D3578" s="90">
        <v>50</v>
      </c>
      <c r="E3578" s="75" t="s">
        <v>5494</v>
      </c>
    </row>
    <row r="3579" spans="1:5">
      <c r="A3579" s="100">
        <v>204899730</v>
      </c>
      <c r="B3579" s="100" t="s">
        <v>8233</v>
      </c>
      <c r="C3579" s="100" t="s">
        <v>8234</v>
      </c>
      <c r="D3579" s="90">
        <v>0</v>
      </c>
      <c r="E3579" s="75" t="s">
        <v>5494</v>
      </c>
    </row>
    <row r="3580" spans="1:5">
      <c r="A3580" s="100">
        <v>204899728</v>
      </c>
      <c r="B3580" s="100" t="s">
        <v>8235</v>
      </c>
      <c r="C3580" s="100" t="s">
        <v>8236</v>
      </c>
      <c r="D3580" s="90">
        <v>0</v>
      </c>
      <c r="E3580" s="75" t="s">
        <v>5494</v>
      </c>
    </row>
    <row r="3581" spans="1:5">
      <c r="A3581" s="100">
        <v>204899711</v>
      </c>
      <c r="B3581" s="100" t="s">
        <v>8237</v>
      </c>
      <c r="C3581" s="100" t="s">
        <v>8238</v>
      </c>
      <c r="D3581" s="90">
        <v>50</v>
      </c>
      <c r="E3581" s="75" t="s">
        <v>5494</v>
      </c>
    </row>
    <row r="3582" spans="1:5">
      <c r="A3582" s="100">
        <v>204899713</v>
      </c>
      <c r="B3582" s="100" t="s">
        <v>8239</v>
      </c>
      <c r="C3582" s="100" t="s">
        <v>8240</v>
      </c>
      <c r="D3582" s="90">
        <v>50</v>
      </c>
      <c r="E3582" s="75" t="s">
        <v>5494</v>
      </c>
    </row>
    <row r="3583" spans="1:5">
      <c r="A3583" s="100">
        <v>204899693</v>
      </c>
      <c r="B3583" s="100" t="s">
        <v>8241</v>
      </c>
      <c r="C3583" s="100" t="s">
        <v>8242</v>
      </c>
      <c r="D3583" s="90">
        <v>50</v>
      </c>
      <c r="E3583" s="75" t="s">
        <v>5494</v>
      </c>
    </row>
    <row r="3584" spans="1:5">
      <c r="A3584" s="100">
        <v>204899706</v>
      </c>
      <c r="B3584" s="100" t="s">
        <v>8243</v>
      </c>
      <c r="C3584" s="100" t="s">
        <v>8244</v>
      </c>
      <c r="D3584" s="90">
        <v>50</v>
      </c>
      <c r="E3584" s="75" t="s">
        <v>5494</v>
      </c>
    </row>
    <row r="3585" spans="1:5">
      <c r="A3585" s="100">
        <v>204899696</v>
      </c>
      <c r="B3585" s="100" t="s">
        <v>8245</v>
      </c>
      <c r="C3585" s="100" t="s">
        <v>8246</v>
      </c>
      <c r="D3585" s="90">
        <v>50</v>
      </c>
      <c r="E3585" s="75" t="s">
        <v>5494</v>
      </c>
    </row>
    <row r="3586" spans="1:5">
      <c r="A3586" s="100">
        <v>204899697</v>
      </c>
      <c r="B3586" s="100" t="s">
        <v>8247</v>
      </c>
      <c r="C3586" s="100" t="s">
        <v>8248</v>
      </c>
      <c r="D3586" s="90">
        <v>50</v>
      </c>
      <c r="E3586" s="75" t="s">
        <v>5494</v>
      </c>
    </row>
    <row r="3587" spans="1:5">
      <c r="A3587" s="100">
        <v>204899709</v>
      </c>
      <c r="B3587" s="100" t="s">
        <v>8249</v>
      </c>
      <c r="C3587" s="100" t="s">
        <v>8250</v>
      </c>
      <c r="D3587" s="90">
        <v>50</v>
      </c>
      <c r="E3587" s="75" t="s">
        <v>5494</v>
      </c>
    </row>
    <row r="3588" spans="1:5">
      <c r="A3588" s="100">
        <v>204899708</v>
      </c>
      <c r="B3588" s="100" t="s">
        <v>8251</v>
      </c>
      <c r="C3588" s="100" t="s">
        <v>8252</v>
      </c>
      <c r="D3588" s="90">
        <v>0</v>
      </c>
      <c r="E3588" s="75" t="s">
        <v>5494</v>
      </c>
    </row>
    <row r="3589" spans="1:5">
      <c r="A3589" s="100">
        <v>204899714</v>
      </c>
      <c r="B3589" s="100" t="s">
        <v>8253</v>
      </c>
      <c r="C3589" s="100" t="s">
        <v>8254</v>
      </c>
      <c r="D3589" s="90">
        <v>50</v>
      </c>
      <c r="E3589" s="75" t="s">
        <v>5494</v>
      </c>
    </row>
    <row r="3590" spans="1:5">
      <c r="A3590" s="100">
        <v>204899717</v>
      </c>
      <c r="B3590" s="100" t="s">
        <v>8255</v>
      </c>
      <c r="C3590" s="100" t="s">
        <v>8256</v>
      </c>
      <c r="D3590" s="90">
        <v>50</v>
      </c>
      <c r="E3590" s="75" t="s">
        <v>5494</v>
      </c>
    </row>
    <row r="3591" spans="1:5">
      <c r="A3591" s="84">
        <v>15530614</v>
      </c>
      <c r="B3591" s="85" t="s">
        <v>2698</v>
      </c>
      <c r="C3591" s="85">
        <v>840179959712</v>
      </c>
      <c r="D3591" s="90">
        <v>50</v>
      </c>
      <c r="E3591" s="75" t="s">
        <v>5494</v>
      </c>
    </row>
    <row r="3592" spans="1:5">
      <c r="A3592" s="84">
        <v>15530613</v>
      </c>
      <c r="B3592" s="85" t="s">
        <v>2699</v>
      </c>
      <c r="C3592" s="85">
        <v>840179959729</v>
      </c>
      <c r="D3592" s="90">
        <v>50</v>
      </c>
      <c r="E3592" s="75" t="s">
        <v>5494</v>
      </c>
    </row>
    <row r="3593" spans="1:5">
      <c r="A3593" s="88">
        <v>201828140</v>
      </c>
      <c r="B3593" s="85" t="s">
        <v>2700</v>
      </c>
      <c r="C3593" s="85">
        <v>840179959736</v>
      </c>
      <c r="D3593" s="90">
        <v>50</v>
      </c>
      <c r="E3593" s="75" t="s">
        <v>5494</v>
      </c>
    </row>
    <row r="3594" spans="1:5">
      <c r="A3594" s="84">
        <v>201827491</v>
      </c>
      <c r="B3594" s="85" t="s">
        <v>2701</v>
      </c>
      <c r="C3594" s="85">
        <v>840179959743</v>
      </c>
      <c r="D3594" s="90">
        <v>50</v>
      </c>
      <c r="E3594" s="75" t="s">
        <v>5494</v>
      </c>
    </row>
    <row r="3595" spans="1:5">
      <c r="A3595" s="84">
        <v>15530618</v>
      </c>
      <c r="B3595" s="85" t="s">
        <v>2702</v>
      </c>
      <c r="C3595" s="85">
        <v>840179959750</v>
      </c>
      <c r="D3595" s="90">
        <v>50</v>
      </c>
      <c r="E3595" s="75" t="s">
        <v>5494</v>
      </c>
    </row>
    <row r="3596" spans="1:5">
      <c r="A3596" s="84">
        <v>15530617</v>
      </c>
      <c r="B3596" s="85" t="s">
        <v>2703</v>
      </c>
      <c r="C3596" s="85">
        <v>840179959767</v>
      </c>
      <c r="D3596" s="90">
        <v>50</v>
      </c>
      <c r="E3596" s="75" t="s">
        <v>5494</v>
      </c>
    </row>
    <row r="3597" spans="1:5">
      <c r="A3597" s="88">
        <v>201828142</v>
      </c>
      <c r="B3597" s="85" t="s">
        <v>2704</v>
      </c>
      <c r="C3597" s="85">
        <v>840179959774</v>
      </c>
      <c r="D3597" s="90">
        <v>50</v>
      </c>
      <c r="E3597" s="75" t="s">
        <v>5494</v>
      </c>
    </row>
    <row r="3598" spans="1:5">
      <c r="A3598" s="84">
        <v>201827493</v>
      </c>
      <c r="B3598" s="85" t="s">
        <v>5187</v>
      </c>
      <c r="C3598" s="85">
        <v>840179959781</v>
      </c>
      <c r="D3598" s="90">
        <v>50</v>
      </c>
      <c r="E3598" s="75" t="s">
        <v>5494</v>
      </c>
    </row>
    <row r="3599" spans="1:5">
      <c r="A3599" s="84">
        <v>15530628</v>
      </c>
      <c r="B3599" s="85" t="s">
        <v>2705</v>
      </c>
      <c r="C3599" s="85">
        <v>840179959798</v>
      </c>
      <c r="D3599" s="90">
        <v>50</v>
      </c>
      <c r="E3599" s="75" t="s">
        <v>5494</v>
      </c>
    </row>
    <row r="3600" spans="1:5">
      <c r="A3600" s="84">
        <v>15530627</v>
      </c>
      <c r="B3600" s="85" t="s">
        <v>2706</v>
      </c>
      <c r="C3600" s="85">
        <v>840179959804</v>
      </c>
      <c r="D3600" s="90">
        <v>50</v>
      </c>
      <c r="E3600" s="75" t="s">
        <v>5494</v>
      </c>
    </row>
    <row r="3601" spans="1:5">
      <c r="A3601" s="84">
        <v>201829069</v>
      </c>
      <c r="B3601" s="85" t="s">
        <v>5188</v>
      </c>
      <c r="C3601" s="85">
        <v>840179959811</v>
      </c>
      <c r="D3601" s="90">
        <v>50</v>
      </c>
      <c r="E3601" s="75" t="s">
        <v>5494</v>
      </c>
    </row>
    <row r="3602" spans="1:5">
      <c r="A3602" s="84">
        <v>201828403</v>
      </c>
      <c r="B3602" s="85" t="s">
        <v>2707</v>
      </c>
      <c r="C3602" s="85">
        <v>840179959828</v>
      </c>
      <c r="D3602" s="90">
        <v>50</v>
      </c>
      <c r="E3602" s="75" t="s">
        <v>5494</v>
      </c>
    </row>
    <row r="3603" spans="1:5">
      <c r="A3603" s="84">
        <v>15530620</v>
      </c>
      <c r="B3603" s="85" t="s">
        <v>5189</v>
      </c>
      <c r="C3603" s="85">
        <v>840179959835</v>
      </c>
      <c r="D3603" s="90">
        <v>50</v>
      </c>
      <c r="E3603" s="75" t="s">
        <v>5494</v>
      </c>
    </row>
    <row r="3604" spans="1:5">
      <c r="A3604" s="84">
        <v>15530619</v>
      </c>
      <c r="B3604" s="85" t="s">
        <v>5190</v>
      </c>
      <c r="C3604" s="85">
        <v>840179959842</v>
      </c>
      <c r="D3604" s="90">
        <v>50</v>
      </c>
      <c r="E3604" s="75" t="s">
        <v>5494</v>
      </c>
    </row>
    <row r="3605" spans="1:5">
      <c r="A3605" s="84">
        <v>201828143</v>
      </c>
      <c r="B3605" s="85" t="s">
        <v>2708</v>
      </c>
      <c r="C3605" s="85">
        <v>840179959859</v>
      </c>
      <c r="D3605" s="90">
        <v>50</v>
      </c>
      <c r="E3605" s="75" t="s">
        <v>5494</v>
      </c>
    </row>
    <row r="3606" spans="1:5">
      <c r="A3606" s="84">
        <v>201827494</v>
      </c>
      <c r="B3606" s="85" t="s">
        <v>2709</v>
      </c>
      <c r="C3606" s="85">
        <v>840179959866</v>
      </c>
      <c r="D3606" s="90">
        <v>50</v>
      </c>
      <c r="E3606" s="75" t="s">
        <v>5494</v>
      </c>
    </row>
    <row r="3607" spans="1:5">
      <c r="A3607" s="84">
        <v>15530622</v>
      </c>
      <c r="B3607" s="85" t="s">
        <v>5191</v>
      </c>
      <c r="C3607" s="85">
        <v>840179959873</v>
      </c>
      <c r="D3607" s="90">
        <v>50</v>
      </c>
      <c r="E3607" s="75" t="s">
        <v>5494</v>
      </c>
    </row>
    <row r="3608" spans="1:5">
      <c r="A3608" s="84">
        <v>15530621</v>
      </c>
      <c r="B3608" s="85" t="s">
        <v>5192</v>
      </c>
      <c r="C3608" s="85">
        <v>840179959880</v>
      </c>
      <c r="D3608" s="90">
        <v>50</v>
      </c>
      <c r="E3608" s="75" t="s">
        <v>5494</v>
      </c>
    </row>
    <row r="3609" spans="1:5">
      <c r="A3609" s="84">
        <v>201828144</v>
      </c>
      <c r="B3609" s="85" t="s">
        <v>2710</v>
      </c>
      <c r="C3609" s="85">
        <v>840179959897</v>
      </c>
      <c r="D3609" s="90">
        <v>50</v>
      </c>
      <c r="E3609" s="75" t="s">
        <v>5494</v>
      </c>
    </row>
    <row r="3610" spans="1:5">
      <c r="A3610" s="84">
        <v>201827495</v>
      </c>
      <c r="B3610" s="85" t="s">
        <v>2711</v>
      </c>
      <c r="C3610" s="85">
        <v>840179959903</v>
      </c>
      <c r="D3610" s="90">
        <v>50</v>
      </c>
      <c r="E3610" s="75" t="s">
        <v>5494</v>
      </c>
    </row>
    <row r="3611" spans="1:5">
      <c r="A3611" s="84">
        <v>15530626</v>
      </c>
      <c r="B3611" s="85" t="s">
        <v>5193</v>
      </c>
      <c r="C3611" s="85">
        <v>840179959910</v>
      </c>
      <c r="D3611" s="90">
        <v>50</v>
      </c>
      <c r="E3611" s="75" t="s">
        <v>5494</v>
      </c>
    </row>
    <row r="3612" spans="1:5">
      <c r="A3612" s="84">
        <v>15530625</v>
      </c>
      <c r="B3612" s="85" t="s">
        <v>2712</v>
      </c>
      <c r="C3612" s="85">
        <v>840179959927</v>
      </c>
      <c r="D3612" s="90">
        <v>50</v>
      </c>
      <c r="E3612" s="75" t="s">
        <v>5494</v>
      </c>
    </row>
    <row r="3613" spans="1:5">
      <c r="A3613" s="84">
        <v>201828146</v>
      </c>
      <c r="B3613" s="85" t="s">
        <v>5194</v>
      </c>
      <c r="C3613" s="85">
        <v>840179959934</v>
      </c>
      <c r="D3613" s="90">
        <v>50</v>
      </c>
      <c r="E3613" s="75" t="s">
        <v>5494</v>
      </c>
    </row>
    <row r="3614" spans="1:5">
      <c r="A3614" s="84">
        <v>201827497</v>
      </c>
      <c r="B3614" s="85" t="s">
        <v>2713</v>
      </c>
      <c r="C3614" s="85">
        <v>840179959941</v>
      </c>
      <c r="D3614" s="90">
        <v>50</v>
      </c>
      <c r="E3614" s="75" t="s">
        <v>5494</v>
      </c>
    </row>
    <row r="3615" spans="1:5">
      <c r="A3615" s="84">
        <v>15530624</v>
      </c>
      <c r="B3615" s="85" t="s">
        <v>5195</v>
      </c>
      <c r="C3615" s="85">
        <v>840179959958</v>
      </c>
      <c r="D3615" s="90">
        <v>50</v>
      </c>
      <c r="E3615" s="75" t="s">
        <v>5494</v>
      </c>
    </row>
    <row r="3616" spans="1:5">
      <c r="A3616" s="84">
        <v>15530623</v>
      </c>
      <c r="B3616" s="85" t="s">
        <v>5196</v>
      </c>
      <c r="C3616" s="85">
        <v>840179959965</v>
      </c>
      <c r="D3616" s="90">
        <v>50</v>
      </c>
      <c r="E3616" s="75" t="s">
        <v>5494</v>
      </c>
    </row>
    <row r="3617" spans="1:5">
      <c r="A3617" s="84">
        <v>201828145</v>
      </c>
      <c r="B3617" s="85" t="s">
        <v>2714</v>
      </c>
      <c r="C3617" s="85">
        <v>840179959972</v>
      </c>
      <c r="D3617" s="90">
        <v>50</v>
      </c>
      <c r="E3617" s="75" t="s">
        <v>5494</v>
      </c>
    </row>
    <row r="3618" spans="1:5">
      <c r="A3618" s="84">
        <v>201827496</v>
      </c>
      <c r="B3618" s="85" t="s">
        <v>2715</v>
      </c>
      <c r="C3618" s="85">
        <v>840179959989</v>
      </c>
      <c r="D3618" s="90">
        <v>50</v>
      </c>
      <c r="E3618" s="75" t="s">
        <v>5494</v>
      </c>
    </row>
    <row r="3619" spans="1:5">
      <c r="A3619" s="84">
        <v>15530654</v>
      </c>
      <c r="B3619" s="85" t="s">
        <v>2716</v>
      </c>
      <c r="C3619" s="85">
        <v>840179960039</v>
      </c>
      <c r="D3619" s="90">
        <v>50</v>
      </c>
      <c r="E3619" s="75" t="s">
        <v>5494</v>
      </c>
    </row>
    <row r="3620" spans="1:5">
      <c r="A3620" s="84">
        <v>15530653</v>
      </c>
      <c r="B3620" s="85" t="s">
        <v>2717</v>
      </c>
      <c r="C3620" s="85">
        <v>840179960046</v>
      </c>
      <c r="D3620" s="90">
        <v>50</v>
      </c>
      <c r="E3620" s="75" t="s">
        <v>5494</v>
      </c>
    </row>
    <row r="3621" spans="1:5">
      <c r="A3621" s="84">
        <v>201829204</v>
      </c>
      <c r="B3621" s="85" t="s">
        <v>5197</v>
      </c>
      <c r="C3621" s="85">
        <v>840179960053</v>
      </c>
      <c r="D3621" s="90">
        <v>50</v>
      </c>
      <c r="E3621" s="75" t="s">
        <v>5494</v>
      </c>
    </row>
    <row r="3622" spans="1:5">
      <c r="A3622" s="84">
        <v>201829065</v>
      </c>
      <c r="B3622" s="85" t="s">
        <v>5198</v>
      </c>
      <c r="C3622" s="85">
        <v>840179960060</v>
      </c>
      <c r="D3622" s="90">
        <v>50</v>
      </c>
      <c r="E3622" s="75" t="s">
        <v>5494</v>
      </c>
    </row>
    <row r="3623" spans="1:5">
      <c r="A3623" s="84">
        <v>15530632</v>
      </c>
      <c r="B3623" s="85" t="s">
        <v>5199</v>
      </c>
      <c r="C3623" s="85">
        <v>840179960077</v>
      </c>
      <c r="D3623" s="90">
        <v>50</v>
      </c>
      <c r="E3623" s="75" t="s">
        <v>5494</v>
      </c>
    </row>
    <row r="3624" spans="1:5">
      <c r="A3624" s="84">
        <v>15530631</v>
      </c>
      <c r="B3624" s="85" t="s">
        <v>2718</v>
      </c>
      <c r="C3624" s="85">
        <v>840179960084</v>
      </c>
      <c r="D3624" s="90">
        <v>50</v>
      </c>
      <c r="E3624" s="75" t="s">
        <v>5494</v>
      </c>
    </row>
    <row r="3625" spans="1:5">
      <c r="A3625" s="84">
        <v>201829071</v>
      </c>
      <c r="B3625" s="85" t="s">
        <v>2719</v>
      </c>
      <c r="C3625" s="85">
        <v>840179960091</v>
      </c>
      <c r="D3625" s="90">
        <v>50</v>
      </c>
      <c r="E3625" s="75" t="s">
        <v>5494</v>
      </c>
    </row>
    <row r="3626" spans="1:5">
      <c r="A3626" s="84">
        <v>201828404</v>
      </c>
      <c r="B3626" s="85" t="s">
        <v>2720</v>
      </c>
      <c r="C3626" s="85">
        <v>840179960107</v>
      </c>
      <c r="D3626" s="90">
        <v>50</v>
      </c>
      <c r="E3626" s="75" t="s">
        <v>5494</v>
      </c>
    </row>
    <row r="3627" spans="1:5">
      <c r="A3627" s="84">
        <v>15530634</v>
      </c>
      <c r="B3627" s="85" t="s">
        <v>2721</v>
      </c>
      <c r="C3627" s="85">
        <v>840179960114</v>
      </c>
      <c r="D3627" s="90">
        <v>50</v>
      </c>
      <c r="E3627" s="75" t="s">
        <v>5494</v>
      </c>
    </row>
    <row r="3628" spans="1:5">
      <c r="A3628" s="84">
        <v>15530633</v>
      </c>
      <c r="B3628" s="85" t="s">
        <v>2722</v>
      </c>
      <c r="C3628" s="85">
        <v>840179960121</v>
      </c>
      <c r="D3628" s="90">
        <v>50</v>
      </c>
      <c r="E3628" s="75" t="s">
        <v>5494</v>
      </c>
    </row>
    <row r="3629" spans="1:5">
      <c r="A3629" s="84">
        <v>201829074</v>
      </c>
      <c r="B3629" s="85" t="s">
        <v>2723</v>
      </c>
      <c r="C3629" s="85">
        <v>840179960138</v>
      </c>
      <c r="D3629" s="90">
        <v>50</v>
      </c>
      <c r="E3629" s="75" t="s">
        <v>5494</v>
      </c>
    </row>
    <row r="3630" spans="1:5">
      <c r="A3630" s="84">
        <v>201828407</v>
      </c>
      <c r="B3630" s="85" t="s">
        <v>2724</v>
      </c>
      <c r="C3630" s="85">
        <v>840179960145</v>
      </c>
      <c r="D3630" s="90">
        <v>50</v>
      </c>
      <c r="E3630" s="75" t="s">
        <v>5494</v>
      </c>
    </row>
    <row r="3631" spans="1:5">
      <c r="A3631" s="84">
        <v>15530636</v>
      </c>
      <c r="B3631" s="85" t="s">
        <v>2725</v>
      </c>
      <c r="C3631" s="85">
        <v>840179960152</v>
      </c>
      <c r="D3631" s="90">
        <v>50</v>
      </c>
      <c r="E3631" s="75" t="s">
        <v>5494</v>
      </c>
    </row>
    <row r="3632" spans="1:5">
      <c r="A3632" s="84">
        <v>15530635</v>
      </c>
      <c r="B3632" s="85" t="s">
        <v>2726</v>
      </c>
      <c r="C3632" s="85">
        <v>840179960169</v>
      </c>
      <c r="D3632" s="90">
        <v>50</v>
      </c>
      <c r="E3632" s="75" t="s">
        <v>5494</v>
      </c>
    </row>
    <row r="3633" spans="1:5">
      <c r="A3633" s="84">
        <v>201829195</v>
      </c>
      <c r="B3633" s="85" t="s">
        <v>2727</v>
      </c>
      <c r="C3633" s="85">
        <v>840179960176</v>
      </c>
      <c r="D3633" s="90">
        <v>50</v>
      </c>
      <c r="E3633" s="75" t="s">
        <v>5494</v>
      </c>
    </row>
    <row r="3634" spans="1:5">
      <c r="A3634" s="84">
        <v>201828408</v>
      </c>
      <c r="B3634" s="85" t="s">
        <v>2728</v>
      </c>
      <c r="C3634" s="85">
        <v>840179960183</v>
      </c>
      <c r="D3634" s="90">
        <v>50</v>
      </c>
      <c r="E3634" s="75" t="s">
        <v>5494</v>
      </c>
    </row>
    <row r="3635" spans="1:5">
      <c r="A3635" s="100">
        <v>204899742</v>
      </c>
      <c r="B3635" s="100" t="s">
        <v>8257</v>
      </c>
      <c r="C3635" s="100" t="s">
        <v>8258</v>
      </c>
      <c r="D3635" s="90">
        <v>50</v>
      </c>
      <c r="E3635" s="75" t="s">
        <v>5494</v>
      </c>
    </row>
    <row r="3636" spans="1:5">
      <c r="A3636" s="100">
        <v>204899743</v>
      </c>
      <c r="B3636" s="100" t="s">
        <v>8259</v>
      </c>
      <c r="C3636" s="100" t="s">
        <v>8260</v>
      </c>
      <c r="D3636" s="90">
        <v>50</v>
      </c>
      <c r="E3636" s="75" t="s">
        <v>5494</v>
      </c>
    </row>
    <row r="3637" spans="1:5">
      <c r="A3637" s="100">
        <v>204899746</v>
      </c>
      <c r="B3637" s="100" t="s">
        <v>8261</v>
      </c>
      <c r="C3637" s="100" t="s">
        <v>8262</v>
      </c>
      <c r="D3637" s="90">
        <v>50</v>
      </c>
      <c r="E3637" s="75" t="s">
        <v>5494</v>
      </c>
    </row>
    <row r="3638" spans="1:5">
      <c r="A3638" s="100">
        <v>204899747</v>
      </c>
      <c r="B3638" s="100" t="s">
        <v>8263</v>
      </c>
      <c r="C3638" s="100" t="s">
        <v>8264</v>
      </c>
      <c r="D3638" s="90">
        <v>50</v>
      </c>
      <c r="E3638" s="75" t="s">
        <v>5494</v>
      </c>
    </row>
    <row r="3639" spans="1:5">
      <c r="A3639" s="84">
        <v>15530640</v>
      </c>
      <c r="B3639" s="85" t="s">
        <v>5200</v>
      </c>
      <c r="C3639" s="85">
        <v>840179960275</v>
      </c>
      <c r="D3639" s="90">
        <v>50</v>
      </c>
      <c r="E3639" s="75" t="s">
        <v>5494</v>
      </c>
    </row>
    <row r="3640" spans="1:5">
      <c r="A3640" s="84">
        <v>15530639</v>
      </c>
      <c r="B3640" s="85" t="s">
        <v>2729</v>
      </c>
      <c r="C3640" s="85">
        <v>840179960282</v>
      </c>
      <c r="D3640" s="90">
        <v>50</v>
      </c>
      <c r="E3640" s="75" t="s">
        <v>5494</v>
      </c>
    </row>
    <row r="3641" spans="1:5">
      <c r="A3641" s="84">
        <v>201829196</v>
      </c>
      <c r="B3641" s="85" t="s">
        <v>2730</v>
      </c>
      <c r="C3641" s="85">
        <v>840179960299</v>
      </c>
      <c r="D3641" s="90">
        <v>50</v>
      </c>
      <c r="E3641" s="75" t="s">
        <v>5494</v>
      </c>
    </row>
    <row r="3642" spans="1:5">
      <c r="A3642" s="84">
        <v>201828410</v>
      </c>
      <c r="B3642" s="85" t="s">
        <v>5201</v>
      </c>
      <c r="C3642" s="85">
        <v>840179960305</v>
      </c>
      <c r="D3642" s="90">
        <v>50</v>
      </c>
      <c r="E3642" s="75" t="s">
        <v>5494</v>
      </c>
    </row>
    <row r="3643" spans="1:5">
      <c r="A3643" s="84">
        <v>15530642</v>
      </c>
      <c r="B3643" s="85" t="s">
        <v>5202</v>
      </c>
      <c r="C3643" s="85">
        <v>840179960312</v>
      </c>
      <c r="D3643" s="90">
        <v>50</v>
      </c>
      <c r="E3643" s="75" t="s">
        <v>5494</v>
      </c>
    </row>
    <row r="3644" spans="1:5">
      <c r="A3644" s="84">
        <v>15530641</v>
      </c>
      <c r="B3644" s="85" t="s">
        <v>5203</v>
      </c>
      <c r="C3644" s="85">
        <v>840179960329</v>
      </c>
      <c r="D3644" s="90">
        <v>50</v>
      </c>
      <c r="E3644" s="75" t="s">
        <v>5494</v>
      </c>
    </row>
    <row r="3645" spans="1:5">
      <c r="A3645" s="84">
        <v>201829198</v>
      </c>
      <c r="B3645" s="85" t="s">
        <v>2731</v>
      </c>
      <c r="C3645" s="85">
        <v>840179960336</v>
      </c>
      <c r="D3645" s="90">
        <v>50</v>
      </c>
      <c r="E3645" s="75" t="s">
        <v>5494</v>
      </c>
    </row>
    <row r="3646" spans="1:5">
      <c r="A3646" s="84">
        <v>201828411</v>
      </c>
      <c r="B3646" s="85" t="s">
        <v>5204</v>
      </c>
      <c r="C3646" s="85">
        <v>840179960343</v>
      </c>
      <c r="D3646" s="90">
        <v>50</v>
      </c>
      <c r="E3646" s="75" t="s">
        <v>5494</v>
      </c>
    </row>
    <row r="3647" spans="1:5">
      <c r="A3647" s="84">
        <v>15530644</v>
      </c>
      <c r="B3647" s="85" t="s">
        <v>5205</v>
      </c>
      <c r="C3647" s="85">
        <v>840179960350</v>
      </c>
      <c r="D3647" s="90">
        <v>50</v>
      </c>
      <c r="E3647" s="75" t="s">
        <v>5494</v>
      </c>
    </row>
    <row r="3648" spans="1:5">
      <c r="A3648" s="84">
        <v>15530643</v>
      </c>
      <c r="B3648" s="85" t="s">
        <v>2732</v>
      </c>
      <c r="C3648" s="85">
        <v>840179960367</v>
      </c>
      <c r="D3648" s="90">
        <v>50</v>
      </c>
      <c r="E3648" s="75" t="s">
        <v>5494</v>
      </c>
    </row>
    <row r="3649" spans="1:5">
      <c r="A3649" s="84">
        <v>201829199</v>
      </c>
      <c r="B3649" s="85" t="s">
        <v>2733</v>
      </c>
      <c r="C3649" s="85">
        <v>840179960374</v>
      </c>
      <c r="D3649" s="90">
        <v>50</v>
      </c>
      <c r="E3649" s="75" t="s">
        <v>5494</v>
      </c>
    </row>
    <row r="3650" spans="1:5">
      <c r="A3650" s="84">
        <v>201828412</v>
      </c>
      <c r="B3650" s="85" t="s">
        <v>5206</v>
      </c>
      <c r="C3650" s="85">
        <v>840179960381</v>
      </c>
      <c r="D3650" s="90">
        <v>50</v>
      </c>
      <c r="E3650" s="75" t="s">
        <v>5494</v>
      </c>
    </row>
    <row r="3651" spans="1:5">
      <c r="A3651" s="84">
        <v>15530646</v>
      </c>
      <c r="B3651" s="85" t="s">
        <v>2734</v>
      </c>
      <c r="C3651" s="85">
        <v>840179960398</v>
      </c>
      <c r="D3651" s="90">
        <v>50</v>
      </c>
      <c r="E3651" s="75" t="s">
        <v>5494</v>
      </c>
    </row>
    <row r="3652" spans="1:5">
      <c r="A3652" s="84">
        <v>15530645</v>
      </c>
      <c r="B3652" s="85" t="s">
        <v>5207</v>
      </c>
      <c r="C3652" s="85">
        <v>840179960404</v>
      </c>
      <c r="D3652" s="90">
        <v>50</v>
      </c>
      <c r="E3652" s="75" t="s">
        <v>5494</v>
      </c>
    </row>
    <row r="3653" spans="1:5">
      <c r="A3653" s="84">
        <v>201829200</v>
      </c>
      <c r="B3653" s="85" t="s">
        <v>2735</v>
      </c>
      <c r="C3653" s="85">
        <v>840179960411</v>
      </c>
      <c r="D3653" s="90">
        <v>50</v>
      </c>
      <c r="E3653" s="75" t="s">
        <v>5494</v>
      </c>
    </row>
    <row r="3654" spans="1:5">
      <c r="A3654" s="84">
        <v>201828455</v>
      </c>
      <c r="B3654" s="85" t="s">
        <v>2736</v>
      </c>
      <c r="C3654" s="85">
        <v>840179960428</v>
      </c>
      <c r="D3654" s="90">
        <v>50</v>
      </c>
      <c r="E3654" s="75" t="s">
        <v>5494</v>
      </c>
    </row>
    <row r="3655" spans="1:5">
      <c r="A3655" s="84">
        <v>15530648</v>
      </c>
      <c r="B3655" s="85" t="s">
        <v>2737</v>
      </c>
      <c r="C3655" s="85">
        <v>840179960435</v>
      </c>
      <c r="D3655" s="90">
        <v>50</v>
      </c>
      <c r="E3655" s="75" t="s">
        <v>5494</v>
      </c>
    </row>
    <row r="3656" spans="1:5">
      <c r="A3656" s="84">
        <v>15530647</v>
      </c>
      <c r="B3656" s="85" t="s">
        <v>5208</v>
      </c>
      <c r="C3656" s="85">
        <v>840179960442</v>
      </c>
      <c r="D3656" s="90">
        <v>50</v>
      </c>
      <c r="E3656" s="75" t="s">
        <v>5494</v>
      </c>
    </row>
    <row r="3657" spans="1:5">
      <c r="A3657" s="84">
        <v>201829201</v>
      </c>
      <c r="B3657" s="85" t="s">
        <v>2738</v>
      </c>
      <c r="C3657" s="85">
        <v>840179960459</v>
      </c>
      <c r="D3657" s="90">
        <v>50</v>
      </c>
      <c r="E3657" s="75" t="s">
        <v>5494</v>
      </c>
    </row>
    <row r="3658" spans="1:5">
      <c r="A3658" s="84">
        <v>201829062</v>
      </c>
      <c r="B3658" s="85" t="s">
        <v>2739</v>
      </c>
      <c r="C3658" s="85">
        <v>840179960466</v>
      </c>
      <c r="D3658" s="90">
        <v>50</v>
      </c>
      <c r="E3658" s="75" t="s">
        <v>5494</v>
      </c>
    </row>
    <row r="3659" spans="1:5">
      <c r="A3659" s="84">
        <v>15530652</v>
      </c>
      <c r="B3659" s="85" t="s">
        <v>5209</v>
      </c>
      <c r="C3659" s="85">
        <v>840179960473</v>
      </c>
      <c r="D3659" s="90">
        <v>50</v>
      </c>
      <c r="E3659" s="75" t="s">
        <v>5494</v>
      </c>
    </row>
    <row r="3660" spans="1:5">
      <c r="A3660" s="84">
        <v>15530651</v>
      </c>
      <c r="B3660" s="85" t="s">
        <v>5210</v>
      </c>
      <c r="C3660" s="85">
        <v>840179960480</v>
      </c>
      <c r="D3660" s="90">
        <v>50</v>
      </c>
      <c r="E3660" s="75" t="s">
        <v>5494</v>
      </c>
    </row>
    <row r="3661" spans="1:5">
      <c r="A3661" s="84">
        <v>201829203</v>
      </c>
      <c r="B3661" s="85" t="s">
        <v>5211</v>
      </c>
      <c r="C3661" s="85">
        <v>840179960497</v>
      </c>
      <c r="D3661" s="90">
        <v>50</v>
      </c>
      <c r="E3661" s="75" t="s">
        <v>5494</v>
      </c>
    </row>
    <row r="3662" spans="1:5">
      <c r="A3662" s="84">
        <v>201829064</v>
      </c>
      <c r="B3662" s="85" t="s">
        <v>5212</v>
      </c>
      <c r="C3662" s="85">
        <v>840179960503</v>
      </c>
      <c r="D3662" s="90">
        <v>50</v>
      </c>
      <c r="E3662" s="75" t="s">
        <v>5494</v>
      </c>
    </row>
    <row r="3663" spans="1:5">
      <c r="A3663" s="84">
        <v>15530656</v>
      </c>
      <c r="B3663" s="85" t="s">
        <v>5213</v>
      </c>
      <c r="C3663" s="85">
        <v>840179960558</v>
      </c>
      <c r="D3663" s="90">
        <v>50</v>
      </c>
      <c r="E3663" s="75" t="s">
        <v>5494</v>
      </c>
    </row>
    <row r="3664" spans="1:5">
      <c r="A3664" s="84">
        <v>15530655</v>
      </c>
      <c r="B3664" s="85" t="s">
        <v>5214</v>
      </c>
      <c r="C3664" s="85">
        <v>840179960565</v>
      </c>
      <c r="D3664" s="90">
        <v>50</v>
      </c>
      <c r="E3664" s="75" t="s">
        <v>5494</v>
      </c>
    </row>
    <row r="3665" spans="1:5">
      <c r="A3665" s="84">
        <v>201829205</v>
      </c>
      <c r="B3665" s="85" t="s">
        <v>5215</v>
      </c>
      <c r="C3665" s="85">
        <v>840179960572</v>
      </c>
      <c r="D3665" s="90">
        <v>50</v>
      </c>
      <c r="E3665" s="75" t="s">
        <v>5494</v>
      </c>
    </row>
    <row r="3666" spans="1:5">
      <c r="A3666" s="84">
        <v>201829066</v>
      </c>
      <c r="B3666" s="85" t="s">
        <v>5216</v>
      </c>
      <c r="C3666" s="85">
        <v>840179960589</v>
      </c>
      <c r="D3666" s="90">
        <v>50</v>
      </c>
      <c r="E3666" s="75" t="s">
        <v>5494</v>
      </c>
    </row>
    <row r="3667" spans="1:5">
      <c r="A3667" s="84">
        <v>15531494</v>
      </c>
      <c r="B3667" s="85" t="s">
        <v>5217</v>
      </c>
      <c r="C3667" s="85">
        <v>840179960596</v>
      </c>
      <c r="D3667" s="90">
        <v>50</v>
      </c>
      <c r="E3667" s="75" t="s">
        <v>5494</v>
      </c>
    </row>
    <row r="3668" spans="1:5">
      <c r="A3668" s="84">
        <v>15531493</v>
      </c>
      <c r="B3668" s="85" t="s">
        <v>5218</v>
      </c>
      <c r="C3668" s="85">
        <v>840179960602</v>
      </c>
      <c r="D3668" s="90">
        <v>50</v>
      </c>
      <c r="E3668" s="75" t="s">
        <v>5494</v>
      </c>
    </row>
    <row r="3669" spans="1:5">
      <c r="A3669" s="84">
        <v>201829206</v>
      </c>
      <c r="B3669" s="85" t="s">
        <v>5219</v>
      </c>
      <c r="C3669" s="85">
        <v>840179960619</v>
      </c>
      <c r="D3669" s="90">
        <v>50</v>
      </c>
      <c r="E3669" s="75" t="s">
        <v>5494</v>
      </c>
    </row>
    <row r="3670" spans="1:5">
      <c r="A3670" s="84">
        <v>201829067</v>
      </c>
      <c r="B3670" s="85" t="s">
        <v>5220</v>
      </c>
      <c r="C3670" s="85">
        <v>840179960626</v>
      </c>
      <c r="D3670" s="90">
        <v>50</v>
      </c>
      <c r="E3670" s="75" t="s">
        <v>5494</v>
      </c>
    </row>
    <row r="3671" spans="1:5">
      <c r="A3671" s="86">
        <v>201404238</v>
      </c>
      <c r="B3671" s="87" t="s">
        <v>2815</v>
      </c>
      <c r="C3671" s="86" t="s">
        <v>7123</v>
      </c>
      <c r="D3671" s="90">
        <v>50</v>
      </c>
      <c r="E3671" s="75" t="s">
        <v>5494</v>
      </c>
    </row>
    <row r="3672" spans="1:5">
      <c r="A3672" s="86">
        <v>201404251</v>
      </c>
      <c r="B3672" s="87" t="s">
        <v>2816</v>
      </c>
      <c r="C3672" s="86" t="s">
        <v>7124</v>
      </c>
      <c r="D3672" s="90">
        <v>50</v>
      </c>
      <c r="E3672" s="75" t="s">
        <v>5494</v>
      </c>
    </row>
    <row r="3673" spans="1:5">
      <c r="A3673" s="86">
        <v>201404262</v>
      </c>
      <c r="B3673" s="87" t="s">
        <v>2817</v>
      </c>
      <c r="C3673" s="86" t="s">
        <v>7125</v>
      </c>
      <c r="D3673" s="90">
        <v>50</v>
      </c>
      <c r="E3673" s="75" t="s">
        <v>5494</v>
      </c>
    </row>
    <row r="3674" spans="1:5">
      <c r="A3674" s="86">
        <v>201404274</v>
      </c>
      <c r="B3674" s="87" t="s">
        <v>2818</v>
      </c>
      <c r="C3674" s="86" t="s">
        <v>7126</v>
      </c>
      <c r="D3674" s="90">
        <v>50</v>
      </c>
      <c r="E3674" s="75" t="s">
        <v>5494</v>
      </c>
    </row>
    <row r="3675" spans="1:5">
      <c r="A3675" s="86">
        <v>201404280</v>
      </c>
      <c r="B3675" s="87" t="s">
        <v>2819</v>
      </c>
      <c r="C3675" s="86" t="s">
        <v>7127</v>
      </c>
      <c r="D3675" s="90">
        <v>50</v>
      </c>
      <c r="E3675" s="75" t="s">
        <v>5494</v>
      </c>
    </row>
    <row r="3676" spans="1:5">
      <c r="A3676" s="86">
        <v>201404290</v>
      </c>
      <c r="B3676" s="87" t="s">
        <v>2820</v>
      </c>
      <c r="C3676" s="86" t="s">
        <v>7128</v>
      </c>
      <c r="D3676" s="90">
        <v>50</v>
      </c>
      <c r="E3676" s="75" t="s">
        <v>5494</v>
      </c>
    </row>
    <row r="3677" spans="1:5">
      <c r="A3677" s="86">
        <v>201404305</v>
      </c>
      <c r="B3677" s="87" t="s">
        <v>2821</v>
      </c>
      <c r="C3677" s="86" t="s">
        <v>7129</v>
      </c>
      <c r="D3677" s="90">
        <v>50</v>
      </c>
      <c r="E3677" s="75" t="s">
        <v>5494</v>
      </c>
    </row>
    <row r="3678" spans="1:5">
      <c r="A3678" s="86">
        <v>201404318</v>
      </c>
      <c r="B3678" s="87" t="s">
        <v>2822</v>
      </c>
      <c r="C3678" s="86" t="s">
        <v>7130</v>
      </c>
      <c r="D3678" s="90">
        <v>50</v>
      </c>
      <c r="E3678" s="75" t="s">
        <v>5494</v>
      </c>
    </row>
    <row r="3679" spans="1:5">
      <c r="A3679" s="86">
        <v>201404330</v>
      </c>
      <c r="B3679" s="87" t="s">
        <v>2823</v>
      </c>
      <c r="C3679" s="86" t="s">
        <v>7131</v>
      </c>
      <c r="D3679" s="90">
        <v>50</v>
      </c>
      <c r="E3679" s="75" t="s">
        <v>5494</v>
      </c>
    </row>
    <row r="3680" spans="1:5">
      <c r="A3680" s="86">
        <v>201404335</v>
      </c>
      <c r="B3680" s="87" t="s">
        <v>2824</v>
      </c>
      <c r="C3680" s="86" t="s">
        <v>7132</v>
      </c>
      <c r="D3680" s="90">
        <v>50</v>
      </c>
      <c r="E3680" s="75" t="s">
        <v>5494</v>
      </c>
    </row>
    <row r="3681" spans="1:5">
      <c r="A3681" s="86">
        <v>201404342</v>
      </c>
      <c r="B3681" s="87" t="s">
        <v>2825</v>
      </c>
      <c r="C3681" s="86" t="s">
        <v>7133</v>
      </c>
      <c r="D3681" s="90">
        <v>50</v>
      </c>
      <c r="E3681" s="75" t="s">
        <v>5494</v>
      </c>
    </row>
    <row r="3682" spans="1:5">
      <c r="A3682" s="86">
        <v>201404360</v>
      </c>
      <c r="B3682" s="87" t="s">
        <v>2826</v>
      </c>
      <c r="C3682" s="86" t="s">
        <v>7134</v>
      </c>
      <c r="D3682" s="90">
        <v>50</v>
      </c>
      <c r="E3682" s="75" t="s">
        <v>5494</v>
      </c>
    </row>
    <row r="3683" spans="1:5">
      <c r="A3683" s="86">
        <v>201404368</v>
      </c>
      <c r="B3683" s="87" t="s">
        <v>5221</v>
      </c>
      <c r="C3683" s="86" t="s">
        <v>7135</v>
      </c>
      <c r="D3683" s="90">
        <v>50</v>
      </c>
      <c r="E3683" s="75" t="s">
        <v>5494</v>
      </c>
    </row>
    <row r="3684" spans="1:5">
      <c r="A3684" s="86">
        <v>201404378</v>
      </c>
      <c r="B3684" s="87" t="s">
        <v>2827</v>
      </c>
      <c r="C3684" s="86" t="s">
        <v>7136</v>
      </c>
      <c r="D3684" s="90">
        <v>50</v>
      </c>
      <c r="E3684" s="75" t="s">
        <v>5494</v>
      </c>
    </row>
    <row r="3685" spans="1:5">
      <c r="A3685" s="86">
        <v>201404389</v>
      </c>
      <c r="B3685" s="87" t="s">
        <v>2828</v>
      </c>
      <c r="C3685" s="86" t="s">
        <v>7137</v>
      </c>
      <c r="D3685" s="90">
        <v>50</v>
      </c>
      <c r="E3685" s="75" t="s">
        <v>5494</v>
      </c>
    </row>
    <row r="3686" spans="1:5">
      <c r="A3686" s="86">
        <v>201404394</v>
      </c>
      <c r="B3686" s="87" t="s">
        <v>2829</v>
      </c>
      <c r="C3686" s="86" t="s">
        <v>7138</v>
      </c>
      <c r="D3686" s="90">
        <v>50</v>
      </c>
      <c r="E3686" s="75" t="s">
        <v>5494</v>
      </c>
    </row>
    <row r="3687" spans="1:5">
      <c r="A3687" s="86">
        <v>201404431</v>
      </c>
      <c r="B3687" s="87" t="s">
        <v>2830</v>
      </c>
      <c r="C3687" s="86" t="s">
        <v>7139</v>
      </c>
      <c r="D3687" s="90">
        <v>50</v>
      </c>
      <c r="E3687" s="75" t="s">
        <v>5494</v>
      </c>
    </row>
    <row r="3688" spans="1:5">
      <c r="A3688" s="86">
        <v>201404422</v>
      </c>
      <c r="B3688" s="87" t="s">
        <v>2831</v>
      </c>
      <c r="C3688" s="86" t="s">
        <v>7140</v>
      </c>
      <c r="D3688" s="90">
        <v>50</v>
      </c>
      <c r="E3688" s="75" t="s">
        <v>5494</v>
      </c>
    </row>
    <row r="3689" spans="1:5">
      <c r="A3689" s="86">
        <v>201404413</v>
      </c>
      <c r="B3689" s="87" t="s">
        <v>2832</v>
      </c>
      <c r="C3689" s="86" t="s">
        <v>7141</v>
      </c>
      <c r="D3689" s="90">
        <v>50</v>
      </c>
      <c r="E3689" s="75" t="s">
        <v>5494</v>
      </c>
    </row>
    <row r="3690" spans="1:5">
      <c r="A3690" s="86">
        <v>201404439</v>
      </c>
      <c r="B3690" s="87" t="s">
        <v>2833</v>
      </c>
      <c r="C3690" s="86" t="s">
        <v>7142</v>
      </c>
      <c r="D3690" s="90">
        <v>50</v>
      </c>
      <c r="E3690" s="75" t="s">
        <v>5494</v>
      </c>
    </row>
    <row r="3691" spans="1:5">
      <c r="A3691" s="86">
        <v>201404466</v>
      </c>
      <c r="B3691" s="87" t="s">
        <v>2834</v>
      </c>
      <c r="C3691" s="86" t="s">
        <v>7143</v>
      </c>
      <c r="D3691" s="90">
        <v>50</v>
      </c>
      <c r="E3691" s="75" t="s">
        <v>5494</v>
      </c>
    </row>
    <row r="3692" spans="1:5">
      <c r="A3692" s="86">
        <v>201404482</v>
      </c>
      <c r="B3692" s="87" t="s">
        <v>2835</v>
      </c>
      <c r="C3692" s="86" t="s">
        <v>7144</v>
      </c>
      <c r="D3692" s="90">
        <v>50</v>
      </c>
      <c r="E3692" s="75" t="s">
        <v>5494</v>
      </c>
    </row>
    <row r="3693" spans="1:5">
      <c r="A3693" s="86">
        <v>201404488</v>
      </c>
      <c r="B3693" s="87" t="s">
        <v>2836</v>
      </c>
      <c r="C3693" s="86" t="s">
        <v>7145</v>
      </c>
      <c r="D3693" s="90">
        <v>50</v>
      </c>
      <c r="E3693" s="75" t="s">
        <v>5494</v>
      </c>
    </row>
    <row r="3694" spans="1:5">
      <c r="A3694" s="86">
        <v>201404494</v>
      </c>
      <c r="B3694" s="87" t="s">
        <v>2837</v>
      </c>
      <c r="C3694" s="86" t="s">
        <v>7146</v>
      </c>
      <c r="D3694" s="90">
        <v>50</v>
      </c>
      <c r="E3694" s="75" t="s">
        <v>5494</v>
      </c>
    </row>
    <row r="3695" spans="1:5">
      <c r="A3695" s="86">
        <v>201404500</v>
      </c>
      <c r="B3695" s="87" t="s">
        <v>2838</v>
      </c>
      <c r="C3695" s="86" t="s">
        <v>7147</v>
      </c>
      <c r="D3695" s="90">
        <v>50</v>
      </c>
      <c r="E3695" s="75" t="s">
        <v>5494</v>
      </c>
    </row>
    <row r="3696" spans="1:5">
      <c r="A3696" s="86">
        <v>201404537</v>
      </c>
      <c r="B3696" s="87" t="s">
        <v>2839</v>
      </c>
      <c r="C3696" s="86" t="s">
        <v>7148</v>
      </c>
      <c r="D3696" s="90">
        <v>50</v>
      </c>
      <c r="E3696" s="75" t="s">
        <v>5494</v>
      </c>
    </row>
    <row r="3697" spans="1:5">
      <c r="A3697" s="86">
        <v>201404552</v>
      </c>
      <c r="B3697" s="87" t="s">
        <v>2840</v>
      </c>
      <c r="C3697" s="86" t="s">
        <v>7149</v>
      </c>
      <c r="D3697" s="90">
        <v>50</v>
      </c>
      <c r="E3697" s="75" t="s">
        <v>5494</v>
      </c>
    </row>
    <row r="3698" spans="1:5">
      <c r="A3698" s="86">
        <v>201404577</v>
      </c>
      <c r="B3698" s="87" t="s">
        <v>2841</v>
      </c>
      <c r="C3698" s="86" t="s">
        <v>7150</v>
      </c>
      <c r="D3698" s="90">
        <v>50</v>
      </c>
      <c r="E3698" s="75" t="s">
        <v>5494</v>
      </c>
    </row>
    <row r="3699" spans="1:5">
      <c r="A3699" s="86">
        <v>201404565</v>
      </c>
      <c r="B3699" s="87" t="s">
        <v>2842</v>
      </c>
      <c r="C3699" s="86" t="s">
        <v>7151</v>
      </c>
      <c r="D3699" s="90">
        <v>50</v>
      </c>
      <c r="E3699" s="75" t="s">
        <v>5494</v>
      </c>
    </row>
    <row r="3700" spans="1:5">
      <c r="A3700" s="86">
        <v>201404592</v>
      </c>
      <c r="B3700" s="87" t="s">
        <v>2843</v>
      </c>
      <c r="C3700" s="86" t="s">
        <v>7152</v>
      </c>
      <c r="D3700" s="90">
        <v>50</v>
      </c>
      <c r="E3700" s="75" t="s">
        <v>5494</v>
      </c>
    </row>
    <row r="3701" spans="1:5">
      <c r="A3701" s="86">
        <v>201404601</v>
      </c>
      <c r="B3701" s="87" t="s">
        <v>2844</v>
      </c>
      <c r="C3701" s="86" t="s">
        <v>7153</v>
      </c>
      <c r="D3701" s="90">
        <v>50</v>
      </c>
      <c r="E3701" s="75" t="s">
        <v>5494</v>
      </c>
    </row>
    <row r="3702" spans="1:5">
      <c r="A3702" s="86">
        <v>201404624</v>
      </c>
      <c r="B3702" s="87" t="s">
        <v>2845</v>
      </c>
      <c r="C3702" s="86" t="s">
        <v>7154</v>
      </c>
      <c r="D3702" s="90">
        <v>50</v>
      </c>
      <c r="E3702" s="75" t="s">
        <v>5494</v>
      </c>
    </row>
    <row r="3703" spans="1:5">
      <c r="A3703" s="86">
        <v>201404240</v>
      </c>
      <c r="B3703" s="87" t="s">
        <v>5222</v>
      </c>
      <c r="C3703" s="86" t="s">
        <v>7155</v>
      </c>
      <c r="D3703" s="90">
        <v>50</v>
      </c>
      <c r="E3703" s="75" t="s">
        <v>5494</v>
      </c>
    </row>
    <row r="3704" spans="1:5">
      <c r="A3704" s="86">
        <v>201404253</v>
      </c>
      <c r="B3704" s="87" t="s">
        <v>2846</v>
      </c>
      <c r="C3704" s="86" t="s">
        <v>7156</v>
      </c>
      <c r="D3704" s="90">
        <v>50</v>
      </c>
      <c r="E3704" s="75" t="s">
        <v>5494</v>
      </c>
    </row>
    <row r="3705" spans="1:5">
      <c r="A3705" s="86">
        <v>201404265</v>
      </c>
      <c r="B3705" s="87" t="s">
        <v>2847</v>
      </c>
      <c r="C3705" s="86" t="s">
        <v>7157</v>
      </c>
      <c r="D3705" s="90">
        <v>50</v>
      </c>
      <c r="E3705" s="75" t="s">
        <v>5494</v>
      </c>
    </row>
    <row r="3706" spans="1:5">
      <c r="A3706" s="86">
        <v>201404277</v>
      </c>
      <c r="B3706" s="87" t="s">
        <v>2848</v>
      </c>
      <c r="C3706" s="86" t="s">
        <v>5515</v>
      </c>
      <c r="D3706" s="90">
        <v>50</v>
      </c>
      <c r="E3706" s="75" t="s">
        <v>5494</v>
      </c>
    </row>
    <row r="3707" spans="1:5">
      <c r="A3707" s="86">
        <v>201404283</v>
      </c>
      <c r="B3707" s="87" t="s">
        <v>2849</v>
      </c>
      <c r="C3707" s="86" t="s">
        <v>7158</v>
      </c>
      <c r="D3707" s="90">
        <v>50</v>
      </c>
      <c r="E3707" s="75" t="s">
        <v>5494</v>
      </c>
    </row>
    <row r="3708" spans="1:5">
      <c r="A3708" s="86">
        <v>201404293</v>
      </c>
      <c r="B3708" s="87" t="s">
        <v>2850</v>
      </c>
      <c r="C3708" s="86" t="s">
        <v>7159</v>
      </c>
      <c r="D3708" s="90">
        <v>50</v>
      </c>
      <c r="E3708" s="75" t="s">
        <v>5494</v>
      </c>
    </row>
    <row r="3709" spans="1:5">
      <c r="A3709" s="86">
        <v>201404307</v>
      </c>
      <c r="B3709" s="87" t="s">
        <v>2851</v>
      </c>
      <c r="C3709" s="86" t="s">
        <v>7160</v>
      </c>
      <c r="D3709" s="90">
        <v>50</v>
      </c>
      <c r="E3709" s="75" t="s">
        <v>5494</v>
      </c>
    </row>
    <row r="3710" spans="1:5">
      <c r="A3710" s="86">
        <v>201404321</v>
      </c>
      <c r="B3710" s="87" t="s">
        <v>2852</v>
      </c>
      <c r="C3710" s="86" t="s">
        <v>7161</v>
      </c>
      <c r="D3710" s="90">
        <v>50</v>
      </c>
      <c r="E3710" s="75" t="s">
        <v>5494</v>
      </c>
    </row>
    <row r="3711" spans="1:5">
      <c r="A3711" s="86">
        <v>201404332</v>
      </c>
      <c r="B3711" s="87" t="s">
        <v>2853</v>
      </c>
      <c r="C3711" s="86" t="s">
        <v>7162</v>
      </c>
      <c r="D3711" s="90">
        <v>50</v>
      </c>
      <c r="E3711" s="75" t="s">
        <v>5494</v>
      </c>
    </row>
    <row r="3712" spans="1:5">
      <c r="A3712" s="86">
        <v>201404339</v>
      </c>
      <c r="B3712" s="87" t="s">
        <v>2854</v>
      </c>
      <c r="C3712" s="86" t="s">
        <v>7163</v>
      </c>
      <c r="D3712" s="90">
        <v>50</v>
      </c>
      <c r="E3712" s="75" t="s">
        <v>5494</v>
      </c>
    </row>
    <row r="3713" spans="1:5">
      <c r="A3713" s="86">
        <v>201404345</v>
      </c>
      <c r="B3713" s="87" t="s">
        <v>2855</v>
      </c>
      <c r="C3713" s="86" t="s">
        <v>7164</v>
      </c>
      <c r="D3713" s="90">
        <v>50</v>
      </c>
      <c r="E3713" s="75" t="s">
        <v>5494</v>
      </c>
    </row>
    <row r="3714" spans="1:5">
      <c r="A3714" s="86">
        <v>201404363</v>
      </c>
      <c r="B3714" s="87" t="s">
        <v>2856</v>
      </c>
      <c r="C3714" s="86" t="s">
        <v>7165</v>
      </c>
      <c r="D3714" s="90">
        <v>50</v>
      </c>
      <c r="E3714" s="75" t="s">
        <v>5494</v>
      </c>
    </row>
    <row r="3715" spans="1:5">
      <c r="A3715" s="86">
        <v>201404372</v>
      </c>
      <c r="B3715" s="87" t="s">
        <v>2857</v>
      </c>
      <c r="C3715" s="86" t="s">
        <v>7166</v>
      </c>
      <c r="D3715" s="90">
        <v>50</v>
      </c>
      <c r="E3715" s="75" t="s">
        <v>5494</v>
      </c>
    </row>
    <row r="3716" spans="1:5">
      <c r="A3716" s="86">
        <v>201404381</v>
      </c>
      <c r="B3716" s="87" t="s">
        <v>2858</v>
      </c>
      <c r="C3716" s="86" t="s">
        <v>7167</v>
      </c>
      <c r="D3716" s="90">
        <v>50</v>
      </c>
      <c r="E3716" s="75" t="s">
        <v>5494</v>
      </c>
    </row>
    <row r="3717" spans="1:5">
      <c r="A3717" s="86">
        <v>201404392</v>
      </c>
      <c r="B3717" s="87" t="s">
        <v>2859</v>
      </c>
      <c r="C3717" s="86" t="s">
        <v>7168</v>
      </c>
      <c r="D3717" s="90">
        <v>50</v>
      </c>
      <c r="E3717" s="75" t="s">
        <v>5494</v>
      </c>
    </row>
    <row r="3718" spans="1:5">
      <c r="A3718" s="86">
        <v>201404397</v>
      </c>
      <c r="B3718" s="87" t="s">
        <v>2860</v>
      </c>
      <c r="C3718" s="86" t="s">
        <v>5506</v>
      </c>
      <c r="D3718" s="90">
        <v>50</v>
      </c>
      <c r="E3718" s="75" t="s">
        <v>5494</v>
      </c>
    </row>
    <row r="3719" spans="1:5">
      <c r="A3719" s="86">
        <v>201404425</v>
      </c>
      <c r="B3719" s="87" t="s">
        <v>2861</v>
      </c>
      <c r="C3719" s="86" t="s">
        <v>7169</v>
      </c>
      <c r="D3719" s="90">
        <v>50</v>
      </c>
      <c r="E3719" s="75" t="s">
        <v>5494</v>
      </c>
    </row>
    <row r="3720" spans="1:5">
      <c r="A3720" s="86">
        <v>201404416</v>
      </c>
      <c r="B3720" s="87" t="s">
        <v>2862</v>
      </c>
      <c r="C3720" s="86" t="s">
        <v>7170</v>
      </c>
      <c r="D3720" s="90">
        <v>50</v>
      </c>
      <c r="E3720" s="75" t="s">
        <v>5494</v>
      </c>
    </row>
    <row r="3721" spans="1:5">
      <c r="A3721" s="86">
        <v>201404442</v>
      </c>
      <c r="B3721" s="87" t="s">
        <v>2863</v>
      </c>
      <c r="C3721" s="86" t="s">
        <v>7171</v>
      </c>
      <c r="D3721" s="90">
        <v>50</v>
      </c>
      <c r="E3721" s="75" t="s">
        <v>5494</v>
      </c>
    </row>
    <row r="3722" spans="1:5">
      <c r="A3722" s="86">
        <v>201404469</v>
      </c>
      <c r="B3722" s="87" t="s">
        <v>2864</v>
      </c>
      <c r="C3722" s="86" t="s">
        <v>7172</v>
      </c>
      <c r="D3722" s="90">
        <v>50</v>
      </c>
      <c r="E3722" s="75" t="s">
        <v>5494</v>
      </c>
    </row>
    <row r="3723" spans="1:5">
      <c r="A3723" s="86">
        <v>201404485</v>
      </c>
      <c r="B3723" s="87" t="s">
        <v>2865</v>
      </c>
      <c r="C3723" s="86" t="s">
        <v>7173</v>
      </c>
      <c r="D3723" s="90">
        <v>50</v>
      </c>
      <c r="E3723" s="75" t="s">
        <v>5494</v>
      </c>
    </row>
    <row r="3724" spans="1:5">
      <c r="A3724" s="86">
        <v>201404491</v>
      </c>
      <c r="B3724" s="87" t="s">
        <v>5223</v>
      </c>
      <c r="C3724" s="86" t="s">
        <v>7174</v>
      </c>
      <c r="D3724" s="90">
        <v>50</v>
      </c>
      <c r="E3724" s="75" t="s">
        <v>5494</v>
      </c>
    </row>
    <row r="3725" spans="1:5">
      <c r="A3725" s="86">
        <v>201404497</v>
      </c>
      <c r="B3725" s="87" t="s">
        <v>2866</v>
      </c>
      <c r="C3725" s="86" t="s">
        <v>7175</v>
      </c>
      <c r="D3725" s="90">
        <v>50</v>
      </c>
      <c r="E3725" s="75" t="s">
        <v>5494</v>
      </c>
    </row>
    <row r="3726" spans="1:5">
      <c r="A3726" s="86">
        <v>201404503</v>
      </c>
      <c r="B3726" s="87" t="s">
        <v>2867</v>
      </c>
      <c r="C3726" s="86" t="s">
        <v>7176</v>
      </c>
      <c r="D3726" s="90">
        <v>50</v>
      </c>
      <c r="E3726" s="75" t="s">
        <v>5494</v>
      </c>
    </row>
    <row r="3727" spans="1:5">
      <c r="A3727" s="86">
        <v>201404540</v>
      </c>
      <c r="B3727" s="87" t="s">
        <v>2868</v>
      </c>
      <c r="C3727" s="86" t="s">
        <v>7177</v>
      </c>
      <c r="D3727" s="90">
        <v>50</v>
      </c>
      <c r="E3727" s="75" t="s">
        <v>5494</v>
      </c>
    </row>
    <row r="3728" spans="1:5">
      <c r="A3728" s="86">
        <v>201404555</v>
      </c>
      <c r="B3728" s="87" t="s">
        <v>2869</v>
      </c>
      <c r="C3728" s="86" t="s">
        <v>7178</v>
      </c>
      <c r="D3728" s="90">
        <v>50</v>
      </c>
      <c r="E3728" s="75" t="s">
        <v>5494</v>
      </c>
    </row>
    <row r="3729" spans="1:5">
      <c r="A3729" s="86">
        <v>201404580</v>
      </c>
      <c r="B3729" s="87" t="s">
        <v>2870</v>
      </c>
      <c r="C3729" s="86" t="s">
        <v>7179</v>
      </c>
      <c r="D3729" s="90">
        <v>50</v>
      </c>
      <c r="E3729" s="75" t="s">
        <v>5494</v>
      </c>
    </row>
    <row r="3730" spans="1:5">
      <c r="A3730" s="86">
        <v>201404567</v>
      </c>
      <c r="B3730" s="87" t="s">
        <v>2871</v>
      </c>
      <c r="C3730" s="86" t="s">
        <v>7180</v>
      </c>
      <c r="D3730" s="90">
        <v>50</v>
      </c>
      <c r="E3730" s="75" t="s">
        <v>5494</v>
      </c>
    </row>
    <row r="3731" spans="1:5">
      <c r="A3731" s="86">
        <v>201404595</v>
      </c>
      <c r="B3731" s="87" t="s">
        <v>5224</v>
      </c>
      <c r="C3731" s="86" t="s">
        <v>7181</v>
      </c>
      <c r="D3731" s="90">
        <v>50</v>
      </c>
      <c r="E3731" s="75" t="s">
        <v>5494</v>
      </c>
    </row>
    <row r="3732" spans="1:5">
      <c r="A3732" s="86">
        <v>201404604</v>
      </c>
      <c r="B3732" s="87" t="s">
        <v>2872</v>
      </c>
      <c r="C3732" s="86" t="s">
        <v>7182</v>
      </c>
      <c r="D3732" s="90">
        <v>50</v>
      </c>
      <c r="E3732" s="75" t="s">
        <v>5494</v>
      </c>
    </row>
    <row r="3733" spans="1:5">
      <c r="A3733" s="86">
        <v>201404626</v>
      </c>
      <c r="B3733" s="87" t="s">
        <v>2873</v>
      </c>
      <c r="C3733" s="86" t="s">
        <v>7183</v>
      </c>
      <c r="D3733" s="90">
        <v>50</v>
      </c>
      <c r="E3733" s="75" t="s">
        <v>5494</v>
      </c>
    </row>
    <row r="3734" spans="1:5">
      <c r="A3734" s="86">
        <v>201404224</v>
      </c>
      <c r="B3734" s="87" t="s">
        <v>2874</v>
      </c>
      <c r="C3734" s="86" t="s">
        <v>7184</v>
      </c>
      <c r="D3734" s="90">
        <v>50</v>
      </c>
      <c r="E3734" s="75" t="s">
        <v>5494</v>
      </c>
    </row>
    <row r="3735" spans="1:5">
      <c r="A3735" s="86">
        <v>201404230</v>
      </c>
      <c r="B3735" s="87" t="s">
        <v>2875</v>
      </c>
      <c r="C3735" s="86" t="s">
        <v>7185</v>
      </c>
      <c r="D3735" s="90">
        <v>50</v>
      </c>
      <c r="E3735" s="75" t="s">
        <v>5494</v>
      </c>
    </row>
    <row r="3736" spans="1:5">
      <c r="A3736" s="86">
        <v>201404234</v>
      </c>
      <c r="B3736" s="87" t="s">
        <v>2876</v>
      </c>
      <c r="C3736" s="86" t="s">
        <v>7186</v>
      </c>
      <c r="D3736" s="90">
        <v>50</v>
      </c>
      <c r="E3736" s="75" t="s">
        <v>5494</v>
      </c>
    </row>
    <row r="3737" spans="1:5">
      <c r="A3737" s="86">
        <v>201404241</v>
      </c>
      <c r="B3737" s="87" t="s">
        <v>2877</v>
      </c>
      <c r="C3737" s="86" t="s">
        <v>7187</v>
      </c>
      <c r="D3737" s="90">
        <v>50</v>
      </c>
      <c r="E3737" s="75" t="s">
        <v>5494</v>
      </c>
    </row>
    <row r="3738" spans="1:5">
      <c r="A3738" s="86">
        <v>201404245</v>
      </c>
      <c r="B3738" s="87" t="s">
        <v>2878</v>
      </c>
      <c r="C3738" s="86" t="s">
        <v>7188</v>
      </c>
      <c r="D3738" s="90">
        <v>50</v>
      </c>
      <c r="E3738" s="75" t="s">
        <v>5494</v>
      </c>
    </row>
    <row r="3739" spans="1:5">
      <c r="A3739" s="86">
        <v>201404250</v>
      </c>
      <c r="B3739" s="87" t="s">
        <v>2879</v>
      </c>
      <c r="C3739" s="86" t="s">
        <v>7189</v>
      </c>
      <c r="D3739" s="90">
        <v>50</v>
      </c>
      <c r="E3739" s="75" t="s">
        <v>5494</v>
      </c>
    </row>
    <row r="3740" spans="1:5">
      <c r="A3740" s="86">
        <v>201404264</v>
      </c>
      <c r="B3740" s="87" t="s">
        <v>2880</v>
      </c>
      <c r="C3740" s="86" t="s">
        <v>7190</v>
      </c>
      <c r="D3740" s="90">
        <v>50</v>
      </c>
      <c r="E3740" s="75" t="s">
        <v>5494</v>
      </c>
    </row>
    <row r="3741" spans="1:5">
      <c r="A3741" s="86">
        <v>201404276</v>
      </c>
      <c r="B3741" s="87" t="s">
        <v>2881</v>
      </c>
      <c r="C3741" s="86" t="s">
        <v>7191</v>
      </c>
      <c r="D3741" s="90">
        <v>50</v>
      </c>
      <c r="E3741" s="75" t="s">
        <v>5494</v>
      </c>
    </row>
    <row r="3742" spans="1:5">
      <c r="A3742" s="86">
        <v>201404288</v>
      </c>
      <c r="B3742" s="87" t="s">
        <v>2882</v>
      </c>
      <c r="C3742" s="86" t="s">
        <v>7192</v>
      </c>
      <c r="D3742" s="90">
        <v>50</v>
      </c>
      <c r="E3742" s="75" t="s">
        <v>5494</v>
      </c>
    </row>
    <row r="3743" spans="1:5">
      <c r="A3743" s="86">
        <v>201404294</v>
      </c>
      <c r="B3743" s="87" t="s">
        <v>2883</v>
      </c>
      <c r="C3743" s="86" t="s">
        <v>7193</v>
      </c>
      <c r="D3743" s="90">
        <v>50</v>
      </c>
      <c r="E3743" s="75" t="s">
        <v>5494</v>
      </c>
    </row>
    <row r="3744" spans="1:5">
      <c r="A3744" s="86">
        <v>201404300</v>
      </c>
      <c r="B3744" s="87" t="s">
        <v>2884</v>
      </c>
      <c r="C3744" s="86" t="s">
        <v>7194</v>
      </c>
      <c r="D3744" s="90">
        <v>50</v>
      </c>
      <c r="E3744" s="75" t="s">
        <v>5494</v>
      </c>
    </row>
    <row r="3745" spans="1:5">
      <c r="A3745" s="86">
        <v>201404316</v>
      </c>
      <c r="B3745" s="87" t="s">
        <v>2885</v>
      </c>
      <c r="C3745" s="86" t="s">
        <v>7195</v>
      </c>
      <c r="D3745" s="90">
        <v>50</v>
      </c>
      <c r="E3745" s="75" t="s">
        <v>5494</v>
      </c>
    </row>
    <row r="3746" spans="1:5">
      <c r="A3746" s="86">
        <v>201404325</v>
      </c>
      <c r="B3746" s="87" t="s">
        <v>2886</v>
      </c>
      <c r="C3746" s="86" t="s">
        <v>7196</v>
      </c>
      <c r="D3746" s="90">
        <v>50</v>
      </c>
      <c r="E3746" s="75" t="s">
        <v>5494</v>
      </c>
    </row>
    <row r="3747" spans="1:5">
      <c r="A3747" s="82">
        <v>201404336</v>
      </c>
      <c r="B3747" s="87" t="s">
        <v>2887</v>
      </c>
      <c r="C3747" s="86" t="s">
        <v>7197</v>
      </c>
      <c r="D3747" s="90">
        <v>50</v>
      </c>
      <c r="E3747" s="75" t="s">
        <v>5494</v>
      </c>
    </row>
    <row r="3748" spans="1:5">
      <c r="A3748" s="86">
        <v>201404347</v>
      </c>
      <c r="B3748" s="87" t="s">
        <v>2888</v>
      </c>
      <c r="C3748" s="86" t="s">
        <v>7198</v>
      </c>
      <c r="D3748" s="90">
        <v>50</v>
      </c>
      <c r="E3748" s="75" t="s">
        <v>5494</v>
      </c>
    </row>
    <row r="3749" spans="1:5">
      <c r="A3749" s="86">
        <v>201404353</v>
      </c>
      <c r="B3749" s="87" t="s">
        <v>2889</v>
      </c>
      <c r="C3749" s="86" t="s">
        <v>7199</v>
      </c>
      <c r="D3749" s="90">
        <v>50</v>
      </c>
      <c r="E3749" s="75" t="s">
        <v>5494</v>
      </c>
    </row>
    <row r="3750" spans="1:5">
      <c r="A3750" s="86">
        <v>201404386</v>
      </c>
      <c r="B3750" s="87" t="s">
        <v>2890</v>
      </c>
      <c r="C3750" s="86" t="s">
        <v>7200</v>
      </c>
      <c r="D3750" s="90">
        <v>50</v>
      </c>
      <c r="E3750" s="75" t="s">
        <v>5494</v>
      </c>
    </row>
    <row r="3751" spans="1:5">
      <c r="A3751" s="86">
        <v>201404377</v>
      </c>
      <c r="B3751" s="87" t="s">
        <v>2891</v>
      </c>
      <c r="C3751" s="86" t="s">
        <v>7201</v>
      </c>
      <c r="D3751" s="90">
        <v>50</v>
      </c>
      <c r="E3751" s="75" t="s">
        <v>5494</v>
      </c>
    </row>
    <row r="3752" spans="1:5">
      <c r="A3752" s="86">
        <v>201404369</v>
      </c>
      <c r="B3752" s="87" t="s">
        <v>2892</v>
      </c>
      <c r="C3752" s="86" t="s">
        <v>7202</v>
      </c>
      <c r="D3752" s="90">
        <v>50</v>
      </c>
      <c r="E3752" s="75" t="s">
        <v>5494</v>
      </c>
    </row>
    <row r="3753" spans="1:5">
      <c r="A3753" s="91">
        <v>201404396</v>
      </c>
      <c r="B3753" s="87" t="s">
        <v>2893</v>
      </c>
      <c r="C3753" s="86" t="s">
        <v>7203</v>
      </c>
      <c r="D3753" s="90">
        <v>50</v>
      </c>
      <c r="E3753" s="75" t="s">
        <v>5494</v>
      </c>
    </row>
    <row r="3754" spans="1:5">
      <c r="A3754" s="86">
        <v>201404421</v>
      </c>
      <c r="B3754" s="87" t="s">
        <v>2894</v>
      </c>
      <c r="C3754" s="86" t="s">
        <v>7204</v>
      </c>
      <c r="D3754" s="90">
        <v>50</v>
      </c>
      <c r="E3754" s="75" t="s">
        <v>5494</v>
      </c>
    </row>
    <row r="3755" spans="1:5">
      <c r="A3755" s="86">
        <v>201404435</v>
      </c>
      <c r="B3755" s="87" t="s">
        <v>2895</v>
      </c>
      <c r="C3755" s="86" t="s">
        <v>7205</v>
      </c>
      <c r="D3755" s="90">
        <v>50</v>
      </c>
      <c r="E3755" s="75" t="s">
        <v>5494</v>
      </c>
    </row>
    <row r="3756" spans="1:5">
      <c r="A3756" s="86">
        <v>201404441</v>
      </c>
      <c r="B3756" s="87" t="s">
        <v>2896</v>
      </c>
      <c r="C3756" s="86" t="s">
        <v>7206</v>
      </c>
      <c r="D3756" s="90">
        <v>50</v>
      </c>
      <c r="E3756" s="75" t="s">
        <v>5494</v>
      </c>
    </row>
    <row r="3757" spans="1:5">
      <c r="A3757" s="86">
        <v>201404447</v>
      </c>
      <c r="B3757" s="87" t="s">
        <v>2897</v>
      </c>
      <c r="C3757" s="86" t="s">
        <v>7207</v>
      </c>
      <c r="D3757" s="90">
        <v>50</v>
      </c>
      <c r="E3757" s="75" t="s">
        <v>5494</v>
      </c>
    </row>
    <row r="3758" spans="1:5">
      <c r="A3758" s="86">
        <v>201404453</v>
      </c>
      <c r="B3758" s="87" t="s">
        <v>2898</v>
      </c>
      <c r="C3758" s="86" t="s">
        <v>7208</v>
      </c>
      <c r="D3758" s="90">
        <v>50</v>
      </c>
      <c r="E3758" s="75" t="s">
        <v>5494</v>
      </c>
    </row>
    <row r="3759" spans="1:5">
      <c r="A3759" s="86">
        <v>201404490</v>
      </c>
      <c r="B3759" s="87" t="s">
        <v>2899</v>
      </c>
      <c r="C3759" s="86" t="s">
        <v>7209</v>
      </c>
      <c r="D3759" s="90">
        <v>50</v>
      </c>
      <c r="E3759" s="75" t="s">
        <v>5494</v>
      </c>
    </row>
    <row r="3760" spans="1:5">
      <c r="A3760" s="86">
        <v>201404504</v>
      </c>
      <c r="B3760" s="87" t="s">
        <v>2900</v>
      </c>
      <c r="C3760" s="86" t="s">
        <v>7210</v>
      </c>
      <c r="D3760" s="90">
        <v>50</v>
      </c>
      <c r="E3760" s="75" t="s">
        <v>5494</v>
      </c>
    </row>
    <row r="3761" spans="1:5">
      <c r="A3761" s="86">
        <v>201404528</v>
      </c>
      <c r="B3761" s="87" t="s">
        <v>2901</v>
      </c>
      <c r="C3761" s="86" t="s">
        <v>7211</v>
      </c>
      <c r="D3761" s="90">
        <v>50</v>
      </c>
      <c r="E3761" s="75" t="s">
        <v>5494</v>
      </c>
    </row>
    <row r="3762" spans="1:5">
      <c r="A3762" s="86">
        <v>201404516</v>
      </c>
      <c r="B3762" s="87" t="s">
        <v>2902</v>
      </c>
      <c r="C3762" s="86" t="s">
        <v>7212</v>
      </c>
      <c r="D3762" s="90">
        <v>50</v>
      </c>
      <c r="E3762" s="75" t="s">
        <v>5494</v>
      </c>
    </row>
    <row r="3763" spans="1:5">
      <c r="A3763" s="86">
        <v>201404542</v>
      </c>
      <c r="B3763" s="87" t="s">
        <v>2903</v>
      </c>
      <c r="C3763" s="86" t="s">
        <v>7213</v>
      </c>
      <c r="D3763" s="90">
        <v>50</v>
      </c>
      <c r="E3763" s="75" t="s">
        <v>5494</v>
      </c>
    </row>
    <row r="3764" spans="1:5">
      <c r="A3764" s="86">
        <v>201404551</v>
      </c>
      <c r="B3764" s="87" t="s">
        <v>2904</v>
      </c>
      <c r="C3764" s="86" t="s">
        <v>7214</v>
      </c>
      <c r="D3764" s="90">
        <v>50</v>
      </c>
      <c r="E3764" s="75" t="s">
        <v>5494</v>
      </c>
    </row>
    <row r="3765" spans="1:5">
      <c r="A3765" s="86">
        <v>201404584</v>
      </c>
      <c r="B3765" s="87" t="s">
        <v>2905</v>
      </c>
      <c r="C3765" s="86" t="s">
        <v>7215</v>
      </c>
      <c r="D3765" s="90">
        <v>50</v>
      </c>
      <c r="E3765" s="75" t="s">
        <v>5494</v>
      </c>
    </row>
    <row r="3766" spans="1:5">
      <c r="A3766" s="86">
        <v>201404225</v>
      </c>
      <c r="B3766" s="87" t="s">
        <v>5225</v>
      </c>
      <c r="C3766" s="86" t="s">
        <v>7216</v>
      </c>
      <c r="D3766" s="90">
        <v>50</v>
      </c>
      <c r="E3766" s="75" t="s">
        <v>5494</v>
      </c>
    </row>
    <row r="3767" spans="1:5">
      <c r="A3767" s="86">
        <v>201404231</v>
      </c>
      <c r="B3767" s="87" t="s">
        <v>2906</v>
      </c>
      <c r="C3767" s="86" t="s">
        <v>7217</v>
      </c>
      <c r="D3767" s="90">
        <v>50</v>
      </c>
      <c r="E3767" s="75" t="s">
        <v>5494</v>
      </c>
    </row>
    <row r="3768" spans="1:5">
      <c r="A3768" s="86">
        <v>201404235</v>
      </c>
      <c r="B3768" s="87" t="s">
        <v>2907</v>
      </c>
      <c r="C3768" s="86" t="s">
        <v>7218</v>
      </c>
      <c r="D3768" s="90">
        <v>50</v>
      </c>
      <c r="E3768" s="75" t="s">
        <v>5494</v>
      </c>
    </row>
    <row r="3769" spans="1:5">
      <c r="A3769" s="86">
        <v>201404243</v>
      </c>
      <c r="B3769" s="87" t="s">
        <v>2908</v>
      </c>
      <c r="C3769" s="86" t="s">
        <v>7219</v>
      </c>
      <c r="D3769" s="90">
        <v>50</v>
      </c>
      <c r="E3769" s="75" t="s">
        <v>5494</v>
      </c>
    </row>
    <row r="3770" spans="1:5">
      <c r="A3770" s="86">
        <v>201404247</v>
      </c>
      <c r="B3770" s="87" t="s">
        <v>2909</v>
      </c>
      <c r="C3770" s="86" t="s">
        <v>7220</v>
      </c>
      <c r="D3770" s="90">
        <v>50</v>
      </c>
      <c r="E3770" s="75" t="s">
        <v>5494</v>
      </c>
    </row>
    <row r="3771" spans="1:5">
      <c r="A3771" s="86">
        <v>201404252</v>
      </c>
      <c r="B3771" s="87" t="s">
        <v>2910</v>
      </c>
      <c r="C3771" s="86" t="s">
        <v>7221</v>
      </c>
      <c r="D3771" s="90">
        <v>50</v>
      </c>
      <c r="E3771" s="75" t="s">
        <v>5494</v>
      </c>
    </row>
    <row r="3772" spans="1:5">
      <c r="A3772" s="86">
        <v>201404267</v>
      </c>
      <c r="B3772" s="87" t="s">
        <v>2911</v>
      </c>
      <c r="C3772" s="86" t="s">
        <v>7222</v>
      </c>
      <c r="D3772" s="90">
        <v>50</v>
      </c>
      <c r="E3772" s="75" t="s">
        <v>5494</v>
      </c>
    </row>
    <row r="3773" spans="1:5">
      <c r="A3773" s="82">
        <v>201404279</v>
      </c>
      <c r="B3773" s="87" t="s">
        <v>2912</v>
      </c>
      <c r="C3773" s="86" t="s">
        <v>7223</v>
      </c>
      <c r="D3773" s="90">
        <v>50</v>
      </c>
      <c r="E3773" s="75" t="s">
        <v>5494</v>
      </c>
    </row>
    <row r="3774" spans="1:5">
      <c r="A3774" s="86">
        <v>201404291</v>
      </c>
      <c r="B3774" s="87" t="s">
        <v>2913</v>
      </c>
      <c r="C3774" s="86" t="s">
        <v>7224</v>
      </c>
      <c r="D3774" s="90">
        <v>50</v>
      </c>
      <c r="E3774" s="75" t="s">
        <v>5494</v>
      </c>
    </row>
    <row r="3775" spans="1:5">
      <c r="A3775" s="86">
        <v>201404297</v>
      </c>
      <c r="B3775" s="87" t="s">
        <v>2914</v>
      </c>
      <c r="C3775" s="86" t="s">
        <v>7225</v>
      </c>
      <c r="D3775" s="90">
        <v>50</v>
      </c>
      <c r="E3775" s="75" t="s">
        <v>5494</v>
      </c>
    </row>
    <row r="3776" spans="1:5">
      <c r="A3776" s="86">
        <v>201404303</v>
      </c>
      <c r="B3776" s="87" t="s">
        <v>2915</v>
      </c>
      <c r="C3776" s="86" t="s">
        <v>7226</v>
      </c>
      <c r="D3776" s="90">
        <v>50</v>
      </c>
      <c r="E3776" s="75" t="s">
        <v>5494</v>
      </c>
    </row>
    <row r="3777" spans="1:5">
      <c r="A3777" s="86">
        <v>201404319</v>
      </c>
      <c r="B3777" s="87" t="s">
        <v>2916</v>
      </c>
      <c r="C3777" s="86" t="s">
        <v>7227</v>
      </c>
      <c r="D3777" s="90">
        <v>50</v>
      </c>
      <c r="E3777" s="75" t="s">
        <v>5494</v>
      </c>
    </row>
    <row r="3778" spans="1:5">
      <c r="A3778" s="86">
        <v>201404328</v>
      </c>
      <c r="B3778" s="87" t="s">
        <v>2917</v>
      </c>
      <c r="C3778" s="86" t="s">
        <v>7228</v>
      </c>
      <c r="D3778" s="90">
        <v>50</v>
      </c>
      <c r="E3778" s="75" t="s">
        <v>5494</v>
      </c>
    </row>
    <row r="3779" spans="1:5">
      <c r="A3779" s="86">
        <v>201404338</v>
      </c>
      <c r="B3779" s="87" t="s">
        <v>2918</v>
      </c>
      <c r="C3779" s="86" t="s">
        <v>7229</v>
      </c>
      <c r="D3779" s="90">
        <v>50</v>
      </c>
      <c r="E3779" s="75" t="s">
        <v>5494</v>
      </c>
    </row>
    <row r="3780" spans="1:5">
      <c r="A3780" s="86">
        <v>201404350</v>
      </c>
      <c r="B3780" s="87" t="s">
        <v>2919</v>
      </c>
      <c r="C3780" s="86" t="s">
        <v>7230</v>
      </c>
      <c r="D3780" s="90">
        <v>50</v>
      </c>
      <c r="E3780" s="75" t="s">
        <v>5494</v>
      </c>
    </row>
    <row r="3781" spans="1:5">
      <c r="A3781" s="86">
        <v>201404355</v>
      </c>
      <c r="B3781" s="87" t="s">
        <v>2920</v>
      </c>
      <c r="C3781" s="86" t="s">
        <v>7231</v>
      </c>
      <c r="D3781" s="90">
        <v>50</v>
      </c>
      <c r="E3781" s="75" t="s">
        <v>5494</v>
      </c>
    </row>
    <row r="3782" spans="1:5">
      <c r="A3782" s="86">
        <v>201404379</v>
      </c>
      <c r="B3782" s="87" t="s">
        <v>2921</v>
      </c>
      <c r="C3782" s="86" t="s">
        <v>7232</v>
      </c>
      <c r="D3782" s="90">
        <v>50</v>
      </c>
      <c r="E3782" s="75" t="s">
        <v>5494</v>
      </c>
    </row>
    <row r="3783" spans="1:5">
      <c r="A3783" s="86">
        <v>201404371</v>
      </c>
      <c r="B3783" s="87" t="s">
        <v>2922</v>
      </c>
      <c r="C3783" s="86" t="s">
        <v>7233</v>
      </c>
      <c r="D3783" s="90">
        <v>50</v>
      </c>
      <c r="E3783" s="75" t="s">
        <v>5494</v>
      </c>
    </row>
    <row r="3784" spans="1:5">
      <c r="A3784" s="91">
        <v>201404399</v>
      </c>
      <c r="B3784" s="87" t="s">
        <v>2923</v>
      </c>
      <c r="C3784" s="86" t="s">
        <v>7234</v>
      </c>
      <c r="D3784" s="90">
        <v>50</v>
      </c>
      <c r="E3784" s="75" t="s">
        <v>5494</v>
      </c>
    </row>
    <row r="3785" spans="1:5">
      <c r="A3785" s="86">
        <v>201404423</v>
      </c>
      <c r="B3785" s="87" t="s">
        <v>5226</v>
      </c>
      <c r="C3785" s="86" t="s">
        <v>7235</v>
      </c>
      <c r="D3785" s="90">
        <v>50</v>
      </c>
      <c r="E3785" s="75" t="s">
        <v>5494</v>
      </c>
    </row>
    <row r="3786" spans="1:5">
      <c r="A3786" s="86">
        <v>201404438</v>
      </c>
      <c r="B3786" s="87" t="s">
        <v>2924</v>
      </c>
      <c r="C3786" s="86" t="s">
        <v>7236</v>
      </c>
      <c r="D3786" s="90">
        <v>50</v>
      </c>
      <c r="E3786" s="75" t="s">
        <v>5494</v>
      </c>
    </row>
    <row r="3787" spans="1:5">
      <c r="A3787" s="86">
        <v>201404444</v>
      </c>
      <c r="B3787" s="87" t="s">
        <v>2925</v>
      </c>
      <c r="C3787" s="86" t="s">
        <v>7237</v>
      </c>
      <c r="D3787" s="90">
        <v>50</v>
      </c>
      <c r="E3787" s="75" t="s">
        <v>5494</v>
      </c>
    </row>
    <row r="3788" spans="1:5">
      <c r="A3788" s="86">
        <v>201404450</v>
      </c>
      <c r="B3788" s="87" t="s">
        <v>2926</v>
      </c>
      <c r="C3788" s="86" t="s">
        <v>7238</v>
      </c>
      <c r="D3788" s="90">
        <v>50</v>
      </c>
      <c r="E3788" s="75" t="s">
        <v>5494</v>
      </c>
    </row>
    <row r="3789" spans="1:5">
      <c r="A3789" s="86">
        <v>201404456</v>
      </c>
      <c r="B3789" s="87" t="s">
        <v>2927</v>
      </c>
      <c r="C3789" s="86" t="s">
        <v>7239</v>
      </c>
      <c r="D3789" s="90">
        <v>50</v>
      </c>
      <c r="E3789" s="75" t="s">
        <v>5494</v>
      </c>
    </row>
    <row r="3790" spans="1:5">
      <c r="A3790" s="86">
        <v>201404493</v>
      </c>
      <c r="B3790" s="87" t="s">
        <v>2928</v>
      </c>
      <c r="C3790" s="86" t="s">
        <v>7240</v>
      </c>
      <c r="D3790" s="90">
        <v>50</v>
      </c>
      <c r="E3790" s="75" t="s">
        <v>5494</v>
      </c>
    </row>
    <row r="3791" spans="1:5">
      <c r="A3791" s="86">
        <v>201404507</v>
      </c>
      <c r="B3791" s="87" t="s">
        <v>2929</v>
      </c>
      <c r="C3791" s="86" t="s">
        <v>7241</v>
      </c>
      <c r="D3791" s="90">
        <v>50</v>
      </c>
      <c r="E3791" s="75" t="s">
        <v>5494</v>
      </c>
    </row>
    <row r="3792" spans="1:5">
      <c r="A3792" s="86">
        <v>201404531</v>
      </c>
      <c r="B3792" s="87" t="s">
        <v>2930</v>
      </c>
      <c r="C3792" s="86" t="s">
        <v>7242</v>
      </c>
      <c r="D3792" s="90">
        <v>50</v>
      </c>
      <c r="E3792" s="75" t="s">
        <v>5494</v>
      </c>
    </row>
    <row r="3793" spans="1:5">
      <c r="A3793" s="86">
        <v>201404519</v>
      </c>
      <c r="B3793" s="87" t="s">
        <v>2931</v>
      </c>
      <c r="C3793" s="86" t="s">
        <v>7243</v>
      </c>
      <c r="D3793" s="90">
        <v>50</v>
      </c>
      <c r="E3793" s="75" t="s">
        <v>5494</v>
      </c>
    </row>
    <row r="3794" spans="1:5">
      <c r="A3794" s="86">
        <v>201404545</v>
      </c>
      <c r="B3794" s="87" t="s">
        <v>2932</v>
      </c>
      <c r="C3794" s="86" t="s">
        <v>7244</v>
      </c>
      <c r="D3794" s="90">
        <v>50</v>
      </c>
      <c r="E3794" s="75" t="s">
        <v>5494</v>
      </c>
    </row>
    <row r="3795" spans="1:5">
      <c r="A3795" s="86">
        <v>201404554</v>
      </c>
      <c r="B3795" s="87" t="s">
        <v>2933</v>
      </c>
      <c r="C3795" s="86" t="s">
        <v>7245</v>
      </c>
      <c r="D3795" s="90">
        <v>50</v>
      </c>
      <c r="E3795" s="75" t="s">
        <v>5494</v>
      </c>
    </row>
    <row r="3796" spans="1:5">
      <c r="A3796" s="86">
        <v>201404587</v>
      </c>
      <c r="B3796" s="87" t="s">
        <v>5227</v>
      </c>
      <c r="C3796" s="86" t="s">
        <v>7246</v>
      </c>
      <c r="D3796" s="90">
        <v>50</v>
      </c>
      <c r="E3796" s="75" t="s">
        <v>5494</v>
      </c>
    </row>
    <row r="3797" spans="1:5">
      <c r="A3797" s="84">
        <v>16257303</v>
      </c>
      <c r="B3797" s="85" t="s">
        <v>2934</v>
      </c>
      <c r="C3797" s="85">
        <v>840118799805</v>
      </c>
      <c r="D3797" s="90">
        <v>0</v>
      </c>
      <c r="E3797" s="75" t="s">
        <v>5494</v>
      </c>
    </row>
    <row r="3798" spans="1:5">
      <c r="A3798" s="84">
        <v>16386363</v>
      </c>
      <c r="B3798" s="85" t="s">
        <v>2935</v>
      </c>
      <c r="C3798" s="85">
        <v>840118799812</v>
      </c>
      <c r="D3798" s="90">
        <v>50</v>
      </c>
      <c r="E3798" s="75" t="s">
        <v>5494</v>
      </c>
    </row>
    <row r="3799" spans="1:5">
      <c r="A3799" s="84">
        <v>16257305</v>
      </c>
      <c r="B3799" s="85" t="s">
        <v>2936</v>
      </c>
      <c r="C3799" s="85">
        <v>840118799829</v>
      </c>
      <c r="D3799" s="90">
        <v>0</v>
      </c>
      <c r="E3799" s="75" t="s">
        <v>5494</v>
      </c>
    </row>
    <row r="3800" spans="1:5">
      <c r="A3800" s="91">
        <v>16386375</v>
      </c>
      <c r="B3800" s="85" t="s">
        <v>2937</v>
      </c>
      <c r="C3800" s="85">
        <v>840118799836</v>
      </c>
      <c r="D3800" s="90">
        <v>50</v>
      </c>
      <c r="E3800" s="75" t="s">
        <v>5494</v>
      </c>
    </row>
    <row r="3801" spans="1:5">
      <c r="A3801" s="84">
        <v>16257307</v>
      </c>
      <c r="B3801" s="85" t="s">
        <v>2938</v>
      </c>
      <c r="C3801" s="85">
        <v>840118799843</v>
      </c>
      <c r="D3801" s="90">
        <v>0</v>
      </c>
      <c r="E3801" s="75" t="s">
        <v>5494</v>
      </c>
    </row>
    <row r="3802" spans="1:5">
      <c r="A3802" s="86">
        <v>16386386</v>
      </c>
      <c r="B3802" s="87" t="s">
        <v>2939</v>
      </c>
      <c r="C3802" s="87">
        <v>840118799850</v>
      </c>
      <c r="D3802" s="90">
        <v>50</v>
      </c>
      <c r="E3802" s="75" t="s">
        <v>5494</v>
      </c>
    </row>
    <row r="3803" spans="1:5">
      <c r="A3803" s="91">
        <v>16257309</v>
      </c>
      <c r="B3803" s="85" t="s">
        <v>2940</v>
      </c>
      <c r="C3803" s="85">
        <v>840118799867</v>
      </c>
      <c r="D3803" s="90">
        <v>50</v>
      </c>
      <c r="E3803" s="75" t="s">
        <v>5494</v>
      </c>
    </row>
    <row r="3804" spans="1:5">
      <c r="A3804" s="84">
        <v>16386366</v>
      </c>
      <c r="B3804" s="85" t="s">
        <v>2941</v>
      </c>
      <c r="C3804" s="85">
        <v>840118799874</v>
      </c>
      <c r="D3804" s="90">
        <v>0</v>
      </c>
      <c r="E3804" s="75" t="s">
        <v>5494</v>
      </c>
    </row>
    <row r="3805" spans="1:5">
      <c r="A3805" s="82">
        <v>16257311</v>
      </c>
      <c r="B3805" s="85" t="s">
        <v>2942</v>
      </c>
      <c r="C3805" s="85">
        <v>840118799881</v>
      </c>
      <c r="D3805" s="90">
        <v>50</v>
      </c>
      <c r="E3805" s="75" t="s">
        <v>5494</v>
      </c>
    </row>
    <row r="3806" spans="1:5">
      <c r="A3806" s="82">
        <v>16386383</v>
      </c>
      <c r="B3806" s="85" t="s">
        <v>2943</v>
      </c>
      <c r="C3806" s="85">
        <v>840118799898</v>
      </c>
      <c r="D3806" s="90">
        <v>50</v>
      </c>
      <c r="E3806" s="75" t="s">
        <v>5494</v>
      </c>
    </row>
    <row r="3807" spans="1:5">
      <c r="A3807" s="84">
        <v>16257313</v>
      </c>
      <c r="B3807" s="85" t="s">
        <v>2944</v>
      </c>
      <c r="C3807" s="85">
        <v>840118799904</v>
      </c>
      <c r="D3807" s="90">
        <v>50</v>
      </c>
      <c r="E3807" s="75" t="s">
        <v>5494</v>
      </c>
    </row>
    <row r="3808" spans="1:5">
      <c r="A3808" s="84">
        <v>16386364</v>
      </c>
      <c r="B3808" s="85" t="s">
        <v>2945</v>
      </c>
      <c r="C3808" s="85">
        <v>840118799911</v>
      </c>
      <c r="D3808" s="90">
        <v>50</v>
      </c>
      <c r="E3808" s="75" t="s">
        <v>5494</v>
      </c>
    </row>
    <row r="3809" spans="1:5">
      <c r="A3809" s="84">
        <v>16257315</v>
      </c>
      <c r="B3809" s="85" t="s">
        <v>2946</v>
      </c>
      <c r="C3809" s="85">
        <v>840118799928</v>
      </c>
      <c r="D3809" s="90">
        <v>0</v>
      </c>
      <c r="E3809" s="75" t="s">
        <v>5494</v>
      </c>
    </row>
    <row r="3810" spans="1:5">
      <c r="A3810" s="84">
        <v>16386365</v>
      </c>
      <c r="B3810" s="85" t="s">
        <v>2947</v>
      </c>
      <c r="C3810" s="85">
        <v>840118799935</v>
      </c>
      <c r="D3810" s="90">
        <v>0</v>
      </c>
      <c r="E3810" s="75" t="s">
        <v>5494</v>
      </c>
    </row>
    <row r="3811" spans="1:5">
      <c r="A3811" s="84">
        <v>16257317</v>
      </c>
      <c r="B3811" s="85" t="s">
        <v>2948</v>
      </c>
      <c r="C3811" s="85">
        <v>840118799942</v>
      </c>
      <c r="D3811" s="90">
        <v>0</v>
      </c>
      <c r="E3811" s="75" t="s">
        <v>5494</v>
      </c>
    </row>
    <row r="3812" spans="1:5">
      <c r="A3812" s="84">
        <v>16386368</v>
      </c>
      <c r="B3812" s="85" t="s">
        <v>2949</v>
      </c>
      <c r="C3812" s="85">
        <v>840118799959</v>
      </c>
      <c r="D3812" s="90">
        <v>0</v>
      </c>
      <c r="E3812" s="75" t="s">
        <v>5494</v>
      </c>
    </row>
    <row r="3813" spans="1:5">
      <c r="A3813" s="84">
        <v>16257319</v>
      </c>
      <c r="B3813" s="85" t="s">
        <v>2950</v>
      </c>
      <c r="C3813" s="85">
        <v>840118799966</v>
      </c>
      <c r="D3813" s="90">
        <v>50</v>
      </c>
      <c r="E3813" s="75" t="s">
        <v>5494</v>
      </c>
    </row>
    <row r="3814" spans="1:5">
      <c r="A3814" s="84">
        <v>16386372</v>
      </c>
      <c r="B3814" s="85" t="s">
        <v>2951</v>
      </c>
      <c r="C3814" s="85">
        <v>840118799973</v>
      </c>
      <c r="D3814" s="90">
        <v>50</v>
      </c>
      <c r="E3814" s="75" t="s">
        <v>5494</v>
      </c>
    </row>
    <row r="3815" spans="1:5">
      <c r="A3815" s="84">
        <v>16257321</v>
      </c>
      <c r="B3815" s="85" t="s">
        <v>2952</v>
      </c>
      <c r="C3815" s="85">
        <v>840118799980</v>
      </c>
      <c r="D3815" s="90">
        <v>50</v>
      </c>
      <c r="E3815" s="75" t="s">
        <v>5494</v>
      </c>
    </row>
    <row r="3816" spans="1:5">
      <c r="A3816" s="84">
        <v>16386367</v>
      </c>
      <c r="B3816" s="85" t="s">
        <v>2953</v>
      </c>
      <c r="C3816" s="85">
        <v>840118799997</v>
      </c>
      <c r="D3816" s="90">
        <v>50</v>
      </c>
      <c r="E3816" s="75" t="s">
        <v>5494</v>
      </c>
    </row>
    <row r="3817" spans="1:5">
      <c r="A3817" s="82">
        <v>16257323</v>
      </c>
      <c r="B3817" s="85" t="s">
        <v>2954</v>
      </c>
      <c r="C3817" s="85">
        <v>810093390007</v>
      </c>
      <c r="D3817" s="90">
        <v>50</v>
      </c>
      <c r="E3817" s="75" t="s">
        <v>5494</v>
      </c>
    </row>
    <row r="3818" spans="1:5">
      <c r="A3818" s="82">
        <v>16386379</v>
      </c>
      <c r="B3818" s="85" t="s">
        <v>2955</v>
      </c>
      <c r="C3818" s="85">
        <v>810093390014</v>
      </c>
      <c r="D3818" s="90">
        <v>2</v>
      </c>
      <c r="E3818" s="75" t="s">
        <v>5494</v>
      </c>
    </row>
    <row r="3819" spans="1:5">
      <c r="A3819" s="84">
        <v>16257325</v>
      </c>
      <c r="B3819" s="85" t="s">
        <v>2956</v>
      </c>
      <c r="C3819" s="85">
        <v>810093390021</v>
      </c>
      <c r="D3819" s="90">
        <v>50</v>
      </c>
      <c r="E3819" s="75" t="s">
        <v>5494</v>
      </c>
    </row>
    <row r="3820" spans="1:5">
      <c r="A3820" s="84">
        <v>16386382</v>
      </c>
      <c r="B3820" s="85" t="s">
        <v>2957</v>
      </c>
      <c r="C3820" s="85">
        <v>810093390038</v>
      </c>
      <c r="D3820" s="90">
        <v>50</v>
      </c>
      <c r="E3820" s="75" t="s">
        <v>5494</v>
      </c>
    </row>
    <row r="3821" spans="1:5">
      <c r="A3821" s="84">
        <v>16257327</v>
      </c>
      <c r="B3821" s="85" t="s">
        <v>2958</v>
      </c>
      <c r="C3821" s="85">
        <v>810093390045</v>
      </c>
      <c r="D3821" s="90">
        <v>50</v>
      </c>
      <c r="E3821" s="75" t="s">
        <v>5494</v>
      </c>
    </row>
    <row r="3822" spans="1:5">
      <c r="A3822" s="84">
        <v>16386390</v>
      </c>
      <c r="B3822" s="85" t="s">
        <v>2959</v>
      </c>
      <c r="C3822" s="85">
        <v>810093390052</v>
      </c>
      <c r="D3822" s="90">
        <v>50</v>
      </c>
      <c r="E3822" s="75" t="s">
        <v>5494</v>
      </c>
    </row>
    <row r="3823" spans="1:5">
      <c r="A3823" s="82">
        <v>16257329</v>
      </c>
      <c r="B3823" s="85" t="s">
        <v>2960</v>
      </c>
      <c r="C3823" s="85">
        <v>810093390069</v>
      </c>
      <c r="D3823" s="90">
        <v>50</v>
      </c>
      <c r="E3823" s="75" t="s">
        <v>5494</v>
      </c>
    </row>
    <row r="3824" spans="1:5">
      <c r="A3824" s="82">
        <v>16386371</v>
      </c>
      <c r="B3824" s="85" t="s">
        <v>2961</v>
      </c>
      <c r="C3824" s="85">
        <v>810093390076</v>
      </c>
      <c r="D3824" s="90">
        <v>0</v>
      </c>
      <c r="E3824" s="75" t="s">
        <v>5494</v>
      </c>
    </row>
    <row r="3825" spans="1:5">
      <c r="A3825" s="84">
        <v>16257331</v>
      </c>
      <c r="B3825" s="85" t="s">
        <v>2962</v>
      </c>
      <c r="C3825" s="85">
        <v>810093390083</v>
      </c>
      <c r="D3825" s="90">
        <v>50</v>
      </c>
      <c r="E3825" s="75" t="s">
        <v>5494</v>
      </c>
    </row>
    <row r="3826" spans="1:5">
      <c r="A3826" s="84">
        <v>16386377</v>
      </c>
      <c r="B3826" s="85" t="s">
        <v>2963</v>
      </c>
      <c r="C3826" s="85">
        <v>810093390090</v>
      </c>
      <c r="D3826" s="90">
        <v>50</v>
      </c>
      <c r="E3826" s="75" t="s">
        <v>5494</v>
      </c>
    </row>
    <row r="3827" spans="1:5">
      <c r="A3827" s="84">
        <v>16257333</v>
      </c>
      <c r="B3827" s="85" t="s">
        <v>2964</v>
      </c>
      <c r="C3827" s="85">
        <v>810093390106</v>
      </c>
      <c r="D3827" s="90">
        <v>50</v>
      </c>
      <c r="E3827" s="75" t="s">
        <v>5494</v>
      </c>
    </row>
    <row r="3828" spans="1:5">
      <c r="A3828" s="82">
        <v>16386370</v>
      </c>
      <c r="B3828" s="85" t="s">
        <v>2965</v>
      </c>
      <c r="C3828" s="85">
        <v>810093390113</v>
      </c>
      <c r="D3828" s="90">
        <v>0</v>
      </c>
      <c r="E3828" s="75" t="s">
        <v>5494</v>
      </c>
    </row>
    <row r="3829" spans="1:5">
      <c r="A3829" s="82">
        <v>16257335</v>
      </c>
      <c r="B3829" s="85" t="s">
        <v>2966</v>
      </c>
      <c r="C3829" s="85">
        <v>810093390151</v>
      </c>
      <c r="D3829" s="90">
        <v>50</v>
      </c>
      <c r="E3829" s="75" t="s">
        <v>5494</v>
      </c>
    </row>
    <row r="3830" spans="1:5">
      <c r="A3830" s="84">
        <v>16386381</v>
      </c>
      <c r="B3830" s="85" t="s">
        <v>2967</v>
      </c>
      <c r="C3830" s="85">
        <v>810093390144</v>
      </c>
      <c r="D3830" s="90">
        <v>0</v>
      </c>
      <c r="E3830" s="75" t="s">
        <v>5494</v>
      </c>
    </row>
    <row r="3831" spans="1:5">
      <c r="A3831" s="84">
        <v>16257337</v>
      </c>
      <c r="B3831" s="85" t="s">
        <v>2968</v>
      </c>
      <c r="C3831" s="85">
        <v>810093390175</v>
      </c>
      <c r="D3831" s="90">
        <v>50</v>
      </c>
      <c r="E3831" s="75" t="s">
        <v>5494</v>
      </c>
    </row>
    <row r="3832" spans="1:5">
      <c r="A3832" s="84">
        <v>16386380</v>
      </c>
      <c r="B3832" s="85" t="s">
        <v>2969</v>
      </c>
      <c r="C3832" s="85">
        <v>810093390168</v>
      </c>
      <c r="D3832" s="90">
        <v>50</v>
      </c>
      <c r="E3832" s="75" t="s">
        <v>5494</v>
      </c>
    </row>
    <row r="3833" spans="1:5">
      <c r="A3833" s="84">
        <v>16257339</v>
      </c>
      <c r="B3833" s="85" t="s">
        <v>2970</v>
      </c>
      <c r="C3833" s="85">
        <v>810093390120</v>
      </c>
      <c r="D3833" s="90">
        <v>50</v>
      </c>
      <c r="E3833" s="75" t="s">
        <v>5494</v>
      </c>
    </row>
    <row r="3834" spans="1:5">
      <c r="A3834" s="84">
        <v>16386385</v>
      </c>
      <c r="B3834" s="85" t="s">
        <v>2971</v>
      </c>
      <c r="C3834" s="85">
        <v>810093390137</v>
      </c>
      <c r="D3834" s="90">
        <v>50</v>
      </c>
      <c r="E3834" s="75" t="s">
        <v>5494</v>
      </c>
    </row>
    <row r="3835" spans="1:5">
      <c r="A3835" s="84">
        <v>16257341</v>
      </c>
      <c r="B3835" s="85" t="s">
        <v>2972</v>
      </c>
      <c r="C3835" s="85">
        <v>810093390182</v>
      </c>
      <c r="D3835" s="90">
        <v>50</v>
      </c>
      <c r="E3835" s="75" t="s">
        <v>5494</v>
      </c>
    </row>
    <row r="3836" spans="1:5">
      <c r="A3836" s="84">
        <v>16386373</v>
      </c>
      <c r="B3836" s="85" t="s">
        <v>2973</v>
      </c>
      <c r="C3836" s="85">
        <v>810093390199</v>
      </c>
      <c r="D3836" s="90">
        <v>50</v>
      </c>
      <c r="E3836" s="75" t="s">
        <v>5494</v>
      </c>
    </row>
    <row r="3837" spans="1:5">
      <c r="A3837" s="84">
        <v>16386392</v>
      </c>
      <c r="B3837" s="85" t="s">
        <v>2975</v>
      </c>
      <c r="C3837" s="85">
        <v>810093390212</v>
      </c>
      <c r="D3837" s="90">
        <v>50</v>
      </c>
      <c r="E3837" s="75" t="s">
        <v>5494</v>
      </c>
    </row>
    <row r="3838" spans="1:5">
      <c r="A3838" s="84">
        <v>16257345</v>
      </c>
      <c r="B3838" s="85" t="s">
        <v>2976</v>
      </c>
      <c r="C3838" s="85">
        <v>810093390229</v>
      </c>
      <c r="D3838" s="90">
        <v>50</v>
      </c>
      <c r="E3838" s="75" t="s">
        <v>5494</v>
      </c>
    </row>
    <row r="3839" spans="1:5">
      <c r="A3839" s="84">
        <v>16386384</v>
      </c>
      <c r="B3839" s="85" t="s">
        <v>2977</v>
      </c>
      <c r="C3839" s="85">
        <v>810093390236</v>
      </c>
      <c r="D3839" s="90">
        <v>50</v>
      </c>
      <c r="E3839" s="75" t="s">
        <v>5494</v>
      </c>
    </row>
    <row r="3840" spans="1:5">
      <c r="A3840" s="84">
        <v>16257347</v>
      </c>
      <c r="B3840" s="85" t="s">
        <v>2978</v>
      </c>
      <c r="C3840" s="85">
        <v>810093390243</v>
      </c>
      <c r="D3840" s="90">
        <v>50</v>
      </c>
      <c r="E3840" s="75" t="s">
        <v>5494</v>
      </c>
    </row>
    <row r="3841" spans="1:5">
      <c r="A3841" s="84">
        <v>16386387</v>
      </c>
      <c r="B3841" s="85" t="s">
        <v>2979</v>
      </c>
      <c r="C3841" s="85">
        <v>810093390250</v>
      </c>
      <c r="D3841" s="90">
        <v>50</v>
      </c>
      <c r="E3841" s="75" t="s">
        <v>5494</v>
      </c>
    </row>
    <row r="3842" spans="1:5">
      <c r="A3842" s="84">
        <v>16257349</v>
      </c>
      <c r="B3842" s="85" t="s">
        <v>2980</v>
      </c>
      <c r="C3842" s="85">
        <v>810093390267</v>
      </c>
      <c r="D3842" s="90">
        <v>0</v>
      </c>
      <c r="E3842" s="75" t="s">
        <v>5494</v>
      </c>
    </row>
    <row r="3843" spans="1:5">
      <c r="A3843" s="84">
        <v>16386376</v>
      </c>
      <c r="B3843" s="85" t="s">
        <v>2981</v>
      </c>
      <c r="C3843" s="85">
        <v>810093390274</v>
      </c>
      <c r="D3843" s="90">
        <v>50</v>
      </c>
      <c r="E3843" s="75" t="s">
        <v>5494</v>
      </c>
    </row>
    <row r="3844" spans="1:5">
      <c r="A3844" s="84">
        <v>16257351</v>
      </c>
      <c r="B3844" s="85" t="s">
        <v>2982</v>
      </c>
      <c r="C3844" s="85">
        <v>810093390281</v>
      </c>
      <c r="D3844" s="90">
        <v>50</v>
      </c>
      <c r="E3844" s="75" t="s">
        <v>5494</v>
      </c>
    </row>
    <row r="3845" spans="1:5">
      <c r="A3845" s="84">
        <v>16386378</v>
      </c>
      <c r="B3845" s="85" t="s">
        <v>2983</v>
      </c>
      <c r="C3845" s="85">
        <v>810093390298</v>
      </c>
      <c r="D3845" s="90">
        <v>50</v>
      </c>
      <c r="E3845" s="75" t="s">
        <v>5494</v>
      </c>
    </row>
    <row r="3846" spans="1:5">
      <c r="A3846" s="82">
        <v>16257353</v>
      </c>
      <c r="B3846" s="85" t="s">
        <v>2984</v>
      </c>
      <c r="C3846" s="85">
        <v>810093390304</v>
      </c>
      <c r="D3846" s="90">
        <v>50</v>
      </c>
      <c r="E3846" s="75" t="s">
        <v>5494</v>
      </c>
    </row>
    <row r="3847" spans="1:5">
      <c r="A3847" s="84">
        <v>16257355</v>
      </c>
      <c r="B3847" s="85" t="s">
        <v>2986</v>
      </c>
      <c r="C3847" s="85">
        <v>810093390328</v>
      </c>
      <c r="D3847" s="90">
        <v>50</v>
      </c>
      <c r="E3847" s="75" t="s">
        <v>5494</v>
      </c>
    </row>
    <row r="3848" spans="1:5">
      <c r="A3848" s="84">
        <v>16386389</v>
      </c>
      <c r="B3848" s="85" t="s">
        <v>2987</v>
      </c>
      <c r="C3848" s="85">
        <v>810093390335</v>
      </c>
      <c r="D3848" s="90">
        <v>50</v>
      </c>
      <c r="E3848" s="75" t="s">
        <v>5494</v>
      </c>
    </row>
    <row r="3849" spans="1:5">
      <c r="A3849" s="84">
        <v>16257357</v>
      </c>
      <c r="B3849" s="85" t="s">
        <v>2988</v>
      </c>
      <c r="C3849" s="85">
        <v>810093390366</v>
      </c>
      <c r="D3849" s="90">
        <v>50</v>
      </c>
      <c r="E3849" s="75" t="s">
        <v>5494</v>
      </c>
    </row>
    <row r="3850" spans="1:5">
      <c r="A3850" s="84">
        <v>16386388</v>
      </c>
      <c r="B3850" s="85" t="s">
        <v>2989</v>
      </c>
      <c r="C3850" s="85">
        <v>810093390373</v>
      </c>
      <c r="D3850" s="90">
        <v>50</v>
      </c>
      <c r="E3850" s="75" t="s">
        <v>5494</v>
      </c>
    </row>
    <row r="3851" spans="1:5">
      <c r="A3851" s="84">
        <v>16257359</v>
      </c>
      <c r="B3851" s="85" t="s">
        <v>2990</v>
      </c>
      <c r="C3851" s="85">
        <v>810093390342</v>
      </c>
      <c r="D3851" s="90">
        <v>0</v>
      </c>
      <c r="E3851" s="75" t="s">
        <v>5494</v>
      </c>
    </row>
    <row r="3852" spans="1:5">
      <c r="A3852" s="84">
        <v>16386082</v>
      </c>
      <c r="B3852" s="85" t="s">
        <v>2991</v>
      </c>
      <c r="C3852" s="85">
        <v>810093390359</v>
      </c>
      <c r="D3852" s="90">
        <v>50</v>
      </c>
      <c r="E3852" s="75" t="s">
        <v>5494</v>
      </c>
    </row>
    <row r="3853" spans="1:5">
      <c r="A3853" s="84">
        <v>16257361</v>
      </c>
      <c r="B3853" s="85" t="s">
        <v>2992</v>
      </c>
      <c r="C3853" s="85">
        <v>810093390380</v>
      </c>
      <c r="D3853" s="90">
        <v>50</v>
      </c>
      <c r="E3853" s="75" t="s">
        <v>5494</v>
      </c>
    </row>
    <row r="3854" spans="1:5">
      <c r="A3854" s="84">
        <v>16386369</v>
      </c>
      <c r="B3854" s="85" t="s">
        <v>2993</v>
      </c>
      <c r="C3854" s="85">
        <v>810093390397</v>
      </c>
      <c r="D3854" s="90">
        <v>0</v>
      </c>
      <c r="E3854" s="75" t="s">
        <v>5494</v>
      </c>
    </row>
    <row r="3855" spans="1:5">
      <c r="A3855" s="84">
        <v>16257363</v>
      </c>
      <c r="B3855" s="85" t="s">
        <v>2994</v>
      </c>
      <c r="C3855" s="85">
        <v>810093390403</v>
      </c>
      <c r="D3855" s="90">
        <v>50</v>
      </c>
      <c r="E3855" s="75" t="s">
        <v>5494</v>
      </c>
    </row>
    <row r="3856" spans="1:5">
      <c r="A3856" s="84">
        <v>16386391</v>
      </c>
      <c r="B3856" s="85" t="s">
        <v>2995</v>
      </c>
      <c r="C3856" s="85">
        <v>810093390410</v>
      </c>
      <c r="D3856" s="90">
        <v>50</v>
      </c>
      <c r="E3856" s="75" t="s">
        <v>5494</v>
      </c>
    </row>
    <row r="3857" spans="1:5">
      <c r="A3857" s="84">
        <v>17459660</v>
      </c>
      <c r="B3857" s="85" t="s">
        <v>2996</v>
      </c>
      <c r="C3857" s="85">
        <v>840278583238</v>
      </c>
      <c r="D3857" s="90">
        <v>50</v>
      </c>
      <c r="E3857" s="75" t="s">
        <v>5494</v>
      </c>
    </row>
    <row r="3858" spans="1:5">
      <c r="A3858" s="84">
        <v>17459661</v>
      </c>
      <c r="B3858" s="85" t="s">
        <v>2997</v>
      </c>
      <c r="C3858" s="85">
        <v>840278583245</v>
      </c>
      <c r="D3858" s="90">
        <v>50</v>
      </c>
      <c r="E3858" s="75" t="s">
        <v>5494</v>
      </c>
    </row>
    <row r="3859" spans="1:5">
      <c r="A3859" s="86">
        <v>201404257</v>
      </c>
      <c r="B3859" s="87" t="s">
        <v>2998</v>
      </c>
      <c r="C3859" s="86" t="s">
        <v>7247</v>
      </c>
      <c r="D3859" s="90">
        <v>50</v>
      </c>
      <c r="E3859" s="75" t="s">
        <v>5494</v>
      </c>
    </row>
    <row r="3860" spans="1:5">
      <c r="A3860" s="86">
        <v>201404275</v>
      </c>
      <c r="B3860" s="87" t="s">
        <v>5228</v>
      </c>
      <c r="C3860" s="86" t="s">
        <v>7248</v>
      </c>
      <c r="D3860" s="90">
        <v>50</v>
      </c>
      <c r="E3860" s="75" t="s">
        <v>5494</v>
      </c>
    </row>
    <row r="3861" spans="1:5">
      <c r="A3861" s="86">
        <v>201404287</v>
      </c>
      <c r="B3861" s="87" t="s">
        <v>2999</v>
      </c>
      <c r="C3861" s="86" t="s">
        <v>7249</v>
      </c>
      <c r="D3861" s="90">
        <v>50</v>
      </c>
      <c r="E3861" s="75" t="s">
        <v>5494</v>
      </c>
    </row>
    <row r="3862" spans="1:5">
      <c r="A3862" s="86">
        <v>201404298</v>
      </c>
      <c r="B3862" s="87" t="s">
        <v>3000</v>
      </c>
      <c r="C3862" s="86" t="s">
        <v>7250</v>
      </c>
      <c r="D3862" s="90">
        <v>50</v>
      </c>
      <c r="E3862" s="75" t="s">
        <v>5494</v>
      </c>
    </row>
    <row r="3863" spans="1:5">
      <c r="A3863" s="86">
        <v>201404304</v>
      </c>
      <c r="B3863" s="87" t="s">
        <v>3001</v>
      </c>
      <c r="C3863" s="86" t="s">
        <v>7251</v>
      </c>
      <c r="D3863" s="90">
        <v>0</v>
      </c>
      <c r="E3863" s="75" t="s">
        <v>5494</v>
      </c>
    </row>
    <row r="3864" spans="1:5">
      <c r="A3864" s="86">
        <v>201404315</v>
      </c>
      <c r="B3864" s="87" t="s">
        <v>5229</v>
      </c>
      <c r="C3864" s="86" t="s">
        <v>7252</v>
      </c>
      <c r="D3864" s="90">
        <v>0</v>
      </c>
      <c r="E3864" s="75" t="s">
        <v>5494</v>
      </c>
    </row>
    <row r="3865" spans="1:5">
      <c r="A3865" s="86">
        <v>201404329</v>
      </c>
      <c r="B3865" s="87" t="s">
        <v>3002</v>
      </c>
      <c r="C3865" s="86" t="s">
        <v>7253</v>
      </c>
      <c r="D3865" s="90">
        <v>50</v>
      </c>
      <c r="E3865" s="75" t="s">
        <v>5494</v>
      </c>
    </row>
    <row r="3866" spans="1:5">
      <c r="A3866" s="86">
        <v>201404340</v>
      </c>
      <c r="B3866" s="87" t="s">
        <v>3003</v>
      </c>
      <c r="C3866" s="86" t="s">
        <v>7254</v>
      </c>
      <c r="D3866" s="90">
        <v>50</v>
      </c>
      <c r="E3866" s="75" t="s">
        <v>5494</v>
      </c>
    </row>
    <row r="3867" spans="1:5">
      <c r="A3867" s="86">
        <v>201404352</v>
      </c>
      <c r="B3867" s="87" t="s">
        <v>3004</v>
      </c>
      <c r="C3867" s="86" t="s">
        <v>7255</v>
      </c>
      <c r="D3867" s="90">
        <v>0</v>
      </c>
      <c r="E3867" s="75" t="s">
        <v>5494</v>
      </c>
    </row>
    <row r="3868" spans="1:5">
      <c r="A3868" s="86">
        <v>201404359</v>
      </c>
      <c r="B3868" s="87" t="s">
        <v>3005</v>
      </c>
      <c r="C3868" s="86" t="s">
        <v>7256</v>
      </c>
      <c r="D3868" s="90">
        <v>0</v>
      </c>
      <c r="E3868" s="75" t="s">
        <v>5494</v>
      </c>
    </row>
    <row r="3869" spans="1:5">
      <c r="A3869" s="86">
        <v>201404367</v>
      </c>
      <c r="B3869" s="87" t="s">
        <v>3006</v>
      </c>
      <c r="C3869" s="86" t="s">
        <v>7257</v>
      </c>
      <c r="D3869" s="90">
        <v>50</v>
      </c>
      <c r="E3869" s="75" t="s">
        <v>5494</v>
      </c>
    </row>
    <row r="3870" spans="1:5">
      <c r="A3870" s="86">
        <v>201404385</v>
      </c>
      <c r="B3870" s="87" t="s">
        <v>3007</v>
      </c>
      <c r="C3870" s="86" t="s">
        <v>7258</v>
      </c>
      <c r="D3870" s="90">
        <v>50</v>
      </c>
      <c r="E3870" s="75" t="s">
        <v>5494</v>
      </c>
    </row>
    <row r="3871" spans="1:5">
      <c r="A3871" s="86">
        <v>201404395</v>
      </c>
      <c r="B3871" s="87" t="s">
        <v>3008</v>
      </c>
      <c r="C3871" s="86" t="s">
        <v>7259</v>
      </c>
      <c r="D3871" s="90">
        <v>0</v>
      </c>
      <c r="E3871" s="75" t="s">
        <v>5494</v>
      </c>
    </row>
    <row r="3872" spans="1:5">
      <c r="A3872" s="86">
        <v>201404405</v>
      </c>
      <c r="B3872" s="87" t="s">
        <v>3009</v>
      </c>
      <c r="C3872" s="86" t="s">
        <v>7260</v>
      </c>
      <c r="D3872" s="90">
        <v>50</v>
      </c>
      <c r="E3872" s="75" t="s">
        <v>5494</v>
      </c>
    </row>
    <row r="3873" spans="1:5">
      <c r="A3873" s="86">
        <v>201404417</v>
      </c>
      <c r="B3873" s="87" t="s">
        <v>3010</v>
      </c>
      <c r="C3873" s="86" t="s">
        <v>7261</v>
      </c>
      <c r="D3873" s="90">
        <v>50</v>
      </c>
      <c r="E3873" s="75" t="s">
        <v>5494</v>
      </c>
    </row>
    <row r="3874" spans="1:5">
      <c r="A3874" s="86">
        <v>201404424</v>
      </c>
      <c r="B3874" s="87" t="s">
        <v>3011</v>
      </c>
      <c r="C3874" s="86" t="s">
        <v>7262</v>
      </c>
      <c r="D3874" s="90">
        <v>50</v>
      </c>
      <c r="E3874" s="75" t="s">
        <v>5494</v>
      </c>
    </row>
    <row r="3875" spans="1:5">
      <c r="A3875" s="86">
        <v>201404461</v>
      </c>
      <c r="B3875" s="87" t="s">
        <v>3012</v>
      </c>
      <c r="C3875" s="86" t="s">
        <v>7263</v>
      </c>
      <c r="D3875" s="90">
        <v>50</v>
      </c>
      <c r="E3875" s="75" t="s">
        <v>5494</v>
      </c>
    </row>
    <row r="3876" spans="1:5">
      <c r="A3876" s="86">
        <v>201404452</v>
      </c>
      <c r="B3876" s="87" t="s">
        <v>3013</v>
      </c>
      <c r="C3876" s="86" t="s">
        <v>7264</v>
      </c>
      <c r="D3876" s="90">
        <v>0</v>
      </c>
      <c r="E3876" s="75" t="s">
        <v>5494</v>
      </c>
    </row>
    <row r="3877" spans="1:5">
      <c r="A3877" s="86">
        <v>201404443</v>
      </c>
      <c r="B3877" s="87" t="s">
        <v>3014</v>
      </c>
      <c r="C3877" s="86" t="s">
        <v>7265</v>
      </c>
      <c r="D3877" s="90">
        <v>50</v>
      </c>
      <c r="E3877" s="75" t="s">
        <v>5494</v>
      </c>
    </row>
    <row r="3878" spans="1:5">
      <c r="A3878" s="86">
        <v>201404471</v>
      </c>
      <c r="B3878" s="87" t="s">
        <v>3015</v>
      </c>
      <c r="C3878" s="86" t="s">
        <v>7266</v>
      </c>
      <c r="D3878" s="90">
        <v>50</v>
      </c>
      <c r="E3878" s="75" t="s">
        <v>5494</v>
      </c>
    </row>
    <row r="3879" spans="1:5">
      <c r="A3879" s="86">
        <v>201404499</v>
      </c>
      <c r="B3879" s="87" t="s">
        <v>3016</v>
      </c>
      <c r="C3879" s="86" t="s">
        <v>7267</v>
      </c>
      <c r="D3879" s="90">
        <v>50</v>
      </c>
      <c r="E3879" s="75" t="s">
        <v>5494</v>
      </c>
    </row>
    <row r="3880" spans="1:5">
      <c r="A3880" s="86">
        <v>201404520</v>
      </c>
      <c r="B3880" s="87" t="s">
        <v>3018</v>
      </c>
      <c r="C3880" s="86" t="s">
        <v>7269</v>
      </c>
      <c r="D3880" s="90">
        <v>50</v>
      </c>
      <c r="E3880" s="75" t="s">
        <v>5494</v>
      </c>
    </row>
    <row r="3881" spans="1:5">
      <c r="A3881" s="86">
        <v>201404527</v>
      </c>
      <c r="B3881" s="87" t="s">
        <v>3019</v>
      </c>
      <c r="C3881" s="86" t="s">
        <v>7270</v>
      </c>
      <c r="D3881" s="90">
        <v>50</v>
      </c>
      <c r="E3881" s="75" t="s">
        <v>5494</v>
      </c>
    </row>
    <row r="3882" spans="1:5">
      <c r="A3882" s="86">
        <v>201404534</v>
      </c>
      <c r="B3882" s="87" t="s">
        <v>3020</v>
      </c>
      <c r="C3882" s="86" t="s">
        <v>7271</v>
      </c>
      <c r="D3882" s="90">
        <v>50</v>
      </c>
      <c r="E3882" s="75" t="s">
        <v>5494</v>
      </c>
    </row>
    <row r="3883" spans="1:5">
      <c r="A3883" s="86">
        <v>201404573</v>
      </c>
      <c r="B3883" s="87" t="s">
        <v>3021</v>
      </c>
      <c r="C3883" s="86" t="s">
        <v>7272</v>
      </c>
      <c r="D3883" s="90">
        <v>50</v>
      </c>
      <c r="E3883" s="75" t="s">
        <v>5494</v>
      </c>
    </row>
    <row r="3884" spans="1:5">
      <c r="A3884" s="86">
        <v>201404589</v>
      </c>
      <c r="B3884" s="87" t="s">
        <v>5230</v>
      </c>
      <c r="C3884" s="86" t="s">
        <v>7273</v>
      </c>
      <c r="D3884" s="90">
        <v>50</v>
      </c>
      <c r="E3884" s="75" t="s">
        <v>5494</v>
      </c>
    </row>
    <row r="3885" spans="1:5">
      <c r="A3885" s="86">
        <v>201404609</v>
      </c>
      <c r="B3885" s="87" t="s">
        <v>3022</v>
      </c>
      <c r="C3885" s="86" t="s">
        <v>7274</v>
      </c>
      <c r="D3885" s="90">
        <v>0</v>
      </c>
      <c r="E3885" s="75" t="s">
        <v>5494</v>
      </c>
    </row>
    <row r="3886" spans="1:5">
      <c r="A3886" s="86">
        <v>201404600</v>
      </c>
      <c r="B3886" s="87" t="s">
        <v>3023</v>
      </c>
      <c r="C3886" s="86" t="s">
        <v>7275</v>
      </c>
      <c r="D3886" s="90">
        <v>50</v>
      </c>
      <c r="E3886" s="75" t="s">
        <v>5494</v>
      </c>
    </row>
    <row r="3887" spans="1:5">
      <c r="A3887" s="86">
        <v>201404619</v>
      </c>
      <c r="B3887" s="87" t="s">
        <v>3024</v>
      </c>
      <c r="C3887" s="86" t="s">
        <v>7276</v>
      </c>
      <c r="D3887" s="90">
        <v>50</v>
      </c>
      <c r="E3887" s="75" t="s">
        <v>5494</v>
      </c>
    </row>
    <row r="3888" spans="1:5">
      <c r="A3888" s="86">
        <v>201404625</v>
      </c>
      <c r="B3888" s="87" t="s">
        <v>3025</v>
      </c>
      <c r="C3888" s="86" t="s">
        <v>7277</v>
      </c>
      <c r="D3888" s="90">
        <v>0</v>
      </c>
      <c r="E3888" s="75" t="s">
        <v>5494</v>
      </c>
    </row>
    <row r="3889" spans="1:5">
      <c r="A3889" s="86">
        <v>201404642</v>
      </c>
      <c r="B3889" s="87" t="s">
        <v>3026</v>
      </c>
      <c r="C3889" s="86" t="s">
        <v>7278</v>
      </c>
      <c r="D3889" s="90">
        <v>50</v>
      </c>
      <c r="E3889" s="75" t="s">
        <v>5494</v>
      </c>
    </row>
    <row r="3890" spans="1:5">
      <c r="A3890" s="86">
        <v>201404260</v>
      </c>
      <c r="B3890" s="87" t="s">
        <v>3027</v>
      </c>
      <c r="C3890" s="86" t="s">
        <v>7279</v>
      </c>
      <c r="D3890" s="90">
        <v>50</v>
      </c>
      <c r="E3890" s="75" t="s">
        <v>5494</v>
      </c>
    </row>
    <row r="3891" spans="1:5">
      <c r="A3891" s="86">
        <v>201404278</v>
      </c>
      <c r="B3891" s="87" t="s">
        <v>5231</v>
      </c>
      <c r="C3891" s="86" t="s">
        <v>7280</v>
      </c>
      <c r="D3891" s="90">
        <v>50</v>
      </c>
      <c r="E3891" s="75" t="s">
        <v>5494</v>
      </c>
    </row>
    <row r="3892" spans="1:5">
      <c r="A3892" s="86">
        <v>201404289</v>
      </c>
      <c r="B3892" s="87" t="s">
        <v>3028</v>
      </c>
      <c r="C3892" s="86" t="s">
        <v>7281</v>
      </c>
      <c r="D3892" s="90">
        <v>50</v>
      </c>
      <c r="E3892" s="75" t="s">
        <v>5494</v>
      </c>
    </row>
    <row r="3893" spans="1:5">
      <c r="A3893" s="86">
        <v>201404301</v>
      </c>
      <c r="B3893" s="87" t="s">
        <v>3029</v>
      </c>
      <c r="C3893" s="86" t="s">
        <v>7282</v>
      </c>
      <c r="D3893" s="90">
        <v>50</v>
      </c>
      <c r="E3893" s="75" t="s">
        <v>5494</v>
      </c>
    </row>
    <row r="3894" spans="1:5">
      <c r="A3894" s="86">
        <v>201404308</v>
      </c>
      <c r="B3894" s="87" t="s">
        <v>3030</v>
      </c>
      <c r="C3894" s="86" t="s">
        <v>7283</v>
      </c>
      <c r="D3894" s="90">
        <v>50</v>
      </c>
      <c r="E3894" s="75" t="s">
        <v>5494</v>
      </c>
    </row>
    <row r="3895" spans="1:5">
      <c r="A3895" s="86">
        <v>201404317</v>
      </c>
      <c r="B3895" s="87" t="s">
        <v>3031</v>
      </c>
      <c r="C3895" s="86" t="s">
        <v>7284</v>
      </c>
      <c r="D3895" s="90">
        <v>50</v>
      </c>
      <c r="E3895" s="75" t="s">
        <v>5494</v>
      </c>
    </row>
    <row r="3896" spans="1:5">
      <c r="A3896" s="86">
        <v>201404331</v>
      </c>
      <c r="B3896" s="87" t="s">
        <v>3032</v>
      </c>
      <c r="C3896" s="86" t="s">
        <v>7285</v>
      </c>
      <c r="D3896" s="90">
        <v>50</v>
      </c>
      <c r="E3896" s="75" t="s">
        <v>5494</v>
      </c>
    </row>
    <row r="3897" spans="1:5">
      <c r="A3897" s="86">
        <v>201404343</v>
      </c>
      <c r="B3897" s="87" t="s">
        <v>3033</v>
      </c>
      <c r="C3897" s="86" t="s">
        <v>7286</v>
      </c>
      <c r="D3897" s="90">
        <v>50</v>
      </c>
      <c r="E3897" s="75" t="s">
        <v>5494</v>
      </c>
    </row>
    <row r="3898" spans="1:5">
      <c r="A3898" s="86">
        <v>201404356</v>
      </c>
      <c r="B3898" s="87" t="s">
        <v>3034</v>
      </c>
      <c r="C3898" s="86" t="s">
        <v>7287</v>
      </c>
      <c r="D3898" s="90">
        <v>50</v>
      </c>
      <c r="E3898" s="75" t="s">
        <v>5494</v>
      </c>
    </row>
    <row r="3899" spans="1:5">
      <c r="A3899" s="86">
        <v>201404362</v>
      </c>
      <c r="B3899" s="87" t="s">
        <v>3035</v>
      </c>
      <c r="C3899" s="86" t="s">
        <v>7288</v>
      </c>
      <c r="D3899" s="90">
        <v>50</v>
      </c>
      <c r="E3899" s="75" t="s">
        <v>5494</v>
      </c>
    </row>
    <row r="3900" spans="1:5">
      <c r="A3900" s="86">
        <v>201404370</v>
      </c>
      <c r="B3900" s="87" t="s">
        <v>3036</v>
      </c>
      <c r="C3900" s="86" t="s">
        <v>7289</v>
      </c>
      <c r="D3900" s="90">
        <v>50</v>
      </c>
      <c r="E3900" s="75" t="s">
        <v>5494</v>
      </c>
    </row>
    <row r="3901" spans="1:5">
      <c r="A3901" s="86">
        <v>201404388</v>
      </c>
      <c r="B3901" s="87" t="s">
        <v>3037</v>
      </c>
      <c r="C3901" s="86" t="s">
        <v>7290</v>
      </c>
      <c r="D3901" s="90">
        <v>50</v>
      </c>
      <c r="E3901" s="75" t="s">
        <v>5494</v>
      </c>
    </row>
    <row r="3902" spans="1:5">
      <c r="A3902" s="86">
        <v>201404398</v>
      </c>
      <c r="B3902" s="87" t="s">
        <v>3038</v>
      </c>
      <c r="C3902" s="86" t="s">
        <v>7291</v>
      </c>
      <c r="D3902" s="90">
        <v>50</v>
      </c>
      <c r="E3902" s="75" t="s">
        <v>5494</v>
      </c>
    </row>
    <row r="3903" spans="1:5">
      <c r="A3903" s="86">
        <v>201404408</v>
      </c>
      <c r="B3903" s="87" t="s">
        <v>3039</v>
      </c>
      <c r="C3903" s="86" t="s">
        <v>7292</v>
      </c>
      <c r="D3903" s="90">
        <v>50</v>
      </c>
      <c r="E3903" s="75" t="s">
        <v>5494</v>
      </c>
    </row>
    <row r="3904" spans="1:5">
      <c r="A3904" s="86">
        <v>201404420</v>
      </c>
      <c r="B3904" s="87" t="s">
        <v>3040</v>
      </c>
      <c r="C3904" s="86" t="s">
        <v>7293</v>
      </c>
      <c r="D3904" s="90">
        <v>50</v>
      </c>
      <c r="E3904" s="75" t="s">
        <v>5494</v>
      </c>
    </row>
    <row r="3905" spans="1:5">
      <c r="A3905" s="86">
        <v>201404427</v>
      </c>
      <c r="B3905" s="87" t="s">
        <v>3041</v>
      </c>
      <c r="C3905" s="86" t="s">
        <v>7294</v>
      </c>
      <c r="D3905" s="90">
        <v>50</v>
      </c>
      <c r="E3905" s="75" t="s">
        <v>5494</v>
      </c>
    </row>
    <row r="3906" spans="1:5">
      <c r="A3906" s="86">
        <v>201404455</v>
      </c>
      <c r="B3906" s="87" t="s">
        <v>5232</v>
      </c>
      <c r="C3906" s="86" t="s">
        <v>7295</v>
      </c>
      <c r="D3906" s="90">
        <v>50</v>
      </c>
      <c r="E3906" s="75" t="s">
        <v>5494</v>
      </c>
    </row>
    <row r="3907" spans="1:5">
      <c r="A3907" s="86">
        <v>201404446</v>
      </c>
      <c r="B3907" s="87" t="s">
        <v>3042</v>
      </c>
      <c r="C3907" s="86" t="s">
        <v>7296</v>
      </c>
      <c r="D3907" s="90">
        <v>50</v>
      </c>
      <c r="E3907" s="75" t="s">
        <v>5494</v>
      </c>
    </row>
    <row r="3908" spans="1:5">
      <c r="A3908" s="86">
        <v>201404474</v>
      </c>
      <c r="B3908" s="87" t="s">
        <v>3043</v>
      </c>
      <c r="C3908" s="86" t="s">
        <v>7297</v>
      </c>
      <c r="D3908" s="90">
        <v>50</v>
      </c>
      <c r="E3908" s="75" t="s">
        <v>5494</v>
      </c>
    </row>
    <row r="3909" spans="1:5">
      <c r="A3909" s="86">
        <v>201404502</v>
      </c>
      <c r="B3909" s="87" t="s">
        <v>3044</v>
      </c>
      <c r="C3909" s="86" t="s">
        <v>7298</v>
      </c>
      <c r="D3909" s="90">
        <v>50</v>
      </c>
      <c r="E3909" s="75" t="s">
        <v>5494</v>
      </c>
    </row>
    <row r="3910" spans="1:5">
      <c r="A3910" s="86">
        <v>201404518</v>
      </c>
      <c r="B3910" s="87" t="s">
        <v>3045</v>
      </c>
      <c r="C3910" s="86" t="s">
        <v>7299</v>
      </c>
      <c r="D3910" s="90">
        <v>50</v>
      </c>
      <c r="E3910" s="75" t="s">
        <v>5494</v>
      </c>
    </row>
    <row r="3911" spans="1:5">
      <c r="A3911" s="86">
        <v>201404524</v>
      </c>
      <c r="B3911" s="87" t="s">
        <v>3046</v>
      </c>
      <c r="C3911" s="86" t="s">
        <v>7300</v>
      </c>
      <c r="D3911" s="90">
        <v>50</v>
      </c>
      <c r="E3911" s="75" t="s">
        <v>5494</v>
      </c>
    </row>
    <row r="3912" spans="1:5">
      <c r="A3912" s="86">
        <v>201404530</v>
      </c>
      <c r="B3912" s="87" t="s">
        <v>3047</v>
      </c>
      <c r="C3912" s="86" t="s">
        <v>7301</v>
      </c>
      <c r="D3912" s="90">
        <v>50</v>
      </c>
      <c r="E3912" s="75" t="s">
        <v>5494</v>
      </c>
    </row>
    <row r="3913" spans="1:5">
      <c r="A3913" s="86">
        <v>201404538</v>
      </c>
      <c r="B3913" s="87" t="s">
        <v>3048</v>
      </c>
      <c r="C3913" s="86" t="s">
        <v>7302</v>
      </c>
      <c r="D3913" s="90">
        <v>50</v>
      </c>
      <c r="E3913" s="75" t="s">
        <v>5494</v>
      </c>
    </row>
    <row r="3914" spans="1:5">
      <c r="A3914" s="86">
        <v>201404576</v>
      </c>
      <c r="B3914" s="87" t="s">
        <v>3049</v>
      </c>
      <c r="C3914" s="86" t="s">
        <v>7303</v>
      </c>
      <c r="D3914" s="90">
        <v>50</v>
      </c>
      <c r="E3914" s="75" t="s">
        <v>5494</v>
      </c>
    </row>
    <row r="3915" spans="1:5">
      <c r="A3915" s="86">
        <v>201404591</v>
      </c>
      <c r="B3915" s="87" t="s">
        <v>3050</v>
      </c>
      <c r="C3915" s="86" t="s">
        <v>7304</v>
      </c>
      <c r="D3915" s="90">
        <v>50</v>
      </c>
      <c r="E3915" s="75" t="s">
        <v>5494</v>
      </c>
    </row>
    <row r="3916" spans="1:5">
      <c r="A3916" s="86">
        <v>201404611</v>
      </c>
      <c r="B3916" s="87" t="s">
        <v>3051</v>
      </c>
      <c r="C3916" s="86" t="s">
        <v>7305</v>
      </c>
      <c r="D3916" s="90">
        <v>50</v>
      </c>
      <c r="E3916" s="75" t="s">
        <v>5494</v>
      </c>
    </row>
    <row r="3917" spans="1:5">
      <c r="A3917" s="86">
        <v>201404602</v>
      </c>
      <c r="B3917" s="87" t="s">
        <v>3052</v>
      </c>
      <c r="C3917" s="86" t="s">
        <v>7306</v>
      </c>
      <c r="D3917" s="90">
        <v>50</v>
      </c>
      <c r="E3917" s="75" t="s">
        <v>5494</v>
      </c>
    </row>
    <row r="3918" spans="1:5">
      <c r="A3918" s="82">
        <v>201404621</v>
      </c>
      <c r="B3918" s="87" t="s">
        <v>5233</v>
      </c>
      <c r="C3918" s="86" t="s">
        <v>7307</v>
      </c>
      <c r="D3918" s="90">
        <v>50</v>
      </c>
      <c r="E3918" s="75" t="s">
        <v>5494</v>
      </c>
    </row>
    <row r="3919" spans="1:5">
      <c r="A3919" s="86">
        <v>201404627</v>
      </c>
      <c r="B3919" s="87" t="s">
        <v>3053</v>
      </c>
      <c r="C3919" s="86" t="s">
        <v>7308</v>
      </c>
      <c r="D3919" s="90">
        <v>50</v>
      </c>
      <c r="E3919" s="75" t="s">
        <v>5494</v>
      </c>
    </row>
    <row r="3920" spans="1:5">
      <c r="A3920" s="86">
        <v>201404643</v>
      </c>
      <c r="B3920" s="87" t="s">
        <v>3054</v>
      </c>
      <c r="C3920" s="86" t="s">
        <v>7309</v>
      </c>
      <c r="D3920" s="90">
        <v>50</v>
      </c>
      <c r="E3920" s="75" t="s">
        <v>5494</v>
      </c>
    </row>
    <row r="3921" spans="1:5">
      <c r="A3921" s="86">
        <v>201403648</v>
      </c>
      <c r="B3921" s="87" t="s">
        <v>3055</v>
      </c>
      <c r="C3921" s="86" t="s">
        <v>7310</v>
      </c>
      <c r="D3921" s="90">
        <v>0</v>
      </c>
      <c r="E3921" s="75" t="s">
        <v>5494</v>
      </c>
    </row>
    <row r="3922" spans="1:5">
      <c r="A3922" s="86">
        <v>201403649</v>
      </c>
      <c r="B3922" s="87" t="s">
        <v>3056</v>
      </c>
      <c r="C3922" s="86" t="s">
        <v>7311</v>
      </c>
      <c r="D3922" s="90">
        <v>50</v>
      </c>
      <c r="E3922" s="75" t="s">
        <v>5494</v>
      </c>
    </row>
    <row r="3923" spans="1:5">
      <c r="A3923" s="86">
        <v>201403650</v>
      </c>
      <c r="B3923" s="87" t="s">
        <v>3057</v>
      </c>
      <c r="C3923" s="86" t="s">
        <v>7312</v>
      </c>
      <c r="D3923" s="90">
        <v>0</v>
      </c>
      <c r="E3923" s="75" t="s">
        <v>5494</v>
      </c>
    </row>
    <row r="3924" spans="1:5">
      <c r="A3924" s="86">
        <v>201403651</v>
      </c>
      <c r="B3924" s="87" t="s">
        <v>3058</v>
      </c>
      <c r="C3924" s="86" t="s">
        <v>7313</v>
      </c>
      <c r="D3924" s="90">
        <v>50</v>
      </c>
      <c r="E3924" s="75" t="s">
        <v>5494</v>
      </c>
    </row>
    <row r="3925" spans="1:5">
      <c r="A3925" s="86">
        <v>201403652</v>
      </c>
      <c r="B3925" s="87" t="s">
        <v>3059</v>
      </c>
      <c r="C3925" s="86" t="s">
        <v>7314</v>
      </c>
      <c r="D3925" s="90">
        <v>0</v>
      </c>
      <c r="E3925" s="75" t="s">
        <v>5494</v>
      </c>
    </row>
    <row r="3926" spans="1:5">
      <c r="A3926" s="86">
        <v>201403653</v>
      </c>
      <c r="B3926" s="87" t="s">
        <v>3060</v>
      </c>
      <c r="C3926" s="86" t="s">
        <v>7315</v>
      </c>
      <c r="D3926" s="90">
        <v>50</v>
      </c>
      <c r="E3926" s="75" t="s">
        <v>5494</v>
      </c>
    </row>
    <row r="3927" spans="1:5">
      <c r="A3927" s="86">
        <v>201403654</v>
      </c>
      <c r="B3927" s="87" t="s">
        <v>3061</v>
      </c>
      <c r="C3927" s="86" t="s">
        <v>7316</v>
      </c>
      <c r="D3927" s="90">
        <v>50</v>
      </c>
      <c r="E3927" s="75" t="s">
        <v>5494</v>
      </c>
    </row>
    <row r="3928" spans="1:5">
      <c r="A3928" s="86">
        <v>201403655</v>
      </c>
      <c r="B3928" s="87" t="s">
        <v>3062</v>
      </c>
      <c r="C3928" s="86" t="s">
        <v>7317</v>
      </c>
      <c r="D3928" s="90">
        <v>50</v>
      </c>
      <c r="E3928" s="75" t="s">
        <v>5494</v>
      </c>
    </row>
    <row r="3929" spans="1:5">
      <c r="A3929" s="86">
        <v>201403656</v>
      </c>
      <c r="B3929" s="87" t="s">
        <v>3063</v>
      </c>
      <c r="C3929" s="86" t="s">
        <v>7318</v>
      </c>
      <c r="D3929" s="90">
        <v>50</v>
      </c>
      <c r="E3929" s="75" t="s">
        <v>5494</v>
      </c>
    </row>
    <row r="3930" spans="1:5">
      <c r="A3930" s="86">
        <v>201403657</v>
      </c>
      <c r="B3930" s="87" t="s">
        <v>3064</v>
      </c>
      <c r="C3930" s="86" t="s">
        <v>7319</v>
      </c>
      <c r="D3930" s="90">
        <v>50</v>
      </c>
      <c r="E3930" s="75" t="s">
        <v>5494</v>
      </c>
    </row>
    <row r="3931" spans="1:5">
      <c r="A3931" s="86">
        <v>201403658</v>
      </c>
      <c r="B3931" s="87" t="s">
        <v>3065</v>
      </c>
      <c r="C3931" s="86" t="s">
        <v>7320</v>
      </c>
      <c r="D3931" s="90">
        <v>50</v>
      </c>
      <c r="E3931" s="75" t="s">
        <v>5494</v>
      </c>
    </row>
    <row r="3932" spans="1:5">
      <c r="A3932" s="86">
        <v>201403659</v>
      </c>
      <c r="B3932" s="87" t="s">
        <v>3066</v>
      </c>
      <c r="C3932" s="86" t="s">
        <v>7321</v>
      </c>
      <c r="D3932" s="90">
        <v>50</v>
      </c>
      <c r="E3932" s="75" t="s">
        <v>5494</v>
      </c>
    </row>
    <row r="3933" spans="1:5">
      <c r="A3933" s="86">
        <v>201403660</v>
      </c>
      <c r="B3933" s="87" t="s">
        <v>3067</v>
      </c>
      <c r="C3933" s="86" t="s">
        <v>7322</v>
      </c>
      <c r="D3933" s="90">
        <v>50</v>
      </c>
      <c r="E3933" s="75" t="s">
        <v>5494</v>
      </c>
    </row>
    <row r="3934" spans="1:5">
      <c r="A3934" s="86">
        <v>201403661</v>
      </c>
      <c r="B3934" s="87" t="s">
        <v>3068</v>
      </c>
      <c r="C3934" s="86" t="s">
        <v>7323</v>
      </c>
      <c r="D3934" s="90">
        <v>50</v>
      </c>
      <c r="E3934" s="75" t="s">
        <v>5494</v>
      </c>
    </row>
    <row r="3935" spans="1:5">
      <c r="A3935" s="86">
        <v>201403662</v>
      </c>
      <c r="B3935" s="87" t="s">
        <v>3069</v>
      </c>
      <c r="C3935" s="86" t="s">
        <v>7324</v>
      </c>
      <c r="D3935" s="90">
        <v>50</v>
      </c>
      <c r="E3935" s="75" t="s">
        <v>5494</v>
      </c>
    </row>
    <row r="3936" spans="1:5">
      <c r="A3936" s="86">
        <v>201403663</v>
      </c>
      <c r="B3936" s="87" t="s">
        <v>3070</v>
      </c>
      <c r="C3936" s="86" t="s">
        <v>7325</v>
      </c>
      <c r="D3936" s="90">
        <v>50</v>
      </c>
      <c r="E3936" s="75" t="s">
        <v>5494</v>
      </c>
    </row>
    <row r="3937" spans="1:5">
      <c r="A3937" s="86">
        <v>201403664</v>
      </c>
      <c r="B3937" s="87" t="s">
        <v>3071</v>
      </c>
      <c r="C3937" s="86" t="s">
        <v>7326</v>
      </c>
      <c r="D3937" s="90">
        <v>0</v>
      </c>
      <c r="E3937" s="75" t="s">
        <v>5494</v>
      </c>
    </row>
    <row r="3938" spans="1:5">
      <c r="A3938" s="86">
        <v>201403665</v>
      </c>
      <c r="B3938" s="87" t="s">
        <v>3072</v>
      </c>
      <c r="C3938" s="86" t="s">
        <v>7327</v>
      </c>
      <c r="D3938" s="90">
        <v>50</v>
      </c>
      <c r="E3938" s="75" t="s">
        <v>5494</v>
      </c>
    </row>
    <row r="3939" spans="1:5">
      <c r="A3939" s="86">
        <v>201403666</v>
      </c>
      <c r="B3939" s="87" t="s">
        <v>3073</v>
      </c>
      <c r="C3939" s="86" t="s">
        <v>7328</v>
      </c>
      <c r="D3939" s="90">
        <v>50</v>
      </c>
      <c r="E3939" s="75" t="s">
        <v>5494</v>
      </c>
    </row>
    <row r="3940" spans="1:5">
      <c r="A3940" s="86">
        <v>201403667</v>
      </c>
      <c r="B3940" s="87" t="s">
        <v>3074</v>
      </c>
      <c r="C3940" s="86" t="s">
        <v>7329</v>
      </c>
      <c r="D3940" s="90">
        <v>50</v>
      </c>
      <c r="E3940" s="75" t="s">
        <v>5494</v>
      </c>
    </row>
    <row r="3941" spans="1:5">
      <c r="A3941" s="86">
        <v>201403668</v>
      </c>
      <c r="B3941" s="87" t="s">
        <v>3075</v>
      </c>
      <c r="C3941" s="86" t="s">
        <v>7330</v>
      </c>
      <c r="D3941" s="90">
        <v>0</v>
      </c>
      <c r="E3941" s="75" t="s">
        <v>5494</v>
      </c>
    </row>
    <row r="3942" spans="1:5">
      <c r="A3942" s="86">
        <v>201403669</v>
      </c>
      <c r="B3942" s="87" t="s">
        <v>3076</v>
      </c>
      <c r="C3942" s="86" t="s">
        <v>7331</v>
      </c>
      <c r="D3942" s="90">
        <v>0</v>
      </c>
      <c r="E3942" s="75" t="s">
        <v>5494</v>
      </c>
    </row>
    <row r="3943" spans="1:5">
      <c r="A3943" s="86">
        <v>201403670</v>
      </c>
      <c r="B3943" s="87" t="s">
        <v>3077</v>
      </c>
      <c r="C3943" s="86" t="s">
        <v>7332</v>
      </c>
      <c r="D3943" s="90">
        <v>50</v>
      </c>
      <c r="E3943" s="75" t="s">
        <v>5494</v>
      </c>
    </row>
    <row r="3944" spans="1:5">
      <c r="A3944" s="86">
        <v>201403671</v>
      </c>
      <c r="B3944" s="87" t="s">
        <v>3078</v>
      </c>
      <c r="C3944" s="86" t="s">
        <v>7333</v>
      </c>
      <c r="D3944" s="90">
        <v>50</v>
      </c>
      <c r="E3944" s="75" t="s">
        <v>5494</v>
      </c>
    </row>
    <row r="3945" spans="1:5">
      <c r="A3945" s="86">
        <v>201403672</v>
      </c>
      <c r="B3945" s="87" t="s">
        <v>3079</v>
      </c>
      <c r="C3945" s="86" t="s">
        <v>7334</v>
      </c>
      <c r="D3945" s="90">
        <v>0</v>
      </c>
      <c r="E3945" s="75" t="s">
        <v>5494</v>
      </c>
    </row>
    <row r="3946" spans="1:5">
      <c r="A3946" s="86">
        <v>201403673</v>
      </c>
      <c r="B3946" s="87" t="s">
        <v>3080</v>
      </c>
      <c r="C3946" s="86" t="s">
        <v>7335</v>
      </c>
      <c r="D3946" s="90">
        <v>50</v>
      </c>
      <c r="E3946" s="75" t="s">
        <v>5494</v>
      </c>
    </row>
    <row r="3947" spans="1:5">
      <c r="A3947" s="86">
        <v>201403674</v>
      </c>
      <c r="B3947" s="87" t="s">
        <v>3081</v>
      </c>
      <c r="C3947" s="86" t="s">
        <v>7336</v>
      </c>
      <c r="D3947" s="90">
        <v>50</v>
      </c>
      <c r="E3947" s="75" t="s">
        <v>5494</v>
      </c>
    </row>
    <row r="3948" spans="1:5">
      <c r="A3948" s="86">
        <v>201403675</v>
      </c>
      <c r="B3948" s="87" t="s">
        <v>3082</v>
      </c>
      <c r="C3948" s="86" t="s">
        <v>7337</v>
      </c>
      <c r="D3948" s="90">
        <v>50</v>
      </c>
      <c r="E3948" s="75" t="s">
        <v>5494</v>
      </c>
    </row>
    <row r="3949" spans="1:5">
      <c r="A3949" s="86">
        <v>201403677</v>
      </c>
      <c r="B3949" s="87" t="s">
        <v>3084</v>
      </c>
      <c r="C3949" s="86" t="s">
        <v>7339</v>
      </c>
      <c r="D3949" s="90">
        <v>50</v>
      </c>
      <c r="E3949" s="75" t="s">
        <v>5494</v>
      </c>
    </row>
    <row r="3950" spans="1:5">
      <c r="A3950" s="86">
        <v>201403678</v>
      </c>
      <c r="B3950" s="87" t="s">
        <v>3085</v>
      </c>
      <c r="C3950" s="86" t="s">
        <v>7340</v>
      </c>
      <c r="D3950" s="90">
        <v>50</v>
      </c>
      <c r="E3950" s="75" t="s">
        <v>5494</v>
      </c>
    </row>
    <row r="3951" spans="1:5">
      <c r="A3951" s="86">
        <v>201403679</v>
      </c>
      <c r="B3951" s="87" t="s">
        <v>3086</v>
      </c>
      <c r="C3951" s="86" t="s">
        <v>7341</v>
      </c>
      <c r="D3951" s="90">
        <v>50</v>
      </c>
      <c r="E3951" s="75" t="s">
        <v>5494</v>
      </c>
    </row>
    <row r="3952" spans="1:5">
      <c r="A3952" s="86">
        <v>201403680</v>
      </c>
      <c r="B3952" s="87" t="s">
        <v>3087</v>
      </c>
      <c r="C3952" s="86" t="s">
        <v>7342</v>
      </c>
      <c r="D3952" s="90">
        <v>0</v>
      </c>
      <c r="E3952" s="75" t="s">
        <v>5494</v>
      </c>
    </row>
    <row r="3953" spans="1:5">
      <c r="A3953" s="86">
        <v>201403681</v>
      </c>
      <c r="B3953" s="87" t="s">
        <v>3088</v>
      </c>
      <c r="C3953" s="86" t="s">
        <v>7343</v>
      </c>
      <c r="D3953" s="90">
        <v>0</v>
      </c>
      <c r="E3953" s="75" t="s">
        <v>5494</v>
      </c>
    </row>
    <row r="3954" spans="1:5">
      <c r="A3954" s="86">
        <v>201403682</v>
      </c>
      <c r="B3954" s="87" t="s">
        <v>3089</v>
      </c>
      <c r="C3954" s="86" t="s">
        <v>7344</v>
      </c>
      <c r="D3954" s="90">
        <v>50</v>
      </c>
      <c r="E3954" s="75" t="s">
        <v>5494</v>
      </c>
    </row>
    <row r="3955" spans="1:5">
      <c r="A3955" s="86">
        <v>201403683</v>
      </c>
      <c r="B3955" s="87" t="s">
        <v>3090</v>
      </c>
      <c r="C3955" s="86" t="s">
        <v>7345</v>
      </c>
      <c r="D3955" s="90">
        <v>50</v>
      </c>
      <c r="E3955" s="75" t="s">
        <v>5494</v>
      </c>
    </row>
    <row r="3956" spans="1:5">
      <c r="A3956" s="86">
        <v>201403684</v>
      </c>
      <c r="B3956" s="87" t="s">
        <v>3091</v>
      </c>
      <c r="C3956" s="86" t="s">
        <v>7346</v>
      </c>
      <c r="D3956" s="90">
        <v>0</v>
      </c>
      <c r="E3956" s="75" t="s">
        <v>5494</v>
      </c>
    </row>
    <row r="3957" spans="1:5">
      <c r="A3957" s="86">
        <v>201403685</v>
      </c>
      <c r="B3957" s="87" t="s">
        <v>3092</v>
      </c>
      <c r="C3957" s="86" t="s">
        <v>7347</v>
      </c>
      <c r="D3957" s="90">
        <v>0</v>
      </c>
      <c r="E3957" s="75" t="s">
        <v>5494</v>
      </c>
    </row>
    <row r="3958" spans="1:5">
      <c r="A3958" s="86">
        <v>201403686</v>
      </c>
      <c r="B3958" s="87" t="s">
        <v>3093</v>
      </c>
      <c r="C3958" s="86" t="s">
        <v>7348</v>
      </c>
      <c r="D3958" s="90">
        <v>50</v>
      </c>
      <c r="E3958" s="75" t="s">
        <v>5494</v>
      </c>
    </row>
    <row r="3959" spans="1:5">
      <c r="A3959" s="86">
        <v>201403687</v>
      </c>
      <c r="B3959" s="87" t="s">
        <v>3094</v>
      </c>
      <c r="C3959" s="86" t="s">
        <v>7349</v>
      </c>
      <c r="D3959" s="90">
        <v>50</v>
      </c>
      <c r="E3959" s="75" t="s">
        <v>5494</v>
      </c>
    </row>
    <row r="3960" spans="1:5">
      <c r="A3960" s="86">
        <v>201403688</v>
      </c>
      <c r="B3960" s="87" t="s">
        <v>3095</v>
      </c>
      <c r="C3960" s="86" t="s">
        <v>7350</v>
      </c>
      <c r="D3960" s="90">
        <v>50</v>
      </c>
      <c r="E3960" s="75" t="s">
        <v>5494</v>
      </c>
    </row>
    <row r="3961" spans="1:5">
      <c r="A3961" s="86">
        <v>201403689</v>
      </c>
      <c r="B3961" s="87" t="s">
        <v>3096</v>
      </c>
      <c r="C3961" s="86" t="s">
        <v>7351</v>
      </c>
      <c r="D3961" s="90">
        <v>50</v>
      </c>
      <c r="E3961" s="75" t="s">
        <v>5494</v>
      </c>
    </row>
    <row r="3962" spans="1:5">
      <c r="A3962" s="86">
        <v>201403690</v>
      </c>
      <c r="B3962" s="87" t="s">
        <v>3097</v>
      </c>
      <c r="C3962" s="86" t="s">
        <v>7352</v>
      </c>
      <c r="D3962" s="90">
        <v>50</v>
      </c>
      <c r="E3962" s="75" t="s">
        <v>5494</v>
      </c>
    </row>
    <row r="3963" spans="1:5">
      <c r="A3963" s="86">
        <v>201403691</v>
      </c>
      <c r="B3963" s="87" t="s">
        <v>3098</v>
      </c>
      <c r="C3963" s="86" t="s">
        <v>7353</v>
      </c>
      <c r="D3963" s="90">
        <v>50</v>
      </c>
      <c r="E3963" s="75" t="s">
        <v>5494</v>
      </c>
    </row>
    <row r="3964" spans="1:5">
      <c r="A3964" s="86">
        <v>201403692</v>
      </c>
      <c r="B3964" s="87" t="s">
        <v>3099</v>
      </c>
      <c r="C3964" s="86" t="s">
        <v>7354</v>
      </c>
      <c r="D3964" s="90">
        <v>50</v>
      </c>
      <c r="E3964" s="75" t="s">
        <v>5494</v>
      </c>
    </row>
    <row r="3965" spans="1:5">
      <c r="A3965" s="86">
        <v>201403693</v>
      </c>
      <c r="B3965" s="87" t="s">
        <v>3100</v>
      </c>
      <c r="C3965" s="86" t="s">
        <v>7355</v>
      </c>
      <c r="D3965" s="90">
        <v>0</v>
      </c>
      <c r="E3965" s="75" t="s">
        <v>5494</v>
      </c>
    </row>
    <row r="3966" spans="1:5">
      <c r="A3966" s="86">
        <v>201403694</v>
      </c>
      <c r="B3966" s="87" t="s">
        <v>3101</v>
      </c>
      <c r="C3966" s="86" t="s">
        <v>7356</v>
      </c>
      <c r="D3966" s="90">
        <v>50</v>
      </c>
      <c r="E3966" s="75" t="s">
        <v>5494</v>
      </c>
    </row>
    <row r="3967" spans="1:5">
      <c r="A3967" s="86">
        <v>201403695</v>
      </c>
      <c r="B3967" s="87" t="s">
        <v>3102</v>
      </c>
      <c r="C3967" s="86" t="s">
        <v>7357</v>
      </c>
      <c r="D3967" s="90">
        <v>50</v>
      </c>
      <c r="E3967" s="75" t="s">
        <v>5494</v>
      </c>
    </row>
    <row r="3968" spans="1:5">
      <c r="A3968" s="86">
        <v>201403696</v>
      </c>
      <c r="B3968" s="87" t="s">
        <v>3103</v>
      </c>
      <c r="C3968" s="86" t="s">
        <v>7358</v>
      </c>
      <c r="D3968" s="90">
        <v>0</v>
      </c>
      <c r="E3968" s="75" t="s">
        <v>5494</v>
      </c>
    </row>
    <row r="3969" spans="1:5">
      <c r="A3969" s="86">
        <v>201403697</v>
      </c>
      <c r="B3969" s="87" t="s">
        <v>3104</v>
      </c>
      <c r="C3969" s="86" t="s">
        <v>7359</v>
      </c>
      <c r="D3969" s="90">
        <v>0</v>
      </c>
      <c r="E3969" s="75" t="s">
        <v>5494</v>
      </c>
    </row>
    <row r="3970" spans="1:5">
      <c r="A3970" s="86">
        <v>201403698</v>
      </c>
      <c r="B3970" s="87" t="s">
        <v>3105</v>
      </c>
      <c r="C3970" s="86" t="s">
        <v>7360</v>
      </c>
      <c r="D3970" s="90">
        <v>50</v>
      </c>
      <c r="E3970" s="75" t="s">
        <v>5494</v>
      </c>
    </row>
    <row r="3971" spans="1:5">
      <c r="A3971" s="86">
        <v>201403699</v>
      </c>
      <c r="B3971" s="87" t="s">
        <v>3106</v>
      </c>
      <c r="C3971" s="86" t="s">
        <v>7361</v>
      </c>
      <c r="D3971" s="90">
        <v>50</v>
      </c>
      <c r="E3971" s="75" t="s">
        <v>5494</v>
      </c>
    </row>
    <row r="3972" spans="1:5">
      <c r="A3972" s="86">
        <v>201403700</v>
      </c>
      <c r="B3972" s="87" t="s">
        <v>3107</v>
      </c>
      <c r="C3972" s="86" t="s">
        <v>7362</v>
      </c>
      <c r="D3972" s="90">
        <v>50</v>
      </c>
      <c r="E3972" s="75" t="s">
        <v>5494</v>
      </c>
    </row>
    <row r="3973" spans="1:5">
      <c r="A3973" s="86">
        <v>201403701</v>
      </c>
      <c r="B3973" s="87" t="s">
        <v>3108</v>
      </c>
      <c r="C3973" s="86" t="s">
        <v>7363</v>
      </c>
      <c r="D3973" s="90">
        <v>50</v>
      </c>
      <c r="E3973" s="75" t="s">
        <v>5494</v>
      </c>
    </row>
    <row r="3974" spans="1:5">
      <c r="A3974" s="86">
        <v>201403702</v>
      </c>
      <c r="B3974" s="87" t="s">
        <v>3109</v>
      </c>
      <c r="C3974" s="86" t="s">
        <v>7364</v>
      </c>
      <c r="D3974" s="90">
        <v>50</v>
      </c>
      <c r="E3974" s="75" t="s">
        <v>5494</v>
      </c>
    </row>
    <row r="3975" spans="1:5">
      <c r="A3975" s="86">
        <v>201403703</v>
      </c>
      <c r="B3975" s="87" t="s">
        <v>3110</v>
      </c>
      <c r="C3975" s="86" t="s">
        <v>7365</v>
      </c>
      <c r="D3975" s="90">
        <v>50</v>
      </c>
      <c r="E3975" s="75" t="s">
        <v>5494</v>
      </c>
    </row>
    <row r="3976" spans="1:5">
      <c r="A3976" s="86">
        <v>201403704</v>
      </c>
      <c r="B3976" s="87" t="s">
        <v>3111</v>
      </c>
      <c r="C3976" s="86" t="s">
        <v>7366</v>
      </c>
      <c r="D3976" s="90">
        <v>0</v>
      </c>
      <c r="E3976" s="75" t="s">
        <v>5494</v>
      </c>
    </row>
    <row r="3977" spans="1:5">
      <c r="A3977" s="86">
        <v>201403705</v>
      </c>
      <c r="B3977" s="87" t="s">
        <v>3112</v>
      </c>
      <c r="C3977" s="86" t="s">
        <v>7367</v>
      </c>
      <c r="D3977" s="90">
        <v>50</v>
      </c>
      <c r="E3977" s="75" t="s">
        <v>5494</v>
      </c>
    </row>
    <row r="3978" spans="1:5">
      <c r="A3978" s="86">
        <v>201403706</v>
      </c>
      <c r="B3978" s="87" t="s">
        <v>3113</v>
      </c>
      <c r="C3978" s="86" t="s">
        <v>7368</v>
      </c>
      <c r="D3978" s="90">
        <v>50</v>
      </c>
      <c r="E3978" s="75" t="s">
        <v>5494</v>
      </c>
    </row>
    <row r="3979" spans="1:5">
      <c r="A3979" s="86">
        <v>201403707</v>
      </c>
      <c r="B3979" s="87" t="s">
        <v>3114</v>
      </c>
      <c r="C3979" s="86" t="s">
        <v>7369</v>
      </c>
      <c r="D3979" s="90">
        <v>50</v>
      </c>
      <c r="E3979" s="75" t="s">
        <v>5494</v>
      </c>
    </row>
    <row r="3980" spans="1:5">
      <c r="A3980" s="86">
        <v>201403708</v>
      </c>
      <c r="B3980" s="87" t="s">
        <v>3115</v>
      </c>
      <c r="C3980" s="86" t="s">
        <v>7370</v>
      </c>
      <c r="D3980" s="90">
        <v>50</v>
      </c>
      <c r="E3980" s="75" t="s">
        <v>5494</v>
      </c>
    </row>
    <row r="3981" spans="1:5">
      <c r="A3981" s="86">
        <v>201403709</v>
      </c>
      <c r="B3981" s="87" t="s">
        <v>3116</v>
      </c>
      <c r="C3981" s="86" t="s">
        <v>7371</v>
      </c>
      <c r="D3981" s="90">
        <v>50</v>
      </c>
      <c r="E3981" s="75" t="s">
        <v>5494</v>
      </c>
    </row>
    <row r="3982" spans="1:5">
      <c r="A3982" s="86">
        <v>201403710</v>
      </c>
      <c r="B3982" s="87" t="s">
        <v>3117</v>
      </c>
      <c r="C3982" s="86" t="s">
        <v>7372</v>
      </c>
      <c r="D3982" s="90">
        <v>50</v>
      </c>
      <c r="E3982" s="75" t="s">
        <v>5494</v>
      </c>
    </row>
    <row r="3983" spans="1:5">
      <c r="A3983" s="86">
        <v>201403711</v>
      </c>
      <c r="B3983" s="87" t="s">
        <v>3118</v>
      </c>
      <c r="C3983" s="86" t="s">
        <v>7373</v>
      </c>
      <c r="D3983" s="90">
        <v>50</v>
      </c>
      <c r="E3983" s="75" t="s">
        <v>5494</v>
      </c>
    </row>
    <row r="3984" spans="1:5">
      <c r="A3984" s="86">
        <v>201403712</v>
      </c>
      <c r="B3984" s="87" t="s">
        <v>3119</v>
      </c>
      <c r="C3984" s="86" t="s">
        <v>7374</v>
      </c>
      <c r="D3984" s="90">
        <v>50</v>
      </c>
      <c r="E3984" s="75" t="s">
        <v>5494</v>
      </c>
    </row>
    <row r="3985" spans="1:5">
      <c r="A3985" s="86">
        <v>201403713</v>
      </c>
      <c r="B3985" s="87" t="s">
        <v>3120</v>
      </c>
      <c r="C3985" s="86" t="s">
        <v>7375</v>
      </c>
      <c r="D3985" s="90">
        <v>50</v>
      </c>
      <c r="E3985" s="75" t="s">
        <v>5494</v>
      </c>
    </row>
    <row r="3986" spans="1:5">
      <c r="A3986" s="86">
        <v>201403714</v>
      </c>
      <c r="B3986" s="87" t="s">
        <v>3121</v>
      </c>
      <c r="C3986" s="86" t="s">
        <v>7376</v>
      </c>
      <c r="D3986" s="90">
        <v>50</v>
      </c>
      <c r="E3986" s="75" t="s">
        <v>5494</v>
      </c>
    </row>
    <row r="3987" spans="1:5">
      <c r="A3987" s="86">
        <v>201403715</v>
      </c>
      <c r="B3987" s="87" t="s">
        <v>3122</v>
      </c>
      <c r="C3987" s="86" t="s">
        <v>7377</v>
      </c>
      <c r="D3987" s="90">
        <v>50</v>
      </c>
      <c r="E3987" s="75" t="s">
        <v>5494</v>
      </c>
    </row>
    <row r="3988" spans="1:5">
      <c r="A3988" s="86">
        <v>201403716</v>
      </c>
      <c r="B3988" s="87" t="s">
        <v>3123</v>
      </c>
      <c r="C3988" s="86" t="s">
        <v>7378</v>
      </c>
      <c r="D3988" s="90">
        <v>50</v>
      </c>
      <c r="E3988" s="75" t="s">
        <v>5494</v>
      </c>
    </row>
    <row r="3989" spans="1:5">
      <c r="A3989" s="86">
        <v>201403717</v>
      </c>
      <c r="B3989" s="87" t="s">
        <v>3124</v>
      </c>
      <c r="C3989" s="86" t="s">
        <v>7379</v>
      </c>
      <c r="D3989" s="90">
        <v>50</v>
      </c>
      <c r="E3989" s="75" t="s">
        <v>5494</v>
      </c>
    </row>
    <row r="3990" spans="1:5">
      <c r="A3990" s="86">
        <v>201403718</v>
      </c>
      <c r="B3990" s="87" t="s">
        <v>3125</v>
      </c>
      <c r="C3990" s="86" t="s">
        <v>7380</v>
      </c>
      <c r="D3990" s="90">
        <v>50</v>
      </c>
      <c r="E3990" s="75" t="s">
        <v>5494</v>
      </c>
    </row>
    <row r="3991" spans="1:5">
      <c r="A3991" s="86">
        <v>201403719</v>
      </c>
      <c r="B3991" s="87" t="s">
        <v>3126</v>
      </c>
      <c r="C3991" s="86" t="s">
        <v>7381</v>
      </c>
      <c r="D3991" s="90">
        <v>50</v>
      </c>
      <c r="E3991" s="75" t="s">
        <v>5494</v>
      </c>
    </row>
    <row r="3992" spans="1:5">
      <c r="A3992" s="86">
        <v>201403720</v>
      </c>
      <c r="B3992" s="87" t="s">
        <v>3127</v>
      </c>
      <c r="C3992" s="86" t="s">
        <v>7382</v>
      </c>
      <c r="D3992" s="90">
        <v>0</v>
      </c>
      <c r="E3992" s="75" t="s">
        <v>5494</v>
      </c>
    </row>
    <row r="3993" spans="1:5">
      <c r="A3993" s="86">
        <v>201403721</v>
      </c>
      <c r="B3993" s="87" t="s">
        <v>3128</v>
      </c>
      <c r="C3993" s="86" t="s">
        <v>7383</v>
      </c>
      <c r="D3993" s="90">
        <v>50</v>
      </c>
      <c r="E3993" s="75" t="s">
        <v>5494</v>
      </c>
    </row>
    <row r="3994" spans="1:5">
      <c r="A3994" s="86">
        <v>201403722</v>
      </c>
      <c r="B3994" s="87" t="s">
        <v>3129</v>
      </c>
      <c r="C3994" s="86" t="s">
        <v>7384</v>
      </c>
      <c r="D3994" s="90">
        <v>50</v>
      </c>
      <c r="E3994" s="75" t="s">
        <v>5494</v>
      </c>
    </row>
    <row r="3995" spans="1:5">
      <c r="A3995" s="86">
        <v>201403723</v>
      </c>
      <c r="B3995" s="87" t="s">
        <v>3130</v>
      </c>
      <c r="C3995" s="86" t="s">
        <v>7385</v>
      </c>
      <c r="D3995" s="90">
        <v>50</v>
      </c>
      <c r="E3995" s="75" t="s">
        <v>5494</v>
      </c>
    </row>
    <row r="3996" spans="1:5">
      <c r="A3996" s="86">
        <v>201403724</v>
      </c>
      <c r="B3996" s="87" t="s">
        <v>3131</v>
      </c>
      <c r="C3996" s="86" t="s">
        <v>7386</v>
      </c>
      <c r="D3996" s="90">
        <v>50</v>
      </c>
      <c r="E3996" s="75" t="s">
        <v>5494</v>
      </c>
    </row>
    <row r="3997" spans="1:5">
      <c r="A3997" s="86">
        <v>201403725</v>
      </c>
      <c r="B3997" s="87" t="s">
        <v>3132</v>
      </c>
      <c r="C3997" s="86" t="s">
        <v>7387</v>
      </c>
      <c r="D3997" s="90">
        <v>50</v>
      </c>
      <c r="E3997" s="75" t="s">
        <v>5494</v>
      </c>
    </row>
    <row r="3998" spans="1:5">
      <c r="A3998" s="86">
        <v>201403726</v>
      </c>
      <c r="B3998" s="87" t="s">
        <v>3133</v>
      </c>
      <c r="C3998" s="86" t="s">
        <v>7388</v>
      </c>
      <c r="D3998" s="90">
        <v>50</v>
      </c>
      <c r="E3998" s="75" t="s">
        <v>5494</v>
      </c>
    </row>
    <row r="3999" spans="1:5">
      <c r="A3999" s="86">
        <v>201403727</v>
      </c>
      <c r="B3999" s="87" t="s">
        <v>3134</v>
      </c>
      <c r="C3999" s="86" t="s">
        <v>7389</v>
      </c>
      <c r="D3999" s="90">
        <v>50</v>
      </c>
      <c r="E3999" s="75" t="s">
        <v>5494</v>
      </c>
    </row>
    <row r="4000" spans="1:5">
      <c r="A4000" s="86">
        <v>201403728</v>
      </c>
      <c r="B4000" s="87" t="s">
        <v>3135</v>
      </c>
      <c r="C4000" s="86" t="s">
        <v>7390</v>
      </c>
      <c r="D4000" s="90">
        <v>50</v>
      </c>
      <c r="E4000" s="75" t="s">
        <v>5494</v>
      </c>
    </row>
    <row r="4001" spans="1:5">
      <c r="A4001" s="86">
        <v>201403729</v>
      </c>
      <c r="B4001" s="87" t="s">
        <v>3136</v>
      </c>
      <c r="C4001" s="86" t="s">
        <v>7391</v>
      </c>
      <c r="D4001" s="90">
        <v>50</v>
      </c>
      <c r="E4001" s="75" t="s">
        <v>5494</v>
      </c>
    </row>
    <row r="4002" spans="1:5">
      <c r="A4002" s="86">
        <v>201403730</v>
      </c>
      <c r="B4002" s="87" t="s">
        <v>3137</v>
      </c>
      <c r="C4002" s="86" t="s">
        <v>7392</v>
      </c>
      <c r="D4002" s="90">
        <v>50</v>
      </c>
      <c r="E4002" s="75" t="s">
        <v>5494</v>
      </c>
    </row>
    <row r="4003" spans="1:5">
      <c r="A4003" s="86">
        <v>201403731</v>
      </c>
      <c r="B4003" s="87" t="s">
        <v>3138</v>
      </c>
      <c r="C4003" s="86" t="s">
        <v>7393</v>
      </c>
      <c r="D4003" s="90">
        <v>50</v>
      </c>
      <c r="E4003" s="75" t="s">
        <v>5494</v>
      </c>
    </row>
    <row r="4004" spans="1:5">
      <c r="A4004" s="86">
        <v>201403732</v>
      </c>
      <c r="B4004" s="87" t="s">
        <v>3139</v>
      </c>
      <c r="C4004" s="86" t="s">
        <v>7394</v>
      </c>
      <c r="D4004" s="90">
        <v>0</v>
      </c>
      <c r="E4004" s="75" t="s">
        <v>5494</v>
      </c>
    </row>
    <row r="4005" spans="1:5">
      <c r="A4005" s="86">
        <v>201403733</v>
      </c>
      <c r="B4005" s="87" t="s">
        <v>3140</v>
      </c>
      <c r="C4005" s="86" t="s">
        <v>7395</v>
      </c>
      <c r="D4005" s="90">
        <v>0</v>
      </c>
      <c r="E4005" s="75" t="s">
        <v>5494</v>
      </c>
    </row>
    <row r="4006" spans="1:5">
      <c r="A4006" s="86">
        <v>201403734</v>
      </c>
      <c r="B4006" s="87" t="s">
        <v>3141</v>
      </c>
      <c r="C4006" s="86" t="s">
        <v>7396</v>
      </c>
      <c r="D4006" s="90">
        <v>50</v>
      </c>
      <c r="E4006" s="75" t="s">
        <v>5494</v>
      </c>
    </row>
    <row r="4007" spans="1:5">
      <c r="A4007" s="86">
        <v>201403735</v>
      </c>
      <c r="B4007" s="87" t="s">
        <v>3142</v>
      </c>
      <c r="C4007" s="86" t="s">
        <v>7397</v>
      </c>
      <c r="D4007" s="90">
        <v>50</v>
      </c>
      <c r="E4007" s="75" t="s">
        <v>5494</v>
      </c>
    </row>
    <row r="4008" spans="1:5">
      <c r="A4008" s="86">
        <v>201403736</v>
      </c>
      <c r="B4008" s="87" t="s">
        <v>3143</v>
      </c>
      <c r="C4008" s="86" t="s">
        <v>7398</v>
      </c>
      <c r="D4008" s="90">
        <v>0</v>
      </c>
      <c r="E4008" s="75" t="s">
        <v>5494</v>
      </c>
    </row>
    <row r="4009" spans="1:5">
      <c r="A4009" s="86">
        <v>201403737</v>
      </c>
      <c r="B4009" s="87" t="s">
        <v>3144</v>
      </c>
      <c r="C4009" s="86" t="s">
        <v>7399</v>
      </c>
      <c r="D4009" s="90">
        <v>50</v>
      </c>
      <c r="E4009" s="75" t="s">
        <v>5494</v>
      </c>
    </row>
    <row r="4010" spans="1:5">
      <c r="A4010" s="86">
        <v>201403738</v>
      </c>
      <c r="B4010" s="87" t="s">
        <v>3145</v>
      </c>
      <c r="C4010" s="86" t="s">
        <v>7400</v>
      </c>
      <c r="D4010" s="90">
        <v>50</v>
      </c>
      <c r="E4010" s="75" t="s">
        <v>5494</v>
      </c>
    </row>
    <row r="4011" spans="1:5">
      <c r="A4011" s="86">
        <v>201403739</v>
      </c>
      <c r="B4011" s="87" t="s">
        <v>3146</v>
      </c>
      <c r="C4011" s="86" t="s">
        <v>7401</v>
      </c>
      <c r="D4011" s="90">
        <v>50</v>
      </c>
      <c r="E4011" s="75" t="s">
        <v>5494</v>
      </c>
    </row>
    <row r="4012" spans="1:5">
      <c r="A4012" s="86">
        <v>201403740</v>
      </c>
      <c r="B4012" s="87" t="s">
        <v>3147</v>
      </c>
      <c r="C4012" s="86" t="s">
        <v>7402</v>
      </c>
      <c r="D4012" s="90">
        <v>50</v>
      </c>
      <c r="E4012" s="75" t="s">
        <v>5494</v>
      </c>
    </row>
    <row r="4013" spans="1:5">
      <c r="A4013" s="86">
        <v>201403741</v>
      </c>
      <c r="B4013" s="87" t="s">
        <v>3148</v>
      </c>
      <c r="C4013" s="86" t="s">
        <v>7403</v>
      </c>
      <c r="D4013" s="90">
        <v>50</v>
      </c>
      <c r="E4013" s="75" t="s">
        <v>5494</v>
      </c>
    </row>
    <row r="4014" spans="1:5">
      <c r="A4014" s="86">
        <v>201403742</v>
      </c>
      <c r="B4014" s="87" t="s">
        <v>3149</v>
      </c>
      <c r="C4014" s="86" t="s">
        <v>7404</v>
      </c>
      <c r="D4014" s="90">
        <v>50</v>
      </c>
      <c r="E4014" s="75" t="s">
        <v>5494</v>
      </c>
    </row>
    <row r="4015" spans="1:5">
      <c r="A4015" s="86">
        <v>201403743</v>
      </c>
      <c r="B4015" s="87" t="s">
        <v>3150</v>
      </c>
      <c r="C4015" s="86" t="s">
        <v>7405</v>
      </c>
      <c r="D4015" s="90">
        <v>50</v>
      </c>
      <c r="E4015" s="75" t="s">
        <v>5494</v>
      </c>
    </row>
    <row r="4016" spans="1:5">
      <c r="A4016" s="86">
        <v>201403744</v>
      </c>
      <c r="B4016" s="87" t="s">
        <v>3151</v>
      </c>
      <c r="C4016" s="86" t="s">
        <v>7406</v>
      </c>
      <c r="D4016" s="90">
        <v>50</v>
      </c>
      <c r="E4016" s="75" t="s">
        <v>5494</v>
      </c>
    </row>
    <row r="4017" spans="1:5">
      <c r="A4017" s="86">
        <v>201403745</v>
      </c>
      <c r="B4017" s="87" t="s">
        <v>3152</v>
      </c>
      <c r="C4017" s="86" t="s">
        <v>7407</v>
      </c>
      <c r="D4017" s="90">
        <v>0</v>
      </c>
      <c r="E4017" s="75" t="s">
        <v>5494</v>
      </c>
    </row>
    <row r="4018" spans="1:5">
      <c r="A4018" s="86">
        <v>201403746</v>
      </c>
      <c r="B4018" s="87" t="s">
        <v>3153</v>
      </c>
      <c r="C4018" s="86" t="s">
        <v>7408</v>
      </c>
      <c r="D4018" s="90">
        <v>50</v>
      </c>
      <c r="E4018" s="75" t="s">
        <v>5494</v>
      </c>
    </row>
    <row r="4019" spans="1:5">
      <c r="A4019" s="86">
        <v>201403747</v>
      </c>
      <c r="B4019" s="87" t="s">
        <v>3154</v>
      </c>
      <c r="C4019" s="86" t="s">
        <v>7409</v>
      </c>
      <c r="D4019" s="90">
        <v>50</v>
      </c>
      <c r="E4019" s="75" t="s">
        <v>5494</v>
      </c>
    </row>
    <row r="4020" spans="1:5">
      <c r="A4020" s="86">
        <v>201403748</v>
      </c>
      <c r="B4020" s="87" t="s">
        <v>3155</v>
      </c>
      <c r="C4020" s="86" t="s">
        <v>7410</v>
      </c>
      <c r="D4020" s="90">
        <v>0</v>
      </c>
      <c r="E4020" s="75" t="s">
        <v>5494</v>
      </c>
    </row>
    <row r="4021" spans="1:5">
      <c r="A4021" s="86">
        <v>201403749</v>
      </c>
      <c r="B4021" s="87" t="s">
        <v>3156</v>
      </c>
      <c r="C4021" s="86" t="s">
        <v>7411</v>
      </c>
      <c r="D4021" s="90">
        <v>50</v>
      </c>
      <c r="E4021" s="75" t="s">
        <v>5494</v>
      </c>
    </row>
    <row r="4022" spans="1:5">
      <c r="A4022" s="86">
        <v>201403750</v>
      </c>
      <c r="B4022" s="87" t="s">
        <v>3157</v>
      </c>
      <c r="C4022" s="86" t="s">
        <v>7412</v>
      </c>
      <c r="D4022" s="90">
        <v>50</v>
      </c>
      <c r="E4022" s="75" t="s">
        <v>5494</v>
      </c>
    </row>
    <row r="4023" spans="1:5">
      <c r="A4023" s="86">
        <v>201403751</v>
      </c>
      <c r="B4023" s="87" t="s">
        <v>3158</v>
      </c>
      <c r="C4023" s="86" t="s">
        <v>7413</v>
      </c>
      <c r="D4023" s="90">
        <v>50</v>
      </c>
      <c r="E4023" s="75" t="s">
        <v>5494</v>
      </c>
    </row>
    <row r="4024" spans="1:5">
      <c r="A4024" s="86">
        <v>201403752</v>
      </c>
      <c r="B4024" s="87" t="s">
        <v>3159</v>
      </c>
      <c r="C4024" s="86" t="s">
        <v>7414</v>
      </c>
      <c r="D4024" s="90">
        <v>0</v>
      </c>
      <c r="E4024" s="75" t="s">
        <v>5494</v>
      </c>
    </row>
    <row r="4025" spans="1:5">
      <c r="A4025" s="86">
        <v>201403753</v>
      </c>
      <c r="B4025" s="87" t="s">
        <v>3160</v>
      </c>
      <c r="C4025" s="86" t="s">
        <v>7415</v>
      </c>
      <c r="D4025" s="90">
        <v>50</v>
      </c>
      <c r="E4025" s="75" t="s">
        <v>5494</v>
      </c>
    </row>
    <row r="4026" spans="1:5">
      <c r="A4026" s="86">
        <v>201403754</v>
      </c>
      <c r="B4026" s="87" t="s">
        <v>3161</v>
      </c>
      <c r="C4026" s="86" t="s">
        <v>7416</v>
      </c>
      <c r="D4026" s="90">
        <v>50</v>
      </c>
      <c r="E4026" s="75" t="s">
        <v>5494</v>
      </c>
    </row>
    <row r="4027" spans="1:5">
      <c r="A4027" s="86">
        <v>201403755</v>
      </c>
      <c r="B4027" s="87" t="s">
        <v>3162</v>
      </c>
      <c r="C4027" s="86" t="s">
        <v>7417</v>
      </c>
      <c r="D4027" s="90">
        <v>50</v>
      </c>
      <c r="E4027" s="75" t="s">
        <v>5494</v>
      </c>
    </row>
    <row r="4028" spans="1:5">
      <c r="A4028" s="86">
        <v>201403756</v>
      </c>
      <c r="B4028" s="87" t="s">
        <v>3163</v>
      </c>
      <c r="C4028" s="86" t="s">
        <v>7418</v>
      </c>
      <c r="D4028" s="90">
        <v>0</v>
      </c>
      <c r="E4028" s="75" t="s">
        <v>5494</v>
      </c>
    </row>
    <row r="4029" spans="1:5">
      <c r="A4029" s="86">
        <v>201403757</v>
      </c>
      <c r="B4029" s="87" t="s">
        <v>3164</v>
      </c>
      <c r="C4029" s="86" t="s">
        <v>7419</v>
      </c>
      <c r="D4029" s="90">
        <v>0</v>
      </c>
      <c r="E4029" s="75" t="s">
        <v>5494</v>
      </c>
    </row>
    <row r="4030" spans="1:5">
      <c r="A4030" s="86">
        <v>201403758</v>
      </c>
      <c r="B4030" s="87" t="s">
        <v>3165</v>
      </c>
      <c r="C4030" s="86" t="s">
        <v>7420</v>
      </c>
      <c r="D4030" s="90">
        <v>50</v>
      </c>
      <c r="E4030" s="75" t="s">
        <v>5494</v>
      </c>
    </row>
    <row r="4031" spans="1:5">
      <c r="A4031" s="86">
        <v>201403759</v>
      </c>
      <c r="B4031" s="87" t="s">
        <v>3166</v>
      </c>
      <c r="C4031" s="86" t="s">
        <v>7421</v>
      </c>
      <c r="D4031" s="90">
        <v>50</v>
      </c>
      <c r="E4031" s="75" t="s">
        <v>5494</v>
      </c>
    </row>
    <row r="4032" spans="1:5">
      <c r="A4032" s="86">
        <v>201403760</v>
      </c>
      <c r="B4032" s="87" t="s">
        <v>3167</v>
      </c>
      <c r="C4032" s="86" t="s">
        <v>7422</v>
      </c>
      <c r="D4032" s="90">
        <v>0</v>
      </c>
      <c r="E4032" s="75" t="s">
        <v>5494</v>
      </c>
    </row>
    <row r="4033" spans="1:5">
      <c r="A4033" s="86">
        <v>201403761</v>
      </c>
      <c r="B4033" s="87" t="s">
        <v>3168</v>
      </c>
      <c r="C4033" s="86" t="s">
        <v>7423</v>
      </c>
      <c r="D4033" s="90">
        <v>50</v>
      </c>
      <c r="E4033" s="75" t="s">
        <v>5494</v>
      </c>
    </row>
    <row r="4034" spans="1:5">
      <c r="A4034" s="86">
        <v>201403762</v>
      </c>
      <c r="B4034" s="87" t="s">
        <v>3169</v>
      </c>
      <c r="C4034" s="86" t="s">
        <v>7424</v>
      </c>
      <c r="D4034" s="90">
        <v>0</v>
      </c>
      <c r="E4034" s="75" t="s">
        <v>5494</v>
      </c>
    </row>
    <row r="4035" spans="1:5">
      <c r="A4035" s="86">
        <v>201403763</v>
      </c>
      <c r="B4035" s="87" t="s">
        <v>3170</v>
      </c>
      <c r="C4035" s="86" t="s">
        <v>7425</v>
      </c>
      <c r="D4035" s="90">
        <v>50</v>
      </c>
      <c r="E4035" s="75" t="s">
        <v>5494</v>
      </c>
    </row>
    <row r="4036" spans="1:5">
      <c r="A4036" s="86">
        <v>201403764</v>
      </c>
      <c r="B4036" s="87" t="s">
        <v>3171</v>
      </c>
      <c r="C4036" s="86" t="s">
        <v>7426</v>
      </c>
      <c r="D4036" s="90">
        <v>50</v>
      </c>
      <c r="E4036" s="75" t="s">
        <v>5494</v>
      </c>
    </row>
    <row r="4037" spans="1:5">
      <c r="A4037" s="86">
        <v>201403765</v>
      </c>
      <c r="B4037" s="87" t="s">
        <v>3172</v>
      </c>
      <c r="C4037" s="86" t="s">
        <v>7427</v>
      </c>
      <c r="D4037" s="90">
        <v>50</v>
      </c>
      <c r="E4037" s="75" t="s">
        <v>5494</v>
      </c>
    </row>
    <row r="4038" spans="1:5">
      <c r="A4038" s="86">
        <v>201403766</v>
      </c>
      <c r="B4038" s="87" t="s">
        <v>3173</v>
      </c>
      <c r="C4038" s="86" t="s">
        <v>7428</v>
      </c>
      <c r="D4038" s="90">
        <v>50</v>
      </c>
      <c r="E4038" s="75" t="s">
        <v>5494</v>
      </c>
    </row>
    <row r="4039" spans="1:5">
      <c r="A4039" s="86">
        <v>201403767</v>
      </c>
      <c r="B4039" s="87" t="s">
        <v>3174</v>
      </c>
      <c r="C4039" s="86" t="s">
        <v>7429</v>
      </c>
      <c r="D4039" s="90">
        <v>50</v>
      </c>
      <c r="E4039" s="75" t="s">
        <v>5494</v>
      </c>
    </row>
    <row r="4040" spans="1:5">
      <c r="A4040" s="86">
        <v>201403768</v>
      </c>
      <c r="B4040" s="87" t="s">
        <v>3175</v>
      </c>
      <c r="C4040" s="86" t="s">
        <v>7430</v>
      </c>
      <c r="D4040" s="90">
        <v>0</v>
      </c>
      <c r="E4040" s="75" t="s">
        <v>5494</v>
      </c>
    </row>
    <row r="4041" spans="1:5">
      <c r="A4041" s="86">
        <v>201403769</v>
      </c>
      <c r="B4041" s="87" t="s">
        <v>3176</v>
      </c>
      <c r="C4041" s="86" t="s">
        <v>7431</v>
      </c>
      <c r="D4041" s="90">
        <v>0</v>
      </c>
      <c r="E4041" s="75" t="s">
        <v>5494</v>
      </c>
    </row>
    <row r="4042" spans="1:5">
      <c r="A4042" s="86">
        <v>201403770</v>
      </c>
      <c r="B4042" s="87" t="s">
        <v>3177</v>
      </c>
      <c r="C4042" s="86" t="s">
        <v>7432</v>
      </c>
      <c r="D4042" s="90">
        <v>50</v>
      </c>
      <c r="E4042" s="75" t="s">
        <v>5494</v>
      </c>
    </row>
    <row r="4043" spans="1:5">
      <c r="A4043" s="86">
        <v>201403771</v>
      </c>
      <c r="B4043" s="87" t="s">
        <v>3178</v>
      </c>
      <c r="C4043" s="86" t="s">
        <v>7433</v>
      </c>
      <c r="D4043" s="90">
        <v>50</v>
      </c>
      <c r="E4043" s="75" t="s">
        <v>5494</v>
      </c>
    </row>
    <row r="4044" spans="1:5">
      <c r="A4044" s="86">
        <v>201403772</v>
      </c>
      <c r="B4044" s="87" t="s">
        <v>3179</v>
      </c>
      <c r="C4044" s="86" t="s">
        <v>7434</v>
      </c>
      <c r="D4044" s="90">
        <v>50</v>
      </c>
      <c r="E4044" s="75" t="s">
        <v>5494</v>
      </c>
    </row>
    <row r="4045" spans="1:5">
      <c r="A4045" s="86">
        <v>201403773</v>
      </c>
      <c r="B4045" s="87" t="s">
        <v>3180</v>
      </c>
      <c r="C4045" s="86" t="s">
        <v>7435</v>
      </c>
      <c r="D4045" s="90">
        <v>50</v>
      </c>
      <c r="E4045" s="75" t="s">
        <v>5494</v>
      </c>
    </row>
    <row r="4046" spans="1:5">
      <c r="A4046" s="86">
        <v>201403774</v>
      </c>
      <c r="B4046" s="87" t="s">
        <v>3181</v>
      </c>
      <c r="C4046" s="86" t="s">
        <v>7436</v>
      </c>
      <c r="D4046" s="90">
        <v>50</v>
      </c>
      <c r="E4046" s="75" t="s">
        <v>5494</v>
      </c>
    </row>
    <row r="4047" spans="1:5">
      <c r="A4047" s="86">
        <v>201403775</v>
      </c>
      <c r="B4047" s="87" t="s">
        <v>3182</v>
      </c>
      <c r="C4047" s="86" t="s">
        <v>7437</v>
      </c>
      <c r="D4047" s="90">
        <v>50</v>
      </c>
      <c r="E4047" s="75" t="s">
        <v>5494</v>
      </c>
    </row>
    <row r="4048" spans="1:5">
      <c r="A4048" s="84">
        <v>16588863</v>
      </c>
      <c r="B4048" s="85" t="s">
        <v>3346</v>
      </c>
      <c r="C4048" s="85">
        <v>840118758109</v>
      </c>
      <c r="D4048" s="90">
        <v>50</v>
      </c>
      <c r="E4048" s="75" t="s">
        <v>5494</v>
      </c>
    </row>
    <row r="4049" spans="1:5">
      <c r="A4049" s="84">
        <v>16588864</v>
      </c>
      <c r="B4049" s="85" t="s">
        <v>3347</v>
      </c>
      <c r="C4049" s="85">
        <v>840118759960</v>
      </c>
      <c r="D4049" s="90">
        <v>50</v>
      </c>
      <c r="E4049" s="75" t="s">
        <v>5494</v>
      </c>
    </row>
    <row r="4050" spans="1:5">
      <c r="A4050" s="84">
        <v>16588867</v>
      </c>
      <c r="B4050" s="85" t="s">
        <v>3348</v>
      </c>
      <c r="C4050" s="85">
        <v>840118758161</v>
      </c>
      <c r="D4050" s="90">
        <v>50</v>
      </c>
      <c r="E4050" s="75" t="s">
        <v>5494</v>
      </c>
    </row>
    <row r="4051" spans="1:5">
      <c r="A4051" s="84">
        <v>16588868</v>
      </c>
      <c r="B4051" s="85" t="s">
        <v>3349</v>
      </c>
      <c r="C4051" s="85">
        <v>840118760027</v>
      </c>
      <c r="D4051" s="90">
        <v>50</v>
      </c>
      <c r="E4051" s="75" t="s">
        <v>5494</v>
      </c>
    </row>
    <row r="4052" spans="1:5">
      <c r="A4052" s="84">
        <v>16588871</v>
      </c>
      <c r="B4052" s="85" t="s">
        <v>3350</v>
      </c>
      <c r="C4052" s="85">
        <v>840118758222</v>
      </c>
      <c r="D4052" s="90">
        <v>50</v>
      </c>
      <c r="E4052" s="75" t="s">
        <v>5494</v>
      </c>
    </row>
    <row r="4053" spans="1:5">
      <c r="A4053" s="84">
        <v>16588872</v>
      </c>
      <c r="B4053" s="85" t="s">
        <v>3351</v>
      </c>
      <c r="C4053" s="85">
        <v>840118760089</v>
      </c>
      <c r="D4053" s="90">
        <v>50</v>
      </c>
      <c r="E4053" s="75" t="s">
        <v>5494</v>
      </c>
    </row>
    <row r="4054" spans="1:5">
      <c r="A4054" s="84">
        <v>16588875</v>
      </c>
      <c r="B4054" s="85" t="s">
        <v>3352</v>
      </c>
      <c r="C4054" s="85">
        <v>840118758284</v>
      </c>
      <c r="D4054" s="90">
        <v>50</v>
      </c>
      <c r="E4054" s="75" t="s">
        <v>5494</v>
      </c>
    </row>
    <row r="4055" spans="1:5">
      <c r="A4055" s="84">
        <v>16588876</v>
      </c>
      <c r="B4055" s="85" t="s">
        <v>3353</v>
      </c>
      <c r="C4055" s="85">
        <v>840118760140</v>
      </c>
      <c r="D4055" s="90">
        <v>50</v>
      </c>
      <c r="E4055" s="75" t="s">
        <v>5494</v>
      </c>
    </row>
    <row r="4056" spans="1:5">
      <c r="A4056" s="84">
        <v>16588879</v>
      </c>
      <c r="B4056" s="85" t="s">
        <v>3354</v>
      </c>
      <c r="C4056" s="85">
        <v>840118758345</v>
      </c>
      <c r="D4056" s="90">
        <v>50</v>
      </c>
      <c r="E4056" s="75" t="s">
        <v>5494</v>
      </c>
    </row>
    <row r="4057" spans="1:5">
      <c r="A4057" s="84">
        <v>16588880</v>
      </c>
      <c r="B4057" s="85" t="s">
        <v>3355</v>
      </c>
      <c r="C4057" s="85">
        <v>840118760201</v>
      </c>
      <c r="D4057" s="90">
        <v>50</v>
      </c>
      <c r="E4057" s="75" t="s">
        <v>5494</v>
      </c>
    </row>
    <row r="4058" spans="1:5">
      <c r="A4058" s="84">
        <v>16588883</v>
      </c>
      <c r="B4058" s="85" t="s">
        <v>8633</v>
      </c>
      <c r="C4058" s="85">
        <v>840118758406</v>
      </c>
      <c r="D4058" s="90">
        <v>50</v>
      </c>
      <c r="E4058" s="75" t="s">
        <v>5494</v>
      </c>
    </row>
    <row r="4059" spans="1:5">
      <c r="A4059" s="84">
        <v>16588884</v>
      </c>
      <c r="B4059" s="85" t="s">
        <v>3356</v>
      </c>
      <c r="C4059" s="85">
        <v>840118760263</v>
      </c>
      <c r="D4059" s="90">
        <v>50</v>
      </c>
      <c r="E4059" s="75" t="s">
        <v>5494</v>
      </c>
    </row>
    <row r="4060" spans="1:5">
      <c r="A4060" s="84">
        <v>16588887</v>
      </c>
      <c r="B4060" s="85" t="s">
        <v>3357</v>
      </c>
      <c r="C4060" s="85">
        <v>840118758468</v>
      </c>
      <c r="D4060" s="90">
        <v>50</v>
      </c>
      <c r="E4060" s="75" t="s">
        <v>5494</v>
      </c>
    </row>
    <row r="4061" spans="1:5">
      <c r="A4061" s="84">
        <v>16588888</v>
      </c>
      <c r="B4061" s="85" t="s">
        <v>3358</v>
      </c>
      <c r="C4061" s="85">
        <v>840118760324</v>
      </c>
      <c r="D4061" s="90">
        <v>50</v>
      </c>
      <c r="E4061" s="75" t="s">
        <v>5494</v>
      </c>
    </row>
    <row r="4062" spans="1:5">
      <c r="A4062" s="84">
        <v>16588891</v>
      </c>
      <c r="B4062" s="85" t="s">
        <v>3359</v>
      </c>
      <c r="C4062" s="85">
        <v>840118758529</v>
      </c>
      <c r="D4062" s="90">
        <v>50</v>
      </c>
      <c r="E4062" s="75" t="s">
        <v>5494</v>
      </c>
    </row>
    <row r="4063" spans="1:5">
      <c r="A4063" s="84">
        <v>16588892</v>
      </c>
      <c r="B4063" s="85" t="s">
        <v>3360</v>
      </c>
      <c r="C4063" s="85">
        <v>840118760386</v>
      </c>
      <c r="D4063" s="90">
        <v>50</v>
      </c>
      <c r="E4063" s="75" t="s">
        <v>5494</v>
      </c>
    </row>
    <row r="4064" spans="1:5">
      <c r="A4064" s="84">
        <v>16588895</v>
      </c>
      <c r="B4064" s="85" t="s">
        <v>3361</v>
      </c>
      <c r="C4064" s="85">
        <v>840118758581</v>
      </c>
      <c r="D4064" s="90">
        <v>50</v>
      </c>
      <c r="E4064" s="75" t="s">
        <v>5494</v>
      </c>
    </row>
    <row r="4065" spans="1:5">
      <c r="A4065" s="84">
        <v>16588896</v>
      </c>
      <c r="B4065" s="85" t="s">
        <v>3362</v>
      </c>
      <c r="C4065" s="85">
        <v>840118760447</v>
      </c>
      <c r="D4065" s="90">
        <v>50</v>
      </c>
      <c r="E4065" s="75" t="s">
        <v>5494</v>
      </c>
    </row>
    <row r="4066" spans="1:5">
      <c r="A4066" s="84">
        <v>16588899</v>
      </c>
      <c r="B4066" s="85" t="s">
        <v>3363</v>
      </c>
      <c r="C4066" s="85">
        <v>840118758642</v>
      </c>
      <c r="D4066" s="90">
        <v>50</v>
      </c>
      <c r="E4066" s="75" t="s">
        <v>5494</v>
      </c>
    </row>
    <row r="4067" spans="1:5">
      <c r="A4067" s="84">
        <v>16588900</v>
      </c>
      <c r="B4067" s="85" t="s">
        <v>3364</v>
      </c>
      <c r="C4067" s="85">
        <v>840118760508</v>
      </c>
      <c r="D4067" s="90">
        <v>50</v>
      </c>
      <c r="E4067" s="75" t="s">
        <v>5494</v>
      </c>
    </row>
    <row r="4068" spans="1:5">
      <c r="A4068" s="84">
        <v>16588903</v>
      </c>
      <c r="B4068" s="85" t="s">
        <v>3365</v>
      </c>
      <c r="C4068" s="85">
        <v>840118758703</v>
      </c>
      <c r="D4068" s="90">
        <v>50</v>
      </c>
      <c r="E4068" s="75" t="s">
        <v>5494</v>
      </c>
    </row>
    <row r="4069" spans="1:5">
      <c r="A4069" s="84">
        <v>16588904</v>
      </c>
      <c r="B4069" s="85" t="s">
        <v>3366</v>
      </c>
      <c r="C4069" s="85">
        <v>840118760560</v>
      </c>
      <c r="D4069" s="90">
        <v>50</v>
      </c>
      <c r="E4069" s="75" t="s">
        <v>5494</v>
      </c>
    </row>
    <row r="4070" spans="1:5">
      <c r="A4070" s="84">
        <v>16588907</v>
      </c>
      <c r="B4070" s="85" t="s">
        <v>3367</v>
      </c>
      <c r="C4070" s="85">
        <v>840118758765</v>
      </c>
      <c r="D4070" s="90">
        <v>50</v>
      </c>
      <c r="E4070" s="75" t="s">
        <v>5494</v>
      </c>
    </row>
    <row r="4071" spans="1:5">
      <c r="A4071" s="84">
        <v>16588908</v>
      </c>
      <c r="B4071" s="85" t="s">
        <v>3368</v>
      </c>
      <c r="C4071" s="85">
        <v>840118760621</v>
      </c>
      <c r="D4071" s="90">
        <v>50</v>
      </c>
      <c r="E4071" s="75" t="s">
        <v>5494</v>
      </c>
    </row>
    <row r="4072" spans="1:5">
      <c r="A4072" s="84">
        <v>16588911</v>
      </c>
      <c r="B4072" s="85" t="s">
        <v>3369</v>
      </c>
      <c r="C4072" s="85">
        <v>840118758826</v>
      </c>
      <c r="D4072" s="90">
        <v>50</v>
      </c>
      <c r="E4072" s="75" t="s">
        <v>5494</v>
      </c>
    </row>
    <row r="4073" spans="1:5">
      <c r="A4073" s="84">
        <v>16588912</v>
      </c>
      <c r="B4073" s="85" t="s">
        <v>3370</v>
      </c>
      <c r="C4073" s="85">
        <v>840118760683</v>
      </c>
      <c r="D4073" s="90">
        <v>50</v>
      </c>
      <c r="E4073" s="75" t="s">
        <v>5494</v>
      </c>
    </row>
    <row r="4074" spans="1:5">
      <c r="A4074" s="84">
        <v>16588915</v>
      </c>
      <c r="B4074" s="85" t="s">
        <v>3371</v>
      </c>
      <c r="C4074" s="85">
        <v>840118758888</v>
      </c>
      <c r="D4074" s="90">
        <v>50</v>
      </c>
      <c r="E4074" s="75" t="s">
        <v>5494</v>
      </c>
    </row>
    <row r="4075" spans="1:5">
      <c r="A4075" s="84">
        <v>16588916</v>
      </c>
      <c r="B4075" s="85" t="s">
        <v>3372</v>
      </c>
      <c r="C4075" s="85">
        <v>840118760744</v>
      </c>
      <c r="D4075" s="90">
        <v>50</v>
      </c>
      <c r="E4075" s="75" t="s">
        <v>5494</v>
      </c>
    </row>
    <row r="4076" spans="1:5">
      <c r="A4076" s="84">
        <v>16588919</v>
      </c>
      <c r="B4076" s="85" t="s">
        <v>3373</v>
      </c>
      <c r="C4076" s="85">
        <v>840118758949</v>
      </c>
      <c r="D4076" s="90">
        <v>50</v>
      </c>
      <c r="E4076" s="75" t="s">
        <v>5494</v>
      </c>
    </row>
    <row r="4077" spans="1:5">
      <c r="A4077" s="84">
        <v>16588920</v>
      </c>
      <c r="B4077" s="85" t="s">
        <v>3374</v>
      </c>
      <c r="C4077" s="85">
        <v>840118760805</v>
      </c>
      <c r="D4077" s="90">
        <v>50</v>
      </c>
      <c r="E4077" s="75" t="s">
        <v>5494</v>
      </c>
    </row>
    <row r="4078" spans="1:5">
      <c r="A4078" s="84">
        <v>16588922</v>
      </c>
      <c r="B4078" s="85" t="s">
        <v>3375</v>
      </c>
      <c r="C4078" s="85">
        <v>840118759007</v>
      </c>
      <c r="D4078" s="90">
        <v>50</v>
      </c>
      <c r="E4078" s="75" t="s">
        <v>5494</v>
      </c>
    </row>
    <row r="4079" spans="1:5">
      <c r="A4079" s="84">
        <v>16588923</v>
      </c>
      <c r="B4079" s="85" t="s">
        <v>3376</v>
      </c>
      <c r="C4079" s="85">
        <v>840118760867</v>
      </c>
      <c r="D4079" s="90">
        <v>50</v>
      </c>
      <c r="E4079" s="75" t="s">
        <v>5494</v>
      </c>
    </row>
    <row r="4080" spans="1:5">
      <c r="A4080" s="84">
        <v>16588924</v>
      </c>
      <c r="B4080" s="85" t="s">
        <v>3377</v>
      </c>
      <c r="C4080" s="85">
        <v>840118759069</v>
      </c>
      <c r="D4080" s="90">
        <v>50</v>
      </c>
      <c r="E4080" s="75" t="s">
        <v>5494</v>
      </c>
    </row>
    <row r="4081" spans="1:5">
      <c r="A4081" s="84">
        <v>16588925</v>
      </c>
      <c r="B4081" s="85" t="s">
        <v>3378</v>
      </c>
      <c r="C4081" s="85">
        <v>840118760928</v>
      </c>
      <c r="D4081" s="90">
        <v>50</v>
      </c>
      <c r="E4081" s="75" t="s">
        <v>5494</v>
      </c>
    </row>
    <row r="4082" spans="1:5">
      <c r="A4082" s="84">
        <v>16588926</v>
      </c>
      <c r="B4082" s="85" t="s">
        <v>3379</v>
      </c>
      <c r="C4082" s="85">
        <v>840118785617</v>
      </c>
      <c r="D4082" s="90">
        <v>50</v>
      </c>
      <c r="E4082" s="75" t="s">
        <v>5494</v>
      </c>
    </row>
    <row r="4083" spans="1:5">
      <c r="A4083" s="84">
        <v>16588927</v>
      </c>
      <c r="B4083" s="85" t="s">
        <v>3380</v>
      </c>
      <c r="C4083" s="85">
        <v>840118785631</v>
      </c>
      <c r="D4083" s="90">
        <v>50</v>
      </c>
      <c r="E4083" s="75" t="s">
        <v>5494</v>
      </c>
    </row>
    <row r="4084" spans="1:5">
      <c r="A4084" s="84">
        <v>16588928</v>
      </c>
      <c r="B4084" s="85" t="s">
        <v>3381</v>
      </c>
      <c r="C4084" s="85">
        <v>840118759540</v>
      </c>
      <c r="D4084" s="90">
        <v>50</v>
      </c>
      <c r="E4084" s="75" t="s">
        <v>5494</v>
      </c>
    </row>
    <row r="4085" spans="1:5">
      <c r="A4085" s="84">
        <v>16588929</v>
      </c>
      <c r="B4085" s="85" t="s">
        <v>3382</v>
      </c>
      <c r="C4085" s="85">
        <v>840118761406</v>
      </c>
      <c r="D4085" s="90">
        <v>50</v>
      </c>
      <c r="E4085" s="75" t="s">
        <v>5494</v>
      </c>
    </row>
    <row r="4086" spans="1:5">
      <c r="A4086" s="84">
        <v>16588930</v>
      </c>
      <c r="B4086" s="85" t="s">
        <v>3383</v>
      </c>
      <c r="C4086" s="85">
        <v>840118759182</v>
      </c>
      <c r="D4086" s="90">
        <v>50</v>
      </c>
      <c r="E4086" s="75" t="s">
        <v>5494</v>
      </c>
    </row>
    <row r="4087" spans="1:5">
      <c r="A4087" s="84">
        <v>16588931</v>
      </c>
      <c r="B4087" s="85" t="s">
        <v>3384</v>
      </c>
      <c r="C4087" s="85">
        <v>840118761048</v>
      </c>
      <c r="D4087" s="90">
        <v>50</v>
      </c>
      <c r="E4087" s="75" t="s">
        <v>5494</v>
      </c>
    </row>
    <row r="4088" spans="1:5">
      <c r="A4088" s="84">
        <v>16588932</v>
      </c>
      <c r="B4088" s="85" t="s">
        <v>3385</v>
      </c>
      <c r="C4088" s="85">
        <v>840118759243</v>
      </c>
      <c r="D4088" s="90">
        <v>50</v>
      </c>
      <c r="E4088" s="75" t="s">
        <v>5494</v>
      </c>
    </row>
    <row r="4089" spans="1:5">
      <c r="A4089" s="84">
        <v>16588933</v>
      </c>
      <c r="B4089" s="85" t="s">
        <v>3386</v>
      </c>
      <c r="C4089" s="85">
        <v>840118761109</v>
      </c>
      <c r="D4089" s="90">
        <v>50</v>
      </c>
      <c r="E4089" s="75" t="s">
        <v>5494</v>
      </c>
    </row>
    <row r="4090" spans="1:5">
      <c r="A4090" s="84">
        <v>16588934</v>
      </c>
      <c r="B4090" s="85" t="s">
        <v>3387</v>
      </c>
      <c r="C4090" s="85">
        <v>840118759304</v>
      </c>
      <c r="D4090" s="90">
        <v>50</v>
      </c>
      <c r="E4090" s="75" t="s">
        <v>5494</v>
      </c>
    </row>
    <row r="4091" spans="1:5">
      <c r="A4091" s="84">
        <v>16588935</v>
      </c>
      <c r="B4091" s="85" t="s">
        <v>3388</v>
      </c>
      <c r="C4091" s="85">
        <v>840118761161</v>
      </c>
      <c r="D4091" s="90">
        <v>50</v>
      </c>
      <c r="E4091" s="75" t="s">
        <v>5494</v>
      </c>
    </row>
    <row r="4092" spans="1:5">
      <c r="A4092" s="84">
        <v>16588936</v>
      </c>
      <c r="B4092" s="85" t="s">
        <v>3389</v>
      </c>
      <c r="C4092" s="85">
        <v>840118759366</v>
      </c>
      <c r="D4092" s="90">
        <v>50</v>
      </c>
      <c r="E4092" s="75" t="s">
        <v>5494</v>
      </c>
    </row>
    <row r="4093" spans="1:5">
      <c r="A4093" s="84">
        <v>16588937</v>
      </c>
      <c r="B4093" s="85" t="s">
        <v>3390</v>
      </c>
      <c r="C4093" s="85">
        <v>840118761222</v>
      </c>
      <c r="D4093" s="90">
        <v>50</v>
      </c>
      <c r="E4093" s="75" t="s">
        <v>5494</v>
      </c>
    </row>
    <row r="4094" spans="1:5">
      <c r="A4094" s="84">
        <v>16588938</v>
      </c>
      <c r="B4094" s="85" t="s">
        <v>3391</v>
      </c>
      <c r="C4094" s="85">
        <v>840118759427</v>
      </c>
      <c r="D4094" s="90">
        <v>50</v>
      </c>
      <c r="E4094" s="75" t="s">
        <v>5494</v>
      </c>
    </row>
    <row r="4095" spans="1:5">
      <c r="A4095" s="84">
        <v>16588939</v>
      </c>
      <c r="B4095" s="85" t="s">
        <v>3392</v>
      </c>
      <c r="C4095" s="85">
        <v>840118761284</v>
      </c>
      <c r="D4095" s="90">
        <v>50</v>
      </c>
      <c r="E4095" s="75" t="s">
        <v>5494</v>
      </c>
    </row>
    <row r="4096" spans="1:5">
      <c r="A4096" s="84">
        <v>16588940</v>
      </c>
      <c r="B4096" s="85" t="s">
        <v>3393</v>
      </c>
      <c r="C4096" s="85">
        <v>840118759489</v>
      </c>
      <c r="D4096" s="90">
        <v>50</v>
      </c>
      <c r="E4096" s="75" t="s">
        <v>5494</v>
      </c>
    </row>
    <row r="4097" spans="1:5">
      <c r="A4097" s="84">
        <v>16588941</v>
      </c>
      <c r="B4097" s="85" t="s">
        <v>3394</v>
      </c>
      <c r="C4097" s="85">
        <v>840118761345</v>
      </c>
      <c r="D4097" s="90">
        <v>50</v>
      </c>
      <c r="E4097" s="75" t="s">
        <v>5494</v>
      </c>
    </row>
    <row r="4098" spans="1:5">
      <c r="A4098" s="84">
        <v>16588942</v>
      </c>
      <c r="B4098" s="85" t="s">
        <v>3395</v>
      </c>
      <c r="C4098" s="85">
        <v>840118759601</v>
      </c>
      <c r="D4098" s="90">
        <v>50</v>
      </c>
      <c r="E4098" s="75" t="s">
        <v>5494</v>
      </c>
    </row>
    <row r="4099" spans="1:5">
      <c r="A4099" s="84">
        <v>16588943</v>
      </c>
      <c r="B4099" s="85" t="s">
        <v>3396</v>
      </c>
      <c r="C4099" s="85">
        <v>840118761468</v>
      </c>
      <c r="D4099" s="90">
        <v>50</v>
      </c>
      <c r="E4099" s="75" t="s">
        <v>5494</v>
      </c>
    </row>
    <row r="4100" spans="1:5">
      <c r="A4100" s="84">
        <v>16588944</v>
      </c>
      <c r="B4100" s="85" t="s">
        <v>3397</v>
      </c>
      <c r="C4100" s="85">
        <v>840118759663</v>
      </c>
      <c r="D4100" s="90">
        <v>50</v>
      </c>
      <c r="E4100" s="75" t="s">
        <v>5494</v>
      </c>
    </row>
    <row r="4101" spans="1:5">
      <c r="A4101" s="84">
        <v>16588945</v>
      </c>
      <c r="B4101" s="85" t="s">
        <v>3398</v>
      </c>
      <c r="C4101" s="85">
        <v>840118761529</v>
      </c>
      <c r="D4101" s="90">
        <v>50</v>
      </c>
      <c r="E4101" s="75" t="s">
        <v>5494</v>
      </c>
    </row>
    <row r="4102" spans="1:5">
      <c r="A4102" s="84">
        <v>16588948</v>
      </c>
      <c r="B4102" s="85" t="s">
        <v>3399</v>
      </c>
      <c r="C4102" s="85">
        <v>840118759786</v>
      </c>
      <c r="D4102" s="90">
        <v>50</v>
      </c>
      <c r="E4102" s="75" t="s">
        <v>5494</v>
      </c>
    </row>
    <row r="4103" spans="1:5">
      <c r="A4103" s="84">
        <v>16588949</v>
      </c>
      <c r="B4103" s="85" t="s">
        <v>3400</v>
      </c>
      <c r="C4103" s="85">
        <v>840118761642</v>
      </c>
      <c r="D4103" s="90">
        <v>50</v>
      </c>
      <c r="E4103" s="75" t="s">
        <v>5494</v>
      </c>
    </row>
    <row r="4104" spans="1:5">
      <c r="A4104" s="84">
        <v>16588946</v>
      </c>
      <c r="B4104" s="85" t="s">
        <v>3401</v>
      </c>
      <c r="C4104" s="85">
        <v>840118759724</v>
      </c>
      <c r="D4104" s="90">
        <v>50</v>
      </c>
      <c r="E4104" s="75" t="s">
        <v>5494</v>
      </c>
    </row>
    <row r="4105" spans="1:5">
      <c r="A4105" s="84">
        <v>16588947</v>
      </c>
      <c r="B4105" s="85" t="s">
        <v>3402</v>
      </c>
      <c r="C4105" s="85">
        <v>840118761581</v>
      </c>
      <c r="D4105" s="90">
        <v>50</v>
      </c>
      <c r="E4105" s="75" t="s">
        <v>5494</v>
      </c>
    </row>
    <row r="4106" spans="1:5">
      <c r="A4106" s="84">
        <v>16588950</v>
      </c>
      <c r="B4106" s="85" t="s">
        <v>3403</v>
      </c>
      <c r="C4106" s="85">
        <v>840118759847</v>
      </c>
      <c r="D4106" s="90">
        <v>50</v>
      </c>
      <c r="E4106" s="75" t="s">
        <v>5494</v>
      </c>
    </row>
    <row r="4107" spans="1:5">
      <c r="A4107" s="84">
        <v>16588951</v>
      </c>
      <c r="B4107" s="85" t="s">
        <v>3404</v>
      </c>
      <c r="C4107" s="85">
        <v>840118761703</v>
      </c>
      <c r="D4107" s="90">
        <v>50</v>
      </c>
      <c r="E4107" s="75" t="s">
        <v>5494</v>
      </c>
    </row>
    <row r="4108" spans="1:5">
      <c r="A4108" s="84">
        <v>16588952</v>
      </c>
      <c r="B4108" s="85" t="s">
        <v>3405</v>
      </c>
      <c r="C4108" s="85">
        <v>840118759908</v>
      </c>
      <c r="D4108" s="90">
        <v>50</v>
      </c>
      <c r="E4108" s="75" t="s">
        <v>5494</v>
      </c>
    </row>
    <row r="4109" spans="1:5">
      <c r="A4109" s="84">
        <v>16588953</v>
      </c>
      <c r="B4109" s="85" t="s">
        <v>3406</v>
      </c>
      <c r="C4109" s="85">
        <v>840118761765</v>
      </c>
      <c r="D4109" s="90">
        <v>50</v>
      </c>
      <c r="E4109" s="75" t="s">
        <v>5494</v>
      </c>
    </row>
    <row r="4110" spans="1:5">
      <c r="A4110" s="84">
        <v>16588954</v>
      </c>
      <c r="B4110" s="85" t="s">
        <v>3407</v>
      </c>
      <c r="C4110" s="85">
        <v>840278583276</v>
      </c>
      <c r="D4110" s="90">
        <v>50</v>
      </c>
      <c r="E4110" s="75" t="s">
        <v>5494</v>
      </c>
    </row>
    <row r="4111" spans="1:5">
      <c r="A4111" s="84">
        <v>16588955</v>
      </c>
      <c r="B4111" s="85" t="s">
        <v>3408</v>
      </c>
      <c r="C4111" s="85">
        <v>840278583290</v>
      </c>
      <c r="D4111" s="90">
        <v>50</v>
      </c>
      <c r="E4111" s="75" t="s">
        <v>5494</v>
      </c>
    </row>
    <row r="4112" spans="1:5">
      <c r="A4112" s="84">
        <v>16588865</v>
      </c>
      <c r="B4112" s="85" t="s">
        <v>3409</v>
      </c>
      <c r="C4112" s="85">
        <v>840118758116</v>
      </c>
      <c r="D4112" s="90">
        <v>50</v>
      </c>
      <c r="E4112" s="75" t="s">
        <v>5494</v>
      </c>
    </row>
    <row r="4113" spans="1:5">
      <c r="A4113" s="84">
        <v>16588866</v>
      </c>
      <c r="B4113" s="85" t="s">
        <v>3410</v>
      </c>
      <c r="C4113" s="85">
        <v>840118759977</v>
      </c>
      <c r="D4113" s="90">
        <v>50</v>
      </c>
      <c r="E4113" s="75" t="s">
        <v>5494</v>
      </c>
    </row>
    <row r="4114" spans="1:5">
      <c r="A4114" s="84">
        <v>16588869</v>
      </c>
      <c r="B4114" s="85" t="s">
        <v>3411</v>
      </c>
      <c r="C4114" s="85">
        <v>840118758178</v>
      </c>
      <c r="D4114" s="90">
        <v>50</v>
      </c>
      <c r="E4114" s="75" t="s">
        <v>5494</v>
      </c>
    </row>
    <row r="4115" spans="1:5">
      <c r="A4115" s="84">
        <v>16588870</v>
      </c>
      <c r="B4115" s="85" t="s">
        <v>3412</v>
      </c>
      <c r="C4115" s="85">
        <v>840118760034</v>
      </c>
      <c r="D4115" s="90">
        <v>50</v>
      </c>
      <c r="E4115" s="75" t="s">
        <v>5494</v>
      </c>
    </row>
    <row r="4116" spans="1:5">
      <c r="A4116" s="84">
        <v>16588873</v>
      </c>
      <c r="B4116" s="85" t="s">
        <v>3413</v>
      </c>
      <c r="C4116" s="85">
        <v>840118758239</v>
      </c>
      <c r="D4116" s="90">
        <v>50</v>
      </c>
      <c r="E4116" s="75" t="s">
        <v>5494</v>
      </c>
    </row>
    <row r="4117" spans="1:5">
      <c r="A4117" s="84">
        <v>16588874</v>
      </c>
      <c r="B4117" s="85" t="s">
        <v>3414</v>
      </c>
      <c r="C4117" s="85">
        <v>840118760096</v>
      </c>
      <c r="D4117" s="90">
        <v>50</v>
      </c>
      <c r="E4117" s="75" t="s">
        <v>5494</v>
      </c>
    </row>
    <row r="4118" spans="1:5">
      <c r="A4118" s="84">
        <v>16588877</v>
      </c>
      <c r="B4118" s="85" t="s">
        <v>3415</v>
      </c>
      <c r="C4118" s="85">
        <v>840118758291</v>
      </c>
      <c r="D4118" s="90">
        <v>50</v>
      </c>
      <c r="E4118" s="75" t="s">
        <v>5494</v>
      </c>
    </row>
    <row r="4119" spans="1:5">
      <c r="A4119" s="84">
        <v>16588878</v>
      </c>
      <c r="B4119" s="85" t="s">
        <v>3416</v>
      </c>
      <c r="C4119" s="85">
        <v>840118760157</v>
      </c>
      <c r="D4119" s="90">
        <v>50</v>
      </c>
      <c r="E4119" s="75" t="s">
        <v>5494</v>
      </c>
    </row>
    <row r="4120" spans="1:5">
      <c r="A4120" s="84">
        <v>16588881</v>
      </c>
      <c r="B4120" s="85" t="s">
        <v>3417</v>
      </c>
      <c r="C4120" s="85">
        <v>840118758352</v>
      </c>
      <c r="D4120" s="90">
        <v>50</v>
      </c>
      <c r="E4120" s="75" t="s">
        <v>5494</v>
      </c>
    </row>
    <row r="4121" spans="1:5">
      <c r="A4121" s="84">
        <v>16588882</v>
      </c>
      <c r="B4121" s="85" t="s">
        <v>3418</v>
      </c>
      <c r="C4121" s="85">
        <v>840118760218</v>
      </c>
      <c r="D4121" s="90">
        <v>50</v>
      </c>
      <c r="E4121" s="75" t="s">
        <v>5494</v>
      </c>
    </row>
    <row r="4122" spans="1:5">
      <c r="A4122" s="84">
        <v>16588885</v>
      </c>
      <c r="B4122" s="85" t="s">
        <v>3419</v>
      </c>
      <c r="C4122" s="85">
        <v>840118758413</v>
      </c>
      <c r="D4122" s="90">
        <v>50</v>
      </c>
      <c r="E4122" s="75" t="s">
        <v>5494</v>
      </c>
    </row>
    <row r="4123" spans="1:5">
      <c r="A4123" s="84">
        <v>16588886</v>
      </c>
      <c r="B4123" s="85" t="s">
        <v>3420</v>
      </c>
      <c r="C4123" s="85">
        <v>840118760270</v>
      </c>
      <c r="D4123" s="90">
        <v>50</v>
      </c>
      <c r="E4123" s="75" t="s">
        <v>5494</v>
      </c>
    </row>
    <row r="4124" spans="1:5">
      <c r="A4124" s="84">
        <v>16588889</v>
      </c>
      <c r="B4124" s="85" t="s">
        <v>3421</v>
      </c>
      <c r="C4124" s="85">
        <v>840118758475</v>
      </c>
      <c r="D4124" s="90">
        <v>50</v>
      </c>
      <c r="E4124" s="75" t="s">
        <v>5494</v>
      </c>
    </row>
    <row r="4125" spans="1:5">
      <c r="A4125" s="84">
        <v>16588890</v>
      </c>
      <c r="B4125" s="85" t="s">
        <v>3422</v>
      </c>
      <c r="C4125" s="85">
        <v>840118760331</v>
      </c>
      <c r="D4125" s="90">
        <v>50</v>
      </c>
      <c r="E4125" s="75" t="s">
        <v>5494</v>
      </c>
    </row>
    <row r="4126" spans="1:5">
      <c r="A4126" s="84">
        <v>16588893</v>
      </c>
      <c r="B4126" s="85" t="s">
        <v>3423</v>
      </c>
      <c r="C4126" s="85">
        <v>840118758536</v>
      </c>
      <c r="D4126" s="90">
        <v>50</v>
      </c>
      <c r="E4126" s="75" t="s">
        <v>5494</v>
      </c>
    </row>
    <row r="4127" spans="1:5">
      <c r="A4127" s="84">
        <v>16588894</v>
      </c>
      <c r="B4127" s="85" t="s">
        <v>3424</v>
      </c>
      <c r="C4127" s="85">
        <v>840118760393</v>
      </c>
      <c r="D4127" s="90">
        <v>50</v>
      </c>
      <c r="E4127" s="75" t="s">
        <v>5494</v>
      </c>
    </row>
    <row r="4128" spans="1:5">
      <c r="A4128" s="84">
        <v>16588897</v>
      </c>
      <c r="B4128" s="85" t="s">
        <v>3425</v>
      </c>
      <c r="C4128" s="85">
        <v>840118758598</v>
      </c>
      <c r="D4128" s="90">
        <v>50</v>
      </c>
      <c r="E4128" s="75" t="s">
        <v>5494</v>
      </c>
    </row>
    <row r="4129" spans="1:5">
      <c r="A4129" s="84">
        <v>16588898</v>
      </c>
      <c r="B4129" s="85" t="s">
        <v>3426</v>
      </c>
      <c r="C4129" s="85">
        <v>840118760454</v>
      </c>
      <c r="D4129" s="90">
        <v>50</v>
      </c>
      <c r="E4129" s="75" t="s">
        <v>5494</v>
      </c>
    </row>
    <row r="4130" spans="1:5">
      <c r="A4130" s="84">
        <v>16588901</v>
      </c>
      <c r="B4130" s="85" t="s">
        <v>3427</v>
      </c>
      <c r="C4130" s="85">
        <v>840118758659</v>
      </c>
      <c r="D4130" s="90">
        <v>50</v>
      </c>
      <c r="E4130" s="75" t="s">
        <v>5494</v>
      </c>
    </row>
    <row r="4131" spans="1:5">
      <c r="A4131" s="84">
        <v>16588902</v>
      </c>
      <c r="B4131" s="85" t="s">
        <v>3428</v>
      </c>
      <c r="C4131" s="85">
        <v>840118760515</v>
      </c>
      <c r="D4131" s="90">
        <v>50</v>
      </c>
      <c r="E4131" s="75" t="s">
        <v>5494</v>
      </c>
    </row>
    <row r="4132" spans="1:5">
      <c r="A4132" s="84">
        <v>16588905</v>
      </c>
      <c r="B4132" s="85" t="s">
        <v>3429</v>
      </c>
      <c r="C4132" s="85">
        <v>840118758710</v>
      </c>
      <c r="D4132" s="90">
        <v>50</v>
      </c>
      <c r="E4132" s="75" t="s">
        <v>5494</v>
      </c>
    </row>
    <row r="4133" spans="1:5">
      <c r="A4133" s="84">
        <v>16588906</v>
      </c>
      <c r="B4133" s="85" t="s">
        <v>3430</v>
      </c>
      <c r="C4133" s="85">
        <v>840118760577</v>
      </c>
      <c r="D4133" s="90">
        <v>50</v>
      </c>
      <c r="E4133" s="75" t="s">
        <v>5494</v>
      </c>
    </row>
    <row r="4134" spans="1:5">
      <c r="A4134" s="84">
        <v>16588909</v>
      </c>
      <c r="B4134" s="85" t="s">
        <v>3431</v>
      </c>
      <c r="C4134" s="85">
        <v>840118758772</v>
      </c>
      <c r="D4134" s="90">
        <v>50</v>
      </c>
      <c r="E4134" s="75" t="s">
        <v>5494</v>
      </c>
    </row>
    <row r="4135" spans="1:5">
      <c r="A4135" s="84">
        <v>16588910</v>
      </c>
      <c r="B4135" s="85" t="s">
        <v>3432</v>
      </c>
      <c r="C4135" s="85">
        <v>840118760638</v>
      </c>
      <c r="D4135" s="90">
        <v>50</v>
      </c>
      <c r="E4135" s="75" t="s">
        <v>5494</v>
      </c>
    </row>
    <row r="4136" spans="1:5">
      <c r="A4136" s="84">
        <v>16588913</v>
      </c>
      <c r="B4136" s="85" t="s">
        <v>3433</v>
      </c>
      <c r="C4136" s="85">
        <v>840118758833</v>
      </c>
      <c r="D4136" s="90">
        <v>50</v>
      </c>
      <c r="E4136" s="75" t="s">
        <v>5494</v>
      </c>
    </row>
    <row r="4137" spans="1:5">
      <c r="A4137" s="84">
        <v>16588914</v>
      </c>
      <c r="B4137" s="85" t="s">
        <v>3434</v>
      </c>
      <c r="C4137" s="85">
        <v>840118760690</v>
      </c>
      <c r="D4137" s="90">
        <v>50</v>
      </c>
      <c r="E4137" s="75" t="s">
        <v>5494</v>
      </c>
    </row>
    <row r="4138" spans="1:5">
      <c r="A4138" s="84">
        <v>16588917</v>
      </c>
      <c r="B4138" s="85" t="s">
        <v>3435</v>
      </c>
      <c r="C4138" s="85">
        <v>840118758895</v>
      </c>
      <c r="D4138" s="90">
        <v>50</v>
      </c>
      <c r="E4138" s="75" t="s">
        <v>5494</v>
      </c>
    </row>
    <row r="4139" spans="1:5">
      <c r="A4139" s="84">
        <v>16588918</v>
      </c>
      <c r="B4139" s="85" t="s">
        <v>3436</v>
      </c>
      <c r="C4139" s="85">
        <v>840118760751</v>
      </c>
      <c r="D4139" s="90">
        <v>50</v>
      </c>
      <c r="E4139" s="75" t="s">
        <v>5494</v>
      </c>
    </row>
    <row r="4140" spans="1:5">
      <c r="A4140" s="84">
        <v>16588921</v>
      </c>
      <c r="B4140" s="85" t="s">
        <v>3437</v>
      </c>
      <c r="C4140" s="85">
        <v>840118758956</v>
      </c>
      <c r="D4140" s="90">
        <v>50</v>
      </c>
      <c r="E4140" s="75" t="s">
        <v>5494</v>
      </c>
    </row>
    <row r="4141" spans="1:5">
      <c r="A4141" s="84">
        <v>16898431</v>
      </c>
      <c r="B4141" s="85" t="s">
        <v>3438</v>
      </c>
      <c r="C4141" s="85">
        <v>840118760812</v>
      </c>
      <c r="D4141" s="90">
        <v>50</v>
      </c>
      <c r="E4141" s="75" t="s">
        <v>5494</v>
      </c>
    </row>
    <row r="4142" spans="1:5">
      <c r="A4142" s="84">
        <v>16898434</v>
      </c>
      <c r="B4142" s="85" t="s">
        <v>3439</v>
      </c>
      <c r="C4142" s="85">
        <v>840118759014</v>
      </c>
      <c r="D4142" s="90">
        <v>50</v>
      </c>
      <c r="E4142" s="75" t="s">
        <v>5494</v>
      </c>
    </row>
    <row r="4143" spans="1:5">
      <c r="A4143" s="84">
        <v>16898435</v>
      </c>
      <c r="B4143" s="85" t="s">
        <v>3440</v>
      </c>
      <c r="C4143" s="85">
        <v>840118760874</v>
      </c>
      <c r="D4143" s="90">
        <v>50</v>
      </c>
      <c r="E4143" s="75" t="s">
        <v>5494</v>
      </c>
    </row>
    <row r="4144" spans="1:5">
      <c r="A4144" s="84">
        <v>16898438</v>
      </c>
      <c r="B4144" s="85" t="s">
        <v>3441</v>
      </c>
      <c r="C4144" s="85">
        <v>840118759076</v>
      </c>
      <c r="D4144" s="90">
        <v>50</v>
      </c>
      <c r="E4144" s="75" t="s">
        <v>5494</v>
      </c>
    </row>
    <row r="4145" spans="1:5">
      <c r="A4145" s="84">
        <v>16898439</v>
      </c>
      <c r="B4145" s="85" t="s">
        <v>3442</v>
      </c>
      <c r="C4145" s="85">
        <v>840118760935</v>
      </c>
      <c r="D4145" s="90">
        <v>50</v>
      </c>
      <c r="E4145" s="75" t="s">
        <v>5494</v>
      </c>
    </row>
    <row r="4146" spans="1:5">
      <c r="A4146" s="84">
        <v>16898442</v>
      </c>
      <c r="B4146" s="85" t="s">
        <v>3443</v>
      </c>
      <c r="C4146" s="85">
        <v>840118785655</v>
      </c>
      <c r="D4146" s="90">
        <v>50</v>
      </c>
      <c r="E4146" s="75" t="s">
        <v>5494</v>
      </c>
    </row>
    <row r="4147" spans="1:5">
      <c r="A4147" s="84">
        <v>16898443</v>
      </c>
      <c r="B4147" s="85" t="s">
        <v>3444</v>
      </c>
      <c r="C4147" s="85">
        <v>840118785679</v>
      </c>
      <c r="D4147" s="90">
        <v>50</v>
      </c>
      <c r="E4147" s="75" t="s">
        <v>5494</v>
      </c>
    </row>
    <row r="4148" spans="1:5">
      <c r="A4148" s="84">
        <v>16898446</v>
      </c>
      <c r="B4148" s="85" t="s">
        <v>3445</v>
      </c>
      <c r="C4148" s="85">
        <v>840118759557</v>
      </c>
      <c r="D4148" s="90">
        <v>50</v>
      </c>
      <c r="E4148" s="75" t="s">
        <v>5494</v>
      </c>
    </row>
    <row r="4149" spans="1:5">
      <c r="A4149" s="84">
        <v>16898447</v>
      </c>
      <c r="B4149" s="85" t="s">
        <v>3446</v>
      </c>
      <c r="C4149" s="85">
        <v>840118761413</v>
      </c>
      <c r="D4149" s="90">
        <v>50</v>
      </c>
      <c r="E4149" s="75" t="s">
        <v>5494</v>
      </c>
    </row>
    <row r="4150" spans="1:5">
      <c r="A4150" s="84">
        <v>16898450</v>
      </c>
      <c r="B4150" s="85" t="s">
        <v>3447</v>
      </c>
      <c r="C4150" s="85">
        <v>840118759199</v>
      </c>
      <c r="D4150" s="90">
        <v>50</v>
      </c>
      <c r="E4150" s="75" t="s">
        <v>5494</v>
      </c>
    </row>
    <row r="4151" spans="1:5">
      <c r="A4151" s="84">
        <v>16898451</v>
      </c>
      <c r="B4151" s="85" t="s">
        <v>3448</v>
      </c>
      <c r="C4151" s="85">
        <v>840118761055</v>
      </c>
      <c r="D4151" s="90">
        <v>50</v>
      </c>
      <c r="E4151" s="75" t="s">
        <v>5494</v>
      </c>
    </row>
    <row r="4152" spans="1:5">
      <c r="A4152" s="84">
        <v>16898454</v>
      </c>
      <c r="B4152" s="85" t="s">
        <v>3449</v>
      </c>
      <c r="C4152" s="85">
        <v>840118759250</v>
      </c>
      <c r="D4152" s="90">
        <v>50</v>
      </c>
      <c r="E4152" s="75" t="s">
        <v>5494</v>
      </c>
    </row>
    <row r="4153" spans="1:5">
      <c r="A4153" s="84">
        <v>16898455</v>
      </c>
      <c r="B4153" s="85" t="s">
        <v>3450</v>
      </c>
      <c r="C4153" s="85">
        <v>840118761116</v>
      </c>
      <c r="D4153" s="90">
        <v>50</v>
      </c>
      <c r="E4153" s="75" t="s">
        <v>5494</v>
      </c>
    </row>
    <row r="4154" spans="1:5">
      <c r="A4154" s="84">
        <v>16898458</v>
      </c>
      <c r="B4154" s="85" t="s">
        <v>3451</v>
      </c>
      <c r="C4154" s="85">
        <v>840118759311</v>
      </c>
      <c r="D4154" s="90">
        <v>50</v>
      </c>
      <c r="E4154" s="75" t="s">
        <v>5494</v>
      </c>
    </row>
    <row r="4155" spans="1:5">
      <c r="A4155" s="84">
        <v>16898459</v>
      </c>
      <c r="B4155" s="85" t="s">
        <v>3452</v>
      </c>
      <c r="C4155" s="85">
        <v>840118761178</v>
      </c>
      <c r="D4155" s="90">
        <v>50</v>
      </c>
      <c r="E4155" s="75" t="s">
        <v>5494</v>
      </c>
    </row>
    <row r="4156" spans="1:5">
      <c r="A4156" s="84">
        <v>16898462</v>
      </c>
      <c r="B4156" s="85" t="s">
        <v>3453</v>
      </c>
      <c r="C4156" s="85">
        <v>840118759373</v>
      </c>
      <c r="D4156" s="90">
        <v>50</v>
      </c>
      <c r="E4156" s="75" t="s">
        <v>5494</v>
      </c>
    </row>
    <row r="4157" spans="1:5">
      <c r="A4157" s="84">
        <v>16898463</v>
      </c>
      <c r="B4157" s="85" t="s">
        <v>3454</v>
      </c>
      <c r="C4157" s="85">
        <v>840118761239</v>
      </c>
      <c r="D4157" s="90">
        <v>50</v>
      </c>
      <c r="E4157" s="75" t="s">
        <v>5494</v>
      </c>
    </row>
    <row r="4158" spans="1:5">
      <c r="A4158" s="84">
        <v>16898466</v>
      </c>
      <c r="B4158" s="85" t="s">
        <v>3455</v>
      </c>
      <c r="C4158" s="85">
        <v>840118759434</v>
      </c>
      <c r="D4158" s="90">
        <v>50</v>
      </c>
      <c r="E4158" s="75" t="s">
        <v>5494</v>
      </c>
    </row>
    <row r="4159" spans="1:5">
      <c r="A4159" s="84">
        <v>16898467</v>
      </c>
      <c r="B4159" s="85" t="s">
        <v>3456</v>
      </c>
      <c r="C4159" s="85">
        <v>840118761291</v>
      </c>
      <c r="D4159" s="90">
        <v>50</v>
      </c>
      <c r="E4159" s="75" t="s">
        <v>5494</v>
      </c>
    </row>
    <row r="4160" spans="1:5">
      <c r="A4160" s="84">
        <v>16898470</v>
      </c>
      <c r="B4160" s="85" t="s">
        <v>3457</v>
      </c>
      <c r="C4160" s="85">
        <v>840118759496</v>
      </c>
      <c r="D4160" s="90">
        <v>50</v>
      </c>
      <c r="E4160" s="75" t="s">
        <v>5494</v>
      </c>
    </row>
    <row r="4161" spans="1:5">
      <c r="A4161" s="84">
        <v>16898471</v>
      </c>
      <c r="B4161" s="85" t="s">
        <v>3458</v>
      </c>
      <c r="C4161" s="85">
        <v>840118761352</v>
      </c>
      <c r="D4161" s="90">
        <v>50</v>
      </c>
      <c r="E4161" s="75" t="s">
        <v>5494</v>
      </c>
    </row>
    <row r="4162" spans="1:5">
      <c r="A4162" s="84">
        <v>16898474</v>
      </c>
      <c r="B4162" s="85" t="s">
        <v>3459</v>
      </c>
      <c r="C4162" s="85">
        <v>840118759618</v>
      </c>
      <c r="D4162" s="90">
        <v>50</v>
      </c>
      <c r="E4162" s="75" t="s">
        <v>5494</v>
      </c>
    </row>
    <row r="4163" spans="1:5">
      <c r="A4163" s="84">
        <v>16898475</v>
      </c>
      <c r="B4163" s="85" t="s">
        <v>3460</v>
      </c>
      <c r="C4163" s="85">
        <v>840118761475</v>
      </c>
      <c r="D4163" s="90">
        <v>50</v>
      </c>
      <c r="E4163" s="75" t="s">
        <v>5494</v>
      </c>
    </row>
    <row r="4164" spans="1:5">
      <c r="A4164" s="84">
        <v>16898478</v>
      </c>
      <c r="B4164" s="85" t="s">
        <v>3461</v>
      </c>
      <c r="C4164" s="85">
        <v>840118759670</v>
      </c>
      <c r="D4164" s="90">
        <v>50</v>
      </c>
      <c r="E4164" s="75" t="s">
        <v>5494</v>
      </c>
    </row>
    <row r="4165" spans="1:5">
      <c r="A4165" s="84">
        <v>16898479</v>
      </c>
      <c r="B4165" s="85" t="s">
        <v>3462</v>
      </c>
      <c r="C4165" s="85">
        <v>840118761536</v>
      </c>
      <c r="D4165" s="90">
        <v>50</v>
      </c>
      <c r="E4165" s="75" t="s">
        <v>5494</v>
      </c>
    </row>
    <row r="4166" spans="1:5">
      <c r="A4166" s="84">
        <v>16898486</v>
      </c>
      <c r="B4166" s="85" t="s">
        <v>3463</v>
      </c>
      <c r="C4166" s="85">
        <v>840118759793</v>
      </c>
      <c r="D4166" s="90">
        <v>50</v>
      </c>
      <c r="E4166" s="75" t="s">
        <v>5494</v>
      </c>
    </row>
    <row r="4167" spans="1:5">
      <c r="A4167" s="84">
        <v>16898487</v>
      </c>
      <c r="B4167" s="85" t="s">
        <v>3464</v>
      </c>
      <c r="C4167" s="85">
        <v>840118761659</v>
      </c>
      <c r="D4167" s="90">
        <v>50</v>
      </c>
      <c r="E4167" s="75" t="s">
        <v>5494</v>
      </c>
    </row>
    <row r="4168" spans="1:5">
      <c r="A4168" s="84">
        <v>16898482</v>
      </c>
      <c r="B4168" s="85" t="s">
        <v>3465</v>
      </c>
      <c r="C4168" s="85">
        <v>840118759731</v>
      </c>
      <c r="D4168" s="90">
        <v>50</v>
      </c>
      <c r="E4168" s="75" t="s">
        <v>5494</v>
      </c>
    </row>
    <row r="4169" spans="1:5">
      <c r="A4169" s="84">
        <v>16898483</v>
      </c>
      <c r="B4169" s="85" t="s">
        <v>3466</v>
      </c>
      <c r="C4169" s="85">
        <v>840118761598</v>
      </c>
      <c r="D4169" s="90">
        <v>50</v>
      </c>
      <c r="E4169" s="75" t="s">
        <v>5494</v>
      </c>
    </row>
    <row r="4170" spans="1:5">
      <c r="A4170" s="84">
        <v>16898490</v>
      </c>
      <c r="B4170" s="85" t="s">
        <v>3467</v>
      </c>
      <c r="C4170" s="85">
        <v>840118759854</v>
      </c>
      <c r="D4170" s="90">
        <v>50</v>
      </c>
      <c r="E4170" s="75" t="s">
        <v>5494</v>
      </c>
    </row>
    <row r="4171" spans="1:5">
      <c r="A4171" s="84">
        <v>16898491</v>
      </c>
      <c r="B4171" s="85" t="s">
        <v>3468</v>
      </c>
      <c r="C4171" s="85">
        <v>840118761710</v>
      </c>
      <c r="D4171" s="90">
        <v>50</v>
      </c>
      <c r="E4171" s="75" t="s">
        <v>5494</v>
      </c>
    </row>
    <row r="4172" spans="1:5">
      <c r="A4172" s="84">
        <v>16898494</v>
      </c>
      <c r="B4172" s="85" t="s">
        <v>3469</v>
      </c>
      <c r="C4172" s="85">
        <v>840118759915</v>
      </c>
      <c r="D4172" s="90">
        <v>50</v>
      </c>
      <c r="E4172" s="75" t="s">
        <v>5494</v>
      </c>
    </row>
    <row r="4173" spans="1:5">
      <c r="A4173" s="84">
        <v>16898495</v>
      </c>
      <c r="B4173" s="85" t="s">
        <v>3470</v>
      </c>
      <c r="C4173" s="85">
        <v>840118761772</v>
      </c>
      <c r="D4173" s="90">
        <v>50</v>
      </c>
      <c r="E4173" s="75" t="s">
        <v>5494</v>
      </c>
    </row>
    <row r="4174" spans="1:5">
      <c r="A4174" s="84">
        <v>16898498</v>
      </c>
      <c r="B4174" s="85" t="s">
        <v>3471</v>
      </c>
      <c r="C4174" s="85">
        <v>840278583313</v>
      </c>
      <c r="D4174" s="90">
        <v>50</v>
      </c>
      <c r="E4174" s="75" t="s">
        <v>5494</v>
      </c>
    </row>
    <row r="4175" spans="1:5">
      <c r="A4175" s="84">
        <v>16898499</v>
      </c>
      <c r="B4175" s="85" t="s">
        <v>3472</v>
      </c>
      <c r="C4175" s="85">
        <v>840278583337</v>
      </c>
      <c r="D4175" s="90">
        <v>50</v>
      </c>
      <c r="E4175" s="75" t="s">
        <v>5494</v>
      </c>
    </row>
    <row r="4176" spans="1:5">
      <c r="A4176" s="84">
        <v>18353866</v>
      </c>
      <c r="B4176" s="85" t="s">
        <v>3473</v>
      </c>
      <c r="C4176" s="85">
        <v>840278562127</v>
      </c>
      <c r="D4176" s="90">
        <v>50</v>
      </c>
      <c r="E4176" s="75" t="s">
        <v>5494</v>
      </c>
    </row>
    <row r="4177" spans="1:5">
      <c r="A4177" s="84">
        <v>18353867</v>
      </c>
      <c r="B4177" s="85" t="s">
        <v>3474</v>
      </c>
      <c r="C4177" s="85">
        <v>840278562134</v>
      </c>
      <c r="D4177" s="90">
        <v>50</v>
      </c>
      <c r="E4177" s="75" t="s">
        <v>5494</v>
      </c>
    </row>
    <row r="4178" spans="1:5">
      <c r="A4178" s="84">
        <v>18353868</v>
      </c>
      <c r="B4178" s="85" t="s">
        <v>3475</v>
      </c>
      <c r="C4178" s="85">
        <v>840278562141</v>
      </c>
      <c r="D4178" s="90">
        <v>50</v>
      </c>
      <c r="E4178" s="75" t="s">
        <v>5494</v>
      </c>
    </row>
    <row r="4179" spans="1:5">
      <c r="A4179" s="84">
        <v>18353869</v>
      </c>
      <c r="B4179" s="85" t="s">
        <v>3476</v>
      </c>
      <c r="C4179" s="85">
        <v>840278562158</v>
      </c>
      <c r="D4179" s="90">
        <v>50</v>
      </c>
      <c r="E4179" s="75" t="s">
        <v>5494</v>
      </c>
    </row>
    <row r="4180" spans="1:5">
      <c r="A4180" s="84">
        <v>18353870</v>
      </c>
      <c r="B4180" s="85" t="s">
        <v>3477</v>
      </c>
      <c r="C4180" s="85">
        <v>840278562165</v>
      </c>
      <c r="D4180" s="90">
        <v>50</v>
      </c>
      <c r="E4180" s="75" t="s">
        <v>5494</v>
      </c>
    </row>
    <row r="4181" spans="1:5">
      <c r="A4181" s="84">
        <v>18353871</v>
      </c>
      <c r="B4181" s="85" t="s">
        <v>3478</v>
      </c>
      <c r="C4181" s="85">
        <v>840278562172</v>
      </c>
      <c r="D4181" s="90">
        <v>0</v>
      </c>
      <c r="E4181" s="75" t="s">
        <v>5494</v>
      </c>
    </row>
    <row r="4182" spans="1:5">
      <c r="A4182" s="84">
        <v>18353872</v>
      </c>
      <c r="B4182" s="85" t="s">
        <v>3479</v>
      </c>
      <c r="C4182" s="85">
        <v>840278562189</v>
      </c>
      <c r="D4182" s="90">
        <v>50</v>
      </c>
      <c r="E4182" s="75" t="s">
        <v>5494</v>
      </c>
    </row>
    <row r="4183" spans="1:5">
      <c r="A4183" s="84">
        <v>18353873</v>
      </c>
      <c r="B4183" s="85" t="s">
        <v>3480</v>
      </c>
      <c r="C4183" s="85">
        <v>840278562196</v>
      </c>
      <c r="D4183" s="90">
        <v>50</v>
      </c>
      <c r="E4183" s="75" t="s">
        <v>5494</v>
      </c>
    </row>
    <row r="4184" spans="1:5">
      <c r="A4184" s="84">
        <v>18353874</v>
      </c>
      <c r="B4184" s="85" t="s">
        <v>3481</v>
      </c>
      <c r="C4184" s="85">
        <v>840278562202</v>
      </c>
      <c r="D4184" s="90">
        <v>0</v>
      </c>
      <c r="E4184" s="75" t="s">
        <v>5494</v>
      </c>
    </row>
    <row r="4185" spans="1:5">
      <c r="A4185" s="84">
        <v>18353875</v>
      </c>
      <c r="B4185" s="85" t="s">
        <v>3482</v>
      </c>
      <c r="C4185" s="85">
        <v>840278562219</v>
      </c>
      <c r="D4185" s="90">
        <v>0</v>
      </c>
      <c r="E4185" s="75" t="s">
        <v>5494</v>
      </c>
    </row>
    <row r="4186" spans="1:5">
      <c r="A4186" s="84">
        <v>18353876</v>
      </c>
      <c r="B4186" s="85" t="s">
        <v>3483</v>
      </c>
      <c r="C4186" s="85">
        <v>840278562226</v>
      </c>
      <c r="D4186" s="90">
        <v>50</v>
      </c>
      <c r="E4186" s="75" t="s">
        <v>5494</v>
      </c>
    </row>
    <row r="4187" spans="1:5">
      <c r="A4187" s="84">
        <v>18353877</v>
      </c>
      <c r="B4187" s="85" t="s">
        <v>3484</v>
      </c>
      <c r="C4187" s="85">
        <v>840278562233</v>
      </c>
      <c r="D4187" s="90">
        <v>50</v>
      </c>
      <c r="E4187" s="75" t="s">
        <v>5494</v>
      </c>
    </row>
    <row r="4188" spans="1:5">
      <c r="A4188" s="84">
        <v>18353878</v>
      </c>
      <c r="B4188" s="85" t="s">
        <v>3485</v>
      </c>
      <c r="C4188" s="85">
        <v>840278562240</v>
      </c>
      <c r="D4188" s="90">
        <v>0</v>
      </c>
      <c r="E4188" s="75" t="s">
        <v>5494</v>
      </c>
    </row>
    <row r="4189" spans="1:5">
      <c r="A4189" s="84">
        <v>18353879</v>
      </c>
      <c r="B4189" s="85" t="s">
        <v>3486</v>
      </c>
      <c r="C4189" s="85">
        <v>840278562257</v>
      </c>
      <c r="D4189" s="90">
        <v>50</v>
      </c>
      <c r="E4189" s="75" t="s">
        <v>5494</v>
      </c>
    </row>
    <row r="4190" spans="1:5">
      <c r="A4190" s="84">
        <v>18353880</v>
      </c>
      <c r="B4190" s="85" t="s">
        <v>3487</v>
      </c>
      <c r="C4190" s="85">
        <v>840278562264</v>
      </c>
      <c r="D4190" s="90">
        <v>50</v>
      </c>
      <c r="E4190" s="75" t="s">
        <v>5494</v>
      </c>
    </row>
    <row r="4191" spans="1:5">
      <c r="A4191" s="84">
        <v>18353881</v>
      </c>
      <c r="B4191" s="85" t="s">
        <v>3488</v>
      </c>
      <c r="C4191" s="85">
        <v>840278562271</v>
      </c>
      <c r="D4191" s="90">
        <v>50</v>
      </c>
      <c r="E4191" s="75" t="s">
        <v>5494</v>
      </c>
    </row>
    <row r="4192" spans="1:5">
      <c r="A4192" s="84">
        <v>18353882</v>
      </c>
      <c r="B4192" s="85" t="s">
        <v>3489</v>
      </c>
      <c r="C4192" s="85">
        <v>840278562288</v>
      </c>
      <c r="D4192" s="90">
        <v>50</v>
      </c>
      <c r="E4192" s="75" t="s">
        <v>5494</v>
      </c>
    </row>
    <row r="4193" spans="1:5">
      <c r="A4193" s="84">
        <v>18353883</v>
      </c>
      <c r="B4193" s="85" t="s">
        <v>3490</v>
      </c>
      <c r="C4193" s="85">
        <v>840278562295</v>
      </c>
      <c r="D4193" s="90">
        <v>50</v>
      </c>
      <c r="E4193" s="75" t="s">
        <v>5494</v>
      </c>
    </row>
    <row r="4194" spans="1:5">
      <c r="A4194" s="84">
        <v>18353884</v>
      </c>
      <c r="B4194" s="85" t="s">
        <v>3491</v>
      </c>
      <c r="C4194" s="85">
        <v>840278562301</v>
      </c>
      <c r="D4194" s="90">
        <v>50</v>
      </c>
      <c r="E4194" s="75" t="s">
        <v>5494</v>
      </c>
    </row>
    <row r="4195" spans="1:5">
      <c r="A4195" s="84">
        <v>18353885</v>
      </c>
      <c r="B4195" s="85" t="s">
        <v>3492</v>
      </c>
      <c r="C4195" s="85">
        <v>840278562318</v>
      </c>
      <c r="D4195" s="90">
        <v>50</v>
      </c>
      <c r="E4195" s="75" t="s">
        <v>5494</v>
      </c>
    </row>
    <row r="4196" spans="1:5">
      <c r="A4196" s="84">
        <v>18353886</v>
      </c>
      <c r="B4196" s="85" t="s">
        <v>3493</v>
      </c>
      <c r="C4196" s="85">
        <v>840278562325</v>
      </c>
      <c r="D4196" s="90">
        <v>50</v>
      </c>
      <c r="E4196" s="75" t="s">
        <v>5494</v>
      </c>
    </row>
    <row r="4197" spans="1:5">
      <c r="A4197" s="84">
        <v>18353887</v>
      </c>
      <c r="B4197" s="85" t="s">
        <v>3494</v>
      </c>
      <c r="C4197" s="85">
        <v>840278562332</v>
      </c>
      <c r="D4197" s="90">
        <v>0</v>
      </c>
      <c r="E4197" s="75" t="s">
        <v>5494</v>
      </c>
    </row>
    <row r="4198" spans="1:5">
      <c r="A4198" s="84">
        <v>18353888</v>
      </c>
      <c r="B4198" s="85" t="s">
        <v>3495</v>
      </c>
      <c r="C4198" s="85">
        <v>840278562349</v>
      </c>
      <c r="D4198" s="90">
        <v>50</v>
      </c>
      <c r="E4198" s="75" t="s">
        <v>5494</v>
      </c>
    </row>
    <row r="4199" spans="1:5">
      <c r="A4199" s="84">
        <v>18353889</v>
      </c>
      <c r="B4199" s="85" t="s">
        <v>3496</v>
      </c>
      <c r="C4199" s="85">
        <v>840278562356</v>
      </c>
      <c r="D4199" s="90">
        <v>0</v>
      </c>
      <c r="E4199" s="75" t="s">
        <v>5494</v>
      </c>
    </row>
    <row r="4200" spans="1:5">
      <c r="A4200" s="84">
        <v>18353890</v>
      </c>
      <c r="B4200" s="85" t="s">
        <v>3497</v>
      </c>
      <c r="C4200" s="85">
        <v>840278562363</v>
      </c>
      <c r="D4200" s="90">
        <v>50</v>
      </c>
      <c r="E4200" s="75" t="s">
        <v>5494</v>
      </c>
    </row>
    <row r="4201" spans="1:5">
      <c r="A4201" s="84">
        <v>18353891</v>
      </c>
      <c r="B4201" s="85" t="s">
        <v>3498</v>
      </c>
      <c r="C4201" s="85">
        <v>840278562370</v>
      </c>
      <c r="D4201" s="90">
        <v>50</v>
      </c>
      <c r="E4201" s="75" t="s">
        <v>5494</v>
      </c>
    </row>
    <row r="4202" spans="1:5">
      <c r="A4202" s="84">
        <v>18353892</v>
      </c>
      <c r="B4202" s="85" t="s">
        <v>3499</v>
      </c>
      <c r="C4202" s="85">
        <v>840278562387</v>
      </c>
      <c r="D4202" s="90">
        <v>50</v>
      </c>
      <c r="E4202" s="75" t="s">
        <v>5494</v>
      </c>
    </row>
    <row r="4203" spans="1:5">
      <c r="A4203" s="84">
        <v>18353893</v>
      </c>
      <c r="B4203" s="85" t="s">
        <v>3500</v>
      </c>
      <c r="C4203" s="85">
        <v>840278562394</v>
      </c>
      <c r="D4203" s="90">
        <v>0</v>
      </c>
      <c r="E4203" s="75" t="s">
        <v>5494</v>
      </c>
    </row>
    <row r="4204" spans="1:5">
      <c r="A4204" s="84">
        <v>18353894</v>
      </c>
      <c r="B4204" s="85" t="s">
        <v>3501</v>
      </c>
      <c r="C4204" s="85">
        <v>840278562400</v>
      </c>
      <c r="D4204" s="90">
        <v>50</v>
      </c>
      <c r="E4204" s="75" t="s">
        <v>5494</v>
      </c>
    </row>
    <row r="4205" spans="1:5">
      <c r="A4205" s="84">
        <v>18353895</v>
      </c>
      <c r="B4205" s="85" t="s">
        <v>3502</v>
      </c>
      <c r="C4205" s="85">
        <v>840278562417</v>
      </c>
      <c r="D4205" s="90">
        <v>50</v>
      </c>
      <c r="E4205" s="75" t="s">
        <v>5494</v>
      </c>
    </row>
    <row r="4206" spans="1:5">
      <c r="A4206" s="84">
        <v>18353896</v>
      </c>
      <c r="B4206" s="85" t="s">
        <v>3503</v>
      </c>
      <c r="C4206" s="85">
        <v>840278562424</v>
      </c>
      <c r="D4206" s="90">
        <v>0</v>
      </c>
      <c r="E4206" s="75" t="s">
        <v>5494</v>
      </c>
    </row>
    <row r="4207" spans="1:5">
      <c r="A4207" s="84">
        <v>18353897</v>
      </c>
      <c r="B4207" s="85" t="s">
        <v>3504</v>
      </c>
      <c r="C4207" s="85">
        <v>840278562431</v>
      </c>
      <c r="D4207" s="90">
        <v>50</v>
      </c>
      <c r="E4207" s="75" t="s">
        <v>5494</v>
      </c>
    </row>
    <row r="4208" spans="1:5">
      <c r="A4208" s="84">
        <v>17463303</v>
      </c>
      <c r="B4208" s="85" t="s">
        <v>3505</v>
      </c>
      <c r="C4208" s="85" t="s">
        <v>7438</v>
      </c>
      <c r="D4208" s="90">
        <v>0</v>
      </c>
      <c r="E4208" s="75" t="s">
        <v>5494</v>
      </c>
    </row>
    <row r="4209" spans="1:5">
      <c r="A4209" s="86">
        <v>202352110</v>
      </c>
      <c r="B4209" s="87" t="s">
        <v>3506</v>
      </c>
      <c r="C4209" s="86" t="s">
        <v>7439</v>
      </c>
      <c r="D4209" s="90">
        <v>50</v>
      </c>
      <c r="E4209" s="75" t="s">
        <v>5494</v>
      </c>
    </row>
    <row r="4210" spans="1:5">
      <c r="A4210" s="84">
        <v>17463304</v>
      </c>
      <c r="B4210" s="85" t="s">
        <v>3507</v>
      </c>
      <c r="C4210" s="85" t="s">
        <v>7440</v>
      </c>
      <c r="D4210" s="90">
        <v>50</v>
      </c>
      <c r="E4210" s="75" t="s">
        <v>5494</v>
      </c>
    </row>
    <row r="4211" spans="1:5">
      <c r="A4211" s="86">
        <v>202352111</v>
      </c>
      <c r="B4211" s="87" t="s">
        <v>3508</v>
      </c>
      <c r="C4211" s="86" t="s">
        <v>7441</v>
      </c>
      <c r="D4211" s="90">
        <v>50</v>
      </c>
      <c r="E4211" s="75" t="s">
        <v>5494</v>
      </c>
    </row>
    <row r="4212" spans="1:5">
      <c r="A4212" s="84">
        <v>17463305</v>
      </c>
      <c r="B4212" s="85" t="s">
        <v>3509</v>
      </c>
      <c r="C4212" s="85" t="s">
        <v>7442</v>
      </c>
      <c r="D4212" s="90">
        <v>0</v>
      </c>
      <c r="E4212" s="75" t="s">
        <v>5494</v>
      </c>
    </row>
    <row r="4213" spans="1:5">
      <c r="A4213" s="86">
        <v>202352114</v>
      </c>
      <c r="B4213" s="87" t="s">
        <v>3510</v>
      </c>
      <c r="C4213" s="86" t="s">
        <v>7443</v>
      </c>
      <c r="D4213" s="90">
        <v>50</v>
      </c>
      <c r="E4213" s="75" t="s">
        <v>5494</v>
      </c>
    </row>
    <row r="4214" spans="1:5">
      <c r="A4214" s="84">
        <v>17463306</v>
      </c>
      <c r="B4214" s="85" t="s">
        <v>3511</v>
      </c>
      <c r="C4214" s="85" t="s">
        <v>7444</v>
      </c>
      <c r="D4214" s="90">
        <v>50</v>
      </c>
      <c r="E4214" s="75" t="s">
        <v>5494</v>
      </c>
    </row>
    <row r="4215" spans="1:5">
      <c r="A4215" s="86">
        <v>202352117</v>
      </c>
      <c r="B4215" s="87" t="s">
        <v>3512</v>
      </c>
      <c r="C4215" s="86" t="s">
        <v>7445</v>
      </c>
      <c r="D4215" s="90">
        <v>50</v>
      </c>
      <c r="E4215" s="75" t="s">
        <v>5494</v>
      </c>
    </row>
    <row r="4216" spans="1:5">
      <c r="A4216" s="84">
        <v>17463307</v>
      </c>
      <c r="B4216" s="85" t="s">
        <v>3513</v>
      </c>
      <c r="C4216" s="85" t="s">
        <v>7446</v>
      </c>
      <c r="D4216" s="90">
        <v>0</v>
      </c>
      <c r="E4216" s="75" t="s">
        <v>5494</v>
      </c>
    </row>
    <row r="4217" spans="1:5">
      <c r="A4217" s="86">
        <v>202352127</v>
      </c>
      <c r="B4217" s="87" t="s">
        <v>3514</v>
      </c>
      <c r="C4217" s="86" t="s">
        <v>7447</v>
      </c>
      <c r="D4217" s="90">
        <v>50</v>
      </c>
      <c r="E4217" s="75" t="s">
        <v>5494</v>
      </c>
    </row>
    <row r="4218" spans="1:5">
      <c r="A4218" s="84">
        <v>17463308</v>
      </c>
      <c r="B4218" s="85" t="s">
        <v>3515</v>
      </c>
      <c r="C4218" s="85" t="s">
        <v>7448</v>
      </c>
      <c r="D4218" s="90">
        <v>50</v>
      </c>
      <c r="E4218" s="75" t="s">
        <v>5494</v>
      </c>
    </row>
    <row r="4219" spans="1:5">
      <c r="A4219" s="86">
        <v>202352129</v>
      </c>
      <c r="B4219" s="87" t="s">
        <v>3516</v>
      </c>
      <c r="C4219" s="86" t="s">
        <v>7449</v>
      </c>
      <c r="D4219" s="90">
        <v>50</v>
      </c>
      <c r="E4219" s="75" t="s">
        <v>5494</v>
      </c>
    </row>
    <row r="4220" spans="1:5">
      <c r="A4220" s="84">
        <v>17463309</v>
      </c>
      <c r="B4220" s="85" t="s">
        <v>3517</v>
      </c>
      <c r="C4220" s="85" t="s">
        <v>7450</v>
      </c>
      <c r="D4220" s="90">
        <v>50</v>
      </c>
      <c r="E4220" s="75" t="s">
        <v>5494</v>
      </c>
    </row>
    <row r="4221" spans="1:5">
      <c r="A4221" s="86">
        <v>202352136</v>
      </c>
      <c r="B4221" s="87" t="s">
        <v>3518</v>
      </c>
      <c r="C4221" s="86" t="s">
        <v>7451</v>
      </c>
      <c r="D4221" s="90">
        <v>50</v>
      </c>
      <c r="E4221" s="75" t="s">
        <v>5494</v>
      </c>
    </row>
    <row r="4222" spans="1:5">
      <c r="A4222" s="84">
        <v>17463310</v>
      </c>
      <c r="B4222" s="85" t="s">
        <v>3519</v>
      </c>
      <c r="C4222" s="85" t="s">
        <v>7452</v>
      </c>
      <c r="D4222" s="90">
        <v>50</v>
      </c>
      <c r="E4222" s="75" t="s">
        <v>5494</v>
      </c>
    </row>
    <row r="4223" spans="1:5">
      <c r="A4223" s="86">
        <v>202352143</v>
      </c>
      <c r="B4223" s="87" t="s">
        <v>3520</v>
      </c>
      <c r="C4223" s="86" t="s">
        <v>7453</v>
      </c>
      <c r="D4223" s="90">
        <v>50</v>
      </c>
      <c r="E4223" s="75" t="s">
        <v>5494</v>
      </c>
    </row>
    <row r="4224" spans="1:5">
      <c r="A4224" s="84">
        <v>17463311</v>
      </c>
      <c r="B4224" s="85" t="s">
        <v>3521</v>
      </c>
      <c r="C4224" s="85" t="s">
        <v>7454</v>
      </c>
      <c r="D4224" s="90">
        <v>0</v>
      </c>
      <c r="E4224" s="75" t="s">
        <v>5494</v>
      </c>
    </row>
    <row r="4225" spans="1:5">
      <c r="A4225" s="86">
        <v>202352151</v>
      </c>
      <c r="B4225" s="87" t="s">
        <v>3522</v>
      </c>
      <c r="C4225" s="86" t="s">
        <v>7455</v>
      </c>
      <c r="D4225" s="90">
        <v>50</v>
      </c>
      <c r="E4225" s="75" t="s">
        <v>5494</v>
      </c>
    </row>
    <row r="4226" spans="1:5">
      <c r="A4226" s="84">
        <v>17463312</v>
      </c>
      <c r="B4226" s="85" t="s">
        <v>3523</v>
      </c>
      <c r="C4226" s="85" t="s">
        <v>7456</v>
      </c>
      <c r="D4226" s="90">
        <v>50</v>
      </c>
      <c r="E4226" s="75" t="s">
        <v>5494</v>
      </c>
    </row>
    <row r="4227" spans="1:5">
      <c r="A4227" s="86">
        <v>202352154</v>
      </c>
      <c r="B4227" s="87" t="s">
        <v>3524</v>
      </c>
      <c r="C4227" s="86" t="s">
        <v>7457</v>
      </c>
      <c r="D4227" s="90">
        <v>50</v>
      </c>
      <c r="E4227" s="75" t="s">
        <v>5494</v>
      </c>
    </row>
    <row r="4228" spans="1:5">
      <c r="A4228" s="84">
        <v>17463313</v>
      </c>
      <c r="B4228" s="85" t="s">
        <v>3525</v>
      </c>
      <c r="C4228" s="85" t="s">
        <v>7458</v>
      </c>
      <c r="D4228" s="90">
        <v>0</v>
      </c>
      <c r="E4228" s="75" t="s">
        <v>5494</v>
      </c>
    </row>
    <row r="4229" spans="1:5">
      <c r="A4229" s="86">
        <v>202352157</v>
      </c>
      <c r="B4229" s="87" t="s">
        <v>3526</v>
      </c>
      <c r="C4229" s="86" t="s">
        <v>7459</v>
      </c>
      <c r="D4229" s="90">
        <v>0</v>
      </c>
      <c r="E4229" s="75" t="s">
        <v>5494</v>
      </c>
    </row>
    <row r="4230" spans="1:5">
      <c r="A4230" s="84">
        <v>17463314</v>
      </c>
      <c r="B4230" s="85" t="s">
        <v>3527</v>
      </c>
      <c r="C4230" s="85" t="s">
        <v>7460</v>
      </c>
      <c r="D4230" s="90">
        <v>50</v>
      </c>
      <c r="E4230" s="75" t="s">
        <v>5494</v>
      </c>
    </row>
    <row r="4231" spans="1:5">
      <c r="A4231" s="86">
        <v>202352158</v>
      </c>
      <c r="B4231" s="87" t="s">
        <v>3528</v>
      </c>
      <c r="C4231" s="86" t="s">
        <v>7461</v>
      </c>
      <c r="D4231" s="90">
        <v>50</v>
      </c>
      <c r="E4231" s="75" t="s">
        <v>5494</v>
      </c>
    </row>
    <row r="4232" spans="1:5">
      <c r="A4232" s="84">
        <v>17463315</v>
      </c>
      <c r="B4232" s="85" t="s">
        <v>3529</v>
      </c>
      <c r="C4232" s="85" t="s">
        <v>7462</v>
      </c>
      <c r="D4232" s="90">
        <v>0</v>
      </c>
      <c r="E4232" s="75" t="s">
        <v>5494</v>
      </c>
    </row>
    <row r="4233" spans="1:5">
      <c r="A4233" s="86">
        <v>202352160</v>
      </c>
      <c r="B4233" s="87" t="s">
        <v>3530</v>
      </c>
      <c r="C4233" s="86" t="s">
        <v>7463</v>
      </c>
      <c r="D4233" s="90">
        <v>50</v>
      </c>
      <c r="E4233" s="75" t="s">
        <v>5494</v>
      </c>
    </row>
    <row r="4234" spans="1:5">
      <c r="A4234" s="84">
        <v>17463316</v>
      </c>
      <c r="B4234" s="85" t="s">
        <v>3531</v>
      </c>
      <c r="C4234" s="85" t="s">
        <v>7464</v>
      </c>
      <c r="D4234" s="90">
        <v>50</v>
      </c>
      <c r="E4234" s="75" t="s">
        <v>5494</v>
      </c>
    </row>
    <row r="4235" spans="1:5">
      <c r="A4235" s="86">
        <v>202352161</v>
      </c>
      <c r="B4235" s="87" t="s">
        <v>3532</v>
      </c>
      <c r="C4235" s="86" t="s">
        <v>7465</v>
      </c>
      <c r="D4235" s="90">
        <v>50</v>
      </c>
      <c r="E4235" s="75" t="s">
        <v>5494</v>
      </c>
    </row>
    <row r="4236" spans="1:5">
      <c r="A4236" s="84">
        <v>17463317</v>
      </c>
      <c r="B4236" s="85" t="s">
        <v>3533</v>
      </c>
      <c r="C4236" s="85" t="s">
        <v>7466</v>
      </c>
      <c r="D4236" s="90">
        <v>0</v>
      </c>
      <c r="E4236" s="75" t="s">
        <v>5494</v>
      </c>
    </row>
    <row r="4237" spans="1:5">
      <c r="A4237" s="86">
        <v>202352162</v>
      </c>
      <c r="B4237" s="87" t="s">
        <v>3534</v>
      </c>
      <c r="C4237" s="86" t="s">
        <v>7467</v>
      </c>
      <c r="D4237" s="90">
        <v>50</v>
      </c>
      <c r="E4237" s="75" t="s">
        <v>5494</v>
      </c>
    </row>
    <row r="4238" spans="1:5">
      <c r="A4238" s="84">
        <v>17463318</v>
      </c>
      <c r="B4238" s="85" t="s">
        <v>3535</v>
      </c>
      <c r="C4238" s="85" t="s">
        <v>7468</v>
      </c>
      <c r="D4238" s="90">
        <v>50</v>
      </c>
      <c r="E4238" s="75" t="s">
        <v>5494</v>
      </c>
    </row>
    <row r="4239" spans="1:5">
      <c r="A4239" s="86">
        <v>202352164</v>
      </c>
      <c r="B4239" s="87" t="s">
        <v>3536</v>
      </c>
      <c r="C4239" s="86" t="s">
        <v>7469</v>
      </c>
      <c r="D4239" s="90">
        <v>50</v>
      </c>
      <c r="E4239" s="75" t="s">
        <v>5494</v>
      </c>
    </row>
    <row r="4240" spans="1:5">
      <c r="A4240" s="84">
        <v>17463319</v>
      </c>
      <c r="B4240" s="85" t="s">
        <v>3537</v>
      </c>
      <c r="C4240" s="85" t="s">
        <v>7470</v>
      </c>
      <c r="D4240" s="90">
        <v>0</v>
      </c>
      <c r="E4240" s="75" t="s">
        <v>5494</v>
      </c>
    </row>
    <row r="4241" spans="1:5">
      <c r="A4241" s="86">
        <v>202352168</v>
      </c>
      <c r="B4241" s="87" t="s">
        <v>3538</v>
      </c>
      <c r="C4241" s="86" t="s">
        <v>7471</v>
      </c>
      <c r="D4241" s="90">
        <v>0</v>
      </c>
      <c r="E4241" s="75" t="s">
        <v>5494</v>
      </c>
    </row>
    <row r="4242" spans="1:5">
      <c r="A4242" s="84">
        <v>17463320</v>
      </c>
      <c r="B4242" s="85" t="s">
        <v>3539</v>
      </c>
      <c r="C4242" s="85" t="s">
        <v>7472</v>
      </c>
      <c r="D4242" s="90">
        <v>50</v>
      </c>
      <c r="E4242" s="75" t="s">
        <v>5494</v>
      </c>
    </row>
    <row r="4243" spans="1:5">
      <c r="A4243" s="86">
        <v>202352169</v>
      </c>
      <c r="B4243" s="87" t="s">
        <v>3540</v>
      </c>
      <c r="C4243" s="86" t="s">
        <v>7473</v>
      </c>
      <c r="D4243" s="90">
        <v>50</v>
      </c>
      <c r="E4243" s="75" t="s">
        <v>5494</v>
      </c>
    </row>
    <row r="4244" spans="1:5">
      <c r="A4244" s="84">
        <v>17463321</v>
      </c>
      <c r="B4244" s="85" t="s">
        <v>3541</v>
      </c>
      <c r="C4244" s="85" t="s">
        <v>7474</v>
      </c>
      <c r="D4244" s="90">
        <v>0</v>
      </c>
      <c r="E4244" s="75" t="s">
        <v>5494</v>
      </c>
    </row>
    <row r="4245" spans="1:5">
      <c r="A4245" s="86">
        <v>202352172</v>
      </c>
      <c r="B4245" s="87" t="s">
        <v>3542</v>
      </c>
      <c r="C4245" s="86" t="s">
        <v>7475</v>
      </c>
      <c r="D4245" s="90">
        <v>0</v>
      </c>
      <c r="E4245" s="75" t="s">
        <v>5494</v>
      </c>
    </row>
    <row r="4246" spans="1:5">
      <c r="A4246" s="84">
        <v>17463322</v>
      </c>
      <c r="B4246" s="85" t="s">
        <v>3543</v>
      </c>
      <c r="C4246" s="85" t="s">
        <v>7476</v>
      </c>
      <c r="D4246" s="90">
        <v>50</v>
      </c>
      <c r="E4246" s="75" t="s">
        <v>5494</v>
      </c>
    </row>
    <row r="4247" spans="1:5">
      <c r="A4247" s="86">
        <v>202352175</v>
      </c>
      <c r="B4247" s="87" t="s">
        <v>3544</v>
      </c>
      <c r="C4247" s="86" t="s">
        <v>7477</v>
      </c>
      <c r="D4247" s="90">
        <v>50</v>
      </c>
      <c r="E4247" s="75" t="s">
        <v>5494</v>
      </c>
    </row>
    <row r="4248" spans="1:5">
      <c r="A4248" s="84">
        <v>17463323</v>
      </c>
      <c r="B4248" s="85" t="s">
        <v>3545</v>
      </c>
      <c r="C4248" s="85" t="s">
        <v>7478</v>
      </c>
      <c r="D4248" s="90">
        <v>0</v>
      </c>
      <c r="E4248" s="75" t="s">
        <v>5494</v>
      </c>
    </row>
    <row r="4249" spans="1:5">
      <c r="A4249" s="86">
        <v>202352178</v>
      </c>
      <c r="B4249" s="87" t="s">
        <v>3546</v>
      </c>
      <c r="C4249" s="86" t="s">
        <v>7479</v>
      </c>
      <c r="D4249" s="90">
        <v>50</v>
      </c>
      <c r="E4249" s="75" t="s">
        <v>5494</v>
      </c>
    </row>
    <row r="4250" spans="1:5">
      <c r="A4250" s="84">
        <v>17463324</v>
      </c>
      <c r="B4250" s="85" t="s">
        <v>3547</v>
      </c>
      <c r="C4250" s="85" t="s">
        <v>7480</v>
      </c>
      <c r="D4250" s="90">
        <v>50</v>
      </c>
      <c r="E4250" s="75" t="s">
        <v>5494</v>
      </c>
    </row>
    <row r="4251" spans="1:5">
      <c r="A4251" s="86">
        <v>202352181</v>
      </c>
      <c r="B4251" s="87" t="s">
        <v>3548</v>
      </c>
      <c r="C4251" s="86" t="s">
        <v>7481</v>
      </c>
      <c r="D4251" s="90">
        <v>50</v>
      </c>
      <c r="E4251" s="75" t="s">
        <v>5494</v>
      </c>
    </row>
    <row r="4252" spans="1:5">
      <c r="A4252" s="84">
        <v>17463325</v>
      </c>
      <c r="B4252" s="85" t="s">
        <v>3549</v>
      </c>
      <c r="C4252" s="85" t="s">
        <v>7482</v>
      </c>
      <c r="D4252" s="90">
        <v>50</v>
      </c>
      <c r="E4252" s="75" t="s">
        <v>5494</v>
      </c>
    </row>
    <row r="4253" spans="1:5">
      <c r="A4253" s="86">
        <v>202352183</v>
      </c>
      <c r="B4253" s="87" t="s">
        <v>3550</v>
      </c>
      <c r="C4253" s="86" t="s">
        <v>7483</v>
      </c>
      <c r="D4253" s="90">
        <v>0</v>
      </c>
      <c r="E4253" s="75" t="s">
        <v>5494</v>
      </c>
    </row>
    <row r="4254" spans="1:5">
      <c r="A4254" s="84">
        <v>17463326</v>
      </c>
      <c r="B4254" s="85" t="s">
        <v>3551</v>
      </c>
      <c r="C4254" s="85" t="s">
        <v>7484</v>
      </c>
      <c r="D4254" s="90">
        <v>50</v>
      </c>
      <c r="E4254" s="75" t="s">
        <v>5494</v>
      </c>
    </row>
    <row r="4255" spans="1:5">
      <c r="A4255" s="86">
        <v>202352185</v>
      </c>
      <c r="B4255" s="87" t="s">
        <v>3552</v>
      </c>
      <c r="C4255" s="86" t="s">
        <v>7485</v>
      </c>
      <c r="D4255" s="90">
        <v>50</v>
      </c>
      <c r="E4255" s="75" t="s">
        <v>5494</v>
      </c>
    </row>
    <row r="4256" spans="1:5">
      <c r="A4256" s="84">
        <v>17463327</v>
      </c>
      <c r="B4256" s="85" t="s">
        <v>3553</v>
      </c>
      <c r="C4256" s="85" t="s">
        <v>7486</v>
      </c>
      <c r="D4256" s="90">
        <v>0</v>
      </c>
      <c r="E4256" s="75" t="s">
        <v>5494</v>
      </c>
    </row>
    <row r="4257" spans="1:5">
      <c r="A4257" s="86">
        <v>202352187</v>
      </c>
      <c r="B4257" s="87" t="s">
        <v>3554</v>
      </c>
      <c r="C4257" s="86" t="s">
        <v>7487</v>
      </c>
      <c r="D4257" s="90">
        <v>0</v>
      </c>
      <c r="E4257" s="75" t="s">
        <v>5494</v>
      </c>
    </row>
    <row r="4258" spans="1:5">
      <c r="A4258" s="84">
        <v>17463328</v>
      </c>
      <c r="B4258" s="85" t="s">
        <v>3555</v>
      </c>
      <c r="C4258" s="85" t="s">
        <v>7488</v>
      </c>
      <c r="D4258" s="90">
        <v>50</v>
      </c>
      <c r="E4258" s="75" t="s">
        <v>5494</v>
      </c>
    </row>
    <row r="4259" spans="1:5">
      <c r="A4259" s="86">
        <v>202352188</v>
      </c>
      <c r="B4259" s="87" t="s">
        <v>3556</v>
      </c>
      <c r="C4259" s="86" t="s">
        <v>7489</v>
      </c>
      <c r="D4259" s="90">
        <v>50</v>
      </c>
      <c r="E4259" s="75" t="s">
        <v>5494</v>
      </c>
    </row>
    <row r="4260" spans="1:5">
      <c r="A4260" s="84">
        <v>17463329</v>
      </c>
      <c r="B4260" s="85" t="s">
        <v>3557</v>
      </c>
      <c r="C4260" s="85" t="s">
        <v>7490</v>
      </c>
      <c r="D4260" s="90">
        <v>0</v>
      </c>
      <c r="E4260" s="75" t="s">
        <v>5494</v>
      </c>
    </row>
    <row r="4261" spans="1:5">
      <c r="A4261" s="86">
        <v>202352190</v>
      </c>
      <c r="B4261" s="87" t="s">
        <v>3558</v>
      </c>
      <c r="C4261" s="86" t="s">
        <v>7491</v>
      </c>
      <c r="D4261" s="90">
        <v>50</v>
      </c>
      <c r="E4261" s="75" t="s">
        <v>5494</v>
      </c>
    </row>
    <row r="4262" spans="1:5">
      <c r="A4262" s="84">
        <v>17463330</v>
      </c>
      <c r="B4262" s="85" t="s">
        <v>3559</v>
      </c>
      <c r="C4262" s="85" t="s">
        <v>7492</v>
      </c>
      <c r="D4262" s="90">
        <v>50</v>
      </c>
      <c r="E4262" s="75" t="s">
        <v>5494</v>
      </c>
    </row>
    <row r="4263" spans="1:5">
      <c r="A4263" s="86">
        <v>202352212</v>
      </c>
      <c r="B4263" s="87" t="s">
        <v>3560</v>
      </c>
      <c r="C4263" s="86" t="s">
        <v>7493</v>
      </c>
      <c r="D4263" s="90">
        <v>50</v>
      </c>
      <c r="E4263" s="75" t="s">
        <v>5494</v>
      </c>
    </row>
    <row r="4264" spans="1:5">
      <c r="A4264" s="84">
        <v>17463331</v>
      </c>
      <c r="B4264" s="85" t="s">
        <v>3561</v>
      </c>
      <c r="C4264" s="85" t="s">
        <v>7494</v>
      </c>
      <c r="D4264" s="90">
        <v>0</v>
      </c>
      <c r="E4264" s="75" t="s">
        <v>5494</v>
      </c>
    </row>
    <row r="4265" spans="1:5">
      <c r="A4265" s="86">
        <v>202352214</v>
      </c>
      <c r="B4265" s="87" t="s">
        <v>3562</v>
      </c>
      <c r="C4265" s="86" t="s">
        <v>7495</v>
      </c>
      <c r="D4265" s="90">
        <v>50</v>
      </c>
      <c r="E4265" s="75" t="s">
        <v>5494</v>
      </c>
    </row>
    <row r="4266" spans="1:5">
      <c r="A4266" s="84">
        <v>17463332</v>
      </c>
      <c r="B4266" s="85" t="s">
        <v>3563</v>
      </c>
      <c r="C4266" s="85" t="s">
        <v>7496</v>
      </c>
      <c r="D4266" s="90">
        <v>50</v>
      </c>
      <c r="E4266" s="75" t="s">
        <v>5494</v>
      </c>
    </row>
    <row r="4267" spans="1:5">
      <c r="A4267" s="86">
        <v>202352216</v>
      </c>
      <c r="B4267" s="87" t="s">
        <v>3564</v>
      </c>
      <c r="C4267" s="86" t="s">
        <v>7497</v>
      </c>
      <c r="D4267" s="90">
        <v>50</v>
      </c>
      <c r="E4267" s="75" t="s">
        <v>5494</v>
      </c>
    </row>
    <row r="4268" spans="1:5">
      <c r="A4268" s="84">
        <v>17463333</v>
      </c>
      <c r="B4268" s="85" t="s">
        <v>3565</v>
      </c>
      <c r="C4268" s="85" t="s">
        <v>7498</v>
      </c>
      <c r="D4268" s="90">
        <v>0</v>
      </c>
      <c r="E4268" s="75" t="s">
        <v>5494</v>
      </c>
    </row>
    <row r="4269" spans="1:5">
      <c r="A4269" s="86">
        <v>202352218</v>
      </c>
      <c r="B4269" s="87" t="s">
        <v>3566</v>
      </c>
      <c r="C4269" s="86" t="s">
        <v>7499</v>
      </c>
      <c r="D4269" s="90">
        <v>50</v>
      </c>
      <c r="E4269" s="75" t="s">
        <v>5494</v>
      </c>
    </row>
    <row r="4270" spans="1:5">
      <c r="A4270" s="84">
        <v>17463334</v>
      </c>
      <c r="B4270" s="85" t="s">
        <v>3567</v>
      </c>
      <c r="C4270" s="85" t="s">
        <v>7500</v>
      </c>
      <c r="D4270" s="90">
        <v>50</v>
      </c>
      <c r="E4270" s="75" t="s">
        <v>5494</v>
      </c>
    </row>
    <row r="4271" spans="1:5">
      <c r="A4271" s="86">
        <v>202352220</v>
      </c>
      <c r="B4271" s="87" t="s">
        <v>3568</v>
      </c>
      <c r="C4271" s="86" t="s">
        <v>7501</v>
      </c>
      <c r="D4271" s="90">
        <v>50</v>
      </c>
      <c r="E4271" s="75" t="s">
        <v>5494</v>
      </c>
    </row>
    <row r="4272" spans="1:5">
      <c r="A4272" s="84">
        <v>17463335</v>
      </c>
      <c r="B4272" s="85" t="s">
        <v>3569</v>
      </c>
      <c r="C4272" s="85" t="s">
        <v>7502</v>
      </c>
      <c r="D4272" s="90">
        <v>50</v>
      </c>
      <c r="E4272" s="75" t="s">
        <v>5494</v>
      </c>
    </row>
    <row r="4273" spans="1:5">
      <c r="A4273" s="86">
        <v>202352225</v>
      </c>
      <c r="B4273" s="87" t="s">
        <v>3570</v>
      </c>
      <c r="C4273" s="86" t="s">
        <v>7503</v>
      </c>
      <c r="D4273" s="90">
        <v>50</v>
      </c>
      <c r="E4273" s="75" t="s">
        <v>5494</v>
      </c>
    </row>
    <row r="4274" spans="1:5">
      <c r="A4274" s="84">
        <v>17463336</v>
      </c>
      <c r="B4274" s="85" t="s">
        <v>3571</v>
      </c>
      <c r="C4274" s="85" t="s">
        <v>7504</v>
      </c>
      <c r="D4274" s="90">
        <v>50</v>
      </c>
      <c r="E4274" s="75" t="s">
        <v>5494</v>
      </c>
    </row>
    <row r="4275" spans="1:5">
      <c r="A4275" s="86">
        <v>202352226</v>
      </c>
      <c r="B4275" s="87" t="s">
        <v>3572</v>
      </c>
      <c r="C4275" s="86" t="s">
        <v>7505</v>
      </c>
      <c r="D4275" s="90">
        <v>50</v>
      </c>
      <c r="E4275" s="75" t="s">
        <v>5494</v>
      </c>
    </row>
    <row r="4276" spans="1:5">
      <c r="A4276" s="84">
        <v>17463337</v>
      </c>
      <c r="B4276" s="85" t="s">
        <v>3573</v>
      </c>
      <c r="C4276" s="85" t="s">
        <v>7506</v>
      </c>
      <c r="D4276" s="90">
        <v>50</v>
      </c>
      <c r="E4276" s="75" t="s">
        <v>5494</v>
      </c>
    </row>
    <row r="4277" spans="1:5">
      <c r="A4277" s="86">
        <v>202352227</v>
      </c>
      <c r="B4277" s="87" t="s">
        <v>3574</v>
      </c>
      <c r="C4277" s="86" t="s">
        <v>7507</v>
      </c>
      <c r="D4277" s="90">
        <v>50</v>
      </c>
      <c r="E4277" s="75" t="s">
        <v>5494</v>
      </c>
    </row>
    <row r="4278" spans="1:5">
      <c r="A4278" s="84">
        <v>17463338</v>
      </c>
      <c r="B4278" s="85" t="s">
        <v>3575</v>
      </c>
      <c r="C4278" s="85" t="s">
        <v>7508</v>
      </c>
      <c r="D4278" s="90">
        <v>50</v>
      </c>
      <c r="E4278" s="75" t="s">
        <v>5494</v>
      </c>
    </row>
    <row r="4279" spans="1:5">
      <c r="A4279" s="86">
        <v>202352228</v>
      </c>
      <c r="B4279" s="87" t="s">
        <v>3576</v>
      </c>
      <c r="C4279" s="86" t="s">
        <v>7509</v>
      </c>
      <c r="D4279" s="90">
        <v>50</v>
      </c>
      <c r="E4279" s="75" t="s">
        <v>5494</v>
      </c>
    </row>
    <row r="4280" spans="1:5">
      <c r="A4280" s="84">
        <v>17463339</v>
      </c>
      <c r="B4280" s="85" t="s">
        <v>3577</v>
      </c>
      <c r="C4280" s="85" t="s">
        <v>7510</v>
      </c>
      <c r="D4280" s="90">
        <v>0</v>
      </c>
      <c r="E4280" s="75" t="s">
        <v>5494</v>
      </c>
    </row>
    <row r="4281" spans="1:5">
      <c r="A4281" s="86">
        <v>202352229</v>
      </c>
      <c r="B4281" s="87" t="s">
        <v>3578</v>
      </c>
      <c r="C4281" s="86" t="s">
        <v>7511</v>
      </c>
      <c r="D4281" s="90">
        <v>50</v>
      </c>
      <c r="E4281" s="75" t="s">
        <v>5494</v>
      </c>
    </row>
    <row r="4282" spans="1:5">
      <c r="A4282" s="84">
        <v>17463340</v>
      </c>
      <c r="B4282" s="85" t="s">
        <v>3579</v>
      </c>
      <c r="C4282" s="85" t="s">
        <v>7512</v>
      </c>
      <c r="D4282" s="90">
        <v>50</v>
      </c>
      <c r="E4282" s="75" t="s">
        <v>5494</v>
      </c>
    </row>
    <row r="4283" spans="1:5">
      <c r="A4283" s="86">
        <v>202352230</v>
      </c>
      <c r="B4283" s="87" t="s">
        <v>3580</v>
      </c>
      <c r="C4283" s="86" t="s">
        <v>7513</v>
      </c>
      <c r="D4283" s="90">
        <v>50</v>
      </c>
      <c r="E4283" s="75" t="s">
        <v>5494</v>
      </c>
    </row>
    <row r="4284" spans="1:5">
      <c r="A4284" s="84">
        <v>17463341</v>
      </c>
      <c r="B4284" s="85" t="s">
        <v>3581</v>
      </c>
      <c r="C4284" s="85" t="s">
        <v>7514</v>
      </c>
      <c r="D4284" s="90">
        <v>0</v>
      </c>
      <c r="E4284" s="75" t="s">
        <v>5494</v>
      </c>
    </row>
    <row r="4285" spans="1:5">
      <c r="A4285" s="86">
        <v>202352232</v>
      </c>
      <c r="B4285" s="87" t="s">
        <v>3582</v>
      </c>
      <c r="C4285" s="86" t="s">
        <v>7515</v>
      </c>
      <c r="D4285" s="90">
        <v>50</v>
      </c>
      <c r="E4285" s="75" t="s">
        <v>5494</v>
      </c>
    </row>
    <row r="4286" spans="1:5">
      <c r="A4286" s="84">
        <v>17463342</v>
      </c>
      <c r="B4286" s="85" t="s">
        <v>3583</v>
      </c>
      <c r="C4286" s="85" t="s">
        <v>7516</v>
      </c>
      <c r="D4286" s="90">
        <v>50</v>
      </c>
      <c r="E4286" s="75" t="s">
        <v>5494</v>
      </c>
    </row>
    <row r="4287" spans="1:5">
      <c r="A4287" s="86">
        <v>202352234</v>
      </c>
      <c r="B4287" s="87" t="s">
        <v>3584</v>
      </c>
      <c r="C4287" s="86" t="s">
        <v>7517</v>
      </c>
      <c r="D4287" s="90">
        <v>50</v>
      </c>
      <c r="E4287" s="75" t="s">
        <v>5494</v>
      </c>
    </row>
    <row r="4288" spans="1:5">
      <c r="A4288" s="84">
        <v>17463343</v>
      </c>
      <c r="B4288" s="85" t="s">
        <v>3585</v>
      </c>
      <c r="C4288" s="85" t="s">
        <v>7518</v>
      </c>
      <c r="D4288" s="90">
        <v>0</v>
      </c>
      <c r="E4288" s="75" t="s">
        <v>5494</v>
      </c>
    </row>
    <row r="4289" spans="1:5">
      <c r="A4289" s="86">
        <v>202352236</v>
      </c>
      <c r="B4289" s="87" t="s">
        <v>3586</v>
      </c>
      <c r="C4289" s="86" t="s">
        <v>7519</v>
      </c>
      <c r="D4289" s="90">
        <v>50</v>
      </c>
      <c r="E4289" s="75" t="s">
        <v>5494</v>
      </c>
    </row>
    <row r="4290" spans="1:5">
      <c r="A4290" s="84">
        <v>17463344</v>
      </c>
      <c r="B4290" s="85" t="s">
        <v>3587</v>
      </c>
      <c r="C4290" s="85" t="s">
        <v>7520</v>
      </c>
      <c r="D4290" s="90">
        <v>50</v>
      </c>
      <c r="E4290" s="75" t="s">
        <v>5494</v>
      </c>
    </row>
    <row r="4291" spans="1:5">
      <c r="A4291" s="86">
        <v>202352237</v>
      </c>
      <c r="B4291" s="87" t="s">
        <v>3588</v>
      </c>
      <c r="C4291" s="86" t="s">
        <v>7521</v>
      </c>
      <c r="D4291" s="90">
        <v>50</v>
      </c>
      <c r="E4291" s="75" t="s">
        <v>5494</v>
      </c>
    </row>
    <row r="4292" spans="1:5">
      <c r="A4292" s="84">
        <v>17463345</v>
      </c>
      <c r="B4292" s="85" t="s">
        <v>3589</v>
      </c>
      <c r="C4292" s="85" t="s">
        <v>7522</v>
      </c>
      <c r="D4292" s="90">
        <v>0</v>
      </c>
      <c r="E4292" s="75" t="s">
        <v>5494</v>
      </c>
    </row>
    <row r="4293" spans="1:5">
      <c r="A4293" s="86">
        <v>202352239</v>
      </c>
      <c r="B4293" s="87" t="s">
        <v>3590</v>
      </c>
      <c r="C4293" s="86" t="s">
        <v>7523</v>
      </c>
      <c r="D4293" s="90">
        <v>0</v>
      </c>
      <c r="E4293" s="75" t="s">
        <v>5494</v>
      </c>
    </row>
    <row r="4294" spans="1:5">
      <c r="A4294" s="84">
        <v>17463346</v>
      </c>
      <c r="B4294" s="85" t="s">
        <v>3591</v>
      </c>
      <c r="C4294" s="85" t="s">
        <v>7524</v>
      </c>
      <c r="D4294" s="90">
        <v>50</v>
      </c>
      <c r="E4294" s="75" t="s">
        <v>5494</v>
      </c>
    </row>
    <row r="4295" spans="1:5">
      <c r="A4295" s="86">
        <v>202352253</v>
      </c>
      <c r="B4295" s="87" t="s">
        <v>3592</v>
      </c>
      <c r="C4295" s="86" t="s">
        <v>7525</v>
      </c>
      <c r="D4295" s="90">
        <v>50</v>
      </c>
      <c r="E4295" s="75" t="s">
        <v>5494</v>
      </c>
    </row>
    <row r="4296" spans="1:5">
      <c r="A4296" s="84">
        <v>17463347</v>
      </c>
      <c r="B4296" s="85" t="s">
        <v>3593</v>
      </c>
      <c r="C4296" s="85" t="s">
        <v>7526</v>
      </c>
      <c r="D4296" s="90">
        <v>0</v>
      </c>
      <c r="E4296" s="75" t="s">
        <v>5494</v>
      </c>
    </row>
    <row r="4297" spans="1:5">
      <c r="A4297" s="86">
        <v>202352257</v>
      </c>
      <c r="B4297" s="87" t="s">
        <v>3594</v>
      </c>
      <c r="C4297" s="86" t="s">
        <v>7527</v>
      </c>
      <c r="D4297" s="90">
        <v>50</v>
      </c>
      <c r="E4297" s="75" t="s">
        <v>5494</v>
      </c>
    </row>
    <row r="4298" spans="1:5">
      <c r="A4298" s="84">
        <v>17463348</v>
      </c>
      <c r="B4298" s="85" t="s">
        <v>3595</v>
      </c>
      <c r="C4298" s="85" t="s">
        <v>7528</v>
      </c>
      <c r="D4298" s="90">
        <v>50</v>
      </c>
      <c r="E4298" s="75" t="s">
        <v>5494</v>
      </c>
    </row>
    <row r="4299" spans="1:5">
      <c r="A4299" s="86">
        <v>202352260</v>
      </c>
      <c r="B4299" s="87" t="s">
        <v>3596</v>
      </c>
      <c r="C4299" s="86" t="s">
        <v>7529</v>
      </c>
      <c r="D4299" s="90">
        <v>50</v>
      </c>
      <c r="E4299" s="75" t="s">
        <v>5494</v>
      </c>
    </row>
    <row r="4300" spans="1:5">
      <c r="A4300" s="84">
        <v>17463349</v>
      </c>
      <c r="B4300" s="85" t="s">
        <v>3597</v>
      </c>
      <c r="C4300" s="85" t="s">
        <v>7530</v>
      </c>
      <c r="D4300" s="90">
        <v>0</v>
      </c>
      <c r="E4300" s="75" t="s">
        <v>5494</v>
      </c>
    </row>
    <row r="4301" spans="1:5">
      <c r="A4301" s="86">
        <v>202352263</v>
      </c>
      <c r="B4301" s="87" t="s">
        <v>3598</v>
      </c>
      <c r="C4301" s="86" t="s">
        <v>7531</v>
      </c>
      <c r="D4301" s="90">
        <v>0</v>
      </c>
      <c r="E4301" s="75" t="s">
        <v>5494</v>
      </c>
    </row>
    <row r="4302" spans="1:5">
      <c r="A4302" s="84">
        <v>17463350</v>
      </c>
      <c r="B4302" s="85" t="s">
        <v>3599</v>
      </c>
      <c r="C4302" s="85" t="s">
        <v>7532</v>
      </c>
      <c r="D4302" s="90">
        <v>50</v>
      </c>
      <c r="E4302" s="75" t="s">
        <v>5494</v>
      </c>
    </row>
    <row r="4303" spans="1:5">
      <c r="A4303" s="86">
        <v>202352266</v>
      </c>
      <c r="B4303" s="87" t="s">
        <v>3600</v>
      </c>
      <c r="C4303" s="86" t="s">
        <v>7533</v>
      </c>
      <c r="D4303" s="90">
        <v>50</v>
      </c>
      <c r="E4303" s="75" t="s">
        <v>5494</v>
      </c>
    </row>
    <row r="4304" spans="1:5">
      <c r="A4304" s="84">
        <v>17463351</v>
      </c>
      <c r="B4304" s="85" t="s">
        <v>3601</v>
      </c>
      <c r="C4304" s="85" t="s">
        <v>7534</v>
      </c>
      <c r="D4304" s="90">
        <v>50</v>
      </c>
      <c r="E4304" s="75" t="s">
        <v>5494</v>
      </c>
    </row>
    <row r="4305" spans="1:5">
      <c r="A4305" s="86">
        <v>202352267</v>
      </c>
      <c r="B4305" s="87" t="s">
        <v>3602</v>
      </c>
      <c r="C4305" s="86" t="s">
        <v>7535</v>
      </c>
      <c r="D4305" s="90">
        <v>0</v>
      </c>
      <c r="E4305" s="75" t="s">
        <v>5494</v>
      </c>
    </row>
    <row r="4306" spans="1:5">
      <c r="A4306" s="84">
        <v>17463352</v>
      </c>
      <c r="B4306" s="85" t="s">
        <v>3603</v>
      </c>
      <c r="C4306" s="85" t="s">
        <v>7536</v>
      </c>
      <c r="D4306" s="90">
        <v>50</v>
      </c>
      <c r="E4306" s="75" t="s">
        <v>5494</v>
      </c>
    </row>
    <row r="4307" spans="1:5">
      <c r="A4307" s="86">
        <v>202352269</v>
      </c>
      <c r="B4307" s="87" t="s">
        <v>3604</v>
      </c>
      <c r="C4307" s="86" t="s">
        <v>7537</v>
      </c>
      <c r="D4307" s="90">
        <v>50</v>
      </c>
      <c r="E4307" s="75" t="s">
        <v>5494</v>
      </c>
    </row>
    <row r="4308" spans="1:5">
      <c r="A4308" s="84">
        <v>17463353</v>
      </c>
      <c r="B4308" s="85" t="s">
        <v>3605</v>
      </c>
      <c r="C4308" s="85" t="s">
        <v>7538</v>
      </c>
      <c r="D4308" s="90">
        <v>0</v>
      </c>
      <c r="E4308" s="75" t="s">
        <v>5494</v>
      </c>
    </row>
    <row r="4309" spans="1:5">
      <c r="A4309" s="86">
        <v>202352270</v>
      </c>
      <c r="B4309" s="87" t="s">
        <v>3606</v>
      </c>
      <c r="C4309" s="86" t="s">
        <v>7539</v>
      </c>
      <c r="D4309" s="90">
        <v>50</v>
      </c>
      <c r="E4309" s="75" t="s">
        <v>5494</v>
      </c>
    </row>
    <row r="4310" spans="1:5">
      <c r="A4310" s="84">
        <v>17463354</v>
      </c>
      <c r="B4310" s="85" t="s">
        <v>3607</v>
      </c>
      <c r="C4310" s="85" t="s">
        <v>7540</v>
      </c>
      <c r="D4310" s="90">
        <v>50</v>
      </c>
      <c r="E4310" s="75" t="s">
        <v>5494</v>
      </c>
    </row>
    <row r="4311" spans="1:5">
      <c r="A4311" s="86">
        <v>202352271</v>
      </c>
      <c r="B4311" s="87" t="s">
        <v>3608</v>
      </c>
      <c r="C4311" s="86" t="s">
        <v>7541</v>
      </c>
      <c r="D4311" s="90">
        <v>50</v>
      </c>
      <c r="E4311" s="75" t="s">
        <v>5494</v>
      </c>
    </row>
    <row r="4312" spans="1:5">
      <c r="A4312" s="84">
        <v>17463355</v>
      </c>
      <c r="B4312" s="85" t="s">
        <v>3609</v>
      </c>
      <c r="C4312" s="85" t="s">
        <v>7542</v>
      </c>
      <c r="D4312" s="90">
        <v>0</v>
      </c>
      <c r="E4312" s="75" t="s">
        <v>5494</v>
      </c>
    </row>
    <row r="4313" spans="1:5">
      <c r="A4313" s="86">
        <v>202352273</v>
      </c>
      <c r="B4313" s="87" t="s">
        <v>3610</v>
      </c>
      <c r="C4313" s="86" t="s">
        <v>7543</v>
      </c>
      <c r="D4313" s="90">
        <v>50</v>
      </c>
      <c r="E4313" s="75" t="s">
        <v>5494</v>
      </c>
    </row>
    <row r="4314" spans="1:5">
      <c r="A4314" s="84">
        <v>17463356</v>
      </c>
      <c r="B4314" s="85" t="s">
        <v>3611</v>
      </c>
      <c r="C4314" s="85" t="s">
        <v>7544</v>
      </c>
      <c r="D4314" s="90">
        <v>50</v>
      </c>
      <c r="E4314" s="75" t="s">
        <v>5494</v>
      </c>
    </row>
    <row r="4315" spans="1:5">
      <c r="A4315" s="86">
        <v>202352276</v>
      </c>
      <c r="B4315" s="87" t="s">
        <v>3612</v>
      </c>
      <c r="C4315" s="86" t="s">
        <v>7545</v>
      </c>
      <c r="D4315" s="90">
        <v>50</v>
      </c>
      <c r="E4315" s="75" t="s">
        <v>5494</v>
      </c>
    </row>
    <row r="4316" spans="1:5">
      <c r="A4316" s="84">
        <v>17463357</v>
      </c>
      <c r="B4316" s="85" t="s">
        <v>3613</v>
      </c>
      <c r="C4316" s="85" t="s">
        <v>7546</v>
      </c>
      <c r="D4316" s="90">
        <v>0</v>
      </c>
      <c r="E4316" s="75" t="s">
        <v>5494</v>
      </c>
    </row>
    <row r="4317" spans="1:5">
      <c r="A4317" s="86">
        <v>202352277</v>
      </c>
      <c r="B4317" s="87" t="s">
        <v>3614</v>
      </c>
      <c r="C4317" s="86" t="s">
        <v>7547</v>
      </c>
      <c r="D4317" s="90">
        <v>0</v>
      </c>
      <c r="E4317" s="75" t="s">
        <v>5494</v>
      </c>
    </row>
    <row r="4318" spans="1:5">
      <c r="A4318" s="84">
        <v>17463358</v>
      </c>
      <c r="B4318" s="85" t="s">
        <v>3615</v>
      </c>
      <c r="C4318" s="85" t="s">
        <v>7548</v>
      </c>
      <c r="D4318" s="90">
        <v>50</v>
      </c>
      <c r="E4318" s="75" t="s">
        <v>5494</v>
      </c>
    </row>
    <row r="4319" spans="1:5">
      <c r="A4319" s="86">
        <v>202352278</v>
      </c>
      <c r="B4319" s="87" t="s">
        <v>3616</v>
      </c>
      <c r="C4319" s="86" t="s">
        <v>7549</v>
      </c>
      <c r="D4319" s="90">
        <v>50</v>
      </c>
      <c r="E4319" s="75" t="s">
        <v>5494</v>
      </c>
    </row>
    <row r="4320" spans="1:5">
      <c r="A4320" s="84">
        <v>17463359</v>
      </c>
      <c r="B4320" s="85" t="s">
        <v>3617</v>
      </c>
      <c r="C4320" s="85" t="s">
        <v>7550</v>
      </c>
      <c r="D4320" s="90">
        <v>0</v>
      </c>
      <c r="E4320" s="75" t="s">
        <v>5494</v>
      </c>
    </row>
    <row r="4321" spans="1:5">
      <c r="A4321" s="86">
        <v>202352279</v>
      </c>
      <c r="B4321" s="87" t="s">
        <v>3618</v>
      </c>
      <c r="C4321" s="86" t="s">
        <v>7551</v>
      </c>
      <c r="D4321" s="90">
        <v>50</v>
      </c>
      <c r="E4321" s="75" t="s">
        <v>5494</v>
      </c>
    </row>
    <row r="4322" spans="1:5">
      <c r="A4322" s="84">
        <v>17463360</v>
      </c>
      <c r="B4322" s="85" t="s">
        <v>3619</v>
      </c>
      <c r="C4322" s="85" t="s">
        <v>7552</v>
      </c>
      <c r="D4322" s="90">
        <v>50</v>
      </c>
      <c r="E4322" s="75" t="s">
        <v>5494</v>
      </c>
    </row>
    <row r="4323" spans="1:5">
      <c r="A4323" s="86">
        <v>202352280</v>
      </c>
      <c r="B4323" s="87" t="s">
        <v>3620</v>
      </c>
      <c r="C4323" s="86" t="s">
        <v>7553</v>
      </c>
      <c r="D4323" s="90">
        <v>50</v>
      </c>
      <c r="E4323" s="75" t="s">
        <v>5494</v>
      </c>
    </row>
    <row r="4324" spans="1:5">
      <c r="A4324" s="84">
        <v>17463361</v>
      </c>
      <c r="B4324" s="85" t="s">
        <v>3621</v>
      </c>
      <c r="C4324" s="85" t="s">
        <v>7554</v>
      </c>
      <c r="D4324" s="90">
        <v>0</v>
      </c>
      <c r="E4324" s="75" t="s">
        <v>5494</v>
      </c>
    </row>
    <row r="4325" spans="1:5">
      <c r="A4325" s="86">
        <v>202352281</v>
      </c>
      <c r="B4325" s="87" t="s">
        <v>3622</v>
      </c>
      <c r="C4325" s="86" t="s">
        <v>7555</v>
      </c>
      <c r="D4325" s="90">
        <v>50</v>
      </c>
      <c r="E4325" s="75" t="s">
        <v>5494</v>
      </c>
    </row>
    <row r="4326" spans="1:5">
      <c r="A4326" s="84">
        <v>17463362</v>
      </c>
      <c r="B4326" s="85" t="s">
        <v>3623</v>
      </c>
      <c r="C4326" s="85" t="s">
        <v>7556</v>
      </c>
      <c r="D4326" s="90">
        <v>50</v>
      </c>
      <c r="E4326" s="75" t="s">
        <v>5494</v>
      </c>
    </row>
    <row r="4327" spans="1:5">
      <c r="A4327" s="86">
        <v>202352282</v>
      </c>
      <c r="B4327" s="87" t="s">
        <v>3624</v>
      </c>
      <c r="C4327" s="86" t="s">
        <v>7557</v>
      </c>
      <c r="D4327" s="90">
        <v>50</v>
      </c>
      <c r="E4327" s="75" t="s">
        <v>5494</v>
      </c>
    </row>
    <row r="4328" spans="1:5">
      <c r="A4328" s="84">
        <v>17463363</v>
      </c>
      <c r="B4328" s="85" t="s">
        <v>3625</v>
      </c>
      <c r="C4328" s="85" t="s">
        <v>7558</v>
      </c>
      <c r="D4328" s="90">
        <v>0</v>
      </c>
      <c r="E4328" s="75" t="s">
        <v>5494</v>
      </c>
    </row>
    <row r="4329" spans="1:5">
      <c r="A4329" s="86">
        <v>202352284</v>
      </c>
      <c r="B4329" s="87" t="s">
        <v>3626</v>
      </c>
      <c r="C4329" s="86" t="s">
        <v>7559</v>
      </c>
      <c r="D4329" s="90">
        <v>0</v>
      </c>
      <c r="E4329" s="75" t="s">
        <v>5494</v>
      </c>
    </row>
    <row r="4330" spans="1:5">
      <c r="A4330" s="84">
        <v>17463364</v>
      </c>
      <c r="B4330" s="85" t="s">
        <v>3627</v>
      </c>
      <c r="C4330" s="85" t="s">
        <v>7560</v>
      </c>
      <c r="D4330" s="90">
        <v>50</v>
      </c>
      <c r="E4330" s="75" t="s">
        <v>5494</v>
      </c>
    </row>
    <row r="4331" spans="1:5">
      <c r="A4331" s="86">
        <v>202352287</v>
      </c>
      <c r="B4331" s="87" t="s">
        <v>3628</v>
      </c>
      <c r="C4331" s="86" t="s">
        <v>7561</v>
      </c>
      <c r="D4331" s="90">
        <v>50</v>
      </c>
      <c r="E4331" s="75" t="s">
        <v>5494</v>
      </c>
    </row>
    <row r="4332" spans="1:5">
      <c r="A4332" s="84">
        <v>17463365</v>
      </c>
      <c r="B4332" s="85" t="s">
        <v>3629</v>
      </c>
      <c r="C4332" s="85" t="s">
        <v>7562</v>
      </c>
      <c r="D4332" s="90">
        <v>50</v>
      </c>
      <c r="E4332" s="75" t="s">
        <v>5494</v>
      </c>
    </row>
    <row r="4333" spans="1:5">
      <c r="A4333" s="86">
        <v>202352289</v>
      </c>
      <c r="B4333" s="87" t="s">
        <v>3630</v>
      </c>
      <c r="C4333" s="86" t="s">
        <v>7563</v>
      </c>
      <c r="D4333" s="90">
        <v>50</v>
      </c>
      <c r="E4333" s="75" t="s">
        <v>5494</v>
      </c>
    </row>
    <row r="4334" spans="1:5">
      <c r="A4334" s="84">
        <v>17463366</v>
      </c>
      <c r="B4334" s="85" t="s">
        <v>3631</v>
      </c>
      <c r="C4334" s="85" t="s">
        <v>7564</v>
      </c>
      <c r="D4334" s="90">
        <v>50</v>
      </c>
      <c r="E4334" s="75" t="s">
        <v>5494</v>
      </c>
    </row>
    <row r="4335" spans="1:5">
      <c r="A4335" s="86">
        <v>202352290</v>
      </c>
      <c r="B4335" s="87" t="s">
        <v>3632</v>
      </c>
      <c r="C4335" s="86" t="s">
        <v>7565</v>
      </c>
      <c r="D4335" s="90">
        <v>50</v>
      </c>
      <c r="E4335" s="75" t="s">
        <v>5494</v>
      </c>
    </row>
    <row r="4336" spans="1:5">
      <c r="A4336" s="84">
        <v>18353771</v>
      </c>
      <c r="B4336" s="85" t="s">
        <v>3633</v>
      </c>
      <c r="C4336" s="85">
        <v>840278562448</v>
      </c>
      <c r="D4336" s="90">
        <v>50</v>
      </c>
      <c r="E4336" s="75" t="s">
        <v>5494</v>
      </c>
    </row>
    <row r="4337" spans="1:5">
      <c r="A4337" s="84">
        <v>18353772</v>
      </c>
      <c r="B4337" s="85" t="s">
        <v>3634</v>
      </c>
      <c r="C4337" s="85">
        <v>840278562455</v>
      </c>
      <c r="D4337" s="90">
        <v>50</v>
      </c>
      <c r="E4337" s="75" t="s">
        <v>5494</v>
      </c>
    </row>
    <row r="4338" spans="1:5">
      <c r="A4338" s="84">
        <v>18353773</v>
      </c>
      <c r="B4338" s="85" t="s">
        <v>3635</v>
      </c>
      <c r="C4338" s="85">
        <v>840278562462</v>
      </c>
      <c r="D4338" s="90">
        <v>50</v>
      </c>
      <c r="E4338" s="75" t="s">
        <v>5494</v>
      </c>
    </row>
    <row r="4339" spans="1:5">
      <c r="A4339" s="84">
        <v>18353774</v>
      </c>
      <c r="B4339" s="85" t="s">
        <v>3636</v>
      </c>
      <c r="C4339" s="85">
        <v>840278562479</v>
      </c>
      <c r="D4339" s="90">
        <v>50</v>
      </c>
      <c r="E4339" s="75" t="s">
        <v>5494</v>
      </c>
    </row>
    <row r="4340" spans="1:5">
      <c r="A4340" s="84">
        <v>18353775</v>
      </c>
      <c r="B4340" s="85" t="s">
        <v>3637</v>
      </c>
      <c r="C4340" s="85">
        <v>840278562486</v>
      </c>
      <c r="D4340" s="90">
        <v>50</v>
      </c>
      <c r="E4340" s="75" t="s">
        <v>5494</v>
      </c>
    </row>
    <row r="4341" spans="1:5">
      <c r="A4341" s="84">
        <v>18353776</v>
      </c>
      <c r="B4341" s="85" t="s">
        <v>3638</v>
      </c>
      <c r="C4341" s="85">
        <v>840278562493</v>
      </c>
      <c r="D4341" s="90">
        <v>50</v>
      </c>
      <c r="E4341" s="75" t="s">
        <v>5494</v>
      </c>
    </row>
    <row r="4342" spans="1:5">
      <c r="A4342" s="84">
        <v>18353777</v>
      </c>
      <c r="B4342" s="85" t="s">
        <v>3639</v>
      </c>
      <c r="C4342" s="85">
        <v>840278562509</v>
      </c>
      <c r="D4342" s="90">
        <v>50</v>
      </c>
      <c r="E4342" s="75" t="s">
        <v>5494</v>
      </c>
    </row>
    <row r="4343" spans="1:5">
      <c r="A4343" s="84">
        <v>18353778</v>
      </c>
      <c r="B4343" s="85" t="s">
        <v>3640</v>
      </c>
      <c r="C4343" s="85">
        <v>840278562516</v>
      </c>
      <c r="D4343" s="90">
        <v>50</v>
      </c>
      <c r="E4343" s="75" t="s">
        <v>5494</v>
      </c>
    </row>
    <row r="4344" spans="1:5">
      <c r="A4344" s="84">
        <v>18353779</v>
      </c>
      <c r="B4344" s="85" t="s">
        <v>3641</v>
      </c>
      <c r="C4344" s="85">
        <v>840278562523</v>
      </c>
      <c r="D4344" s="90">
        <v>50</v>
      </c>
      <c r="E4344" s="75" t="s">
        <v>5494</v>
      </c>
    </row>
    <row r="4345" spans="1:5">
      <c r="A4345" s="84">
        <v>18353780</v>
      </c>
      <c r="B4345" s="85" t="s">
        <v>3642</v>
      </c>
      <c r="C4345" s="85">
        <v>840278562530</v>
      </c>
      <c r="D4345" s="90">
        <v>50</v>
      </c>
      <c r="E4345" s="75" t="s">
        <v>5494</v>
      </c>
    </row>
    <row r="4346" spans="1:5">
      <c r="A4346" s="84">
        <v>18353781</v>
      </c>
      <c r="B4346" s="85" t="s">
        <v>3643</v>
      </c>
      <c r="C4346" s="85">
        <v>840278562547</v>
      </c>
      <c r="D4346" s="90">
        <v>50</v>
      </c>
      <c r="E4346" s="75" t="s">
        <v>5494</v>
      </c>
    </row>
    <row r="4347" spans="1:5">
      <c r="A4347" s="84">
        <v>18353782</v>
      </c>
      <c r="B4347" s="85" t="s">
        <v>3644</v>
      </c>
      <c r="C4347" s="85">
        <v>840278562554</v>
      </c>
      <c r="D4347" s="90">
        <v>50</v>
      </c>
      <c r="E4347" s="75" t="s">
        <v>5494</v>
      </c>
    </row>
    <row r="4348" spans="1:5">
      <c r="A4348" s="84">
        <v>18353783</v>
      </c>
      <c r="B4348" s="85" t="s">
        <v>3645</v>
      </c>
      <c r="C4348" s="85">
        <v>840278562561</v>
      </c>
      <c r="D4348" s="90">
        <v>50</v>
      </c>
      <c r="E4348" s="75" t="s">
        <v>5494</v>
      </c>
    </row>
    <row r="4349" spans="1:5">
      <c r="A4349" s="84">
        <v>18353784</v>
      </c>
      <c r="B4349" s="85" t="s">
        <v>3646</v>
      </c>
      <c r="C4349" s="85">
        <v>840278562578</v>
      </c>
      <c r="D4349" s="90">
        <v>50</v>
      </c>
      <c r="E4349" s="75" t="s">
        <v>5494</v>
      </c>
    </row>
    <row r="4350" spans="1:5">
      <c r="A4350" s="84">
        <v>18353785</v>
      </c>
      <c r="B4350" s="85" t="s">
        <v>3647</v>
      </c>
      <c r="C4350" s="85">
        <v>840278562585</v>
      </c>
      <c r="D4350" s="90">
        <v>50</v>
      </c>
      <c r="E4350" s="75" t="s">
        <v>5494</v>
      </c>
    </row>
    <row r="4351" spans="1:5">
      <c r="A4351" s="84">
        <v>18353786</v>
      </c>
      <c r="B4351" s="85" t="s">
        <v>3648</v>
      </c>
      <c r="C4351" s="85">
        <v>840278562592</v>
      </c>
      <c r="D4351" s="90">
        <v>50</v>
      </c>
      <c r="E4351" s="75" t="s">
        <v>5494</v>
      </c>
    </row>
    <row r="4352" spans="1:5">
      <c r="A4352" s="84">
        <v>18353787</v>
      </c>
      <c r="B4352" s="85" t="s">
        <v>3649</v>
      </c>
      <c r="C4352" s="85">
        <v>840278562608</v>
      </c>
      <c r="D4352" s="90">
        <v>50</v>
      </c>
      <c r="E4352" s="75" t="s">
        <v>5494</v>
      </c>
    </row>
    <row r="4353" spans="1:5">
      <c r="A4353" s="84">
        <v>18353788</v>
      </c>
      <c r="B4353" s="85" t="s">
        <v>3650</v>
      </c>
      <c r="C4353" s="85">
        <v>840278562615</v>
      </c>
      <c r="D4353" s="90">
        <v>50</v>
      </c>
      <c r="E4353" s="75" t="s">
        <v>5494</v>
      </c>
    </row>
    <row r="4354" spans="1:5">
      <c r="A4354" s="84">
        <v>18353789</v>
      </c>
      <c r="B4354" s="85" t="s">
        <v>3651</v>
      </c>
      <c r="C4354" s="85">
        <v>840278562622</v>
      </c>
      <c r="D4354" s="90">
        <v>50</v>
      </c>
      <c r="E4354" s="75" t="s">
        <v>5494</v>
      </c>
    </row>
    <row r="4355" spans="1:5">
      <c r="A4355" s="84">
        <v>18353790</v>
      </c>
      <c r="B4355" s="85" t="s">
        <v>3652</v>
      </c>
      <c r="C4355" s="85">
        <v>840278562639</v>
      </c>
      <c r="D4355" s="90">
        <v>50</v>
      </c>
      <c r="E4355" s="75" t="s">
        <v>5494</v>
      </c>
    </row>
    <row r="4356" spans="1:5">
      <c r="A4356" s="84">
        <v>18353791</v>
      </c>
      <c r="B4356" s="85" t="s">
        <v>3653</v>
      </c>
      <c r="C4356" s="85">
        <v>840278562646</v>
      </c>
      <c r="D4356" s="90">
        <v>50</v>
      </c>
      <c r="E4356" s="75" t="s">
        <v>5494</v>
      </c>
    </row>
    <row r="4357" spans="1:5">
      <c r="A4357" s="84">
        <v>18353792</v>
      </c>
      <c r="B4357" s="85" t="s">
        <v>3654</v>
      </c>
      <c r="C4357" s="85">
        <v>840278562653</v>
      </c>
      <c r="D4357" s="90">
        <v>50</v>
      </c>
      <c r="E4357" s="75" t="s">
        <v>5494</v>
      </c>
    </row>
    <row r="4358" spans="1:5">
      <c r="A4358" s="84">
        <v>18353793</v>
      </c>
      <c r="B4358" s="85" t="s">
        <v>3655</v>
      </c>
      <c r="C4358" s="85">
        <v>840278562660</v>
      </c>
      <c r="D4358" s="90">
        <v>50</v>
      </c>
      <c r="E4358" s="75" t="s">
        <v>5494</v>
      </c>
    </row>
    <row r="4359" spans="1:5">
      <c r="A4359" s="84">
        <v>18353794</v>
      </c>
      <c r="B4359" s="85" t="s">
        <v>3656</v>
      </c>
      <c r="C4359" s="85">
        <v>840278562677</v>
      </c>
      <c r="D4359" s="90">
        <v>50</v>
      </c>
      <c r="E4359" s="75" t="s">
        <v>5494</v>
      </c>
    </row>
    <row r="4360" spans="1:5">
      <c r="A4360" s="84">
        <v>18353795</v>
      </c>
      <c r="B4360" s="85" t="s">
        <v>3657</v>
      </c>
      <c r="C4360" s="85">
        <v>840278562684</v>
      </c>
      <c r="D4360" s="90">
        <v>50</v>
      </c>
      <c r="E4360" s="75" t="s">
        <v>5494</v>
      </c>
    </row>
    <row r="4361" spans="1:5">
      <c r="A4361" s="84">
        <v>18353796</v>
      </c>
      <c r="B4361" s="85" t="s">
        <v>3658</v>
      </c>
      <c r="C4361" s="85">
        <v>840278562691</v>
      </c>
      <c r="D4361" s="90">
        <v>50</v>
      </c>
      <c r="E4361" s="75" t="s">
        <v>5494</v>
      </c>
    </row>
    <row r="4362" spans="1:5">
      <c r="A4362" s="84">
        <v>18353797</v>
      </c>
      <c r="B4362" s="85" t="s">
        <v>3659</v>
      </c>
      <c r="C4362" s="85">
        <v>840278562707</v>
      </c>
      <c r="D4362" s="90">
        <v>50</v>
      </c>
      <c r="E4362" s="75" t="s">
        <v>5494</v>
      </c>
    </row>
    <row r="4363" spans="1:5">
      <c r="A4363" s="84">
        <v>18353798</v>
      </c>
      <c r="B4363" s="85" t="s">
        <v>3660</v>
      </c>
      <c r="C4363" s="85">
        <v>840278562714</v>
      </c>
      <c r="D4363" s="90">
        <v>50</v>
      </c>
      <c r="E4363" s="75" t="s">
        <v>5494</v>
      </c>
    </row>
    <row r="4364" spans="1:5">
      <c r="A4364" s="84">
        <v>18353799</v>
      </c>
      <c r="B4364" s="85" t="s">
        <v>3661</v>
      </c>
      <c r="C4364" s="85">
        <v>840278562721</v>
      </c>
      <c r="D4364" s="90">
        <v>50</v>
      </c>
      <c r="E4364" s="75" t="s">
        <v>5494</v>
      </c>
    </row>
    <row r="4365" spans="1:5">
      <c r="A4365" s="84">
        <v>18353800</v>
      </c>
      <c r="B4365" s="85" t="s">
        <v>3662</v>
      </c>
      <c r="C4365" s="85">
        <v>840278562738</v>
      </c>
      <c r="D4365" s="90">
        <v>50</v>
      </c>
      <c r="E4365" s="75" t="s">
        <v>5494</v>
      </c>
    </row>
    <row r="4366" spans="1:5">
      <c r="A4366" s="84">
        <v>18353801</v>
      </c>
      <c r="B4366" s="85" t="s">
        <v>3663</v>
      </c>
      <c r="C4366" s="85">
        <v>840278562745</v>
      </c>
      <c r="D4366" s="90">
        <v>50</v>
      </c>
      <c r="E4366" s="75" t="s">
        <v>5494</v>
      </c>
    </row>
    <row r="4367" spans="1:5">
      <c r="A4367" s="84">
        <v>18353802</v>
      </c>
      <c r="B4367" s="85" t="s">
        <v>3664</v>
      </c>
      <c r="C4367" s="85">
        <v>840278562752</v>
      </c>
      <c r="D4367" s="90">
        <v>50</v>
      </c>
      <c r="E4367" s="75" t="s">
        <v>5494</v>
      </c>
    </row>
    <row r="4368" spans="1:5">
      <c r="A4368" s="88">
        <v>205623371</v>
      </c>
      <c r="B4368" s="86" t="s">
        <v>8634</v>
      </c>
      <c r="C4368" s="86" t="s">
        <v>8635</v>
      </c>
      <c r="D4368" s="90">
        <v>50</v>
      </c>
      <c r="E4368" s="75" t="s">
        <v>5494</v>
      </c>
    </row>
    <row r="4369" spans="1:5">
      <c r="A4369" s="88">
        <v>205623375</v>
      </c>
      <c r="B4369" s="86" t="s">
        <v>8636</v>
      </c>
      <c r="C4369" s="86" t="s">
        <v>8637</v>
      </c>
      <c r="D4369" s="90">
        <v>50</v>
      </c>
      <c r="E4369" s="75" t="s">
        <v>5494</v>
      </c>
    </row>
    <row r="4370" spans="1:5">
      <c r="A4370" s="88">
        <v>205623377</v>
      </c>
      <c r="B4370" s="86" t="s">
        <v>8638</v>
      </c>
      <c r="C4370" s="86" t="s">
        <v>8639</v>
      </c>
      <c r="D4370" s="90">
        <v>50</v>
      </c>
      <c r="E4370" s="75" t="s">
        <v>5494</v>
      </c>
    </row>
    <row r="4371" spans="1:5">
      <c r="A4371" s="88">
        <v>205623379</v>
      </c>
      <c r="B4371" s="86" t="s">
        <v>8640</v>
      </c>
      <c r="C4371" s="86" t="s">
        <v>8641</v>
      </c>
      <c r="D4371" s="90">
        <v>50</v>
      </c>
      <c r="E4371" s="75" t="s">
        <v>5494</v>
      </c>
    </row>
    <row r="4372" spans="1:5">
      <c r="A4372" s="88">
        <v>205623384</v>
      </c>
      <c r="B4372" s="86" t="s">
        <v>8642</v>
      </c>
      <c r="C4372" s="86" t="s">
        <v>8643</v>
      </c>
      <c r="D4372" s="90">
        <v>50</v>
      </c>
      <c r="E4372" s="75" t="s">
        <v>5494</v>
      </c>
    </row>
    <row r="4373" spans="1:5">
      <c r="A4373" s="88">
        <v>205623387</v>
      </c>
      <c r="B4373" s="86" t="s">
        <v>8644</v>
      </c>
      <c r="C4373" s="86" t="s">
        <v>8645</v>
      </c>
      <c r="D4373" s="90">
        <v>0</v>
      </c>
      <c r="E4373" s="75" t="s">
        <v>5494</v>
      </c>
    </row>
    <row r="4374" spans="1:5">
      <c r="A4374" s="88">
        <v>205623396</v>
      </c>
      <c r="B4374" s="86" t="s">
        <v>8646</v>
      </c>
      <c r="C4374" s="86" t="s">
        <v>8647</v>
      </c>
      <c r="D4374" s="90">
        <v>50</v>
      </c>
      <c r="E4374" s="75" t="s">
        <v>5494</v>
      </c>
    </row>
    <row r="4375" spans="1:5">
      <c r="A4375" s="88">
        <v>205623423</v>
      </c>
      <c r="B4375" s="86" t="s">
        <v>8648</v>
      </c>
      <c r="C4375" s="86" t="s">
        <v>8649</v>
      </c>
      <c r="D4375" s="90">
        <v>50</v>
      </c>
      <c r="E4375" s="75" t="s">
        <v>5494</v>
      </c>
    </row>
    <row r="4376" spans="1:5">
      <c r="A4376" s="88">
        <v>205623428</v>
      </c>
      <c r="B4376" s="86" t="s">
        <v>8650</v>
      </c>
      <c r="C4376" s="86" t="s">
        <v>8651</v>
      </c>
      <c r="D4376" s="90">
        <v>0</v>
      </c>
      <c r="E4376" s="75" t="s">
        <v>5494</v>
      </c>
    </row>
    <row r="4377" spans="1:5">
      <c r="A4377" s="88">
        <v>205623429</v>
      </c>
      <c r="B4377" s="86" t="s">
        <v>8652</v>
      </c>
      <c r="C4377" s="86" t="s">
        <v>8653</v>
      </c>
      <c r="D4377" s="90">
        <v>1</v>
      </c>
      <c r="E4377" s="75" t="s">
        <v>5494</v>
      </c>
    </row>
    <row r="4378" spans="1:5">
      <c r="A4378" s="88">
        <v>205623430</v>
      </c>
      <c r="B4378" s="86" t="s">
        <v>8654</v>
      </c>
      <c r="C4378" s="86" t="s">
        <v>8655</v>
      </c>
      <c r="D4378" s="90">
        <v>50</v>
      </c>
      <c r="E4378" s="75" t="s">
        <v>5494</v>
      </c>
    </row>
    <row r="4379" spans="1:5">
      <c r="A4379" s="88">
        <v>205623411</v>
      </c>
      <c r="B4379" s="86" t="s">
        <v>8656</v>
      </c>
      <c r="C4379" s="86" t="s">
        <v>8657</v>
      </c>
      <c r="D4379" s="90">
        <v>50</v>
      </c>
      <c r="E4379" s="75" t="s">
        <v>5494</v>
      </c>
    </row>
    <row r="4380" spans="1:5">
      <c r="A4380" s="88">
        <v>205623401</v>
      </c>
      <c r="B4380" s="86" t="s">
        <v>8658</v>
      </c>
      <c r="C4380" s="86" t="s">
        <v>8659</v>
      </c>
      <c r="D4380" s="90">
        <v>0</v>
      </c>
      <c r="E4380" s="75" t="s">
        <v>5494</v>
      </c>
    </row>
    <row r="4381" spans="1:5">
      <c r="A4381" s="88">
        <v>205623405</v>
      </c>
      <c r="B4381" s="86" t="s">
        <v>8660</v>
      </c>
      <c r="C4381" s="86" t="s">
        <v>8661</v>
      </c>
      <c r="D4381" s="90">
        <v>50</v>
      </c>
      <c r="E4381" s="75" t="s">
        <v>5494</v>
      </c>
    </row>
    <row r="4382" spans="1:5">
      <c r="A4382" s="88">
        <v>205623415</v>
      </c>
      <c r="B4382" s="86" t="s">
        <v>8662</v>
      </c>
      <c r="C4382" s="86" t="s">
        <v>8663</v>
      </c>
      <c r="D4382" s="90">
        <v>50</v>
      </c>
      <c r="E4382" s="75" t="s">
        <v>5494</v>
      </c>
    </row>
    <row r="4383" spans="1:5">
      <c r="A4383" s="88">
        <v>205623425</v>
      </c>
      <c r="B4383" s="86" t="s">
        <v>8664</v>
      </c>
      <c r="C4383" s="86" t="s">
        <v>8665</v>
      </c>
      <c r="D4383" s="90">
        <v>50</v>
      </c>
      <c r="E4383" s="75" t="s">
        <v>5494</v>
      </c>
    </row>
    <row r="4384" spans="1:5">
      <c r="A4384" s="88">
        <v>205623426</v>
      </c>
      <c r="B4384" s="86" t="s">
        <v>8666</v>
      </c>
      <c r="C4384" s="86" t="s">
        <v>8667</v>
      </c>
      <c r="D4384" s="90">
        <v>50</v>
      </c>
      <c r="E4384" s="75" t="s">
        <v>5494</v>
      </c>
    </row>
    <row r="4385" spans="1:5">
      <c r="A4385" s="88">
        <v>205623382</v>
      </c>
      <c r="B4385" s="86" t="s">
        <v>8668</v>
      </c>
      <c r="C4385" s="86" t="s">
        <v>8669</v>
      </c>
      <c r="D4385" s="90">
        <v>50</v>
      </c>
      <c r="E4385" s="75" t="s">
        <v>5494</v>
      </c>
    </row>
    <row r="4386" spans="1:5">
      <c r="A4386" s="88">
        <v>205623380</v>
      </c>
      <c r="B4386" s="86" t="s">
        <v>8670</v>
      </c>
      <c r="C4386" s="86" t="s">
        <v>8671</v>
      </c>
      <c r="D4386" s="90">
        <v>50</v>
      </c>
      <c r="E4386" s="75" t="s">
        <v>5494</v>
      </c>
    </row>
    <row r="4387" spans="1:5">
      <c r="A4387" s="88">
        <v>205623385</v>
      </c>
      <c r="B4387" s="86" t="s">
        <v>8672</v>
      </c>
      <c r="C4387" s="86" t="s">
        <v>8673</v>
      </c>
      <c r="D4387" s="90">
        <v>50</v>
      </c>
      <c r="E4387" s="75" t="s">
        <v>5494</v>
      </c>
    </row>
    <row r="4388" spans="1:5">
      <c r="A4388" s="88">
        <v>205623388</v>
      </c>
      <c r="B4388" s="86" t="s">
        <v>8674</v>
      </c>
      <c r="C4388" s="86" t="s">
        <v>8675</v>
      </c>
      <c r="D4388" s="90">
        <v>50</v>
      </c>
      <c r="E4388" s="75" t="s">
        <v>5494</v>
      </c>
    </row>
    <row r="4389" spans="1:5">
      <c r="A4389" s="88">
        <v>205623392</v>
      </c>
      <c r="B4389" s="86" t="s">
        <v>8676</v>
      </c>
      <c r="C4389" s="86" t="s">
        <v>8677</v>
      </c>
      <c r="D4389" s="90">
        <v>0</v>
      </c>
      <c r="E4389" s="75" t="s">
        <v>5494</v>
      </c>
    </row>
    <row r="4390" spans="1:5">
      <c r="A4390" s="88">
        <v>205623398</v>
      </c>
      <c r="B4390" s="86" t="s">
        <v>8678</v>
      </c>
      <c r="C4390" s="86" t="s">
        <v>8679</v>
      </c>
      <c r="D4390" s="90">
        <v>50</v>
      </c>
      <c r="E4390" s="75" t="s">
        <v>5494</v>
      </c>
    </row>
    <row r="4391" spans="1:5">
      <c r="A4391" s="88">
        <v>205623400</v>
      </c>
      <c r="B4391" s="86" t="s">
        <v>8680</v>
      </c>
      <c r="C4391" s="86" t="s">
        <v>8681</v>
      </c>
      <c r="D4391" s="90">
        <v>50</v>
      </c>
      <c r="E4391" s="75" t="s">
        <v>5494</v>
      </c>
    </row>
    <row r="4392" spans="1:5">
      <c r="A4392" s="88">
        <v>205623407</v>
      </c>
      <c r="B4392" s="86" t="s">
        <v>8682</v>
      </c>
      <c r="C4392" s="86" t="s">
        <v>8683</v>
      </c>
      <c r="D4392" s="90">
        <v>50</v>
      </c>
      <c r="E4392" s="75" t="s">
        <v>5494</v>
      </c>
    </row>
    <row r="4393" spans="1:5">
      <c r="A4393" s="88">
        <v>205623409</v>
      </c>
      <c r="B4393" s="86" t="s">
        <v>8684</v>
      </c>
      <c r="C4393" s="86" t="s">
        <v>8685</v>
      </c>
      <c r="D4393" s="90">
        <v>50</v>
      </c>
      <c r="E4393" s="75" t="s">
        <v>5494</v>
      </c>
    </row>
    <row r="4394" spans="1:5">
      <c r="A4394" s="88">
        <v>205623413</v>
      </c>
      <c r="B4394" s="86" t="s">
        <v>8686</v>
      </c>
      <c r="C4394" s="86" t="s">
        <v>8687</v>
      </c>
      <c r="D4394" s="90">
        <v>50</v>
      </c>
      <c r="E4394" s="75" t="s">
        <v>5494</v>
      </c>
    </row>
    <row r="4395" spans="1:5">
      <c r="A4395" s="88">
        <v>205623417</v>
      </c>
      <c r="B4395" s="86" t="s">
        <v>8688</v>
      </c>
      <c r="C4395" s="86" t="s">
        <v>8689</v>
      </c>
      <c r="D4395" s="90">
        <v>0</v>
      </c>
      <c r="E4395" s="75" t="s">
        <v>5494</v>
      </c>
    </row>
    <row r="4396" spans="1:5">
      <c r="A4396" s="88">
        <v>205623419</v>
      </c>
      <c r="B4396" s="86" t="s">
        <v>8690</v>
      </c>
      <c r="C4396" s="86" t="s">
        <v>8691</v>
      </c>
      <c r="D4396" s="90">
        <v>50</v>
      </c>
      <c r="E4396" s="75" t="s">
        <v>5494</v>
      </c>
    </row>
    <row r="4397" spans="1:5">
      <c r="A4397" s="88">
        <v>205623421</v>
      </c>
      <c r="B4397" s="86" t="s">
        <v>8692</v>
      </c>
      <c r="C4397" s="86" t="s">
        <v>8693</v>
      </c>
      <c r="D4397" s="90">
        <v>50</v>
      </c>
      <c r="E4397" s="75" t="s">
        <v>5494</v>
      </c>
    </row>
    <row r="4398" spans="1:5">
      <c r="A4398" s="88">
        <v>205623424</v>
      </c>
      <c r="B4398" s="86" t="s">
        <v>8694</v>
      </c>
      <c r="C4398" s="86" t="s">
        <v>8695</v>
      </c>
      <c r="D4398" s="90">
        <v>0</v>
      </c>
      <c r="E4398" s="75" t="s">
        <v>5494</v>
      </c>
    </row>
    <row r="4399" spans="1:5">
      <c r="A4399" s="88">
        <v>205623367</v>
      </c>
      <c r="B4399" s="86" t="s">
        <v>8696</v>
      </c>
      <c r="C4399" s="86" t="s">
        <v>8697</v>
      </c>
      <c r="D4399" s="90">
        <v>50</v>
      </c>
      <c r="E4399" s="75" t="s">
        <v>5494</v>
      </c>
    </row>
    <row r="4400" spans="1:5">
      <c r="A4400" s="88">
        <v>205623576</v>
      </c>
      <c r="B4400" s="86" t="s">
        <v>8698</v>
      </c>
      <c r="C4400" s="86" t="s">
        <v>8699</v>
      </c>
      <c r="D4400" s="90">
        <v>50</v>
      </c>
      <c r="E4400" s="75" t="s">
        <v>5494</v>
      </c>
    </row>
    <row r="4401" spans="1:5">
      <c r="A4401" s="88">
        <v>205623578</v>
      </c>
      <c r="B4401" s="86" t="s">
        <v>8700</v>
      </c>
      <c r="C4401" s="86" t="s">
        <v>8701</v>
      </c>
      <c r="D4401" s="90">
        <v>50</v>
      </c>
      <c r="E4401" s="75" t="s">
        <v>5494</v>
      </c>
    </row>
    <row r="4402" spans="1:5">
      <c r="A4402" s="88">
        <v>205623580</v>
      </c>
      <c r="B4402" s="86" t="s">
        <v>8702</v>
      </c>
      <c r="C4402" s="86" t="s">
        <v>8703</v>
      </c>
      <c r="D4402" s="90">
        <v>50</v>
      </c>
      <c r="E4402" s="75" t="s">
        <v>5494</v>
      </c>
    </row>
    <row r="4403" spans="1:5">
      <c r="A4403" s="88">
        <v>205623583</v>
      </c>
      <c r="B4403" s="86" t="s">
        <v>8704</v>
      </c>
      <c r="C4403" s="86" t="s">
        <v>8705</v>
      </c>
      <c r="D4403" s="90">
        <v>50</v>
      </c>
      <c r="E4403" s="75" t="s">
        <v>5494</v>
      </c>
    </row>
    <row r="4404" spans="1:5">
      <c r="A4404" s="88">
        <v>205623586</v>
      </c>
      <c r="B4404" s="86" t="s">
        <v>8706</v>
      </c>
      <c r="C4404" s="86" t="s">
        <v>8707</v>
      </c>
      <c r="D4404" s="90">
        <v>50</v>
      </c>
      <c r="E4404" s="75" t="s">
        <v>5494</v>
      </c>
    </row>
    <row r="4405" spans="1:5">
      <c r="A4405" s="88">
        <v>205623587</v>
      </c>
      <c r="B4405" s="86" t="s">
        <v>8708</v>
      </c>
      <c r="C4405" s="86" t="s">
        <v>8709</v>
      </c>
      <c r="D4405" s="90">
        <v>50</v>
      </c>
      <c r="E4405" s="75" t="s">
        <v>5494</v>
      </c>
    </row>
    <row r="4406" spans="1:5">
      <c r="A4406" s="88">
        <v>205623572</v>
      </c>
      <c r="B4406" s="86" t="s">
        <v>8710</v>
      </c>
      <c r="C4406" s="86" t="s">
        <v>8711</v>
      </c>
      <c r="D4406" s="90">
        <v>50</v>
      </c>
      <c r="E4406" s="75" t="s">
        <v>5494</v>
      </c>
    </row>
    <row r="4407" spans="1:5">
      <c r="A4407" s="88">
        <v>205623573</v>
      </c>
      <c r="B4407" s="86" t="s">
        <v>8712</v>
      </c>
      <c r="C4407" s="86" t="s">
        <v>8713</v>
      </c>
      <c r="D4407" s="90">
        <v>50</v>
      </c>
      <c r="E4407" s="75" t="s">
        <v>5494</v>
      </c>
    </row>
    <row r="4408" spans="1:5">
      <c r="A4408" s="88">
        <v>205623575</v>
      </c>
      <c r="B4408" s="86" t="s">
        <v>8714</v>
      </c>
      <c r="C4408" s="86" t="s">
        <v>8715</v>
      </c>
      <c r="D4408" s="90">
        <v>50</v>
      </c>
      <c r="E4408" s="75" t="s">
        <v>5494</v>
      </c>
    </row>
    <row r="4409" spans="1:5">
      <c r="A4409" s="88">
        <v>205623579</v>
      </c>
      <c r="B4409" s="86" t="s">
        <v>8716</v>
      </c>
      <c r="C4409" s="86" t="s">
        <v>8717</v>
      </c>
      <c r="D4409" s="90">
        <v>50</v>
      </c>
      <c r="E4409" s="75" t="s">
        <v>5494</v>
      </c>
    </row>
    <row r="4410" spans="1:5">
      <c r="A4410" s="88">
        <v>205623582</v>
      </c>
      <c r="B4410" s="86" t="s">
        <v>8718</v>
      </c>
      <c r="C4410" s="86" t="s">
        <v>8719</v>
      </c>
      <c r="D4410" s="90">
        <v>50</v>
      </c>
      <c r="E4410" s="75" t="s">
        <v>5494</v>
      </c>
    </row>
    <row r="4411" spans="1:5">
      <c r="A4411" s="88">
        <v>205623585</v>
      </c>
      <c r="B4411" s="86" t="s">
        <v>8720</v>
      </c>
      <c r="C4411" s="86" t="s">
        <v>8721</v>
      </c>
      <c r="D4411" s="90">
        <v>50</v>
      </c>
      <c r="E4411" s="75" t="s">
        <v>5494</v>
      </c>
    </row>
    <row r="4412" spans="1:5">
      <c r="A4412" s="88">
        <v>205623588</v>
      </c>
      <c r="B4412" s="86" t="s">
        <v>8722</v>
      </c>
      <c r="C4412" s="86" t="s">
        <v>8723</v>
      </c>
      <c r="D4412" s="90">
        <v>50</v>
      </c>
      <c r="E4412" s="75" t="s">
        <v>5494</v>
      </c>
    </row>
    <row r="4413" spans="1:5">
      <c r="A4413" s="88">
        <v>205623593</v>
      </c>
      <c r="B4413" s="86" t="s">
        <v>8724</v>
      </c>
      <c r="C4413" s="86" t="s">
        <v>8725</v>
      </c>
      <c r="D4413" s="90">
        <v>50</v>
      </c>
      <c r="E4413" s="75" t="s">
        <v>5494</v>
      </c>
    </row>
    <row r="4414" spans="1:5">
      <c r="A4414" s="88">
        <v>205623569</v>
      </c>
      <c r="B4414" s="86" t="s">
        <v>8726</v>
      </c>
      <c r="C4414" s="86" t="s">
        <v>8727</v>
      </c>
      <c r="D4414" s="90">
        <v>50</v>
      </c>
      <c r="E4414" s="75" t="s">
        <v>5494</v>
      </c>
    </row>
    <row r="4415" spans="1:5">
      <c r="A4415" s="88">
        <v>205623570</v>
      </c>
      <c r="B4415" s="86" t="s">
        <v>8728</v>
      </c>
      <c r="C4415" s="86" t="s">
        <v>8729</v>
      </c>
      <c r="D4415" s="90">
        <v>50</v>
      </c>
      <c r="E4415" s="75" t="s">
        <v>5494</v>
      </c>
    </row>
    <row r="4416" spans="1:5">
      <c r="A4416" s="88">
        <v>205623577</v>
      </c>
      <c r="B4416" s="86" t="s">
        <v>8730</v>
      </c>
      <c r="C4416" s="86" t="s">
        <v>8731</v>
      </c>
      <c r="D4416" s="90">
        <v>50</v>
      </c>
      <c r="E4416" s="75" t="s">
        <v>5494</v>
      </c>
    </row>
    <row r="4417" spans="1:5">
      <c r="A4417" s="88">
        <v>205623581</v>
      </c>
      <c r="B4417" s="86" t="s">
        <v>8732</v>
      </c>
      <c r="C4417" s="86" t="s">
        <v>8733</v>
      </c>
      <c r="D4417" s="90">
        <v>50</v>
      </c>
      <c r="E4417" s="75" t="s">
        <v>5494</v>
      </c>
    </row>
    <row r="4418" spans="1:5">
      <c r="A4418" s="88">
        <v>205623584</v>
      </c>
      <c r="B4418" s="86" t="s">
        <v>8734</v>
      </c>
      <c r="C4418" s="86" t="s">
        <v>8735</v>
      </c>
      <c r="D4418" s="90">
        <v>50</v>
      </c>
      <c r="E4418" s="75" t="s">
        <v>5494</v>
      </c>
    </row>
    <row r="4419" spans="1:5">
      <c r="A4419" s="88">
        <v>205623589</v>
      </c>
      <c r="B4419" s="86" t="s">
        <v>8736</v>
      </c>
      <c r="C4419" s="86" t="s">
        <v>8737</v>
      </c>
      <c r="D4419" s="90">
        <v>50</v>
      </c>
      <c r="E4419" s="75" t="s">
        <v>5494</v>
      </c>
    </row>
    <row r="4420" spans="1:5">
      <c r="A4420" s="88">
        <v>205623590</v>
      </c>
      <c r="B4420" s="86" t="s">
        <v>8738</v>
      </c>
      <c r="C4420" s="86" t="s">
        <v>8739</v>
      </c>
      <c r="D4420" s="90">
        <v>50</v>
      </c>
      <c r="E4420" s="75" t="s">
        <v>5494</v>
      </c>
    </row>
    <row r="4421" spans="1:5">
      <c r="A4421" s="88">
        <v>205623591</v>
      </c>
      <c r="B4421" s="86" t="s">
        <v>8740</v>
      </c>
      <c r="C4421" s="86" t="s">
        <v>8741</v>
      </c>
      <c r="D4421" s="90">
        <v>50</v>
      </c>
      <c r="E4421" s="75" t="s">
        <v>5494</v>
      </c>
    </row>
    <row r="4422" spans="1:5">
      <c r="A4422" s="88">
        <v>205623595</v>
      </c>
      <c r="B4422" s="86" t="s">
        <v>8742</v>
      </c>
      <c r="C4422" s="86" t="s">
        <v>8743</v>
      </c>
      <c r="D4422" s="90">
        <v>50</v>
      </c>
      <c r="E4422" s="75" t="s">
        <v>5494</v>
      </c>
    </row>
    <row r="4423" spans="1:5">
      <c r="A4423" s="88">
        <v>205623597</v>
      </c>
      <c r="B4423" s="86" t="s">
        <v>8744</v>
      </c>
      <c r="C4423" s="86" t="s">
        <v>8745</v>
      </c>
      <c r="D4423" s="90">
        <v>50</v>
      </c>
      <c r="E4423" s="75" t="s">
        <v>5494</v>
      </c>
    </row>
    <row r="4424" spans="1:5">
      <c r="A4424" s="88">
        <v>205623599</v>
      </c>
      <c r="B4424" s="86" t="s">
        <v>8746</v>
      </c>
      <c r="C4424" s="86" t="s">
        <v>8747</v>
      </c>
      <c r="D4424" s="90">
        <v>50</v>
      </c>
      <c r="E4424" s="75" t="s">
        <v>5494</v>
      </c>
    </row>
    <row r="4425" spans="1:5">
      <c r="A4425" s="88">
        <v>205623600</v>
      </c>
      <c r="B4425" s="86" t="s">
        <v>8748</v>
      </c>
      <c r="C4425" s="86" t="s">
        <v>8749</v>
      </c>
      <c r="D4425" s="90">
        <v>50</v>
      </c>
      <c r="E4425" s="75" t="s">
        <v>5494</v>
      </c>
    </row>
    <row r="4426" spans="1:5">
      <c r="A4426" s="88">
        <v>205623601</v>
      </c>
      <c r="B4426" s="86" t="s">
        <v>8750</v>
      </c>
      <c r="C4426" s="86" t="s">
        <v>8751</v>
      </c>
      <c r="D4426" s="90">
        <v>50</v>
      </c>
      <c r="E4426" s="75" t="s">
        <v>5494</v>
      </c>
    </row>
    <row r="4427" spans="1:5">
      <c r="A4427" s="88">
        <v>205623602</v>
      </c>
      <c r="B4427" s="86" t="s">
        <v>8752</v>
      </c>
      <c r="C4427" s="86" t="s">
        <v>8753</v>
      </c>
      <c r="D4427" s="90">
        <v>50</v>
      </c>
      <c r="E4427" s="75" t="s">
        <v>5494</v>
      </c>
    </row>
    <row r="4428" spans="1:5">
      <c r="A4428" s="88">
        <v>205623604</v>
      </c>
      <c r="B4428" s="86" t="s">
        <v>8754</v>
      </c>
      <c r="C4428" s="86" t="s">
        <v>8755</v>
      </c>
      <c r="D4428" s="90">
        <v>50</v>
      </c>
      <c r="E4428" s="75" t="s">
        <v>5494</v>
      </c>
    </row>
    <row r="4429" spans="1:5">
      <c r="A4429" s="88">
        <v>205623612</v>
      </c>
      <c r="B4429" s="86" t="s">
        <v>8756</v>
      </c>
      <c r="C4429" s="86" t="s">
        <v>8757</v>
      </c>
      <c r="D4429" s="90">
        <v>50</v>
      </c>
      <c r="E4429" s="75" t="s">
        <v>5494</v>
      </c>
    </row>
    <row r="4430" spans="1:5">
      <c r="A4430" s="88">
        <v>205623610</v>
      </c>
      <c r="B4430" s="86" t="s">
        <v>8758</v>
      </c>
      <c r="C4430" s="86" t="s">
        <v>8759</v>
      </c>
      <c r="D4430" s="90">
        <v>50</v>
      </c>
      <c r="E4430" s="75" t="s">
        <v>5494</v>
      </c>
    </row>
    <row r="4431" spans="1:5">
      <c r="A4431" s="88">
        <v>205623544</v>
      </c>
      <c r="B4431" s="86" t="s">
        <v>8760</v>
      </c>
      <c r="C4431" s="86" t="s">
        <v>8761</v>
      </c>
      <c r="D4431" s="90">
        <v>50</v>
      </c>
      <c r="E4431" s="75" t="s">
        <v>5494</v>
      </c>
    </row>
    <row r="4432" spans="1:5">
      <c r="A4432" s="84">
        <v>16898403</v>
      </c>
      <c r="B4432" s="85" t="s">
        <v>3692</v>
      </c>
      <c r="C4432" s="85">
        <v>840118758123</v>
      </c>
      <c r="D4432" s="90">
        <v>50</v>
      </c>
      <c r="E4432" s="75" t="s">
        <v>5494</v>
      </c>
    </row>
    <row r="4433" spans="1:5">
      <c r="A4433" s="84">
        <v>16898404</v>
      </c>
      <c r="B4433" s="85" t="s">
        <v>3693</v>
      </c>
      <c r="C4433" s="85">
        <v>840118759984</v>
      </c>
      <c r="D4433" s="90">
        <v>50</v>
      </c>
      <c r="E4433" s="75" t="s">
        <v>5494</v>
      </c>
    </row>
    <row r="4434" spans="1:5">
      <c r="A4434" s="84">
        <v>16898405</v>
      </c>
      <c r="B4434" s="85" t="s">
        <v>3694</v>
      </c>
      <c r="C4434" s="85">
        <v>840118758185</v>
      </c>
      <c r="D4434" s="90">
        <v>50</v>
      </c>
      <c r="E4434" s="75" t="s">
        <v>5494</v>
      </c>
    </row>
    <row r="4435" spans="1:5">
      <c r="A4435" s="84">
        <v>16898406</v>
      </c>
      <c r="B4435" s="85" t="s">
        <v>3695</v>
      </c>
      <c r="C4435" s="85">
        <v>840118760041</v>
      </c>
      <c r="D4435" s="90">
        <v>50</v>
      </c>
      <c r="E4435" s="75" t="s">
        <v>5494</v>
      </c>
    </row>
    <row r="4436" spans="1:5">
      <c r="A4436" s="84">
        <v>16898407</v>
      </c>
      <c r="B4436" s="85" t="s">
        <v>3696</v>
      </c>
      <c r="C4436" s="85">
        <v>840118758246</v>
      </c>
      <c r="D4436" s="90">
        <v>50</v>
      </c>
      <c r="E4436" s="75" t="s">
        <v>5494</v>
      </c>
    </row>
    <row r="4437" spans="1:5">
      <c r="A4437" s="84">
        <v>16898408</v>
      </c>
      <c r="B4437" s="85" t="s">
        <v>3697</v>
      </c>
      <c r="C4437" s="85">
        <v>840118760102</v>
      </c>
      <c r="D4437" s="90">
        <v>50</v>
      </c>
      <c r="E4437" s="75" t="s">
        <v>5494</v>
      </c>
    </row>
    <row r="4438" spans="1:5">
      <c r="A4438" s="84">
        <v>16898409</v>
      </c>
      <c r="B4438" s="85" t="s">
        <v>3698</v>
      </c>
      <c r="C4438" s="85">
        <v>840118758307</v>
      </c>
      <c r="D4438" s="90">
        <v>50</v>
      </c>
      <c r="E4438" s="75" t="s">
        <v>5494</v>
      </c>
    </row>
    <row r="4439" spans="1:5">
      <c r="A4439" s="84">
        <v>16898410</v>
      </c>
      <c r="B4439" s="85" t="s">
        <v>3699</v>
      </c>
      <c r="C4439" s="85">
        <v>840118760164</v>
      </c>
      <c r="D4439" s="90">
        <v>50</v>
      </c>
      <c r="E4439" s="75" t="s">
        <v>5494</v>
      </c>
    </row>
    <row r="4440" spans="1:5">
      <c r="A4440" s="84">
        <v>16898411</v>
      </c>
      <c r="B4440" s="85" t="s">
        <v>3700</v>
      </c>
      <c r="C4440" s="85">
        <v>840118758369</v>
      </c>
      <c r="D4440" s="90">
        <v>50</v>
      </c>
      <c r="E4440" s="75" t="s">
        <v>5494</v>
      </c>
    </row>
    <row r="4441" spans="1:5">
      <c r="A4441" s="84">
        <v>16898412</v>
      </c>
      <c r="B4441" s="85" t="s">
        <v>3701</v>
      </c>
      <c r="C4441" s="85">
        <v>840118760225</v>
      </c>
      <c r="D4441" s="90">
        <v>50</v>
      </c>
      <c r="E4441" s="75" t="s">
        <v>5494</v>
      </c>
    </row>
    <row r="4442" spans="1:5">
      <c r="A4442" s="84">
        <v>16898413</v>
      </c>
      <c r="B4442" s="85" t="s">
        <v>3702</v>
      </c>
      <c r="C4442" s="85">
        <v>840118758420</v>
      </c>
      <c r="D4442" s="90">
        <v>50</v>
      </c>
      <c r="E4442" s="75" t="s">
        <v>5494</v>
      </c>
    </row>
    <row r="4443" spans="1:5">
      <c r="A4443" s="84">
        <v>16898414</v>
      </c>
      <c r="B4443" s="85" t="s">
        <v>3703</v>
      </c>
      <c r="C4443" s="85">
        <v>840118760287</v>
      </c>
      <c r="D4443" s="90">
        <v>50</v>
      </c>
      <c r="E4443" s="75" t="s">
        <v>5494</v>
      </c>
    </row>
    <row r="4444" spans="1:5">
      <c r="A4444" s="84">
        <v>16898415</v>
      </c>
      <c r="B4444" s="85" t="s">
        <v>3704</v>
      </c>
      <c r="C4444" s="85">
        <v>840118758482</v>
      </c>
      <c r="D4444" s="90">
        <v>50</v>
      </c>
      <c r="E4444" s="75" t="s">
        <v>5494</v>
      </c>
    </row>
    <row r="4445" spans="1:5">
      <c r="A4445" s="84">
        <v>16898416</v>
      </c>
      <c r="B4445" s="85" t="s">
        <v>3705</v>
      </c>
      <c r="C4445" s="85">
        <v>840118760348</v>
      </c>
      <c r="D4445" s="90">
        <v>50</v>
      </c>
      <c r="E4445" s="75" t="s">
        <v>5494</v>
      </c>
    </row>
    <row r="4446" spans="1:5">
      <c r="A4446" s="84">
        <v>16898417</v>
      </c>
      <c r="B4446" s="85" t="s">
        <v>3706</v>
      </c>
      <c r="C4446" s="85">
        <v>840118758543</v>
      </c>
      <c r="D4446" s="90">
        <v>50</v>
      </c>
      <c r="E4446" s="75" t="s">
        <v>5494</v>
      </c>
    </row>
    <row r="4447" spans="1:5">
      <c r="A4447" s="84">
        <v>16898418</v>
      </c>
      <c r="B4447" s="85" t="s">
        <v>3707</v>
      </c>
      <c r="C4447" s="85">
        <v>840118760409</v>
      </c>
      <c r="D4447" s="90">
        <v>50</v>
      </c>
      <c r="E4447" s="75" t="s">
        <v>5494</v>
      </c>
    </row>
    <row r="4448" spans="1:5">
      <c r="A4448" s="84">
        <v>16898419</v>
      </c>
      <c r="B4448" s="85" t="s">
        <v>3708</v>
      </c>
      <c r="C4448" s="85">
        <v>840118758604</v>
      </c>
      <c r="D4448" s="90">
        <v>50</v>
      </c>
      <c r="E4448" s="75" t="s">
        <v>5494</v>
      </c>
    </row>
    <row r="4449" spans="1:5">
      <c r="A4449" s="84">
        <v>16898420</v>
      </c>
      <c r="B4449" s="85" t="s">
        <v>3709</v>
      </c>
      <c r="C4449" s="85">
        <v>840118760461</v>
      </c>
      <c r="D4449" s="90">
        <v>50</v>
      </c>
      <c r="E4449" s="75" t="s">
        <v>5494</v>
      </c>
    </row>
    <row r="4450" spans="1:5">
      <c r="A4450" s="84">
        <v>16898421</v>
      </c>
      <c r="B4450" s="85" t="s">
        <v>3710</v>
      </c>
      <c r="C4450" s="85">
        <v>840118758666</v>
      </c>
      <c r="D4450" s="90">
        <v>50</v>
      </c>
      <c r="E4450" s="75" t="s">
        <v>5494</v>
      </c>
    </row>
    <row r="4451" spans="1:5">
      <c r="A4451" s="84">
        <v>16898422</v>
      </c>
      <c r="B4451" s="85" t="s">
        <v>3711</v>
      </c>
      <c r="C4451" s="85">
        <v>840118760522</v>
      </c>
      <c r="D4451" s="90">
        <v>50</v>
      </c>
      <c r="E4451" s="75" t="s">
        <v>5494</v>
      </c>
    </row>
    <row r="4452" spans="1:5">
      <c r="A4452" s="84">
        <v>16898423</v>
      </c>
      <c r="B4452" s="85" t="s">
        <v>3712</v>
      </c>
      <c r="C4452" s="85">
        <v>840118758727</v>
      </c>
      <c r="D4452" s="90">
        <v>50</v>
      </c>
      <c r="E4452" s="75" t="s">
        <v>5494</v>
      </c>
    </row>
    <row r="4453" spans="1:5">
      <c r="A4453" s="84">
        <v>16898424</v>
      </c>
      <c r="B4453" s="85" t="s">
        <v>3713</v>
      </c>
      <c r="C4453" s="85">
        <v>840118760584</v>
      </c>
      <c r="D4453" s="90">
        <v>50</v>
      </c>
      <c r="E4453" s="75" t="s">
        <v>5494</v>
      </c>
    </row>
    <row r="4454" spans="1:5">
      <c r="A4454" s="84">
        <v>16898425</v>
      </c>
      <c r="B4454" s="85" t="s">
        <v>3714</v>
      </c>
      <c r="C4454" s="85">
        <v>840118758789</v>
      </c>
      <c r="D4454" s="90">
        <v>50</v>
      </c>
      <c r="E4454" s="75" t="s">
        <v>5494</v>
      </c>
    </row>
    <row r="4455" spans="1:5">
      <c r="A4455" s="84">
        <v>16898426</v>
      </c>
      <c r="B4455" s="85" t="s">
        <v>3715</v>
      </c>
      <c r="C4455" s="85">
        <v>840118760645</v>
      </c>
      <c r="D4455" s="90">
        <v>50</v>
      </c>
      <c r="E4455" s="75" t="s">
        <v>5494</v>
      </c>
    </row>
    <row r="4456" spans="1:5">
      <c r="A4456" s="84">
        <v>16898427</v>
      </c>
      <c r="B4456" s="85" t="s">
        <v>3716</v>
      </c>
      <c r="C4456" s="85">
        <v>840118758840</v>
      </c>
      <c r="D4456" s="90">
        <v>50</v>
      </c>
      <c r="E4456" s="75" t="s">
        <v>5494</v>
      </c>
    </row>
    <row r="4457" spans="1:5">
      <c r="A4457" s="84">
        <v>16898428</v>
      </c>
      <c r="B4457" s="85" t="s">
        <v>3717</v>
      </c>
      <c r="C4457" s="85">
        <v>840118760706</v>
      </c>
      <c r="D4457" s="90">
        <v>50</v>
      </c>
      <c r="E4457" s="75" t="s">
        <v>5494</v>
      </c>
    </row>
    <row r="4458" spans="1:5">
      <c r="A4458" s="84">
        <v>16898429</v>
      </c>
      <c r="B4458" s="85" t="s">
        <v>3718</v>
      </c>
      <c r="C4458" s="85">
        <v>840118758901</v>
      </c>
      <c r="D4458" s="90">
        <v>50</v>
      </c>
      <c r="E4458" s="75" t="s">
        <v>5494</v>
      </c>
    </row>
    <row r="4459" spans="1:5">
      <c r="A4459" s="84">
        <v>16898430</v>
      </c>
      <c r="B4459" s="85" t="s">
        <v>3719</v>
      </c>
      <c r="C4459" s="85">
        <v>840118760768</v>
      </c>
      <c r="D4459" s="90">
        <v>50</v>
      </c>
      <c r="E4459" s="75" t="s">
        <v>5494</v>
      </c>
    </row>
    <row r="4460" spans="1:5">
      <c r="A4460" s="84">
        <v>16898432</v>
      </c>
      <c r="B4460" s="85" t="s">
        <v>3720</v>
      </c>
      <c r="C4460" s="85">
        <v>840118758963</v>
      </c>
      <c r="D4460" s="90">
        <v>50</v>
      </c>
      <c r="E4460" s="75" t="s">
        <v>5494</v>
      </c>
    </row>
    <row r="4461" spans="1:5">
      <c r="A4461" s="84">
        <v>16898433</v>
      </c>
      <c r="B4461" s="85" t="s">
        <v>3721</v>
      </c>
      <c r="C4461" s="85">
        <v>840118760829</v>
      </c>
      <c r="D4461" s="90">
        <v>50</v>
      </c>
      <c r="E4461" s="75" t="s">
        <v>5494</v>
      </c>
    </row>
    <row r="4462" spans="1:5">
      <c r="A4462" s="84">
        <v>16898436</v>
      </c>
      <c r="B4462" s="85" t="s">
        <v>3722</v>
      </c>
      <c r="C4462" s="85">
        <v>840118759021</v>
      </c>
      <c r="D4462" s="90">
        <v>50</v>
      </c>
      <c r="E4462" s="75" t="s">
        <v>5494</v>
      </c>
    </row>
    <row r="4463" spans="1:5">
      <c r="A4463" s="84">
        <v>16898437</v>
      </c>
      <c r="B4463" s="85" t="s">
        <v>3723</v>
      </c>
      <c r="C4463" s="85">
        <v>840118760881</v>
      </c>
      <c r="D4463" s="90">
        <v>50</v>
      </c>
      <c r="E4463" s="75" t="s">
        <v>5494</v>
      </c>
    </row>
    <row r="4464" spans="1:5">
      <c r="A4464" s="84">
        <v>16898440</v>
      </c>
      <c r="B4464" s="85" t="s">
        <v>3724</v>
      </c>
      <c r="C4464" s="85">
        <v>840118759083</v>
      </c>
      <c r="D4464" s="90">
        <v>50</v>
      </c>
      <c r="E4464" s="75" t="s">
        <v>5494</v>
      </c>
    </row>
    <row r="4465" spans="1:5">
      <c r="A4465" s="84">
        <v>16898441</v>
      </c>
      <c r="B4465" s="85" t="s">
        <v>3725</v>
      </c>
      <c r="C4465" s="85">
        <v>840118760942</v>
      </c>
      <c r="D4465" s="90">
        <v>50</v>
      </c>
      <c r="E4465" s="75" t="s">
        <v>5494</v>
      </c>
    </row>
    <row r="4466" spans="1:5">
      <c r="A4466" s="84">
        <v>16898444</v>
      </c>
      <c r="B4466" s="85" t="s">
        <v>3726</v>
      </c>
      <c r="C4466" s="85">
        <v>840118785693</v>
      </c>
      <c r="D4466" s="90">
        <v>50</v>
      </c>
      <c r="E4466" s="75" t="s">
        <v>5494</v>
      </c>
    </row>
    <row r="4467" spans="1:5">
      <c r="A4467" s="84">
        <v>16898445</v>
      </c>
      <c r="B4467" s="85" t="s">
        <v>3727</v>
      </c>
      <c r="C4467" s="85">
        <v>840118785716</v>
      </c>
      <c r="D4467" s="90">
        <v>50</v>
      </c>
      <c r="E4467" s="75" t="s">
        <v>5494</v>
      </c>
    </row>
    <row r="4468" spans="1:5">
      <c r="A4468" s="84">
        <v>16898448</v>
      </c>
      <c r="B4468" s="85" t="s">
        <v>3728</v>
      </c>
      <c r="C4468" s="85">
        <v>840118759564</v>
      </c>
      <c r="D4468" s="90">
        <v>50</v>
      </c>
      <c r="E4468" s="75" t="s">
        <v>5494</v>
      </c>
    </row>
    <row r="4469" spans="1:5">
      <c r="A4469" s="84">
        <v>16898449</v>
      </c>
      <c r="B4469" s="85" t="s">
        <v>3729</v>
      </c>
      <c r="C4469" s="85">
        <v>840118761420</v>
      </c>
      <c r="D4469" s="90">
        <v>50</v>
      </c>
      <c r="E4469" s="75" t="s">
        <v>5494</v>
      </c>
    </row>
    <row r="4470" spans="1:5">
      <c r="A4470" s="84">
        <v>16898452</v>
      </c>
      <c r="B4470" s="85" t="s">
        <v>3731</v>
      </c>
      <c r="C4470" s="85">
        <v>840118759205</v>
      </c>
      <c r="D4470" s="90">
        <v>50</v>
      </c>
      <c r="E4470" s="75" t="s">
        <v>5494</v>
      </c>
    </row>
    <row r="4471" spans="1:5">
      <c r="A4471" s="84">
        <v>16898453</v>
      </c>
      <c r="B4471" s="85" t="s">
        <v>3732</v>
      </c>
      <c r="C4471" s="85">
        <v>840118761062</v>
      </c>
      <c r="D4471" s="90">
        <v>50</v>
      </c>
      <c r="E4471" s="75" t="s">
        <v>5494</v>
      </c>
    </row>
    <row r="4472" spans="1:5">
      <c r="A4472" s="84">
        <v>16898456</v>
      </c>
      <c r="B4472" s="85" t="s">
        <v>3733</v>
      </c>
      <c r="C4472" s="85">
        <v>840118759267</v>
      </c>
      <c r="D4472" s="90">
        <v>50</v>
      </c>
      <c r="E4472" s="75" t="s">
        <v>5494</v>
      </c>
    </row>
    <row r="4473" spans="1:5">
      <c r="A4473" s="84">
        <v>16898457</v>
      </c>
      <c r="B4473" s="85" t="s">
        <v>3734</v>
      </c>
      <c r="C4473" s="85">
        <v>840118761123</v>
      </c>
      <c r="D4473" s="90">
        <v>50</v>
      </c>
      <c r="E4473" s="75" t="s">
        <v>5494</v>
      </c>
    </row>
    <row r="4474" spans="1:5">
      <c r="A4474" s="84">
        <v>16898460</v>
      </c>
      <c r="B4474" s="85" t="s">
        <v>3735</v>
      </c>
      <c r="C4474" s="85">
        <v>840118759328</v>
      </c>
      <c r="D4474" s="90">
        <v>50</v>
      </c>
      <c r="E4474" s="75" t="s">
        <v>5494</v>
      </c>
    </row>
    <row r="4475" spans="1:5">
      <c r="A4475" s="84">
        <v>16898461</v>
      </c>
      <c r="B4475" s="85" t="s">
        <v>3736</v>
      </c>
      <c r="C4475" s="85">
        <v>840118761185</v>
      </c>
      <c r="D4475" s="90">
        <v>50</v>
      </c>
      <c r="E4475" s="75" t="s">
        <v>5494</v>
      </c>
    </row>
    <row r="4476" spans="1:5">
      <c r="A4476" s="84">
        <v>16898464</v>
      </c>
      <c r="B4476" s="85" t="s">
        <v>3737</v>
      </c>
      <c r="C4476" s="85">
        <v>840118759380</v>
      </c>
      <c r="D4476" s="90">
        <v>50</v>
      </c>
      <c r="E4476" s="75" t="s">
        <v>5494</v>
      </c>
    </row>
    <row r="4477" spans="1:5">
      <c r="A4477" s="84">
        <v>16898465</v>
      </c>
      <c r="B4477" s="85" t="s">
        <v>3738</v>
      </c>
      <c r="C4477" s="85">
        <v>840118761246</v>
      </c>
      <c r="D4477" s="90">
        <v>50</v>
      </c>
      <c r="E4477" s="75" t="s">
        <v>5494</v>
      </c>
    </row>
    <row r="4478" spans="1:5">
      <c r="A4478" s="84">
        <v>16898468</v>
      </c>
      <c r="B4478" s="85" t="s">
        <v>3739</v>
      </c>
      <c r="C4478" s="85">
        <v>840118759441</v>
      </c>
      <c r="D4478" s="90">
        <v>50</v>
      </c>
      <c r="E4478" s="75" t="s">
        <v>5494</v>
      </c>
    </row>
    <row r="4479" spans="1:5">
      <c r="A4479" s="84">
        <v>16898469</v>
      </c>
      <c r="B4479" s="85" t="s">
        <v>3740</v>
      </c>
      <c r="C4479" s="85">
        <v>840118761307</v>
      </c>
      <c r="D4479" s="90">
        <v>50</v>
      </c>
      <c r="E4479" s="75" t="s">
        <v>5494</v>
      </c>
    </row>
    <row r="4480" spans="1:5">
      <c r="A4480" s="84">
        <v>16898472</v>
      </c>
      <c r="B4480" s="85" t="s">
        <v>3741</v>
      </c>
      <c r="C4480" s="85">
        <v>840118759502</v>
      </c>
      <c r="D4480" s="90">
        <v>50</v>
      </c>
      <c r="E4480" s="75" t="s">
        <v>5494</v>
      </c>
    </row>
    <row r="4481" spans="1:5">
      <c r="A4481" s="84">
        <v>16898473</v>
      </c>
      <c r="B4481" s="85" t="s">
        <v>3742</v>
      </c>
      <c r="C4481" s="85">
        <v>840118761369</v>
      </c>
      <c r="D4481" s="90">
        <v>50</v>
      </c>
      <c r="E4481" s="75" t="s">
        <v>5494</v>
      </c>
    </row>
    <row r="4482" spans="1:5">
      <c r="A4482" s="84">
        <v>16898476</v>
      </c>
      <c r="B4482" s="85" t="s">
        <v>3743</v>
      </c>
      <c r="C4482" s="85">
        <v>840118759625</v>
      </c>
      <c r="D4482" s="90">
        <v>50</v>
      </c>
      <c r="E4482" s="75" t="s">
        <v>5494</v>
      </c>
    </row>
    <row r="4483" spans="1:5">
      <c r="A4483" s="84">
        <v>16898477</v>
      </c>
      <c r="B4483" s="85" t="s">
        <v>3744</v>
      </c>
      <c r="C4483" s="85">
        <v>840118761482</v>
      </c>
      <c r="D4483" s="90">
        <v>50</v>
      </c>
      <c r="E4483" s="75" t="s">
        <v>5494</v>
      </c>
    </row>
    <row r="4484" spans="1:5">
      <c r="A4484" s="84">
        <v>16898480</v>
      </c>
      <c r="B4484" s="85" t="s">
        <v>3745</v>
      </c>
      <c r="C4484" s="85">
        <v>840118759687</v>
      </c>
      <c r="D4484" s="90">
        <v>50</v>
      </c>
      <c r="E4484" s="75" t="s">
        <v>5494</v>
      </c>
    </row>
    <row r="4485" spans="1:5">
      <c r="A4485" s="84">
        <v>16898481</v>
      </c>
      <c r="B4485" s="85" t="s">
        <v>3746</v>
      </c>
      <c r="C4485" s="85">
        <v>840118761543</v>
      </c>
      <c r="D4485" s="90">
        <v>50</v>
      </c>
      <c r="E4485" s="75" t="s">
        <v>5494</v>
      </c>
    </row>
    <row r="4486" spans="1:5">
      <c r="A4486" s="84">
        <v>16898488</v>
      </c>
      <c r="B4486" s="85" t="s">
        <v>3747</v>
      </c>
      <c r="C4486" s="85">
        <v>840118759809</v>
      </c>
      <c r="D4486" s="90">
        <v>50</v>
      </c>
      <c r="E4486" s="75" t="s">
        <v>5494</v>
      </c>
    </row>
    <row r="4487" spans="1:5">
      <c r="A4487" s="84">
        <v>16898489</v>
      </c>
      <c r="B4487" s="85" t="s">
        <v>3748</v>
      </c>
      <c r="C4487" s="85">
        <v>840118761666</v>
      </c>
      <c r="D4487" s="90">
        <v>50</v>
      </c>
      <c r="E4487" s="75" t="s">
        <v>5494</v>
      </c>
    </row>
    <row r="4488" spans="1:5">
      <c r="A4488" s="84">
        <v>16898484</v>
      </c>
      <c r="B4488" s="85" t="s">
        <v>3749</v>
      </c>
      <c r="C4488" s="85">
        <v>840118759748</v>
      </c>
      <c r="D4488" s="90">
        <v>50</v>
      </c>
      <c r="E4488" s="75" t="s">
        <v>5494</v>
      </c>
    </row>
    <row r="4489" spans="1:5">
      <c r="A4489" s="84">
        <v>16898485</v>
      </c>
      <c r="B4489" s="85" t="s">
        <v>3750</v>
      </c>
      <c r="C4489" s="85">
        <v>840118761604</v>
      </c>
      <c r="D4489" s="90">
        <v>50</v>
      </c>
      <c r="E4489" s="75" t="s">
        <v>5494</v>
      </c>
    </row>
    <row r="4490" spans="1:5">
      <c r="A4490" s="84">
        <v>16898492</v>
      </c>
      <c r="B4490" s="85" t="s">
        <v>3751</v>
      </c>
      <c r="C4490" s="85">
        <v>840118759861</v>
      </c>
      <c r="D4490" s="90">
        <v>50</v>
      </c>
      <c r="E4490" s="75" t="s">
        <v>5494</v>
      </c>
    </row>
    <row r="4491" spans="1:5">
      <c r="A4491" s="84">
        <v>16898493</v>
      </c>
      <c r="B4491" s="85" t="s">
        <v>3752</v>
      </c>
      <c r="C4491" s="85">
        <v>840118761727</v>
      </c>
      <c r="D4491" s="90">
        <v>50</v>
      </c>
      <c r="E4491" s="75" t="s">
        <v>5494</v>
      </c>
    </row>
    <row r="4492" spans="1:5">
      <c r="A4492" s="84">
        <v>16898496</v>
      </c>
      <c r="B4492" s="85" t="s">
        <v>3753</v>
      </c>
      <c r="C4492" s="85">
        <v>840118759922</v>
      </c>
      <c r="D4492" s="90">
        <v>50</v>
      </c>
      <c r="E4492" s="75" t="s">
        <v>5494</v>
      </c>
    </row>
    <row r="4493" spans="1:5">
      <c r="A4493" s="84">
        <v>16898497</v>
      </c>
      <c r="B4493" s="85" t="s">
        <v>3754</v>
      </c>
      <c r="C4493" s="85">
        <v>840118761789</v>
      </c>
      <c r="D4493" s="90">
        <v>50</v>
      </c>
      <c r="E4493" s="75" t="s">
        <v>5494</v>
      </c>
    </row>
    <row r="4494" spans="1:5">
      <c r="A4494" s="84">
        <v>16898500</v>
      </c>
      <c r="B4494" s="85" t="s">
        <v>3755</v>
      </c>
      <c r="C4494" s="85">
        <v>840278583351</v>
      </c>
      <c r="D4494" s="90">
        <v>50</v>
      </c>
      <c r="E4494" s="75" t="s">
        <v>5494</v>
      </c>
    </row>
    <row r="4495" spans="1:5">
      <c r="A4495" s="84">
        <v>16898501</v>
      </c>
      <c r="B4495" s="85" t="s">
        <v>3756</v>
      </c>
      <c r="C4495" s="85">
        <v>840278583375</v>
      </c>
      <c r="D4495" s="90">
        <v>50</v>
      </c>
      <c r="E4495" s="75" t="s">
        <v>5494</v>
      </c>
    </row>
    <row r="4496" spans="1:5">
      <c r="A4496" s="88">
        <v>205623121</v>
      </c>
      <c r="B4496" s="86" t="s">
        <v>8762</v>
      </c>
      <c r="C4496" s="86" t="s">
        <v>8763</v>
      </c>
      <c r="D4496" s="90">
        <v>50</v>
      </c>
      <c r="E4496" s="75" t="s">
        <v>5494</v>
      </c>
    </row>
    <row r="4497" spans="1:5">
      <c r="A4497" s="88">
        <v>205623122</v>
      </c>
      <c r="B4497" s="86" t="s">
        <v>8764</v>
      </c>
      <c r="C4497" s="86" t="s">
        <v>8765</v>
      </c>
      <c r="D4497" s="90">
        <v>50</v>
      </c>
      <c r="E4497" s="75" t="s">
        <v>5494</v>
      </c>
    </row>
    <row r="4498" spans="1:5">
      <c r="A4498" s="88">
        <v>205623123</v>
      </c>
      <c r="B4498" s="86" t="s">
        <v>8766</v>
      </c>
      <c r="C4498" s="86" t="s">
        <v>8767</v>
      </c>
      <c r="D4498" s="90">
        <v>50</v>
      </c>
      <c r="E4498" s="75" t="s">
        <v>5494</v>
      </c>
    </row>
    <row r="4499" spans="1:5">
      <c r="A4499" s="88">
        <v>205623125</v>
      </c>
      <c r="B4499" s="86" t="s">
        <v>8768</v>
      </c>
      <c r="C4499" s="86" t="s">
        <v>8769</v>
      </c>
      <c r="D4499" s="90">
        <v>50</v>
      </c>
      <c r="E4499" s="75" t="s">
        <v>5494</v>
      </c>
    </row>
    <row r="4500" spans="1:5">
      <c r="A4500" s="88">
        <v>205623126</v>
      </c>
      <c r="B4500" s="86" t="s">
        <v>8770</v>
      </c>
      <c r="C4500" s="86" t="s">
        <v>8771</v>
      </c>
      <c r="D4500" s="90">
        <v>50</v>
      </c>
      <c r="E4500" s="75" t="s">
        <v>5494</v>
      </c>
    </row>
    <row r="4501" spans="1:5">
      <c r="A4501" s="88">
        <v>205623120</v>
      </c>
      <c r="B4501" s="86" t="s">
        <v>8772</v>
      </c>
      <c r="C4501" s="86" t="s">
        <v>8773</v>
      </c>
      <c r="D4501" s="90">
        <v>50</v>
      </c>
      <c r="E4501" s="75" t="s">
        <v>5494</v>
      </c>
    </row>
    <row r="4502" spans="1:5">
      <c r="A4502" s="88">
        <v>205623128</v>
      </c>
      <c r="B4502" s="86" t="s">
        <v>8774</v>
      </c>
      <c r="C4502" s="86" t="s">
        <v>8775</v>
      </c>
      <c r="D4502" s="90">
        <v>50</v>
      </c>
      <c r="E4502" s="75" t="s">
        <v>5494</v>
      </c>
    </row>
    <row r="4503" spans="1:5">
      <c r="A4503" s="88">
        <v>205623129</v>
      </c>
      <c r="B4503" s="86" t="s">
        <v>8776</v>
      </c>
      <c r="C4503" s="86" t="s">
        <v>8777</v>
      </c>
      <c r="D4503" s="90">
        <v>50</v>
      </c>
      <c r="E4503" s="75" t="s">
        <v>5494</v>
      </c>
    </row>
    <row r="4504" spans="1:5">
      <c r="A4504" s="88">
        <v>205623130</v>
      </c>
      <c r="B4504" s="86" t="s">
        <v>8778</v>
      </c>
      <c r="C4504" s="86" t="s">
        <v>8779</v>
      </c>
      <c r="D4504" s="90">
        <v>50</v>
      </c>
      <c r="E4504" s="75" t="s">
        <v>5494</v>
      </c>
    </row>
    <row r="4505" spans="1:5">
      <c r="A4505" s="88">
        <v>205623131</v>
      </c>
      <c r="B4505" s="86" t="s">
        <v>8780</v>
      </c>
      <c r="C4505" s="86" t="s">
        <v>8781</v>
      </c>
      <c r="D4505" s="90">
        <v>50</v>
      </c>
      <c r="E4505" s="75" t="s">
        <v>5494</v>
      </c>
    </row>
    <row r="4506" spans="1:5">
      <c r="A4506" s="88">
        <v>205623132</v>
      </c>
      <c r="B4506" s="86" t="s">
        <v>8782</v>
      </c>
      <c r="C4506" s="86" t="s">
        <v>8783</v>
      </c>
      <c r="D4506" s="90">
        <v>50</v>
      </c>
      <c r="E4506" s="75" t="s">
        <v>5494</v>
      </c>
    </row>
    <row r="4507" spans="1:5">
      <c r="A4507" s="88">
        <v>205623133</v>
      </c>
      <c r="B4507" s="86" t="s">
        <v>8784</v>
      </c>
      <c r="C4507" s="86" t="s">
        <v>8785</v>
      </c>
      <c r="D4507" s="90">
        <v>50</v>
      </c>
      <c r="E4507" s="75" t="s">
        <v>5494</v>
      </c>
    </row>
    <row r="4508" spans="1:5">
      <c r="A4508" s="88">
        <v>205623127</v>
      </c>
      <c r="B4508" s="86" t="s">
        <v>8786</v>
      </c>
      <c r="C4508" s="86" t="s">
        <v>8787</v>
      </c>
      <c r="D4508" s="90">
        <v>50</v>
      </c>
      <c r="E4508" s="75" t="s">
        <v>5494</v>
      </c>
    </row>
    <row r="4509" spans="1:5">
      <c r="A4509" s="88">
        <v>205623135</v>
      </c>
      <c r="B4509" s="86" t="s">
        <v>8788</v>
      </c>
      <c r="C4509" s="86" t="s">
        <v>8789</v>
      </c>
      <c r="D4509" s="90">
        <v>50</v>
      </c>
      <c r="E4509" s="75" t="s">
        <v>5494</v>
      </c>
    </row>
    <row r="4510" spans="1:5">
      <c r="A4510" s="88">
        <v>205623136</v>
      </c>
      <c r="B4510" s="86" t="s">
        <v>8790</v>
      </c>
      <c r="C4510" s="86" t="s">
        <v>8791</v>
      </c>
      <c r="D4510" s="90">
        <v>50</v>
      </c>
      <c r="E4510" s="75" t="s">
        <v>5494</v>
      </c>
    </row>
    <row r="4511" spans="1:5">
      <c r="A4511" s="88">
        <v>205623134</v>
      </c>
      <c r="B4511" s="86" t="s">
        <v>8792</v>
      </c>
      <c r="C4511" s="86" t="s">
        <v>8793</v>
      </c>
      <c r="D4511" s="90">
        <v>50</v>
      </c>
      <c r="E4511" s="75" t="s">
        <v>5494</v>
      </c>
    </row>
    <row r="4512" spans="1:5">
      <c r="A4512" s="88">
        <v>205623143</v>
      </c>
      <c r="B4512" s="86" t="s">
        <v>8794</v>
      </c>
      <c r="C4512" s="86" t="s">
        <v>8795</v>
      </c>
      <c r="D4512" s="90">
        <v>50</v>
      </c>
      <c r="E4512" s="75" t="s">
        <v>5494</v>
      </c>
    </row>
    <row r="4513" spans="1:5">
      <c r="A4513" s="88">
        <v>205623146</v>
      </c>
      <c r="B4513" s="86" t="s">
        <v>8796</v>
      </c>
      <c r="C4513" s="86" t="s">
        <v>8797</v>
      </c>
      <c r="D4513" s="90">
        <v>50</v>
      </c>
      <c r="E4513" s="75" t="s">
        <v>5494</v>
      </c>
    </row>
    <row r="4514" spans="1:5">
      <c r="A4514" s="88">
        <v>205623148</v>
      </c>
      <c r="B4514" s="86" t="s">
        <v>8798</v>
      </c>
      <c r="C4514" s="86" t="s">
        <v>8799</v>
      </c>
      <c r="D4514" s="90">
        <v>50</v>
      </c>
      <c r="E4514" s="75" t="s">
        <v>5494</v>
      </c>
    </row>
    <row r="4515" spans="1:5">
      <c r="A4515" s="88">
        <v>205623124</v>
      </c>
      <c r="B4515" s="86" t="s">
        <v>8800</v>
      </c>
      <c r="C4515" s="86" t="s">
        <v>8801</v>
      </c>
      <c r="D4515" s="90">
        <v>50</v>
      </c>
      <c r="E4515" s="75" t="s">
        <v>5494</v>
      </c>
    </row>
    <row r="4516" spans="1:5">
      <c r="A4516" s="88">
        <v>205623138</v>
      </c>
      <c r="B4516" s="86" t="s">
        <v>8802</v>
      </c>
      <c r="C4516" s="86" t="s">
        <v>8803</v>
      </c>
      <c r="D4516" s="90">
        <v>50</v>
      </c>
      <c r="E4516" s="75" t="s">
        <v>5494</v>
      </c>
    </row>
    <row r="4517" spans="1:5">
      <c r="A4517" s="88">
        <v>205623139</v>
      </c>
      <c r="B4517" s="86" t="s">
        <v>8804</v>
      </c>
      <c r="C4517" s="86" t="s">
        <v>8805</v>
      </c>
      <c r="D4517" s="90">
        <v>50</v>
      </c>
      <c r="E4517" s="75" t="s">
        <v>5494</v>
      </c>
    </row>
    <row r="4518" spans="1:5">
      <c r="A4518" s="88">
        <v>205623158</v>
      </c>
      <c r="B4518" s="86" t="s">
        <v>8806</v>
      </c>
      <c r="C4518" s="86" t="s">
        <v>8807</v>
      </c>
      <c r="D4518" s="90">
        <v>50</v>
      </c>
      <c r="E4518" s="75" t="s">
        <v>5494</v>
      </c>
    </row>
    <row r="4519" spans="1:5">
      <c r="A4519" s="88">
        <v>205623156</v>
      </c>
      <c r="B4519" s="86" t="s">
        <v>8808</v>
      </c>
      <c r="C4519" s="86" t="s">
        <v>8809</v>
      </c>
      <c r="D4519" s="90">
        <v>50</v>
      </c>
      <c r="E4519" s="75" t="s">
        <v>5494</v>
      </c>
    </row>
    <row r="4520" spans="1:5">
      <c r="A4520" s="88">
        <v>205623155</v>
      </c>
      <c r="B4520" s="86" t="s">
        <v>8810</v>
      </c>
      <c r="C4520" s="86" t="s">
        <v>8811</v>
      </c>
      <c r="D4520" s="90">
        <v>50</v>
      </c>
      <c r="E4520" s="75" t="s">
        <v>5494</v>
      </c>
    </row>
    <row r="4521" spans="1:5">
      <c r="A4521" s="88">
        <v>205623157</v>
      </c>
      <c r="B4521" s="86" t="s">
        <v>8812</v>
      </c>
      <c r="C4521" s="86" t="s">
        <v>8813</v>
      </c>
      <c r="D4521" s="90">
        <v>50</v>
      </c>
      <c r="E4521" s="75" t="s">
        <v>5494</v>
      </c>
    </row>
    <row r="4522" spans="1:5">
      <c r="A4522" s="88">
        <v>205623159</v>
      </c>
      <c r="B4522" s="86" t="s">
        <v>8814</v>
      </c>
      <c r="C4522" s="86" t="s">
        <v>8815</v>
      </c>
      <c r="D4522" s="90">
        <v>50</v>
      </c>
      <c r="E4522" s="75" t="s">
        <v>5494</v>
      </c>
    </row>
    <row r="4523" spans="1:5">
      <c r="A4523" s="88">
        <v>205623147</v>
      </c>
      <c r="B4523" s="86" t="s">
        <v>8816</v>
      </c>
      <c r="C4523" s="86" t="s">
        <v>8817</v>
      </c>
      <c r="D4523" s="90">
        <v>50</v>
      </c>
      <c r="E4523" s="75" t="s">
        <v>5494</v>
      </c>
    </row>
    <row r="4524" spans="1:5">
      <c r="A4524" s="88">
        <v>205623140</v>
      </c>
      <c r="B4524" s="86" t="s">
        <v>8818</v>
      </c>
      <c r="C4524" s="86" t="s">
        <v>8819</v>
      </c>
      <c r="D4524" s="90">
        <v>50</v>
      </c>
      <c r="E4524" s="75" t="s">
        <v>5494</v>
      </c>
    </row>
    <row r="4525" spans="1:5">
      <c r="A4525" s="88">
        <v>205623141</v>
      </c>
      <c r="B4525" s="86" t="s">
        <v>8820</v>
      </c>
      <c r="C4525" s="86" t="s">
        <v>8821</v>
      </c>
      <c r="D4525" s="90">
        <v>50</v>
      </c>
      <c r="E4525" s="75" t="s">
        <v>5494</v>
      </c>
    </row>
    <row r="4526" spans="1:5">
      <c r="A4526" s="88">
        <v>205623142</v>
      </c>
      <c r="B4526" s="86" t="s">
        <v>8822</v>
      </c>
      <c r="C4526" s="86" t="s">
        <v>8823</v>
      </c>
      <c r="D4526" s="90">
        <v>50</v>
      </c>
      <c r="E4526" s="75" t="s">
        <v>5494</v>
      </c>
    </row>
    <row r="4527" spans="1:5">
      <c r="A4527" s="88">
        <v>205623144</v>
      </c>
      <c r="B4527" s="86" t="s">
        <v>8824</v>
      </c>
      <c r="C4527" s="86" t="s">
        <v>8825</v>
      </c>
      <c r="D4527" s="90">
        <v>50</v>
      </c>
      <c r="E4527" s="75" t="s">
        <v>5494</v>
      </c>
    </row>
    <row r="4528" spans="1:5">
      <c r="A4528" s="88">
        <v>205623145</v>
      </c>
      <c r="B4528" s="86" t="s">
        <v>8826</v>
      </c>
      <c r="C4528" s="86" t="s">
        <v>8827</v>
      </c>
      <c r="D4528" s="90">
        <v>50</v>
      </c>
      <c r="E4528" s="75" t="s">
        <v>5494</v>
      </c>
    </row>
    <row r="4529" spans="1:5">
      <c r="A4529" s="88">
        <v>205623137</v>
      </c>
      <c r="B4529" s="86" t="s">
        <v>8828</v>
      </c>
      <c r="C4529" s="86" t="s">
        <v>8829</v>
      </c>
      <c r="D4529" s="90">
        <v>50</v>
      </c>
      <c r="E4529" s="75" t="s">
        <v>5494</v>
      </c>
    </row>
    <row r="4530" spans="1:5">
      <c r="A4530" s="88">
        <v>205623150</v>
      </c>
      <c r="B4530" s="86" t="s">
        <v>8830</v>
      </c>
      <c r="C4530" s="86" t="s">
        <v>8831</v>
      </c>
      <c r="D4530" s="90">
        <v>50</v>
      </c>
      <c r="E4530" s="75" t="s">
        <v>5494</v>
      </c>
    </row>
    <row r="4531" spans="1:5">
      <c r="A4531" s="88">
        <v>205623151</v>
      </c>
      <c r="B4531" s="86" t="s">
        <v>8832</v>
      </c>
      <c r="C4531" s="86" t="s">
        <v>8833</v>
      </c>
      <c r="D4531" s="90">
        <v>50</v>
      </c>
      <c r="E4531" s="75" t="s">
        <v>5494</v>
      </c>
    </row>
    <row r="4532" spans="1:5">
      <c r="A4532" s="88">
        <v>205623152</v>
      </c>
      <c r="B4532" s="86" t="s">
        <v>8834</v>
      </c>
      <c r="C4532" s="86" t="s">
        <v>8835</v>
      </c>
      <c r="D4532" s="90">
        <v>50</v>
      </c>
      <c r="E4532" s="75" t="s">
        <v>5494</v>
      </c>
    </row>
    <row r="4533" spans="1:5">
      <c r="A4533" s="88">
        <v>205623154</v>
      </c>
      <c r="B4533" s="86" t="s">
        <v>8836</v>
      </c>
      <c r="C4533" s="86" t="s">
        <v>8837</v>
      </c>
      <c r="D4533" s="90">
        <v>50</v>
      </c>
      <c r="E4533" s="75" t="s">
        <v>5494</v>
      </c>
    </row>
    <row r="4534" spans="1:5">
      <c r="A4534" s="88">
        <v>205623168</v>
      </c>
      <c r="B4534" s="86" t="s">
        <v>8838</v>
      </c>
      <c r="C4534" s="86" t="s">
        <v>8839</v>
      </c>
      <c r="D4534" s="90">
        <v>50</v>
      </c>
      <c r="E4534" s="75" t="s">
        <v>5494</v>
      </c>
    </row>
    <row r="4535" spans="1:5">
      <c r="A4535" s="88">
        <v>205623170</v>
      </c>
      <c r="B4535" s="86" t="s">
        <v>8840</v>
      </c>
      <c r="C4535" s="86" t="s">
        <v>8841</v>
      </c>
      <c r="D4535" s="90">
        <v>50</v>
      </c>
      <c r="E4535" s="75" t="s">
        <v>5494</v>
      </c>
    </row>
    <row r="4536" spans="1:5">
      <c r="A4536" s="88">
        <v>205623172</v>
      </c>
      <c r="B4536" s="86" t="s">
        <v>8842</v>
      </c>
      <c r="C4536" s="86" t="s">
        <v>8843</v>
      </c>
      <c r="D4536" s="90">
        <v>50</v>
      </c>
      <c r="E4536" s="75" t="s">
        <v>5494</v>
      </c>
    </row>
    <row r="4537" spans="1:5">
      <c r="A4537" s="88">
        <v>205623174</v>
      </c>
      <c r="B4537" s="86" t="s">
        <v>8844</v>
      </c>
      <c r="C4537" s="86" t="s">
        <v>8845</v>
      </c>
      <c r="D4537" s="90">
        <v>50</v>
      </c>
      <c r="E4537" s="75" t="s">
        <v>5494</v>
      </c>
    </row>
    <row r="4538" spans="1:5">
      <c r="A4538" s="88">
        <v>205623180</v>
      </c>
      <c r="B4538" s="86" t="s">
        <v>8846</v>
      </c>
      <c r="C4538" s="86" t="s">
        <v>8847</v>
      </c>
      <c r="D4538" s="90">
        <v>50</v>
      </c>
      <c r="E4538" s="75" t="s">
        <v>5494</v>
      </c>
    </row>
    <row r="4539" spans="1:5">
      <c r="A4539" s="88">
        <v>205623181</v>
      </c>
      <c r="B4539" s="86" t="s">
        <v>8848</v>
      </c>
      <c r="C4539" s="86" t="s">
        <v>8849</v>
      </c>
      <c r="D4539" s="90">
        <v>50</v>
      </c>
      <c r="E4539" s="75" t="s">
        <v>5494</v>
      </c>
    </row>
    <row r="4540" spans="1:5">
      <c r="A4540" s="88">
        <v>205623182</v>
      </c>
      <c r="B4540" s="86" t="s">
        <v>8850</v>
      </c>
      <c r="C4540" s="86" t="s">
        <v>8851</v>
      </c>
      <c r="D4540" s="90">
        <v>50</v>
      </c>
      <c r="E4540" s="75" t="s">
        <v>5494</v>
      </c>
    </row>
    <row r="4541" spans="1:5">
      <c r="A4541" s="88">
        <v>205623179</v>
      </c>
      <c r="B4541" s="86" t="s">
        <v>8852</v>
      </c>
      <c r="C4541" s="86" t="s">
        <v>8853</v>
      </c>
      <c r="D4541" s="90">
        <v>50</v>
      </c>
      <c r="E4541" s="75" t="s">
        <v>5494</v>
      </c>
    </row>
    <row r="4542" spans="1:5">
      <c r="A4542" s="88">
        <v>205623176</v>
      </c>
      <c r="B4542" s="86" t="s">
        <v>8854</v>
      </c>
      <c r="C4542" s="86" t="s">
        <v>8855</v>
      </c>
      <c r="D4542" s="90">
        <v>50</v>
      </c>
      <c r="E4542" s="75" t="s">
        <v>5494</v>
      </c>
    </row>
    <row r="4543" spans="1:5">
      <c r="A4543" s="88">
        <v>205623177</v>
      </c>
      <c r="B4543" s="86" t="s">
        <v>8856</v>
      </c>
      <c r="C4543" s="86" t="s">
        <v>8857</v>
      </c>
      <c r="D4543" s="90">
        <v>50</v>
      </c>
      <c r="E4543" s="75" t="s">
        <v>5494</v>
      </c>
    </row>
    <row r="4544" spans="1:5">
      <c r="A4544" s="88">
        <v>205623178</v>
      </c>
      <c r="B4544" s="86" t="s">
        <v>8858</v>
      </c>
      <c r="C4544" s="86" t="s">
        <v>8859</v>
      </c>
      <c r="D4544" s="90">
        <v>50</v>
      </c>
      <c r="E4544" s="75" t="s">
        <v>5494</v>
      </c>
    </row>
    <row r="4545" spans="1:5">
      <c r="A4545" s="88">
        <v>205623153</v>
      </c>
      <c r="B4545" s="86" t="s">
        <v>8860</v>
      </c>
      <c r="C4545" s="86" t="s">
        <v>8861</v>
      </c>
      <c r="D4545" s="90">
        <v>50</v>
      </c>
      <c r="E4545" s="75" t="s">
        <v>5494</v>
      </c>
    </row>
    <row r="4546" spans="1:5">
      <c r="A4546" s="88">
        <v>205623165</v>
      </c>
      <c r="B4546" s="86" t="s">
        <v>8862</v>
      </c>
      <c r="C4546" s="86" t="s">
        <v>8863</v>
      </c>
      <c r="D4546" s="90">
        <v>50</v>
      </c>
      <c r="E4546" s="75" t="s">
        <v>5494</v>
      </c>
    </row>
    <row r="4547" spans="1:5">
      <c r="A4547" s="88">
        <v>205623169</v>
      </c>
      <c r="B4547" s="86" t="s">
        <v>8864</v>
      </c>
      <c r="C4547" s="86" t="s">
        <v>8865</v>
      </c>
      <c r="D4547" s="90">
        <v>50</v>
      </c>
      <c r="E4547" s="75" t="s">
        <v>5494</v>
      </c>
    </row>
    <row r="4548" spans="1:5">
      <c r="A4548" s="88">
        <v>205623163</v>
      </c>
      <c r="B4548" s="86" t="s">
        <v>8866</v>
      </c>
      <c r="C4548" s="86" t="s">
        <v>8867</v>
      </c>
      <c r="D4548" s="90">
        <v>50</v>
      </c>
      <c r="E4548" s="75" t="s">
        <v>5494</v>
      </c>
    </row>
    <row r="4549" spans="1:5">
      <c r="A4549" s="88">
        <v>205623162</v>
      </c>
      <c r="B4549" s="86" t="s">
        <v>8868</v>
      </c>
      <c r="C4549" s="86" t="s">
        <v>8869</v>
      </c>
      <c r="D4549" s="90">
        <v>50</v>
      </c>
      <c r="E4549" s="75" t="s">
        <v>5494</v>
      </c>
    </row>
    <row r="4550" spans="1:5">
      <c r="A4550" s="88">
        <v>205623164</v>
      </c>
      <c r="B4550" s="86" t="s">
        <v>8870</v>
      </c>
      <c r="C4550" s="86" t="s">
        <v>8871</v>
      </c>
      <c r="D4550" s="90">
        <v>50</v>
      </c>
      <c r="E4550" s="75" t="s">
        <v>5494</v>
      </c>
    </row>
    <row r="4551" spans="1:5">
      <c r="A4551" s="88">
        <v>205623166</v>
      </c>
      <c r="B4551" s="86" t="s">
        <v>8872</v>
      </c>
      <c r="C4551" s="86" t="s">
        <v>8873</v>
      </c>
      <c r="D4551" s="90">
        <v>50</v>
      </c>
      <c r="E4551" s="75" t="s">
        <v>5494</v>
      </c>
    </row>
    <row r="4552" spans="1:5">
      <c r="A4552" s="88">
        <v>205623160</v>
      </c>
      <c r="B4552" s="86" t="s">
        <v>8874</v>
      </c>
      <c r="C4552" s="86" t="s">
        <v>8875</v>
      </c>
      <c r="D4552" s="90">
        <v>50</v>
      </c>
      <c r="E4552" s="75" t="s">
        <v>5494</v>
      </c>
    </row>
    <row r="4553" spans="1:5">
      <c r="A4553" s="88">
        <v>205623167</v>
      </c>
      <c r="B4553" s="86" t="s">
        <v>8876</v>
      </c>
      <c r="C4553" s="86" t="s">
        <v>8877</v>
      </c>
      <c r="D4553" s="90">
        <v>50</v>
      </c>
      <c r="E4553" s="75" t="s">
        <v>5494</v>
      </c>
    </row>
    <row r="4554" spans="1:5">
      <c r="A4554" s="88">
        <v>205623171</v>
      </c>
      <c r="B4554" s="86" t="s">
        <v>8878</v>
      </c>
      <c r="C4554" s="86" t="s">
        <v>8879</v>
      </c>
      <c r="D4554" s="90">
        <v>50</v>
      </c>
      <c r="E4554" s="75" t="s">
        <v>5494</v>
      </c>
    </row>
    <row r="4555" spans="1:5">
      <c r="A4555" s="88">
        <v>205623175</v>
      </c>
      <c r="B4555" s="86" t="s">
        <v>8880</v>
      </c>
      <c r="C4555" s="86" t="s">
        <v>8881</v>
      </c>
      <c r="D4555" s="90">
        <v>50</v>
      </c>
      <c r="E4555" s="75" t="s">
        <v>5494</v>
      </c>
    </row>
    <row r="4556" spans="1:5">
      <c r="A4556" s="88">
        <v>205623161</v>
      </c>
      <c r="B4556" s="86" t="s">
        <v>8882</v>
      </c>
      <c r="C4556" s="86" t="s">
        <v>8883</v>
      </c>
      <c r="D4556" s="90">
        <v>50</v>
      </c>
      <c r="E4556" s="75" t="s">
        <v>5494</v>
      </c>
    </row>
    <row r="4557" spans="1:5">
      <c r="A4557" s="88">
        <v>205623183</v>
      </c>
      <c r="B4557" s="86" t="s">
        <v>8884</v>
      </c>
      <c r="C4557" s="86" t="s">
        <v>8885</v>
      </c>
      <c r="D4557" s="90">
        <v>50</v>
      </c>
      <c r="E4557" s="75" t="s">
        <v>5494</v>
      </c>
    </row>
    <row r="4558" spans="1:5">
      <c r="A4558" s="88">
        <v>205623173</v>
      </c>
      <c r="B4558" s="86" t="s">
        <v>8886</v>
      </c>
      <c r="C4558" s="86" t="s">
        <v>8887</v>
      </c>
      <c r="D4558" s="90">
        <v>50</v>
      </c>
      <c r="E4558" s="75" t="s">
        <v>5494</v>
      </c>
    </row>
    <row r="4559" spans="1:5">
      <c r="A4559" s="88">
        <v>205623149</v>
      </c>
      <c r="B4559" s="86" t="s">
        <v>8888</v>
      </c>
      <c r="C4559" s="86" t="s">
        <v>8889</v>
      </c>
      <c r="D4559" s="90">
        <v>50</v>
      </c>
      <c r="E4559" s="75" t="s">
        <v>5494</v>
      </c>
    </row>
    <row r="4560" spans="1:5">
      <c r="A4560" s="88">
        <v>205623240</v>
      </c>
      <c r="B4560" s="86" t="s">
        <v>8890</v>
      </c>
      <c r="C4560" s="86" t="s">
        <v>8891</v>
      </c>
      <c r="D4560" s="90">
        <v>50</v>
      </c>
      <c r="E4560" s="75" t="s">
        <v>5494</v>
      </c>
    </row>
    <row r="4561" spans="1:5">
      <c r="A4561" s="88">
        <v>205623241</v>
      </c>
      <c r="B4561" s="86" t="s">
        <v>8892</v>
      </c>
      <c r="C4561" s="86" t="s">
        <v>8893</v>
      </c>
      <c r="D4561" s="90">
        <v>50</v>
      </c>
      <c r="E4561" s="75" t="s">
        <v>5494</v>
      </c>
    </row>
    <row r="4562" spans="1:5">
      <c r="A4562" s="88">
        <v>205623243</v>
      </c>
      <c r="B4562" s="86" t="s">
        <v>8894</v>
      </c>
      <c r="C4562" s="86" t="s">
        <v>8895</v>
      </c>
      <c r="D4562" s="90">
        <v>50</v>
      </c>
      <c r="E4562" s="75" t="s">
        <v>5494</v>
      </c>
    </row>
    <row r="4563" spans="1:5">
      <c r="A4563" s="88">
        <v>205623239</v>
      </c>
      <c r="B4563" s="86" t="s">
        <v>8896</v>
      </c>
      <c r="C4563" s="86" t="s">
        <v>8897</v>
      </c>
      <c r="D4563" s="90">
        <v>50</v>
      </c>
      <c r="E4563" s="75" t="s">
        <v>5494</v>
      </c>
    </row>
    <row r="4564" spans="1:5">
      <c r="A4564" s="88">
        <v>205623244</v>
      </c>
      <c r="B4564" s="86" t="s">
        <v>8898</v>
      </c>
      <c r="C4564" s="86" t="s">
        <v>8899</v>
      </c>
      <c r="D4564" s="90">
        <v>50</v>
      </c>
      <c r="E4564" s="75" t="s">
        <v>5494</v>
      </c>
    </row>
    <row r="4565" spans="1:5">
      <c r="A4565" s="88">
        <v>205623242</v>
      </c>
      <c r="B4565" s="86" t="s">
        <v>8900</v>
      </c>
      <c r="C4565" s="86" t="s">
        <v>8901</v>
      </c>
      <c r="D4565" s="90">
        <v>50</v>
      </c>
      <c r="E4565" s="75" t="s">
        <v>5494</v>
      </c>
    </row>
    <row r="4566" spans="1:5">
      <c r="A4566" s="88">
        <v>205623219</v>
      </c>
      <c r="B4566" s="86" t="s">
        <v>8902</v>
      </c>
      <c r="C4566" s="86" t="s">
        <v>8903</v>
      </c>
      <c r="D4566" s="90">
        <v>50</v>
      </c>
      <c r="E4566" s="75" t="s">
        <v>5494</v>
      </c>
    </row>
    <row r="4567" spans="1:5">
      <c r="A4567" s="88">
        <v>205623220</v>
      </c>
      <c r="B4567" s="86" t="s">
        <v>8904</v>
      </c>
      <c r="C4567" s="86" t="s">
        <v>8905</v>
      </c>
      <c r="D4567" s="90">
        <v>50</v>
      </c>
      <c r="E4567" s="75" t="s">
        <v>5494</v>
      </c>
    </row>
    <row r="4568" spans="1:5">
      <c r="A4568" s="88">
        <v>205623221</v>
      </c>
      <c r="B4568" s="86" t="s">
        <v>8906</v>
      </c>
      <c r="C4568" s="86" t="s">
        <v>8907</v>
      </c>
      <c r="D4568" s="90">
        <v>50</v>
      </c>
      <c r="E4568" s="75" t="s">
        <v>5494</v>
      </c>
    </row>
    <row r="4569" spans="1:5">
      <c r="A4569" s="88">
        <v>205623223</v>
      </c>
      <c r="B4569" s="86" t="s">
        <v>8908</v>
      </c>
      <c r="C4569" s="86" t="s">
        <v>8909</v>
      </c>
      <c r="D4569" s="90">
        <v>50</v>
      </c>
      <c r="E4569" s="75" t="s">
        <v>5494</v>
      </c>
    </row>
    <row r="4570" spans="1:5">
      <c r="A4570" s="88">
        <v>205623229</v>
      </c>
      <c r="B4570" s="86" t="s">
        <v>8910</v>
      </c>
      <c r="C4570" s="86" t="s">
        <v>8911</v>
      </c>
      <c r="D4570" s="90">
        <v>50</v>
      </c>
      <c r="E4570" s="75" t="s">
        <v>5494</v>
      </c>
    </row>
    <row r="4571" spans="1:5">
      <c r="A4571" s="88">
        <v>205623227</v>
      </c>
      <c r="B4571" s="86" t="s">
        <v>8912</v>
      </c>
      <c r="C4571" s="86" t="s">
        <v>8913</v>
      </c>
      <c r="D4571" s="90">
        <v>50</v>
      </c>
      <c r="E4571" s="75" t="s">
        <v>5494</v>
      </c>
    </row>
    <row r="4572" spans="1:5">
      <c r="A4572" s="88">
        <v>205623225</v>
      </c>
      <c r="B4572" s="86" t="s">
        <v>8914</v>
      </c>
      <c r="C4572" s="86" t="s">
        <v>8915</v>
      </c>
      <c r="D4572" s="90">
        <v>50</v>
      </c>
      <c r="E4572" s="75" t="s">
        <v>5494</v>
      </c>
    </row>
    <row r="4573" spans="1:5">
      <c r="A4573" s="88">
        <v>205623226</v>
      </c>
      <c r="B4573" s="86" t="s">
        <v>8916</v>
      </c>
      <c r="C4573" s="86" t="s">
        <v>8917</v>
      </c>
      <c r="D4573" s="90">
        <v>50</v>
      </c>
      <c r="E4573" s="75" t="s">
        <v>5494</v>
      </c>
    </row>
    <row r="4574" spans="1:5">
      <c r="A4574" s="88">
        <v>205623217</v>
      </c>
      <c r="B4574" s="86" t="s">
        <v>8918</v>
      </c>
      <c r="C4574" s="86" t="s">
        <v>8919</v>
      </c>
      <c r="D4574" s="90">
        <v>50</v>
      </c>
      <c r="E4574" s="75" t="s">
        <v>5494</v>
      </c>
    </row>
    <row r="4575" spans="1:5">
      <c r="A4575" s="88">
        <v>205623224</v>
      </c>
      <c r="B4575" s="86" t="s">
        <v>8920</v>
      </c>
      <c r="C4575" s="86" t="s">
        <v>8921</v>
      </c>
      <c r="D4575" s="90">
        <v>50</v>
      </c>
      <c r="E4575" s="75" t="s">
        <v>5494</v>
      </c>
    </row>
    <row r="4576" spans="1:5">
      <c r="A4576" s="88">
        <v>205623231</v>
      </c>
      <c r="B4576" s="86" t="s">
        <v>8922</v>
      </c>
      <c r="C4576" s="86" t="s">
        <v>8923</v>
      </c>
      <c r="D4576" s="90">
        <v>50</v>
      </c>
      <c r="E4576" s="75" t="s">
        <v>5494</v>
      </c>
    </row>
    <row r="4577" spans="1:5">
      <c r="A4577" s="88">
        <v>205623236</v>
      </c>
      <c r="B4577" s="86" t="s">
        <v>8924</v>
      </c>
      <c r="C4577" s="86" t="s">
        <v>8925</v>
      </c>
      <c r="D4577" s="90">
        <v>50</v>
      </c>
      <c r="E4577" s="75" t="s">
        <v>5494</v>
      </c>
    </row>
    <row r="4578" spans="1:5">
      <c r="A4578" s="88">
        <v>205623238</v>
      </c>
      <c r="B4578" s="86" t="s">
        <v>8926</v>
      </c>
      <c r="C4578" s="86" t="s">
        <v>8927</v>
      </c>
      <c r="D4578" s="90">
        <v>50</v>
      </c>
      <c r="E4578" s="75" t="s">
        <v>5494</v>
      </c>
    </row>
    <row r="4579" spans="1:5">
      <c r="A4579" s="88">
        <v>205623234</v>
      </c>
      <c r="B4579" s="86" t="s">
        <v>8928</v>
      </c>
      <c r="C4579" s="86" t="s">
        <v>8929</v>
      </c>
      <c r="D4579" s="90">
        <v>50</v>
      </c>
      <c r="E4579" s="75" t="s">
        <v>5494</v>
      </c>
    </row>
    <row r="4580" spans="1:5">
      <c r="A4580" s="88">
        <v>205623235</v>
      </c>
      <c r="B4580" s="86" t="s">
        <v>8930</v>
      </c>
      <c r="C4580" s="86" t="s">
        <v>8931</v>
      </c>
      <c r="D4580" s="90">
        <v>50</v>
      </c>
      <c r="E4580" s="75" t="s">
        <v>5494</v>
      </c>
    </row>
    <row r="4581" spans="1:5">
      <c r="A4581" s="88">
        <v>205623237</v>
      </c>
      <c r="B4581" s="86" t="s">
        <v>8932</v>
      </c>
      <c r="C4581" s="86" t="s">
        <v>8933</v>
      </c>
      <c r="D4581" s="90">
        <v>50</v>
      </c>
      <c r="E4581" s="75" t="s">
        <v>5494</v>
      </c>
    </row>
    <row r="4582" spans="1:5">
      <c r="A4582" s="88">
        <v>205623222</v>
      </c>
      <c r="B4582" s="86" t="s">
        <v>8934</v>
      </c>
      <c r="C4582" s="86" t="s">
        <v>8935</v>
      </c>
      <c r="D4582" s="90">
        <v>50</v>
      </c>
      <c r="E4582" s="75" t="s">
        <v>5494</v>
      </c>
    </row>
    <row r="4583" spans="1:5">
      <c r="A4583" s="88">
        <v>205623230</v>
      </c>
      <c r="B4583" s="86" t="s">
        <v>8936</v>
      </c>
      <c r="C4583" s="86" t="s">
        <v>8937</v>
      </c>
      <c r="D4583" s="90">
        <v>50</v>
      </c>
      <c r="E4583" s="75" t="s">
        <v>5494</v>
      </c>
    </row>
    <row r="4584" spans="1:5">
      <c r="A4584" s="88">
        <v>205623232</v>
      </c>
      <c r="B4584" s="86" t="s">
        <v>8938</v>
      </c>
      <c r="C4584" s="86" t="s">
        <v>8939</v>
      </c>
      <c r="D4584" s="90">
        <v>50</v>
      </c>
      <c r="E4584" s="75" t="s">
        <v>5494</v>
      </c>
    </row>
    <row r="4585" spans="1:5">
      <c r="A4585" s="88">
        <v>205623233</v>
      </c>
      <c r="B4585" s="86" t="s">
        <v>8940</v>
      </c>
      <c r="C4585" s="86" t="s">
        <v>8941</v>
      </c>
      <c r="D4585" s="90">
        <v>50</v>
      </c>
      <c r="E4585" s="75" t="s">
        <v>5494</v>
      </c>
    </row>
    <row r="4586" spans="1:5">
      <c r="A4586" s="88">
        <v>205623228</v>
      </c>
      <c r="B4586" s="86" t="s">
        <v>8942</v>
      </c>
      <c r="C4586" s="86" t="s">
        <v>8943</v>
      </c>
      <c r="D4586" s="90">
        <v>50</v>
      </c>
      <c r="E4586" s="75" t="s">
        <v>5494</v>
      </c>
    </row>
    <row r="4587" spans="1:5">
      <c r="A4587" s="88">
        <v>205623246</v>
      </c>
      <c r="B4587" s="86" t="s">
        <v>8944</v>
      </c>
      <c r="C4587" s="86" t="s">
        <v>8945</v>
      </c>
      <c r="D4587" s="90">
        <v>50</v>
      </c>
      <c r="E4587" s="75" t="s">
        <v>5494</v>
      </c>
    </row>
    <row r="4588" spans="1:5">
      <c r="A4588" s="88">
        <v>205623245</v>
      </c>
      <c r="B4588" s="86" t="s">
        <v>8946</v>
      </c>
      <c r="C4588" s="86" t="s">
        <v>8947</v>
      </c>
      <c r="D4588" s="90">
        <v>50</v>
      </c>
      <c r="E4588" s="75" t="s">
        <v>5494</v>
      </c>
    </row>
    <row r="4589" spans="1:5">
      <c r="A4589" s="88">
        <v>205623247</v>
      </c>
      <c r="B4589" s="86" t="s">
        <v>8948</v>
      </c>
      <c r="C4589" s="86" t="s">
        <v>8949</v>
      </c>
      <c r="D4589" s="90">
        <v>50</v>
      </c>
      <c r="E4589" s="75" t="s">
        <v>5494</v>
      </c>
    </row>
    <row r="4590" spans="1:5">
      <c r="A4590" s="88">
        <v>205623185</v>
      </c>
      <c r="B4590" s="86" t="s">
        <v>8950</v>
      </c>
      <c r="C4590" s="86" t="s">
        <v>8951</v>
      </c>
      <c r="D4590" s="90">
        <v>50</v>
      </c>
      <c r="E4590" s="75" t="s">
        <v>5494</v>
      </c>
    </row>
    <row r="4591" spans="1:5">
      <c r="A4591" s="88">
        <v>205623187</v>
      </c>
      <c r="B4591" s="86" t="s">
        <v>8952</v>
      </c>
      <c r="C4591" s="86" t="s">
        <v>8953</v>
      </c>
      <c r="D4591" s="90">
        <v>50</v>
      </c>
      <c r="E4591" s="75" t="s">
        <v>5494</v>
      </c>
    </row>
    <row r="4592" spans="1:5">
      <c r="A4592" s="88">
        <v>205623188</v>
      </c>
      <c r="B4592" s="86" t="s">
        <v>8954</v>
      </c>
      <c r="C4592" s="86" t="s">
        <v>8955</v>
      </c>
      <c r="D4592" s="90">
        <v>50</v>
      </c>
      <c r="E4592" s="75" t="s">
        <v>5494</v>
      </c>
    </row>
    <row r="4593" spans="1:5">
      <c r="A4593" s="88">
        <v>205623189</v>
      </c>
      <c r="B4593" s="86" t="s">
        <v>8956</v>
      </c>
      <c r="C4593" s="86" t="s">
        <v>8957</v>
      </c>
      <c r="D4593" s="90">
        <v>50</v>
      </c>
      <c r="E4593" s="75" t="s">
        <v>5494</v>
      </c>
    </row>
    <row r="4594" spans="1:5">
      <c r="A4594" s="88">
        <v>205623190</v>
      </c>
      <c r="B4594" s="86" t="s">
        <v>8958</v>
      </c>
      <c r="C4594" s="86" t="s">
        <v>8959</v>
      </c>
      <c r="D4594" s="90">
        <v>50</v>
      </c>
      <c r="E4594" s="75" t="s">
        <v>5494</v>
      </c>
    </row>
    <row r="4595" spans="1:5">
      <c r="A4595" s="88">
        <v>205623191</v>
      </c>
      <c r="B4595" s="86" t="s">
        <v>8960</v>
      </c>
      <c r="C4595" s="86" t="s">
        <v>8961</v>
      </c>
      <c r="D4595" s="90">
        <v>50</v>
      </c>
      <c r="E4595" s="75" t="s">
        <v>5494</v>
      </c>
    </row>
    <row r="4596" spans="1:5">
      <c r="A4596" s="88">
        <v>205623192</v>
      </c>
      <c r="B4596" s="86" t="s">
        <v>8962</v>
      </c>
      <c r="C4596" s="86" t="s">
        <v>8963</v>
      </c>
      <c r="D4596" s="90">
        <v>50</v>
      </c>
      <c r="E4596" s="75" t="s">
        <v>5494</v>
      </c>
    </row>
    <row r="4597" spans="1:5">
      <c r="A4597" s="88">
        <v>205623194</v>
      </c>
      <c r="B4597" s="86" t="s">
        <v>8964</v>
      </c>
      <c r="C4597" s="86" t="s">
        <v>8965</v>
      </c>
      <c r="D4597" s="90">
        <v>50</v>
      </c>
      <c r="E4597" s="75" t="s">
        <v>5494</v>
      </c>
    </row>
    <row r="4598" spans="1:5">
      <c r="A4598" s="88">
        <v>205623196</v>
      </c>
      <c r="B4598" s="86" t="s">
        <v>8966</v>
      </c>
      <c r="C4598" s="86" t="s">
        <v>8967</v>
      </c>
      <c r="D4598" s="90">
        <v>50</v>
      </c>
      <c r="E4598" s="75" t="s">
        <v>5494</v>
      </c>
    </row>
    <row r="4599" spans="1:5">
      <c r="A4599" s="88">
        <v>205623202</v>
      </c>
      <c r="B4599" s="86" t="s">
        <v>8968</v>
      </c>
      <c r="C4599" s="86" t="s">
        <v>8969</v>
      </c>
      <c r="D4599" s="90">
        <v>50</v>
      </c>
      <c r="E4599" s="75" t="s">
        <v>5494</v>
      </c>
    </row>
    <row r="4600" spans="1:5">
      <c r="A4600" s="88">
        <v>205623204</v>
      </c>
      <c r="B4600" s="86" t="s">
        <v>8970</v>
      </c>
      <c r="C4600" s="86" t="s">
        <v>8971</v>
      </c>
      <c r="D4600" s="90">
        <v>50</v>
      </c>
      <c r="E4600" s="75" t="s">
        <v>5494</v>
      </c>
    </row>
    <row r="4601" spans="1:5">
      <c r="A4601" s="88">
        <v>205623206</v>
      </c>
      <c r="B4601" s="86" t="s">
        <v>8972</v>
      </c>
      <c r="C4601" s="86" t="s">
        <v>8973</v>
      </c>
      <c r="D4601" s="90">
        <v>50</v>
      </c>
      <c r="E4601" s="75" t="s">
        <v>5494</v>
      </c>
    </row>
    <row r="4602" spans="1:5">
      <c r="A4602" s="88">
        <v>205623208</v>
      </c>
      <c r="B4602" s="86" t="s">
        <v>8974</v>
      </c>
      <c r="C4602" s="86" t="s">
        <v>8975</v>
      </c>
      <c r="D4602" s="90">
        <v>50</v>
      </c>
      <c r="E4602" s="75" t="s">
        <v>5494</v>
      </c>
    </row>
    <row r="4603" spans="1:5">
      <c r="A4603" s="88">
        <v>205623209</v>
      </c>
      <c r="B4603" s="86" t="s">
        <v>8976</v>
      </c>
      <c r="C4603" s="86" t="s">
        <v>8977</v>
      </c>
      <c r="D4603" s="90">
        <v>50</v>
      </c>
      <c r="E4603" s="75" t="s">
        <v>5494</v>
      </c>
    </row>
    <row r="4604" spans="1:5">
      <c r="A4604" s="88">
        <v>205623210</v>
      </c>
      <c r="B4604" s="86" t="s">
        <v>8978</v>
      </c>
      <c r="C4604" s="86" t="s">
        <v>8979</v>
      </c>
      <c r="D4604" s="90">
        <v>50</v>
      </c>
      <c r="E4604" s="75" t="s">
        <v>5494</v>
      </c>
    </row>
    <row r="4605" spans="1:5">
      <c r="A4605" s="88">
        <v>205623213</v>
      </c>
      <c r="B4605" s="86" t="s">
        <v>8980</v>
      </c>
      <c r="C4605" s="86" t="s">
        <v>8981</v>
      </c>
      <c r="D4605" s="90">
        <v>50</v>
      </c>
      <c r="E4605" s="75" t="s">
        <v>5494</v>
      </c>
    </row>
    <row r="4606" spans="1:5">
      <c r="A4606" s="88">
        <v>205623186</v>
      </c>
      <c r="B4606" s="86" t="s">
        <v>8982</v>
      </c>
      <c r="C4606" s="86" t="s">
        <v>8983</v>
      </c>
      <c r="D4606" s="90">
        <v>50</v>
      </c>
      <c r="E4606" s="75" t="s">
        <v>5494</v>
      </c>
    </row>
    <row r="4607" spans="1:5">
      <c r="A4607" s="88">
        <v>205623193</v>
      </c>
      <c r="B4607" s="86" t="s">
        <v>8984</v>
      </c>
      <c r="C4607" s="86" t="s">
        <v>8985</v>
      </c>
      <c r="D4607" s="90">
        <v>50</v>
      </c>
      <c r="E4607" s="75" t="s">
        <v>5494</v>
      </c>
    </row>
    <row r="4608" spans="1:5">
      <c r="A4608" s="88">
        <v>205623195</v>
      </c>
      <c r="B4608" s="86" t="s">
        <v>8986</v>
      </c>
      <c r="C4608" s="86" t="s">
        <v>8987</v>
      </c>
      <c r="D4608" s="90">
        <v>50</v>
      </c>
      <c r="E4608" s="75" t="s">
        <v>5494</v>
      </c>
    </row>
    <row r="4609" spans="1:5">
      <c r="A4609" s="88">
        <v>205623197</v>
      </c>
      <c r="B4609" s="86" t="s">
        <v>8988</v>
      </c>
      <c r="C4609" s="86" t="s">
        <v>8989</v>
      </c>
      <c r="D4609" s="90">
        <v>50</v>
      </c>
      <c r="E4609" s="75" t="s">
        <v>5494</v>
      </c>
    </row>
    <row r="4610" spans="1:5">
      <c r="A4610" s="88">
        <v>205623198</v>
      </c>
      <c r="B4610" s="86" t="s">
        <v>8990</v>
      </c>
      <c r="C4610" s="86" t="s">
        <v>8991</v>
      </c>
      <c r="D4610" s="90">
        <v>50</v>
      </c>
      <c r="E4610" s="75" t="s">
        <v>5494</v>
      </c>
    </row>
    <row r="4611" spans="1:5">
      <c r="A4611" s="88">
        <v>205623199</v>
      </c>
      <c r="B4611" s="86" t="s">
        <v>8992</v>
      </c>
      <c r="C4611" s="86" t="s">
        <v>8993</v>
      </c>
      <c r="D4611" s="90">
        <v>50</v>
      </c>
      <c r="E4611" s="75" t="s">
        <v>5494</v>
      </c>
    </row>
    <row r="4612" spans="1:5">
      <c r="A4612" s="88">
        <v>205623212</v>
      </c>
      <c r="B4612" s="86" t="s">
        <v>8994</v>
      </c>
      <c r="C4612" s="86" t="s">
        <v>8995</v>
      </c>
      <c r="D4612" s="90">
        <v>50</v>
      </c>
      <c r="E4612" s="75" t="s">
        <v>5494</v>
      </c>
    </row>
    <row r="4613" spans="1:5">
      <c r="A4613" s="88">
        <v>205623214</v>
      </c>
      <c r="B4613" s="86" t="s">
        <v>8996</v>
      </c>
      <c r="C4613" s="86" t="s">
        <v>8997</v>
      </c>
      <c r="D4613" s="90">
        <v>50</v>
      </c>
      <c r="E4613" s="75" t="s">
        <v>5494</v>
      </c>
    </row>
    <row r="4614" spans="1:5">
      <c r="A4614" s="88">
        <v>205623211</v>
      </c>
      <c r="B4614" s="86" t="s">
        <v>8998</v>
      </c>
      <c r="C4614" s="86" t="s">
        <v>8999</v>
      </c>
      <c r="D4614" s="90">
        <v>50</v>
      </c>
      <c r="E4614" s="75" t="s">
        <v>5494</v>
      </c>
    </row>
    <row r="4615" spans="1:5">
      <c r="A4615" s="88">
        <v>205623216</v>
      </c>
      <c r="B4615" s="86" t="s">
        <v>9000</v>
      </c>
      <c r="C4615" s="86" t="s">
        <v>9001</v>
      </c>
      <c r="D4615" s="90">
        <v>50</v>
      </c>
      <c r="E4615" s="75" t="s">
        <v>5494</v>
      </c>
    </row>
    <row r="4616" spans="1:5">
      <c r="A4616" s="88">
        <v>205623218</v>
      </c>
      <c r="B4616" s="86" t="s">
        <v>9002</v>
      </c>
      <c r="C4616" s="86" t="s">
        <v>9003</v>
      </c>
      <c r="D4616" s="90">
        <v>50</v>
      </c>
      <c r="E4616" s="75" t="s">
        <v>5494</v>
      </c>
    </row>
    <row r="4617" spans="1:5">
      <c r="A4617" s="88">
        <v>205623215</v>
      </c>
      <c r="B4617" s="86" t="s">
        <v>9004</v>
      </c>
      <c r="C4617" s="86" t="s">
        <v>9005</v>
      </c>
      <c r="D4617" s="90">
        <v>50</v>
      </c>
      <c r="E4617" s="75" t="s">
        <v>5494</v>
      </c>
    </row>
    <row r="4618" spans="1:5">
      <c r="A4618" s="88">
        <v>205623200</v>
      </c>
      <c r="B4618" s="86" t="s">
        <v>9006</v>
      </c>
      <c r="C4618" s="86" t="s">
        <v>9007</v>
      </c>
      <c r="D4618" s="90">
        <v>50</v>
      </c>
      <c r="E4618" s="75" t="s">
        <v>5494</v>
      </c>
    </row>
    <row r="4619" spans="1:5">
      <c r="A4619" s="88">
        <v>205623201</v>
      </c>
      <c r="B4619" s="86" t="s">
        <v>9008</v>
      </c>
      <c r="C4619" s="86" t="s">
        <v>9009</v>
      </c>
      <c r="D4619" s="90">
        <v>50</v>
      </c>
      <c r="E4619" s="75" t="s">
        <v>5494</v>
      </c>
    </row>
    <row r="4620" spans="1:5">
      <c r="A4620" s="88">
        <v>205623203</v>
      </c>
      <c r="B4620" s="86" t="s">
        <v>9010</v>
      </c>
      <c r="C4620" s="86" t="s">
        <v>9011</v>
      </c>
      <c r="D4620" s="90">
        <v>50</v>
      </c>
      <c r="E4620" s="75" t="s">
        <v>5494</v>
      </c>
    </row>
    <row r="4621" spans="1:5">
      <c r="A4621" s="88">
        <v>205623205</v>
      </c>
      <c r="B4621" s="86" t="s">
        <v>9012</v>
      </c>
      <c r="C4621" s="86" t="s">
        <v>9013</v>
      </c>
      <c r="D4621" s="90">
        <v>50</v>
      </c>
      <c r="E4621" s="75" t="s">
        <v>5494</v>
      </c>
    </row>
    <row r="4622" spans="1:5">
      <c r="A4622" s="88">
        <v>205623207</v>
      </c>
      <c r="B4622" s="86" t="s">
        <v>9014</v>
      </c>
      <c r="C4622" s="86" t="s">
        <v>9015</v>
      </c>
      <c r="D4622" s="90">
        <v>50</v>
      </c>
      <c r="E4622" s="75" t="s">
        <v>5494</v>
      </c>
    </row>
    <row r="4623" spans="1:5">
      <c r="A4623" s="88">
        <v>205623184</v>
      </c>
      <c r="B4623" s="86" t="s">
        <v>9016</v>
      </c>
      <c r="C4623" s="86" t="s">
        <v>9017</v>
      </c>
      <c r="D4623" s="90">
        <v>50</v>
      </c>
      <c r="E4623" s="75" t="s">
        <v>5494</v>
      </c>
    </row>
    <row r="4624" spans="1:5">
      <c r="A4624" s="84">
        <v>18402723</v>
      </c>
      <c r="B4624" s="85" t="s">
        <v>3846</v>
      </c>
      <c r="C4624" s="85">
        <v>840118790178</v>
      </c>
      <c r="D4624" s="90">
        <v>0</v>
      </c>
      <c r="E4624" s="75" t="s">
        <v>5494</v>
      </c>
    </row>
    <row r="4625" spans="1:5">
      <c r="A4625" s="84">
        <v>18402724</v>
      </c>
      <c r="B4625" s="85" t="s">
        <v>3847</v>
      </c>
      <c r="C4625" s="85">
        <v>840118794008</v>
      </c>
      <c r="D4625" s="90">
        <v>0</v>
      </c>
      <c r="E4625" s="75" t="s">
        <v>5494</v>
      </c>
    </row>
    <row r="4626" spans="1:5">
      <c r="A4626" s="82">
        <v>18402725</v>
      </c>
      <c r="B4626" s="85" t="s">
        <v>3848</v>
      </c>
      <c r="C4626" s="85">
        <v>840118791328</v>
      </c>
      <c r="D4626" s="90">
        <v>50</v>
      </c>
      <c r="E4626" s="75" t="s">
        <v>5494</v>
      </c>
    </row>
    <row r="4627" spans="1:5">
      <c r="A4627" s="84">
        <v>18402726</v>
      </c>
      <c r="B4627" s="85" t="s">
        <v>3849</v>
      </c>
      <c r="C4627" s="85">
        <v>840118795159</v>
      </c>
      <c r="D4627" s="90">
        <v>50</v>
      </c>
      <c r="E4627" s="75" t="s">
        <v>5494</v>
      </c>
    </row>
    <row r="4628" spans="1:5">
      <c r="A4628" s="84">
        <v>18402727</v>
      </c>
      <c r="B4628" s="85" t="s">
        <v>3850</v>
      </c>
      <c r="C4628" s="85">
        <v>840118791281</v>
      </c>
      <c r="D4628" s="90">
        <v>50</v>
      </c>
      <c r="E4628" s="75" t="s">
        <v>5494</v>
      </c>
    </row>
    <row r="4629" spans="1:5">
      <c r="A4629" s="84">
        <v>18402728</v>
      </c>
      <c r="B4629" s="85" t="s">
        <v>3851</v>
      </c>
      <c r="C4629" s="85">
        <v>840118795111</v>
      </c>
      <c r="D4629" s="90">
        <v>50</v>
      </c>
      <c r="E4629" s="75" t="s">
        <v>5494</v>
      </c>
    </row>
    <row r="4630" spans="1:5">
      <c r="A4630" s="84">
        <v>18402729</v>
      </c>
      <c r="B4630" s="85" t="s">
        <v>3852</v>
      </c>
      <c r="C4630" s="85">
        <v>840118791205</v>
      </c>
      <c r="D4630" s="90">
        <v>0</v>
      </c>
      <c r="E4630" s="75" t="s">
        <v>5494</v>
      </c>
    </row>
    <row r="4631" spans="1:5">
      <c r="A4631" s="84">
        <v>18402730</v>
      </c>
      <c r="B4631" s="85" t="s">
        <v>5234</v>
      </c>
      <c r="C4631" s="85">
        <v>840118795036</v>
      </c>
      <c r="D4631" s="90">
        <v>50</v>
      </c>
      <c r="E4631" s="75" t="s">
        <v>5494</v>
      </c>
    </row>
    <row r="4632" spans="1:5">
      <c r="A4632" s="84">
        <v>18402731</v>
      </c>
      <c r="B4632" s="85" t="s">
        <v>3853</v>
      </c>
      <c r="C4632" s="85">
        <v>840118791168</v>
      </c>
      <c r="D4632" s="90">
        <v>0</v>
      </c>
      <c r="E4632" s="75" t="s">
        <v>5494</v>
      </c>
    </row>
    <row r="4633" spans="1:5">
      <c r="A4633" s="84">
        <v>18402732</v>
      </c>
      <c r="B4633" s="85" t="s">
        <v>3854</v>
      </c>
      <c r="C4633" s="85">
        <v>840118794992</v>
      </c>
      <c r="D4633" s="90">
        <v>50</v>
      </c>
      <c r="E4633" s="75" t="s">
        <v>5494</v>
      </c>
    </row>
    <row r="4634" spans="1:5">
      <c r="A4634" s="91">
        <v>18402737</v>
      </c>
      <c r="B4634" s="85" t="s">
        <v>3855</v>
      </c>
      <c r="C4634" s="85">
        <v>840118791052</v>
      </c>
      <c r="D4634" s="90">
        <v>50</v>
      </c>
      <c r="E4634" s="75" t="s">
        <v>5494</v>
      </c>
    </row>
    <row r="4635" spans="1:5">
      <c r="A4635" s="84">
        <v>18402738</v>
      </c>
      <c r="B4635" s="85" t="s">
        <v>3856</v>
      </c>
      <c r="C4635" s="85">
        <v>840118794886</v>
      </c>
      <c r="D4635" s="90">
        <v>50</v>
      </c>
      <c r="E4635" s="75" t="s">
        <v>5494</v>
      </c>
    </row>
    <row r="4636" spans="1:5">
      <c r="A4636" s="84">
        <v>18402733</v>
      </c>
      <c r="B4636" s="85" t="s">
        <v>3857</v>
      </c>
      <c r="C4636" s="85">
        <v>840118791137</v>
      </c>
      <c r="D4636" s="90">
        <v>50</v>
      </c>
      <c r="E4636" s="75" t="s">
        <v>5494</v>
      </c>
    </row>
    <row r="4637" spans="1:5">
      <c r="A4637" s="84">
        <v>18402734</v>
      </c>
      <c r="B4637" s="85" t="s">
        <v>3858</v>
      </c>
      <c r="C4637" s="85">
        <v>840118794961</v>
      </c>
      <c r="D4637" s="90">
        <v>50</v>
      </c>
      <c r="E4637" s="75" t="s">
        <v>5494</v>
      </c>
    </row>
    <row r="4638" spans="1:5">
      <c r="A4638" s="84">
        <v>18402735</v>
      </c>
      <c r="B4638" s="85" t="s">
        <v>3859</v>
      </c>
      <c r="C4638" s="85">
        <v>840118791090</v>
      </c>
      <c r="D4638" s="90">
        <v>50</v>
      </c>
      <c r="E4638" s="75" t="s">
        <v>5494</v>
      </c>
    </row>
    <row r="4639" spans="1:5">
      <c r="A4639" s="84">
        <v>18402736</v>
      </c>
      <c r="B4639" s="85" t="s">
        <v>3860</v>
      </c>
      <c r="C4639" s="85">
        <v>840118794923</v>
      </c>
      <c r="D4639" s="90">
        <v>50</v>
      </c>
      <c r="E4639" s="75" t="s">
        <v>5494</v>
      </c>
    </row>
    <row r="4640" spans="1:5">
      <c r="A4640" s="84">
        <v>18402739</v>
      </c>
      <c r="B4640" s="85" t="s">
        <v>3861</v>
      </c>
      <c r="C4640" s="85">
        <v>840118791014</v>
      </c>
      <c r="D4640" s="90">
        <v>0</v>
      </c>
      <c r="E4640" s="75" t="s">
        <v>5494</v>
      </c>
    </row>
    <row r="4641" spans="1:5">
      <c r="A4641" s="84">
        <v>18402740</v>
      </c>
      <c r="B4641" s="85" t="s">
        <v>3862</v>
      </c>
      <c r="C4641" s="85">
        <v>840118794848</v>
      </c>
      <c r="D4641" s="90">
        <v>50</v>
      </c>
      <c r="E4641" s="75" t="s">
        <v>5494</v>
      </c>
    </row>
    <row r="4642" spans="1:5">
      <c r="A4642" s="84">
        <v>18402741</v>
      </c>
      <c r="B4642" s="85" t="s">
        <v>3863</v>
      </c>
      <c r="C4642" s="85">
        <v>840118790970</v>
      </c>
      <c r="D4642" s="90">
        <v>0</v>
      </c>
      <c r="E4642" s="75" t="s">
        <v>5494</v>
      </c>
    </row>
    <row r="4643" spans="1:5">
      <c r="A4643" s="84">
        <v>18402742</v>
      </c>
      <c r="B4643" s="85" t="s">
        <v>3864</v>
      </c>
      <c r="C4643" s="85">
        <v>840118794800</v>
      </c>
      <c r="D4643" s="90">
        <v>50</v>
      </c>
      <c r="E4643" s="75" t="s">
        <v>5494</v>
      </c>
    </row>
    <row r="4644" spans="1:5">
      <c r="A4644" s="84">
        <v>18402743</v>
      </c>
      <c r="B4644" s="85" t="s">
        <v>3865</v>
      </c>
      <c r="C4644" s="85">
        <v>840118790932</v>
      </c>
      <c r="D4644" s="90">
        <v>50</v>
      </c>
      <c r="E4644" s="75" t="s">
        <v>5494</v>
      </c>
    </row>
    <row r="4645" spans="1:5">
      <c r="A4645" s="84">
        <v>18402744</v>
      </c>
      <c r="B4645" s="85" t="s">
        <v>3866</v>
      </c>
      <c r="C4645" s="85">
        <v>840118794763</v>
      </c>
      <c r="D4645" s="90">
        <v>50</v>
      </c>
      <c r="E4645" s="75" t="s">
        <v>5494</v>
      </c>
    </row>
    <row r="4646" spans="1:5">
      <c r="A4646" s="84">
        <v>18402745</v>
      </c>
      <c r="B4646" s="85" t="s">
        <v>3867</v>
      </c>
      <c r="C4646" s="85">
        <v>840118790895</v>
      </c>
      <c r="D4646" s="90">
        <v>50</v>
      </c>
      <c r="E4646" s="75" t="s">
        <v>5494</v>
      </c>
    </row>
    <row r="4647" spans="1:5">
      <c r="A4647" s="84">
        <v>18402746</v>
      </c>
      <c r="B4647" s="85" t="s">
        <v>3868</v>
      </c>
      <c r="C4647" s="85">
        <v>840118794725</v>
      </c>
      <c r="D4647" s="90">
        <v>50</v>
      </c>
      <c r="E4647" s="75" t="s">
        <v>5494</v>
      </c>
    </row>
    <row r="4648" spans="1:5">
      <c r="A4648" s="84">
        <v>18402747</v>
      </c>
      <c r="B4648" s="85" t="s">
        <v>3869</v>
      </c>
      <c r="C4648" s="85">
        <v>840118790857</v>
      </c>
      <c r="D4648" s="90">
        <v>50</v>
      </c>
      <c r="E4648" s="75" t="s">
        <v>5494</v>
      </c>
    </row>
    <row r="4649" spans="1:5">
      <c r="A4649" s="84">
        <v>18402748</v>
      </c>
      <c r="B4649" s="85" t="s">
        <v>3870</v>
      </c>
      <c r="C4649" s="85">
        <v>840118794688</v>
      </c>
      <c r="D4649" s="90">
        <v>50</v>
      </c>
      <c r="E4649" s="75" t="s">
        <v>5494</v>
      </c>
    </row>
    <row r="4650" spans="1:5">
      <c r="A4650" s="84">
        <v>18402749</v>
      </c>
      <c r="B4650" s="85" t="s">
        <v>3871</v>
      </c>
      <c r="C4650" s="85">
        <v>840118790819</v>
      </c>
      <c r="D4650" s="90">
        <v>0</v>
      </c>
      <c r="E4650" s="75" t="s">
        <v>5494</v>
      </c>
    </row>
    <row r="4651" spans="1:5">
      <c r="A4651" s="84">
        <v>18402750</v>
      </c>
      <c r="B4651" s="85" t="s">
        <v>3872</v>
      </c>
      <c r="C4651" s="85">
        <v>840118794640</v>
      </c>
      <c r="D4651" s="90">
        <v>50</v>
      </c>
      <c r="E4651" s="75" t="s">
        <v>5494</v>
      </c>
    </row>
    <row r="4652" spans="1:5">
      <c r="A4652" s="84">
        <v>18402751</v>
      </c>
      <c r="B4652" s="85" t="s">
        <v>3873</v>
      </c>
      <c r="C4652" s="85">
        <v>840118790772</v>
      </c>
      <c r="D4652" s="90">
        <v>0</v>
      </c>
      <c r="E4652" s="75" t="s">
        <v>5494</v>
      </c>
    </row>
    <row r="4653" spans="1:5">
      <c r="A4653" s="84">
        <v>18402752</v>
      </c>
      <c r="B4653" s="85" t="s">
        <v>3874</v>
      </c>
      <c r="C4653" s="85">
        <v>840118794602</v>
      </c>
      <c r="D4653" s="90">
        <v>50</v>
      </c>
      <c r="E4653" s="75" t="s">
        <v>5494</v>
      </c>
    </row>
    <row r="4654" spans="1:5">
      <c r="A4654" s="84">
        <v>18402753</v>
      </c>
      <c r="B4654" s="85" t="s">
        <v>3875</v>
      </c>
      <c r="C4654" s="85">
        <v>840118790727</v>
      </c>
      <c r="D4654" s="90">
        <v>50</v>
      </c>
      <c r="E4654" s="75" t="s">
        <v>5494</v>
      </c>
    </row>
    <row r="4655" spans="1:5">
      <c r="A4655" s="84">
        <v>18402754</v>
      </c>
      <c r="B4655" s="85" t="s">
        <v>3876</v>
      </c>
      <c r="C4655" s="85">
        <v>840118794558</v>
      </c>
      <c r="D4655" s="90">
        <v>50</v>
      </c>
      <c r="E4655" s="75" t="s">
        <v>5494</v>
      </c>
    </row>
    <row r="4656" spans="1:5">
      <c r="A4656" s="84">
        <v>18402755</v>
      </c>
      <c r="B4656" s="85" t="s">
        <v>3877</v>
      </c>
      <c r="C4656" s="85">
        <v>840118790680</v>
      </c>
      <c r="D4656" s="90">
        <v>0</v>
      </c>
      <c r="E4656" s="75" t="s">
        <v>5494</v>
      </c>
    </row>
    <row r="4657" spans="1:5">
      <c r="A4657" s="84">
        <v>18402756</v>
      </c>
      <c r="B4657" s="85" t="s">
        <v>3878</v>
      </c>
      <c r="C4657" s="85">
        <v>840118794510</v>
      </c>
      <c r="D4657" s="90">
        <v>50</v>
      </c>
      <c r="E4657" s="75" t="s">
        <v>5494</v>
      </c>
    </row>
    <row r="4658" spans="1:5">
      <c r="A4658" s="84">
        <v>18402757</v>
      </c>
      <c r="B4658" s="85" t="s">
        <v>3879</v>
      </c>
      <c r="C4658" s="85">
        <v>840118790604</v>
      </c>
      <c r="D4658" s="90">
        <v>50</v>
      </c>
      <c r="E4658" s="75" t="s">
        <v>5494</v>
      </c>
    </row>
    <row r="4659" spans="1:5">
      <c r="A4659" s="84">
        <v>18402758</v>
      </c>
      <c r="B4659" s="85" t="s">
        <v>3880</v>
      </c>
      <c r="C4659" s="85">
        <v>840118794435</v>
      </c>
      <c r="D4659" s="90">
        <v>0</v>
      </c>
      <c r="E4659" s="75" t="s">
        <v>5494</v>
      </c>
    </row>
    <row r="4660" spans="1:5">
      <c r="A4660" s="84">
        <v>18402759</v>
      </c>
      <c r="B4660" s="85" t="s">
        <v>3881</v>
      </c>
      <c r="C4660" s="85">
        <v>840118790567</v>
      </c>
      <c r="D4660" s="90">
        <v>0</v>
      </c>
      <c r="E4660" s="75" t="s">
        <v>5494</v>
      </c>
    </row>
    <row r="4661" spans="1:5">
      <c r="A4661" s="84">
        <v>18402760</v>
      </c>
      <c r="B4661" s="85" t="s">
        <v>3882</v>
      </c>
      <c r="C4661" s="85">
        <v>840118794398</v>
      </c>
      <c r="D4661" s="90">
        <v>50</v>
      </c>
      <c r="E4661" s="75" t="s">
        <v>5494</v>
      </c>
    </row>
    <row r="4662" spans="1:5">
      <c r="A4662" s="84">
        <v>18402761</v>
      </c>
      <c r="B4662" s="85" t="s">
        <v>3883</v>
      </c>
      <c r="C4662" s="85">
        <v>840118790529</v>
      </c>
      <c r="D4662" s="90">
        <v>0</v>
      </c>
      <c r="E4662" s="75" t="s">
        <v>5494</v>
      </c>
    </row>
    <row r="4663" spans="1:5">
      <c r="A4663" s="84">
        <v>18402762</v>
      </c>
      <c r="B4663" s="85" t="s">
        <v>3884</v>
      </c>
      <c r="C4663" s="85">
        <v>840118794350</v>
      </c>
      <c r="D4663" s="90">
        <v>0</v>
      </c>
      <c r="E4663" s="75" t="s">
        <v>5494</v>
      </c>
    </row>
    <row r="4664" spans="1:5">
      <c r="A4664" s="84">
        <v>18402763</v>
      </c>
      <c r="B4664" s="85" t="s">
        <v>3885</v>
      </c>
      <c r="C4664" s="85">
        <v>840118790482</v>
      </c>
      <c r="D4664" s="90">
        <v>50</v>
      </c>
      <c r="E4664" s="75" t="s">
        <v>5494</v>
      </c>
    </row>
    <row r="4665" spans="1:5">
      <c r="A4665" s="84">
        <v>18402764</v>
      </c>
      <c r="B4665" s="85" t="s">
        <v>3886</v>
      </c>
      <c r="C4665" s="85">
        <v>840118794312</v>
      </c>
      <c r="D4665" s="90">
        <v>50</v>
      </c>
      <c r="E4665" s="75" t="s">
        <v>5494</v>
      </c>
    </row>
    <row r="4666" spans="1:5">
      <c r="A4666" s="84">
        <v>18402767</v>
      </c>
      <c r="B4666" s="85" t="s">
        <v>3887</v>
      </c>
      <c r="C4666" s="85">
        <v>840118790086</v>
      </c>
      <c r="D4666" s="90">
        <v>50</v>
      </c>
      <c r="E4666" s="75" t="s">
        <v>5494</v>
      </c>
    </row>
    <row r="4667" spans="1:5">
      <c r="A4667" s="84">
        <v>18402768</v>
      </c>
      <c r="B4667" s="85" t="s">
        <v>3888</v>
      </c>
      <c r="C4667" s="85">
        <v>840118793919</v>
      </c>
      <c r="D4667" s="90">
        <v>50</v>
      </c>
      <c r="E4667" s="75" t="s">
        <v>5494</v>
      </c>
    </row>
    <row r="4668" spans="1:5">
      <c r="A4668" s="84">
        <v>18402765</v>
      </c>
      <c r="B4668" s="85" t="s">
        <v>3889</v>
      </c>
      <c r="C4668" s="85">
        <v>840118790451</v>
      </c>
      <c r="D4668" s="90">
        <v>50</v>
      </c>
      <c r="E4668" s="75" t="s">
        <v>5494</v>
      </c>
    </row>
    <row r="4669" spans="1:5">
      <c r="A4669" s="84">
        <v>18402766</v>
      </c>
      <c r="B4669" s="85" t="s">
        <v>3890</v>
      </c>
      <c r="C4669" s="85">
        <v>840118794282</v>
      </c>
      <c r="D4669" s="90">
        <v>50</v>
      </c>
      <c r="E4669" s="75" t="s">
        <v>5494</v>
      </c>
    </row>
    <row r="4670" spans="1:5">
      <c r="A4670" s="84">
        <v>18402769</v>
      </c>
      <c r="B4670" s="85" t="s">
        <v>3891</v>
      </c>
      <c r="C4670" s="85">
        <v>840118790376</v>
      </c>
      <c r="D4670" s="90">
        <v>50</v>
      </c>
      <c r="E4670" s="75" t="s">
        <v>5494</v>
      </c>
    </row>
    <row r="4671" spans="1:5">
      <c r="A4671" s="84">
        <v>18402770</v>
      </c>
      <c r="B4671" s="85" t="s">
        <v>3892</v>
      </c>
      <c r="C4671" s="85">
        <v>840118794206</v>
      </c>
      <c r="D4671" s="90">
        <v>50</v>
      </c>
      <c r="E4671" s="75" t="s">
        <v>5494</v>
      </c>
    </row>
    <row r="4672" spans="1:5">
      <c r="A4672" s="84">
        <v>18402771</v>
      </c>
      <c r="B4672" s="85" t="s">
        <v>3893</v>
      </c>
      <c r="C4672" s="85">
        <v>840118790338</v>
      </c>
      <c r="D4672" s="90">
        <v>50</v>
      </c>
      <c r="E4672" s="75" t="s">
        <v>5494</v>
      </c>
    </row>
    <row r="4673" spans="1:5">
      <c r="A4673" s="84">
        <v>18402772</v>
      </c>
      <c r="B4673" s="85" t="s">
        <v>3894</v>
      </c>
      <c r="C4673" s="85">
        <v>840118794169</v>
      </c>
      <c r="D4673" s="90">
        <v>50</v>
      </c>
      <c r="E4673" s="75" t="s">
        <v>5494</v>
      </c>
    </row>
    <row r="4674" spans="1:5">
      <c r="A4674" s="84">
        <v>18402773</v>
      </c>
      <c r="B4674" s="85" t="s">
        <v>3895</v>
      </c>
      <c r="C4674" s="85">
        <v>840118790291</v>
      </c>
      <c r="D4674" s="90">
        <v>50</v>
      </c>
      <c r="E4674" s="75" t="s">
        <v>5494</v>
      </c>
    </row>
    <row r="4675" spans="1:5">
      <c r="A4675" s="84">
        <v>18402774</v>
      </c>
      <c r="B4675" s="85" t="s">
        <v>3896</v>
      </c>
      <c r="C4675" s="85">
        <v>840118794121</v>
      </c>
      <c r="D4675" s="90">
        <v>50</v>
      </c>
      <c r="E4675" s="75" t="s">
        <v>5494</v>
      </c>
    </row>
    <row r="4676" spans="1:5">
      <c r="A4676" s="84">
        <v>18402775</v>
      </c>
      <c r="B4676" s="85" t="s">
        <v>3897</v>
      </c>
      <c r="C4676" s="85">
        <v>840118790130</v>
      </c>
      <c r="D4676" s="90">
        <v>50</v>
      </c>
      <c r="E4676" s="75" t="s">
        <v>5494</v>
      </c>
    </row>
    <row r="4677" spans="1:5">
      <c r="A4677" s="84">
        <v>18402776</v>
      </c>
      <c r="B4677" s="85" t="s">
        <v>3898</v>
      </c>
      <c r="C4677" s="85">
        <v>840118793964</v>
      </c>
      <c r="D4677" s="90">
        <v>50</v>
      </c>
      <c r="E4677" s="75" t="s">
        <v>5494</v>
      </c>
    </row>
    <row r="4678" spans="1:5">
      <c r="A4678" s="84">
        <v>18402777</v>
      </c>
      <c r="B4678" s="85" t="s">
        <v>3899</v>
      </c>
      <c r="C4678" s="85">
        <v>840118790246</v>
      </c>
      <c r="D4678" s="90">
        <v>50</v>
      </c>
      <c r="E4678" s="75" t="s">
        <v>5494</v>
      </c>
    </row>
    <row r="4679" spans="1:5">
      <c r="A4679" s="84">
        <v>18402778</v>
      </c>
      <c r="B4679" s="85" t="s">
        <v>3900</v>
      </c>
      <c r="C4679" s="85">
        <v>840118794077</v>
      </c>
      <c r="D4679" s="90">
        <v>50</v>
      </c>
      <c r="E4679" s="75" t="s">
        <v>5494</v>
      </c>
    </row>
    <row r="4680" spans="1:5">
      <c r="A4680" s="84">
        <v>18402779</v>
      </c>
      <c r="B4680" s="85" t="s">
        <v>5235</v>
      </c>
      <c r="C4680" s="85">
        <v>840118790208</v>
      </c>
      <c r="D4680" s="90">
        <v>50</v>
      </c>
      <c r="E4680" s="75" t="s">
        <v>5494</v>
      </c>
    </row>
    <row r="4681" spans="1:5">
      <c r="A4681" s="84">
        <v>18402780</v>
      </c>
      <c r="B4681" s="85" t="s">
        <v>3901</v>
      </c>
      <c r="C4681" s="85">
        <v>840118794039</v>
      </c>
      <c r="D4681" s="90">
        <v>50</v>
      </c>
      <c r="E4681" s="75" t="s">
        <v>5494</v>
      </c>
    </row>
    <row r="4682" spans="1:5">
      <c r="A4682" s="84">
        <v>17450750</v>
      </c>
      <c r="B4682" s="85" t="s">
        <v>5236</v>
      </c>
      <c r="C4682" s="91" t="s">
        <v>7566</v>
      </c>
      <c r="D4682" s="90">
        <v>50</v>
      </c>
      <c r="E4682" s="75" t="s">
        <v>5494</v>
      </c>
    </row>
    <row r="4683" spans="1:5">
      <c r="A4683" s="82">
        <v>17450751</v>
      </c>
      <c r="B4683" s="85" t="s">
        <v>5237</v>
      </c>
      <c r="C4683" s="91" t="s">
        <v>7567</v>
      </c>
      <c r="D4683" s="90">
        <v>50</v>
      </c>
      <c r="E4683" s="75" t="s">
        <v>5494</v>
      </c>
    </row>
    <row r="4684" spans="1:5">
      <c r="A4684" s="84">
        <v>17450752</v>
      </c>
      <c r="B4684" s="85" t="s">
        <v>5238</v>
      </c>
      <c r="C4684" s="91" t="s">
        <v>7568</v>
      </c>
      <c r="D4684" s="90">
        <v>50</v>
      </c>
      <c r="E4684" s="75" t="s">
        <v>5494</v>
      </c>
    </row>
    <row r="4685" spans="1:5">
      <c r="A4685" s="84">
        <v>17450753</v>
      </c>
      <c r="B4685" s="85" t="s">
        <v>5239</v>
      </c>
      <c r="C4685" s="91" t="s">
        <v>7569</v>
      </c>
      <c r="D4685" s="90">
        <v>50</v>
      </c>
      <c r="E4685" s="75" t="s">
        <v>5494</v>
      </c>
    </row>
    <row r="4686" spans="1:5">
      <c r="A4686" s="82">
        <v>17450755</v>
      </c>
      <c r="B4686" s="85" t="s">
        <v>5240</v>
      </c>
      <c r="C4686" s="91" t="s">
        <v>7570</v>
      </c>
      <c r="D4686" s="90">
        <v>50</v>
      </c>
      <c r="E4686" s="75" t="s">
        <v>5494</v>
      </c>
    </row>
    <row r="4687" spans="1:5">
      <c r="A4687" s="84">
        <v>17450756</v>
      </c>
      <c r="B4687" s="85" t="s">
        <v>5241</v>
      </c>
      <c r="C4687" s="91" t="s">
        <v>7571</v>
      </c>
      <c r="D4687" s="90">
        <v>0</v>
      </c>
      <c r="E4687" s="75" t="s">
        <v>5494</v>
      </c>
    </row>
    <row r="4688" spans="1:5">
      <c r="A4688" s="84">
        <v>17450758</v>
      </c>
      <c r="B4688" s="85" t="s">
        <v>5242</v>
      </c>
      <c r="C4688" s="91" t="s">
        <v>7572</v>
      </c>
      <c r="D4688" s="90">
        <v>50</v>
      </c>
      <c r="E4688" s="75" t="s">
        <v>5494</v>
      </c>
    </row>
    <row r="4689" spans="1:5">
      <c r="A4689" s="84">
        <v>17450759</v>
      </c>
      <c r="B4689" s="85" t="s">
        <v>5243</v>
      </c>
      <c r="C4689" s="91" t="s">
        <v>7573</v>
      </c>
      <c r="D4689" s="90">
        <v>50</v>
      </c>
      <c r="E4689" s="75" t="s">
        <v>5494</v>
      </c>
    </row>
    <row r="4690" spans="1:5">
      <c r="A4690" s="84">
        <v>17450760</v>
      </c>
      <c r="B4690" s="85" t="s">
        <v>5244</v>
      </c>
      <c r="C4690" s="91" t="s">
        <v>7574</v>
      </c>
      <c r="D4690" s="90">
        <v>50</v>
      </c>
      <c r="E4690" s="75" t="s">
        <v>5494</v>
      </c>
    </row>
    <row r="4691" spans="1:5">
      <c r="A4691" s="84">
        <v>17450762</v>
      </c>
      <c r="B4691" s="85" t="s">
        <v>5246</v>
      </c>
      <c r="C4691" s="91" t="s">
        <v>7576</v>
      </c>
      <c r="D4691" s="90">
        <v>0</v>
      </c>
      <c r="E4691" s="75" t="s">
        <v>5494</v>
      </c>
    </row>
    <row r="4692" spans="1:5">
      <c r="A4692" s="84">
        <v>17450764</v>
      </c>
      <c r="B4692" s="85" t="s">
        <v>5247</v>
      </c>
      <c r="C4692" s="91" t="s">
        <v>7577</v>
      </c>
      <c r="D4692" s="90">
        <v>50</v>
      </c>
      <c r="E4692" s="75" t="s">
        <v>5494</v>
      </c>
    </row>
    <row r="4693" spans="1:5">
      <c r="A4693" s="84">
        <v>17450765</v>
      </c>
      <c r="B4693" s="85" t="s">
        <v>5248</v>
      </c>
      <c r="C4693" s="91" t="s">
        <v>7578</v>
      </c>
      <c r="D4693" s="90">
        <v>50</v>
      </c>
      <c r="E4693" s="75" t="s">
        <v>5494</v>
      </c>
    </row>
    <row r="4694" spans="1:5">
      <c r="A4694" s="84">
        <v>17450766</v>
      </c>
      <c r="B4694" s="85" t="s">
        <v>5249</v>
      </c>
      <c r="C4694" s="91" t="s">
        <v>7579</v>
      </c>
      <c r="D4694" s="90">
        <v>50</v>
      </c>
      <c r="E4694" s="75" t="s">
        <v>5494</v>
      </c>
    </row>
    <row r="4695" spans="1:5">
      <c r="A4695" s="82">
        <v>17450767</v>
      </c>
      <c r="B4695" s="85" t="s">
        <v>5250</v>
      </c>
      <c r="C4695" s="91" t="s">
        <v>7580</v>
      </c>
      <c r="D4695" s="90">
        <v>50</v>
      </c>
      <c r="E4695" s="75" t="s">
        <v>5494</v>
      </c>
    </row>
    <row r="4696" spans="1:5">
      <c r="A4696" s="84">
        <v>17450768</v>
      </c>
      <c r="B4696" s="85" t="s">
        <v>5251</v>
      </c>
      <c r="C4696" s="91" t="s">
        <v>7581</v>
      </c>
      <c r="D4696" s="90">
        <v>50</v>
      </c>
      <c r="E4696" s="75" t="s">
        <v>5494</v>
      </c>
    </row>
    <row r="4697" spans="1:5">
      <c r="A4697" s="84">
        <v>17450769</v>
      </c>
      <c r="B4697" s="85" t="s">
        <v>5252</v>
      </c>
      <c r="C4697" s="91" t="s">
        <v>7582</v>
      </c>
      <c r="D4697" s="90">
        <v>50</v>
      </c>
      <c r="E4697" s="75" t="s">
        <v>5494</v>
      </c>
    </row>
    <row r="4698" spans="1:5">
      <c r="A4698" s="84">
        <v>17450770</v>
      </c>
      <c r="B4698" s="85" t="s">
        <v>5253</v>
      </c>
      <c r="C4698" s="91" t="s">
        <v>7583</v>
      </c>
      <c r="D4698" s="90">
        <v>50</v>
      </c>
      <c r="E4698" s="75" t="s">
        <v>5494</v>
      </c>
    </row>
    <row r="4699" spans="1:5">
      <c r="A4699" s="84">
        <v>17450771</v>
      </c>
      <c r="B4699" s="85" t="s">
        <v>5254</v>
      </c>
      <c r="C4699" s="91" t="s">
        <v>7584</v>
      </c>
      <c r="D4699" s="90">
        <v>50</v>
      </c>
      <c r="E4699" s="75" t="s">
        <v>5494</v>
      </c>
    </row>
    <row r="4700" spans="1:5">
      <c r="A4700" s="84">
        <v>17450772</v>
      </c>
      <c r="B4700" s="85" t="s">
        <v>5255</v>
      </c>
      <c r="C4700" s="91" t="s">
        <v>7585</v>
      </c>
      <c r="D4700" s="90">
        <v>50</v>
      </c>
      <c r="E4700" s="75" t="s">
        <v>5494</v>
      </c>
    </row>
    <row r="4701" spans="1:5">
      <c r="A4701" s="84">
        <v>17450773</v>
      </c>
      <c r="B4701" s="85" t="s">
        <v>5256</v>
      </c>
      <c r="C4701" s="91" t="s">
        <v>7586</v>
      </c>
      <c r="D4701" s="90">
        <v>0</v>
      </c>
      <c r="E4701" s="75" t="s">
        <v>5494</v>
      </c>
    </row>
    <row r="4702" spans="1:5">
      <c r="A4702" s="84">
        <v>17450775</v>
      </c>
      <c r="B4702" s="85" t="s">
        <v>5257</v>
      </c>
      <c r="C4702" s="91" t="s">
        <v>7587</v>
      </c>
      <c r="D4702" s="90">
        <v>0</v>
      </c>
      <c r="E4702" s="75" t="s">
        <v>5494</v>
      </c>
    </row>
    <row r="4703" spans="1:5">
      <c r="A4703" s="84">
        <v>17450776</v>
      </c>
      <c r="B4703" s="85" t="s">
        <v>5258</v>
      </c>
      <c r="C4703" s="91" t="s">
        <v>7588</v>
      </c>
      <c r="D4703" s="90">
        <v>0</v>
      </c>
      <c r="E4703" s="75" t="s">
        <v>5494</v>
      </c>
    </row>
    <row r="4704" spans="1:5">
      <c r="A4704" s="84">
        <v>17450777</v>
      </c>
      <c r="B4704" s="85" t="s">
        <v>5259</v>
      </c>
      <c r="C4704" s="91" t="s">
        <v>7589</v>
      </c>
      <c r="D4704" s="90">
        <v>0</v>
      </c>
      <c r="E4704" s="75" t="s">
        <v>5494</v>
      </c>
    </row>
    <row r="4705" spans="1:5">
      <c r="A4705" s="84">
        <v>17450778</v>
      </c>
      <c r="B4705" s="85" t="s">
        <v>5260</v>
      </c>
      <c r="C4705" s="91" t="s">
        <v>7590</v>
      </c>
      <c r="D4705" s="90">
        <v>0</v>
      </c>
      <c r="E4705" s="75" t="s">
        <v>5494</v>
      </c>
    </row>
    <row r="4706" spans="1:5">
      <c r="A4706" s="84">
        <v>17450779</v>
      </c>
      <c r="B4706" s="85" t="s">
        <v>5261</v>
      </c>
      <c r="C4706" s="91" t="s">
        <v>7591</v>
      </c>
      <c r="D4706" s="90">
        <v>50</v>
      </c>
      <c r="E4706" s="75" t="s">
        <v>5494</v>
      </c>
    </row>
    <row r="4707" spans="1:5">
      <c r="A4707" s="84">
        <v>17450780</v>
      </c>
      <c r="B4707" s="85" t="s">
        <v>5262</v>
      </c>
      <c r="C4707" s="91" t="s">
        <v>7592</v>
      </c>
      <c r="D4707" s="90">
        <v>0</v>
      </c>
      <c r="E4707" s="75" t="s">
        <v>5494</v>
      </c>
    </row>
    <row r="4708" spans="1:5">
      <c r="A4708" s="84">
        <v>17450781</v>
      </c>
      <c r="B4708" s="85" t="s">
        <v>5263</v>
      </c>
      <c r="C4708" s="91" t="s">
        <v>7593</v>
      </c>
      <c r="D4708" s="90">
        <v>0</v>
      </c>
      <c r="E4708" s="75" t="s">
        <v>5494</v>
      </c>
    </row>
    <row r="4709" spans="1:5">
      <c r="A4709" s="84">
        <v>17450782</v>
      </c>
      <c r="B4709" s="85" t="s">
        <v>5264</v>
      </c>
      <c r="C4709" s="91" t="s">
        <v>7594</v>
      </c>
      <c r="D4709" s="90">
        <v>50</v>
      </c>
      <c r="E4709" s="75" t="s">
        <v>5494</v>
      </c>
    </row>
    <row r="4710" spans="1:5">
      <c r="A4710" s="82">
        <v>17450783</v>
      </c>
      <c r="B4710" s="85" t="s">
        <v>5265</v>
      </c>
      <c r="C4710" s="91" t="s">
        <v>7595</v>
      </c>
      <c r="D4710" s="90">
        <v>50</v>
      </c>
      <c r="E4710" s="75" t="s">
        <v>5494</v>
      </c>
    </row>
    <row r="4711" spans="1:5">
      <c r="A4711" s="84">
        <v>17450784</v>
      </c>
      <c r="B4711" s="85" t="s">
        <v>5266</v>
      </c>
      <c r="C4711" s="91" t="s">
        <v>7596</v>
      </c>
      <c r="D4711" s="90">
        <v>50</v>
      </c>
      <c r="E4711" s="75" t="s">
        <v>5494</v>
      </c>
    </row>
    <row r="4712" spans="1:5">
      <c r="A4712" s="84">
        <v>17450785</v>
      </c>
      <c r="B4712" s="85" t="s">
        <v>5267</v>
      </c>
      <c r="C4712" s="91" t="s">
        <v>7597</v>
      </c>
      <c r="D4712" s="90">
        <v>50</v>
      </c>
      <c r="E4712" s="75" t="s">
        <v>5494</v>
      </c>
    </row>
    <row r="4713" spans="1:5">
      <c r="A4713" s="84">
        <v>17450786</v>
      </c>
      <c r="B4713" s="85" t="s">
        <v>5268</v>
      </c>
      <c r="C4713" s="91" t="s">
        <v>7598</v>
      </c>
      <c r="D4713" s="90">
        <v>50</v>
      </c>
      <c r="E4713" s="75" t="s">
        <v>5494</v>
      </c>
    </row>
    <row r="4714" spans="1:5">
      <c r="A4714" s="84">
        <v>17450787</v>
      </c>
      <c r="B4714" s="85" t="s">
        <v>5269</v>
      </c>
      <c r="C4714" s="91" t="s">
        <v>7599</v>
      </c>
      <c r="D4714" s="90">
        <v>50</v>
      </c>
      <c r="E4714" s="75" t="s">
        <v>5494</v>
      </c>
    </row>
    <row r="4715" spans="1:5">
      <c r="A4715" s="84">
        <v>17450788</v>
      </c>
      <c r="B4715" s="85" t="s">
        <v>5270</v>
      </c>
      <c r="C4715" s="91" t="s">
        <v>7600</v>
      </c>
      <c r="D4715" s="90">
        <v>50</v>
      </c>
      <c r="E4715" s="75" t="s">
        <v>5494</v>
      </c>
    </row>
    <row r="4716" spans="1:5">
      <c r="A4716" s="84">
        <v>17450789</v>
      </c>
      <c r="B4716" s="85" t="s">
        <v>5271</v>
      </c>
      <c r="C4716" s="91" t="s">
        <v>7601</v>
      </c>
      <c r="D4716" s="90">
        <v>50</v>
      </c>
      <c r="E4716" s="75" t="s">
        <v>5494</v>
      </c>
    </row>
    <row r="4717" spans="1:5">
      <c r="A4717" s="84">
        <v>17450790</v>
      </c>
      <c r="B4717" s="85" t="s">
        <v>5272</v>
      </c>
      <c r="C4717" s="91" t="s">
        <v>7602</v>
      </c>
      <c r="D4717" s="90">
        <v>50</v>
      </c>
      <c r="E4717" s="75" t="s">
        <v>5494</v>
      </c>
    </row>
    <row r="4718" spans="1:5">
      <c r="A4718" s="84">
        <v>17450791</v>
      </c>
      <c r="B4718" s="85" t="s">
        <v>5273</v>
      </c>
      <c r="C4718" s="91" t="s">
        <v>7603</v>
      </c>
      <c r="D4718" s="90">
        <v>50</v>
      </c>
      <c r="E4718" s="75" t="s">
        <v>5494</v>
      </c>
    </row>
    <row r="4719" spans="1:5">
      <c r="A4719" s="84">
        <v>17450792</v>
      </c>
      <c r="B4719" s="85" t="s">
        <v>5274</v>
      </c>
      <c r="C4719" s="91" t="s">
        <v>7604</v>
      </c>
      <c r="D4719" s="90">
        <v>50</v>
      </c>
      <c r="E4719" s="75" t="s">
        <v>5494</v>
      </c>
    </row>
    <row r="4720" spans="1:5">
      <c r="A4720" s="84">
        <v>17450793</v>
      </c>
      <c r="B4720" s="85" t="s">
        <v>5275</v>
      </c>
      <c r="C4720" s="91" t="s">
        <v>7605</v>
      </c>
      <c r="D4720" s="90">
        <v>50</v>
      </c>
      <c r="E4720" s="75" t="s">
        <v>5494</v>
      </c>
    </row>
    <row r="4721" spans="1:5">
      <c r="A4721" s="84">
        <v>17450794</v>
      </c>
      <c r="B4721" s="85" t="s">
        <v>5276</v>
      </c>
      <c r="C4721" s="91" t="s">
        <v>7606</v>
      </c>
      <c r="D4721" s="90">
        <v>50</v>
      </c>
      <c r="E4721" s="75" t="s">
        <v>5494</v>
      </c>
    </row>
    <row r="4722" spans="1:5">
      <c r="A4722" s="84">
        <v>17450795</v>
      </c>
      <c r="B4722" s="85" t="s">
        <v>5277</v>
      </c>
      <c r="C4722" s="91" t="s">
        <v>7607</v>
      </c>
      <c r="D4722" s="90">
        <v>50</v>
      </c>
      <c r="E4722" s="75" t="s">
        <v>5494</v>
      </c>
    </row>
    <row r="4723" spans="1:5">
      <c r="A4723" s="84">
        <v>17450796</v>
      </c>
      <c r="B4723" s="85" t="s">
        <v>5278</v>
      </c>
      <c r="C4723" s="91" t="s">
        <v>7608</v>
      </c>
      <c r="D4723" s="90">
        <v>50</v>
      </c>
      <c r="E4723" s="75" t="s">
        <v>5494</v>
      </c>
    </row>
    <row r="4724" spans="1:5">
      <c r="A4724" s="84">
        <v>17450797</v>
      </c>
      <c r="B4724" s="85" t="s">
        <v>5279</v>
      </c>
      <c r="C4724" s="91" t="s">
        <v>7609</v>
      </c>
      <c r="D4724" s="90">
        <v>50</v>
      </c>
      <c r="E4724" s="75" t="s">
        <v>5494</v>
      </c>
    </row>
    <row r="4725" spans="1:5">
      <c r="A4725" s="84">
        <v>17450798</v>
      </c>
      <c r="B4725" s="85" t="s">
        <v>5280</v>
      </c>
      <c r="C4725" s="91" t="s">
        <v>7610</v>
      </c>
      <c r="D4725" s="90">
        <v>50</v>
      </c>
      <c r="E4725" s="75" t="s">
        <v>5494</v>
      </c>
    </row>
    <row r="4726" spans="1:5">
      <c r="A4726" s="84">
        <v>17450799</v>
      </c>
      <c r="B4726" s="85" t="s">
        <v>5281</v>
      </c>
      <c r="C4726" s="91" t="s">
        <v>7611</v>
      </c>
      <c r="D4726" s="90">
        <v>50</v>
      </c>
      <c r="E4726" s="75" t="s">
        <v>5494</v>
      </c>
    </row>
    <row r="4727" spans="1:5">
      <c r="A4727" s="84">
        <v>17450800</v>
      </c>
      <c r="B4727" s="85" t="s">
        <v>5282</v>
      </c>
      <c r="C4727" s="91" t="s">
        <v>7612</v>
      </c>
      <c r="D4727" s="90">
        <v>50</v>
      </c>
      <c r="E4727" s="75" t="s">
        <v>5494</v>
      </c>
    </row>
    <row r="4728" spans="1:5">
      <c r="A4728" s="84">
        <v>17450801</v>
      </c>
      <c r="B4728" s="85" t="s">
        <v>5283</v>
      </c>
      <c r="C4728" s="91" t="s">
        <v>7613</v>
      </c>
      <c r="D4728" s="90">
        <v>50</v>
      </c>
      <c r="E4728" s="75" t="s">
        <v>5494</v>
      </c>
    </row>
    <row r="4729" spans="1:5">
      <c r="A4729" s="84">
        <v>17450802</v>
      </c>
      <c r="B4729" s="85" t="s">
        <v>5284</v>
      </c>
      <c r="C4729" s="91" t="s">
        <v>7614</v>
      </c>
      <c r="D4729" s="90">
        <v>50</v>
      </c>
      <c r="E4729" s="75" t="s">
        <v>5494</v>
      </c>
    </row>
    <row r="4730" spans="1:5">
      <c r="A4730" s="84">
        <v>17450803</v>
      </c>
      <c r="B4730" s="85" t="s">
        <v>5285</v>
      </c>
      <c r="C4730" s="91" t="s">
        <v>7615</v>
      </c>
      <c r="D4730" s="90">
        <v>50</v>
      </c>
      <c r="E4730" s="75" t="s">
        <v>5494</v>
      </c>
    </row>
    <row r="4731" spans="1:5">
      <c r="A4731" s="84">
        <v>17450804</v>
      </c>
      <c r="B4731" s="85" t="s">
        <v>5286</v>
      </c>
      <c r="C4731" s="91" t="s">
        <v>7616</v>
      </c>
      <c r="D4731" s="90">
        <v>50</v>
      </c>
      <c r="E4731" s="75" t="s">
        <v>5494</v>
      </c>
    </row>
    <row r="4732" spans="1:5">
      <c r="A4732" s="84">
        <v>17450805</v>
      </c>
      <c r="B4732" s="85" t="s">
        <v>5287</v>
      </c>
      <c r="C4732" s="91" t="s">
        <v>7617</v>
      </c>
      <c r="D4732" s="90">
        <v>50</v>
      </c>
      <c r="E4732" s="75" t="s">
        <v>5494</v>
      </c>
    </row>
    <row r="4733" spans="1:5">
      <c r="A4733" s="84">
        <v>17450806</v>
      </c>
      <c r="B4733" s="85" t="s">
        <v>5288</v>
      </c>
      <c r="C4733" s="91" t="s">
        <v>7618</v>
      </c>
      <c r="D4733" s="90">
        <v>50</v>
      </c>
      <c r="E4733" s="75" t="s">
        <v>5494</v>
      </c>
    </row>
    <row r="4734" spans="1:5">
      <c r="A4734" s="84">
        <v>17450807</v>
      </c>
      <c r="B4734" s="85" t="s">
        <v>5289</v>
      </c>
      <c r="C4734" s="91" t="s">
        <v>7619</v>
      </c>
      <c r="D4734" s="90">
        <v>50</v>
      </c>
      <c r="E4734" s="75" t="s">
        <v>5494</v>
      </c>
    </row>
    <row r="4735" spans="1:5">
      <c r="A4735" s="84">
        <v>17450808</v>
      </c>
      <c r="B4735" s="85" t="s">
        <v>5290</v>
      </c>
      <c r="C4735" s="91" t="s">
        <v>7620</v>
      </c>
      <c r="D4735" s="90">
        <v>50</v>
      </c>
      <c r="E4735" s="75" t="s">
        <v>5494</v>
      </c>
    </row>
    <row r="4736" spans="1:5">
      <c r="A4736" s="84">
        <v>17450809</v>
      </c>
      <c r="B4736" s="85" t="s">
        <v>5291</v>
      </c>
      <c r="C4736" s="91" t="s">
        <v>7621</v>
      </c>
      <c r="D4736" s="90">
        <v>50</v>
      </c>
      <c r="E4736" s="75" t="s">
        <v>5494</v>
      </c>
    </row>
    <row r="4737" spans="1:5">
      <c r="A4737" s="84">
        <v>17450811</v>
      </c>
      <c r="B4737" s="85" t="s">
        <v>5292</v>
      </c>
      <c r="C4737" s="91" t="s">
        <v>7622</v>
      </c>
      <c r="D4737" s="90">
        <v>50</v>
      </c>
      <c r="E4737" s="75" t="s">
        <v>5494</v>
      </c>
    </row>
    <row r="4738" spans="1:5">
      <c r="A4738" s="84">
        <v>17450812</v>
      </c>
      <c r="B4738" s="85" t="s">
        <v>5293</v>
      </c>
      <c r="C4738" s="91" t="s">
        <v>7623</v>
      </c>
      <c r="D4738" s="90">
        <v>50</v>
      </c>
      <c r="E4738" s="75" t="s">
        <v>5494</v>
      </c>
    </row>
    <row r="4739" spans="1:5">
      <c r="A4739" s="84">
        <v>202267009</v>
      </c>
      <c r="B4739" s="85" t="s">
        <v>5294</v>
      </c>
      <c r="C4739" s="85">
        <v>840278568341</v>
      </c>
      <c r="D4739" s="90">
        <v>50</v>
      </c>
      <c r="E4739" s="75" t="s">
        <v>5494</v>
      </c>
    </row>
    <row r="4740" spans="1:5">
      <c r="A4740" s="84">
        <v>202267010</v>
      </c>
      <c r="B4740" s="85" t="s">
        <v>3920</v>
      </c>
      <c r="C4740" s="85">
        <v>840278568365</v>
      </c>
      <c r="D4740" s="90">
        <v>50</v>
      </c>
      <c r="E4740" s="75" t="s">
        <v>5494</v>
      </c>
    </row>
    <row r="4741" spans="1:5">
      <c r="A4741" s="84">
        <v>202267015</v>
      </c>
      <c r="B4741" s="85" t="s">
        <v>5295</v>
      </c>
      <c r="C4741" s="85">
        <v>840278568389</v>
      </c>
      <c r="D4741" s="90">
        <v>50</v>
      </c>
      <c r="E4741" s="75" t="s">
        <v>5494</v>
      </c>
    </row>
    <row r="4742" spans="1:5">
      <c r="A4742" s="84">
        <v>202267016</v>
      </c>
      <c r="B4742" s="85" t="s">
        <v>3921</v>
      </c>
      <c r="C4742" s="85">
        <v>840278568402</v>
      </c>
      <c r="D4742" s="90">
        <v>50</v>
      </c>
      <c r="E4742" s="75" t="s">
        <v>5494</v>
      </c>
    </row>
    <row r="4743" spans="1:5">
      <c r="A4743" s="84">
        <v>202267021</v>
      </c>
      <c r="B4743" s="85" t="s">
        <v>3922</v>
      </c>
      <c r="C4743" s="85">
        <v>840278568426</v>
      </c>
      <c r="D4743" s="90">
        <v>50</v>
      </c>
      <c r="E4743" s="75" t="s">
        <v>5494</v>
      </c>
    </row>
    <row r="4744" spans="1:5">
      <c r="A4744" s="84">
        <v>202267022</v>
      </c>
      <c r="B4744" s="85" t="s">
        <v>3923</v>
      </c>
      <c r="C4744" s="85">
        <v>840278568440</v>
      </c>
      <c r="D4744" s="90">
        <v>50</v>
      </c>
      <c r="E4744" s="75" t="s">
        <v>5494</v>
      </c>
    </row>
    <row r="4745" spans="1:5">
      <c r="A4745" s="84">
        <v>202267027</v>
      </c>
      <c r="B4745" s="85" t="s">
        <v>3924</v>
      </c>
      <c r="C4745" s="85">
        <v>840278568464</v>
      </c>
      <c r="D4745" s="90">
        <v>50</v>
      </c>
      <c r="E4745" s="75" t="s">
        <v>5494</v>
      </c>
    </row>
    <row r="4746" spans="1:5">
      <c r="A4746" s="84">
        <v>202267028</v>
      </c>
      <c r="B4746" s="85" t="s">
        <v>3925</v>
      </c>
      <c r="C4746" s="85">
        <v>840278568488</v>
      </c>
      <c r="D4746" s="90">
        <v>50</v>
      </c>
      <c r="E4746" s="75" t="s">
        <v>5494</v>
      </c>
    </row>
    <row r="4747" spans="1:5">
      <c r="A4747" s="84">
        <v>202267031</v>
      </c>
      <c r="B4747" s="85" t="s">
        <v>5296</v>
      </c>
      <c r="C4747" s="85">
        <v>840278568501</v>
      </c>
      <c r="D4747" s="90">
        <v>50</v>
      </c>
      <c r="E4747" s="75" t="s">
        <v>5494</v>
      </c>
    </row>
    <row r="4748" spans="1:5">
      <c r="A4748" s="84">
        <v>202267032</v>
      </c>
      <c r="B4748" s="85" t="s">
        <v>3926</v>
      </c>
      <c r="C4748" s="85">
        <v>840278568525</v>
      </c>
      <c r="D4748" s="90">
        <v>50</v>
      </c>
      <c r="E4748" s="75" t="s">
        <v>5494</v>
      </c>
    </row>
    <row r="4749" spans="1:5">
      <c r="A4749" s="84">
        <v>202267037</v>
      </c>
      <c r="B4749" s="85" t="s">
        <v>3927</v>
      </c>
      <c r="C4749" s="85">
        <v>840278568549</v>
      </c>
      <c r="D4749" s="90">
        <v>50</v>
      </c>
      <c r="E4749" s="75" t="s">
        <v>5494</v>
      </c>
    </row>
    <row r="4750" spans="1:5">
      <c r="A4750" s="84">
        <v>202267038</v>
      </c>
      <c r="B4750" s="85" t="s">
        <v>3928</v>
      </c>
      <c r="C4750" s="85">
        <v>840278568563</v>
      </c>
      <c r="D4750" s="90">
        <v>50</v>
      </c>
      <c r="E4750" s="75" t="s">
        <v>5494</v>
      </c>
    </row>
    <row r="4751" spans="1:5">
      <c r="A4751" s="84">
        <v>202267055</v>
      </c>
      <c r="B4751" s="85" t="s">
        <v>3929</v>
      </c>
      <c r="C4751" s="85">
        <v>840278568587</v>
      </c>
      <c r="D4751" s="90">
        <v>50</v>
      </c>
      <c r="E4751" s="75" t="s">
        <v>5494</v>
      </c>
    </row>
    <row r="4752" spans="1:5">
      <c r="A4752" s="84">
        <v>202267056</v>
      </c>
      <c r="B4752" s="85" t="s">
        <v>3930</v>
      </c>
      <c r="C4752" s="85">
        <v>840278568600</v>
      </c>
      <c r="D4752" s="90">
        <v>50</v>
      </c>
      <c r="E4752" s="75" t="s">
        <v>5494</v>
      </c>
    </row>
    <row r="4753" spans="1:5">
      <c r="A4753" s="84">
        <v>202267043</v>
      </c>
      <c r="B4753" s="85" t="s">
        <v>3931</v>
      </c>
      <c r="C4753" s="85">
        <v>840278568624</v>
      </c>
      <c r="D4753" s="90">
        <v>50</v>
      </c>
      <c r="E4753" s="75" t="s">
        <v>5494</v>
      </c>
    </row>
    <row r="4754" spans="1:5">
      <c r="A4754" s="84">
        <v>202267044</v>
      </c>
      <c r="B4754" s="85" t="s">
        <v>3932</v>
      </c>
      <c r="C4754" s="85">
        <v>840278568648</v>
      </c>
      <c r="D4754" s="90">
        <v>50</v>
      </c>
      <c r="E4754" s="75" t="s">
        <v>5494</v>
      </c>
    </row>
    <row r="4755" spans="1:5">
      <c r="A4755" s="84">
        <v>202267049</v>
      </c>
      <c r="B4755" s="85" t="s">
        <v>3933</v>
      </c>
      <c r="C4755" s="85">
        <v>840278568662</v>
      </c>
      <c r="D4755" s="90">
        <v>50</v>
      </c>
      <c r="E4755" s="75" t="s">
        <v>5494</v>
      </c>
    </row>
    <row r="4756" spans="1:5">
      <c r="A4756" s="84">
        <v>202267050</v>
      </c>
      <c r="B4756" s="85" t="s">
        <v>3934</v>
      </c>
      <c r="C4756" s="85">
        <v>840278568686</v>
      </c>
      <c r="D4756" s="90">
        <v>50</v>
      </c>
      <c r="E4756" s="75" t="s">
        <v>5494</v>
      </c>
    </row>
    <row r="4757" spans="1:5">
      <c r="A4757" s="84">
        <v>202267061</v>
      </c>
      <c r="B4757" s="85" t="s">
        <v>3935</v>
      </c>
      <c r="C4757" s="85">
        <v>840278568709</v>
      </c>
      <c r="D4757" s="90">
        <v>50</v>
      </c>
      <c r="E4757" s="75" t="s">
        <v>5494</v>
      </c>
    </row>
    <row r="4758" spans="1:5">
      <c r="A4758" s="84">
        <v>202267062</v>
      </c>
      <c r="B4758" s="85" t="s">
        <v>3936</v>
      </c>
      <c r="C4758" s="85">
        <v>840278568723</v>
      </c>
      <c r="D4758" s="90">
        <v>50</v>
      </c>
      <c r="E4758" s="75" t="s">
        <v>5494</v>
      </c>
    </row>
    <row r="4759" spans="1:5">
      <c r="A4759" s="84">
        <v>202267067</v>
      </c>
      <c r="B4759" s="85" t="s">
        <v>5297</v>
      </c>
      <c r="C4759" s="85">
        <v>840278568747</v>
      </c>
      <c r="D4759" s="90">
        <v>50</v>
      </c>
      <c r="E4759" s="75" t="s">
        <v>5494</v>
      </c>
    </row>
    <row r="4760" spans="1:5">
      <c r="A4760" s="84">
        <v>202267068</v>
      </c>
      <c r="B4760" s="85" t="s">
        <v>3937</v>
      </c>
      <c r="C4760" s="85">
        <v>840278568761</v>
      </c>
      <c r="D4760" s="90">
        <v>50</v>
      </c>
      <c r="E4760" s="75" t="s">
        <v>5494</v>
      </c>
    </row>
    <row r="4761" spans="1:5">
      <c r="A4761" s="84">
        <v>202267073</v>
      </c>
      <c r="B4761" s="85" t="s">
        <v>5298</v>
      </c>
      <c r="C4761" s="85">
        <v>840278568785</v>
      </c>
      <c r="D4761" s="90">
        <v>50</v>
      </c>
      <c r="E4761" s="75" t="s">
        <v>5494</v>
      </c>
    </row>
    <row r="4762" spans="1:5">
      <c r="A4762" s="84">
        <v>202267074</v>
      </c>
      <c r="B4762" s="85" t="s">
        <v>5299</v>
      </c>
      <c r="C4762" s="85">
        <v>840278568808</v>
      </c>
      <c r="D4762" s="90">
        <v>50</v>
      </c>
      <c r="E4762" s="75" t="s">
        <v>5494</v>
      </c>
    </row>
    <row r="4763" spans="1:5">
      <c r="A4763" s="84">
        <v>202267079</v>
      </c>
      <c r="B4763" s="85" t="s">
        <v>5300</v>
      </c>
      <c r="C4763" s="85">
        <v>840278568822</v>
      </c>
      <c r="D4763" s="90">
        <v>50</v>
      </c>
      <c r="E4763" s="75" t="s">
        <v>5494</v>
      </c>
    </row>
    <row r="4764" spans="1:5">
      <c r="A4764" s="84">
        <v>202267080</v>
      </c>
      <c r="B4764" s="85" t="s">
        <v>3938</v>
      </c>
      <c r="C4764" s="85">
        <v>840278568846</v>
      </c>
      <c r="D4764" s="90">
        <v>50</v>
      </c>
      <c r="E4764" s="75" t="s">
        <v>5494</v>
      </c>
    </row>
    <row r="4765" spans="1:5">
      <c r="A4765" s="84">
        <v>202267085</v>
      </c>
      <c r="B4765" s="85" t="s">
        <v>3939</v>
      </c>
      <c r="C4765" s="85">
        <v>840278568860</v>
      </c>
      <c r="D4765" s="90">
        <v>50</v>
      </c>
      <c r="E4765" s="75" t="s">
        <v>5494</v>
      </c>
    </row>
    <row r="4766" spans="1:5">
      <c r="A4766" s="84">
        <v>202267086</v>
      </c>
      <c r="B4766" s="85" t="s">
        <v>3940</v>
      </c>
      <c r="C4766" s="85">
        <v>840278568884</v>
      </c>
      <c r="D4766" s="90">
        <v>50</v>
      </c>
      <c r="E4766" s="75" t="s">
        <v>5494</v>
      </c>
    </row>
    <row r="4767" spans="1:5">
      <c r="A4767" s="84">
        <v>202267091</v>
      </c>
      <c r="B4767" s="85" t="s">
        <v>5301</v>
      </c>
      <c r="C4767" s="85">
        <v>840278568907</v>
      </c>
      <c r="D4767" s="90">
        <v>50</v>
      </c>
      <c r="E4767" s="75" t="s">
        <v>5494</v>
      </c>
    </row>
    <row r="4768" spans="1:5">
      <c r="A4768" s="84">
        <v>202267092</v>
      </c>
      <c r="B4768" s="85" t="s">
        <v>3941</v>
      </c>
      <c r="C4768" s="85">
        <v>840278568921</v>
      </c>
      <c r="D4768" s="90">
        <v>50</v>
      </c>
      <c r="E4768" s="75" t="s">
        <v>5494</v>
      </c>
    </row>
    <row r="4769" spans="1:5">
      <c r="A4769" s="84">
        <v>202267097</v>
      </c>
      <c r="B4769" s="85" t="s">
        <v>5302</v>
      </c>
      <c r="C4769" s="85">
        <v>840278568945</v>
      </c>
      <c r="D4769" s="90">
        <v>50</v>
      </c>
      <c r="E4769" s="75" t="s">
        <v>5494</v>
      </c>
    </row>
    <row r="4770" spans="1:5">
      <c r="A4770" s="84">
        <v>202267098</v>
      </c>
      <c r="B4770" s="85" t="s">
        <v>3942</v>
      </c>
      <c r="C4770" s="85">
        <v>840278568969</v>
      </c>
      <c r="D4770" s="90">
        <v>50</v>
      </c>
      <c r="E4770" s="75" t="s">
        <v>5494</v>
      </c>
    </row>
    <row r="4771" spans="1:5">
      <c r="A4771" s="84">
        <v>202267103</v>
      </c>
      <c r="B4771" s="85" t="s">
        <v>3943</v>
      </c>
      <c r="C4771" s="85">
        <v>840278568983</v>
      </c>
      <c r="D4771" s="90">
        <v>50</v>
      </c>
      <c r="E4771" s="75" t="s">
        <v>5494</v>
      </c>
    </row>
    <row r="4772" spans="1:5">
      <c r="A4772" s="84">
        <v>202267104</v>
      </c>
      <c r="B4772" s="85" t="s">
        <v>5303</v>
      </c>
      <c r="C4772" s="85">
        <v>840278569003</v>
      </c>
      <c r="D4772" s="90">
        <v>50</v>
      </c>
      <c r="E4772" s="75" t="s">
        <v>5494</v>
      </c>
    </row>
    <row r="4773" spans="1:5">
      <c r="A4773" s="84">
        <v>202267109</v>
      </c>
      <c r="B4773" s="85" t="s">
        <v>3944</v>
      </c>
      <c r="C4773" s="85">
        <v>840278569027</v>
      </c>
      <c r="D4773" s="90">
        <v>50</v>
      </c>
      <c r="E4773" s="75" t="s">
        <v>5494</v>
      </c>
    </row>
    <row r="4774" spans="1:5">
      <c r="A4774" s="84">
        <v>202267110</v>
      </c>
      <c r="B4774" s="85" t="s">
        <v>3945</v>
      </c>
      <c r="C4774" s="85">
        <v>840278569041</v>
      </c>
      <c r="D4774" s="90">
        <v>50</v>
      </c>
      <c r="E4774" s="75" t="s">
        <v>5494</v>
      </c>
    </row>
    <row r="4775" spans="1:5">
      <c r="A4775" s="84">
        <v>202267115</v>
      </c>
      <c r="B4775" s="85" t="s">
        <v>3946</v>
      </c>
      <c r="C4775" s="85">
        <v>840278569065</v>
      </c>
      <c r="D4775" s="90">
        <v>50</v>
      </c>
      <c r="E4775" s="75" t="s">
        <v>5494</v>
      </c>
    </row>
    <row r="4776" spans="1:5">
      <c r="A4776" s="84">
        <v>202267116</v>
      </c>
      <c r="B4776" s="85" t="s">
        <v>3947</v>
      </c>
      <c r="C4776" s="85">
        <v>840278569089</v>
      </c>
      <c r="D4776" s="90">
        <v>50</v>
      </c>
      <c r="E4776" s="75" t="s">
        <v>5494</v>
      </c>
    </row>
    <row r="4777" spans="1:5">
      <c r="A4777" s="84">
        <v>202267121</v>
      </c>
      <c r="B4777" s="85" t="s">
        <v>3948</v>
      </c>
      <c r="C4777" s="85">
        <v>840278569102</v>
      </c>
      <c r="D4777" s="90">
        <v>50</v>
      </c>
      <c r="E4777" s="75" t="s">
        <v>5494</v>
      </c>
    </row>
    <row r="4778" spans="1:5">
      <c r="A4778" s="84">
        <v>202267122</v>
      </c>
      <c r="B4778" s="85" t="s">
        <v>3949</v>
      </c>
      <c r="C4778" s="85">
        <v>840278569126</v>
      </c>
      <c r="D4778" s="90">
        <v>50</v>
      </c>
      <c r="E4778" s="75" t="s">
        <v>5494</v>
      </c>
    </row>
    <row r="4779" spans="1:5">
      <c r="A4779" s="84">
        <v>202267127</v>
      </c>
      <c r="B4779" s="85" t="s">
        <v>5304</v>
      </c>
      <c r="C4779" s="85">
        <v>840278569140</v>
      </c>
      <c r="D4779" s="90">
        <v>50</v>
      </c>
      <c r="E4779" s="75" t="s">
        <v>5494</v>
      </c>
    </row>
    <row r="4780" spans="1:5">
      <c r="A4780" s="84">
        <v>202267128</v>
      </c>
      <c r="B4780" s="85" t="s">
        <v>5305</v>
      </c>
      <c r="C4780" s="85">
        <v>840278569164</v>
      </c>
      <c r="D4780" s="90">
        <v>50</v>
      </c>
      <c r="E4780" s="75" t="s">
        <v>5494</v>
      </c>
    </row>
    <row r="4781" spans="1:5">
      <c r="A4781" s="84">
        <v>202267133</v>
      </c>
      <c r="B4781" s="85" t="s">
        <v>5306</v>
      </c>
      <c r="C4781" s="85">
        <v>840278569188</v>
      </c>
      <c r="D4781" s="90">
        <v>50</v>
      </c>
      <c r="E4781" s="75" t="s">
        <v>5494</v>
      </c>
    </row>
    <row r="4782" spans="1:5">
      <c r="A4782" s="84">
        <v>202267134</v>
      </c>
      <c r="B4782" s="85" t="s">
        <v>3950</v>
      </c>
      <c r="C4782" s="85">
        <v>840278569201</v>
      </c>
      <c r="D4782" s="90">
        <v>50</v>
      </c>
      <c r="E4782" s="75" t="s">
        <v>5494</v>
      </c>
    </row>
    <row r="4783" spans="1:5">
      <c r="A4783" s="84">
        <v>202267139</v>
      </c>
      <c r="B4783" s="85" t="s">
        <v>3951</v>
      </c>
      <c r="C4783" s="85">
        <v>840278550551</v>
      </c>
      <c r="D4783" s="90">
        <v>50</v>
      </c>
      <c r="E4783" s="75" t="s">
        <v>5494</v>
      </c>
    </row>
    <row r="4784" spans="1:5">
      <c r="A4784" s="84">
        <v>202267140</v>
      </c>
      <c r="B4784" s="85" t="s">
        <v>3952</v>
      </c>
      <c r="C4784" s="85">
        <v>840278550575</v>
      </c>
      <c r="D4784" s="90">
        <v>50</v>
      </c>
      <c r="E4784" s="75" t="s">
        <v>5494</v>
      </c>
    </row>
    <row r="4785" spans="1:5">
      <c r="A4785" s="84">
        <v>202267151</v>
      </c>
      <c r="B4785" s="85" t="s">
        <v>5307</v>
      </c>
      <c r="C4785" s="85">
        <v>840278569225</v>
      </c>
      <c r="D4785" s="90">
        <v>50</v>
      </c>
      <c r="E4785" s="75" t="s">
        <v>5494</v>
      </c>
    </row>
    <row r="4786" spans="1:5">
      <c r="A4786" s="84">
        <v>202267152</v>
      </c>
      <c r="B4786" s="85" t="s">
        <v>5308</v>
      </c>
      <c r="C4786" s="85">
        <v>840278569249</v>
      </c>
      <c r="D4786" s="90">
        <v>50</v>
      </c>
      <c r="E4786" s="75" t="s">
        <v>5494</v>
      </c>
    </row>
    <row r="4787" spans="1:5">
      <c r="A4787" s="84">
        <v>202267145</v>
      </c>
      <c r="B4787" s="85" t="s">
        <v>3953</v>
      </c>
      <c r="C4787" s="85">
        <v>840278569263</v>
      </c>
      <c r="D4787" s="90">
        <v>50</v>
      </c>
      <c r="E4787" s="75" t="s">
        <v>5494</v>
      </c>
    </row>
    <row r="4788" spans="1:5">
      <c r="A4788" s="84">
        <v>202267146</v>
      </c>
      <c r="B4788" s="85" t="s">
        <v>3954</v>
      </c>
      <c r="C4788" s="85">
        <v>840278569287</v>
      </c>
      <c r="D4788" s="90">
        <v>50</v>
      </c>
      <c r="E4788" s="75" t="s">
        <v>5494</v>
      </c>
    </row>
    <row r="4789" spans="1:5">
      <c r="A4789" s="84">
        <v>202267157</v>
      </c>
      <c r="B4789" s="85" t="s">
        <v>3955</v>
      </c>
      <c r="C4789" s="85">
        <v>840278569300</v>
      </c>
      <c r="D4789" s="90">
        <v>50</v>
      </c>
      <c r="E4789" s="75" t="s">
        <v>5494</v>
      </c>
    </row>
    <row r="4790" spans="1:5">
      <c r="A4790" s="84">
        <v>202267158</v>
      </c>
      <c r="B4790" s="85" t="s">
        <v>3956</v>
      </c>
      <c r="C4790" s="85">
        <v>840278569324</v>
      </c>
      <c r="D4790" s="90">
        <v>50</v>
      </c>
      <c r="E4790" s="75" t="s">
        <v>5494</v>
      </c>
    </row>
    <row r="4791" spans="1:5">
      <c r="A4791" s="84">
        <v>202267163</v>
      </c>
      <c r="B4791" s="85" t="s">
        <v>3957</v>
      </c>
      <c r="C4791" s="85">
        <v>840278569348</v>
      </c>
      <c r="D4791" s="90">
        <v>50</v>
      </c>
      <c r="E4791" s="75" t="s">
        <v>5494</v>
      </c>
    </row>
    <row r="4792" spans="1:5">
      <c r="A4792" s="84">
        <v>202267164</v>
      </c>
      <c r="B4792" s="85" t="s">
        <v>3958</v>
      </c>
      <c r="C4792" s="85">
        <v>840278569362</v>
      </c>
      <c r="D4792" s="90">
        <v>50</v>
      </c>
      <c r="E4792" s="75" t="s">
        <v>5494</v>
      </c>
    </row>
    <row r="4793" spans="1:5">
      <c r="A4793" s="84">
        <v>202267169</v>
      </c>
      <c r="B4793" s="85" t="s">
        <v>5309</v>
      </c>
      <c r="C4793" s="85">
        <v>840278569386</v>
      </c>
      <c r="D4793" s="90">
        <v>50</v>
      </c>
      <c r="E4793" s="75" t="s">
        <v>5494</v>
      </c>
    </row>
    <row r="4794" spans="1:5">
      <c r="A4794" s="84">
        <v>202267170</v>
      </c>
      <c r="B4794" s="85" t="s">
        <v>3959</v>
      </c>
      <c r="C4794" s="85">
        <v>840278569409</v>
      </c>
      <c r="D4794" s="90">
        <v>50</v>
      </c>
      <c r="E4794" s="75" t="s">
        <v>5494</v>
      </c>
    </row>
    <row r="4795" spans="1:5">
      <c r="A4795" s="84">
        <v>202267175</v>
      </c>
      <c r="B4795" s="85" t="s">
        <v>3960</v>
      </c>
      <c r="C4795" s="85">
        <v>840278569423</v>
      </c>
      <c r="D4795" s="90">
        <v>50</v>
      </c>
      <c r="E4795" s="75" t="s">
        <v>5494</v>
      </c>
    </row>
    <row r="4796" spans="1:5">
      <c r="A4796" s="84">
        <v>202267176</v>
      </c>
      <c r="B4796" s="85" t="s">
        <v>3961</v>
      </c>
      <c r="C4796" s="85">
        <v>840278569447</v>
      </c>
      <c r="D4796" s="90">
        <v>50</v>
      </c>
      <c r="E4796" s="75" t="s">
        <v>5494</v>
      </c>
    </row>
    <row r="4797" spans="1:5">
      <c r="A4797" s="84">
        <v>202267181</v>
      </c>
      <c r="B4797" s="85" t="s">
        <v>3962</v>
      </c>
      <c r="C4797" s="85">
        <v>840278569461</v>
      </c>
      <c r="D4797" s="90">
        <v>50</v>
      </c>
      <c r="E4797" s="75" t="s">
        <v>5494</v>
      </c>
    </row>
    <row r="4798" spans="1:5">
      <c r="A4798" s="84">
        <v>202267182</v>
      </c>
      <c r="B4798" s="85" t="s">
        <v>3963</v>
      </c>
      <c r="C4798" s="85">
        <v>840278569485</v>
      </c>
      <c r="D4798" s="90">
        <v>50</v>
      </c>
      <c r="E4798" s="75" t="s">
        <v>5494</v>
      </c>
    </row>
    <row r="4799" spans="1:5">
      <c r="A4799" s="84">
        <v>202267187</v>
      </c>
      <c r="B4799" s="85" t="s">
        <v>3964</v>
      </c>
      <c r="C4799" s="85">
        <v>840278569508</v>
      </c>
      <c r="D4799" s="90">
        <v>50</v>
      </c>
      <c r="E4799" s="75" t="s">
        <v>5494</v>
      </c>
    </row>
    <row r="4800" spans="1:5">
      <c r="A4800" s="84">
        <v>202267188</v>
      </c>
      <c r="B4800" s="85" t="s">
        <v>3965</v>
      </c>
      <c r="C4800" s="85">
        <v>840278569522</v>
      </c>
      <c r="D4800" s="90">
        <v>50</v>
      </c>
      <c r="E4800" s="75" t="s">
        <v>5494</v>
      </c>
    </row>
    <row r="4801" spans="1:5">
      <c r="A4801" s="84">
        <v>202267193</v>
      </c>
      <c r="B4801" s="85" t="s">
        <v>5310</v>
      </c>
      <c r="C4801" s="85">
        <v>840278569546</v>
      </c>
      <c r="D4801" s="90">
        <v>50</v>
      </c>
      <c r="E4801" s="75" t="s">
        <v>5494</v>
      </c>
    </row>
    <row r="4802" spans="1:5">
      <c r="A4802" s="84">
        <v>202267194</v>
      </c>
      <c r="B4802" s="85" t="s">
        <v>5311</v>
      </c>
      <c r="C4802" s="85">
        <v>840278569560</v>
      </c>
      <c r="D4802" s="90">
        <v>50</v>
      </c>
      <c r="E4802" s="75" t="s">
        <v>5494</v>
      </c>
    </row>
    <row r="4803" spans="1:5">
      <c r="A4803" s="84">
        <v>202267011</v>
      </c>
      <c r="B4803" s="85" t="s">
        <v>3966</v>
      </c>
      <c r="C4803" s="85">
        <v>840278569584</v>
      </c>
      <c r="D4803" s="90">
        <v>50</v>
      </c>
      <c r="E4803" s="75" t="s">
        <v>5494</v>
      </c>
    </row>
    <row r="4804" spans="1:5">
      <c r="A4804" s="84">
        <v>202267012</v>
      </c>
      <c r="B4804" s="85" t="s">
        <v>5312</v>
      </c>
      <c r="C4804" s="85">
        <v>840278569607</v>
      </c>
      <c r="D4804" s="90">
        <v>50</v>
      </c>
      <c r="E4804" s="75" t="s">
        <v>5494</v>
      </c>
    </row>
    <row r="4805" spans="1:5">
      <c r="A4805" s="84">
        <v>202267017</v>
      </c>
      <c r="B4805" s="85" t="s">
        <v>5313</v>
      </c>
      <c r="C4805" s="85">
        <v>840278569621</v>
      </c>
      <c r="D4805" s="90">
        <v>50</v>
      </c>
      <c r="E4805" s="75" t="s">
        <v>5494</v>
      </c>
    </row>
    <row r="4806" spans="1:5">
      <c r="A4806" s="84">
        <v>202267018</v>
      </c>
      <c r="B4806" s="85" t="s">
        <v>5314</v>
      </c>
      <c r="C4806" s="85">
        <v>840278569645</v>
      </c>
      <c r="D4806" s="90">
        <v>50</v>
      </c>
      <c r="E4806" s="75" t="s">
        <v>5494</v>
      </c>
    </row>
    <row r="4807" spans="1:5">
      <c r="A4807" s="84">
        <v>202267023</v>
      </c>
      <c r="B4807" s="85" t="s">
        <v>5315</v>
      </c>
      <c r="C4807" s="85">
        <v>840278569669</v>
      </c>
      <c r="D4807" s="90">
        <v>50</v>
      </c>
      <c r="E4807" s="75" t="s">
        <v>5494</v>
      </c>
    </row>
    <row r="4808" spans="1:5">
      <c r="A4808" s="84">
        <v>202267024</v>
      </c>
      <c r="B4808" s="85" t="s">
        <v>3967</v>
      </c>
      <c r="C4808" s="85">
        <v>840278569683</v>
      </c>
      <c r="D4808" s="90">
        <v>50</v>
      </c>
      <c r="E4808" s="75" t="s">
        <v>5494</v>
      </c>
    </row>
    <row r="4809" spans="1:5">
      <c r="A4809" s="84">
        <v>202267029</v>
      </c>
      <c r="B4809" s="85" t="s">
        <v>3968</v>
      </c>
      <c r="C4809" s="85">
        <v>840278569706</v>
      </c>
      <c r="D4809" s="90">
        <v>50</v>
      </c>
      <c r="E4809" s="75" t="s">
        <v>5494</v>
      </c>
    </row>
    <row r="4810" spans="1:5">
      <c r="A4810" s="84">
        <v>202267030</v>
      </c>
      <c r="B4810" s="85" t="s">
        <v>3969</v>
      </c>
      <c r="C4810" s="85">
        <v>840278569720</v>
      </c>
      <c r="D4810" s="90">
        <v>50</v>
      </c>
      <c r="E4810" s="75" t="s">
        <v>5494</v>
      </c>
    </row>
    <row r="4811" spans="1:5">
      <c r="A4811" s="84">
        <v>202267033</v>
      </c>
      <c r="B4811" s="85" t="s">
        <v>5316</v>
      </c>
      <c r="C4811" s="85">
        <v>840278569744</v>
      </c>
      <c r="D4811" s="90">
        <v>50</v>
      </c>
      <c r="E4811" s="75" t="s">
        <v>5494</v>
      </c>
    </row>
    <row r="4812" spans="1:5">
      <c r="A4812" s="84">
        <v>202267034</v>
      </c>
      <c r="B4812" s="85" t="s">
        <v>5317</v>
      </c>
      <c r="C4812" s="85">
        <v>840278569768</v>
      </c>
      <c r="D4812" s="90">
        <v>50</v>
      </c>
      <c r="E4812" s="75" t="s">
        <v>5494</v>
      </c>
    </row>
    <row r="4813" spans="1:5">
      <c r="A4813" s="84">
        <v>202267039</v>
      </c>
      <c r="B4813" s="85" t="s">
        <v>5318</v>
      </c>
      <c r="C4813" s="85">
        <v>840278569782</v>
      </c>
      <c r="D4813" s="90">
        <v>50</v>
      </c>
      <c r="E4813" s="75" t="s">
        <v>5494</v>
      </c>
    </row>
    <row r="4814" spans="1:5">
      <c r="A4814" s="84">
        <v>202267040</v>
      </c>
      <c r="B4814" s="85" t="s">
        <v>5319</v>
      </c>
      <c r="C4814" s="85">
        <v>840278569805</v>
      </c>
      <c r="D4814" s="90">
        <v>50</v>
      </c>
      <c r="E4814" s="75" t="s">
        <v>5494</v>
      </c>
    </row>
    <row r="4815" spans="1:5">
      <c r="A4815" s="84">
        <v>202267057</v>
      </c>
      <c r="B4815" s="85" t="s">
        <v>5320</v>
      </c>
      <c r="C4815" s="85">
        <v>840278569829</v>
      </c>
      <c r="D4815" s="90">
        <v>50</v>
      </c>
      <c r="E4815" s="75" t="s">
        <v>5494</v>
      </c>
    </row>
    <row r="4816" spans="1:5">
      <c r="A4816" s="84">
        <v>202267058</v>
      </c>
      <c r="B4816" s="85" t="s">
        <v>5321</v>
      </c>
      <c r="C4816" s="85">
        <v>840278569843</v>
      </c>
      <c r="D4816" s="90">
        <v>50</v>
      </c>
      <c r="E4816" s="75" t="s">
        <v>5494</v>
      </c>
    </row>
    <row r="4817" spans="1:5">
      <c r="A4817" s="84">
        <v>202267045</v>
      </c>
      <c r="B4817" s="85" t="s">
        <v>5322</v>
      </c>
      <c r="C4817" s="85">
        <v>840278569867</v>
      </c>
      <c r="D4817" s="90">
        <v>50</v>
      </c>
      <c r="E4817" s="75" t="s">
        <v>5494</v>
      </c>
    </row>
    <row r="4818" spans="1:5">
      <c r="A4818" s="84">
        <v>202267046</v>
      </c>
      <c r="B4818" s="85" t="s">
        <v>5323</v>
      </c>
      <c r="C4818" s="85">
        <v>840278569881</v>
      </c>
      <c r="D4818" s="90">
        <v>50</v>
      </c>
      <c r="E4818" s="75" t="s">
        <v>5494</v>
      </c>
    </row>
    <row r="4819" spans="1:5">
      <c r="A4819" s="84">
        <v>202267051</v>
      </c>
      <c r="B4819" s="85" t="s">
        <v>3970</v>
      </c>
      <c r="C4819" s="85">
        <v>840278569904</v>
      </c>
      <c r="D4819" s="90">
        <v>50</v>
      </c>
      <c r="E4819" s="75" t="s">
        <v>5494</v>
      </c>
    </row>
    <row r="4820" spans="1:5">
      <c r="A4820" s="84">
        <v>202267052</v>
      </c>
      <c r="B4820" s="85" t="s">
        <v>3971</v>
      </c>
      <c r="C4820" s="85">
        <v>840278569928</v>
      </c>
      <c r="D4820" s="90">
        <v>50</v>
      </c>
      <c r="E4820" s="75" t="s">
        <v>5494</v>
      </c>
    </row>
    <row r="4821" spans="1:5">
      <c r="A4821" s="84">
        <v>202267063</v>
      </c>
      <c r="B4821" s="85" t="s">
        <v>5324</v>
      </c>
      <c r="C4821" s="85">
        <v>840278569942</v>
      </c>
      <c r="D4821" s="90">
        <v>50</v>
      </c>
      <c r="E4821" s="75" t="s">
        <v>5494</v>
      </c>
    </row>
    <row r="4822" spans="1:5">
      <c r="A4822" s="84">
        <v>202267064</v>
      </c>
      <c r="B4822" s="85" t="s">
        <v>3972</v>
      </c>
      <c r="C4822" s="85">
        <v>840278569966</v>
      </c>
      <c r="D4822" s="90">
        <v>50</v>
      </c>
      <c r="E4822" s="75" t="s">
        <v>5494</v>
      </c>
    </row>
    <row r="4823" spans="1:5">
      <c r="A4823" s="84">
        <v>202267069</v>
      </c>
      <c r="B4823" s="85" t="s">
        <v>3973</v>
      </c>
      <c r="C4823" s="85">
        <v>840278569980</v>
      </c>
      <c r="D4823" s="90">
        <v>50</v>
      </c>
      <c r="E4823" s="75" t="s">
        <v>5494</v>
      </c>
    </row>
    <row r="4824" spans="1:5">
      <c r="A4824" s="84">
        <v>202267070</v>
      </c>
      <c r="B4824" s="85" t="s">
        <v>3974</v>
      </c>
      <c r="C4824" s="85">
        <v>840278570009</v>
      </c>
      <c r="D4824" s="90">
        <v>50</v>
      </c>
      <c r="E4824" s="75" t="s">
        <v>5494</v>
      </c>
    </row>
    <row r="4825" spans="1:5">
      <c r="A4825" s="84">
        <v>202267075</v>
      </c>
      <c r="B4825" s="85" t="s">
        <v>5325</v>
      </c>
      <c r="C4825" s="85">
        <v>840278570023</v>
      </c>
      <c r="D4825" s="90">
        <v>50</v>
      </c>
      <c r="E4825" s="75" t="s">
        <v>5494</v>
      </c>
    </row>
    <row r="4826" spans="1:5">
      <c r="A4826" s="84">
        <v>202267076</v>
      </c>
      <c r="B4826" s="85" t="s">
        <v>5326</v>
      </c>
      <c r="C4826" s="85">
        <v>840278570047</v>
      </c>
      <c r="D4826" s="90">
        <v>50</v>
      </c>
      <c r="E4826" s="75" t="s">
        <v>5494</v>
      </c>
    </row>
    <row r="4827" spans="1:5">
      <c r="A4827" s="84">
        <v>202267081</v>
      </c>
      <c r="B4827" s="85" t="s">
        <v>3975</v>
      </c>
      <c r="C4827" s="85">
        <v>840278570061</v>
      </c>
      <c r="D4827" s="90">
        <v>50</v>
      </c>
      <c r="E4827" s="75" t="s">
        <v>5494</v>
      </c>
    </row>
    <row r="4828" spans="1:5">
      <c r="A4828" s="84">
        <v>202267082</v>
      </c>
      <c r="B4828" s="85" t="s">
        <v>3976</v>
      </c>
      <c r="C4828" s="85">
        <v>840278570085</v>
      </c>
      <c r="D4828" s="90">
        <v>50</v>
      </c>
      <c r="E4828" s="75" t="s">
        <v>5494</v>
      </c>
    </row>
    <row r="4829" spans="1:5">
      <c r="A4829" s="84">
        <v>202267087</v>
      </c>
      <c r="B4829" s="85" t="s">
        <v>5327</v>
      </c>
      <c r="C4829" s="85">
        <v>840278570108</v>
      </c>
      <c r="D4829" s="90">
        <v>50</v>
      </c>
      <c r="E4829" s="75" t="s">
        <v>5494</v>
      </c>
    </row>
    <row r="4830" spans="1:5">
      <c r="A4830" s="84">
        <v>202267088</v>
      </c>
      <c r="B4830" s="85" t="s">
        <v>5328</v>
      </c>
      <c r="C4830" s="85">
        <v>840278570122</v>
      </c>
      <c r="D4830" s="90">
        <v>50</v>
      </c>
      <c r="E4830" s="75" t="s">
        <v>5494</v>
      </c>
    </row>
    <row r="4831" spans="1:5">
      <c r="A4831" s="84">
        <v>202267093</v>
      </c>
      <c r="B4831" s="85" t="s">
        <v>5329</v>
      </c>
      <c r="C4831" s="85">
        <v>840278570146</v>
      </c>
      <c r="D4831" s="90">
        <v>50</v>
      </c>
      <c r="E4831" s="75" t="s">
        <v>5494</v>
      </c>
    </row>
    <row r="4832" spans="1:5">
      <c r="A4832" s="84">
        <v>202267094</v>
      </c>
      <c r="B4832" s="85" t="s">
        <v>3977</v>
      </c>
      <c r="C4832" s="85">
        <v>840278570160</v>
      </c>
      <c r="D4832" s="90">
        <v>50</v>
      </c>
      <c r="E4832" s="75" t="s">
        <v>5494</v>
      </c>
    </row>
    <row r="4833" spans="1:5">
      <c r="A4833" s="84">
        <v>202267099</v>
      </c>
      <c r="B4833" s="85" t="s">
        <v>5330</v>
      </c>
      <c r="C4833" s="85">
        <v>840278570184</v>
      </c>
      <c r="D4833" s="90">
        <v>50</v>
      </c>
      <c r="E4833" s="75" t="s">
        <v>5494</v>
      </c>
    </row>
    <row r="4834" spans="1:5">
      <c r="A4834" s="84">
        <v>202267100</v>
      </c>
      <c r="B4834" s="85" t="s">
        <v>5331</v>
      </c>
      <c r="C4834" s="85">
        <v>840278570207</v>
      </c>
      <c r="D4834" s="90">
        <v>50</v>
      </c>
      <c r="E4834" s="75" t="s">
        <v>5494</v>
      </c>
    </row>
    <row r="4835" spans="1:5">
      <c r="A4835" s="84">
        <v>202267105</v>
      </c>
      <c r="B4835" s="85" t="s">
        <v>5332</v>
      </c>
      <c r="C4835" s="85">
        <v>840278570221</v>
      </c>
      <c r="D4835" s="90">
        <v>50</v>
      </c>
      <c r="E4835" s="75" t="s">
        <v>5494</v>
      </c>
    </row>
    <row r="4836" spans="1:5">
      <c r="A4836" s="84">
        <v>202267106</v>
      </c>
      <c r="B4836" s="85" t="s">
        <v>3978</v>
      </c>
      <c r="C4836" s="85">
        <v>840278570245</v>
      </c>
      <c r="D4836" s="90">
        <v>50</v>
      </c>
      <c r="E4836" s="75" t="s">
        <v>5494</v>
      </c>
    </row>
    <row r="4837" spans="1:5">
      <c r="A4837" s="84">
        <v>202267111</v>
      </c>
      <c r="B4837" s="85" t="s">
        <v>5333</v>
      </c>
      <c r="C4837" s="85">
        <v>840278570269</v>
      </c>
      <c r="D4837" s="90">
        <v>50</v>
      </c>
      <c r="E4837" s="75" t="s">
        <v>5494</v>
      </c>
    </row>
    <row r="4838" spans="1:5">
      <c r="A4838" s="84">
        <v>202267112</v>
      </c>
      <c r="B4838" s="85" t="s">
        <v>3979</v>
      </c>
      <c r="C4838" s="85">
        <v>840278570283</v>
      </c>
      <c r="D4838" s="90">
        <v>50</v>
      </c>
      <c r="E4838" s="75" t="s">
        <v>5494</v>
      </c>
    </row>
    <row r="4839" spans="1:5">
      <c r="A4839" s="84">
        <v>202267117</v>
      </c>
      <c r="B4839" s="85" t="s">
        <v>5334</v>
      </c>
      <c r="C4839" s="85">
        <v>840278570306</v>
      </c>
      <c r="D4839" s="90">
        <v>50</v>
      </c>
      <c r="E4839" s="75" t="s">
        <v>5494</v>
      </c>
    </row>
    <row r="4840" spans="1:5">
      <c r="A4840" s="84">
        <v>202267118</v>
      </c>
      <c r="B4840" s="85" t="s">
        <v>3980</v>
      </c>
      <c r="C4840" s="85">
        <v>840278570320</v>
      </c>
      <c r="D4840" s="90">
        <v>50</v>
      </c>
      <c r="E4840" s="75" t="s">
        <v>5494</v>
      </c>
    </row>
    <row r="4841" spans="1:5">
      <c r="A4841" s="84">
        <v>202267123</v>
      </c>
      <c r="B4841" s="85" t="s">
        <v>5335</v>
      </c>
      <c r="C4841" s="85">
        <v>840278570344</v>
      </c>
      <c r="D4841" s="90">
        <v>50</v>
      </c>
      <c r="E4841" s="75" t="s">
        <v>5494</v>
      </c>
    </row>
    <row r="4842" spans="1:5">
      <c r="A4842" s="84">
        <v>202267124</v>
      </c>
      <c r="B4842" s="85" t="s">
        <v>3981</v>
      </c>
      <c r="C4842" s="85">
        <v>840278570368</v>
      </c>
      <c r="D4842" s="90">
        <v>50</v>
      </c>
      <c r="E4842" s="75" t="s">
        <v>5494</v>
      </c>
    </row>
    <row r="4843" spans="1:5">
      <c r="A4843" s="84">
        <v>202267129</v>
      </c>
      <c r="B4843" s="85" t="s">
        <v>5336</v>
      </c>
      <c r="C4843" s="85">
        <v>840278570382</v>
      </c>
      <c r="D4843" s="90">
        <v>50</v>
      </c>
      <c r="E4843" s="75" t="s">
        <v>5494</v>
      </c>
    </row>
    <row r="4844" spans="1:5">
      <c r="A4844" s="84">
        <v>202267130</v>
      </c>
      <c r="B4844" s="85" t="s">
        <v>5337</v>
      </c>
      <c r="C4844" s="85">
        <v>840278570405</v>
      </c>
      <c r="D4844" s="90">
        <v>50</v>
      </c>
      <c r="E4844" s="75" t="s">
        <v>5494</v>
      </c>
    </row>
    <row r="4845" spans="1:5">
      <c r="A4845" s="84">
        <v>202267135</v>
      </c>
      <c r="B4845" s="85" t="s">
        <v>5338</v>
      </c>
      <c r="C4845" s="85">
        <v>840278570429</v>
      </c>
      <c r="D4845" s="90">
        <v>50</v>
      </c>
      <c r="E4845" s="75" t="s">
        <v>5494</v>
      </c>
    </row>
    <row r="4846" spans="1:5">
      <c r="A4846" s="84">
        <v>202267136</v>
      </c>
      <c r="B4846" s="85" t="s">
        <v>3982</v>
      </c>
      <c r="C4846" s="85">
        <v>840278570443</v>
      </c>
      <c r="D4846" s="90">
        <v>50</v>
      </c>
      <c r="E4846" s="75" t="s">
        <v>5494</v>
      </c>
    </row>
    <row r="4847" spans="1:5">
      <c r="A4847" s="84">
        <v>202267141</v>
      </c>
      <c r="B4847" s="85" t="s">
        <v>5339</v>
      </c>
      <c r="C4847" s="85">
        <v>840278550599</v>
      </c>
      <c r="D4847" s="90">
        <v>50</v>
      </c>
      <c r="E4847" s="75" t="s">
        <v>5494</v>
      </c>
    </row>
    <row r="4848" spans="1:5">
      <c r="A4848" s="84">
        <v>202267142</v>
      </c>
      <c r="B4848" s="85" t="s">
        <v>5340</v>
      </c>
      <c r="C4848" s="85">
        <v>840278550612</v>
      </c>
      <c r="D4848" s="90">
        <v>50</v>
      </c>
      <c r="E4848" s="75" t="s">
        <v>5494</v>
      </c>
    </row>
    <row r="4849" spans="1:5">
      <c r="A4849" s="84">
        <v>202267153</v>
      </c>
      <c r="B4849" s="85" t="s">
        <v>5341</v>
      </c>
      <c r="C4849" s="85">
        <v>840278570467</v>
      </c>
      <c r="D4849" s="90">
        <v>50</v>
      </c>
      <c r="E4849" s="75" t="s">
        <v>5494</v>
      </c>
    </row>
    <row r="4850" spans="1:5">
      <c r="A4850" s="84">
        <v>202267154</v>
      </c>
      <c r="B4850" s="85" t="s">
        <v>3983</v>
      </c>
      <c r="C4850" s="85">
        <v>840278570481</v>
      </c>
      <c r="D4850" s="90">
        <v>50</v>
      </c>
      <c r="E4850" s="75" t="s">
        <v>5494</v>
      </c>
    </row>
    <row r="4851" spans="1:5">
      <c r="A4851" s="84">
        <v>202267147</v>
      </c>
      <c r="B4851" s="85" t="s">
        <v>5342</v>
      </c>
      <c r="C4851" s="85">
        <v>840278570504</v>
      </c>
      <c r="D4851" s="90">
        <v>50</v>
      </c>
      <c r="E4851" s="75" t="s">
        <v>5494</v>
      </c>
    </row>
    <row r="4852" spans="1:5">
      <c r="A4852" s="84">
        <v>202267148</v>
      </c>
      <c r="B4852" s="85" t="s">
        <v>3984</v>
      </c>
      <c r="C4852" s="85">
        <v>840278570528</v>
      </c>
      <c r="D4852" s="90">
        <v>50</v>
      </c>
      <c r="E4852" s="75" t="s">
        <v>5494</v>
      </c>
    </row>
    <row r="4853" spans="1:5">
      <c r="A4853" s="84">
        <v>202267159</v>
      </c>
      <c r="B4853" s="85" t="s">
        <v>3985</v>
      </c>
      <c r="C4853" s="85">
        <v>840278570542</v>
      </c>
      <c r="D4853" s="90">
        <v>50</v>
      </c>
      <c r="E4853" s="75" t="s">
        <v>5494</v>
      </c>
    </row>
    <row r="4854" spans="1:5">
      <c r="A4854" s="84">
        <v>202267160</v>
      </c>
      <c r="B4854" s="85" t="s">
        <v>3986</v>
      </c>
      <c r="C4854" s="85">
        <v>840278570566</v>
      </c>
      <c r="D4854" s="90">
        <v>50</v>
      </c>
      <c r="E4854" s="75" t="s">
        <v>5494</v>
      </c>
    </row>
    <row r="4855" spans="1:5">
      <c r="A4855" s="84">
        <v>202267165</v>
      </c>
      <c r="B4855" s="85" t="s">
        <v>3987</v>
      </c>
      <c r="C4855" s="85">
        <v>840278570580</v>
      </c>
      <c r="D4855" s="90">
        <v>50</v>
      </c>
      <c r="E4855" s="75" t="s">
        <v>5494</v>
      </c>
    </row>
    <row r="4856" spans="1:5">
      <c r="A4856" s="84">
        <v>202267166</v>
      </c>
      <c r="B4856" s="85" t="s">
        <v>3988</v>
      </c>
      <c r="C4856" s="85">
        <v>840278570603</v>
      </c>
      <c r="D4856" s="90">
        <v>50</v>
      </c>
      <c r="E4856" s="75" t="s">
        <v>5494</v>
      </c>
    </row>
    <row r="4857" spans="1:5">
      <c r="A4857" s="84">
        <v>202267171</v>
      </c>
      <c r="B4857" s="85" t="s">
        <v>5343</v>
      </c>
      <c r="C4857" s="85">
        <v>840278570627</v>
      </c>
      <c r="D4857" s="90">
        <v>50</v>
      </c>
      <c r="E4857" s="75" t="s">
        <v>5494</v>
      </c>
    </row>
    <row r="4858" spans="1:5">
      <c r="A4858" s="84">
        <v>202267172</v>
      </c>
      <c r="B4858" s="85" t="s">
        <v>3989</v>
      </c>
      <c r="C4858" s="85">
        <v>840278570641</v>
      </c>
      <c r="D4858" s="90">
        <v>50</v>
      </c>
      <c r="E4858" s="75" t="s">
        <v>5494</v>
      </c>
    </row>
    <row r="4859" spans="1:5">
      <c r="A4859" s="84">
        <v>202267177</v>
      </c>
      <c r="B4859" s="85" t="s">
        <v>5344</v>
      </c>
      <c r="C4859" s="85">
        <v>840278570665</v>
      </c>
      <c r="D4859" s="90">
        <v>50</v>
      </c>
      <c r="E4859" s="75" t="s">
        <v>5494</v>
      </c>
    </row>
    <row r="4860" spans="1:5">
      <c r="A4860" s="84">
        <v>202267178</v>
      </c>
      <c r="B4860" s="85" t="s">
        <v>5345</v>
      </c>
      <c r="C4860" s="85">
        <v>840278570689</v>
      </c>
      <c r="D4860" s="90">
        <v>50</v>
      </c>
      <c r="E4860" s="75" t="s">
        <v>5494</v>
      </c>
    </row>
    <row r="4861" spans="1:5">
      <c r="A4861" s="84">
        <v>202267183</v>
      </c>
      <c r="B4861" s="85" t="s">
        <v>5346</v>
      </c>
      <c r="C4861" s="85">
        <v>840278570702</v>
      </c>
      <c r="D4861" s="90">
        <v>50</v>
      </c>
      <c r="E4861" s="75" t="s">
        <v>5494</v>
      </c>
    </row>
    <row r="4862" spans="1:5">
      <c r="A4862" s="84">
        <v>202267184</v>
      </c>
      <c r="B4862" s="85" t="s">
        <v>3990</v>
      </c>
      <c r="C4862" s="85">
        <v>840278570726</v>
      </c>
      <c r="D4862" s="90">
        <v>50</v>
      </c>
      <c r="E4862" s="75" t="s">
        <v>5494</v>
      </c>
    </row>
    <row r="4863" spans="1:5">
      <c r="A4863" s="84">
        <v>202267189</v>
      </c>
      <c r="B4863" s="85" t="s">
        <v>5347</v>
      </c>
      <c r="C4863" s="85">
        <v>840278570740</v>
      </c>
      <c r="D4863" s="90">
        <v>50</v>
      </c>
      <c r="E4863" s="75" t="s">
        <v>5494</v>
      </c>
    </row>
    <row r="4864" spans="1:5">
      <c r="A4864" s="84">
        <v>202267190</v>
      </c>
      <c r="B4864" s="85" t="s">
        <v>3991</v>
      </c>
      <c r="C4864" s="85">
        <v>840278570764</v>
      </c>
      <c r="D4864" s="90">
        <v>50</v>
      </c>
      <c r="E4864" s="75" t="s">
        <v>5494</v>
      </c>
    </row>
    <row r="4865" spans="1:5">
      <c r="A4865" s="84">
        <v>202267195</v>
      </c>
      <c r="B4865" s="85" t="s">
        <v>3992</v>
      </c>
      <c r="C4865" s="85">
        <v>840278570788</v>
      </c>
      <c r="D4865" s="90">
        <v>50</v>
      </c>
      <c r="E4865" s="75" t="s">
        <v>5494</v>
      </c>
    </row>
    <row r="4866" spans="1:5">
      <c r="A4866" s="84">
        <v>202267196</v>
      </c>
      <c r="B4866" s="85" t="s">
        <v>5348</v>
      </c>
      <c r="C4866" s="85">
        <v>840278570801</v>
      </c>
      <c r="D4866" s="90">
        <v>50</v>
      </c>
      <c r="E4866" s="75" t="s">
        <v>5494</v>
      </c>
    </row>
    <row r="4867" spans="1:5">
      <c r="A4867" s="84">
        <v>18402781</v>
      </c>
      <c r="B4867" s="85" t="s">
        <v>3993</v>
      </c>
      <c r="C4867" s="85">
        <v>840278562769</v>
      </c>
      <c r="D4867" s="90">
        <v>0</v>
      </c>
      <c r="E4867" s="75" t="s">
        <v>5494</v>
      </c>
    </row>
    <row r="4868" spans="1:5">
      <c r="A4868" s="84">
        <v>18402783</v>
      </c>
      <c r="B4868" s="85" t="s">
        <v>3994</v>
      </c>
      <c r="C4868" s="85">
        <v>840278563179</v>
      </c>
      <c r="D4868" s="90">
        <v>50</v>
      </c>
      <c r="E4868" s="75" t="s">
        <v>5494</v>
      </c>
    </row>
    <row r="4869" spans="1:5">
      <c r="A4869" s="82">
        <v>18402782</v>
      </c>
      <c r="B4869" s="85" t="s">
        <v>3995</v>
      </c>
      <c r="C4869" s="85">
        <v>840278562776</v>
      </c>
      <c r="D4869" s="90">
        <v>50</v>
      </c>
      <c r="E4869" s="75" t="s">
        <v>5494</v>
      </c>
    </row>
    <row r="4870" spans="1:5">
      <c r="A4870" s="84">
        <v>18402784</v>
      </c>
      <c r="B4870" s="85" t="s">
        <v>3996</v>
      </c>
      <c r="C4870" s="85">
        <v>840278563186</v>
      </c>
      <c r="D4870" s="90">
        <v>50</v>
      </c>
      <c r="E4870" s="75" t="s">
        <v>5494</v>
      </c>
    </row>
    <row r="4871" spans="1:5">
      <c r="A4871" s="84">
        <v>18402785</v>
      </c>
      <c r="B4871" s="85" t="s">
        <v>3997</v>
      </c>
      <c r="C4871" s="85">
        <v>840278562783</v>
      </c>
      <c r="D4871" s="90">
        <v>0</v>
      </c>
      <c r="E4871" s="75" t="s">
        <v>5494</v>
      </c>
    </row>
    <row r="4872" spans="1:5">
      <c r="A4872" s="84">
        <v>18402787</v>
      </c>
      <c r="B4872" s="85" t="s">
        <v>3998</v>
      </c>
      <c r="C4872" s="85">
        <v>840278563193</v>
      </c>
      <c r="D4872" s="90">
        <v>50</v>
      </c>
      <c r="E4872" s="75" t="s">
        <v>5494</v>
      </c>
    </row>
    <row r="4873" spans="1:5">
      <c r="A4873" s="84">
        <v>18402786</v>
      </c>
      <c r="B4873" s="85" t="s">
        <v>3999</v>
      </c>
      <c r="C4873" s="85">
        <v>840278562790</v>
      </c>
      <c r="D4873" s="90">
        <v>50</v>
      </c>
      <c r="E4873" s="75" t="s">
        <v>5494</v>
      </c>
    </row>
    <row r="4874" spans="1:5">
      <c r="A4874" s="82">
        <v>18402788</v>
      </c>
      <c r="B4874" s="85" t="s">
        <v>4000</v>
      </c>
      <c r="C4874" s="85">
        <v>840278563209</v>
      </c>
      <c r="D4874" s="90">
        <v>50</v>
      </c>
      <c r="E4874" s="75" t="s">
        <v>5494</v>
      </c>
    </row>
    <row r="4875" spans="1:5">
      <c r="A4875" s="84">
        <v>18402789</v>
      </c>
      <c r="B4875" s="85" t="s">
        <v>4001</v>
      </c>
      <c r="C4875" s="85">
        <v>840278562820</v>
      </c>
      <c r="D4875" s="90">
        <v>0</v>
      </c>
      <c r="E4875" s="75" t="s">
        <v>5494</v>
      </c>
    </row>
    <row r="4876" spans="1:5">
      <c r="A4876" s="84">
        <v>18402791</v>
      </c>
      <c r="B4876" s="85" t="s">
        <v>4002</v>
      </c>
      <c r="C4876" s="85">
        <v>840278563230</v>
      </c>
      <c r="D4876" s="90">
        <v>50</v>
      </c>
      <c r="E4876" s="75" t="s">
        <v>5494</v>
      </c>
    </row>
    <row r="4877" spans="1:5">
      <c r="A4877" s="84">
        <v>18402790</v>
      </c>
      <c r="B4877" s="85" t="s">
        <v>4003</v>
      </c>
      <c r="C4877" s="85">
        <v>840278562837</v>
      </c>
      <c r="D4877" s="90">
        <v>50</v>
      </c>
      <c r="E4877" s="75" t="s">
        <v>5494</v>
      </c>
    </row>
    <row r="4878" spans="1:5">
      <c r="A4878" s="84">
        <v>18402792</v>
      </c>
      <c r="B4878" s="85" t="s">
        <v>4004</v>
      </c>
      <c r="C4878" s="85">
        <v>840278563247</v>
      </c>
      <c r="D4878" s="90">
        <v>50</v>
      </c>
      <c r="E4878" s="75" t="s">
        <v>5494</v>
      </c>
    </row>
    <row r="4879" spans="1:5">
      <c r="A4879" s="84">
        <v>18402797</v>
      </c>
      <c r="B4879" s="85" t="s">
        <v>4005</v>
      </c>
      <c r="C4879" s="85">
        <v>840278562868</v>
      </c>
      <c r="D4879" s="90">
        <v>0</v>
      </c>
      <c r="E4879" s="75" t="s">
        <v>5494</v>
      </c>
    </row>
    <row r="4880" spans="1:5">
      <c r="A4880" s="84">
        <v>18402799</v>
      </c>
      <c r="B4880" s="85" t="s">
        <v>4006</v>
      </c>
      <c r="C4880" s="85">
        <v>840278563278</v>
      </c>
      <c r="D4880" s="90">
        <v>50</v>
      </c>
      <c r="E4880" s="75" t="s">
        <v>5494</v>
      </c>
    </row>
    <row r="4881" spans="1:5">
      <c r="A4881" s="82">
        <v>18402798</v>
      </c>
      <c r="B4881" s="85" t="s">
        <v>4007</v>
      </c>
      <c r="C4881" s="85">
        <v>840278562875</v>
      </c>
      <c r="D4881" s="90">
        <v>50</v>
      </c>
      <c r="E4881" s="75" t="s">
        <v>5494</v>
      </c>
    </row>
    <row r="4882" spans="1:5">
      <c r="A4882" s="82">
        <v>18402800</v>
      </c>
      <c r="B4882" s="85" t="s">
        <v>4008</v>
      </c>
      <c r="C4882" s="85">
        <v>840278563285</v>
      </c>
      <c r="D4882" s="90">
        <v>50</v>
      </c>
      <c r="E4882" s="75" t="s">
        <v>5494</v>
      </c>
    </row>
    <row r="4883" spans="1:5">
      <c r="A4883" s="84">
        <v>18402801</v>
      </c>
      <c r="B4883" s="85" t="s">
        <v>4009</v>
      </c>
      <c r="C4883" s="85">
        <v>840278562882</v>
      </c>
      <c r="D4883" s="90">
        <v>0</v>
      </c>
      <c r="E4883" s="75" t="s">
        <v>5494</v>
      </c>
    </row>
    <row r="4884" spans="1:5">
      <c r="A4884" s="84">
        <v>18402803</v>
      </c>
      <c r="B4884" s="85" t="s">
        <v>4010</v>
      </c>
      <c r="C4884" s="85">
        <v>840278563292</v>
      </c>
      <c r="D4884" s="90">
        <v>50</v>
      </c>
      <c r="E4884" s="75" t="s">
        <v>5494</v>
      </c>
    </row>
    <row r="4885" spans="1:5">
      <c r="A4885" s="84">
        <v>18402802</v>
      </c>
      <c r="B4885" s="85" t="s">
        <v>4011</v>
      </c>
      <c r="C4885" s="85">
        <v>840278562899</v>
      </c>
      <c r="D4885" s="90">
        <v>50</v>
      </c>
      <c r="E4885" s="75" t="s">
        <v>5494</v>
      </c>
    </row>
    <row r="4886" spans="1:5">
      <c r="A4886" s="84">
        <v>18402804</v>
      </c>
      <c r="B4886" s="85" t="s">
        <v>4012</v>
      </c>
      <c r="C4886" s="85">
        <v>840278563308</v>
      </c>
      <c r="D4886" s="90">
        <v>50</v>
      </c>
      <c r="E4886" s="75" t="s">
        <v>5494</v>
      </c>
    </row>
    <row r="4887" spans="1:5">
      <c r="A4887" s="84">
        <v>18402805</v>
      </c>
      <c r="B4887" s="85" t="s">
        <v>4013</v>
      </c>
      <c r="C4887" s="85">
        <v>840278562905</v>
      </c>
      <c r="D4887" s="90">
        <v>0</v>
      </c>
      <c r="E4887" s="75" t="s">
        <v>5494</v>
      </c>
    </row>
    <row r="4888" spans="1:5">
      <c r="A4888" s="82">
        <v>18402806</v>
      </c>
      <c r="B4888" s="85" t="s">
        <v>4014</v>
      </c>
      <c r="C4888" s="85">
        <v>840278563315</v>
      </c>
      <c r="D4888" s="90">
        <v>50</v>
      </c>
      <c r="E4888" s="75" t="s">
        <v>5494</v>
      </c>
    </row>
    <row r="4889" spans="1:5">
      <c r="A4889" s="101">
        <v>206576809</v>
      </c>
      <c r="B4889" s="91" t="s">
        <v>8266</v>
      </c>
      <c r="C4889" s="101">
        <v>680034189065</v>
      </c>
      <c r="D4889" s="90">
        <v>50</v>
      </c>
      <c r="E4889" s="75" t="s">
        <v>5494</v>
      </c>
    </row>
    <row r="4890" spans="1:5">
      <c r="A4890" s="101">
        <v>206576808</v>
      </c>
      <c r="B4890" s="91" t="s">
        <v>8267</v>
      </c>
      <c r="C4890" s="101">
        <v>680034189072</v>
      </c>
      <c r="D4890" s="90">
        <v>50</v>
      </c>
      <c r="E4890" s="75" t="s">
        <v>5494</v>
      </c>
    </row>
    <row r="4891" spans="1:5">
      <c r="A4891" s="84">
        <v>18402807</v>
      </c>
      <c r="B4891" s="85" t="s">
        <v>4015</v>
      </c>
      <c r="C4891" s="85">
        <v>840278562912</v>
      </c>
      <c r="D4891" s="90">
        <v>0</v>
      </c>
      <c r="E4891" s="75" t="s">
        <v>5494</v>
      </c>
    </row>
    <row r="4892" spans="1:5">
      <c r="A4892" s="84">
        <v>18402809</v>
      </c>
      <c r="B4892" s="85" t="s">
        <v>4016</v>
      </c>
      <c r="C4892" s="85">
        <v>840278563322</v>
      </c>
      <c r="D4892" s="90">
        <v>50</v>
      </c>
      <c r="E4892" s="75" t="s">
        <v>5494</v>
      </c>
    </row>
    <row r="4893" spans="1:5">
      <c r="A4893" s="84">
        <v>18402808</v>
      </c>
      <c r="B4893" s="85" t="s">
        <v>4017</v>
      </c>
      <c r="C4893" s="85">
        <v>840278562929</v>
      </c>
      <c r="D4893" s="90">
        <v>50</v>
      </c>
      <c r="E4893" s="75" t="s">
        <v>5494</v>
      </c>
    </row>
    <row r="4894" spans="1:5">
      <c r="A4894" s="84">
        <v>18402810</v>
      </c>
      <c r="B4894" s="85" t="s">
        <v>4018</v>
      </c>
      <c r="C4894" s="85">
        <v>840278563339</v>
      </c>
      <c r="D4894" s="90">
        <v>50</v>
      </c>
      <c r="E4894" s="75" t="s">
        <v>5494</v>
      </c>
    </row>
    <row r="4895" spans="1:5">
      <c r="A4895" s="84">
        <v>18402811</v>
      </c>
      <c r="B4895" s="85" t="s">
        <v>4019</v>
      </c>
      <c r="C4895" s="85">
        <v>840278562936</v>
      </c>
      <c r="D4895" s="90">
        <v>0</v>
      </c>
      <c r="E4895" s="75" t="s">
        <v>5494</v>
      </c>
    </row>
    <row r="4896" spans="1:5">
      <c r="A4896" s="84">
        <v>18402813</v>
      </c>
      <c r="B4896" s="85" t="s">
        <v>4020</v>
      </c>
      <c r="C4896" s="85">
        <v>840278563346</v>
      </c>
      <c r="D4896" s="90">
        <v>50</v>
      </c>
      <c r="E4896" s="75" t="s">
        <v>5494</v>
      </c>
    </row>
    <row r="4897" spans="1:5">
      <c r="A4897" s="84">
        <v>18402812</v>
      </c>
      <c r="B4897" s="85" t="s">
        <v>4021</v>
      </c>
      <c r="C4897" s="85">
        <v>840278562943</v>
      </c>
      <c r="D4897" s="90">
        <v>50</v>
      </c>
      <c r="E4897" s="75" t="s">
        <v>5494</v>
      </c>
    </row>
    <row r="4898" spans="1:5">
      <c r="A4898" s="84">
        <v>18402814</v>
      </c>
      <c r="B4898" s="85" t="s">
        <v>4022</v>
      </c>
      <c r="C4898" s="85">
        <v>840278563353</v>
      </c>
      <c r="D4898" s="90">
        <v>50</v>
      </c>
      <c r="E4898" s="75" t="s">
        <v>5494</v>
      </c>
    </row>
    <row r="4899" spans="1:5">
      <c r="A4899" s="84">
        <v>18402815</v>
      </c>
      <c r="B4899" s="85" t="s">
        <v>4023</v>
      </c>
      <c r="C4899" s="85">
        <v>840278562974</v>
      </c>
      <c r="D4899" s="90">
        <v>0</v>
      </c>
      <c r="E4899" s="75" t="s">
        <v>5494</v>
      </c>
    </row>
    <row r="4900" spans="1:5">
      <c r="A4900" s="84">
        <v>18402817</v>
      </c>
      <c r="B4900" s="85" t="s">
        <v>4024</v>
      </c>
      <c r="C4900" s="85">
        <v>840278563384</v>
      </c>
      <c r="D4900" s="90">
        <v>0</v>
      </c>
      <c r="E4900" s="75" t="s">
        <v>5494</v>
      </c>
    </row>
    <row r="4901" spans="1:5">
      <c r="A4901" s="84">
        <v>18402816</v>
      </c>
      <c r="B4901" s="85" t="s">
        <v>4025</v>
      </c>
      <c r="C4901" s="85">
        <v>840278562981</v>
      </c>
      <c r="D4901" s="90">
        <v>50</v>
      </c>
      <c r="E4901" s="75" t="s">
        <v>5494</v>
      </c>
    </row>
    <row r="4902" spans="1:5">
      <c r="A4902" s="84">
        <v>18402818</v>
      </c>
      <c r="B4902" s="85" t="s">
        <v>4026</v>
      </c>
      <c r="C4902" s="85">
        <v>840278563391</v>
      </c>
      <c r="D4902" s="90">
        <v>50</v>
      </c>
      <c r="E4902" s="75" t="s">
        <v>5494</v>
      </c>
    </row>
    <row r="4903" spans="1:5">
      <c r="A4903" s="84">
        <v>18402819</v>
      </c>
      <c r="B4903" s="85" t="s">
        <v>4027</v>
      </c>
      <c r="C4903" s="85">
        <v>840278562998</v>
      </c>
      <c r="D4903" s="90">
        <v>0</v>
      </c>
      <c r="E4903" s="75" t="s">
        <v>5494</v>
      </c>
    </row>
    <row r="4904" spans="1:5">
      <c r="A4904" s="84">
        <v>18402821</v>
      </c>
      <c r="B4904" s="85" t="s">
        <v>4028</v>
      </c>
      <c r="C4904" s="85">
        <v>840278563407</v>
      </c>
      <c r="D4904" s="90">
        <v>50</v>
      </c>
      <c r="E4904" s="75" t="s">
        <v>5494</v>
      </c>
    </row>
    <row r="4905" spans="1:5">
      <c r="A4905" s="84">
        <v>18402820</v>
      </c>
      <c r="B4905" s="85" t="s">
        <v>4029</v>
      </c>
      <c r="C4905" s="85">
        <v>840278563001</v>
      </c>
      <c r="D4905" s="90">
        <v>50</v>
      </c>
      <c r="E4905" s="75" t="s">
        <v>5494</v>
      </c>
    </row>
    <row r="4906" spans="1:5">
      <c r="A4906" s="84">
        <v>18402822</v>
      </c>
      <c r="B4906" s="85" t="s">
        <v>4030</v>
      </c>
      <c r="C4906" s="85">
        <v>840278563414</v>
      </c>
      <c r="D4906" s="90">
        <v>50</v>
      </c>
      <c r="E4906" s="75" t="s">
        <v>5494</v>
      </c>
    </row>
    <row r="4907" spans="1:5">
      <c r="A4907" s="84">
        <v>18402825</v>
      </c>
      <c r="B4907" s="85" t="s">
        <v>4032</v>
      </c>
      <c r="C4907" s="85">
        <v>840278563421</v>
      </c>
      <c r="D4907" s="90">
        <v>50</v>
      </c>
      <c r="E4907" s="75" t="s">
        <v>5494</v>
      </c>
    </row>
    <row r="4908" spans="1:5">
      <c r="A4908" s="84">
        <v>18402824</v>
      </c>
      <c r="B4908" s="85" t="s">
        <v>4033</v>
      </c>
      <c r="C4908" s="85">
        <v>840278563025</v>
      </c>
      <c r="D4908" s="90">
        <v>50</v>
      </c>
      <c r="E4908" s="75" t="s">
        <v>5494</v>
      </c>
    </row>
    <row r="4909" spans="1:5">
      <c r="A4909" s="84">
        <v>18402826</v>
      </c>
      <c r="B4909" s="85" t="s">
        <v>4034</v>
      </c>
      <c r="C4909" s="85">
        <v>840278563438</v>
      </c>
      <c r="D4909" s="90">
        <v>50</v>
      </c>
      <c r="E4909" s="75" t="s">
        <v>5494</v>
      </c>
    </row>
    <row r="4910" spans="1:5">
      <c r="A4910" s="84">
        <v>18402827</v>
      </c>
      <c r="B4910" s="85" t="s">
        <v>4035</v>
      </c>
      <c r="C4910" s="85">
        <v>840278563032</v>
      </c>
      <c r="D4910" s="90">
        <v>0</v>
      </c>
      <c r="E4910" s="75" t="s">
        <v>5494</v>
      </c>
    </row>
    <row r="4911" spans="1:5">
      <c r="A4911" s="84">
        <v>18402829</v>
      </c>
      <c r="B4911" s="85" t="s">
        <v>4036</v>
      </c>
      <c r="C4911" s="85">
        <v>840278563445</v>
      </c>
      <c r="D4911" s="90">
        <v>50</v>
      </c>
      <c r="E4911" s="75" t="s">
        <v>5494</v>
      </c>
    </row>
    <row r="4912" spans="1:5">
      <c r="A4912" s="84">
        <v>18402828</v>
      </c>
      <c r="B4912" s="85" t="s">
        <v>4037</v>
      </c>
      <c r="C4912" s="85">
        <v>840278563049</v>
      </c>
      <c r="D4912" s="90">
        <v>50</v>
      </c>
      <c r="E4912" s="75" t="s">
        <v>5494</v>
      </c>
    </row>
    <row r="4913" spans="1:5">
      <c r="A4913" s="84">
        <v>18402830</v>
      </c>
      <c r="B4913" s="85" t="s">
        <v>4038</v>
      </c>
      <c r="C4913" s="85">
        <v>840278563452</v>
      </c>
      <c r="D4913" s="90">
        <v>50</v>
      </c>
      <c r="E4913" s="75" t="s">
        <v>5494</v>
      </c>
    </row>
    <row r="4914" spans="1:5">
      <c r="A4914" s="84">
        <v>18402831</v>
      </c>
      <c r="B4914" s="85" t="s">
        <v>4039</v>
      </c>
      <c r="C4914" s="85">
        <v>840278563070</v>
      </c>
      <c r="D4914" s="90">
        <v>0</v>
      </c>
      <c r="E4914" s="75" t="s">
        <v>5494</v>
      </c>
    </row>
    <row r="4915" spans="1:5">
      <c r="A4915" s="84">
        <v>18402833</v>
      </c>
      <c r="B4915" s="85" t="s">
        <v>4040</v>
      </c>
      <c r="C4915" s="85">
        <v>840278563483</v>
      </c>
      <c r="D4915" s="90">
        <v>50</v>
      </c>
      <c r="E4915" s="75" t="s">
        <v>5494</v>
      </c>
    </row>
    <row r="4916" spans="1:5">
      <c r="A4916" s="84">
        <v>18402832</v>
      </c>
      <c r="B4916" s="85" t="s">
        <v>4041</v>
      </c>
      <c r="C4916" s="85">
        <v>840278563087</v>
      </c>
      <c r="D4916" s="90">
        <v>50</v>
      </c>
      <c r="E4916" s="75" t="s">
        <v>5494</v>
      </c>
    </row>
    <row r="4917" spans="1:5">
      <c r="A4917" s="84">
        <v>18402834</v>
      </c>
      <c r="B4917" s="85" t="s">
        <v>4042</v>
      </c>
      <c r="C4917" s="85">
        <v>840278563490</v>
      </c>
      <c r="D4917" s="90">
        <v>50</v>
      </c>
      <c r="E4917" s="75" t="s">
        <v>5494</v>
      </c>
    </row>
    <row r="4918" spans="1:5">
      <c r="A4918" s="84">
        <v>18402835</v>
      </c>
      <c r="B4918" s="85" t="s">
        <v>4043</v>
      </c>
      <c r="C4918" s="85">
        <v>840278563094</v>
      </c>
      <c r="D4918" s="90">
        <v>0</v>
      </c>
      <c r="E4918" s="75" t="s">
        <v>5494</v>
      </c>
    </row>
    <row r="4919" spans="1:5">
      <c r="A4919" s="84">
        <v>18402837</v>
      </c>
      <c r="B4919" s="85" t="s">
        <v>4044</v>
      </c>
      <c r="C4919" s="85">
        <v>840278563506</v>
      </c>
      <c r="D4919" s="90">
        <v>50</v>
      </c>
      <c r="E4919" s="75" t="s">
        <v>5494</v>
      </c>
    </row>
    <row r="4920" spans="1:5">
      <c r="A4920" s="84">
        <v>18402836</v>
      </c>
      <c r="B4920" s="85" t="s">
        <v>4045</v>
      </c>
      <c r="C4920" s="85">
        <v>840278563100</v>
      </c>
      <c r="D4920" s="90">
        <v>50</v>
      </c>
      <c r="E4920" s="75" t="s">
        <v>5494</v>
      </c>
    </row>
    <row r="4921" spans="1:5">
      <c r="A4921" s="84">
        <v>18402838</v>
      </c>
      <c r="B4921" s="85" t="s">
        <v>4046</v>
      </c>
      <c r="C4921" s="85">
        <v>840278563513</v>
      </c>
      <c r="D4921" s="90">
        <v>50</v>
      </c>
      <c r="E4921" s="75" t="s">
        <v>5494</v>
      </c>
    </row>
    <row r="4922" spans="1:5">
      <c r="A4922" s="84">
        <v>18402839</v>
      </c>
      <c r="B4922" s="85" t="s">
        <v>4047</v>
      </c>
      <c r="C4922" s="85">
        <v>840278563117</v>
      </c>
      <c r="D4922" s="90">
        <v>0</v>
      </c>
      <c r="E4922" s="75" t="s">
        <v>5494</v>
      </c>
    </row>
    <row r="4923" spans="1:5">
      <c r="A4923" s="84">
        <v>18402841</v>
      </c>
      <c r="B4923" s="85" t="s">
        <v>4048</v>
      </c>
      <c r="C4923" s="85">
        <v>840278563520</v>
      </c>
      <c r="D4923" s="90">
        <v>50</v>
      </c>
      <c r="E4923" s="75" t="s">
        <v>5494</v>
      </c>
    </row>
    <row r="4924" spans="1:5">
      <c r="A4924" s="84">
        <v>18402840</v>
      </c>
      <c r="B4924" s="85" t="s">
        <v>4049</v>
      </c>
      <c r="C4924" s="85">
        <v>840278563124</v>
      </c>
      <c r="D4924" s="90">
        <v>50</v>
      </c>
      <c r="E4924" s="75" t="s">
        <v>5494</v>
      </c>
    </row>
    <row r="4925" spans="1:5">
      <c r="A4925" s="84">
        <v>18402842</v>
      </c>
      <c r="B4925" s="85" t="s">
        <v>4050</v>
      </c>
      <c r="C4925" s="85">
        <v>840278563537</v>
      </c>
      <c r="D4925" s="90">
        <v>50</v>
      </c>
      <c r="E4925" s="75" t="s">
        <v>5494</v>
      </c>
    </row>
    <row r="4926" spans="1:5">
      <c r="A4926" s="84">
        <v>18402843</v>
      </c>
      <c r="B4926" s="85" t="s">
        <v>4051</v>
      </c>
      <c r="C4926" s="85">
        <v>840278563131</v>
      </c>
      <c r="D4926" s="90">
        <v>50</v>
      </c>
      <c r="E4926" s="75" t="s">
        <v>5494</v>
      </c>
    </row>
    <row r="4927" spans="1:5">
      <c r="A4927" s="84">
        <v>18402845</v>
      </c>
      <c r="B4927" s="85" t="s">
        <v>4052</v>
      </c>
      <c r="C4927" s="85">
        <v>840278563544</v>
      </c>
      <c r="D4927" s="90">
        <v>50</v>
      </c>
      <c r="E4927" s="75" t="s">
        <v>5494</v>
      </c>
    </row>
    <row r="4928" spans="1:5">
      <c r="A4928" s="84">
        <v>18402844</v>
      </c>
      <c r="B4928" s="85" t="s">
        <v>4053</v>
      </c>
      <c r="C4928" s="85">
        <v>840278563148</v>
      </c>
      <c r="D4928" s="90">
        <v>50</v>
      </c>
      <c r="E4928" s="75" t="s">
        <v>5494</v>
      </c>
    </row>
    <row r="4929" spans="1:5">
      <c r="A4929" s="84">
        <v>18402846</v>
      </c>
      <c r="B4929" s="85" t="s">
        <v>4054</v>
      </c>
      <c r="C4929" s="85">
        <v>840278563551</v>
      </c>
      <c r="D4929" s="90">
        <v>50</v>
      </c>
      <c r="E4929" s="75" t="s">
        <v>5494</v>
      </c>
    </row>
    <row r="4930" spans="1:5">
      <c r="A4930" s="84">
        <v>202267013</v>
      </c>
      <c r="B4930" s="85" t="s">
        <v>5349</v>
      </c>
      <c r="C4930" s="85">
        <v>840278570825</v>
      </c>
      <c r="D4930" s="90">
        <v>50</v>
      </c>
      <c r="E4930" s="75" t="s">
        <v>5494</v>
      </c>
    </row>
    <row r="4931" spans="1:5">
      <c r="A4931" s="84">
        <v>202267014</v>
      </c>
      <c r="B4931" s="85" t="s">
        <v>5350</v>
      </c>
      <c r="C4931" s="85">
        <v>840278570849</v>
      </c>
      <c r="D4931" s="90">
        <v>50</v>
      </c>
      <c r="E4931" s="75" t="s">
        <v>5494</v>
      </c>
    </row>
    <row r="4932" spans="1:5">
      <c r="A4932" s="84">
        <v>202267019</v>
      </c>
      <c r="B4932" s="85" t="s">
        <v>5351</v>
      </c>
      <c r="C4932" s="85">
        <v>840278570863</v>
      </c>
      <c r="D4932" s="90">
        <v>50</v>
      </c>
      <c r="E4932" s="75" t="s">
        <v>5494</v>
      </c>
    </row>
    <row r="4933" spans="1:5">
      <c r="A4933" s="84">
        <v>202267020</v>
      </c>
      <c r="B4933" s="85" t="s">
        <v>5352</v>
      </c>
      <c r="C4933" s="85">
        <v>840278570887</v>
      </c>
      <c r="D4933" s="90">
        <v>50</v>
      </c>
      <c r="E4933" s="75" t="s">
        <v>5494</v>
      </c>
    </row>
    <row r="4934" spans="1:5">
      <c r="A4934" s="84">
        <v>202267025</v>
      </c>
      <c r="B4934" s="85" t="s">
        <v>4055</v>
      </c>
      <c r="C4934" s="85">
        <v>840278570900</v>
      </c>
      <c r="D4934" s="90">
        <v>50</v>
      </c>
      <c r="E4934" s="75" t="s">
        <v>5494</v>
      </c>
    </row>
    <row r="4935" spans="1:5">
      <c r="A4935" s="84">
        <v>202267026</v>
      </c>
      <c r="B4935" s="85" t="s">
        <v>4056</v>
      </c>
      <c r="C4935" s="85">
        <v>840278570924</v>
      </c>
      <c r="D4935" s="90">
        <v>50</v>
      </c>
      <c r="E4935" s="75" t="s">
        <v>5494</v>
      </c>
    </row>
    <row r="4936" spans="1:5">
      <c r="A4936" s="84">
        <v>202267035</v>
      </c>
      <c r="B4936" s="85" t="s">
        <v>5353</v>
      </c>
      <c r="C4936" s="85">
        <v>840278570948</v>
      </c>
      <c r="D4936" s="90">
        <v>50</v>
      </c>
      <c r="E4936" s="75" t="s">
        <v>5494</v>
      </c>
    </row>
    <row r="4937" spans="1:5">
      <c r="A4937" s="84">
        <v>202267036</v>
      </c>
      <c r="B4937" s="85" t="s">
        <v>5354</v>
      </c>
      <c r="C4937" s="85">
        <v>840278570962</v>
      </c>
      <c r="D4937" s="90">
        <v>50</v>
      </c>
      <c r="E4937" s="75" t="s">
        <v>5494</v>
      </c>
    </row>
    <row r="4938" spans="1:5">
      <c r="A4938" s="84">
        <v>202267041</v>
      </c>
      <c r="B4938" s="85" t="s">
        <v>4057</v>
      </c>
      <c r="C4938" s="85">
        <v>840278570986</v>
      </c>
      <c r="D4938" s="90">
        <v>50</v>
      </c>
      <c r="E4938" s="75" t="s">
        <v>5494</v>
      </c>
    </row>
    <row r="4939" spans="1:5">
      <c r="A4939" s="84">
        <v>202267042</v>
      </c>
      <c r="B4939" s="85" t="s">
        <v>4058</v>
      </c>
      <c r="C4939" s="85">
        <v>840278571006</v>
      </c>
      <c r="D4939" s="90">
        <v>50</v>
      </c>
      <c r="E4939" s="75" t="s">
        <v>5494</v>
      </c>
    </row>
    <row r="4940" spans="1:5">
      <c r="A4940" s="84">
        <v>202267059</v>
      </c>
      <c r="B4940" s="85" t="s">
        <v>5355</v>
      </c>
      <c r="C4940" s="85">
        <v>840278571020</v>
      </c>
      <c r="D4940" s="90">
        <v>50</v>
      </c>
      <c r="E4940" s="75" t="s">
        <v>5494</v>
      </c>
    </row>
    <row r="4941" spans="1:5">
      <c r="A4941" s="84">
        <v>202267060</v>
      </c>
      <c r="B4941" s="85" t="s">
        <v>5356</v>
      </c>
      <c r="C4941" s="85">
        <v>840278571044</v>
      </c>
      <c r="D4941" s="90">
        <v>50</v>
      </c>
      <c r="E4941" s="75" t="s">
        <v>5494</v>
      </c>
    </row>
    <row r="4942" spans="1:5">
      <c r="A4942" s="84">
        <v>202267047</v>
      </c>
      <c r="B4942" s="85" t="s">
        <v>4059</v>
      </c>
      <c r="C4942" s="85">
        <v>840278571068</v>
      </c>
      <c r="D4942" s="90">
        <v>50</v>
      </c>
      <c r="E4942" s="75" t="s">
        <v>5494</v>
      </c>
    </row>
    <row r="4943" spans="1:5">
      <c r="A4943" s="84">
        <v>202267048</v>
      </c>
      <c r="B4943" s="85" t="s">
        <v>4060</v>
      </c>
      <c r="C4943" s="85">
        <v>840278571082</v>
      </c>
      <c r="D4943" s="90">
        <v>50</v>
      </c>
      <c r="E4943" s="75" t="s">
        <v>5494</v>
      </c>
    </row>
    <row r="4944" spans="1:5">
      <c r="A4944" s="84">
        <v>202267053</v>
      </c>
      <c r="B4944" s="85" t="s">
        <v>4061</v>
      </c>
      <c r="C4944" s="85">
        <v>840278571105</v>
      </c>
      <c r="D4944" s="90">
        <v>50</v>
      </c>
      <c r="E4944" s="75" t="s">
        <v>5494</v>
      </c>
    </row>
    <row r="4945" spans="1:5">
      <c r="A4945" s="84">
        <v>202267054</v>
      </c>
      <c r="B4945" s="85" t="s">
        <v>4062</v>
      </c>
      <c r="C4945" s="85">
        <v>840278571129</v>
      </c>
      <c r="D4945" s="90">
        <v>50</v>
      </c>
      <c r="E4945" s="75" t="s">
        <v>5494</v>
      </c>
    </row>
    <row r="4946" spans="1:5">
      <c r="A4946" s="84">
        <v>202267065</v>
      </c>
      <c r="B4946" s="85" t="s">
        <v>5357</v>
      </c>
      <c r="C4946" s="85">
        <v>840278571143</v>
      </c>
      <c r="D4946" s="90">
        <v>50</v>
      </c>
      <c r="E4946" s="75" t="s">
        <v>5494</v>
      </c>
    </row>
    <row r="4947" spans="1:5">
      <c r="A4947" s="84">
        <v>202267066</v>
      </c>
      <c r="B4947" s="85" t="s">
        <v>4063</v>
      </c>
      <c r="C4947" s="85">
        <v>840278571167</v>
      </c>
      <c r="D4947" s="90">
        <v>50</v>
      </c>
      <c r="E4947" s="75" t="s">
        <v>5494</v>
      </c>
    </row>
    <row r="4948" spans="1:5">
      <c r="A4948" s="84">
        <v>202267071</v>
      </c>
      <c r="B4948" s="85" t="s">
        <v>4064</v>
      </c>
      <c r="C4948" s="85">
        <v>840278571181</v>
      </c>
      <c r="D4948" s="90">
        <v>50</v>
      </c>
      <c r="E4948" s="75" t="s">
        <v>5494</v>
      </c>
    </row>
    <row r="4949" spans="1:5">
      <c r="A4949" s="84">
        <v>202267072</v>
      </c>
      <c r="B4949" s="85" t="s">
        <v>4065</v>
      </c>
      <c r="C4949" s="85">
        <v>840278571204</v>
      </c>
      <c r="D4949" s="90">
        <v>50</v>
      </c>
      <c r="E4949" s="75" t="s">
        <v>5494</v>
      </c>
    </row>
    <row r="4950" spans="1:5">
      <c r="A4950" s="84">
        <v>202267077</v>
      </c>
      <c r="B4950" s="85" t="s">
        <v>5358</v>
      </c>
      <c r="C4950" s="85">
        <v>840278571228</v>
      </c>
      <c r="D4950" s="90">
        <v>50</v>
      </c>
      <c r="E4950" s="75" t="s">
        <v>5494</v>
      </c>
    </row>
    <row r="4951" spans="1:5">
      <c r="A4951" s="84">
        <v>202267078</v>
      </c>
      <c r="B4951" s="85" t="s">
        <v>5359</v>
      </c>
      <c r="C4951" s="85">
        <v>840278571242</v>
      </c>
      <c r="D4951" s="90">
        <v>50</v>
      </c>
      <c r="E4951" s="75" t="s">
        <v>5494</v>
      </c>
    </row>
    <row r="4952" spans="1:5">
      <c r="A4952" s="84">
        <v>202267083</v>
      </c>
      <c r="B4952" s="85" t="s">
        <v>4066</v>
      </c>
      <c r="C4952" s="85">
        <v>840278571266</v>
      </c>
      <c r="D4952" s="90">
        <v>50</v>
      </c>
      <c r="E4952" s="75" t="s">
        <v>5494</v>
      </c>
    </row>
    <row r="4953" spans="1:5">
      <c r="A4953" s="84">
        <v>202267084</v>
      </c>
      <c r="B4953" s="85" t="s">
        <v>4067</v>
      </c>
      <c r="C4953" s="85">
        <v>840278571280</v>
      </c>
      <c r="D4953" s="90">
        <v>50</v>
      </c>
      <c r="E4953" s="75" t="s">
        <v>5494</v>
      </c>
    </row>
    <row r="4954" spans="1:5">
      <c r="A4954" s="84">
        <v>202267089</v>
      </c>
      <c r="B4954" s="85" t="s">
        <v>5360</v>
      </c>
      <c r="C4954" s="85">
        <v>840278571303</v>
      </c>
      <c r="D4954" s="90">
        <v>50</v>
      </c>
      <c r="E4954" s="75" t="s">
        <v>5494</v>
      </c>
    </row>
    <row r="4955" spans="1:5">
      <c r="A4955" s="84">
        <v>202267090</v>
      </c>
      <c r="B4955" s="85" t="s">
        <v>4068</v>
      </c>
      <c r="C4955" s="85">
        <v>840278571327</v>
      </c>
      <c r="D4955" s="90">
        <v>50</v>
      </c>
      <c r="E4955" s="75" t="s">
        <v>5494</v>
      </c>
    </row>
    <row r="4956" spans="1:5">
      <c r="A4956" s="84">
        <v>202267095</v>
      </c>
      <c r="B4956" s="85" t="s">
        <v>5361</v>
      </c>
      <c r="C4956" s="85">
        <v>840278571341</v>
      </c>
      <c r="D4956" s="90">
        <v>50</v>
      </c>
      <c r="E4956" s="75" t="s">
        <v>5494</v>
      </c>
    </row>
    <row r="4957" spans="1:5">
      <c r="A4957" s="84">
        <v>202267096</v>
      </c>
      <c r="B4957" s="85" t="s">
        <v>4069</v>
      </c>
      <c r="C4957" s="85">
        <v>840278571365</v>
      </c>
      <c r="D4957" s="90">
        <v>50</v>
      </c>
      <c r="E4957" s="75" t="s">
        <v>5494</v>
      </c>
    </row>
    <row r="4958" spans="1:5">
      <c r="A4958" s="84">
        <v>202267101</v>
      </c>
      <c r="B4958" s="85" t="s">
        <v>5362</v>
      </c>
      <c r="C4958" s="85">
        <v>840278571389</v>
      </c>
      <c r="D4958" s="90">
        <v>50</v>
      </c>
      <c r="E4958" s="75" t="s">
        <v>5494</v>
      </c>
    </row>
    <row r="4959" spans="1:5">
      <c r="A4959" s="84">
        <v>202267102</v>
      </c>
      <c r="B4959" s="85" t="s">
        <v>4070</v>
      </c>
      <c r="C4959" s="85">
        <v>840278571402</v>
      </c>
      <c r="D4959" s="90">
        <v>50</v>
      </c>
      <c r="E4959" s="75" t="s">
        <v>5494</v>
      </c>
    </row>
    <row r="4960" spans="1:5">
      <c r="A4960" s="84">
        <v>202267107</v>
      </c>
      <c r="B4960" s="85" t="s">
        <v>4071</v>
      </c>
      <c r="C4960" s="85">
        <v>840278571426</v>
      </c>
      <c r="D4960" s="90">
        <v>50</v>
      </c>
      <c r="E4960" s="75" t="s">
        <v>5494</v>
      </c>
    </row>
    <row r="4961" spans="1:5">
      <c r="A4961" s="84">
        <v>202267108</v>
      </c>
      <c r="B4961" s="85" t="s">
        <v>5363</v>
      </c>
      <c r="C4961" s="85">
        <v>840278571440</v>
      </c>
      <c r="D4961" s="90">
        <v>50</v>
      </c>
      <c r="E4961" s="75" t="s">
        <v>5494</v>
      </c>
    </row>
    <row r="4962" spans="1:5">
      <c r="A4962" s="84">
        <v>202267113</v>
      </c>
      <c r="B4962" s="85" t="s">
        <v>4072</v>
      </c>
      <c r="C4962" s="85">
        <v>840278571464</v>
      </c>
      <c r="D4962" s="90">
        <v>50</v>
      </c>
      <c r="E4962" s="75" t="s">
        <v>5494</v>
      </c>
    </row>
    <row r="4963" spans="1:5">
      <c r="A4963" s="84">
        <v>202267114</v>
      </c>
      <c r="B4963" s="85" t="s">
        <v>4073</v>
      </c>
      <c r="C4963" s="85">
        <v>840278571488</v>
      </c>
      <c r="D4963" s="90">
        <v>50</v>
      </c>
      <c r="E4963" s="75" t="s">
        <v>5494</v>
      </c>
    </row>
    <row r="4964" spans="1:5">
      <c r="A4964" s="84">
        <v>202267119</v>
      </c>
      <c r="B4964" s="85" t="s">
        <v>4074</v>
      </c>
      <c r="C4964" s="85">
        <v>840278571501</v>
      </c>
      <c r="D4964" s="90">
        <v>50</v>
      </c>
      <c r="E4964" s="75" t="s">
        <v>5494</v>
      </c>
    </row>
    <row r="4965" spans="1:5">
      <c r="A4965" s="84">
        <v>202267120</v>
      </c>
      <c r="B4965" s="85" t="s">
        <v>4075</v>
      </c>
      <c r="C4965" s="85">
        <v>840278571525</v>
      </c>
      <c r="D4965" s="90">
        <v>50</v>
      </c>
      <c r="E4965" s="75" t="s">
        <v>5494</v>
      </c>
    </row>
    <row r="4966" spans="1:5">
      <c r="A4966" s="84">
        <v>202267125</v>
      </c>
      <c r="B4966" s="85" t="s">
        <v>4076</v>
      </c>
      <c r="C4966" s="85">
        <v>840278571549</v>
      </c>
      <c r="D4966" s="90">
        <v>50</v>
      </c>
      <c r="E4966" s="75" t="s">
        <v>5494</v>
      </c>
    </row>
    <row r="4967" spans="1:5">
      <c r="A4967" s="84">
        <v>202267126</v>
      </c>
      <c r="B4967" s="85" t="s">
        <v>5364</v>
      </c>
      <c r="C4967" s="85">
        <v>840278571563</v>
      </c>
      <c r="D4967" s="90">
        <v>50</v>
      </c>
      <c r="E4967" s="75" t="s">
        <v>5494</v>
      </c>
    </row>
    <row r="4968" spans="1:5">
      <c r="A4968" s="84">
        <v>202267131</v>
      </c>
      <c r="B4968" s="85" t="s">
        <v>5365</v>
      </c>
      <c r="C4968" s="85">
        <v>840278571587</v>
      </c>
      <c r="D4968" s="90">
        <v>50</v>
      </c>
      <c r="E4968" s="75" t="s">
        <v>5494</v>
      </c>
    </row>
    <row r="4969" spans="1:5">
      <c r="A4969" s="84">
        <v>202267132</v>
      </c>
      <c r="B4969" s="85" t="s">
        <v>4077</v>
      </c>
      <c r="C4969" s="85">
        <v>840278571600</v>
      </c>
      <c r="D4969" s="90">
        <v>50</v>
      </c>
      <c r="E4969" s="75" t="s">
        <v>5494</v>
      </c>
    </row>
    <row r="4970" spans="1:5">
      <c r="A4970" s="84">
        <v>202267137</v>
      </c>
      <c r="B4970" s="85" t="s">
        <v>4078</v>
      </c>
      <c r="C4970" s="85">
        <v>840278571624</v>
      </c>
      <c r="D4970" s="90">
        <v>50</v>
      </c>
      <c r="E4970" s="75" t="s">
        <v>5494</v>
      </c>
    </row>
    <row r="4971" spans="1:5">
      <c r="A4971" s="84">
        <v>202267138</v>
      </c>
      <c r="B4971" s="85" t="s">
        <v>4079</v>
      </c>
      <c r="C4971" s="85">
        <v>840278571648</v>
      </c>
      <c r="D4971" s="90">
        <v>50</v>
      </c>
      <c r="E4971" s="75" t="s">
        <v>5494</v>
      </c>
    </row>
    <row r="4972" spans="1:5">
      <c r="A4972" s="84">
        <v>202267143</v>
      </c>
      <c r="B4972" s="85" t="s">
        <v>5366</v>
      </c>
      <c r="C4972" s="85">
        <v>840278550650</v>
      </c>
      <c r="D4972" s="90">
        <v>50</v>
      </c>
      <c r="E4972" s="75" t="s">
        <v>5494</v>
      </c>
    </row>
    <row r="4973" spans="1:5">
      <c r="A4973" s="84">
        <v>202267144</v>
      </c>
      <c r="B4973" s="85" t="s">
        <v>4080</v>
      </c>
      <c r="C4973" s="85">
        <v>840278550674</v>
      </c>
      <c r="D4973" s="90">
        <v>50</v>
      </c>
      <c r="E4973" s="75" t="s">
        <v>5494</v>
      </c>
    </row>
    <row r="4974" spans="1:5">
      <c r="A4974" s="84">
        <v>202267155</v>
      </c>
      <c r="B4974" s="85" t="s">
        <v>5367</v>
      </c>
      <c r="C4974" s="85">
        <v>840278571662</v>
      </c>
      <c r="D4974" s="90">
        <v>50</v>
      </c>
      <c r="E4974" s="75" t="s">
        <v>5494</v>
      </c>
    </row>
    <row r="4975" spans="1:5">
      <c r="A4975" s="75">
        <v>202267156</v>
      </c>
      <c r="B4975" s="76" t="s">
        <v>4081</v>
      </c>
      <c r="C4975" s="76">
        <v>840278571686</v>
      </c>
      <c r="D4975" s="90">
        <v>50</v>
      </c>
      <c r="E4975" s="75" t="s">
        <v>5494</v>
      </c>
    </row>
    <row r="4976" spans="1:5">
      <c r="A4976" s="84">
        <v>202267149</v>
      </c>
      <c r="B4976" s="85" t="s">
        <v>5368</v>
      </c>
      <c r="C4976" s="85">
        <v>840278571709</v>
      </c>
      <c r="D4976" s="90">
        <v>50</v>
      </c>
      <c r="E4976" s="75" t="s">
        <v>5494</v>
      </c>
    </row>
    <row r="4977" spans="1:5">
      <c r="A4977" s="84">
        <v>202267150</v>
      </c>
      <c r="B4977" s="85" t="s">
        <v>5369</v>
      </c>
      <c r="C4977" s="85">
        <v>840278571723</v>
      </c>
      <c r="D4977" s="90">
        <v>50</v>
      </c>
      <c r="E4977" s="75" t="s">
        <v>5494</v>
      </c>
    </row>
    <row r="4978" spans="1:5">
      <c r="A4978" s="84">
        <v>202267161</v>
      </c>
      <c r="B4978" s="85" t="s">
        <v>5370</v>
      </c>
      <c r="C4978" s="85">
        <v>840278571747</v>
      </c>
      <c r="D4978" s="90">
        <v>50</v>
      </c>
      <c r="E4978" s="75" t="s">
        <v>5494</v>
      </c>
    </row>
    <row r="4979" spans="1:5">
      <c r="A4979" s="84">
        <v>202267162</v>
      </c>
      <c r="B4979" s="85" t="s">
        <v>5371</v>
      </c>
      <c r="C4979" s="85">
        <v>840278571761</v>
      </c>
      <c r="D4979" s="90">
        <v>50</v>
      </c>
      <c r="E4979" s="75" t="s">
        <v>5494</v>
      </c>
    </row>
    <row r="4980" spans="1:5">
      <c r="A4980" s="84">
        <v>202267167</v>
      </c>
      <c r="B4980" s="85" t="s">
        <v>4082</v>
      </c>
      <c r="C4980" s="85">
        <v>840278571785</v>
      </c>
      <c r="D4980" s="90">
        <v>50</v>
      </c>
      <c r="E4980" s="75" t="s">
        <v>5494</v>
      </c>
    </row>
    <row r="4981" spans="1:5">
      <c r="A4981" s="84">
        <v>202267168</v>
      </c>
      <c r="B4981" s="85" t="s">
        <v>4083</v>
      </c>
      <c r="C4981" s="85">
        <v>840278571808</v>
      </c>
      <c r="D4981" s="90">
        <v>50</v>
      </c>
      <c r="E4981" s="75" t="s">
        <v>5494</v>
      </c>
    </row>
    <row r="4982" spans="1:5">
      <c r="A4982" s="84">
        <v>202267173</v>
      </c>
      <c r="B4982" s="85" t="s">
        <v>5372</v>
      </c>
      <c r="C4982" s="85">
        <v>840278571822</v>
      </c>
      <c r="D4982" s="90">
        <v>50</v>
      </c>
      <c r="E4982" s="75" t="s">
        <v>5494</v>
      </c>
    </row>
    <row r="4983" spans="1:5">
      <c r="A4983" s="84">
        <v>202267174</v>
      </c>
      <c r="B4983" s="85" t="s">
        <v>5373</v>
      </c>
      <c r="C4983" s="85">
        <v>840278571846</v>
      </c>
      <c r="D4983" s="90">
        <v>50</v>
      </c>
      <c r="E4983" s="75" t="s">
        <v>5494</v>
      </c>
    </row>
    <row r="4984" spans="1:5">
      <c r="A4984" s="84">
        <v>202267179</v>
      </c>
      <c r="B4984" s="85" t="s">
        <v>5374</v>
      </c>
      <c r="C4984" s="85">
        <v>840278571860</v>
      </c>
      <c r="D4984" s="90">
        <v>50</v>
      </c>
      <c r="E4984" s="75" t="s">
        <v>5494</v>
      </c>
    </row>
    <row r="4985" spans="1:5">
      <c r="A4985" s="84">
        <v>202267180</v>
      </c>
      <c r="B4985" s="85" t="s">
        <v>5375</v>
      </c>
      <c r="C4985" s="85">
        <v>840278571884</v>
      </c>
      <c r="D4985" s="90">
        <v>50</v>
      </c>
      <c r="E4985" s="75" t="s">
        <v>5494</v>
      </c>
    </row>
    <row r="4986" spans="1:5">
      <c r="A4986" s="84">
        <v>202267185</v>
      </c>
      <c r="B4986" s="85" t="s">
        <v>4084</v>
      </c>
      <c r="C4986" s="85">
        <v>840278571907</v>
      </c>
      <c r="D4986" s="90">
        <v>50</v>
      </c>
      <c r="E4986" s="75" t="s">
        <v>5494</v>
      </c>
    </row>
    <row r="4987" spans="1:5">
      <c r="A4987" s="84">
        <v>202267186</v>
      </c>
      <c r="B4987" s="85" t="s">
        <v>5376</v>
      </c>
      <c r="C4987" s="85">
        <v>840278571921</v>
      </c>
      <c r="D4987" s="90">
        <v>50</v>
      </c>
      <c r="E4987" s="75" t="s">
        <v>5494</v>
      </c>
    </row>
    <row r="4988" spans="1:5">
      <c r="A4988" s="84">
        <v>202267191</v>
      </c>
      <c r="B4988" s="85" t="s">
        <v>5377</v>
      </c>
      <c r="C4988" s="85">
        <v>840278571945</v>
      </c>
      <c r="D4988" s="90">
        <v>50</v>
      </c>
      <c r="E4988" s="75" t="s">
        <v>5494</v>
      </c>
    </row>
    <row r="4989" spans="1:5">
      <c r="A4989" s="84">
        <v>202267192</v>
      </c>
      <c r="B4989" s="85" t="s">
        <v>4085</v>
      </c>
      <c r="C4989" s="85">
        <v>840278571969</v>
      </c>
      <c r="D4989" s="90">
        <v>50</v>
      </c>
      <c r="E4989" s="75" t="s">
        <v>5494</v>
      </c>
    </row>
    <row r="4990" spans="1:5">
      <c r="A4990" s="84">
        <v>202267197</v>
      </c>
      <c r="B4990" s="85" t="s">
        <v>5378</v>
      </c>
      <c r="C4990" s="85">
        <v>840278571983</v>
      </c>
      <c r="D4990" s="90">
        <v>50</v>
      </c>
      <c r="E4990" s="75" t="s">
        <v>5494</v>
      </c>
    </row>
    <row r="4991" spans="1:5">
      <c r="A4991" s="84">
        <v>202267198</v>
      </c>
      <c r="B4991" s="85" t="s">
        <v>4086</v>
      </c>
      <c r="C4991" s="85">
        <v>840278572003</v>
      </c>
      <c r="D4991" s="90">
        <v>50</v>
      </c>
      <c r="E4991" s="75" t="s">
        <v>5494</v>
      </c>
    </row>
    <row r="4992" spans="1:5">
      <c r="A4992" s="88">
        <v>202963976</v>
      </c>
      <c r="B4992" s="93" t="s">
        <v>5379</v>
      </c>
      <c r="C4992" s="92" t="s">
        <v>7624</v>
      </c>
      <c r="D4992" s="90">
        <v>50</v>
      </c>
      <c r="E4992" s="75" t="s">
        <v>5494</v>
      </c>
    </row>
    <row r="4993" spans="1:5">
      <c r="A4993" s="88">
        <v>202963982</v>
      </c>
      <c r="B4993" s="93" t="s">
        <v>5380</v>
      </c>
      <c r="C4993" s="92" t="s">
        <v>7625</v>
      </c>
      <c r="D4993" s="90">
        <v>50</v>
      </c>
      <c r="E4993" s="75" t="s">
        <v>5494</v>
      </c>
    </row>
    <row r="4994" spans="1:5">
      <c r="A4994" s="88">
        <v>202963977</v>
      </c>
      <c r="B4994" s="93" t="s">
        <v>5381</v>
      </c>
      <c r="C4994" s="92" t="s">
        <v>7626</v>
      </c>
      <c r="D4994" s="90">
        <v>50</v>
      </c>
      <c r="E4994" s="75" t="s">
        <v>5494</v>
      </c>
    </row>
    <row r="4995" spans="1:5">
      <c r="A4995" s="88">
        <v>202963984</v>
      </c>
      <c r="B4995" s="93" t="s">
        <v>5382</v>
      </c>
      <c r="C4995" s="92" t="s">
        <v>7627</v>
      </c>
      <c r="D4995" s="90">
        <v>50</v>
      </c>
      <c r="E4995" s="75" t="s">
        <v>5494</v>
      </c>
    </row>
    <row r="4996" spans="1:5">
      <c r="A4996" s="88">
        <v>202964013</v>
      </c>
      <c r="B4996" s="93" t="s">
        <v>5383</v>
      </c>
      <c r="C4996" s="92" t="s">
        <v>7628</v>
      </c>
      <c r="D4996" s="90">
        <v>0</v>
      </c>
      <c r="E4996" s="75" t="s">
        <v>5494</v>
      </c>
    </row>
    <row r="4997" spans="1:5">
      <c r="A4997" s="88">
        <v>202964011</v>
      </c>
      <c r="B4997" s="93" t="s">
        <v>4129</v>
      </c>
      <c r="C4997" s="92" t="s">
        <v>7629</v>
      </c>
      <c r="D4997" s="90">
        <v>0</v>
      </c>
      <c r="E4997" s="75" t="s">
        <v>5494</v>
      </c>
    </row>
    <row r="4998" spans="1:5">
      <c r="A4998" s="88">
        <v>202964010</v>
      </c>
      <c r="B4998" s="93" t="s">
        <v>4130</v>
      </c>
      <c r="C4998" s="92" t="s">
        <v>7630</v>
      </c>
      <c r="D4998" s="90">
        <v>50</v>
      </c>
      <c r="E4998" s="75" t="s">
        <v>5494</v>
      </c>
    </row>
    <row r="4999" spans="1:5">
      <c r="A4999" s="88">
        <v>202964012</v>
      </c>
      <c r="B4999" s="93" t="s">
        <v>4131</v>
      </c>
      <c r="C4999" s="92" t="s">
        <v>7631</v>
      </c>
      <c r="D4999" s="90">
        <v>50</v>
      </c>
      <c r="E4999" s="75" t="s">
        <v>5494</v>
      </c>
    </row>
    <row r="5000" spans="1:5">
      <c r="A5000" s="88">
        <v>202964056</v>
      </c>
      <c r="B5000" s="93" t="s">
        <v>5384</v>
      </c>
      <c r="C5000" s="92" t="s">
        <v>7632</v>
      </c>
      <c r="D5000" s="90">
        <v>50</v>
      </c>
      <c r="E5000" s="75" t="s">
        <v>5494</v>
      </c>
    </row>
    <row r="5001" spans="1:5">
      <c r="A5001" s="88">
        <v>202964052</v>
      </c>
      <c r="B5001" s="93" t="s">
        <v>4132</v>
      </c>
      <c r="C5001" s="92" t="s">
        <v>7633</v>
      </c>
      <c r="D5001" s="90">
        <v>50</v>
      </c>
      <c r="E5001" s="75" t="s">
        <v>5494</v>
      </c>
    </row>
    <row r="5002" spans="1:5">
      <c r="A5002" s="88">
        <v>202964060</v>
      </c>
      <c r="B5002" s="93" t="s">
        <v>4133</v>
      </c>
      <c r="C5002" s="92" t="s">
        <v>7634</v>
      </c>
      <c r="D5002" s="90">
        <v>50</v>
      </c>
      <c r="E5002" s="75" t="s">
        <v>5494</v>
      </c>
    </row>
    <row r="5003" spans="1:5">
      <c r="A5003" s="88">
        <v>202964053</v>
      </c>
      <c r="B5003" s="93" t="s">
        <v>4134</v>
      </c>
      <c r="C5003" s="92" t="s">
        <v>7635</v>
      </c>
      <c r="D5003" s="90">
        <v>50</v>
      </c>
      <c r="E5003" s="75" t="s">
        <v>5494</v>
      </c>
    </row>
    <row r="5004" spans="1:5">
      <c r="A5004" s="88">
        <v>202963999</v>
      </c>
      <c r="B5004" s="93" t="s">
        <v>5385</v>
      </c>
      <c r="C5004" s="92" t="s">
        <v>7636</v>
      </c>
      <c r="D5004" s="90">
        <v>50</v>
      </c>
      <c r="E5004" s="75" t="s">
        <v>5494</v>
      </c>
    </row>
    <row r="5005" spans="1:5">
      <c r="A5005" s="88">
        <v>202964002</v>
      </c>
      <c r="B5005" s="93" t="s">
        <v>5386</v>
      </c>
      <c r="C5005" s="92" t="s">
        <v>7637</v>
      </c>
      <c r="D5005" s="90">
        <v>50</v>
      </c>
      <c r="E5005" s="75" t="s">
        <v>5494</v>
      </c>
    </row>
    <row r="5006" spans="1:5">
      <c r="A5006" s="88">
        <v>202964000</v>
      </c>
      <c r="B5006" s="93" t="s">
        <v>4135</v>
      </c>
      <c r="C5006" s="92" t="s">
        <v>7638</v>
      </c>
      <c r="D5006" s="90">
        <v>50</v>
      </c>
      <c r="E5006" s="75" t="s">
        <v>5494</v>
      </c>
    </row>
    <row r="5007" spans="1:5">
      <c r="A5007" s="88">
        <v>202964004</v>
      </c>
      <c r="B5007" s="93" t="s">
        <v>5387</v>
      </c>
      <c r="C5007" s="92" t="s">
        <v>7639</v>
      </c>
      <c r="D5007" s="90">
        <v>50</v>
      </c>
      <c r="E5007" s="75" t="s">
        <v>5494</v>
      </c>
    </row>
    <row r="5008" spans="1:5">
      <c r="A5008" s="88">
        <v>202964058</v>
      </c>
      <c r="B5008" s="93" t="s">
        <v>4136</v>
      </c>
      <c r="C5008" s="92" t="s">
        <v>7640</v>
      </c>
      <c r="D5008" s="90">
        <v>50</v>
      </c>
      <c r="E5008" s="75" t="s">
        <v>5494</v>
      </c>
    </row>
    <row r="5009" spans="1:5">
      <c r="A5009" s="88">
        <v>202964065</v>
      </c>
      <c r="B5009" s="93" t="s">
        <v>4137</v>
      </c>
      <c r="C5009" s="92" t="s">
        <v>7641</v>
      </c>
      <c r="D5009" s="90">
        <v>50</v>
      </c>
      <c r="E5009" s="75" t="s">
        <v>5494</v>
      </c>
    </row>
    <row r="5010" spans="1:5">
      <c r="A5010" s="88">
        <v>202964059</v>
      </c>
      <c r="B5010" s="93" t="s">
        <v>4138</v>
      </c>
      <c r="C5010" s="92" t="s">
        <v>7642</v>
      </c>
      <c r="D5010" s="90">
        <v>50</v>
      </c>
      <c r="E5010" s="75" t="s">
        <v>5494</v>
      </c>
    </row>
    <row r="5011" spans="1:5">
      <c r="A5011" s="88">
        <v>202964062</v>
      </c>
      <c r="B5011" s="93" t="s">
        <v>4139</v>
      </c>
      <c r="C5011" s="92" t="s">
        <v>7643</v>
      </c>
      <c r="D5011" s="90">
        <v>50</v>
      </c>
      <c r="E5011" s="75" t="s">
        <v>5494</v>
      </c>
    </row>
    <row r="5012" spans="1:5">
      <c r="A5012" s="88">
        <v>202963952</v>
      </c>
      <c r="B5012" s="93" t="s">
        <v>4140</v>
      </c>
      <c r="C5012" s="92" t="s">
        <v>7644</v>
      </c>
      <c r="D5012" s="90">
        <v>50</v>
      </c>
      <c r="E5012" s="75" t="s">
        <v>5494</v>
      </c>
    </row>
    <row r="5013" spans="1:5">
      <c r="A5013" s="88">
        <v>202963947</v>
      </c>
      <c r="B5013" s="93" t="s">
        <v>5388</v>
      </c>
      <c r="C5013" s="92" t="s">
        <v>7645</v>
      </c>
      <c r="D5013" s="90">
        <v>50</v>
      </c>
      <c r="E5013" s="75" t="s">
        <v>5494</v>
      </c>
    </row>
    <row r="5014" spans="1:5">
      <c r="A5014" s="88">
        <v>202963945</v>
      </c>
      <c r="B5014" s="93" t="s">
        <v>4141</v>
      </c>
      <c r="C5014" s="92" t="s">
        <v>7646</v>
      </c>
      <c r="D5014" s="90">
        <v>0</v>
      </c>
      <c r="E5014" s="75" t="s">
        <v>5494</v>
      </c>
    </row>
    <row r="5015" spans="1:5">
      <c r="A5015" s="88">
        <v>202963948</v>
      </c>
      <c r="B5015" s="93" t="s">
        <v>4142</v>
      </c>
      <c r="C5015" s="92" t="s">
        <v>7647</v>
      </c>
      <c r="D5015" s="90">
        <v>50</v>
      </c>
      <c r="E5015" s="75" t="s">
        <v>5494</v>
      </c>
    </row>
    <row r="5016" spans="1:5">
      <c r="A5016" s="88">
        <v>202964026</v>
      </c>
      <c r="B5016" s="93" t="s">
        <v>4143</v>
      </c>
      <c r="C5016" s="92" t="s">
        <v>7648</v>
      </c>
      <c r="D5016" s="90">
        <v>50</v>
      </c>
      <c r="E5016" s="75" t="s">
        <v>5494</v>
      </c>
    </row>
    <row r="5017" spans="1:5">
      <c r="A5017" s="88">
        <v>202964032</v>
      </c>
      <c r="B5017" s="93" t="s">
        <v>4144</v>
      </c>
      <c r="C5017" s="92" t="s">
        <v>7649</v>
      </c>
      <c r="D5017" s="90">
        <v>50</v>
      </c>
      <c r="E5017" s="75" t="s">
        <v>5494</v>
      </c>
    </row>
    <row r="5018" spans="1:5">
      <c r="A5018" s="88">
        <v>202964031</v>
      </c>
      <c r="B5018" s="93" t="s">
        <v>4145</v>
      </c>
      <c r="C5018" s="92" t="s">
        <v>7650</v>
      </c>
      <c r="D5018" s="90">
        <v>50</v>
      </c>
      <c r="E5018" s="75" t="s">
        <v>5494</v>
      </c>
    </row>
    <row r="5019" spans="1:5">
      <c r="A5019" s="88">
        <v>202964046</v>
      </c>
      <c r="B5019" s="93" t="s">
        <v>5389</v>
      </c>
      <c r="C5019" s="92" t="s">
        <v>7651</v>
      </c>
      <c r="D5019" s="90">
        <v>50</v>
      </c>
      <c r="E5019" s="75" t="s">
        <v>5494</v>
      </c>
    </row>
    <row r="5020" spans="1:5">
      <c r="A5020" s="88">
        <v>202963956</v>
      </c>
      <c r="B5020" s="93" t="s">
        <v>4146</v>
      </c>
      <c r="C5020" s="92" t="s">
        <v>7652</v>
      </c>
      <c r="D5020" s="90">
        <v>50</v>
      </c>
      <c r="E5020" s="75" t="s">
        <v>5494</v>
      </c>
    </row>
    <row r="5021" spans="1:5">
      <c r="A5021" s="88">
        <v>202963955</v>
      </c>
      <c r="B5021" s="93" t="s">
        <v>4147</v>
      </c>
      <c r="C5021" s="92" t="s">
        <v>7653</v>
      </c>
      <c r="D5021" s="90">
        <v>50</v>
      </c>
      <c r="E5021" s="75" t="s">
        <v>5494</v>
      </c>
    </row>
    <row r="5022" spans="1:5">
      <c r="A5022" s="88">
        <v>202963954</v>
      </c>
      <c r="B5022" s="93" t="s">
        <v>4148</v>
      </c>
      <c r="C5022" s="92" t="s">
        <v>7654</v>
      </c>
      <c r="D5022" s="90">
        <v>0</v>
      </c>
      <c r="E5022" s="75" t="s">
        <v>5494</v>
      </c>
    </row>
    <row r="5023" spans="1:5">
      <c r="A5023" s="88">
        <v>202963957</v>
      </c>
      <c r="B5023" s="93" t="s">
        <v>4149</v>
      </c>
      <c r="C5023" s="92" t="s">
        <v>7655</v>
      </c>
      <c r="D5023" s="90">
        <v>50</v>
      </c>
      <c r="E5023" s="75" t="s">
        <v>5494</v>
      </c>
    </row>
    <row r="5024" spans="1:5">
      <c r="A5024" s="88">
        <v>202963958</v>
      </c>
      <c r="B5024" s="93" t="s">
        <v>4150</v>
      </c>
      <c r="C5024" s="92" t="s">
        <v>7656</v>
      </c>
      <c r="D5024" s="90">
        <v>50</v>
      </c>
      <c r="E5024" s="75" t="s">
        <v>5494</v>
      </c>
    </row>
    <row r="5025" spans="1:5">
      <c r="A5025" s="88">
        <v>202963961</v>
      </c>
      <c r="B5025" s="93" t="s">
        <v>4151</v>
      </c>
      <c r="C5025" s="92" t="s">
        <v>7657</v>
      </c>
      <c r="D5025" s="90">
        <v>50</v>
      </c>
      <c r="E5025" s="75" t="s">
        <v>5494</v>
      </c>
    </row>
    <row r="5026" spans="1:5">
      <c r="A5026" s="88">
        <v>202963959</v>
      </c>
      <c r="B5026" s="93" t="s">
        <v>4152</v>
      </c>
      <c r="C5026" s="92" t="s">
        <v>7658</v>
      </c>
      <c r="D5026" s="90">
        <v>0</v>
      </c>
      <c r="E5026" s="75" t="s">
        <v>5494</v>
      </c>
    </row>
    <row r="5027" spans="1:5">
      <c r="A5027" s="88">
        <v>202963960</v>
      </c>
      <c r="B5027" s="93" t="s">
        <v>4153</v>
      </c>
      <c r="C5027" s="92" t="s">
        <v>7659</v>
      </c>
      <c r="D5027" s="90">
        <v>50</v>
      </c>
      <c r="E5027" s="75" t="s">
        <v>5494</v>
      </c>
    </row>
    <row r="5028" spans="1:5">
      <c r="A5028" s="88">
        <v>202964677</v>
      </c>
      <c r="B5028" s="93" t="s">
        <v>5390</v>
      </c>
      <c r="C5028" s="92" t="s">
        <v>7660</v>
      </c>
      <c r="D5028" s="90">
        <v>50</v>
      </c>
      <c r="E5028" s="75" t="s">
        <v>5494</v>
      </c>
    </row>
    <row r="5029" spans="1:5">
      <c r="A5029" s="88">
        <v>202964653</v>
      </c>
      <c r="B5029" s="93" t="s">
        <v>5391</v>
      </c>
      <c r="C5029" s="92" t="s">
        <v>7661</v>
      </c>
      <c r="D5029" s="90">
        <v>50</v>
      </c>
      <c r="E5029" s="75" t="s">
        <v>5494</v>
      </c>
    </row>
    <row r="5030" spans="1:5">
      <c r="A5030" s="88">
        <v>202964678</v>
      </c>
      <c r="B5030" s="93" t="s">
        <v>5392</v>
      </c>
      <c r="C5030" s="92" t="s">
        <v>7662</v>
      </c>
      <c r="D5030" s="90">
        <v>50</v>
      </c>
      <c r="E5030" s="75" t="s">
        <v>5494</v>
      </c>
    </row>
    <row r="5031" spans="1:5">
      <c r="A5031" s="88">
        <v>202964651</v>
      </c>
      <c r="B5031" s="93" t="s">
        <v>5393</v>
      </c>
      <c r="C5031" s="92" t="s">
        <v>7663</v>
      </c>
      <c r="D5031" s="90">
        <v>50</v>
      </c>
      <c r="E5031" s="75" t="s">
        <v>5494</v>
      </c>
    </row>
    <row r="5032" spans="1:5">
      <c r="A5032" s="88">
        <v>202964671</v>
      </c>
      <c r="B5032" s="93" t="s">
        <v>4154</v>
      </c>
      <c r="C5032" s="92" t="s">
        <v>7664</v>
      </c>
      <c r="D5032" s="90">
        <v>50</v>
      </c>
      <c r="E5032" s="75" t="s">
        <v>5494</v>
      </c>
    </row>
    <row r="5033" spans="1:5">
      <c r="A5033" s="88">
        <v>202964679</v>
      </c>
      <c r="B5033" s="93" t="s">
        <v>4155</v>
      </c>
      <c r="C5033" s="92" t="s">
        <v>7665</v>
      </c>
      <c r="D5033" s="90">
        <v>50</v>
      </c>
      <c r="E5033" s="75" t="s">
        <v>5494</v>
      </c>
    </row>
    <row r="5034" spans="1:5">
      <c r="A5034" s="88">
        <v>202964658</v>
      </c>
      <c r="B5034" s="93" t="s">
        <v>5394</v>
      </c>
      <c r="C5034" s="92" t="s">
        <v>7666</v>
      </c>
      <c r="D5034" s="90">
        <v>50</v>
      </c>
      <c r="E5034" s="75" t="s">
        <v>5494</v>
      </c>
    </row>
    <row r="5035" spans="1:5">
      <c r="A5035" s="88">
        <v>202964656</v>
      </c>
      <c r="B5035" s="93" t="s">
        <v>5395</v>
      </c>
      <c r="C5035" s="92" t="s">
        <v>7667</v>
      </c>
      <c r="D5035" s="90">
        <v>50</v>
      </c>
      <c r="E5035" s="75" t="s">
        <v>5494</v>
      </c>
    </row>
    <row r="5036" spans="1:5">
      <c r="A5036" s="88">
        <v>202964669</v>
      </c>
      <c r="B5036" s="93" t="s">
        <v>5396</v>
      </c>
      <c r="C5036" s="92" t="s">
        <v>7668</v>
      </c>
      <c r="D5036" s="90">
        <v>50</v>
      </c>
      <c r="E5036" s="75" t="s">
        <v>5494</v>
      </c>
    </row>
    <row r="5037" spans="1:5">
      <c r="A5037" s="88">
        <v>202964670</v>
      </c>
      <c r="B5037" s="93" t="s">
        <v>4156</v>
      </c>
      <c r="C5037" s="92" t="s">
        <v>7669</v>
      </c>
      <c r="D5037" s="90">
        <v>50</v>
      </c>
      <c r="E5037" s="75" t="s">
        <v>5494</v>
      </c>
    </row>
    <row r="5038" spans="1:5">
      <c r="A5038" s="88">
        <v>202964666</v>
      </c>
      <c r="B5038" s="93" t="s">
        <v>5397</v>
      </c>
      <c r="C5038" s="92" t="s">
        <v>7670</v>
      </c>
      <c r="D5038" s="90">
        <v>50</v>
      </c>
      <c r="E5038" s="75" t="s">
        <v>5494</v>
      </c>
    </row>
    <row r="5039" spans="1:5">
      <c r="A5039" s="88">
        <v>202964585</v>
      </c>
      <c r="B5039" s="93" t="s">
        <v>5398</v>
      </c>
      <c r="C5039" s="92" t="s">
        <v>7671</v>
      </c>
      <c r="D5039" s="90">
        <v>50</v>
      </c>
      <c r="E5039" s="75" t="s">
        <v>5494</v>
      </c>
    </row>
    <row r="5040" spans="1:5">
      <c r="A5040" s="88">
        <v>202964554</v>
      </c>
      <c r="B5040" s="93" t="s">
        <v>5399</v>
      </c>
      <c r="C5040" s="92" t="s">
        <v>7672</v>
      </c>
      <c r="D5040" s="90">
        <v>50</v>
      </c>
      <c r="E5040" s="75" t="s">
        <v>5494</v>
      </c>
    </row>
    <row r="5041" spans="1:5">
      <c r="A5041" s="88">
        <v>202964584</v>
      </c>
      <c r="B5041" s="93" t="s">
        <v>5400</v>
      </c>
      <c r="C5041" s="92" t="s">
        <v>7673</v>
      </c>
      <c r="D5041" s="90">
        <v>50</v>
      </c>
      <c r="E5041" s="75" t="s">
        <v>5494</v>
      </c>
    </row>
    <row r="5042" spans="1:5">
      <c r="A5042" s="88">
        <v>202964558</v>
      </c>
      <c r="B5042" s="93" t="s">
        <v>5401</v>
      </c>
      <c r="C5042" s="92" t="s">
        <v>7674</v>
      </c>
      <c r="D5042" s="90">
        <v>50</v>
      </c>
      <c r="E5042" s="75" t="s">
        <v>5494</v>
      </c>
    </row>
    <row r="5043" spans="1:5">
      <c r="A5043" s="88">
        <v>202964578</v>
      </c>
      <c r="B5043" s="93" t="s">
        <v>4157</v>
      </c>
      <c r="C5043" s="92" t="s">
        <v>7675</v>
      </c>
      <c r="D5043" s="90">
        <v>50</v>
      </c>
      <c r="E5043" s="75" t="s">
        <v>5494</v>
      </c>
    </row>
    <row r="5044" spans="1:5">
      <c r="A5044" s="88">
        <v>202964581</v>
      </c>
      <c r="B5044" s="93" t="s">
        <v>5402</v>
      </c>
      <c r="C5044" s="92" t="s">
        <v>7676</v>
      </c>
      <c r="D5044" s="90">
        <v>50</v>
      </c>
      <c r="E5044" s="75" t="s">
        <v>5494</v>
      </c>
    </row>
    <row r="5045" spans="1:5">
      <c r="A5045" s="88">
        <v>202964572</v>
      </c>
      <c r="B5045" s="93" t="s">
        <v>5403</v>
      </c>
      <c r="C5045" s="92" t="s">
        <v>7677</v>
      </c>
      <c r="D5045" s="90">
        <v>50</v>
      </c>
      <c r="E5045" s="75" t="s">
        <v>5494</v>
      </c>
    </row>
    <row r="5046" spans="1:5">
      <c r="A5046" s="88">
        <v>202964568</v>
      </c>
      <c r="B5046" s="93" t="s">
        <v>5404</v>
      </c>
      <c r="C5046" s="92" t="s">
        <v>7678</v>
      </c>
      <c r="D5046" s="90">
        <v>50</v>
      </c>
      <c r="E5046" s="75" t="s">
        <v>5494</v>
      </c>
    </row>
    <row r="5047" spans="1:5">
      <c r="A5047" s="88">
        <v>202964577</v>
      </c>
      <c r="B5047" s="93" t="s">
        <v>5405</v>
      </c>
      <c r="C5047" s="92" t="s">
        <v>7679</v>
      </c>
      <c r="D5047" s="90">
        <v>50</v>
      </c>
      <c r="E5047" s="75" t="s">
        <v>5494</v>
      </c>
    </row>
    <row r="5048" spans="1:5">
      <c r="A5048" s="88">
        <v>202964579</v>
      </c>
      <c r="B5048" s="93" t="s">
        <v>5406</v>
      </c>
      <c r="C5048" s="92" t="s">
        <v>7680</v>
      </c>
      <c r="D5048" s="90">
        <v>50</v>
      </c>
      <c r="E5048" s="75" t="s">
        <v>5494</v>
      </c>
    </row>
    <row r="5049" spans="1:5">
      <c r="A5049" s="88">
        <v>202964574</v>
      </c>
      <c r="B5049" s="93" t="s">
        <v>5407</v>
      </c>
      <c r="C5049" s="92" t="s">
        <v>7681</v>
      </c>
      <c r="D5049" s="90">
        <v>50</v>
      </c>
      <c r="E5049" s="75" t="s">
        <v>5494</v>
      </c>
    </row>
    <row r="5050" spans="1:5">
      <c r="A5050" s="88">
        <v>202964632</v>
      </c>
      <c r="B5050" s="93" t="s">
        <v>4158</v>
      </c>
      <c r="C5050" s="92" t="s">
        <v>7682</v>
      </c>
      <c r="D5050" s="90">
        <v>0</v>
      </c>
      <c r="E5050" s="75" t="s">
        <v>5494</v>
      </c>
    </row>
    <row r="5051" spans="1:5">
      <c r="A5051" s="88">
        <v>202964604</v>
      </c>
      <c r="B5051" s="93" t="s">
        <v>5408</v>
      </c>
      <c r="C5051" s="92" t="s">
        <v>7683</v>
      </c>
      <c r="D5051" s="90">
        <v>50</v>
      </c>
      <c r="E5051" s="75" t="s">
        <v>5494</v>
      </c>
    </row>
    <row r="5052" spans="1:5">
      <c r="A5052" s="88">
        <v>202964626</v>
      </c>
      <c r="B5052" s="93" t="s">
        <v>5409</v>
      </c>
      <c r="C5052" s="92" t="s">
        <v>7684</v>
      </c>
      <c r="D5052" s="90">
        <v>50</v>
      </c>
      <c r="E5052" s="75" t="s">
        <v>5494</v>
      </c>
    </row>
    <row r="5053" spans="1:5">
      <c r="A5053" s="88">
        <v>202964602</v>
      </c>
      <c r="B5053" s="93" t="s">
        <v>5410</v>
      </c>
      <c r="C5053" s="92" t="s">
        <v>7685</v>
      </c>
      <c r="D5053" s="90">
        <v>0</v>
      </c>
      <c r="E5053" s="75" t="s">
        <v>5494</v>
      </c>
    </row>
    <row r="5054" spans="1:5">
      <c r="A5054" s="88">
        <v>202964627</v>
      </c>
      <c r="B5054" s="93" t="s">
        <v>5411</v>
      </c>
      <c r="C5054" s="92" t="s">
        <v>7686</v>
      </c>
      <c r="D5054" s="90">
        <v>0</v>
      </c>
      <c r="E5054" s="75" t="s">
        <v>5494</v>
      </c>
    </row>
    <row r="5055" spans="1:5">
      <c r="A5055" s="88">
        <v>202964629</v>
      </c>
      <c r="B5055" s="93" t="s">
        <v>4159</v>
      </c>
      <c r="C5055" s="92" t="s">
        <v>7687</v>
      </c>
      <c r="D5055" s="90">
        <v>50</v>
      </c>
      <c r="E5055" s="75" t="s">
        <v>5494</v>
      </c>
    </row>
    <row r="5056" spans="1:5">
      <c r="A5056" s="88">
        <v>202964616</v>
      </c>
      <c r="B5056" s="93" t="s">
        <v>5412</v>
      </c>
      <c r="C5056" s="92" t="s">
        <v>7688</v>
      </c>
      <c r="D5056" s="90">
        <v>0</v>
      </c>
      <c r="E5056" s="75" t="s">
        <v>5494</v>
      </c>
    </row>
    <row r="5057" spans="1:5">
      <c r="A5057" s="88">
        <v>202964617</v>
      </c>
      <c r="B5057" s="93" t="s">
        <v>5413</v>
      </c>
      <c r="C5057" s="92" t="s">
        <v>7689</v>
      </c>
      <c r="D5057" s="90">
        <v>0</v>
      </c>
      <c r="E5057" s="75" t="s">
        <v>5494</v>
      </c>
    </row>
    <row r="5058" spans="1:5">
      <c r="A5058" s="88">
        <v>202964618</v>
      </c>
      <c r="B5058" s="93" t="s">
        <v>5414</v>
      </c>
      <c r="C5058" s="92" t="s">
        <v>7690</v>
      </c>
      <c r="D5058" s="90">
        <v>50</v>
      </c>
      <c r="E5058" s="75" t="s">
        <v>5494</v>
      </c>
    </row>
    <row r="5059" spans="1:5">
      <c r="A5059" s="88">
        <v>202964622</v>
      </c>
      <c r="B5059" s="93" t="s">
        <v>4160</v>
      </c>
      <c r="C5059" s="92" t="s">
        <v>7691</v>
      </c>
      <c r="D5059" s="90">
        <v>50</v>
      </c>
      <c r="E5059" s="75" t="s">
        <v>5494</v>
      </c>
    </row>
    <row r="5060" spans="1:5">
      <c r="A5060" s="88">
        <v>202964615</v>
      </c>
      <c r="B5060" s="93" t="s">
        <v>5415</v>
      </c>
      <c r="C5060" s="92" t="s">
        <v>7692</v>
      </c>
      <c r="D5060" s="90">
        <v>50</v>
      </c>
      <c r="E5060" s="75" t="s">
        <v>5494</v>
      </c>
    </row>
  </sheetData>
  <autoFilter ref="A1:E5060"/>
  <sortState ref="A822:E5027">
    <sortCondition ref="B822:B502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108"/>
  <sheetViews>
    <sheetView topLeftCell="A245" zoomScale="107" workbookViewId="0">
      <selection activeCell="C245" sqref="C1:C1048576"/>
    </sheetView>
  </sheetViews>
  <sheetFormatPr defaultColWidth="11" defaultRowHeight="15.75"/>
  <cols>
    <col min="1" max="1" width="18" customWidth="1"/>
    <col min="2" max="2" width="19.875" bestFit="1" customWidth="1"/>
  </cols>
  <sheetData>
    <row r="1" spans="1:7">
      <c r="A1" t="s">
        <v>7693</v>
      </c>
      <c r="B1" t="s">
        <v>7694</v>
      </c>
      <c r="C1" t="s">
        <v>7695</v>
      </c>
      <c r="D1" t="s">
        <v>7696</v>
      </c>
      <c r="E1" t="s">
        <v>7697</v>
      </c>
      <c r="F1" t="s">
        <v>7698</v>
      </c>
      <c r="G1" t="s">
        <v>7699</v>
      </c>
    </row>
    <row r="2" spans="1:7">
      <c r="A2" s="78" t="s">
        <v>7700</v>
      </c>
      <c r="B2" t="s">
        <v>29</v>
      </c>
      <c r="C2">
        <v>60</v>
      </c>
      <c r="E2" s="79">
        <v>43691</v>
      </c>
      <c r="G2" t="s">
        <v>9018</v>
      </c>
    </row>
    <row r="3" spans="1:7">
      <c r="A3" t="s">
        <v>7700</v>
      </c>
      <c r="B3" t="s">
        <v>32</v>
      </c>
      <c r="C3">
        <v>70</v>
      </c>
      <c r="E3" s="79">
        <v>43509</v>
      </c>
      <c r="G3" t="s">
        <v>9018</v>
      </c>
    </row>
    <row r="4" spans="1:7">
      <c r="A4" s="78" t="s">
        <v>7700</v>
      </c>
      <c r="B4" t="s">
        <v>35</v>
      </c>
      <c r="C4">
        <v>28</v>
      </c>
      <c r="E4" s="79">
        <v>43691</v>
      </c>
      <c r="G4" t="s">
        <v>9018</v>
      </c>
    </row>
    <row r="5" spans="1:7">
      <c r="A5" s="78" t="s">
        <v>7700</v>
      </c>
      <c r="B5" t="s">
        <v>38</v>
      </c>
      <c r="C5">
        <v>44</v>
      </c>
      <c r="E5" s="79">
        <v>43691</v>
      </c>
      <c r="G5" t="s">
        <v>9018</v>
      </c>
    </row>
    <row r="6" spans="1:7">
      <c r="A6" t="s">
        <v>7700</v>
      </c>
      <c r="B6" t="s">
        <v>40</v>
      </c>
      <c r="C6">
        <v>42</v>
      </c>
      <c r="E6" s="79">
        <v>43509</v>
      </c>
      <c r="G6" t="s">
        <v>9018</v>
      </c>
    </row>
    <row r="7" spans="1:7">
      <c r="A7" s="78" t="s">
        <v>7700</v>
      </c>
      <c r="B7" t="s">
        <v>43</v>
      </c>
      <c r="C7">
        <v>25</v>
      </c>
      <c r="E7" s="79">
        <v>43691</v>
      </c>
      <c r="G7" t="s">
        <v>9018</v>
      </c>
    </row>
    <row r="8" spans="1:7">
      <c r="A8" t="s">
        <v>7700</v>
      </c>
      <c r="B8" t="s">
        <v>45</v>
      </c>
      <c r="C8">
        <v>55</v>
      </c>
      <c r="E8" s="79">
        <v>43509</v>
      </c>
      <c r="G8" t="s">
        <v>9018</v>
      </c>
    </row>
    <row r="9" spans="1:7">
      <c r="A9" s="78" t="s">
        <v>7700</v>
      </c>
      <c r="B9" t="s">
        <v>49</v>
      </c>
      <c r="C9">
        <v>397</v>
      </c>
      <c r="E9" s="79">
        <v>43691</v>
      </c>
      <c r="G9" t="s">
        <v>9018</v>
      </c>
    </row>
    <row r="10" spans="1:7">
      <c r="A10" t="s">
        <v>7700</v>
      </c>
      <c r="B10" t="s">
        <v>51</v>
      </c>
      <c r="C10">
        <v>64</v>
      </c>
      <c r="E10" s="79">
        <v>43509</v>
      </c>
      <c r="G10" t="s">
        <v>9018</v>
      </c>
    </row>
    <row r="11" spans="1:7">
      <c r="A11" s="78" t="s">
        <v>7700</v>
      </c>
      <c r="B11" t="s">
        <v>53</v>
      </c>
      <c r="C11">
        <v>0</v>
      </c>
      <c r="E11" s="79">
        <v>43691</v>
      </c>
      <c r="G11" t="s">
        <v>9018</v>
      </c>
    </row>
    <row r="12" spans="1:7">
      <c r="A12" s="78" t="s">
        <v>7700</v>
      </c>
      <c r="B12" t="s">
        <v>58</v>
      </c>
      <c r="C12">
        <v>184</v>
      </c>
      <c r="E12" s="79">
        <v>43691</v>
      </c>
      <c r="G12" t="s">
        <v>9018</v>
      </c>
    </row>
    <row r="13" spans="1:7">
      <c r="A13" t="s">
        <v>7700</v>
      </c>
      <c r="B13" t="s">
        <v>60</v>
      </c>
      <c r="C13">
        <v>24</v>
      </c>
      <c r="E13" s="79">
        <v>43509</v>
      </c>
      <c r="G13" t="s">
        <v>9018</v>
      </c>
    </row>
    <row r="14" spans="1:7">
      <c r="A14" s="78" t="s">
        <v>7700</v>
      </c>
      <c r="B14" t="s">
        <v>62</v>
      </c>
      <c r="C14">
        <v>47</v>
      </c>
      <c r="E14" s="79">
        <v>43691</v>
      </c>
      <c r="G14" t="s">
        <v>9018</v>
      </c>
    </row>
    <row r="15" spans="1:7">
      <c r="A15" t="s">
        <v>7700</v>
      </c>
      <c r="B15" t="s">
        <v>64</v>
      </c>
      <c r="C15">
        <v>28</v>
      </c>
      <c r="E15" s="79">
        <v>43509</v>
      </c>
      <c r="G15" t="s">
        <v>9018</v>
      </c>
    </row>
    <row r="16" spans="1:7">
      <c r="A16" s="78" t="s">
        <v>7700</v>
      </c>
      <c r="B16" t="s">
        <v>66</v>
      </c>
      <c r="C16">
        <v>26</v>
      </c>
      <c r="E16" s="79">
        <v>43691</v>
      </c>
      <c r="G16" t="s">
        <v>9018</v>
      </c>
    </row>
    <row r="17" spans="1:7">
      <c r="A17" t="s">
        <v>7700</v>
      </c>
      <c r="B17" t="s">
        <v>69</v>
      </c>
      <c r="C17">
        <v>71</v>
      </c>
      <c r="E17" s="79">
        <v>43509</v>
      </c>
      <c r="G17" t="s">
        <v>9018</v>
      </c>
    </row>
    <row r="18" spans="1:7">
      <c r="A18" s="78" t="s">
        <v>7700</v>
      </c>
      <c r="B18" t="s">
        <v>71</v>
      </c>
      <c r="C18">
        <v>127</v>
      </c>
      <c r="E18" s="79">
        <v>43691</v>
      </c>
      <c r="G18" t="s">
        <v>9018</v>
      </c>
    </row>
    <row r="19" spans="1:7">
      <c r="A19" t="s">
        <v>7700</v>
      </c>
      <c r="B19" t="s">
        <v>73</v>
      </c>
      <c r="C19">
        <v>28</v>
      </c>
      <c r="E19" s="79">
        <v>43509</v>
      </c>
      <c r="G19" t="s">
        <v>9018</v>
      </c>
    </row>
    <row r="20" spans="1:7">
      <c r="A20" s="78" t="s">
        <v>7700</v>
      </c>
      <c r="B20" t="s">
        <v>75</v>
      </c>
      <c r="C20">
        <v>388</v>
      </c>
      <c r="E20" s="79">
        <v>43691</v>
      </c>
      <c r="G20" t="s">
        <v>9018</v>
      </c>
    </row>
    <row r="21" spans="1:7">
      <c r="A21" t="s">
        <v>7700</v>
      </c>
      <c r="B21" t="s">
        <v>78</v>
      </c>
      <c r="C21">
        <v>56</v>
      </c>
      <c r="E21" s="79">
        <v>43509</v>
      </c>
      <c r="G21" t="s">
        <v>9018</v>
      </c>
    </row>
    <row r="22" spans="1:7">
      <c r="A22" s="78" t="s">
        <v>7700</v>
      </c>
      <c r="B22" t="s">
        <v>80</v>
      </c>
      <c r="C22">
        <v>23</v>
      </c>
      <c r="E22" s="79">
        <v>43691</v>
      </c>
      <c r="G22" t="s">
        <v>9018</v>
      </c>
    </row>
    <row r="23" spans="1:7">
      <c r="A23" s="78" t="s">
        <v>7700</v>
      </c>
      <c r="B23" t="s">
        <v>83</v>
      </c>
      <c r="C23">
        <v>104</v>
      </c>
      <c r="E23" s="79">
        <v>43691</v>
      </c>
      <c r="G23" t="s">
        <v>9018</v>
      </c>
    </row>
    <row r="24" spans="1:7">
      <c r="A24" t="s">
        <v>7700</v>
      </c>
      <c r="B24" t="s">
        <v>86</v>
      </c>
      <c r="C24">
        <v>50</v>
      </c>
      <c r="E24" s="79">
        <v>43509</v>
      </c>
      <c r="G24" t="s">
        <v>9018</v>
      </c>
    </row>
    <row r="25" spans="1:7">
      <c r="A25" s="78" t="s">
        <v>7700</v>
      </c>
      <c r="B25" t="s">
        <v>88</v>
      </c>
      <c r="C25">
        <v>30</v>
      </c>
      <c r="E25" s="79">
        <v>43691</v>
      </c>
      <c r="G25" t="s">
        <v>9018</v>
      </c>
    </row>
    <row r="26" spans="1:7">
      <c r="A26" s="78" t="s">
        <v>7700</v>
      </c>
      <c r="B26" t="s">
        <v>91</v>
      </c>
      <c r="C26">
        <v>71</v>
      </c>
      <c r="E26" s="79">
        <v>43691</v>
      </c>
      <c r="G26" t="s">
        <v>9018</v>
      </c>
    </row>
    <row r="27" spans="1:7">
      <c r="A27" t="s">
        <v>7700</v>
      </c>
      <c r="B27" t="s">
        <v>94</v>
      </c>
      <c r="C27">
        <v>49</v>
      </c>
      <c r="E27" s="79">
        <v>43509</v>
      </c>
      <c r="G27" t="s">
        <v>9018</v>
      </c>
    </row>
    <row r="28" spans="1:7">
      <c r="A28" s="78" t="s">
        <v>7700</v>
      </c>
      <c r="B28" t="s">
        <v>97</v>
      </c>
      <c r="C28">
        <v>51</v>
      </c>
      <c r="E28" s="79">
        <v>43691</v>
      </c>
      <c r="G28" t="s">
        <v>9018</v>
      </c>
    </row>
    <row r="29" spans="1:7">
      <c r="A29" t="s">
        <v>7700</v>
      </c>
      <c r="B29" t="s">
        <v>99</v>
      </c>
      <c r="C29">
        <v>48</v>
      </c>
      <c r="E29" s="79">
        <v>43509</v>
      </c>
      <c r="G29" t="s">
        <v>9018</v>
      </c>
    </row>
    <row r="30" spans="1:7">
      <c r="A30" s="78" t="s">
        <v>7700</v>
      </c>
      <c r="B30" t="s">
        <v>101</v>
      </c>
      <c r="C30">
        <v>39</v>
      </c>
      <c r="E30" s="79">
        <v>43691</v>
      </c>
      <c r="G30" t="s">
        <v>9018</v>
      </c>
    </row>
    <row r="31" spans="1:7">
      <c r="A31" s="78" t="s">
        <v>7700</v>
      </c>
      <c r="B31" t="s">
        <v>108</v>
      </c>
      <c r="C31">
        <v>43</v>
      </c>
      <c r="E31" s="79">
        <v>43691</v>
      </c>
      <c r="G31" t="s">
        <v>9018</v>
      </c>
    </row>
    <row r="32" spans="1:7">
      <c r="A32" s="78" t="s">
        <v>7700</v>
      </c>
      <c r="B32" t="s">
        <v>111</v>
      </c>
      <c r="C32">
        <v>83</v>
      </c>
      <c r="E32" s="79">
        <v>43691</v>
      </c>
      <c r="G32" t="s">
        <v>9018</v>
      </c>
    </row>
    <row r="33" spans="1:7">
      <c r="A33" t="s">
        <v>7700</v>
      </c>
      <c r="B33" t="s">
        <v>114</v>
      </c>
      <c r="C33">
        <v>109</v>
      </c>
      <c r="E33" s="79">
        <v>43509</v>
      </c>
      <c r="G33" t="s">
        <v>9018</v>
      </c>
    </row>
    <row r="34" spans="1:7">
      <c r="A34" s="78" t="s">
        <v>7700</v>
      </c>
      <c r="B34" t="s">
        <v>116</v>
      </c>
      <c r="C34">
        <v>41</v>
      </c>
      <c r="E34" s="79">
        <v>43691</v>
      </c>
      <c r="G34" t="s">
        <v>9018</v>
      </c>
    </row>
    <row r="35" spans="1:7">
      <c r="A35" t="s">
        <v>7700</v>
      </c>
      <c r="B35" t="s">
        <v>119</v>
      </c>
      <c r="C35">
        <v>69</v>
      </c>
      <c r="E35" s="79">
        <v>43509</v>
      </c>
      <c r="G35" t="s">
        <v>9018</v>
      </c>
    </row>
    <row r="36" spans="1:7">
      <c r="A36" s="78" t="s">
        <v>7700</v>
      </c>
      <c r="B36" t="s">
        <v>123</v>
      </c>
      <c r="C36">
        <v>19</v>
      </c>
      <c r="E36" s="79">
        <v>43691</v>
      </c>
      <c r="G36" t="s">
        <v>9018</v>
      </c>
    </row>
    <row r="37" spans="1:7">
      <c r="A37" s="78" t="s">
        <v>7700</v>
      </c>
      <c r="B37" t="s">
        <v>126</v>
      </c>
      <c r="C37">
        <v>20</v>
      </c>
      <c r="E37" s="79">
        <v>43691</v>
      </c>
      <c r="G37" t="s">
        <v>9018</v>
      </c>
    </row>
    <row r="38" spans="1:7">
      <c r="A38" s="78" t="s">
        <v>7700</v>
      </c>
      <c r="B38" t="s">
        <v>132</v>
      </c>
      <c r="C38">
        <v>79</v>
      </c>
      <c r="E38" s="79">
        <v>43691</v>
      </c>
      <c r="G38" t="s">
        <v>9018</v>
      </c>
    </row>
    <row r="39" spans="1:7">
      <c r="A39" s="78" t="s">
        <v>7700</v>
      </c>
      <c r="B39" t="s">
        <v>135</v>
      </c>
      <c r="C39">
        <v>67</v>
      </c>
      <c r="E39" s="79">
        <v>43691</v>
      </c>
      <c r="G39" t="s">
        <v>9018</v>
      </c>
    </row>
    <row r="40" spans="1:7">
      <c r="A40" t="s">
        <v>7700</v>
      </c>
      <c r="B40" t="s">
        <v>138</v>
      </c>
      <c r="C40">
        <v>68</v>
      </c>
      <c r="E40" s="79">
        <v>43509</v>
      </c>
      <c r="G40" t="s">
        <v>9018</v>
      </c>
    </row>
    <row r="41" spans="1:7">
      <c r="A41" s="78" t="s">
        <v>7700</v>
      </c>
      <c r="B41" t="s">
        <v>140</v>
      </c>
      <c r="C41">
        <v>93</v>
      </c>
      <c r="E41" s="79">
        <v>43691</v>
      </c>
      <c r="G41" t="s">
        <v>9018</v>
      </c>
    </row>
    <row r="42" spans="1:7">
      <c r="A42" t="s">
        <v>7700</v>
      </c>
      <c r="B42" t="s">
        <v>143</v>
      </c>
      <c r="C42">
        <v>62</v>
      </c>
      <c r="E42" s="79">
        <v>43509</v>
      </c>
      <c r="G42" t="s">
        <v>9018</v>
      </c>
    </row>
    <row r="43" spans="1:7">
      <c r="A43" s="78" t="s">
        <v>7700</v>
      </c>
      <c r="B43" t="s">
        <v>145</v>
      </c>
      <c r="C43">
        <v>222</v>
      </c>
      <c r="E43" s="79">
        <v>43691</v>
      </c>
      <c r="G43" t="s">
        <v>9018</v>
      </c>
    </row>
    <row r="44" spans="1:7">
      <c r="A44" t="s">
        <v>7700</v>
      </c>
      <c r="B44" t="s">
        <v>147</v>
      </c>
      <c r="C44">
        <v>63</v>
      </c>
      <c r="E44" s="79">
        <v>43509</v>
      </c>
      <c r="G44" t="s">
        <v>9018</v>
      </c>
    </row>
    <row r="45" spans="1:7">
      <c r="A45" s="78" t="s">
        <v>7700</v>
      </c>
      <c r="B45" t="s">
        <v>153</v>
      </c>
      <c r="C45">
        <v>107</v>
      </c>
      <c r="E45" s="79">
        <v>43691</v>
      </c>
      <c r="G45" t="s">
        <v>9018</v>
      </c>
    </row>
    <row r="46" spans="1:7">
      <c r="A46" t="s">
        <v>7700</v>
      </c>
      <c r="B46" t="s">
        <v>155</v>
      </c>
      <c r="C46">
        <v>47</v>
      </c>
      <c r="E46" s="79">
        <v>43509</v>
      </c>
      <c r="G46" t="s">
        <v>9018</v>
      </c>
    </row>
    <row r="47" spans="1:7">
      <c r="A47" s="78" t="s">
        <v>7700</v>
      </c>
      <c r="B47" t="s">
        <v>157</v>
      </c>
      <c r="C47">
        <v>100</v>
      </c>
      <c r="E47" s="79">
        <v>43691</v>
      </c>
      <c r="G47" t="s">
        <v>9018</v>
      </c>
    </row>
    <row r="48" spans="1:7">
      <c r="A48" t="s">
        <v>7700</v>
      </c>
      <c r="B48" t="s">
        <v>160</v>
      </c>
      <c r="C48">
        <v>205</v>
      </c>
      <c r="E48" s="79">
        <v>43509</v>
      </c>
      <c r="G48" t="s">
        <v>9018</v>
      </c>
    </row>
    <row r="49" spans="1:7">
      <c r="A49" s="78" t="s">
        <v>7700</v>
      </c>
      <c r="B49" t="s">
        <v>164</v>
      </c>
      <c r="C49">
        <v>70</v>
      </c>
      <c r="E49" s="79">
        <v>43691</v>
      </c>
      <c r="G49" t="s">
        <v>9018</v>
      </c>
    </row>
    <row r="50" spans="1:7">
      <c r="A50" t="s">
        <v>7700</v>
      </c>
      <c r="B50" t="s">
        <v>166</v>
      </c>
      <c r="C50">
        <v>39</v>
      </c>
      <c r="E50" s="79">
        <v>43509</v>
      </c>
      <c r="G50" t="s">
        <v>9018</v>
      </c>
    </row>
    <row r="51" spans="1:7">
      <c r="A51" s="78" t="s">
        <v>7700</v>
      </c>
      <c r="B51" t="s">
        <v>168</v>
      </c>
      <c r="C51">
        <v>91</v>
      </c>
      <c r="E51" s="79">
        <v>43691</v>
      </c>
      <c r="G51" t="s">
        <v>9018</v>
      </c>
    </row>
    <row r="52" spans="1:7">
      <c r="A52" t="s">
        <v>7700</v>
      </c>
      <c r="B52" t="s">
        <v>170</v>
      </c>
      <c r="C52">
        <v>28</v>
      </c>
      <c r="E52" s="79">
        <v>43509</v>
      </c>
      <c r="G52" t="s">
        <v>9018</v>
      </c>
    </row>
    <row r="53" spans="1:7">
      <c r="A53" s="78" t="s">
        <v>7700</v>
      </c>
      <c r="B53" t="s">
        <v>172</v>
      </c>
      <c r="C53">
        <v>1</v>
      </c>
      <c r="E53" s="79">
        <v>43691</v>
      </c>
      <c r="G53" t="s">
        <v>9018</v>
      </c>
    </row>
    <row r="54" spans="1:7">
      <c r="A54" s="78" t="s">
        <v>7700</v>
      </c>
      <c r="B54" t="s">
        <v>179</v>
      </c>
      <c r="C54">
        <v>148</v>
      </c>
      <c r="E54" s="79">
        <v>43691</v>
      </c>
      <c r="G54" t="s">
        <v>9018</v>
      </c>
    </row>
    <row r="55" spans="1:7">
      <c r="A55" t="s">
        <v>7700</v>
      </c>
      <c r="B55" t="s">
        <v>181</v>
      </c>
      <c r="C55">
        <v>50</v>
      </c>
      <c r="E55" s="79">
        <v>43509</v>
      </c>
      <c r="G55" t="s">
        <v>9018</v>
      </c>
    </row>
    <row r="56" spans="1:7">
      <c r="A56" s="78" t="s">
        <v>7700</v>
      </c>
      <c r="B56" t="s">
        <v>189</v>
      </c>
      <c r="C56">
        <v>1</v>
      </c>
      <c r="E56" s="79">
        <v>43691</v>
      </c>
      <c r="G56" t="s">
        <v>9018</v>
      </c>
    </row>
    <row r="57" spans="1:7">
      <c r="A57" s="78" t="s">
        <v>7700</v>
      </c>
      <c r="B57" t="s">
        <v>194</v>
      </c>
      <c r="C57">
        <v>38</v>
      </c>
      <c r="E57" s="79">
        <v>43691</v>
      </c>
      <c r="G57" t="s">
        <v>9018</v>
      </c>
    </row>
    <row r="58" spans="1:7">
      <c r="A58" s="78" t="s">
        <v>7700</v>
      </c>
      <c r="B58" t="s">
        <v>197</v>
      </c>
      <c r="C58">
        <v>20</v>
      </c>
      <c r="E58" s="79">
        <v>43691</v>
      </c>
      <c r="G58" t="s">
        <v>9018</v>
      </c>
    </row>
    <row r="59" spans="1:7">
      <c r="A59" t="s">
        <v>7700</v>
      </c>
      <c r="B59" t="s">
        <v>199</v>
      </c>
      <c r="C59">
        <v>55</v>
      </c>
      <c r="E59" s="79">
        <v>43509</v>
      </c>
      <c r="G59" t="s">
        <v>9018</v>
      </c>
    </row>
    <row r="60" spans="1:7">
      <c r="A60" s="78" t="s">
        <v>7700</v>
      </c>
      <c r="B60" t="s">
        <v>201</v>
      </c>
      <c r="C60">
        <v>35</v>
      </c>
      <c r="E60" s="79">
        <v>43691</v>
      </c>
      <c r="G60" t="s">
        <v>9018</v>
      </c>
    </row>
    <row r="61" spans="1:7">
      <c r="A61" t="s">
        <v>7700</v>
      </c>
      <c r="B61" t="s">
        <v>204</v>
      </c>
      <c r="C61">
        <v>140</v>
      </c>
      <c r="E61" s="79">
        <v>43509</v>
      </c>
      <c r="G61" t="s">
        <v>9018</v>
      </c>
    </row>
    <row r="62" spans="1:7">
      <c r="A62" s="78" t="s">
        <v>7700</v>
      </c>
      <c r="B62" t="s">
        <v>206</v>
      </c>
      <c r="C62">
        <v>228</v>
      </c>
      <c r="E62" s="79">
        <v>43691</v>
      </c>
      <c r="G62" t="s">
        <v>9018</v>
      </c>
    </row>
    <row r="63" spans="1:7">
      <c r="A63" t="s">
        <v>7700</v>
      </c>
      <c r="B63" t="s">
        <v>208</v>
      </c>
      <c r="C63">
        <v>69</v>
      </c>
      <c r="E63" s="79">
        <v>43509</v>
      </c>
      <c r="G63" t="s">
        <v>9018</v>
      </c>
    </row>
    <row r="64" spans="1:7">
      <c r="A64" s="78" t="s">
        <v>7700</v>
      </c>
      <c r="B64" t="s">
        <v>213</v>
      </c>
      <c r="C64">
        <v>50</v>
      </c>
      <c r="E64" s="79">
        <v>43691</v>
      </c>
      <c r="G64" t="s">
        <v>9018</v>
      </c>
    </row>
    <row r="65" spans="1:7">
      <c r="A65" t="s">
        <v>7700</v>
      </c>
      <c r="B65" t="s">
        <v>219</v>
      </c>
      <c r="C65">
        <v>48</v>
      </c>
      <c r="E65" s="79">
        <v>43509</v>
      </c>
      <c r="G65" t="s">
        <v>9018</v>
      </c>
    </row>
    <row r="66" spans="1:7">
      <c r="A66" s="78" t="s">
        <v>7700</v>
      </c>
      <c r="B66" t="s">
        <v>223</v>
      </c>
      <c r="C66">
        <v>85</v>
      </c>
      <c r="E66" s="79">
        <v>43691</v>
      </c>
      <c r="G66" t="s">
        <v>9018</v>
      </c>
    </row>
    <row r="67" spans="1:7">
      <c r="A67" t="s">
        <v>7700</v>
      </c>
      <c r="B67" t="s">
        <v>226</v>
      </c>
      <c r="C67">
        <v>91</v>
      </c>
      <c r="E67" s="79">
        <v>43509</v>
      </c>
      <c r="G67" t="s">
        <v>9018</v>
      </c>
    </row>
    <row r="68" spans="1:7">
      <c r="A68" s="78" t="s">
        <v>7700</v>
      </c>
      <c r="B68" t="s">
        <v>228</v>
      </c>
      <c r="C68">
        <v>30</v>
      </c>
      <c r="E68" s="79">
        <v>43691</v>
      </c>
      <c r="G68" t="s">
        <v>9018</v>
      </c>
    </row>
    <row r="69" spans="1:7">
      <c r="A69" t="s">
        <v>7700</v>
      </c>
      <c r="B69" t="s">
        <v>230</v>
      </c>
      <c r="C69">
        <v>62</v>
      </c>
      <c r="E69" s="79">
        <v>43509</v>
      </c>
      <c r="G69" t="s">
        <v>9018</v>
      </c>
    </row>
    <row r="70" spans="1:7">
      <c r="A70" s="78" t="s">
        <v>7700</v>
      </c>
      <c r="B70" t="s">
        <v>232</v>
      </c>
      <c r="C70">
        <v>52</v>
      </c>
      <c r="E70" s="79">
        <v>43691</v>
      </c>
      <c r="G70" t="s">
        <v>9018</v>
      </c>
    </row>
    <row r="71" spans="1:7">
      <c r="A71" s="78" t="s">
        <v>7700</v>
      </c>
      <c r="B71" t="s">
        <v>251</v>
      </c>
      <c r="C71">
        <v>205</v>
      </c>
      <c r="E71" s="79">
        <v>43691</v>
      </c>
      <c r="G71" t="s">
        <v>9018</v>
      </c>
    </row>
    <row r="72" spans="1:7">
      <c r="A72" s="78" t="s">
        <v>7700</v>
      </c>
      <c r="B72" t="s">
        <v>255</v>
      </c>
      <c r="C72">
        <v>200</v>
      </c>
      <c r="E72" s="79">
        <v>43691</v>
      </c>
      <c r="G72" t="s">
        <v>9018</v>
      </c>
    </row>
    <row r="73" spans="1:7">
      <c r="A73" t="s">
        <v>7700</v>
      </c>
      <c r="B73" t="s">
        <v>258</v>
      </c>
      <c r="C73">
        <v>84</v>
      </c>
      <c r="E73" s="79">
        <v>43509</v>
      </c>
      <c r="G73" t="s">
        <v>9018</v>
      </c>
    </row>
    <row r="74" spans="1:7">
      <c r="A74" s="78" t="s">
        <v>7700</v>
      </c>
      <c r="B74" t="s">
        <v>264</v>
      </c>
      <c r="C74">
        <v>81</v>
      </c>
      <c r="E74" s="79">
        <v>43691</v>
      </c>
      <c r="G74" t="s">
        <v>9018</v>
      </c>
    </row>
    <row r="75" spans="1:7">
      <c r="A75" t="s">
        <v>7700</v>
      </c>
      <c r="B75" t="s">
        <v>266</v>
      </c>
      <c r="C75">
        <v>81</v>
      </c>
      <c r="E75" s="79">
        <v>43509</v>
      </c>
      <c r="G75" t="s">
        <v>9018</v>
      </c>
    </row>
    <row r="76" spans="1:7">
      <c r="A76" s="78" t="s">
        <v>7700</v>
      </c>
      <c r="B76" t="s">
        <v>268</v>
      </c>
      <c r="C76">
        <v>283</v>
      </c>
      <c r="E76" s="79">
        <v>43691</v>
      </c>
      <c r="G76" t="s">
        <v>9018</v>
      </c>
    </row>
    <row r="77" spans="1:7">
      <c r="A77" t="s">
        <v>7700</v>
      </c>
      <c r="B77" t="s">
        <v>272</v>
      </c>
      <c r="C77">
        <v>64</v>
      </c>
      <c r="E77" s="79">
        <v>43509</v>
      </c>
      <c r="G77" t="s">
        <v>9018</v>
      </c>
    </row>
    <row r="78" spans="1:7">
      <c r="A78" t="s">
        <v>7700</v>
      </c>
      <c r="B78" t="s">
        <v>273</v>
      </c>
      <c r="C78">
        <v>30</v>
      </c>
      <c r="E78" s="79">
        <v>43509</v>
      </c>
      <c r="G78" t="s">
        <v>9018</v>
      </c>
    </row>
    <row r="79" spans="1:7">
      <c r="A79" t="s">
        <v>7700</v>
      </c>
      <c r="B79" t="s">
        <v>275</v>
      </c>
      <c r="C79">
        <v>0</v>
      </c>
      <c r="E79" s="79">
        <v>43509</v>
      </c>
      <c r="G79" t="s">
        <v>9018</v>
      </c>
    </row>
    <row r="80" spans="1:7">
      <c r="A80" t="s">
        <v>7700</v>
      </c>
      <c r="B80" t="s">
        <v>276</v>
      </c>
      <c r="C80">
        <v>48</v>
      </c>
      <c r="E80" s="79">
        <v>43509</v>
      </c>
      <c r="G80" t="s">
        <v>9018</v>
      </c>
    </row>
    <row r="81" spans="1:7">
      <c r="A81" t="s">
        <v>7700</v>
      </c>
      <c r="B81" t="s">
        <v>277</v>
      </c>
      <c r="C81">
        <v>92</v>
      </c>
      <c r="E81" s="79">
        <v>43509</v>
      </c>
      <c r="G81" t="s">
        <v>9018</v>
      </c>
    </row>
    <row r="82" spans="1:7">
      <c r="A82" t="s">
        <v>7700</v>
      </c>
      <c r="B82" t="s">
        <v>278</v>
      </c>
      <c r="C82">
        <v>50</v>
      </c>
      <c r="E82" s="79">
        <v>43509</v>
      </c>
      <c r="G82" t="s">
        <v>9018</v>
      </c>
    </row>
    <row r="83" spans="1:7">
      <c r="A83" t="s">
        <v>7700</v>
      </c>
      <c r="B83" t="s">
        <v>279</v>
      </c>
      <c r="C83">
        <v>131</v>
      </c>
      <c r="E83" s="79">
        <v>43509</v>
      </c>
      <c r="G83" t="s">
        <v>9018</v>
      </c>
    </row>
    <row r="84" spans="1:7">
      <c r="A84" t="s">
        <v>7700</v>
      </c>
      <c r="B84" t="s">
        <v>280</v>
      </c>
      <c r="C84">
        <v>180</v>
      </c>
      <c r="E84" s="79">
        <v>43509</v>
      </c>
      <c r="G84" t="s">
        <v>9018</v>
      </c>
    </row>
    <row r="85" spans="1:7">
      <c r="A85" t="s">
        <v>7700</v>
      </c>
      <c r="B85" t="s">
        <v>668</v>
      </c>
      <c r="C85">
        <v>29</v>
      </c>
      <c r="E85" s="79">
        <v>43509</v>
      </c>
      <c r="G85" t="s">
        <v>9018</v>
      </c>
    </row>
    <row r="86" spans="1:7">
      <c r="A86" t="s">
        <v>7700</v>
      </c>
      <c r="B86" t="s">
        <v>4213</v>
      </c>
      <c r="C86">
        <v>0</v>
      </c>
      <c r="E86" s="79">
        <v>43509</v>
      </c>
      <c r="G86" t="s">
        <v>9018</v>
      </c>
    </row>
    <row r="87" spans="1:7">
      <c r="A87" t="s">
        <v>7700</v>
      </c>
      <c r="B87" t="s">
        <v>1166</v>
      </c>
      <c r="C87">
        <v>23</v>
      </c>
      <c r="E87" s="79">
        <v>43509</v>
      </c>
      <c r="G87" t="s">
        <v>9018</v>
      </c>
    </row>
    <row r="88" spans="1:7">
      <c r="A88" t="s">
        <v>7700</v>
      </c>
      <c r="B88" t="s">
        <v>1167</v>
      </c>
      <c r="C88">
        <v>30</v>
      </c>
      <c r="E88" s="79">
        <v>43509</v>
      </c>
      <c r="G88" t="s">
        <v>9018</v>
      </c>
    </row>
    <row r="89" spans="1:7">
      <c r="A89" t="s">
        <v>7700</v>
      </c>
      <c r="B89" t="s">
        <v>1168</v>
      </c>
      <c r="C89">
        <v>22</v>
      </c>
      <c r="E89" s="79">
        <v>43509</v>
      </c>
      <c r="G89" t="s">
        <v>9018</v>
      </c>
    </row>
    <row r="90" spans="1:7">
      <c r="A90" t="s">
        <v>7700</v>
      </c>
      <c r="B90" t="s">
        <v>1169</v>
      </c>
      <c r="C90">
        <v>18</v>
      </c>
      <c r="E90" s="79">
        <v>43509</v>
      </c>
      <c r="G90" t="s">
        <v>9018</v>
      </c>
    </row>
    <row r="91" spans="1:7">
      <c r="A91" t="s">
        <v>7700</v>
      </c>
      <c r="B91" t="s">
        <v>1170</v>
      </c>
      <c r="C91">
        <v>30</v>
      </c>
      <c r="E91" s="79">
        <v>43509</v>
      </c>
      <c r="G91" t="s">
        <v>9018</v>
      </c>
    </row>
    <row r="92" spans="1:7">
      <c r="A92" t="s">
        <v>7700</v>
      </c>
      <c r="B92" t="s">
        <v>1171</v>
      </c>
      <c r="C92">
        <v>36</v>
      </c>
      <c r="E92" s="79">
        <v>43509</v>
      </c>
      <c r="G92" t="s">
        <v>9018</v>
      </c>
    </row>
    <row r="93" spans="1:7">
      <c r="A93" t="s">
        <v>7700</v>
      </c>
      <c r="B93" t="s">
        <v>1172</v>
      </c>
      <c r="C93">
        <v>29</v>
      </c>
      <c r="E93" s="79">
        <v>43509</v>
      </c>
      <c r="G93" t="s">
        <v>9018</v>
      </c>
    </row>
    <row r="94" spans="1:7">
      <c r="A94" t="s">
        <v>7700</v>
      </c>
      <c r="B94" t="s">
        <v>1173</v>
      </c>
      <c r="C94">
        <v>26</v>
      </c>
      <c r="E94" s="79">
        <v>43509</v>
      </c>
      <c r="G94" t="s">
        <v>9018</v>
      </c>
    </row>
    <row r="95" spans="1:7">
      <c r="A95" t="s">
        <v>7700</v>
      </c>
      <c r="B95" t="s">
        <v>1174</v>
      </c>
      <c r="C95">
        <v>2</v>
      </c>
      <c r="E95" s="79">
        <v>43509</v>
      </c>
      <c r="G95" t="s">
        <v>9018</v>
      </c>
    </row>
    <row r="96" spans="1:7">
      <c r="A96" t="s">
        <v>7700</v>
      </c>
      <c r="B96" t="s">
        <v>1175</v>
      </c>
      <c r="C96">
        <v>15</v>
      </c>
      <c r="E96" s="79">
        <v>43509</v>
      </c>
      <c r="G96" t="s">
        <v>9018</v>
      </c>
    </row>
    <row r="97" spans="1:7">
      <c r="A97" t="s">
        <v>7700</v>
      </c>
      <c r="B97" t="s">
        <v>1176</v>
      </c>
      <c r="C97">
        <v>52</v>
      </c>
      <c r="E97" s="79">
        <v>43509</v>
      </c>
      <c r="G97" t="s">
        <v>9018</v>
      </c>
    </row>
    <row r="98" spans="1:7">
      <c r="A98" t="s">
        <v>7700</v>
      </c>
      <c r="B98" t="s">
        <v>1177</v>
      </c>
      <c r="C98">
        <v>56</v>
      </c>
      <c r="E98" s="79">
        <v>43509</v>
      </c>
      <c r="G98" t="s">
        <v>9018</v>
      </c>
    </row>
    <row r="99" spans="1:7">
      <c r="A99" t="s">
        <v>7700</v>
      </c>
      <c r="B99" t="s">
        <v>1178</v>
      </c>
      <c r="C99">
        <v>24</v>
      </c>
      <c r="E99" s="79">
        <v>43509</v>
      </c>
      <c r="G99" t="s">
        <v>9018</v>
      </c>
    </row>
    <row r="100" spans="1:7">
      <c r="A100" t="s">
        <v>7700</v>
      </c>
      <c r="B100" t="s">
        <v>1179</v>
      </c>
      <c r="C100">
        <v>28</v>
      </c>
      <c r="E100" s="79">
        <v>43509</v>
      </c>
      <c r="G100" t="s">
        <v>9018</v>
      </c>
    </row>
    <row r="101" spans="1:7">
      <c r="A101" t="s">
        <v>7700</v>
      </c>
      <c r="B101" t="s">
        <v>1180</v>
      </c>
      <c r="C101">
        <v>33</v>
      </c>
      <c r="E101" s="79">
        <v>43509</v>
      </c>
      <c r="G101" t="s">
        <v>9018</v>
      </c>
    </row>
    <row r="102" spans="1:7">
      <c r="A102" t="s">
        <v>7700</v>
      </c>
      <c r="B102" t="s">
        <v>1181</v>
      </c>
      <c r="C102">
        <v>48</v>
      </c>
      <c r="E102" s="79">
        <v>43509</v>
      </c>
      <c r="G102" t="s">
        <v>9018</v>
      </c>
    </row>
    <row r="103" spans="1:7">
      <c r="A103" t="s">
        <v>7700</v>
      </c>
      <c r="B103" t="s">
        <v>1182</v>
      </c>
      <c r="C103">
        <v>18</v>
      </c>
      <c r="E103" s="79">
        <v>43509</v>
      </c>
      <c r="G103" t="s">
        <v>9018</v>
      </c>
    </row>
    <row r="104" spans="1:7">
      <c r="A104" t="s">
        <v>7700</v>
      </c>
      <c r="B104" t="s">
        <v>1183</v>
      </c>
      <c r="C104">
        <v>50</v>
      </c>
      <c r="E104" s="79">
        <v>43509</v>
      </c>
      <c r="G104" t="s">
        <v>9018</v>
      </c>
    </row>
    <row r="105" spans="1:7">
      <c r="A105" t="s">
        <v>7700</v>
      </c>
      <c r="B105" t="s">
        <v>1184</v>
      </c>
      <c r="C105">
        <v>47</v>
      </c>
      <c r="E105" s="79">
        <v>43509</v>
      </c>
      <c r="G105" t="s">
        <v>9018</v>
      </c>
    </row>
    <row r="106" spans="1:7">
      <c r="A106" t="s">
        <v>7700</v>
      </c>
      <c r="B106" t="s">
        <v>1185</v>
      </c>
      <c r="C106">
        <v>51</v>
      </c>
      <c r="E106" s="79">
        <v>43509</v>
      </c>
      <c r="G106" t="s">
        <v>9018</v>
      </c>
    </row>
    <row r="107" spans="1:7">
      <c r="A107" t="s">
        <v>7700</v>
      </c>
      <c r="B107" t="s">
        <v>1186</v>
      </c>
      <c r="C107">
        <v>34</v>
      </c>
      <c r="E107" s="79">
        <v>43509</v>
      </c>
      <c r="G107" t="s">
        <v>9018</v>
      </c>
    </row>
    <row r="108" spans="1:7">
      <c r="A108" t="s">
        <v>7700</v>
      </c>
      <c r="B108" t="s">
        <v>1187</v>
      </c>
      <c r="C108">
        <v>22</v>
      </c>
      <c r="E108" s="79">
        <v>43509</v>
      </c>
      <c r="G108" t="s">
        <v>9018</v>
      </c>
    </row>
    <row r="109" spans="1:7">
      <c r="A109" t="s">
        <v>7700</v>
      </c>
      <c r="B109" t="s">
        <v>1188</v>
      </c>
      <c r="C109">
        <v>14</v>
      </c>
      <c r="E109" s="79">
        <v>43509</v>
      </c>
      <c r="G109" t="s">
        <v>9018</v>
      </c>
    </row>
    <row r="110" spans="1:7">
      <c r="A110" t="s">
        <v>7700</v>
      </c>
      <c r="B110" t="s">
        <v>1189</v>
      </c>
      <c r="C110">
        <v>0</v>
      </c>
      <c r="E110" s="79">
        <v>43509</v>
      </c>
      <c r="G110" t="s">
        <v>9018</v>
      </c>
    </row>
    <row r="111" spans="1:7">
      <c r="A111" t="s">
        <v>7700</v>
      </c>
      <c r="B111" t="s">
        <v>1190</v>
      </c>
      <c r="C111">
        <v>17</v>
      </c>
      <c r="E111" s="79">
        <v>43509</v>
      </c>
      <c r="G111" t="s">
        <v>9018</v>
      </c>
    </row>
    <row r="112" spans="1:7">
      <c r="A112" t="s">
        <v>7700</v>
      </c>
      <c r="B112" t="s">
        <v>1191</v>
      </c>
      <c r="C112">
        <v>80</v>
      </c>
      <c r="E112" s="79">
        <v>43509</v>
      </c>
      <c r="G112" t="s">
        <v>9018</v>
      </c>
    </row>
    <row r="113" spans="1:7">
      <c r="A113" t="s">
        <v>7700</v>
      </c>
      <c r="B113" t="s">
        <v>1192</v>
      </c>
      <c r="C113">
        <v>48</v>
      </c>
      <c r="E113" s="79">
        <v>43509</v>
      </c>
      <c r="G113" t="s">
        <v>9018</v>
      </c>
    </row>
    <row r="114" spans="1:7">
      <c r="A114" t="s">
        <v>7700</v>
      </c>
      <c r="B114" t="s">
        <v>1193</v>
      </c>
      <c r="C114">
        <v>63</v>
      </c>
      <c r="E114" s="79">
        <v>43509</v>
      </c>
      <c r="G114" t="s">
        <v>9018</v>
      </c>
    </row>
    <row r="115" spans="1:7">
      <c r="A115" t="s">
        <v>7700</v>
      </c>
      <c r="B115" t="s">
        <v>1194</v>
      </c>
      <c r="C115">
        <v>24</v>
      </c>
      <c r="E115" s="79">
        <v>43509</v>
      </c>
      <c r="G115" t="s">
        <v>9018</v>
      </c>
    </row>
    <row r="116" spans="1:7">
      <c r="A116" t="s">
        <v>7700</v>
      </c>
      <c r="B116" t="s">
        <v>1195</v>
      </c>
      <c r="C116">
        <v>42</v>
      </c>
      <c r="E116" s="79">
        <v>43509</v>
      </c>
      <c r="G116" t="s">
        <v>9018</v>
      </c>
    </row>
    <row r="117" spans="1:7">
      <c r="A117" t="s">
        <v>7700</v>
      </c>
      <c r="B117" t="s">
        <v>1196</v>
      </c>
      <c r="C117">
        <v>44</v>
      </c>
      <c r="E117" s="79">
        <v>43509</v>
      </c>
      <c r="G117" t="s">
        <v>9018</v>
      </c>
    </row>
    <row r="118" spans="1:7">
      <c r="A118" t="s">
        <v>7700</v>
      </c>
      <c r="B118" t="s">
        <v>1197</v>
      </c>
      <c r="C118">
        <v>82</v>
      </c>
      <c r="E118" s="79">
        <v>43509</v>
      </c>
      <c r="G118" t="s">
        <v>9018</v>
      </c>
    </row>
    <row r="119" spans="1:7">
      <c r="A119" t="s">
        <v>7700</v>
      </c>
      <c r="B119" t="s">
        <v>1198</v>
      </c>
      <c r="C119">
        <v>30</v>
      </c>
      <c r="E119" s="79">
        <v>43509</v>
      </c>
      <c r="G119" t="s">
        <v>9018</v>
      </c>
    </row>
    <row r="120" spans="1:7">
      <c r="A120" t="s">
        <v>7700</v>
      </c>
      <c r="B120" t="s">
        <v>1199</v>
      </c>
      <c r="C120">
        <v>46</v>
      </c>
      <c r="E120" s="79">
        <v>43509</v>
      </c>
      <c r="G120" t="s">
        <v>9018</v>
      </c>
    </row>
    <row r="121" spans="1:7">
      <c r="A121" t="s">
        <v>7700</v>
      </c>
      <c r="B121" t="s">
        <v>1200</v>
      </c>
      <c r="C121">
        <v>31</v>
      </c>
      <c r="E121" s="79">
        <v>43509</v>
      </c>
      <c r="G121" t="s">
        <v>9018</v>
      </c>
    </row>
    <row r="122" spans="1:7">
      <c r="A122" t="s">
        <v>7700</v>
      </c>
      <c r="B122" t="s">
        <v>1201</v>
      </c>
      <c r="C122">
        <v>24</v>
      </c>
      <c r="E122" s="79">
        <v>43509</v>
      </c>
      <c r="G122" t="s">
        <v>9018</v>
      </c>
    </row>
    <row r="123" spans="1:7">
      <c r="A123" t="s">
        <v>7700</v>
      </c>
      <c r="B123" t="s">
        <v>1202</v>
      </c>
      <c r="C123">
        <v>53</v>
      </c>
      <c r="E123" s="79">
        <v>43509</v>
      </c>
      <c r="G123" t="s">
        <v>9018</v>
      </c>
    </row>
    <row r="124" spans="1:7">
      <c r="A124" t="s">
        <v>7700</v>
      </c>
      <c r="B124" t="s">
        <v>1203</v>
      </c>
      <c r="C124">
        <v>18</v>
      </c>
      <c r="E124" s="79">
        <v>43509</v>
      </c>
      <c r="G124" t="s">
        <v>9018</v>
      </c>
    </row>
    <row r="125" spans="1:7">
      <c r="A125" t="s">
        <v>7700</v>
      </c>
      <c r="B125" t="s">
        <v>1204</v>
      </c>
      <c r="C125">
        <v>2</v>
      </c>
      <c r="E125" s="79">
        <v>43509</v>
      </c>
      <c r="G125" t="s">
        <v>9018</v>
      </c>
    </row>
    <row r="126" spans="1:7">
      <c r="A126" t="s">
        <v>7700</v>
      </c>
      <c r="B126" t="s">
        <v>1205</v>
      </c>
      <c r="C126">
        <v>15</v>
      </c>
      <c r="E126" s="79">
        <v>43509</v>
      </c>
      <c r="G126" t="s">
        <v>9018</v>
      </c>
    </row>
    <row r="127" spans="1:7">
      <c r="A127" t="s">
        <v>7700</v>
      </c>
      <c r="B127" t="s">
        <v>1294</v>
      </c>
      <c r="C127">
        <v>65</v>
      </c>
      <c r="E127" s="79">
        <v>43509</v>
      </c>
      <c r="G127" t="s">
        <v>9018</v>
      </c>
    </row>
    <row r="128" spans="1:7">
      <c r="A128" t="s">
        <v>7700</v>
      </c>
      <c r="B128" t="s">
        <v>1297</v>
      </c>
      <c r="C128">
        <v>12</v>
      </c>
      <c r="E128" s="79">
        <v>43509</v>
      </c>
      <c r="G128" t="s">
        <v>9018</v>
      </c>
    </row>
    <row r="129" spans="1:7">
      <c r="A129" t="s">
        <v>7700</v>
      </c>
      <c r="B129" t="s">
        <v>1298</v>
      </c>
      <c r="C129">
        <v>196</v>
      </c>
      <c r="E129" s="79">
        <v>43509</v>
      </c>
      <c r="G129" t="s">
        <v>9018</v>
      </c>
    </row>
    <row r="130" spans="1:7">
      <c r="A130" t="s">
        <v>7700</v>
      </c>
      <c r="B130" t="s">
        <v>1300</v>
      </c>
      <c r="C130">
        <v>208</v>
      </c>
      <c r="E130" s="79">
        <v>43509</v>
      </c>
      <c r="G130" t="s">
        <v>9018</v>
      </c>
    </row>
    <row r="131" spans="1:7">
      <c r="A131" t="s">
        <v>7700</v>
      </c>
      <c r="B131" t="s">
        <v>1302</v>
      </c>
      <c r="C131">
        <v>121</v>
      </c>
      <c r="E131" s="79">
        <v>43509</v>
      </c>
      <c r="G131" t="s">
        <v>9018</v>
      </c>
    </row>
    <row r="132" spans="1:7">
      <c r="A132" t="s">
        <v>7700</v>
      </c>
      <c r="B132" t="s">
        <v>1303</v>
      </c>
      <c r="C132">
        <v>93</v>
      </c>
      <c r="E132" s="79">
        <v>43509</v>
      </c>
      <c r="G132" t="s">
        <v>9018</v>
      </c>
    </row>
    <row r="133" spans="1:7">
      <c r="A133" t="s">
        <v>7700</v>
      </c>
      <c r="B133" t="s">
        <v>1304</v>
      </c>
      <c r="C133">
        <v>48</v>
      </c>
      <c r="E133" s="79">
        <v>43509</v>
      </c>
      <c r="G133" t="s">
        <v>9018</v>
      </c>
    </row>
    <row r="134" spans="1:7">
      <c r="A134" t="s">
        <v>7700</v>
      </c>
      <c r="B134" t="s">
        <v>1305</v>
      </c>
      <c r="C134">
        <v>66</v>
      </c>
      <c r="E134" s="79">
        <v>43509</v>
      </c>
      <c r="G134" t="s">
        <v>9018</v>
      </c>
    </row>
    <row r="135" spans="1:7">
      <c r="A135" t="s">
        <v>7700</v>
      </c>
      <c r="B135" t="s">
        <v>1306</v>
      </c>
      <c r="C135">
        <v>81</v>
      </c>
      <c r="E135" s="79">
        <v>43509</v>
      </c>
      <c r="G135" t="s">
        <v>9018</v>
      </c>
    </row>
    <row r="136" spans="1:7">
      <c r="A136" t="s">
        <v>7700</v>
      </c>
      <c r="B136" t="s">
        <v>1307</v>
      </c>
      <c r="C136">
        <v>418</v>
      </c>
      <c r="E136" s="79">
        <v>43509</v>
      </c>
      <c r="G136" t="s">
        <v>9018</v>
      </c>
    </row>
    <row r="137" spans="1:7">
      <c r="A137" t="s">
        <v>7700</v>
      </c>
      <c r="B137" t="s">
        <v>1310</v>
      </c>
      <c r="C137">
        <v>59</v>
      </c>
      <c r="E137" s="79">
        <v>43509</v>
      </c>
      <c r="G137" t="s">
        <v>9018</v>
      </c>
    </row>
    <row r="138" spans="1:7">
      <c r="A138" t="s">
        <v>7700</v>
      </c>
      <c r="B138" t="s">
        <v>1311</v>
      </c>
      <c r="C138">
        <v>103</v>
      </c>
      <c r="E138" s="79">
        <v>43509</v>
      </c>
      <c r="G138" t="s">
        <v>9018</v>
      </c>
    </row>
    <row r="139" spans="1:7">
      <c r="A139" t="s">
        <v>7700</v>
      </c>
      <c r="B139" t="s">
        <v>1312</v>
      </c>
      <c r="C139">
        <v>63</v>
      </c>
      <c r="E139" s="79">
        <v>43509</v>
      </c>
      <c r="G139" t="s">
        <v>9018</v>
      </c>
    </row>
    <row r="140" spans="1:7">
      <c r="A140" t="s">
        <v>7700</v>
      </c>
      <c r="B140" t="s">
        <v>1313</v>
      </c>
      <c r="C140">
        <v>90</v>
      </c>
      <c r="E140" s="79">
        <v>43509</v>
      </c>
      <c r="G140" t="s">
        <v>9018</v>
      </c>
    </row>
    <row r="141" spans="1:7">
      <c r="A141" t="s">
        <v>7700</v>
      </c>
      <c r="B141" t="s">
        <v>1315</v>
      </c>
      <c r="C141">
        <v>42</v>
      </c>
      <c r="E141" s="79">
        <v>43509</v>
      </c>
      <c r="G141" t="s">
        <v>9018</v>
      </c>
    </row>
    <row r="142" spans="1:7">
      <c r="A142" t="s">
        <v>7700</v>
      </c>
      <c r="B142" t="s">
        <v>1316</v>
      </c>
      <c r="C142">
        <v>1</v>
      </c>
      <c r="E142" s="79">
        <v>43509</v>
      </c>
      <c r="G142" t="s">
        <v>9018</v>
      </c>
    </row>
    <row r="143" spans="1:7">
      <c r="A143" t="s">
        <v>7700</v>
      </c>
      <c r="B143" t="s">
        <v>1317</v>
      </c>
      <c r="C143">
        <v>137</v>
      </c>
      <c r="E143" s="79">
        <v>43509</v>
      </c>
      <c r="G143" t="s">
        <v>9018</v>
      </c>
    </row>
    <row r="144" spans="1:7">
      <c r="A144" t="s">
        <v>7700</v>
      </c>
      <c r="B144" t="s">
        <v>1318</v>
      </c>
      <c r="C144">
        <v>44</v>
      </c>
      <c r="E144" s="79">
        <v>43509</v>
      </c>
      <c r="G144" t="s">
        <v>9018</v>
      </c>
    </row>
    <row r="145" spans="1:7">
      <c r="A145" t="s">
        <v>7700</v>
      </c>
      <c r="B145" t="s">
        <v>1319</v>
      </c>
      <c r="C145">
        <v>54</v>
      </c>
      <c r="E145" s="79">
        <v>43509</v>
      </c>
      <c r="G145" t="s">
        <v>9018</v>
      </c>
    </row>
    <row r="146" spans="1:7">
      <c r="A146" t="s">
        <v>7700</v>
      </c>
      <c r="B146" t="s">
        <v>1320</v>
      </c>
      <c r="C146">
        <v>79</v>
      </c>
      <c r="E146" s="79">
        <v>43509</v>
      </c>
      <c r="G146" t="s">
        <v>9018</v>
      </c>
    </row>
    <row r="147" spans="1:7">
      <c r="A147" t="s">
        <v>7700</v>
      </c>
      <c r="B147" t="s">
        <v>1322</v>
      </c>
      <c r="C147">
        <v>82</v>
      </c>
      <c r="E147" s="79">
        <v>43509</v>
      </c>
      <c r="G147" t="s">
        <v>9018</v>
      </c>
    </row>
    <row r="148" spans="1:7">
      <c r="A148" t="s">
        <v>7700</v>
      </c>
      <c r="B148" t="s">
        <v>1323</v>
      </c>
      <c r="C148">
        <v>81</v>
      </c>
      <c r="E148" s="79">
        <v>43509</v>
      </c>
      <c r="G148" t="s">
        <v>9018</v>
      </c>
    </row>
    <row r="149" spans="1:7">
      <c r="A149" t="s">
        <v>7700</v>
      </c>
      <c r="B149" t="s">
        <v>1324</v>
      </c>
      <c r="C149">
        <v>45</v>
      </c>
      <c r="E149" s="79">
        <v>43509</v>
      </c>
      <c r="G149" t="s">
        <v>9018</v>
      </c>
    </row>
    <row r="150" spans="1:7">
      <c r="A150" t="s">
        <v>7700</v>
      </c>
      <c r="B150" t="s">
        <v>1325</v>
      </c>
      <c r="C150">
        <v>52</v>
      </c>
      <c r="E150" s="79">
        <v>43509</v>
      </c>
      <c r="G150" t="s">
        <v>9018</v>
      </c>
    </row>
    <row r="151" spans="1:7">
      <c r="A151" t="s">
        <v>7700</v>
      </c>
      <c r="B151" t="s">
        <v>1327</v>
      </c>
      <c r="C151">
        <v>607</v>
      </c>
      <c r="E151" s="79">
        <v>43509</v>
      </c>
      <c r="G151" t="s">
        <v>9018</v>
      </c>
    </row>
    <row r="152" spans="1:7">
      <c r="A152" t="s">
        <v>7700</v>
      </c>
      <c r="B152" t="s">
        <v>1329</v>
      </c>
      <c r="C152">
        <v>321</v>
      </c>
      <c r="E152" s="79">
        <v>43509</v>
      </c>
      <c r="G152" t="s">
        <v>9018</v>
      </c>
    </row>
    <row r="153" spans="1:7">
      <c r="A153" t="s">
        <v>7700</v>
      </c>
      <c r="B153" t="s">
        <v>1330</v>
      </c>
      <c r="C153">
        <v>442</v>
      </c>
      <c r="E153" s="79">
        <v>43509</v>
      </c>
      <c r="G153" t="s">
        <v>9018</v>
      </c>
    </row>
    <row r="154" spans="1:7">
      <c r="A154" t="s">
        <v>7700</v>
      </c>
      <c r="B154" t="s">
        <v>1332</v>
      </c>
      <c r="C154">
        <v>20</v>
      </c>
      <c r="E154" s="79">
        <v>43509</v>
      </c>
      <c r="G154" t="s">
        <v>9018</v>
      </c>
    </row>
    <row r="155" spans="1:7">
      <c r="A155" t="s">
        <v>7700</v>
      </c>
      <c r="B155" t="s">
        <v>1333</v>
      </c>
      <c r="C155">
        <v>46</v>
      </c>
      <c r="E155" s="79">
        <v>43509</v>
      </c>
      <c r="G155" t="s">
        <v>9018</v>
      </c>
    </row>
    <row r="156" spans="1:7">
      <c r="A156" t="s">
        <v>7700</v>
      </c>
      <c r="B156" t="s">
        <v>1334</v>
      </c>
      <c r="C156">
        <v>48</v>
      </c>
      <c r="E156" s="79">
        <v>43509</v>
      </c>
      <c r="G156" t="s">
        <v>9018</v>
      </c>
    </row>
    <row r="157" spans="1:7">
      <c r="A157" t="s">
        <v>7700</v>
      </c>
      <c r="B157" t="s">
        <v>1337</v>
      </c>
      <c r="C157">
        <v>53</v>
      </c>
      <c r="E157" s="79">
        <v>43509</v>
      </c>
      <c r="G157" t="s">
        <v>9018</v>
      </c>
    </row>
    <row r="158" spans="1:7">
      <c r="A158" t="s">
        <v>7700</v>
      </c>
      <c r="B158" t="s">
        <v>1338</v>
      </c>
      <c r="C158">
        <v>68</v>
      </c>
      <c r="E158" s="79">
        <v>43509</v>
      </c>
      <c r="G158" t="s">
        <v>9018</v>
      </c>
    </row>
    <row r="159" spans="1:7">
      <c r="A159" t="s">
        <v>7700</v>
      </c>
      <c r="B159" t="s">
        <v>1339</v>
      </c>
      <c r="C159">
        <v>60</v>
      </c>
      <c r="E159" s="79">
        <v>43509</v>
      </c>
      <c r="G159" t="s">
        <v>9018</v>
      </c>
    </row>
    <row r="160" spans="1:7">
      <c r="A160" t="s">
        <v>7700</v>
      </c>
      <c r="B160" t="s">
        <v>1340</v>
      </c>
      <c r="C160">
        <v>54</v>
      </c>
      <c r="E160" s="79">
        <v>43509</v>
      </c>
      <c r="G160" t="s">
        <v>9018</v>
      </c>
    </row>
    <row r="161" spans="1:7">
      <c r="A161" t="s">
        <v>7700</v>
      </c>
      <c r="B161" t="s">
        <v>1341</v>
      </c>
      <c r="C161">
        <v>113</v>
      </c>
      <c r="E161" s="79">
        <v>43509</v>
      </c>
      <c r="G161" t="s">
        <v>9018</v>
      </c>
    </row>
    <row r="162" spans="1:7">
      <c r="A162" t="s">
        <v>7700</v>
      </c>
      <c r="B162" t="s">
        <v>1345</v>
      </c>
      <c r="C162">
        <v>177</v>
      </c>
      <c r="E162" s="79">
        <v>43509</v>
      </c>
      <c r="G162" t="s">
        <v>9018</v>
      </c>
    </row>
    <row r="163" spans="1:7">
      <c r="A163" t="s">
        <v>7700</v>
      </c>
      <c r="B163" t="s">
        <v>1348</v>
      </c>
      <c r="C163">
        <v>90</v>
      </c>
      <c r="E163" s="79">
        <v>43509</v>
      </c>
      <c r="G163" t="s">
        <v>9018</v>
      </c>
    </row>
    <row r="164" spans="1:7">
      <c r="A164" t="s">
        <v>7700</v>
      </c>
      <c r="B164" t="s">
        <v>1349</v>
      </c>
      <c r="C164">
        <v>149</v>
      </c>
      <c r="E164" s="79">
        <v>43509</v>
      </c>
      <c r="G164" t="s">
        <v>9018</v>
      </c>
    </row>
    <row r="165" spans="1:7">
      <c r="A165" t="s">
        <v>7700</v>
      </c>
      <c r="B165" t="s">
        <v>1351</v>
      </c>
      <c r="C165">
        <v>68</v>
      </c>
      <c r="E165" s="79">
        <v>43509</v>
      </c>
      <c r="G165" t="s">
        <v>9018</v>
      </c>
    </row>
    <row r="166" spans="1:7">
      <c r="A166" t="s">
        <v>7700</v>
      </c>
      <c r="B166" t="s">
        <v>1352</v>
      </c>
      <c r="C166">
        <v>35</v>
      </c>
      <c r="E166" s="79">
        <v>43509</v>
      </c>
      <c r="G166" t="s">
        <v>9018</v>
      </c>
    </row>
    <row r="167" spans="1:7">
      <c r="A167" t="s">
        <v>7700</v>
      </c>
      <c r="B167" t="s">
        <v>1353</v>
      </c>
      <c r="C167">
        <v>200</v>
      </c>
      <c r="E167" s="79">
        <v>43509</v>
      </c>
      <c r="G167" t="s">
        <v>9018</v>
      </c>
    </row>
    <row r="168" spans="1:7">
      <c r="A168" t="s">
        <v>7700</v>
      </c>
      <c r="B168" t="s">
        <v>1354</v>
      </c>
      <c r="C168">
        <v>26</v>
      </c>
      <c r="E168" s="79">
        <v>43509</v>
      </c>
      <c r="G168" t="s">
        <v>9018</v>
      </c>
    </row>
    <row r="169" spans="1:7">
      <c r="A169" t="s">
        <v>7700</v>
      </c>
      <c r="B169" t="s">
        <v>1355</v>
      </c>
      <c r="C169">
        <v>85</v>
      </c>
      <c r="E169" s="79">
        <v>43509</v>
      </c>
      <c r="G169" t="s">
        <v>9018</v>
      </c>
    </row>
    <row r="170" spans="1:7">
      <c r="A170" t="s">
        <v>7700</v>
      </c>
      <c r="B170" t="s">
        <v>1359</v>
      </c>
      <c r="C170">
        <v>73</v>
      </c>
      <c r="E170" s="79">
        <v>43509</v>
      </c>
      <c r="G170" t="s">
        <v>9018</v>
      </c>
    </row>
    <row r="171" spans="1:7">
      <c r="A171" t="s">
        <v>7700</v>
      </c>
      <c r="B171" t="s">
        <v>1360</v>
      </c>
      <c r="C171">
        <v>48</v>
      </c>
      <c r="E171" s="79">
        <v>43509</v>
      </c>
      <c r="G171" t="s">
        <v>9018</v>
      </c>
    </row>
    <row r="172" spans="1:7">
      <c r="A172" t="s">
        <v>7700</v>
      </c>
      <c r="B172" t="s">
        <v>1361</v>
      </c>
      <c r="C172">
        <v>50</v>
      </c>
      <c r="E172" s="79">
        <v>43509</v>
      </c>
      <c r="G172" t="s">
        <v>9018</v>
      </c>
    </row>
    <row r="173" spans="1:7">
      <c r="A173" t="s">
        <v>7700</v>
      </c>
      <c r="B173" t="s">
        <v>1362</v>
      </c>
      <c r="C173">
        <v>261</v>
      </c>
      <c r="E173" s="79">
        <v>43509</v>
      </c>
      <c r="G173" t="s">
        <v>9018</v>
      </c>
    </row>
    <row r="174" spans="1:7">
      <c r="A174" t="s">
        <v>7700</v>
      </c>
      <c r="B174" t="s">
        <v>1363</v>
      </c>
      <c r="C174">
        <v>95</v>
      </c>
      <c r="E174" s="79">
        <v>43509</v>
      </c>
      <c r="G174" t="s">
        <v>9018</v>
      </c>
    </row>
    <row r="175" spans="1:7">
      <c r="A175" t="s">
        <v>7700</v>
      </c>
      <c r="B175" t="s">
        <v>1364</v>
      </c>
      <c r="C175">
        <v>206</v>
      </c>
      <c r="E175" s="79">
        <v>43509</v>
      </c>
      <c r="G175" t="s">
        <v>9018</v>
      </c>
    </row>
    <row r="176" spans="1:7">
      <c r="A176" t="s">
        <v>7700</v>
      </c>
      <c r="B176" t="s">
        <v>1365</v>
      </c>
      <c r="C176">
        <v>108</v>
      </c>
      <c r="E176" s="79">
        <v>43509</v>
      </c>
      <c r="G176" t="s">
        <v>9018</v>
      </c>
    </row>
    <row r="177" spans="1:7">
      <c r="A177" t="s">
        <v>7700</v>
      </c>
      <c r="B177" t="s">
        <v>1366</v>
      </c>
      <c r="C177">
        <v>231</v>
      </c>
      <c r="E177" s="79">
        <v>43509</v>
      </c>
      <c r="G177" t="s">
        <v>9018</v>
      </c>
    </row>
    <row r="178" spans="1:7">
      <c r="A178" t="s">
        <v>7700</v>
      </c>
      <c r="B178" t="s">
        <v>1367</v>
      </c>
      <c r="C178">
        <v>139</v>
      </c>
      <c r="E178" s="79">
        <v>43509</v>
      </c>
      <c r="G178" t="s">
        <v>9018</v>
      </c>
    </row>
    <row r="179" spans="1:7">
      <c r="A179" t="s">
        <v>7700</v>
      </c>
      <c r="B179" t="s">
        <v>1368</v>
      </c>
      <c r="C179">
        <v>28</v>
      </c>
      <c r="E179" s="79">
        <v>43509</v>
      </c>
      <c r="G179" t="s">
        <v>9018</v>
      </c>
    </row>
    <row r="180" spans="1:7">
      <c r="A180" t="s">
        <v>7700</v>
      </c>
      <c r="B180" t="s">
        <v>1369</v>
      </c>
      <c r="C180">
        <v>160</v>
      </c>
      <c r="E180" s="79">
        <v>43509</v>
      </c>
      <c r="G180" t="s">
        <v>9018</v>
      </c>
    </row>
    <row r="181" spans="1:7">
      <c r="A181" t="s">
        <v>7700</v>
      </c>
      <c r="B181" t="s">
        <v>1370</v>
      </c>
      <c r="C181">
        <v>248</v>
      </c>
      <c r="E181" s="79">
        <v>43509</v>
      </c>
      <c r="G181" t="s">
        <v>9018</v>
      </c>
    </row>
    <row r="182" spans="1:7">
      <c r="A182" t="s">
        <v>7700</v>
      </c>
      <c r="B182" t="s">
        <v>1371</v>
      </c>
      <c r="C182">
        <v>1</v>
      </c>
      <c r="E182" s="79">
        <v>43509</v>
      </c>
      <c r="G182" t="s">
        <v>9018</v>
      </c>
    </row>
    <row r="183" spans="1:7">
      <c r="A183" t="s">
        <v>7700</v>
      </c>
      <c r="B183" t="s">
        <v>1372</v>
      </c>
      <c r="C183">
        <v>122</v>
      </c>
      <c r="E183" s="79">
        <v>43509</v>
      </c>
      <c r="G183" t="s">
        <v>9018</v>
      </c>
    </row>
    <row r="184" spans="1:7">
      <c r="A184" t="s">
        <v>7700</v>
      </c>
      <c r="B184" t="s">
        <v>1373</v>
      </c>
      <c r="C184">
        <v>70</v>
      </c>
      <c r="E184" s="79">
        <v>43509</v>
      </c>
      <c r="G184" t="s">
        <v>9018</v>
      </c>
    </row>
    <row r="185" spans="1:7">
      <c r="A185" t="s">
        <v>7700</v>
      </c>
      <c r="B185" t="s">
        <v>1374</v>
      </c>
      <c r="C185">
        <v>469</v>
      </c>
      <c r="E185" s="79">
        <v>43509</v>
      </c>
      <c r="G185" t="s">
        <v>9018</v>
      </c>
    </row>
    <row r="186" spans="1:7">
      <c r="A186" t="s">
        <v>7700</v>
      </c>
      <c r="B186" t="s">
        <v>1375</v>
      </c>
      <c r="C186">
        <v>53</v>
      </c>
      <c r="E186" s="79">
        <v>43509</v>
      </c>
      <c r="G186" t="s">
        <v>9018</v>
      </c>
    </row>
    <row r="187" spans="1:7">
      <c r="A187" t="s">
        <v>7700</v>
      </c>
      <c r="B187" t="s">
        <v>1376</v>
      </c>
      <c r="C187">
        <v>86</v>
      </c>
      <c r="E187" s="79">
        <v>43509</v>
      </c>
      <c r="G187" t="s">
        <v>9018</v>
      </c>
    </row>
    <row r="188" spans="1:7">
      <c r="A188" t="s">
        <v>7700</v>
      </c>
      <c r="B188" t="s">
        <v>1377</v>
      </c>
      <c r="C188">
        <v>59</v>
      </c>
      <c r="E188" s="79">
        <v>43509</v>
      </c>
      <c r="G188" t="s">
        <v>9018</v>
      </c>
    </row>
    <row r="189" spans="1:7">
      <c r="A189" t="s">
        <v>7700</v>
      </c>
      <c r="B189" t="s">
        <v>1378</v>
      </c>
      <c r="C189">
        <v>0</v>
      </c>
      <c r="E189" s="79">
        <v>43509</v>
      </c>
      <c r="G189" t="s">
        <v>9018</v>
      </c>
    </row>
    <row r="190" spans="1:7">
      <c r="A190" t="s">
        <v>7700</v>
      </c>
      <c r="B190" t="s">
        <v>1383</v>
      </c>
      <c r="C190">
        <v>2</v>
      </c>
      <c r="E190" s="79">
        <v>43509</v>
      </c>
      <c r="G190" t="s">
        <v>9018</v>
      </c>
    </row>
    <row r="191" spans="1:7">
      <c r="A191" t="s">
        <v>7700</v>
      </c>
      <c r="B191" t="s">
        <v>1385</v>
      </c>
      <c r="C191">
        <v>61</v>
      </c>
      <c r="E191" s="79">
        <v>43509</v>
      </c>
      <c r="G191" t="s">
        <v>9018</v>
      </c>
    </row>
    <row r="192" spans="1:7">
      <c r="A192" t="s">
        <v>7700</v>
      </c>
      <c r="B192" t="s">
        <v>1387</v>
      </c>
      <c r="C192">
        <v>54</v>
      </c>
      <c r="E192" s="79">
        <v>43509</v>
      </c>
      <c r="G192" t="s">
        <v>9018</v>
      </c>
    </row>
    <row r="193" spans="1:7">
      <c r="A193" t="s">
        <v>7700</v>
      </c>
      <c r="B193" t="s">
        <v>1388</v>
      </c>
      <c r="C193">
        <v>174</v>
      </c>
      <c r="E193" s="79">
        <v>43509</v>
      </c>
      <c r="G193" t="s">
        <v>9018</v>
      </c>
    </row>
    <row r="194" spans="1:7">
      <c r="A194" t="s">
        <v>7700</v>
      </c>
      <c r="B194" t="s">
        <v>1389</v>
      </c>
      <c r="C194">
        <v>282</v>
      </c>
      <c r="E194" s="79">
        <v>43509</v>
      </c>
      <c r="G194" t="s">
        <v>9018</v>
      </c>
    </row>
    <row r="195" spans="1:7">
      <c r="A195" t="s">
        <v>7700</v>
      </c>
      <c r="B195" t="s">
        <v>1391</v>
      </c>
      <c r="C195">
        <v>78</v>
      </c>
      <c r="E195" s="79">
        <v>43509</v>
      </c>
      <c r="G195" t="s">
        <v>9018</v>
      </c>
    </row>
    <row r="196" spans="1:7">
      <c r="A196" t="s">
        <v>7700</v>
      </c>
      <c r="B196" t="s">
        <v>1392</v>
      </c>
      <c r="C196">
        <v>10</v>
      </c>
      <c r="E196" s="79">
        <v>43509</v>
      </c>
      <c r="G196" t="s">
        <v>9018</v>
      </c>
    </row>
    <row r="197" spans="1:7">
      <c r="A197" t="s">
        <v>7700</v>
      </c>
      <c r="B197" t="s">
        <v>1393</v>
      </c>
      <c r="C197">
        <v>107</v>
      </c>
      <c r="E197" s="79">
        <v>43509</v>
      </c>
      <c r="G197" t="s">
        <v>9018</v>
      </c>
    </row>
    <row r="198" spans="1:7">
      <c r="A198" t="s">
        <v>7700</v>
      </c>
      <c r="B198" t="s">
        <v>1396</v>
      </c>
      <c r="C198">
        <v>17</v>
      </c>
      <c r="E198" s="79">
        <v>43509</v>
      </c>
      <c r="G198" t="s">
        <v>9018</v>
      </c>
    </row>
    <row r="199" spans="1:7">
      <c r="A199" t="s">
        <v>7700</v>
      </c>
      <c r="B199" t="s">
        <v>1397</v>
      </c>
      <c r="C199">
        <v>327</v>
      </c>
      <c r="E199" s="79">
        <v>43509</v>
      </c>
      <c r="G199" t="s">
        <v>9018</v>
      </c>
    </row>
    <row r="200" spans="1:7">
      <c r="A200" t="s">
        <v>7700</v>
      </c>
      <c r="B200" t="s">
        <v>1399</v>
      </c>
      <c r="C200">
        <v>381</v>
      </c>
      <c r="E200" s="79">
        <v>43509</v>
      </c>
      <c r="G200" t="s">
        <v>9018</v>
      </c>
    </row>
    <row r="201" spans="1:7">
      <c r="A201" t="s">
        <v>7700</v>
      </c>
      <c r="B201" t="s">
        <v>1401</v>
      </c>
      <c r="C201">
        <v>170</v>
      </c>
      <c r="E201" s="79">
        <v>43509</v>
      </c>
      <c r="G201" t="s">
        <v>9018</v>
      </c>
    </row>
    <row r="202" spans="1:7">
      <c r="A202" t="s">
        <v>7700</v>
      </c>
      <c r="B202" t="s">
        <v>1402</v>
      </c>
      <c r="C202">
        <v>79</v>
      </c>
      <c r="E202" s="79">
        <v>43509</v>
      </c>
      <c r="G202" t="s">
        <v>9018</v>
      </c>
    </row>
    <row r="203" spans="1:7">
      <c r="A203" t="s">
        <v>7700</v>
      </c>
      <c r="B203" t="s">
        <v>1403</v>
      </c>
      <c r="C203">
        <v>42</v>
      </c>
      <c r="E203" s="79">
        <v>43509</v>
      </c>
      <c r="G203" t="s">
        <v>9018</v>
      </c>
    </row>
    <row r="204" spans="1:7">
      <c r="A204" t="s">
        <v>7700</v>
      </c>
      <c r="B204" t="s">
        <v>1404</v>
      </c>
      <c r="C204">
        <v>98</v>
      </c>
      <c r="E204" s="79">
        <v>43509</v>
      </c>
      <c r="G204" t="s">
        <v>9018</v>
      </c>
    </row>
    <row r="205" spans="1:7">
      <c r="A205" t="s">
        <v>7700</v>
      </c>
      <c r="B205" t="s">
        <v>1405</v>
      </c>
      <c r="C205">
        <v>55</v>
      </c>
      <c r="E205" s="79">
        <v>43509</v>
      </c>
      <c r="G205" t="s">
        <v>9018</v>
      </c>
    </row>
    <row r="206" spans="1:7">
      <c r="A206" t="s">
        <v>7700</v>
      </c>
      <c r="B206" t="s">
        <v>1407</v>
      </c>
      <c r="C206">
        <v>497</v>
      </c>
      <c r="E206" s="79">
        <v>43509</v>
      </c>
      <c r="G206" t="s">
        <v>9018</v>
      </c>
    </row>
    <row r="207" spans="1:7">
      <c r="A207" t="s">
        <v>7700</v>
      </c>
      <c r="B207" t="s">
        <v>1410</v>
      </c>
      <c r="C207">
        <v>79</v>
      </c>
      <c r="E207" s="79">
        <v>43509</v>
      </c>
      <c r="G207" t="s">
        <v>9018</v>
      </c>
    </row>
    <row r="208" spans="1:7">
      <c r="A208" t="s">
        <v>7700</v>
      </c>
      <c r="B208" t="s">
        <v>1411</v>
      </c>
      <c r="C208">
        <v>65</v>
      </c>
      <c r="E208" s="79">
        <v>43509</v>
      </c>
      <c r="G208" t="s">
        <v>9018</v>
      </c>
    </row>
    <row r="209" spans="1:7">
      <c r="A209" t="s">
        <v>7700</v>
      </c>
      <c r="B209" t="s">
        <v>1413</v>
      </c>
      <c r="C209">
        <v>99</v>
      </c>
      <c r="E209" s="79">
        <v>43509</v>
      </c>
      <c r="G209" t="s">
        <v>9018</v>
      </c>
    </row>
    <row r="210" spans="1:7">
      <c r="A210" t="s">
        <v>7700</v>
      </c>
      <c r="B210" t="s">
        <v>1415</v>
      </c>
      <c r="C210">
        <v>70</v>
      </c>
      <c r="E210" s="79">
        <v>43509</v>
      </c>
      <c r="G210" t="s">
        <v>9018</v>
      </c>
    </row>
    <row r="211" spans="1:7">
      <c r="A211" t="s">
        <v>7700</v>
      </c>
      <c r="B211" t="s">
        <v>1416</v>
      </c>
      <c r="C211">
        <v>31</v>
      </c>
      <c r="E211" s="79">
        <v>43509</v>
      </c>
      <c r="G211" t="s">
        <v>9018</v>
      </c>
    </row>
    <row r="212" spans="1:7">
      <c r="A212" t="s">
        <v>7700</v>
      </c>
      <c r="B212" t="s">
        <v>1417</v>
      </c>
      <c r="C212">
        <v>262</v>
      </c>
      <c r="E212" s="79">
        <v>43509</v>
      </c>
      <c r="G212" t="s">
        <v>9018</v>
      </c>
    </row>
    <row r="213" spans="1:7">
      <c r="A213" t="s">
        <v>7700</v>
      </c>
      <c r="B213" t="s">
        <v>1418</v>
      </c>
      <c r="C213">
        <v>46</v>
      </c>
      <c r="E213" s="79">
        <v>43509</v>
      </c>
      <c r="G213" t="s">
        <v>9018</v>
      </c>
    </row>
    <row r="214" spans="1:7">
      <c r="A214" t="s">
        <v>7700</v>
      </c>
      <c r="B214" t="s">
        <v>1419</v>
      </c>
      <c r="C214">
        <v>55</v>
      </c>
      <c r="E214" s="79">
        <v>43509</v>
      </c>
      <c r="G214" t="s">
        <v>9018</v>
      </c>
    </row>
    <row r="215" spans="1:7">
      <c r="A215" t="s">
        <v>7700</v>
      </c>
      <c r="B215" t="s">
        <v>1420</v>
      </c>
      <c r="C215">
        <v>83</v>
      </c>
      <c r="E215" s="79">
        <v>43509</v>
      </c>
      <c r="G215" t="s">
        <v>9018</v>
      </c>
    </row>
    <row r="216" spans="1:7">
      <c r="A216" t="s">
        <v>7700</v>
      </c>
      <c r="B216" t="s">
        <v>1423</v>
      </c>
      <c r="C216">
        <v>118</v>
      </c>
      <c r="E216" s="79">
        <v>43509</v>
      </c>
      <c r="G216" t="s">
        <v>9018</v>
      </c>
    </row>
    <row r="217" spans="1:7">
      <c r="A217" t="s">
        <v>7700</v>
      </c>
      <c r="B217" t="s">
        <v>1424</v>
      </c>
      <c r="C217">
        <v>53</v>
      </c>
      <c r="E217" s="79">
        <v>43509</v>
      </c>
      <c r="G217" t="s">
        <v>9018</v>
      </c>
    </row>
    <row r="218" spans="1:7">
      <c r="A218" t="s">
        <v>7700</v>
      </c>
      <c r="B218" t="s">
        <v>1425</v>
      </c>
      <c r="C218">
        <v>54</v>
      </c>
      <c r="E218" s="79">
        <v>43509</v>
      </c>
      <c r="G218" t="s">
        <v>9018</v>
      </c>
    </row>
    <row r="219" spans="1:7">
      <c r="A219" t="s">
        <v>7700</v>
      </c>
      <c r="B219" t="s">
        <v>1426</v>
      </c>
      <c r="C219">
        <v>110</v>
      </c>
      <c r="E219" s="79">
        <v>43509</v>
      </c>
      <c r="G219" t="s">
        <v>9018</v>
      </c>
    </row>
    <row r="220" spans="1:7">
      <c r="A220" t="s">
        <v>7700</v>
      </c>
      <c r="B220" t="s">
        <v>1428</v>
      </c>
      <c r="C220">
        <v>314</v>
      </c>
      <c r="E220" s="79">
        <v>43509</v>
      </c>
      <c r="G220" t="s">
        <v>9018</v>
      </c>
    </row>
    <row r="221" spans="1:7">
      <c r="A221" t="s">
        <v>7700</v>
      </c>
      <c r="B221" t="s">
        <v>1430</v>
      </c>
      <c r="C221">
        <v>414</v>
      </c>
      <c r="E221" s="79">
        <v>43509</v>
      </c>
      <c r="G221" t="s">
        <v>9018</v>
      </c>
    </row>
    <row r="222" spans="1:7">
      <c r="A222" t="s">
        <v>7700</v>
      </c>
      <c r="B222" t="s">
        <v>1431</v>
      </c>
      <c r="C222">
        <v>350</v>
      </c>
      <c r="E222" s="79">
        <v>43509</v>
      </c>
      <c r="G222" t="s">
        <v>9018</v>
      </c>
    </row>
    <row r="223" spans="1:7">
      <c r="A223" t="s">
        <v>7700</v>
      </c>
      <c r="B223" t="s">
        <v>1433</v>
      </c>
      <c r="C223">
        <v>53</v>
      </c>
      <c r="E223" s="79">
        <v>43509</v>
      </c>
      <c r="G223" t="s">
        <v>9018</v>
      </c>
    </row>
    <row r="224" spans="1:7">
      <c r="A224" t="s">
        <v>7700</v>
      </c>
      <c r="B224" t="s">
        <v>1434</v>
      </c>
      <c r="C224">
        <v>106</v>
      </c>
      <c r="E224" s="79">
        <v>43509</v>
      </c>
      <c r="G224" t="s">
        <v>9018</v>
      </c>
    </row>
    <row r="225" spans="1:7">
      <c r="A225" t="s">
        <v>7700</v>
      </c>
      <c r="B225" t="s">
        <v>1435</v>
      </c>
      <c r="C225">
        <v>213</v>
      </c>
      <c r="E225" s="79">
        <v>43509</v>
      </c>
      <c r="G225" t="s">
        <v>9018</v>
      </c>
    </row>
    <row r="226" spans="1:7">
      <c r="A226" t="s">
        <v>7700</v>
      </c>
      <c r="B226" t="s">
        <v>1438</v>
      </c>
      <c r="C226">
        <v>83</v>
      </c>
      <c r="E226" s="79">
        <v>43509</v>
      </c>
      <c r="G226" t="s">
        <v>9018</v>
      </c>
    </row>
    <row r="227" spans="1:7">
      <c r="A227" t="s">
        <v>7700</v>
      </c>
      <c r="B227" t="s">
        <v>1440</v>
      </c>
      <c r="C227">
        <v>258</v>
      </c>
      <c r="E227" s="79">
        <v>43509</v>
      </c>
      <c r="G227" t="s">
        <v>9018</v>
      </c>
    </row>
    <row r="228" spans="1:7">
      <c r="A228" t="s">
        <v>7700</v>
      </c>
      <c r="B228" t="s">
        <v>1441</v>
      </c>
      <c r="C228">
        <v>71</v>
      </c>
      <c r="E228" s="79">
        <v>43509</v>
      </c>
      <c r="G228" t="s">
        <v>9018</v>
      </c>
    </row>
    <row r="229" spans="1:7">
      <c r="A229" t="s">
        <v>7700</v>
      </c>
      <c r="B229" t="s">
        <v>1442</v>
      </c>
      <c r="C229">
        <v>224</v>
      </c>
      <c r="E229" s="79">
        <v>43509</v>
      </c>
      <c r="G229" t="s">
        <v>9018</v>
      </c>
    </row>
    <row r="230" spans="1:7">
      <c r="A230" t="s">
        <v>7700</v>
      </c>
      <c r="B230" t="s">
        <v>1444</v>
      </c>
      <c r="C230">
        <v>16</v>
      </c>
      <c r="E230" s="79">
        <v>43509</v>
      </c>
      <c r="G230" t="s">
        <v>9018</v>
      </c>
    </row>
    <row r="231" spans="1:7">
      <c r="A231" t="s">
        <v>7700</v>
      </c>
      <c r="B231" t="s">
        <v>1446</v>
      </c>
      <c r="C231">
        <v>243</v>
      </c>
      <c r="E231" s="79">
        <v>43509</v>
      </c>
      <c r="G231" t="s">
        <v>9018</v>
      </c>
    </row>
    <row r="232" spans="1:7">
      <c r="A232" t="s">
        <v>7700</v>
      </c>
      <c r="B232" t="s">
        <v>1449</v>
      </c>
      <c r="C232">
        <v>60</v>
      </c>
      <c r="E232" s="79">
        <v>43509</v>
      </c>
      <c r="G232" t="s">
        <v>9018</v>
      </c>
    </row>
    <row r="233" spans="1:7">
      <c r="A233" t="s">
        <v>7700</v>
      </c>
      <c r="B233" t="s">
        <v>1450</v>
      </c>
      <c r="C233">
        <v>331</v>
      </c>
      <c r="E233" s="79">
        <v>43509</v>
      </c>
      <c r="G233" t="s">
        <v>9018</v>
      </c>
    </row>
    <row r="234" spans="1:7">
      <c r="A234" t="s">
        <v>7700</v>
      </c>
      <c r="B234" t="s">
        <v>1452</v>
      </c>
      <c r="C234">
        <v>85</v>
      </c>
      <c r="E234" s="79">
        <v>43509</v>
      </c>
      <c r="G234" t="s">
        <v>9018</v>
      </c>
    </row>
    <row r="235" spans="1:7">
      <c r="A235" t="s">
        <v>7700</v>
      </c>
      <c r="B235" t="s">
        <v>1454</v>
      </c>
      <c r="C235">
        <v>55</v>
      </c>
      <c r="E235" s="79">
        <v>43509</v>
      </c>
      <c r="G235" t="s">
        <v>9018</v>
      </c>
    </row>
    <row r="236" spans="1:7">
      <c r="A236" t="s">
        <v>7700</v>
      </c>
      <c r="B236" t="s">
        <v>1455</v>
      </c>
      <c r="C236">
        <v>207</v>
      </c>
      <c r="E236" s="79">
        <v>43509</v>
      </c>
      <c r="G236" t="s">
        <v>9018</v>
      </c>
    </row>
    <row r="237" spans="1:7">
      <c r="A237" t="s">
        <v>7700</v>
      </c>
      <c r="B237" t="s">
        <v>1456</v>
      </c>
      <c r="C237">
        <v>85</v>
      </c>
      <c r="E237" s="79">
        <v>43509</v>
      </c>
      <c r="G237" t="s">
        <v>9018</v>
      </c>
    </row>
    <row r="238" spans="1:7">
      <c r="A238" t="s">
        <v>7700</v>
      </c>
      <c r="B238" t="s">
        <v>1457</v>
      </c>
      <c r="C238">
        <v>51</v>
      </c>
      <c r="E238" s="79">
        <v>43509</v>
      </c>
      <c r="G238" t="s">
        <v>9018</v>
      </c>
    </row>
    <row r="239" spans="1:7">
      <c r="A239" t="s">
        <v>7700</v>
      </c>
      <c r="B239" t="s">
        <v>1461</v>
      </c>
      <c r="C239">
        <v>130</v>
      </c>
      <c r="E239" s="79">
        <v>43509</v>
      </c>
      <c r="G239" t="s">
        <v>9018</v>
      </c>
    </row>
    <row r="240" spans="1:7">
      <c r="A240" t="s">
        <v>7700</v>
      </c>
      <c r="B240" t="s">
        <v>10971</v>
      </c>
      <c r="C240">
        <v>0</v>
      </c>
      <c r="E240" s="79">
        <v>43509</v>
      </c>
      <c r="G240" t="s">
        <v>9018</v>
      </c>
    </row>
    <row r="241" spans="1:7">
      <c r="A241" t="s">
        <v>7700</v>
      </c>
      <c r="B241" t="s">
        <v>1463</v>
      </c>
      <c r="C241">
        <v>38</v>
      </c>
      <c r="E241" s="79">
        <v>43509</v>
      </c>
      <c r="G241" t="s">
        <v>9018</v>
      </c>
    </row>
    <row r="242" spans="1:7">
      <c r="A242" t="s">
        <v>7700</v>
      </c>
      <c r="B242" t="s">
        <v>1464</v>
      </c>
      <c r="C242">
        <v>221</v>
      </c>
      <c r="E242" s="79">
        <v>43509</v>
      </c>
      <c r="G242" t="s">
        <v>9018</v>
      </c>
    </row>
    <row r="243" spans="1:7">
      <c r="A243" t="s">
        <v>7700</v>
      </c>
      <c r="B243" t="s">
        <v>1465</v>
      </c>
      <c r="C243">
        <v>94</v>
      </c>
      <c r="E243" s="79">
        <v>43509</v>
      </c>
      <c r="G243" t="s">
        <v>9018</v>
      </c>
    </row>
    <row r="244" spans="1:7">
      <c r="A244" t="s">
        <v>7700</v>
      </c>
      <c r="B244" t="s">
        <v>1466</v>
      </c>
      <c r="C244">
        <v>180</v>
      </c>
      <c r="E244" s="79">
        <v>43509</v>
      </c>
      <c r="G244" t="s">
        <v>9018</v>
      </c>
    </row>
    <row r="245" spans="1:7">
      <c r="A245" t="s">
        <v>7700</v>
      </c>
      <c r="B245" t="s">
        <v>1467</v>
      </c>
      <c r="C245">
        <v>88</v>
      </c>
      <c r="E245" s="79">
        <v>43509</v>
      </c>
      <c r="G245" t="s">
        <v>9018</v>
      </c>
    </row>
    <row r="246" spans="1:7">
      <c r="A246" t="s">
        <v>7700</v>
      </c>
      <c r="B246" t="s">
        <v>1468</v>
      </c>
      <c r="C246">
        <v>184</v>
      </c>
      <c r="E246" s="79">
        <v>43509</v>
      </c>
      <c r="G246" t="s">
        <v>9018</v>
      </c>
    </row>
    <row r="247" spans="1:7">
      <c r="A247" t="s">
        <v>7700</v>
      </c>
      <c r="B247" t="s">
        <v>1470</v>
      </c>
      <c r="C247">
        <v>95</v>
      </c>
      <c r="E247" s="79">
        <v>43509</v>
      </c>
      <c r="G247" t="s">
        <v>9018</v>
      </c>
    </row>
    <row r="248" spans="1:7">
      <c r="A248" t="s">
        <v>7700</v>
      </c>
      <c r="B248" t="s">
        <v>1471</v>
      </c>
      <c r="C248">
        <v>58</v>
      </c>
      <c r="E248" s="79">
        <v>43509</v>
      </c>
      <c r="G248" t="s">
        <v>9018</v>
      </c>
    </row>
    <row r="249" spans="1:7">
      <c r="A249" t="s">
        <v>7700</v>
      </c>
      <c r="B249" t="s">
        <v>1472</v>
      </c>
      <c r="C249">
        <v>320</v>
      </c>
      <c r="E249" s="79">
        <v>43509</v>
      </c>
      <c r="G249" t="s">
        <v>9018</v>
      </c>
    </row>
    <row r="250" spans="1:7">
      <c r="A250" t="s">
        <v>7700</v>
      </c>
      <c r="B250" t="s">
        <v>1474</v>
      </c>
      <c r="C250">
        <v>144</v>
      </c>
      <c r="E250" s="79">
        <v>43509</v>
      </c>
      <c r="G250" t="s">
        <v>9018</v>
      </c>
    </row>
    <row r="251" spans="1:7">
      <c r="A251" t="s">
        <v>7700</v>
      </c>
      <c r="B251" t="s">
        <v>1475</v>
      </c>
      <c r="C251">
        <v>217</v>
      </c>
      <c r="E251" s="79">
        <v>43509</v>
      </c>
      <c r="G251" t="s">
        <v>9018</v>
      </c>
    </row>
    <row r="252" spans="1:7">
      <c r="A252" t="s">
        <v>7700</v>
      </c>
      <c r="B252" t="s">
        <v>1475</v>
      </c>
      <c r="C252">
        <v>216</v>
      </c>
      <c r="E252" s="79">
        <v>43509</v>
      </c>
      <c r="G252" t="s">
        <v>9018</v>
      </c>
    </row>
    <row r="253" spans="1:7">
      <c r="A253" t="s">
        <v>7700</v>
      </c>
      <c r="B253" t="s">
        <v>1476</v>
      </c>
      <c r="C253">
        <v>211</v>
      </c>
      <c r="E253" s="79">
        <v>43509</v>
      </c>
      <c r="G253" t="s">
        <v>9018</v>
      </c>
    </row>
    <row r="254" spans="1:7">
      <c r="A254" t="s">
        <v>7700</v>
      </c>
      <c r="B254" t="s">
        <v>1477</v>
      </c>
      <c r="C254">
        <v>20</v>
      </c>
      <c r="E254" s="79">
        <v>43509</v>
      </c>
      <c r="G254" t="s">
        <v>9018</v>
      </c>
    </row>
    <row r="255" spans="1:7">
      <c r="A255" t="s">
        <v>7700</v>
      </c>
      <c r="B255" t="s">
        <v>1478</v>
      </c>
      <c r="C255">
        <v>810</v>
      </c>
      <c r="E255" s="79">
        <v>43509</v>
      </c>
      <c r="G255" t="s">
        <v>9018</v>
      </c>
    </row>
    <row r="256" spans="1:7">
      <c r="A256" t="s">
        <v>7700</v>
      </c>
      <c r="B256" t="s">
        <v>1480</v>
      </c>
      <c r="C256">
        <v>86</v>
      </c>
      <c r="E256" s="79">
        <v>43509</v>
      </c>
      <c r="G256" t="s">
        <v>9018</v>
      </c>
    </row>
    <row r="257" spans="1:7">
      <c r="A257" t="s">
        <v>7700</v>
      </c>
      <c r="B257" t="s">
        <v>1481</v>
      </c>
      <c r="C257">
        <v>36</v>
      </c>
      <c r="E257" s="79">
        <v>43509</v>
      </c>
      <c r="G257" t="s">
        <v>9018</v>
      </c>
    </row>
    <row r="258" spans="1:7">
      <c r="A258" t="s">
        <v>7700</v>
      </c>
      <c r="B258" t="s">
        <v>1482</v>
      </c>
      <c r="C258">
        <v>34</v>
      </c>
      <c r="E258" s="79">
        <v>43509</v>
      </c>
      <c r="G258" t="s">
        <v>9018</v>
      </c>
    </row>
    <row r="259" spans="1:7">
      <c r="A259" t="s">
        <v>7700</v>
      </c>
      <c r="B259" t="s">
        <v>1488</v>
      </c>
      <c r="C259">
        <v>84</v>
      </c>
      <c r="E259" s="79">
        <v>43509</v>
      </c>
      <c r="G259" t="s">
        <v>9018</v>
      </c>
    </row>
    <row r="260" spans="1:7">
      <c r="A260" t="s">
        <v>7700</v>
      </c>
      <c r="B260" t="s">
        <v>1490</v>
      </c>
      <c r="C260">
        <v>98</v>
      </c>
      <c r="E260" s="79">
        <v>43509</v>
      </c>
      <c r="G260" t="s">
        <v>9018</v>
      </c>
    </row>
    <row r="261" spans="1:7">
      <c r="A261" t="s">
        <v>7700</v>
      </c>
      <c r="B261" t="s">
        <v>1491</v>
      </c>
      <c r="C261">
        <v>312</v>
      </c>
      <c r="E261" s="79">
        <v>43509</v>
      </c>
      <c r="G261" t="s">
        <v>9018</v>
      </c>
    </row>
    <row r="262" spans="1:7">
      <c r="A262" t="s">
        <v>7700</v>
      </c>
      <c r="B262" t="s">
        <v>1493</v>
      </c>
      <c r="C262">
        <v>63</v>
      </c>
      <c r="E262" s="79">
        <v>43509</v>
      </c>
      <c r="G262" t="s">
        <v>9018</v>
      </c>
    </row>
    <row r="263" spans="1:7">
      <c r="A263" t="s">
        <v>7700</v>
      </c>
      <c r="B263" t="s">
        <v>1495</v>
      </c>
      <c r="C263">
        <v>90</v>
      </c>
      <c r="E263" s="79">
        <v>43509</v>
      </c>
      <c r="G263" t="s">
        <v>9018</v>
      </c>
    </row>
    <row r="264" spans="1:7">
      <c r="A264" t="s">
        <v>7700</v>
      </c>
      <c r="B264" t="s">
        <v>1496</v>
      </c>
      <c r="C264">
        <v>1</v>
      </c>
      <c r="E264" s="79">
        <v>43509</v>
      </c>
      <c r="G264" t="s">
        <v>9018</v>
      </c>
    </row>
    <row r="265" spans="1:7">
      <c r="A265" t="s">
        <v>7700</v>
      </c>
      <c r="B265" t="s">
        <v>1503</v>
      </c>
      <c r="C265">
        <v>21</v>
      </c>
      <c r="E265" s="79">
        <v>43509</v>
      </c>
      <c r="G265" t="s">
        <v>9018</v>
      </c>
    </row>
    <row r="266" spans="1:7">
      <c r="A266" t="s">
        <v>7700</v>
      </c>
      <c r="B266" t="s">
        <v>1504</v>
      </c>
      <c r="C266">
        <v>185</v>
      </c>
      <c r="E266" s="79">
        <v>43509</v>
      </c>
      <c r="G266" t="s">
        <v>9018</v>
      </c>
    </row>
    <row r="267" spans="1:7">
      <c r="A267" t="s">
        <v>7700</v>
      </c>
      <c r="B267" t="s">
        <v>1505</v>
      </c>
      <c r="C267">
        <v>145</v>
      </c>
      <c r="E267" s="79">
        <v>43509</v>
      </c>
      <c r="G267" t="s">
        <v>9018</v>
      </c>
    </row>
    <row r="268" spans="1:7">
      <c r="A268" t="s">
        <v>7700</v>
      </c>
      <c r="B268" t="s">
        <v>1508</v>
      </c>
      <c r="C268">
        <v>236</v>
      </c>
      <c r="E268" s="79">
        <v>43509</v>
      </c>
      <c r="G268" t="s">
        <v>9018</v>
      </c>
    </row>
    <row r="269" spans="1:7">
      <c r="A269" t="s">
        <v>7700</v>
      </c>
      <c r="B269" t="s">
        <v>1509</v>
      </c>
      <c r="C269">
        <v>160</v>
      </c>
      <c r="E269" s="79">
        <v>43509</v>
      </c>
      <c r="G269" t="s">
        <v>9018</v>
      </c>
    </row>
    <row r="270" spans="1:7">
      <c r="A270" t="s">
        <v>7700</v>
      </c>
      <c r="B270" t="s">
        <v>1510</v>
      </c>
      <c r="C270">
        <v>142</v>
      </c>
      <c r="E270" s="79">
        <v>43509</v>
      </c>
      <c r="G270" t="s">
        <v>9018</v>
      </c>
    </row>
    <row r="271" spans="1:7">
      <c r="A271" t="s">
        <v>7700</v>
      </c>
      <c r="B271" t="s">
        <v>1512</v>
      </c>
      <c r="C271">
        <v>63</v>
      </c>
      <c r="E271" s="79">
        <v>43509</v>
      </c>
      <c r="G271" t="s">
        <v>9018</v>
      </c>
    </row>
    <row r="272" spans="1:7">
      <c r="A272" t="s">
        <v>7700</v>
      </c>
      <c r="B272" t="s">
        <v>1513</v>
      </c>
      <c r="C272">
        <v>77</v>
      </c>
      <c r="E272" s="79">
        <v>43509</v>
      </c>
      <c r="G272" t="s">
        <v>9018</v>
      </c>
    </row>
    <row r="273" spans="1:7">
      <c r="A273" t="s">
        <v>7700</v>
      </c>
      <c r="B273" t="s">
        <v>1514</v>
      </c>
      <c r="C273">
        <v>248</v>
      </c>
      <c r="E273" s="79">
        <v>43509</v>
      </c>
      <c r="G273" t="s">
        <v>9018</v>
      </c>
    </row>
    <row r="274" spans="1:7">
      <c r="A274" t="s">
        <v>7700</v>
      </c>
      <c r="B274" t="s">
        <v>1515</v>
      </c>
      <c r="C274">
        <v>199</v>
      </c>
      <c r="E274" s="79">
        <v>43509</v>
      </c>
      <c r="G274" t="s">
        <v>9018</v>
      </c>
    </row>
    <row r="275" spans="1:7">
      <c r="A275" t="s">
        <v>7700</v>
      </c>
      <c r="B275" t="s">
        <v>1516</v>
      </c>
      <c r="C275">
        <v>36</v>
      </c>
      <c r="E275" s="79">
        <v>43509</v>
      </c>
      <c r="G275" t="s">
        <v>9018</v>
      </c>
    </row>
    <row r="276" spans="1:7">
      <c r="A276" t="s">
        <v>7700</v>
      </c>
      <c r="B276" t="s">
        <v>1517</v>
      </c>
      <c r="C276">
        <v>47</v>
      </c>
      <c r="E276" s="79">
        <v>43509</v>
      </c>
      <c r="G276" t="s">
        <v>9018</v>
      </c>
    </row>
    <row r="277" spans="1:7">
      <c r="A277" t="s">
        <v>7700</v>
      </c>
      <c r="B277" t="s">
        <v>1518</v>
      </c>
      <c r="C277">
        <v>46</v>
      </c>
      <c r="E277" s="79">
        <v>43509</v>
      </c>
      <c r="G277" t="s">
        <v>9018</v>
      </c>
    </row>
    <row r="278" spans="1:7">
      <c r="A278" t="s">
        <v>7700</v>
      </c>
      <c r="B278" t="s">
        <v>1521</v>
      </c>
      <c r="C278">
        <v>119</v>
      </c>
      <c r="E278" s="79">
        <v>43509</v>
      </c>
      <c r="G278" t="s">
        <v>9018</v>
      </c>
    </row>
    <row r="279" spans="1:7">
      <c r="A279" t="s">
        <v>7700</v>
      </c>
      <c r="B279" t="s">
        <v>1525</v>
      </c>
      <c r="C279">
        <v>236</v>
      </c>
      <c r="E279" s="79">
        <v>43509</v>
      </c>
      <c r="G279" t="s">
        <v>9018</v>
      </c>
    </row>
    <row r="280" spans="1:7">
      <c r="A280" t="s">
        <v>7700</v>
      </c>
      <c r="B280" t="s">
        <v>1526</v>
      </c>
      <c r="C280">
        <v>143</v>
      </c>
      <c r="E280" s="79">
        <v>43509</v>
      </c>
      <c r="G280" t="s">
        <v>9018</v>
      </c>
    </row>
    <row r="281" spans="1:7">
      <c r="A281" t="s">
        <v>7700</v>
      </c>
      <c r="B281" t="s">
        <v>1527</v>
      </c>
      <c r="C281">
        <v>24</v>
      </c>
      <c r="E281" s="79">
        <v>43509</v>
      </c>
      <c r="G281" t="s">
        <v>9018</v>
      </c>
    </row>
    <row r="282" spans="1:7">
      <c r="A282" t="s">
        <v>7700</v>
      </c>
      <c r="B282" t="s">
        <v>1529</v>
      </c>
      <c r="C282">
        <v>35</v>
      </c>
      <c r="E282" s="79">
        <v>43509</v>
      </c>
      <c r="G282" t="s">
        <v>9018</v>
      </c>
    </row>
    <row r="283" spans="1:7">
      <c r="A283" t="s">
        <v>7700</v>
      </c>
      <c r="B283" t="s">
        <v>1530</v>
      </c>
      <c r="C283">
        <v>71</v>
      </c>
      <c r="E283" s="79">
        <v>43509</v>
      </c>
      <c r="G283" t="s">
        <v>9018</v>
      </c>
    </row>
    <row r="284" spans="1:7">
      <c r="A284" t="s">
        <v>7700</v>
      </c>
      <c r="B284" t="s">
        <v>1531</v>
      </c>
      <c r="C284">
        <v>176</v>
      </c>
      <c r="E284" s="79">
        <v>43509</v>
      </c>
      <c r="G284" t="s">
        <v>9018</v>
      </c>
    </row>
    <row r="285" spans="1:7">
      <c r="A285" t="s">
        <v>7700</v>
      </c>
      <c r="B285" t="s">
        <v>1533</v>
      </c>
      <c r="C285">
        <v>78</v>
      </c>
      <c r="E285" s="79">
        <v>43509</v>
      </c>
      <c r="G285" t="s">
        <v>9018</v>
      </c>
    </row>
    <row r="286" spans="1:7">
      <c r="A286" t="s">
        <v>7700</v>
      </c>
      <c r="B286" t="s">
        <v>1534</v>
      </c>
      <c r="C286">
        <v>134</v>
      </c>
      <c r="E286" s="79">
        <v>43509</v>
      </c>
      <c r="G286" t="s">
        <v>9018</v>
      </c>
    </row>
    <row r="287" spans="1:7">
      <c r="A287" t="s">
        <v>7700</v>
      </c>
      <c r="B287" t="s">
        <v>1535</v>
      </c>
      <c r="C287">
        <v>33</v>
      </c>
      <c r="E287" s="79">
        <v>43509</v>
      </c>
      <c r="G287" t="s">
        <v>9018</v>
      </c>
    </row>
    <row r="288" spans="1:7">
      <c r="A288" t="s">
        <v>7700</v>
      </c>
      <c r="B288" t="s">
        <v>1536</v>
      </c>
      <c r="C288">
        <v>110</v>
      </c>
      <c r="E288" s="79">
        <v>43509</v>
      </c>
      <c r="G288" t="s">
        <v>9018</v>
      </c>
    </row>
    <row r="289" spans="1:7">
      <c r="A289" t="s">
        <v>7700</v>
      </c>
      <c r="B289" t="s">
        <v>1537</v>
      </c>
      <c r="C289">
        <v>132</v>
      </c>
      <c r="E289" s="79">
        <v>43509</v>
      </c>
      <c r="G289" t="s">
        <v>9018</v>
      </c>
    </row>
    <row r="290" spans="1:7">
      <c r="A290" t="s">
        <v>7700</v>
      </c>
      <c r="B290" t="s">
        <v>1538</v>
      </c>
      <c r="C290">
        <v>48</v>
      </c>
      <c r="E290" s="79">
        <v>43509</v>
      </c>
      <c r="G290" t="s">
        <v>9018</v>
      </c>
    </row>
    <row r="291" spans="1:7">
      <c r="A291" t="s">
        <v>7700</v>
      </c>
      <c r="B291" t="s">
        <v>1650</v>
      </c>
      <c r="C291">
        <v>78</v>
      </c>
      <c r="E291" s="79">
        <v>43509</v>
      </c>
      <c r="G291" t="s">
        <v>9018</v>
      </c>
    </row>
    <row r="292" spans="1:7">
      <c r="A292" t="s">
        <v>7700</v>
      </c>
      <c r="B292" t="s">
        <v>1651</v>
      </c>
      <c r="C292">
        <v>75</v>
      </c>
      <c r="E292" s="79">
        <v>43509</v>
      </c>
      <c r="G292" t="s">
        <v>9018</v>
      </c>
    </row>
    <row r="293" spans="1:7">
      <c r="A293" t="s">
        <v>7700</v>
      </c>
      <c r="B293" t="s">
        <v>1685</v>
      </c>
      <c r="C293">
        <v>32</v>
      </c>
      <c r="E293" s="79">
        <v>43509</v>
      </c>
      <c r="G293" t="s">
        <v>9018</v>
      </c>
    </row>
    <row r="294" spans="1:7">
      <c r="A294" t="s">
        <v>7700</v>
      </c>
      <c r="B294" t="s">
        <v>1689</v>
      </c>
      <c r="C294">
        <v>91</v>
      </c>
      <c r="E294" s="79">
        <v>43509</v>
      </c>
      <c r="G294" t="s">
        <v>9018</v>
      </c>
    </row>
    <row r="295" spans="1:7">
      <c r="A295" t="s">
        <v>7700</v>
      </c>
      <c r="B295" t="s">
        <v>1691</v>
      </c>
      <c r="C295">
        <v>134</v>
      </c>
      <c r="E295" s="79">
        <v>43509</v>
      </c>
      <c r="G295" t="s">
        <v>9018</v>
      </c>
    </row>
    <row r="296" spans="1:7">
      <c r="A296" t="s">
        <v>7700</v>
      </c>
      <c r="B296" t="s">
        <v>1693</v>
      </c>
      <c r="C296">
        <v>147</v>
      </c>
      <c r="E296" s="79">
        <v>43509</v>
      </c>
      <c r="G296" t="s">
        <v>9018</v>
      </c>
    </row>
    <row r="297" spans="1:7">
      <c r="A297" t="s">
        <v>7700</v>
      </c>
      <c r="B297" t="s">
        <v>1695</v>
      </c>
      <c r="C297">
        <v>58</v>
      </c>
      <c r="E297" s="79">
        <v>43509</v>
      </c>
      <c r="G297" t="s">
        <v>9018</v>
      </c>
    </row>
    <row r="298" spans="1:7">
      <c r="A298" t="s">
        <v>7700</v>
      </c>
      <c r="B298" t="s">
        <v>1696</v>
      </c>
      <c r="C298">
        <v>164</v>
      </c>
      <c r="E298" s="79">
        <v>43509</v>
      </c>
      <c r="G298" t="s">
        <v>9018</v>
      </c>
    </row>
    <row r="299" spans="1:7">
      <c r="A299" t="s">
        <v>7700</v>
      </c>
      <c r="B299" t="s">
        <v>1717</v>
      </c>
      <c r="C299">
        <v>49</v>
      </c>
      <c r="E299" s="79">
        <v>43509</v>
      </c>
      <c r="G299" t="s">
        <v>9018</v>
      </c>
    </row>
    <row r="300" spans="1:7">
      <c r="A300" t="s">
        <v>7700</v>
      </c>
      <c r="B300" t="s">
        <v>1722</v>
      </c>
      <c r="C300">
        <v>134</v>
      </c>
      <c r="E300" s="79">
        <v>43509</v>
      </c>
      <c r="G300" t="s">
        <v>9018</v>
      </c>
    </row>
    <row r="301" spans="1:7">
      <c r="A301" t="s">
        <v>7700</v>
      </c>
      <c r="B301" t="s">
        <v>1724</v>
      </c>
      <c r="C301">
        <v>77</v>
      </c>
      <c r="E301" s="79">
        <v>43509</v>
      </c>
      <c r="G301" t="s">
        <v>9018</v>
      </c>
    </row>
    <row r="302" spans="1:7">
      <c r="A302" t="s">
        <v>7700</v>
      </c>
      <c r="B302" t="s">
        <v>1725</v>
      </c>
      <c r="C302">
        <v>37</v>
      </c>
      <c r="E302" s="79">
        <v>43509</v>
      </c>
      <c r="G302" t="s">
        <v>9018</v>
      </c>
    </row>
    <row r="303" spans="1:7">
      <c r="A303" t="s">
        <v>7700</v>
      </c>
      <c r="B303" t="s">
        <v>1726</v>
      </c>
      <c r="C303">
        <v>140</v>
      </c>
      <c r="E303" s="79">
        <v>43509</v>
      </c>
      <c r="G303" t="s">
        <v>9018</v>
      </c>
    </row>
    <row r="304" spans="1:7">
      <c r="A304" t="s">
        <v>7700</v>
      </c>
      <c r="B304" t="s">
        <v>1728</v>
      </c>
      <c r="C304">
        <v>15</v>
      </c>
      <c r="E304" s="79">
        <v>43509</v>
      </c>
      <c r="G304" t="s">
        <v>9018</v>
      </c>
    </row>
    <row r="305" spans="1:7">
      <c r="A305" t="s">
        <v>7700</v>
      </c>
      <c r="B305" t="s">
        <v>1731</v>
      </c>
      <c r="C305">
        <v>19</v>
      </c>
      <c r="E305" s="79">
        <v>43509</v>
      </c>
      <c r="G305" t="s">
        <v>9018</v>
      </c>
    </row>
    <row r="306" spans="1:7">
      <c r="A306" t="s">
        <v>7700</v>
      </c>
      <c r="B306" t="s">
        <v>1768</v>
      </c>
      <c r="C306">
        <v>93</v>
      </c>
      <c r="E306" s="79">
        <v>43509</v>
      </c>
      <c r="G306" t="s">
        <v>9018</v>
      </c>
    </row>
    <row r="307" spans="1:7">
      <c r="A307" t="s">
        <v>7700</v>
      </c>
      <c r="B307" t="s">
        <v>1769</v>
      </c>
      <c r="C307">
        <v>111</v>
      </c>
      <c r="E307" s="79">
        <v>43509</v>
      </c>
      <c r="G307" t="s">
        <v>9018</v>
      </c>
    </row>
    <row r="308" spans="1:7">
      <c r="A308" t="s">
        <v>7700</v>
      </c>
      <c r="B308" t="s">
        <v>1770</v>
      </c>
      <c r="C308">
        <v>67</v>
      </c>
      <c r="E308" s="79">
        <v>43509</v>
      </c>
      <c r="G308" t="s">
        <v>9018</v>
      </c>
    </row>
    <row r="309" spans="1:7">
      <c r="A309" t="s">
        <v>7700</v>
      </c>
      <c r="B309" t="s">
        <v>1771</v>
      </c>
      <c r="C309">
        <v>108</v>
      </c>
      <c r="E309" s="79">
        <v>43509</v>
      </c>
      <c r="G309" t="s">
        <v>9018</v>
      </c>
    </row>
    <row r="310" spans="1:7">
      <c r="A310" t="s">
        <v>7700</v>
      </c>
      <c r="B310" t="s">
        <v>1772</v>
      </c>
      <c r="C310">
        <v>99</v>
      </c>
      <c r="E310" s="79">
        <v>43509</v>
      </c>
      <c r="G310" t="s">
        <v>9018</v>
      </c>
    </row>
    <row r="311" spans="1:7">
      <c r="A311" t="s">
        <v>7700</v>
      </c>
      <c r="B311" t="s">
        <v>1773</v>
      </c>
      <c r="C311">
        <v>81</v>
      </c>
      <c r="E311" s="79">
        <v>43509</v>
      </c>
      <c r="G311" t="s">
        <v>9018</v>
      </c>
    </row>
    <row r="312" spans="1:7">
      <c r="A312" t="s">
        <v>7700</v>
      </c>
      <c r="B312" t="s">
        <v>1774</v>
      </c>
      <c r="C312">
        <v>44</v>
      </c>
      <c r="E312" s="79">
        <v>43509</v>
      </c>
      <c r="G312" t="s">
        <v>9018</v>
      </c>
    </row>
    <row r="313" spans="1:7">
      <c r="A313" t="s">
        <v>7700</v>
      </c>
      <c r="B313" t="s">
        <v>1775</v>
      </c>
      <c r="C313">
        <v>70</v>
      </c>
      <c r="E313" s="79">
        <v>43509</v>
      </c>
      <c r="G313" t="s">
        <v>9018</v>
      </c>
    </row>
    <row r="314" spans="1:7">
      <c r="A314" t="s">
        <v>7700</v>
      </c>
      <c r="B314" t="s">
        <v>2007</v>
      </c>
      <c r="C314">
        <v>61</v>
      </c>
      <c r="E314" s="79">
        <v>43509</v>
      </c>
      <c r="G314" t="s">
        <v>9018</v>
      </c>
    </row>
    <row r="315" spans="1:7">
      <c r="A315" t="s">
        <v>7700</v>
      </c>
      <c r="B315" t="s">
        <v>2008</v>
      </c>
      <c r="C315">
        <v>24</v>
      </c>
      <c r="E315" s="79">
        <v>43509</v>
      </c>
      <c r="G315" t="s">
        <v>9018</v>
      </c>
    </row>
    <row r="316" spans="1:7">
      <c r="A316" t="s">
        <v>7700</v>
      </c>
      <c r="B316" t="s">
        <v>2009</v>
      </c>
      <c r="C316">
        <v>13</v>
      </c>
      <c r="E316" s="79">
        <v>43509</v>
      </c>
      <c r="G316" t="s">
        <v>9018</v>
      </c>
    </row>
    <row r="317" spans="1:7">
      <c r="A317" t="s">
        <v>7700</v>
      </c>
      <c r="B317" t="s">
        <v>2010</v>
      </c>
      <c r="C317">
        <v>53</v>
      </c>
      <c r="E317" s="79">
        <v>43509</v>
      </c>
      <c r="G317" t="s">
        <v>9018</v>
      </c>
    </row>
    <row r="318" spans="1:7">
      <c r="A318" t="s">
        <v>7700</v>
      </c>
      <c r="B318" t="s">
        <v>2011</v>
      </c>
      <c r="C318">
        <v>147</v>
      </c>
      <c r="E318" s="79">
        <v>43509</v>
      </c>
      <c r="G318" t="s">
        <v>9018</v>
      </c>
    </row>
    <row r="319" spans="1:7">
      <c r="A319" t="s">
        <v>7700</v>
      </c>
      <c r="B319" t="s">
        <v>2012</v>
      </c>
      <c r="C319">
        <v>11</v>
      </c>
      <c r="E319" s="79">
        <v>43509</v>
      </c>
      <c r="G319" t="s">
        <v>9018</v>
      </c>
    </row>
    <row r="320" spans="1:7">
      <c r="A320" t="s">
        <v>7700</v>
      </c>
      <c r="B320" t="s">
        <v>2013</v>
      </c>
      <c r="C320">
        <v>37</v>
      </c>
      <c r="E320" s="79">
        <v>43509</v>
      </c>
      <c r="G320" t="s">
        <v>9018</v>
      </c>
    </row>
    <row r="321" spans="1:7">
      <c r="A321" t="s">
        <v>7700</v>
      </c>
      <c r="B321" t="s">
        <v>2014</v>
      </c>
      <c r="C321">
        <v>66</v>
      </c>
      <c r="E321" s="79">
        <v>43509</v>
      </c>
      <c r="G321" t="s">
        <v>9018</v>
      </c>
    </row>
    <row r="322" spans="1:7">
      <c r="A322" t="s">
        <v>7700</v>
      </c>
      <c r="B322" t="s">
        <v>2015</v>
      </c>
      <c r="C322">
        <v>14</v>
      </c>
      <c r="E322" s="79">
        <v>43509</v>
      </c>
      <c r="G322" t="s">
        <v>9018</v>
      </c>
    </row>
    <row r="323" spans="1:7">
      <c r="A323" t="s">
        <v>7700</v>
      </c>
      <c r="B323" t="s">
        <v>2016</v>
      </c>
      <c r="C323">
        <v>75</v>
      </c>
      <c r="E323" s="79">
        <v>43509</v>
      </c>
      <c r="G323" t="s">
        <v>9018</v>
      </c>
    </row>
    <row r="324" spans="1:7">
      <c r="A324" t="s">
        <v>7700</v>
      </c>
      <c r="B324" t="s">
        <v>2017</v>
      </c>
      <c r="C324">
        <v>38</v>
      </c>
      <c r="E324" s="79">
        <v>43509</v>
      </c>
      <c r="G324" t="s">
        <v>9018</v>
      </c>
    </row>
    <row r="325" spans="1:7">
      <c r="A325" t="s">
        <v>7700</v>
      </c>
      <c r="B325" t="s">
        <v>2018</v>
      </c>
      <c r="C325">
        <v>112</v>
      </c>
      <c r="E325" s="79">
        <v>43509</v>
      </c>
      <c r="G325" t="s">
        <v>9018</v>
      </c>
    </row>
    <row r="326" spans="1:7">
      <c r="A326" t="s">
        <v>7700</v>
      </c>
      <c r="B326" t="s">
        <v>2019</v>
      </c>
      <c r="C326">
        <v>62</v>
      </c>
      <c r="E326" s="79">
        <v>43509</v>
      </c>
      <c r="G326" t="s">
        <v>9018</v>
      </c>
    </row>
    <row r="327" spans="1:7">
      <c r="A327" t="s">
        <v>7700</v>
      </c>
      <c r="B327" t="s">
        <v>2020</v>
      </c>
      <c r="C327">
        <v>15</v>
      </c>
      <c r="E327" s="79">
        <v>43509</v>
      </c>
      <c r="G327" t="s">
        <v>9018</v>
      </c>
    </row>
    <row r="328" spans="1:7">
      <c r="A328" t="s">
        <v>7700</v>
      </c>
      <c r="B328" t="s">
        <v>2021</v>
      </c>
      <c r="C328">
        <v>18</v>
      </c>
      <c r="E328" s="79">
        <v>43509</v>
      </c>
      <c r="G328" t="s">
        <v>9018</v>
      </c>
    </row>
    <row r="329" spans="1:7">
      <c r="A329" t="s">
        <v>7700</v>
      </c>
      <c r="B329" t="s">
        <v>2022</v>
      </c>
      <c r="C329">
        <v>38</v>
      </c>
      <c r="E329" s="79">
        <v>43509</v>
      </c>
      <c r="G329" t="s">
        <v>9018</v>
      </c>
    </row>
    <row r="330" spans="1:7">
      <c r="A330" t="s">
        <v>7700</v>
      </c>
      <c r="B330" t="s">
        <v>2023</v>
      </c>
      <c r="C330">
        <v>136</v>
      </c>
      <c r="E330" s="79">
        <v>43509</v>
      </c>
      <c r="G330" t="s">
        <v>9018</v>
      </c>
    </row>
    <row r="331" spans="1:7">
      <c r="A331" t="s">
        <v>7700</v>
      </c>
      <c r="B331" t="s">
        <v>2024</v>
      </c>
      <c r="C331">
        <v>28</v>
      </c>
      <c r="E331" s="79">
        <v>43509</v>
      </c>
      <c r="G331" t="s">
        <v>9018</v>
      </c>
    </row>
    <row r="332" spans="1:7">
      <c r="A332" t="s">
        <v>7700</v>
      </c>
      <c r="B332" t="s">
        <v>2025</v>
      </c>
      <c r="C332">
        <v>141</v>
      </c>
      <c r="E332" s="79">
        <v>43509</v>
      </c>
      <c r="G332" t="s">
        <v>9018</v>
      </c>
    </row>
    <row r="333" spans="1:7">
      <c r="A333" t="s">
        <v>7700</v>
      </c>
      <c r="B333" t="s">
        <v>2026</v>
      </c>
      <c r="C333">
        <v>46</v>
      </c>
      <c r="E333" s="79">
        <v>43509</v>
      </c>
      <c r="G333" t="s">
        <v>9018</v>
      </c>
    </row>
    <row r="334" spans="1:7">
      <c r="A334" t="s">
        <v>7700</v>
      </c>
      <c r="B334" t="s">
        <v>2027</v>
      </c>
      <c r="C334">
        <v>23</v>
      </c>
      <c r="E334" s="79">
        <v>43509</v>
      </c>
      <c r="G334" t="s">
        <v>9018</v>
      </c>
    </row>
    <row r="335" spans="1:7">
      <c r="A335" t="s">
        <v>7700</v>
      </c>
      <c r="B335" t="s">
        <v>2028</v>
      </c>
      <c r="C335">
        <v>16</v>
      </c>
      <c r="E335" s="79">
        <v>43509</v>
      </c>
      <c r="G335" t="s">
        <v>9018</v>
      </c>
    </row>
    <row r="336" spans="1:7">
      <c r="A336" t="s">
        <v>7700</v>
      </c>
      <c r="B336" t="s">
        <v>2029</v>
      </c>
      <c r="C336">
        <v>10</v>
      </c>
      <c r="E336" s="79">
        <v>43509</v>
      </c>
      <c r="G336" t="s">
        <v>9018</v>
      </c>
    </row>
    <row r="337" spans="1:7">
      <c r="A337" t="s">
        <v>7700</v>
      </c>
      <c r="B337" t="s">
        <v>2030</v>
      </c>
      <c r="C337">
        <v>98</v>
      </c>
      <c r="E337" s="79">
        <v>43509</v>
      </c>
      <c r="G337" t="s">
        <v>9018</v>
      </c>
    </row>
    <row r="338" spans="1:7">
      <c r="A338" t="s">
        <v>7700</v>
      </c>
      <c r="B338" t="s">
        <v>2031</v>
      </c>
      <c r="C338">
        <v>38</v>
      </c>
      <c r="E338" s="79">
        <v>43509</v>
      </c>
      <c r="G338" t="s">
        <v>9018</v>
      </c>
    </row>
    <row r="339" spans="1:7">
      <c r="A339" t="s">
        <v>7700</v>
      </c>
      <c r="B339" t="s">
        <v>2032</v>
      </c>
      <c r="C339">
        <v>30</v>
      </c>
      <c r="E339" s="79">
        <v>43509</v>
      </c>
      <c r="G339" t="s">
        <v>9018</v>
      </c>
    </row>
    <row r="340" spans="1:7">
      <c r="A340" t="s">
        <v>7700</v>
      </c>
      <c r="B340" t="s">
        <v>2033</v>
      </c>
      <c r="C340">
        <v>86</v>
      </c>
      <c r="E340" s="79">
        <v>43509</v>
      </c>
      <c r="G340" t="s">
        <v>9018</v>
      </c>
    </row>
    <row r="341" spans="1:7">
      <c r="A341" t="s">
        <v>7700</v>
      </c>
      <c r="B341" t="s">
        <v>2034</v>
      </c>
      <c r="C341">
        <v>10</v>
      </c>
      <c r="E341" s="79">
        <v>43509</v>
      </c>
      <c r="G341" t="s">
        <v>9018</v>
      </c>
    </row>
    <row r="342" spans="1:7">
      <c r="A342" t="s">
        <v>7700</v>
      </c>
      <c r="B342" t="s">
        <v>2035</v>
      </c>
      <c r="C342">
        <v>82</v>
      </c>
      <c r="E342" s="79">
        <v>43509</v>
      </c>
      <c r="G342" t="s">
        <v>9018</v>
      </c>
    </row>
    <row r="343" spans="1:7">
      <c r="A343" t="s">
        <v>7700</v>
      </c>
      <c r="B343" t="s">
        <v>2104</v>
      </c>
      <c r="C343">
        <v>56</v>
      </c>
      <c r="E343" s="79">
        <v>43509</v>
      </c>
      <c r="G343" t="s">
        <v>9018</v>
      </c>
    </row>
    <row r="344" spans="1:7">
      <c r="A344" t="s">
        <v>7700</v>
      </c>
      <c r="B344" t="s">
        <v>2105</v>
      </c>
      <c r="C344">
        <v>116</v>
      </c>
      <c r="E344" s="79">
        <v>43509</v>
      </c>
      <c r="G344" t="s">
        <v>9018</v>
      </c>
    </row>
    <row r="345" spans="1:7">
      <c r="A345" t="s">
        <v>7700</v>
      </c>
      <c r="B345" t="s">
        <v>2106</v>
      </c>
      <c r="C345">
        <v>159</v>
      </c>
      <c r="E345" s="79">
        <v>43509</v>
      </c>
      <c r="G345" t="s">
        <v>9018</v>
      </c>
    </row>
    <row r="346" spans="1:7">
      <c r="A346" t="s">
        <v>7700</v>
      </c>
      <c r="B346" t="s">
        <v>2107</v>
      </c>
      <c r="C346">
        <v>146</v>
      </c>
      <c r="E346" s="79">
        <v>43509</v>
      </c>
      <c r="G346" t="s">
        <v>9018</v>
      </c>
    </row>
    <row r="347" spans="1:7">
      <c r="A347" t="s">
        <v>7700</v>
      </c>
      <c r="B347" t="s">
        <v>2108</v>
      </c>
      <c r="C347">
        <v>103</v>
      </c>
      <c r="E347" s="79">
        <v>43509</v>
      </c>
      <c r="G347" t="s">
        <v>9018</v>
      </c>
    </row>
    <row r="348" spans="1:7">
      <c r="A348" t="s">
        <v>7700</v>
      </c>
      <c r="B348" t="s">
        <v>2110</v>
      </c>
      <c r="C348">
        <v>133</v>
      </c>
      <c r="E348" s="79">
        <v>43509</v>
      </c>
      <c r="G348" t="s">
        <v>9018</v>
      </c>
    </row>
    <row r="349" spans="1:7">
      <c r="A349" t="s">
        <v>7700</v>
      </c>
      <c r="B349" t="s">
        <v>2142</v>
      </c>
      <c r="C349">
        <v>26</v>
      </c>
      <c r="E349" s="79">
        <v>43509</v>
      </c>
      <c r="G349" t="s">
        <v>9018</v>
      </c>
    </row>
    <row r="350" spans="1:7">
      <c r="A350" t="s">
        <v>7700</v>
      </c>
      <c r="B350" t="s">
        <v>2143</v>
      </c>
      <c r="C350">
        <v>38</v>
      </c>
      <c r="E350" s="79">
        <v>43509</v>
      </c>
      <c r="G350" t="s">
        <v>9018</v>
      </c>
    </row>
    <row r="351" spans="1:7">
      <c r="A351" t="s">
        <v>7700</v>
      </c>
      <c r="B351" t="s">
        <v>2144</v>
      </c>
      <c r="C351">
        <v>358</v>
      </c>
      <c r="E351" s="79">
        <v>43509</v>
      </c>
      <c r="G351" t="s">
        <v>9018</v>
      </c>
    </row>
    <row r="352" spans="1:7">
      <c r="A352" t="s">
        <v>7700</v>
      </c>
      <c r="B352" t="s">
        <v>2145</v>
      </c>
      <c r="C352">
        <v>296</v>
      </c>
      <c r="E352" s="79">
        <v>43509</v>
      </c>
      <c r="G352" t="s">
        <v>9018</v>
      </c>
    </row>
    <row r="353" spans="1:7">
      <c r="A353" t="s">
        <v>7700</v>
      </c>
      <c r="B353" t="s">
        <v>2146</v>
      </c>
      <c r="C353">
        <v>69</v>
      </c>
      <c r="E353" s="79">
        <v>43509</v>
      </c>
      <c r="G353" t="s">
        <v>9018</v>
      </c>
    </row>
    <row r="354" spans="1:7">
      <c r="A354" t="s">
        <v>7700</v>
      </c>
      <c r="B354" t="s">
        <v>2147</v>
      </c>
      <c r="C354">
        <v>47</v>
      </c>
      <c r="E354" s="79">
        <v>43509</v>
      </c>
      <c r="G354" t="s">
        <v>9018</v>
      </c>
    </row>
    <row r="355" spans="1:7">
      <c r="A355" t="s">
        <v>7700</v>
      </c>
      <c r="B355" t="s">
        <v>2148</v>
      </c>
      <c r="C355">
        <v>190</v>
      </c>
      <c r="E355" s="79">
        <v>43509</v>
      </c>
      <c r="G355" t="s">
        <v>9018</v>
      </c>
    </row>
    <row r="356" spans="1:7">
      <c r="A356" t="s">
        <v>7700</v>
      </c>
      <c r="B356" t="s">
        <v>2149</v>
      </c>
      <c r="C356">
        <v>314</v>
      </c>
      <c r="E356" s="79">
        <v>43509</v>
      </c>
      <c r="G356" t="s">
        <v>9018</v>
      </c>
    </row>
    <row r="357" spans="1:7">
      <c r="A357" t="s">
        <v>7700</v>
      </c>
      <c r="B357" t="s">
        <v>2150</v>
      </c>
      <c r="C357">
        <v>181</v>
      </c>
      <c r="E357" s="79">
        <v>43509</v>
      </c>
      <c r="G357" t="s">
        <v>9018</v>
      </c>
    </row>
    <row r="358" spans="1:7">
      <c r="A358" t="s">
        <v>7700</v>
      </c>
      <c r="B358" t="s">
        <v>2151</v>
      </c>
      <c r="C358">
        <v>177</v>
      </c>
      <c r="E358" s="79">
        <v>43509</v>
      </c>
      <c r="G358" t="s">
        <v>9018</v>
      </c>
    </row>
    <row r="359" spans="1:7">
      <c r="A359" t="s">
        <v>7700</v>
      </c>
      <c r="B359" t="s">
        <v>2152</v>
      </c>
      <c r="C359">
        <v>108</v>
      </c>
      <c r="E359" s="79">
        <v>43509</v>
      </c>
      <c r="G359" t="s">
        <v>9018</v>
      </c>
    </row>
    <row r="360" spans="1:7">
      <c r="A360" t="s">
        <v>7700</v>
      </c>
      <c r="B360" t="s">
        <v>2153</v>
      </c>
      <c r="C360">
        <v>144</v>
      </c>
      <c r="E360" s="79">
        <v>43509</v>
      </c>
      <c r="G360" t="s">
        <v>9018</v>
      </c>
    </row>
    <row r="361" spans="1:7">
      <c r="A361" t="s">
        <v>7700</v>
      </c>
      <c r="B361" t="s">
        <v>2154</v>
      </c>
      <c r="C361">
        <v>115</v>
      </c>
      <c r="E361" s="79">
        <v>43509</v>
      </c>
      <c r="G361" t="s">
        <v>9018</v>
      </c>
    </row>
    <row r="362" spans="1:7">
      <c r="A362" t="s">
        <v>7700</v>
      </c>
      <c r="B362" t="s">
        <v>2155</v>
      </c>
      <c r="C362">
        <v>49</v>
      </c>
      <c r="E362" s="79">
        <v>43509</v>
      </c>
      <c r="G362" t="s">
        <v>9018</v>
      </c>
    </row>
    <row r="363" spans="1:7">
      <c r="A363" t="s">
        <v>7700</v>
      </c>
      <c r="B363" t="s">
        <v>2156</v>
      </c>
      <c r="C363">
        <v>166</v>
      </c>
      <c r="E363" s="79">
        <v>43509</v>
      </c>
      <c r="G363" t="s">
        <v>9018</v>
      </c>
    </row>
    <row r="364" spans="1:7">
      <c r="A364" t="s">
        <v>7700</v>
      </c>
      <c r="B364" t="s">
        <v>2157</v>
      </c>
      <c r="C364">
        <v>260</v>
      </c>
      <c r="E364" s="79">
        <v>43509</v>
      </c>
      <c r="G364" t="s">
        <v>9018</v>
      </c>
    </row>
    <row r="365" spans="1:7">
      <c r="A365" t="s">
        <v>7700</v>
      </c>
      <c r="B365" t="s">
        <v>2158</v>
      </c>
      <c r="C365">
        <v>47</v>
      </c>
      <c r="E365" s="79">
        <v>43509</v>
      </c>
      <c r="G365" t="s">
        <v>9018</v>
      </c>
    </row>
    <row r="366" spans="1:7">
      <c r="A366" t="s">
        <v>7700</v>
      </c>
      <c r="B366" t="s">
        <v>2159</v>
      </c>
      <c r="C366">
        <v>21</v>
      </c>
      <c r="E366" s="79">
        <v>43509</v>
      </c>
      <c r="G366" t="s">
        <v>9018</v>
      </c>
    </row>
    <row r="367" spans="1:7">
      <c r="A367" t="s">
        <v>7700</v>
      </c>
      <c r="B367" t="s">
        <v>2160</v>
      </c>
      <c r="C367">
        <v>302</v>
      </c>
      <c r="E367" s="79">
        <v>43509</v>
      </c>
      <c r="G367" t="s">
        <v>9018</v>
      </c>
    </row>
    <row r="368" spans="1:7">
      <c r="A368" t="s">
        <v>7700</v>
      </c>
      <c r="B368" t="s">
        <v>2161</v>
      </c>
      <c r="C368">
        <v>302</v>
      </c>
      <c r="E368" s="79">
        <v>43509</v>
      </c>
      <c r="G368" t="s">
        <v>9018</v>
      </c>
    </row>
    <row r="369" spans="1:7">
      <c r="A369" t="s">
        <v>7700</v>
      </c>
      <c r="B369" t="s">
        <v>2162</v>
      </c>
      <c r="C369">
        <v>89</v>
      </c>
      <c r="E369" s="79">
        <v>43509</v>
      </c>
      <c r="G369" t="s">
        <v>9018</v>
      </c>
    </row>
    <row r="370" spans="1:7">
      <c r="A370" t="s">
        <v>7700</v>
      </c>
      <c r="B370" t="s">
        <v>2163</v>
      </c>
      <c r="C370">
        <v>297</v>
      </c>
      <c r="E370" s="79">
        <v>43509</v>
      </c>
      <c r="G370" t="s">
        <v>9018</v>
      </c>
    </row>
    <row r="371" spans="1:7">
      <c r="A371" t="s">
        <v>7700</v>
      </c>
      <c r="B371" t="s">
        <v>2164</v>
      </c>
      <c r="C371">
        <v>690</v>
      </c>
      <c r="E371" s="79">
        <v>43509</v>
      </c>
      <c r="G371" t="s">
        <v>9018</v>
      </c>
    </row>
    <row r="372" spans="1:7">
      <c r="A372" t="s">
        <v>7700</v>
      </c>
      <c r="B372" t="s">
        <v>2165</v>
      </c>
      <c r="C372">
        <v>1157</v>
      </c>
      <c r="E372" s="79">
        <v>43509</v>
      </c>
      <c r="G372" t="s">
        <v>9018</v>
      </c>
    </row>
    <row r="373" spans="1:7">
      <c r="A373" t="s">
        <v>7700</v>
      </c>
      <c r="B373" t="s">
        <v>2166</v>
      </c>
      <c r="C373">
        <v>100</v>
      </c>
      <c r="E373" s="79">
        <v>43509</v>
      </c>
      <c r="G373" t="s">
        <v>9018</v>
      </c>
    </row>
    <row r="374" spans="1:7">
      <c r="A374" t="s">
        <v>7700</v>
      </c>
      <c r="B374" t="s">
        <v>2167</v>
      </c>
      <c r="C374">
        <v>103</v>
      </c>
      <c r="E374" s="79">
        <v>43509</v>
      </c>
      <c r="G374" t="s">
        <v>9018</v>
      </c>
    </row>
    <row r="375" spans="1:7">
      <c r="A375" t="s">
        <v>7700</v>
      </c>
      <c r="B375" t="s">
        <v>2168</v>
      </c>
      <c r="C375">
        <v>51</v>
      </c>
      <c r="E375" s="79">
        <v>43509</v>
      </c>
      <c r="G375" t="s">
        <v>9018</v>
      </c>
    </row>
    <row r="376" spans="1:7">
      <c r="A376" t="s">
        <v>7700</v>
      </c>
      <c r="B376" t="s">
        <v>2169</v>
      </c>
      <c r="C376">
        <v>52</v>
      </c>
      <c r="E376" s="79">
        <v>43509</v>
      </c>
      <c r="G376" t="s">
        <v>9018</v>
      </c>
    </row>
    <row r="377" spans="1:7">
      <c r="A377" t="s">
        <v>7700</v>
      </c>
      <c r="B377" t="s">
        <v>2170</v>
      </c>
      <c r="C377">
        <v>71</v>
      </c>
      <c r="E377" s="79">
        <v>43509</v>
      </c>
      <c r="G377" t="s">
        <v>9018</v>
      </c>
    </row>
    <row r="378" spans="1:7">
      <c r="A378" t="s">
        <v>7700</v>
      </c>
      <c r="B378" t="s">
        <v>2171</v>
      </c>
      <c r="C378">
        <v>250</v>
      </c>
      <c r="E378" s="79">
        <v>43509</v>
      </c>
      <c r="G378" t="s">
        <v>9018</v>
      </c>
    </row>
    <row r="379" spans="1:7">
      <c r="A379" t="s">
        <v>7700</v>
      </c>
      <c r="B379" t="s">
        <v>2172</v>
      </c>
      <c r="C379">
        <v>72</v>
      </c>
      <c r="E379" s="79">
        <v>43509</v>
      </c>
      <c r="G379" t="s">
        <v>9018</v>
      </c>
    </row>
    <row r="380" spans="1:7">
      <c r="A380" t="s">
        <v>7700</v>
      </c>
      <c r="B380" t="s">
        <v>2173</v>
      </c>
      <c r="C380">
        <v>90</v>
      </c>
      <c r="E380" s="79">
        <v>43509</v>
      </c>
      <c r="G380" t="s">
        <v>9018</v>
      </c>
    </row>
    <row r="381" spans="1:7">
      <c r="A381" t="s">
        <v>7700</v>
      </c>
      <c r="B381" t="s">
        <v>2174</v>
      </c>
      <c r="C381">
        <v>423</v>
      </c>
      <c r="E381" s="79">
        <v>43509</v>
      </c>
      <c r="G381" t="s">
        <v>9018</v>
      </c>
    </row>
    <row r="382" spans="1:7">
      <c r="A382" t="s">
        <v>7700</v>
      </c>
      <c r="B382" t="s">
        <v>2175</v>
      </c>
      <c r="C382">
        <v>749</v>
      </c>
      <c r="E382" s="79">
        <v>43509</v>
      </c>
      <c r="G382" t="s">
        <v>9018</v>
      </c>
    </row>
    <row r="383" spans="1:7">
      <c r="A383" t="s">
        <v>7700</v>
      </c>
      <c r="B383" t="s">
        <v>2176</v>
      </c>
      <c r="C383">
        <v>183</v>
      </c>
      <c r="E383" s="79">
        <v>43509</v>
      </c>
      <c r="G383" t="s">
        <v>9018</v>
      </c>
    </row>
    <row r="384" spans="1:7">
      <c r="A384" t="s">
        <v>7700</v>
      </c>
      <c r="B384" t="s">
        <v>2177</v>
      </c>
      <c r="C384">
        <v>348</v>
      </c>
      <c r="E384" s="79">
        <v>43509</v>
      </c>
      <c r="G384" t="s">
        <v>9018</v>
      </c>
    </row>
    <row r="385" spans="1:7">
      <c r="A385" t="s">
        <v>7700</v>
      </c>
      <c r="B385" t="s">
        <v>2178</v>
      </c>
      <c r="C385">
        <v>74</v>
      </c>
      <c r="E385" s="79">
        <v>43509</v>
      </c>
      <c r="G385" t="s">
        <v>9018</v>
      </c>
    </row>
    <row r="386" spans="1:7">
      <c r="A386" t="s">
        <v>7700</v>
      </c>
      <c r="B386" t="s">
        <v>2179</v>
      </c>
      <c r="C386">
        <v>81</v>
      </c>
      <c r="E386" s="79">
        <v>43509</v>
      </c>
      <c r="G386" t="s">
        <v>9018</v>
      </c>
    </row>
    <row r="387" spans="1:7">
      <c r="A387" t="s">
        <v>7700</v>
      </c>
      <c r="B387" t="s">
        <v>2180</v>
      </c>
      <c r="C387">
        <v>82</v>
      </c>
      <c r="E387" s="79">
        <v>43509</v>
      </c>
      <c r="G387" t="s">
        <v>9018</v>
      </c>
    </row>
    <row r="388" spans="1:7">
      <c r="A388" t="s">
        <v>7700</v>
      </c>
      <c r="B388" t="s">
        <v>2181</v>
      </c>
      <c r="C388">
        <v>152</v>
      </c>
      <c r="E388" s="79">
        <v>43509</v>
      </c>
      <c r="G388" t="s">
        <v>9018</v>
      </c>
    </row>
    <row r="389" spans="1:7">
      <c r="A389" t="s">
        <v>7700</v>
      </c>
      <c r="B389" t="s">
        <v>2182</v>
      </c>
      <c r="C389">
        <v>35</v>
      </c>
      <c r="E389" s="79">
        <v>43509</v>
      </c>
      <c r="G389" t="s">
        <v>9018</v>
      </c>
    </row>
    <row r="390" spans="1:7">
      <c r="A390" t="s">
        <v>7700</v>
      </c>
      <c r="B390" t="s">
        <v>2183</v>
      </c>
      <c r="C390">
        <v>59</v>
      </c>
      <c r="E390" s="79">
        <v>43509</v>
      </c>
      <c r="G390" t="s">
        <v>9018</v>
      </c>
    </row>
    <row r="391" spans="1:7">
      <c r="A391" t="s">
        <v>7700</v>
      </c>
      <c r="B391" t="s">
        <v>2184</v>
      </c>
      <c r="C391">
        <v>116</v>
      </c>
      <c r="E391" s="79">
        <v>43509</v>
      </c>
      <c r="G391" t="s">
        <v>9018</v>
      </c>
    </row>
    <row r="392" spans="1:7">
      <c r="A392" t="s">
        <v>7700</v>
      </c>
      <c r="B392" t="s">
        <v>2185</v>
      </c>
      <c r="C392">
        <v>106</v>
      </c>
      <c r="E392" s="79">
        <v>43509</v>
      </c>
      <c r="G392" t="s">
        <v>9018</v>
      </c>
    </row>
    <row r="393" spans="1:7">
      <c r="A393" t="s">
        <v>7700</v>
      </c>
      <c r="B393" t="s">
        <v>2186</v>
      </c>
      <c r="C393">
        <v>2</v>
      </c>
      <c r="E393" s="79">
        <v>43509</v>
      </c>
      <c r="G393" t="s">
        <v>9018</v>
      </c>
    </row>
    <row r="394" spans="1:7">
      <c r="A394" t="s">
        <v>7700</v>
      </c>
      <c r="B394" t="s">
        <v>2187</v>
      </c>
      <c r="C394">
        <v>83</v>
      </c>
      <c r="E394" s="79">
        <v>43509</v>
      </c>
      <c r="G394" t="s">
        <v>9018</v>
      </c>
    </row>
    <row r="395" spans="1:7">
      <c r="A395" t="s">
        <v>7700</v>
      </c>
      <c r="B395" t="s">
        <v>2188</v>
      </c>
      <c r="C395">
        <v>271</v>
      </c>
      <c r="E395" s="79">
        <v>43509</v>
      </c>
      <c r="G395" t="s">
        <v>9018</v>
      </c>
    </row>
    <row r="396" spans="1:7">
      <c r="A396" t="s">
        <v>7700</v>
      </c>
      <c r="B396" t="s">
        <v>2189</v>
      </c>
      <c r="C396">
        <v>317</v>
      </c>
      <c r="E396" s="79">
        <v>43509</v>
      </c>
      <c r="G396" t="s">
        <v>9018</v>
      </c>
    </row>
    <row r="397" spans="1:7">
      <c r="A397" t="s">
        <v>7700</v>
      </c>
      <c r="B397" t="s">
        <v>2190</v>
      </c>
      <c r="C397">
        <v>384</v>
      </c>
      <c r="E397" s="79">
        <v>43509</v>
      </c>
      <c r="G397" t="s">
        <v>9018</v>
      </c>
    </row>
    <row r="398" spans="1:7">
      <c r="A398" t="s">
        <v>7700</v>
      </c>
      <c r="B398" t="s">
        <v>2191</v>
      </c>
      <c r="C398">
        <v>275</v>
      </c>
      <c r="E398" s="79">
        <v>43509</v>
      </c>
      <c r="G398" t="s">
        <v>9018</v>
      </c>
    </row>
    <row r="399" spans="1:7">
      <c r="A399" t="s">
        <v>7700</v>
      </c>
      <c r="B399" t="s">
        <v>2192</v>
      </c>
      <c r="C399">
        <v>50</v>
      </c>
      <c r="E399" s="79">
        <v>43509</v>
      </c>
      <c r="G399" t="s">
        <v>9018</v>
      </c>
    </row>
    <row r="400" spans="1:7">
      <c r="A400" t="s">
        <v>7700</v>
      </c>
      <c r="B400" t="s">
        <v>2193</v>
      </c>
      <c r="C400">
        <v>48</v>
      </c>
      <c r="E400" s="79">
        <v>43509</v>
      </c>
      <c r="G400" t="s">
        <v>9018</v>
      </c>
    </row>
    <row r="401" spans="1:7">
      <c r="A401" t="s">
        <v>7700</v>
      </c>
      <c r="B401" t="s">
        <v>2194</v>
      </c>
      <c r="C401">
        <v>23</v>
      </c>
      <c r="E401" s="79">
        <v>43509</v>
      </c>
      <c r="G401" t="s">
        <v>9018</v>
      </c>
    </row>
    <row r="402" spans="1:7">
      <c r="A402" t="s">
        <v>7700</v>
      </c>
      <c r="B402" t="s">
        <v>2195</v>
      </c>
      <c r="C402">
        <v>32</v>
      </c>
      <c r="E402" s="79">
        <v>43509</v>
      </c>
      <c r="G402" t="s">
        <v>9018</v>
      </c>
    </row>
    <row r="403" spans="1:7">
      <c r="A403" t="s">
        <v>7700</v>
      </c>
      <c r="B403" t="s">
        <v>2196</v>
      </c>
      <c r="C403">
        <v>48</v>
      </c>
      <c r="E403" s="79">
        <v>43509</v>
      </c>
      <c r="G403" t="s">
        <v>9018</v>
      </c>
    </row>
    <row r="404" spans="1:7">
      <c r="A404" t="s">
        <v>7700</v>
      </c>
      <c r="B404" t="s">
        <v>2197</v>
      </c>
      <c r="C404">
        <v>39</v>
      </c>
      <c r="E404" s="79">
        <v>43509</v>
      </c>
      <c r="G404" t="s">
        <v>9018</v>
      </c>
    </row>
    <row r="405" spans="1:7">
      <c r="A405" t="s">
        <v>7700</v>
      </c>
      <c r="B405" t="s">
        <v>2198</v>
      </c>
      <c r="C405">
        <v>161</v>
      </c>
      <c r="E405" s="79">
        <v>43509</v>
      </c>
      <c r="G405" t="s">
        <v>9018</v>
      </c>
    </row>
    <row r="406" spans="1:7">
      <c r="A406" t="s">
        <v>7700</v>
      </c>
      <c r="B406" t="s">
        <v>2199</v>
      </c>
      <c r="C406">
        <v>52</v>
      </c>
      <c r="E406" s="79">
        <v>43509</v>
      </c>
      <c r="G406" t="s">
        <v>9018</v>
      </c>
    </row>
    <row r="407" spans="1:7">
      <c r="A407" t="s">
        <v>7700</v>
      </c>
      <c r="B407" t="s">
        <v>2457</v>
      </c>
      <c r="C407">
        <v>16</v>
      </c>
      <c r="E407" s="79">
        <v>43509</v>
      </c>
      <c r="G407" t="s">
        <v>9018</v>
      </c>
    </row>
    <row r="408" spans="1:7">
      <c r="A408" t="s">
        <v>7700</v>
      </c>
      <c r="B408" t="s">
        <v>2458</v>
      </c>
      <c r="C408">
        <v>49</v>
      </c>
      <c r="E408" s="79">
        <v>43509</v>
      </c>
      <c r="G408" t="s">
        <v>9018</v>
      </c>
    </row>
    <row r="409" spans="1:7">
      <c r="A409" t="s">
        <v>7700</v>
      </c>
      <c r="B409" t="s">
        <v>2459</v>
      </c>
      <c r="C409">
        <v>10</v>
      </c>
      <c r="E409" s="79">
        <v>43509</v>
      </c>
      <c r="G409" t="s">
        <v>9018</v>
      </c>
    </row>
    <row r="410" spans="1:7">
      <c r="A410" t="s">
        <v>7700</v>
      </c>
      <c r="B410" t="s">
        <v>2460</v>
      </c>
      <c r="C410">
        <v>26</v>
      </c>
      <c r="E410" s="79">
        <v>43509</v>
      </c>
      <c r="G410" t="s">
        <v>9018</v>
      </c>
    </row>
    <row r="411" spans="1:7">
      <c r="A411" t="s">
        <v>7700</v>
      </c>
      <c r="B411" t="s">
        <v>2461</v>
      </c>
      <c r="C411">
        <v>31</v>
      </c>
      <c r="E411" s="79">
        <v>43509</v>
      </c>
      <c r="G411" t="s">
        <v>9018</v>
      </c>
    </row>
    <row r="412" spans="1:7">
      <c r="A412" t="s">
        <v>7700</v>
      </c>
      <c r="B412" t="s">
        <v>2462</v>
      </c>
      <c r="C412">
        <v>34</v>
      </c>
      <c r="E412" s="79">
        <v>43509</v>
      </c>
      <c r="G412" t="s">
        <v>9018</v>
      </c>
    </row>
    <row r="413" spans="1:7">
      <c r="A413" t="s">
        <v>7700</v>
      </c>
      <c r="B413" t="s">
        <v>2463</v>
      </c>
      <c r="C413">
        <v>24</v>
      </c>
      <c r="E413" s="79">
        <v>43509</v>
      </c>
      <c r="G413" t="s">
        <v>9018</v>
      </c>
    </row>
    <row r="414" spans="1:7">
      <c r="A414" t="s">
        <v>7700</v>
      </c>
      <c r="B414" t="s">
        <v>2464</v>
      </c>
      <c r="C414">
        <v>61</v>
      </c>
      <c r="E414" s="79">
        <v>43509</v>
      </c>
      <c r="G414" t="s">
        <v>9018</v>
      </c>
    </row>
    <row r="415" spans="1:7">
      <c r="A415" t="s">
        <v>7700</v>
      </c>
      <c r="B415" t="s">
        <v>2465</v>
      </c>
      <c r="C415">
        <v>51</v>
      </c>
      <c r="E415" s="79">
        <v>43509</v>
      </c>
      <c r="G415" t="s">
        <v>9018</v>
      </c>
    </row>
    <row r="416" spans="1:7">
      <c r="A416" t="s">
        <v>7700</v>
      </c>
      <c r="B416" t="s">
        <v>2466</v>
      </c>
      <c r="C416">
        <v>115</v>
      </c>
      <c r="E416" s="79">
        <v>43509</v>
      </c>
      <c r="G416" t="s">
        <v>9018</v>
      </c>
    </row>
    <row r="417" spans="1:7">
      <c r="A417" t="s">
        <v>7700</v>
      </c>
      <c r="B417" t="s">
        <v>2467</v>
      </c>
      <c r="C417">
        <v>46</v>
      </c>
      <c r="E417" s="79">
        <v>43509</v>
      </c>
      <c r="G417" t="s">
        <v>9018</v>
      </c>
    </row>
    <row r="418" spans="1:7">
      <c r="A418" t="s">
        <v>7700</v>
      </c>
      <c r="B418" t="s">
        <v>2468</v>
      </c>
      <c r="C418">
        <v>96</v>
      </c>
      <c r="E418" s="79">
        <v>43509</v>
      </c>
      <c r="G418" t="s">
        <v>9018</v>
      </c>
    </row>
    <row r="419" spans="1:7">
      <c r="A419" t="s">
        <v>7700</v>
      </c>
      <c r="B419" t="s">
        <v>2469</v>
      </c>
      <c r="C419">
        <v>17</v>
      </c>
      <c r="E419" s="79">
        <v>43509</v>
      </c>
      <c r="G419" t="s">
        <v>9018</v>
      </c>
    </row>
    <row r="420" spans="1:7">
      <c r="A420" t="s">
        <v>7700</v>
      </c>
      <c r="B420" t="s">
        <v>2470</v>
      </c>
      <c r="C420">
        <v>38</v>
      </c>
      <c r="E420" s="79">
        <v>43509</v>
      </c>
      <c r="G420" t="s">
        <v>9018</v>
      </c>
    </row>
    <row r="421" spans="1:7">
      <c r="A421" t="s">
        <v>7700</v>
      </c>
      <c r="B421" t="s">
        <v>2471</v>
      </c>
      <c r="C421">
        <v>43</v>
      </c>
      <c r="E421" s="79">
        <v>43509</v>
      </c>
      <c r="G421" t="s">
        <v>9018</v>
      </c>
    </row>
    <row r="422" spans="1:7">
      <c r="A422" t="s">
        <v>7700</v>
      </c>
      <c r="B422" t="s">
        <v>2472</v>
      </c>
      <c r="C422">
        <v>35</v>
      </c>
      <c r="E422" s="79">
        <v>43509</v>
      </c>
      <c r="G422" t="s">
        <v>9018</v>
      </c>
    </row>
    <row r="423" spans="1:7">
      <c r="A423" t="s">
        <v>7700</v>
      </c>
      <c r="B423" t="s">
        <v>2473</v>
      </c>
      <c r="C423">
        <v>1</v>
      </c>
      <c r="E423" s="79">
        <v>43509</v>
      </c>
      <c r="G423" t="s">
        <v>9018</v>
      </c>
    </row>
    <row r="424" spans="1:7">
      <c r="A424" t="s">
        <v>7700</v>
      </c>
      <c r="B424" t="s">
        <v>2474</v>
      </c>
      <c r="C424">
        <v>1</v>
      </c>
      <c r="E424" s="79">
        <v>43509</v>
      </c>
      <c r="G424" t="s">
        <v>9018</v>
      </c>
    </row>
    <row r="425" spans="1:7">
      <c r="A425" t="s">
        <v>7700</v>
      </c>
      <c r="B425" t="s">
        <v>2740</v>
      </c>
      <c r="C425">
        <v>83</v>
      </c>
      <c r="E425" s="79">
        <v>43509</v>
      </c>
      <c r="G425" t="s">
        <v>9018</v>
      </c>
    </row>
    <row r="426" spans="1:7">
      <c r="A426" t="s">
        <v>7700</v>
      </c>
      <c r="B426" t="s">
        <v>2741</v>
      </c>
      <c r="C426">
        <v>64</v>
      </c>
      <c r="E426" s="79">
        <v>43509</v>
      </c>
      <c r="G426" t="s">
        <v>9018</v>
      </c>
    </row>
    <row r="427" spans="1:7">
      <c r="A427" t="s">
        <v>7700</v>
      </c>
      <c r="B427" t="s">
        <v>2742</v>
      </c>
      <c r="C427">
        <v>78</v>
      </c>
      <c r="E427" s="79">
        <v>43509</v>
      </c>
      <c r="G427" t="s">
        <v>9018</v>
      </c>
    </row>
    <row r="428" spans="1:7">
      <c r="A428" t="s">
        <v>7700</v>
      </c>
      <c r="B428" t="s">
        <v>2743</v>
      </c>
      <c r="C428">
        <v>56</v>
      </c>
      <c r="E428" s="79">
        <v>43509</v>
      </c>
      <c r="G428" t="s">
        <v>9018</v>
      </c>
    </row>
    <row r="429" spans="1:7">
      <c r="A429" t="s">
        <v>7700</v>
      </c>
      <c r="B429" t="s">
        <v>2744</v>
      </c>
      <c r="C429">
        <v>53</v>
      </c>
      <c r="E429" s="79">
        <v>43509</v>
      </c>
      <c r="G429" t="s">
        <v>9018</v>
      </c>
    </row>
    <row r="430" spans="1:7">
      <c r="A430" t="s">
        <v>7700</v>
      </c>
      <c r="B430" t="s">
        <v>2745</v>
      </c>
      <c r="C430">
        <v>93</v>
      </c>
      <c r="E430" s="79">
        <v>43509</v>
      </c>
      <c r="G430" t="s">
        <v>9018</v>
      </c>
    </row>
    <row r="431" spans="1:7">
      <c r="A431" t="s">
        <v>7700</v>
      </c>
      <c r="B431" t="s">
        <v>2746</v>
      </c>
      <c r="C431">
        <v>0</v>
      </c>
      <c r="E431" s="79">
        <v>43509</v>
      </c>
      <c r="G431" t="s">
        <v>9018</v>
      </c>
    </row>
    <row r="432" spans="1:7">
      <c r="A432" t="s">
        <v>7700</v>
      </c>
      <c r="B432" t="s">
        <v>2747</v>
      </c>
      <c r="C432">
        <v>91</v>
      </c>
      <c r="E432" s="79">
        <v>43509</v>
      </c>
      <c r="G432" t="s">
        <v>9018</v>
      </c>
    </row>
    <row r="433" spans="1:7">
      <c r="A433" t="s">
        <v>7700</v>
      </c>
      <c r="B433" t="s">
        <v>2748</v>
      </c>
      <c r="C433">
        <v>71</v>
      </c>
      <c r="E433" s="79">
        <v>43509</v>
      </c>
      <c r="G433" t="s">
        <v>9018</v>
      </c>
    </row>
    <row r="434" spans="1:7">
      <c r="A434" t="s">
        <v>7700</v>
      </c>
      <c r="B434" t="s">
        <v>2749</v>
      </c>
      <c r="C434">
        <v>78</v>
      </c>
      <c r="E434" s="79">
        <v>43509</v>
      </c>
      <c r="G434" t="s">
        <v>9018</v>
      </c>
    </row>
    <row r="435" spans="1:7">
      <c r="A435" t="s">
        <v>7700</v>
      </c>
      <c r="B435" t="s">
        <v>2751</v>
      </c>
      <c r="C435">
        <v>50</v>
      </c>
      <c r="E435" s="79">
        <v>43509</v>
      </c>
      <c r="G435" t="s">
        <v>9018</v>
      </c>
    </row>
    <row r="436" spans="1:7">
      <c r="A436" t="s">
        <v>7700</v>
      </c>
      <c r="B436" t="s">
        <v>2752</v>
      </c>
      <c r="C436">
        <v>45</v>
      </c>
      <c r="E436" s="79">
        <v>43509</v>
      </c>
      <c r="G436" t="s">
        <v>9018</v>
      </c>
    </row>
    <row r="437" spans="1:7">
      <c r="A437" t="s">
        <v>7700</v>
      </c>
      <c r="B437" t="s">
        <v>2753</v>
      </c>
      <c r="C437">
        <v>1</v>
      </c>
      <c r="E437" s="79">
        <v>43509</v>
      </c>
      <c r="G437" t="s">
        <v>9018</v>
      </c>
    </row>
    <row r="438" spans="1:7">
      <c r="A438" t="s">
        <v>7700</v>
      </c>
      <c r="B438" t="s">
        <v>2754</v>
      </c>
      <c r="C438">
        <v>64</v>
      </c>
      <c r="E438" s="79">
        <v>43509</v>
      </c>
      <c r="G438" t="s">
        <v>9018</v>
      </c>
    </row>
    <row r="439" spans="1:7">
      <c r="A439" t="s">
        <v>7700</v>
      </c>
      <c r="B439" t="s">
        <v>2756</v>
      </c>
      <c r="C439">
        <v>172</v>
      </c>
      <c r="E439" s="79">
        <v>43509</v>
      </c>
      <c r="G439" t="s">
        <v>9018</v>
      </c>
    </row>
    <row r="440" spans="1:7">
      <c r="A440" t="s">
        <v>7700</v>
      </c>
      <c r="B440" t="s">
        <v>2757</v>
      </c>
      <c r="C440">
        <v>84</v>
      </c>
      <c r="E440" s="79">
        <v>43509</v>
      </c>
      <c r="G440" t="s">
        <v>9018</v>
      </c>
    </row>
    <row r="441" spans="1:7">
      <c r="A441" t="s">
        <v>7700</v>
      </c>
      <c r="B441" t="s">
        <v>2758</v>
      </c>
      <c r="C441">
        <v>105</v>
      </c>
      <c r="E441" s="79">
        <v>43509</v>
      </c>
      <c r="G441" t="s">
        <v>9018</v>
      </c>
    </row>
    <row r="442" spans="1:7">
      <c r="A442" t="s">
        <v>7700</v>
      </c>
      <c r="B442" t="s">
        <v>2759</v>
      </c>
      <c r="C442">
        <v>139</v>
      </c>
      <c r="E442" s="79">
        <v>43509</v>
      </c>
      <c r="G442" t="s">
        <v>9018</v>
      </c>
    </row>
    <row r="443" spans="1:7">
      <c r="A443" t="s">
        <v>7700</v>
      </c>
      <c r="B443" t="s">
        <v>2760</v>
      </c>
      <c r="C443">
        <v>521</v>
      </c>
      <c r="E443" s="79">
        <v>43509</v>
      </c>
      <c r="G443" t="s">
        <v>9018</v>
      </c>
    </row>
    <row r="444" spans="1:7">
      <c r="A444" t="s">
        <v>7700</v>
      </c>
      <c r="B444" t="s">
        <v>2761</v>
      </c>
      <c r="C444">
        <v>53</v>
      </c>
      <c r="E444" s="79">
        <v>43509</v>
      </c>
      <c r="G444" t="s">
        <v>9018</v>
      </c>
    </row>
    <row r="445" spans="1:7">
      <c r="A445" t="s">
        <v>7700</v>
      </c>
      <c r="B445" t="s">
        <v>2762</v>
      </c>
      <c r="C445">
        <v>33</v>
      </c>
      <c r="E445" s="79">
        <v>43509</v>
      </c>
      <c r="G445" t="s">
        <v>9018</v>
      </c>
    </row>
    <row r="446" spans="1:7">
      <c r="A446" t="s">
        <v>7700</v>
      </c>
      <c r="B446" t="s">
        <v>2763</v>
      </c>
      <c r="C446">
        <v>40</v>
      </c>
      <c r="E446" s="79">
        <v>43509</v>
      </c>
      <c r="G446" t="s">
        <v>9018</v>
      </c>
    </row>
    <row r="447" spans="1:7">
      <c r="A447" t="s">
        <v>7700</v>
      </c>
      <c r="B447" t="s">
        <v>2764</v>
      </c>
      <c r="C447">
        <v>78</v>
      </c>
      <c r="E447" s="79">
        <v>43509</v>
      </c>
      <c r="G447" t="s">
        <v>9018</v>
      </c>
    </row>
    <row r="448" spans="1:7">
      <c r="A448" t="s">
        <v>7700</v>
      </c>
      <c r="B448" t="s">
        <v>2765</v>
      </c>
      <c r="C448">
        <v>92</v>
      </c>
      <c r="E448" s="79">
        <v>43509</v>
      </c>
      <c r="G448" t="s">
        <v>9018</v>
      </c>
    </row>
    <row r="449" spans="1:7">
      <c r="A449" t="s">
        <v>7700</v>
      </c>
      <c r="B449" t="s">
        <v>2766</v>
      </c>
      <c r="C449">
        <v>87</v>
      </c>
      <c r="E449" s="79">
        <v>43509</v>
      </c>
      <c r="G449" t="s">
        <v>9018</v>
      </c>
    </row>
    <row r="450" spans="1:7">
      <c r="A450" t="s">
        <v>7700</v>
      </c>
      <c r="B450" t="s">
        <v>2767</v>
      </c>
      <c r="C450">
        <v>46</v>
      </c>
      <c r="E450" s="79">
        <v>43509</v>
      </c>
      <c r="G450" t="s">
        <v>9018</v>
      </c>
    </row>
    <row r="451" spans="1:7">
      <c r="A451" t="s">
        <v>7700</v>
      </c>
      <c r="B451" t="s">
        <v>2768</v>
      </c>
      <c r="C451">
        <v>59</v>
      </c>
      <c r="E451" s="79">
        <v>43509</v>
      </c>
      <c r="G451" t="s">
        <v>9018</v>
      </c>
    </row>
    <row r="452" spans="1:7">
      <c r="A452" t="s">
        <v>7700</v>
      </c>
      <c r="B452" t="s">
        <v>2772</v>
      </c>
      <c r="C452">
        <v>627</v>
      </c>
      <c r="E452" s="79">
        <v>43509</v>
      </c>
      <c r="G452" t="s">
        <v>9018</v>
      </c>
    </row>
    <row r="453" spans="1:7">
      <c r="A453" t="s">
        <v>7700</v>
      </c>
      <c r="B453" t="s">
        <v>2773</v>
      </c>
      <c r="C453">
        <v>84</v>
      </c>
      <c r="E453" s="79">
        <v>43509</v>
      </c>
      <c r="G453" t="s">
        <v>9018</v>
      </c>
    </row>
    <row r="454" spans="1:7">
      <c r="A454" t="s">
        <v>7700</v>
      </c>
      <c r="B454" t="s">
        <v>2774</v>
      </c>
      <c r="C454">
        <v>93</v>
      </c>
      <c r="E454" s="79">
        <v>43509</v>
      </c>
      <c r="G454" t="s">
        <v>9018</v>
      </c>
    </row>
    <row r="455" spans="1:7">
      <c r="A455" t="s">
        <v>7700</v>
      </c>
      <c r="B455" t="s">
        <v>2775</v>
      </c>
      <c r="C455">
        <v>98</v>
      </c>
      <c r="E455" s="79">
        <v>43509</v>
      </c>
      <c r="G455" t="s">
        <v>9018</v>
      </c>
    </row>
    <row r="456" spans="1:7">
      <c r="A456" t="s">
        <v>7700</v>
      </c>
      <c r="B456" t="s">
        <v>2776</v>
      </c>
      <c r="C456">
        <v>128</v>
      </c>
      <c r="E456" s="79">
        <v>43509</v>
      </c>
      <c r="G456" t="s">
        <v>9018</v>
      </c>
    </row>
    <row r="457" spans="1:7">
      <c r="A457" t="s">
        <v>7700</v>
      </c>
      <c r="B457" t="s">
        <v>2777</v>
      </c>
      <c r="C457">
        <v>26</v>
      </c>
      <c r="E457" s="79">
        <v>43509</v>
      </c>
      <c r="G457" t="s">
        <v>9018</v>
      </c>
    </row>
    <row r="458" spans="1:7">
      <c r="A458" t="s">
        <v>7700</v>
      </c>
      <c r="B458" t="s">
        <v>2778</v>
      </c>
      <c r="C458">
        <v>83</v>
      </c>
      <c r="E458" s="79">
        <v>43509</v>
      </c>
      <c r="G458" t="s">
        <v>9018</v>
      </c>
    </row>
    <row r="459" spans="1:7">
      <c r="A459" t="s">
        <v>7700</v>
      </c>
      <c r="B459" t="s">
        <v>2779</v>
      </c>
      <c r="C459">
        <v>53</v>
      </c>
      <c r="E459" s="79">
        <v>43509</v>
      </c>
      <c r="G459" t="s">
        <v>9018</v>
      </c>
    </row>
    <row r="460" spans="1:7">
      <c r="A460" t="s">
        <v>7700</v>
      </c>
      <c r="B460" t="s">
        <v>2780</v>
      </c>
      <c r="C460">
        <v>93</v>
      </c>
      <c r="E460" s="79">
        <v>43509</v>
      </c>
      <c r="G460" t="s">
        <v>9018</v>
      </c>
    </row>
    <row r="461" spans="1:7">
      <c r="A461" t="s">
        <v>7700</v>
      </c>
      <c r="B461" t="s">
        <v>2781</v>
      </c>
      <c r="C461">
        <v>1</v>
      </c>
      <c r="E461" s="79">
        <v>43509</v>
      </c>
      <c r="G461" t="s">
        <v>9018</v>
      </c>
    </row>
    <row r="462" spans="1:7">
      <c r="A462" t="s">
        <v>7700</v>
      </c>
      <c r="B462" t="s">
        <v>2783</v>
      </c>
      <c r="C462">
        <v>210</v>
      </c>
      <c r="E462" s="79">
        <v>43509</v>
      </c>
      <c r="G462" t="s">
        <v>9018</v>
      </c>
    </row>
    <row r="463" spans="1:7">
      <c r="A463" t="s">
        <v>7700</v>
      </c>
      <c r="B463" t="s">
        <v>2784</v>
      </c>
      <c r="C463">
        <v>396</v>
      </c>
      <c r="E463" s="79">
        <v>43509</v>
      </c>
      <c r="G463" t="s">
        <v>9018</v>
      </c>
    </row>
    <row r="464" spans="1:7">
      <c r="A464" t="s">
        <v>7700</v>
      </c>
      <c r="B464" t="s">
        <v>2785</v>
      </c>
      <c r="C464">
        <v>77</v>
      </c>
      <c r="E464" s="79">
        <v>43509</v>
      </c>
      <c r="G464" t="s">
        <v>9018</v>
      </c>
    </row>
    <row r="465" spans="1:7">
      <c r="A465" t="s">
        <v>7700</v>
      </c>
      <c r="B465" t="s">
        <v>2786</v>
      </c>
      <c r="C465">
        <v>179</v>
      </c>
      <c r="E465" s="79">
        <v>43509</v>
      </c>
      <c r="G465" t="s">
        <v>9018</v>
      </c>
    </row>
    <row r="466" spans="1:7">
      <c r="A466" t="s">
        <v>7700</v>
      </c>
      <c r="B466" t="s">
        <v>2787</v>
      </c>
      <c r="C466">
        <v>1</v>
      </c>
      <c r="E466" s="79">
        <v>43509</v>
      </c>
      <c r="G466" t="s">
        <v>9018</v>
      </c>
    </row>
    <row r="467" spans="1:7">
      <c r="A467" t="s">
        <v>7700</v>
      </c>
      <c r="B467" t="s">
        <v>2788</v>
      </c>
      <c r="C467">
        <v>12</v>
      </c>
      <c r="E467" s="79">
        <v>43509</v>
      </c>
      <c r="G467" t="s">
        <v>9018</v>
      </c>
    </row>
    <row r="468" spans="1:7">
      <c r="A468" t="s">
        <v>7700</v>
      </c>
      <c r="B468" t="s">
        <v>2789</v>
      </c>
      <c r="C468">
        <v>78</v>
      </c>
      <c r="E468" s="79">
        <v>43509</v>
      </c>
      <c r="G468" t="s">
        <v>9018</v>
      </c>
    </row>
    <row r="469" spans="1:7">
      <c r="A469" t="s">
        <v>7700</v>
      </c>
      <c r="B469" t="s">
        <v>2790</v>
      </c>
      <c r="C469">
        <v>436</v>
      </c>
      <c r="E469" s="79">
        <v>43509</v>
      </c>
      <c r="G469" t="s">
        <v>9018</v>
      </c>
    </row>
    <row r="470" spans="1:7">
      <c r="A470" t="s">
        <v>7700</v>
      </c>
      <c r="B470" t="s">
        <v>2791</v>
      </c>
      <c r="C470">
        <v>133</v>
      </c>
      <c r="E470" s="79">
        <v>43509</v>
      </c>
      <c r="G470" t="s">
        <v>9018</v>
      </c>
    </row>
    <row r="471" spans="1:7">
      <c r="A471" t="s">
        <v>7700</v>
      </c>
      <c r="B471" t="s">
        <v>2792</v>
      </c>
      <c r="C471">
        <v>155</v>
      </c>
      <c r="E471" s="79">
        <v>43509</v>
      </c>
      <c r="G471" t="s">
        <v>9018</v>
      </c>
    </row>
    <row r="472" spans="1:7">
      <c r="A472" t="s">
        <v>7700</v>
      </c>
      <c r="B472" t="s">
        <v>2793</v>
      </c>
      <c r="C472">
        <v>66</v>
      </c>
      <c r="E472" s="79">
        <v>43509</v>
      </c>
      <c r="G472" t="s">
        <v>9018</v>
      </c>
    </row>
    <row r="473" spans="1:7">
      <c r="A473" t="s">
        <v>7700</v>
      </c>
      <c r="B473" t="s">
        <v>2794</v>
      </c>
      <c r="C473">
        <v>85</v>
      </c>
      <c r="E473" s="79">
        <v>43509</v>
      </c>
      <c r="G473" t="s">
        <v>9018</v>
      </c>
    </row>
    <row r="474" spans="1:7">
      <c r="A474" t="s">
        <v>7700</v>
      </c>
      <c r="B474" t="s">
        <v>2795</v>
      </c>
      <c r="C474">
        <v>174</v>
      </c>
      <c r="E474" s="79">
        <v>43509</v>
      </c>
      <c r="G474" t="s">
        <v>9018</v>
      </c>
    </row>
    <row r="475" spans="1:7">
      <c r="A475" t="s">
        <v>7700</v>
      </c>
      <c r="B475" t="s">
        <v>2796</v>
      </c>
      <c r="C475">
        <v>437</v>
      </c>
      <c r="E475" s="79">
        <v>43509</v>
      </c>
      <c r="G475" t="s">
        <v>9018</v>
      </c>
    </row>
    <row r="476" spans="1:7">
      <c r="A476" t="s">
        <v>7700</v>
      </c>
      <c r="B476" t="s">
        <v>2797</v>
      </c>
      <c r="C476">
        <v>305</v>
      </c>
      <c r="E476" s="79">
        <v>43509</v>
      </c>
      <c r="G476" t="s">
        <v>9018</v>
      </c>
    </row>
    <row r="477" spans="1:7">
      <c r="A477" t="s">
        <v>7700</v>
      </c>
      <c r="B477" t="s">
        <v>2798</v>
      </c>
      <c r="C477">
        <v>241</v>
      </c>
      <c r="E477" s="79">
        <v>43509</v>
      </c>
      <c r="G477" t="s">
        <v>9018</v>
      </c>
    </row>
    <row r="478" spans="1:7">
      <c r="A478" t="s">
        <v>7700</v>
      </c>
      <c r="B478" t="s">
        <v>2799</v>
      </c>
      <c r="C478">
        <v>53</v>
      </c>
      <c r="E478" s="79">
        <v>43509</v>
      </c>
      <c r="G478" t="s">
        <v>9018</v>
      </c>
    </row>
    <row r="479" spans="1:7">
      <c r="A479" t="s">
        <v>7700</v>
      </c>
      <c r="B479" t="s">
        <v>2800</v>
      </c>
      <c r="C479">
        <v>468</v>
      </c>
      <c r="E479" s="79">
        <v>43509</v>
      </c>
      <c r="G479" t="s">
        <v>9018</v>
      </c>
    </row>
    <row r="480" spans="1:7">
      <c r="A480" t="s">
        <v>7700</v>
      </c>
      <c r="B480" t="s">
        <v>2801</v>
      </c>
      <c r="C480">
        <v>48</v>
      </c>
      <c r="E480" s="79">
        <v>43509</v>
      </c>
      <c r="G480" t="s">
        <v>9018</v>
      </c>
    </row>
    <row r="481" spans="1:7">
      <c r="A481" t="s">
        <v>7700</v>
      </c>
      <c r="B481" t="s">
        <v>2802</v>
      </c>
      <c r="C481">
        <v>25</v>
      </c>
      <c r="E481" s="79">
        <v>43509</v>
      </c>
      <c r="G481" t="s">
        <v>9018</v>
      </c>
    </row>
    <row r="482" spans="1:7">
      <c r="A482" t="s">
        <v>7700</v>
      </c>
      <c r="B482" t="s">
        <v>2803</v>
      </c>
      <c r="C482">
        <v>75</v>
      </c>
      <c r="E482" s="79">
        <v>43509</v>
      </c>
      <c r="G482" t="s">
        <v>9018</v>
      </c>
    </row>
    <row r="483" spans="1:7">
      <c r="A483" t="s">
        <v>7700</v>
      </c>
      <c r="B483" t="s">
        <v>2804</v>
      </c>
      <c r="C483">
        <v>366</v>
      </c>
      <c r="E483" s="79">
        <v>43509</v>
      </c>
      <c r="G483" t="s">
        <v>9018</v>
      </c>
    </row>
    <row r="484" spans="1:7">
      <c r="A484" t="s">
        <v>7700</v>
      </c>
      <c r="B484" t="s">
        <v>2805</v>
      </c>
      <c r="C484">
        <v>238</v>
      </c>
      <c r="E484" s="79">
        <v>43509</v>
      </c>
      <c r="G484" t="s">
        <v>9018</v>
      </c>
    </row>
    <row r="485" spans="1:7">
      <c r="A485" t="s">
        <v>7700</v>
      </c>
      <c r="B485" t="s">
        <v>2806</v>
      </c>
      <c r="C485">
        <v>280</v>
      </c>
      <c r="E485" s="79">
        <v>43509</v>
      </c>
      <c r="G485" t="s">
        <v>9018</v>
      </c>
    </row>
    <row r="486" spans="1:7">
      <c r="A486" t="s">
        <v>7700</v>
      </c>
      <c r="B486" t="s">
        <v>2807</v>
      </c>
      <c r="C486">
        <v>299</v>
      </c>
      <c r="E486" s="79">
        <v>43509</v>
      </c>
      <c r="G486" t="s">
        <v>9018</v>
      </c>
    </row>
    <row r="487" spans="1:7">
      <c r="A487" t="s">
        <v>7700</v>
      </c>
      <c r="B487" t="s">
        <v>2808</v>
      </c>
      <c r="C487">
        <v>374</v>
      </c>
      <c r="E487" s="79">
        <v>43509</v>
      </c>
      <c r="G487" t="s">
        <v>9018</v>
      </c>
    </row>
    <row r="488" spans="1:7">
      <c r="A488" t="s">
        <v>7700</v>
      </c>
      <c r="B488" t="s">
        <v>2809</v>
      </c>
      <c r="C488">
        <v>172</v>
      </c>
      <c r="E488" s="79">
        <v>43509</v>
      </c>
      <c r="G488" t="s">
        <v>9018</v>
      </c>
    </row>
    <row r="489" spans="1:7">
      <c r="A489" t="s">
        <v>7700</v>
      </c>
      <c r="B489" t="s">
        <v>2810</v>
      </c>
      <c r="C489">
        <v>196</v>
      </c>
      <c r="E489" s="79">
        <v>43509</v>
      </c>
      <c r="G489" t="s">
        <v>9018</v>
      </c>
    </row>
    <row r="490" spans="1:7">
      <c r="A490" t="s">
        <v>7700</v>
      </c>
      <c r="B490" t="s">
        <v>2811</v>
      </c>
      <c r="C490">
        <v>68</v>
      </c>
      <c r="E490" s="79">
        <v>43509</v>
      </c>
      <c r="G490" t="s">
        <v>9018</v>
      </c>
    </row>
    <row r="491" spans="1:7">
      <c r="A491" t="s">
        <v>7700</v>
      </c>
      <c r="B491" t="s">
        <v>2812</v>
      </c>
      <c r="C491">
        <v>189</v>
      </c>
      <c r="E491" s="79">
        <v>43509</v>
      </c>
      <c r="G491" t="s">
        <v>9018</v>
      </c>
    </row>
    <row r="492" spans="1:7">
      <c r="A492" t="s">
        <v>7700</v>
      </c>
      <c r="B492" t="s">
        <v>2813</v>
      </c>
      <c r="C492">
        <v>95</v>
      </c>
      <c r="E492" s="79">
        <v>43509</v>
      </c>
      <c r="G492" t="s">
        <v>9018</v>
      </c>
    </row>
    <row r="493" spans="1:7">
      <c r="A493" t="s">
        <v>7700</v>
      </c>
      <c r="B493" t="s">
        <v>2814</v>
      </c>
      <c r="C493">
        <v>97</v>
      </c>
      <c r="E493" s="79">
        <v>43509</v>
      </c>
      <c r="G493" t="s">
        <v>9018</v>
      </c>
    </row>
    <row r="494" spans="1:7">
      <c r="A494" t="s">
        <v>7700</v>
      </c>
      <c r="B494" t="s">
        <v>3183</v>
      </c>
      <c r="C494">
        <v>41</v>
      </c>
      <c r="E494" s="79">
        <v>43509</v>
      </c>
      <c r="G494" t="s">
        <v>9018</v>
      </c>
    </row>
    <row r="495" spans="1:7">
      <c r="A495" t="s">
        <v>7700</v>
      </c>
      <c r="B495" t="s">
        <v>3184</v>
      </c>
      <c r="C495">
        <v>117</v>
      </c>
      <c r="E495" s="79">
        <v>43509</v>
      </c>
      <c r="G495" t="s">
        <v>9018</v>
      </c>
    </row>
    <row r="496" spans="1:7">
      <c r="A496" t="s">
        <v>7700</v>
      </c>
      <c r="B496" t="s">
        <v>3185</v>
      </c>
      <c r="C496">
        <v>30</v>
      </c>
      <c r="E496" s="79">
        <v>43509</v>
      </c>
      <c r="G496" t="s">
        <v>9018</v>
      </c>
    </row>
    <row r="497" spans="1:7">
      <c r="A497" t="s">
        <v>7700</v>
      </c>
      <c r="B497" t="s">
        <v>3186</v>
      </c>
      <c r="C497">
        <v>45</v>
      </c>
      <c r="E497" s="79">
        <v>43509</v>
      </c>
      <c r="G497" t="s">
        <v>9018</v>
      </c>
    </row>
    <row r="498" spans="1:7">
      <c r="A498" t="s">
        <v>7700</v>
      </c>
      <c r="B498" t="s">
        <v>3187</v>
      </c>
      <c r="C498">
        <v>34</v>
      </c>
      <c r="E498" s="79">
        <v>43509</v>
      </c>
      <c r="G498" t="s">
        <v>9018</v>
      </c>
    </row>
    <row r="499" spans="1:7">
      <c r="A499" t="s">
        <v>7700</v>
      </c>
      <c r="B499" t="s">
        <v>3188</v>
      </c>
      <c r="C499">
        <v>28</v>
      </c>
      <c r="E499" s="79">
        <v>43509</v>
      </c>
      <c r="G499" t="s">
        <v>9018</v>
      </c>
    </row>
    <row r="500" spans="1:7">
      <c r="A500" t="s">
        <v>7700</v>
      </c>
      <c r="B500" t="s">
        <v>3189</v>
      </c>
      <c r="C500">
        <v>39</v>
      </c>
      <c r="E500" s="79">
        <v>43509</v>
      </c>
      <c r="G500" t="s">
        <v>9018</v>
      </c>
    </row>
    <row r="501" spans="1:7">
      <c r="A501" t="s">
        <v>7700</v>
      </c>
      <c r="B501" t="s">
        <v>3190</v>
      </c>
      <c r="C501">
        <v>37</v>
      </c>
      <c r="E501" s="79">
        <v>43509</v>
      </c>
      <c r="G501" t="s">
        <v>9018</v>
      </c>
    </row>
    <row r="502" spans="1:7">
      <c r="A502" t="s">
        <v>7700</v>
      </c>
      <c r="B502" t="s">
        <v>3191</v>
      </c>
      <c r="C502">
        <v>126</v>
      </c>
      <c r="E502" s="79">
        <v>43509</v>
      </c>
      <c r="G502" t="s">
        <v>9018</v>
      </c>
    </row>
    <row r="503" spans="1:7">
      <c r="A503" t="s">
        <v>7700</v>
      </c>
      <c r="B503" t="s">
        <v>3192</v>
      </c>
      <c r="C503">
        <v>37</v>
      </c>
      <c r="E503" s="79">
        <v>43509</v>
      </c>
      <c r="G503" t="s">
        <v>9018</v>
      </c>
    </row>
    <row r="504" spans="1:7">
      <c r="A504" t="s">
        <v>7700</v>
      </c>
      <c r="B504" t="s">
        <v>3193</v>
      </c>
      <c r="C504">
        <v>0</v>
      </c>
      <c r="E504" s="79">
        <v>43509</v>
      </c>
      <c r="G504" t="s">
        <v>9018</v>
      </c>
    </row>
    <row r="505" spans="1:7">
      <c r="A505" t="s">
        <v>7700</v>
      </c>
      <c r="B505" t="s">
        <v>3194</v>
      </c>
      <c r="C505">
        <v>61</v>
      </c>
      <c r="E505" s="79">
        <v>43509</v>
      </c>
      <c r="G505" t="s">
        <v>9018</v>
      </c>
    </row>
    <row r="506" spans="1:7">
      <c r="A506" t="s">
        <v>7700</v>
      </c>
      <c r="B506" t="s">
        <v>3195</v>
      </c>
      <c r="C506">
        <v>113</v>
      </c>
      <c r="E506" s="79">
        <v>43509</v>
      </c>
      <c r="G506" t="s">
        <v>9018</v>
      </c>
    </row>
    <row r="507" spans="1:7">
      <c r="A507" t="s">
        <v>7700</v>
      </c>
      <c r="B507" t="s">
        <v>3196</v>
      </c>
      <c r="C507">
        <v>42</v>
      </c>
      <c r="E507" s="79">
        <v>43509</v>
      </c>
      <c r="G507" t="s">
        <v>9018</v>
      </c>
    </row>
    <row r="508" spans="1:7">
      <c r="A508" t="s">
        <v>7700</v>
      </c>
      <c r="B508" t="s">
        <v>3197</v>
      </c>
      <c r="C508">
        <v>2</v>
      </c>
      <c r="E508" s="79">
        <v>43509</v>
      </c>
      <c r="G508" t="s">
        <v>9018</v>
      </c>
    </row>
    <row r="509" spans="1:7">
      <c r="A509" t="s">
        <v>7700</v>
      </c>
      <c r="B509" t="s">
        <v>3198</v>
      </c>
      <c r="C509">
        <v>47</v>
      </c>
      <c r="E509" s="79">
        <v>43509</v>
      </c>
      <c r="G509" t="s">
        <v>9018</v>
      </c>
    </row>
    <row r="510" spans="1:7">
      <c r="A510" t="s">
        <v>7700</v>
      </c>
      <c r="B510" t="s">
        <v>3199</v>
      </c>
      <c r="C510">
        <v>21</v>
      </c>
      <c r="E510" s="79">
        <v>43509</v>
      </c>
      <c r="G510" t="s">
        <v>9018</v>
      </c>
    </row>
    <row r="511" spans="1:7">
      <c r="A511" t="s">
        <v>7700</v>
      </c>
      <c r="B511" t="s">
        <v>3200</v>
      </c>
      <c r="C511">
        <v>44</v>
      </c>
      <c r="E511" s="79">
        <v>43509</v>
      </c>
      <c r="G511" t="s">
        <v>9018</v>
      </c>
    </row>
    <row r="512" spans="1:7">
      <c r="A512" t="s">
        <v>7700</v>
      </c>
      <c r="B512" t="s">
        <v>3202</v>
      </c>
      <c r="C512">
        <v>18</v>
      </c>
      <c r="E512" s="79">
        <v>43509</v>
      </c>
      <c r="G512" t="s">
        <v>9018</v>
      </c>
    </row>
    <row r="513" spans="1:7">
      <c r="A513" t="s">
        <v>7700</v>
      </c>
      <c r="B513" t="s">
        <v>3203</v>
      </c>
      <c r="C513">
        <v>25</v>
      </c>
      <c r="E513" s="79">
        <v>43509</v>
      </c>
      <c r="G513" t="s">
        <v>9018</v>
      </c>
    </row>
    <row r="514" spans="1:7">
      <c r="A514" t="s">
        <v>7700</v>
      </c>
      <c r="B514" t="s">
        <v>3204</v>
      </c>
      <c r="C514">
        <v>81</v>
      </c>
      <c r="E514" s="79">
        <v>43509</v>
      </c>
      <c r="G514" t="s">
        <v>9018</v>
      </c>
    </row>
    <row r="515" spans="1:7">
      <c r="A515" t="s">
        <v>7700</v>
      </c>
      <c r="B515" t="s">
        <v>3205</v>
      </c>
      <c r="C515">
        <v>25</v>
      </c>
      <c r="E515" s="79">
        <v>43509</v>
      </c>
      <c r="G515" t="s">
        <v>9018</v>
      </c>
    </row>
    <row r="516" spans="1:7">
      <c r="A516" t="s">
        <v>7700</v>
      </c>
      <c r="B516" t="s">
        <v>3206</v>
      </c>
      <c r="C516">
        <v>21</v>
      </c>
      <c r="E516" s="79">
        <v>43509</v>
      </c>
      <c r="G516" t="s">
        <v>9018</v>
      </c>
    </row>
    <row r="517" spans="1:7">
      <c r="A517" t="s">
        <v>7700</v>
      </c>
      <c r="B517" t="s">
        <v>3207</v>
      </c>
      <c r="C517">
        <v>51</v>
      </c>
      <c r="E517" s="79">
        <v>43509</v>
      </c>
      <c r="G517" t="s">
        <v>9018</v>
      </c>
    </row>
    <row r="518" spans="1:7">
      <c r="A518" t="s">
        <v>7700</v>
      </c>
      <c r="B518" t="s">
        <v>3208</v>
      </c>
      <c r="C518">
        <v>248</v>
      </c>
      <c r="E518" s="79">
        <v>43509</v>
      </c>
      <c r="G518" t="s">
        <v>9018</v>
      </c>
    </row>
    <row r="519" spans="1:7">
      <c r="A519" t="s">
        <v>7700</v>
      </c>
      <c r="B519" t="s">
        <v>3209</v>
      </c>
      <c r="C519">
        <v>15</v>
      </c>
      <c r="E519" s="79">
        <v>43509</v>
      </c>
      <c r="G519" t="s">
        <v>9018</v>
      </c>
    </row>
    <row r="520" spans="1:7">
      <c r="A520" t="s">
        <v>7700</v>
      </c>
      <c r="B520" t="s">
        <v>3210</v>
      </c>
      <c r="C520">
        <v>45</v>
      </c>
      <c r="E520" s="79">
        <v>43509</v>
      </c>
      <c r="G520" t="s">
        <v>9018</v>
      </c>
    </row>
    <row r="521" spans="1:7">
      <c r="A521" t="s">
        <v>7700</v>
      </c>
      <c r="B521" t="s">
        <v>3211</v>
      </c>
      <c r="C521">
        <v>33</v>
      </c>
      <c r="E521" s="79">
        <v>43509</v>
      </c>
      <c r="G521" t="s">
        <v>9018</v>
      </c>
    </row>
    <row r="522" spans="1:7">
      <c r="A522" t="s">
        <v>7700</v>
      </c>
      <c r="B522" t="s">
        <v>3213</v>
      </c>
      <c r="C522">
        <v>57</v>
      </c>
      <c r="E522" s="79">
        <v>43509</v>
      </c>
      <c r="G522" t="s">
        <v>9018</v>
      </c>
    </row>
    <row r="523" spans="1:7">
      <c r="A523" t="s">
        <v>7700</v>
      </c>
      <c r="B523" t="s">
        <v>3224</v>
      </c>
      <c r="C523">
        <v>21</v>
      </c>
      <c r="E523" s="79">
        <v>43509</v>
      </c>
      <c r="G523" t="s">
        <v>9018</v>
      </c>
    </row>
    <row r="524" spans="1:7">
      <c r="A524" t="s">
        <v>7700</v>
      </c>
      <c r="B524" t="s">
        <v>3225</v>
      </c>
      <c r="C524">
        <v>0</v>
      </c>
      <c r="E524" s="79">
        <v>43509</v>
      </c>
      <c r="G524" t="s">
        <v>9018</v>
      </c>
    </row>
    <row r="525" spans="1:7">
      <c r="A525" t="s">
        <v>7700</v>
      </c>
      <c r="B525" t="s">
        <v>3226</v>
      </c>
      <c r="C525">
        <v>26</v>
      </c>
      <c r="E525" s="79">
        <v>43509</v>
      </c>
      <c r="G525" t="s">
        <v>9018</v>
      </c>
    </row>
    <row r="526" spans="1:7">
      <c r="A526" t="s">
        <v>7700</v>
      </c>
      <c r="B526" t="s">
        <v>3227</v>
      </c>
      <c r="C526">
        <v>37</v>
      </c>
      <c r="E526" s="79">
        <v>43509</v>
      </c>
      <c r="G526" t="s">
        <v>9018</v>
      </c>
    </row>
    <row r="527" spans="1:7">
      <c r="A527" t="s">
        <v>7700</v>
      </c>
      <c r="B527" t="s">
        <v>3228</v>
      </c>
      <c r="C527">
        <v>67</v>
      </c>
      <c r="E527" s="79">
        <v>43509</v>
      </c>
      <c r="G527" t="s">
        <v>9018</v>
      </c>
    </row>
    <row r="528" spans="1:7">
      <c r="A528" t="s">
        <v>7700</v>
      </c>
      <c r="B528" t="s">
        <v>3300</v>
      </c>
      <c r="C528">
        <v>117</v>
      </c>
      <c r="E528" s="79">
        <v>43509</v>
      </c>
      <c r="G528" t="s">
        <v>9018</v>
      </c>
    </row>
    <row r="529" spans="1:7">
      <c r="A529" t="s">
        <v>7700</v>
      </c>
      <c r="B529" t="s">
        <v>3301</v>
      </c>
      <c r="C529">
        <v>76</v>
      </c>
      <c r="E529" s="79">
        <v>43509</v>
      </c>
      <c r="G529" t="s">
        <v>9018</v>
      </c>
    </row>
    <row r="530" spans="1:7">
      <c r="A530" t="s">
        <v>7700</v>
      </c>
      <c r="B530" t="s">
        <v>3302</v>
      </c>
      <c r="C530">
        <v>167</v>
      </c>
      <c r="E530" s="79">
        <v>43509</v>
      </c>
      <c r="G530" t="s">
        <v>9018</v>
      </c>
    </row>
    <row r="531" spans="1:7">
      <c r="A531" t="s">
        <v>7700</v>
      </c>
      <c r="B531" t="s">
        <v>3303</v>
      </c>
      <c r="C531">
        <v>90</v>
      </c>
      <c r="E531" s="79">
        <v>43509</v>
      </c>
      <c r="G531" t="s">
        <v>9018</v>
      </c>
    </row>
    <row r="532" spans="1:7">
      <c r="A532" t="s">
        <v>7700</v>
      </c>
      <c r="B532" t="s">
        <v>3304</v>
      </c>
      <c r="C532">
        <v>97</v>
      </c>
      <c r="E532" s="79">
        <v>43509</v>
      </c>
      <c r="G532" t="s">
        <v>9018</v>
      </c>
    </row>
    <row r="533" spans="1:7">
      <c r="A533" t="s">
        <v>7700</v>
      </c>
      <c r="B533" t="s">
        <v>3305</v>
      </c>
      <c r="C533">
        <v>101</v>
      </c>
      <c r="E533" s="79">
        <v>43509</v>
      </c>
      <c r="G533" t="s">
        <v>9018</v>
      </c>
    </row>
    <row r="534" spans="1:7">
      <c r="A534" t="s">
        <v>7700</v>
      </c>
      <c r="B534" t="s">
        <v>3306</v>
      </c>
      <c r="C534">
        <v>107</v>
      </c>
      <c r="E534" s="79">
        <v>43509</v>
      </c>
      <c r="G534" t="s">
        <v>9018</v>
      </c>
    </row>
    <row r="535" spans="1:7">
      <c r="A535" t="s">
        <v>7700</v>
      </c>
      <c r="B535" t="s">
        <v>3307</v>
      </c>
      <c r="C535">
        <v>109</v>
      </c>
      <c r="E535" s="79">
        <v>43509</v>
      </c>
      <c r="G535" t="s">
        <v>9018</v>
      </c>
    </row>
    <row r="536" spans="1:7">
      <c r="A536" t="s">
        <v>7700</v>
      </c>
      <c r="B536" t="s">
        <v>3308</v>
      </c>
      <c r="C536">
        <v>78</v>
      </c>
      <c r="E536" s="79">
        <v>43509</v>
      </c>
      <c r="G536" t="s">
        <v>9018</v>
      </c>
    </row>
    <row r="537" spans="1:7">
      <c r="A537" t="s">
        <v>7700</v>
      </c>
      <c r="B537" t="s">
        <v>3309</v>
      </c>
      <c r="C537">
        <v>80</v>
      </c>
      <c r="E537" s="79">
        <v>43509</v>
      </c>
      <c r="G537" t="s">
        <v>9018</v>
      </c>
    </row>
    <row r="538" spans="1:7">
      <c r="A538" t="s">
        <v>7700</v>
      </c>
      <c r="B538" s="76" t="s">
        <v>2750</v>
      </c>
      <c r="C538">
        <v>75</v>
      </c>
      <c r="E538" s="79">
        <v>43509</v>
      </c>
      <c r="G538" t="s">
        <v>9018</v>
      </c>
    </row>
    <row r="539" spans="1:7">
      <c r="A539" t="s">
        <v>7700</v>
      </c>
      <c r="B539" t="s">
        <v>3311</v>
      </c>
      <c r="C539">
        <v>102</v>
      </c>
      <c r="E539" s="79">
        <v>43509</v>
      </c>
      <c r="G539" t="s">
        <v>9018</v>
      </c>
    </row>
    <row r="540" spans="1:7">
      <c r="A540" t="s">
        <v>7700</v>
      </c>
      <c r="B540" t="s">
        <v>3312</v>
      </c>
      <c r="C540">
        <v>82</v>
      </c>
      <c r="E540" s="79">
        <v>43509</v>
      </c>
      <c r="G540" t="s">
        <v>9018</v>
      </c>
    </row>
    <row r="541" spans="1:7">
      <c r="A541" t="s">
        <v>7700</v>
      </c>
      <c r="B541" t="s">
        <v>3665</v>
      </c>
      <c r="C541">
        <v>2</v>
      </c>
      <c r="E541" s="79">
        <v>43509</v>
      </c>
      <c r="G541" t="s">
        <v>9018</v>
      </c>
    </row>
    <row r="542" spans="1:7">
      <c r="A542" t="s">
        <v>7700</v>
      </c>
      <c r="B542" t="s">
        <v>3666</v>
      </c>
      <c r="C542">
        <v>61</v>
      </c>
      <c r="E542" s="79">
        <v>43509</v>
      </c>
      <c r="G542" t="s">
        <v>9018</v>
      </c>
    </row>
    <row r="543" spans="1:7">
      <c r="A543" t="s">
        <v>7700</v>
      </c>
      <c r="B543" t="s">
        <v>3667</v>
      </c>
      <c r="C543">
        <v>0</v>
      </c>
      <c r="E543" s="79">
        <v>43509</v>
      </c>
      <c r="G543" t="s">
        <v>9018</v>
      </c>
    </row>
    <row r="544" spans="1:7">
      <c r="A544" t="s">
        <v>7700</v>
      </c>
      <c r="B544" t="s">
        <v>3668</v>
      </c>
      <c r="C544">
        <v>12</v>
      </c>
      <c r="E544" s="79">
        <v>43509</v>
      </c>
      <c r="G544" t="s">
        <v>9018</v>
      </c>
    </row>
    <row r="545" spans="1:7">
      <c r="A545" t="s">
        <v>7700</v>
      </c>
      <c r="B545" t="s">
        <v>3669</v>
      </c>
      <c r="C545">
        <v>26</v>
      </c>
      <c r="E545" s="79">
        <v>43509</v>
      </c>
      <c r="G545" t="s">
        <v>9018</v>
      </c>
    </row>
    <row r="546" spans="1:7">
      <c r="A546" t="s">
        <v>7700</v>
      </c>
      <c r="B546" t="s">
        <v>3670</v>
      </c>
      <c r="C546">
        <v>37</v>
      </c>
      <c r="E546" s="79">
        <v>43509</v>
      </c>
      <c r="G546" t="s">
        <v>9018</v>
      </c>
    </row>
    <row r="547" spans="1:7">
      <c r="A547" t="s">
        <v>7700</v>
      </c>
      <c r="B547" t="s">
        <v>3671</v>
      </c>
      <c r="C547">
        <v>0</v>
      </c>
      <c r="E547" s="79">
        <v>43509</v>
      </c>
      <c r="G547" t="s">
        <v>9018</v>
      </c>
    </row>
    <row r="548" spans="1:7">
      <c r="A548" t="s">
        <v>7700</v>
      </c>
      <c r="B548" t="s">
        <v>3672</v>
      </c>
      <c r="C548">
        <v>27</v>
      </c>
      <c r="E548" s="79">
        <v>43509</v>
      </c>
      <c r="G548" t="s">
        <v>9018</v>
      </c>
    </row>
    <row r="549" spans="1:7">
      <c r="A549" t="s">
        <v>7700</v>
      </c>
      <c r="B549" t="s">
        <v>3673</v>
      </c>
      <c r="C549">
        <v>20</v>
      </c>
      <c r="E549" s="79">
        <v>43509</v>
      </c>
      <c r="G549" t="s">
        <v>9018</v>
      </c>
    </row>
    <row r="550" spans="1:7">
      <c r="A550" t="s">
        <v>7700</v>
      </c>
      <c r="B550" t="s">
        <v>3674</v>
      </c>
      <c r="C550">
        <v>31</v>
      </c>
      <c r="E550" s="79">
        <v>43509</v>
      </c>
      <c r="G550" t="s">
        <v>9018</v>
      </c>
    </row>
    <row r="551" spans="1:7">
      <c r="A551" t="s">
        <v>7700</v>
      </c>
      <c r="B551" t="s">
        <v>3675</v>
      </c>
      <c r="C551">
        <v>12</v>
      </c>
      <c r="E551" s="79">
        <v>43509</v>
      </c>
      <c r="G551" t="s">
        <v>9018</v>
      </c>
    </row>
    <row r="552" spans="1:7">
      <c r="A552" t="s">
        <v>7700</v>
      </c>
      <c r="B552" t="s">
        <v>3676</v>
      </c>
      <c r="C552">
        <v>50</v>
      </c>
      <c r="E552" s="79">
        <v>43509</v>
      </c>
      <c r="G552" t="s">
        <v>9018</v>
      </c>
    </row>
    <row r="553" spans="1:7">
      <c r="A553" t="s">
        <v>7700</v>
      </c>
      <c r="B553" t="s">
        <v>3677</v>
      </c>
      <c r="C553">
        <v>52</v>
      </c>
      <c r="E553" s="79">
        <v>43509</v>
      </c>
      <c r="G553" t="s">
        <v>9018</v>
      </c>
    </row>
    <row r="554" spans="1:7">
      <c r="A554" t="s">
        <v>7700</v>
      </c>
      <c r="B554" t="s">
        <v>3678</v>
      </c>
      <c r="C554">
        <v>52</v>
      </c>
      <c r="E554" s="79">
        <v>43509</v>
      </c>
      <c r="G554" t="s">
        <v>9018</v>
      </c>
    </row>
    <row r="555" spans="1:7">
      <c r="A555" t="s">
        <v>7700</v>
      </c>
      <c r="B555" t="s">
        <v>3679</v>
      </c>
      <c r="C555">
        <v>56</v>
      </c>
      <c r="E555" s="79">
        <v>43509</v>
      </c>
      <c r="G555" t="s">
        <v>9018</v>
      </c>
    </row>
    <row r="556" spans="1:7">
      <c r="A556" t="s">
        <v>7700</v>
      </c>
      <c r="B556" t="s">
        <v>3680</v>
      </c>
      <c r="C556">
        <v>42</v>
      </c>
      <c r="E556" s="79">
        <v>43509</v>
      </c>
      <c r="G556" t="s">
        <v>9018</v>
      </c>
    </row>
    <row r="557" spans="1:7">
      <c r="A557" t="s">
        <v>7700</v>
      </c>
      <c r="B557" t="s">
        <v>3681</v>
      </c>
      <c r="C557">
        <v>56</v>
      </c>
      <c r="E557" s="79">
        <v>43509</v>
      </c>
      <c r="G557" t="s">
        <v>9018</v>
      </c>
    </row>
    <row r="558" spans="1:7">
      <c r="A558" t="s">
        <v>7700</v>
      </c>
      <c r="B558" t="s">
        <v>3682</v>
      </c>
      <c r="C558">
        <v>28</v>
      </c>
      <c r="E558" s="79">
        <v>43509</v>
      </c>
      <c r="G558" t="s">
        <v>9018</v>
      </c>
    </row>
    <row r="559" spans="1:7">
      <c r="A559" t="s">
        <v>7700</v>
      </c>
      <c r="B559" t="s">
        <v>3683</v>
      </c>
      <c r="C559">
        <v>36</v>
      </c>
      <c r="E559" s="79">
        <v>43509</v>
      </c>
      <c r="G559" t="s">
        <v>9018</v>
      </c>
    </row>
    <row r="560" spans="1:7">
      <c r="A560" t="s">
        <v>7700</v>
      </c>
      <c r="B560" t="s">
        <v>3684</v>
      </c>
      <c r="C560">
        <v>69</v>
      </c>
      <c r="E560" s="79">
        <v>43509</v>
      </c>
      <c r="G560" t="s">
        <v>9018</v>
      </c>
    </row>
    <row r="561" spans="1:7">
      <c r="A561" t="s">
        <v>7700</v>
      </c>
      <c r="B561" t="s">
        <v>3685</v>
      </c>
      <c r="C561">
        <v>21</v>
      </c>
      <c r="E561" s="79">
        <v>43509</v>
      </c>
      <c r="G561" t="s">
        <v>9018</v>
      </c>
    </row>
    <row r="562" spans="1:7">
      <c r="A562" t="s">
        <v>7700</v>
      </c>
      <c r="B562" t="s">
        <v>3686</v>
      </c>
      <c r="C562">
        <v>26</v>
      </c>
      <c r="E562" s="79">
        <v>43509</v>
      </c>
      <c r="G562" t="s">
        <v>9018</v>
      </c>
    </row>
    <row r="563" spans="1:7">
      <c r="A563" t="s">
        <v>7700</v>
      </c>
      <c r="B563" t="s">
        <v>3687</v>
      </c>
      <c r="C563">
        <v>2</v>
      </c>
      <c r="E563" s="79">
        <v>43509</v>
      </c>
      <c r="G563" t="s">
        <v>9018</v>
      </c>
    </row>
    <row r="564" spans="1:7">
      <c r="A564" t="s">
        <v>7700</v>
      </c>
      <c r="B564" t="s">
        <v>3688</v>
      </c>
      <c r="C564">
        <v>0</v>
      </c>
      <c r="E564" s="79">
        <v>43509</v>
      </c>
      <c r="G564" t="s">
        <v>9018</v>
      </c>
    </row>
    <row r="565" spans="1:7">
      <c r="A565" t="s">
        <v>7700</v>
      </c>
      <c r="B565" t="s">
        <v>3689</v>
      </c>
      <c r="C565">
        <v>0</v>
      </c>
      <c r="E565" s="79">
        <v>43509</v>
      </c>
      <c r="G565" t="s">
        <v>9018</v>
      </c>
    </row>
    <row r="566" spans="1:7">
      <c r="A566" t="s">
        <v>7700</v>
      </c>
      <c r="B566" t="s">
        <v>3690</v>
      </c>
      <c r="C566">
        <v>2</v>
      </c>
      <c r="E566" s="79">
        <v>43509</v>
      </c>
      <c r="G566" t="s">
        <v>9018</v>
      </c>
    </row>
    <row r="567" spans="1:7">
      <c r="A567" t="s">
        <v>7700</v>
      </c>
      <c r="B567" t="s">
        <v>3757</v>
      </c>
      <c r="C567">
        <v>49</v>
      </c>
      <c r="E567" s="79">
        <v>43509</v>
      </c>
      <c r="G567" t="s">
        <v>9018</v>
      </c>
    </row>
    <row r="568" spans="1:7">
      <c r="A568" t="s">
        <v>7700</v>
      </c>
      <c r="B568" t="s">
        <v>3758</v>
      </c>
      <c r="C568">
        <v>76</v>
      </c>
      <c r="E568" s="79">
        <v>43509</v>
      </c>
      <c r="G568" t="s">
        <v>9018</v>
      </c>
    </row>
    <row r="569" spans="1:7">
      <c r="A569" t="s">
        <v>7700</v>
      </c>
      <c r="B569" t="s">
        <v>3759</v>
      </c>
      <c r="C569">
        <v>64</v>
      </c>
      <c r="E569" s="79">
        <v>43509</v>
      </c>
      <c r="G569" t="s">
        <v>9018</v>
      </c>
    </row>
    <row r="570" spans="1:7">
      <c r="A570" t="s">
        <v>7700</v>
      </c>
      <c r="B570" t="s">
        <v>3760</v>
      </c>
      <c r="C570">
        <v>341</v>
      </c>
      <c r="E570" s="79">
        <v>43509</v>
      </c>
      <c r="G570" t="s">
        <v>9018</v>
      </c>
    </row>
    <row r="571" spans="1:7">
      <c r="A571" t="s">
        <v>7700</v>
      </c>
      <c r="B571" t="s">
        <v>3761</v>
      </c>
      <c r="C571">
        <v>121</v>
      </c>
      <c r="E571" s="79">
        <v>43509</v>
      </c>
      <c r="G571" t="s">
        <v>9018</v>
      </c>
    </row>
    <row r="572" spans="1:7">
      <c r="A572" t="s">
        <v>7700</v>
      </c>
      <c r="B572" t="s">
        <v>3762</v>
      </c>
      <c r="C572">
        <v>95</v>
      </c>
      <c r="E572" s="79">
        <v>43509</v>
      </c>
      <c r="G572" t="s">
        <v>9018</v>
      </c>
    </row>
    <row r="573" spans="1:7">
      <c r="A573" t="s">
        <v>7700</v>
      </c>
      <c r="B573" t="s">
        <v>3763</v>
      </c>
      <c r="C573">
        <v>171</v>
      </c>
      <c r="E573" s="79">
        <v>43509</v>
      </c>
      <c r="G573" t="s">
        <v>9018</v>
      </c>
    </row>
    <row r="574" spans="1:7">
      <c r="A574" t="s">
        <v>7700</v>
      </c>
      <c r="B574" s="96" t="s">
        <v>3764</v>
      </c>
      <c r="C574">
        <v>87</v>
      </c>
      <c r="E574" s="79">
        <v>43509</v>
      </c>
      <c r="G574" t="s">
        <v>9018</v>
      </c>
    </row>
    <row r="575" spans="1:7">
      <c r="A575" t="s">
        <v>7700</v>
      </c>
      <c r="B575" s="96" t="s">
        <v>3765</v>
      </c>
      <c r="C575">
        <v>231</v>
      </c>
      <c r="E575" s="79">
        <v>43509</v>
      </c>
      <c r="G575" t="s">
        <v>9018</v>
      </c>
    </row>
    <row r="576" spans="1:7">
      <c r="A576" t="s">
        <v>7700</v>
      </c>
      <c r="B576" s="96" t="s">
        <v>3766</v>
      </c>
      <c r="C576">
        <v>236</v>
      </c>
      <c r="E576" s="79">
        <v>43509</v>
      </c>
      <c r="G576" t="s">
        <v>9018</v>
      </c>
    </row>
    <row r="577" spans="1:7">
      <c r="A577" t="s">
        <v>7700</v>
      </c>
      <c r="B577" s="96" t="s">
        <v>3767</v>
      </c>
      <c r="C577">
        <v>103</v>
      </c>
      <c r="E577" s="79">
        <v>43509</v>
      </c>
      <c r="G577" t="s">
        <v>9018</v>
      </c>
    </row>
    <row r="578" spans="1:7">
      <c r="A578" t="s">
        <v>7700</v>
      </c>
      <c r="B578" s="96" t="s">
        <v>3768</v>
      </c>
      <c r="C578">
        <v>131</v>
      </c>
      <c r="E578" s="79">
        <v>43509</v>
      </c>
      <c r="G578" t="s">
        <v>9018</v>
      </c>
    </row>
    <row r="579" spans="1:7">
      <c r="A579" t="s">
        <v>7700</v>
      </c>
      <c r="B579" s="96" t="s">
        <v>3769</v>
      </c>
      <c r="C579">
        <v>99</v>
      </c>
      <c r="E579" s="79">
        <v>43509</v>
      </c>
      <c r="G579" t="s">
        <v>9018</v>
      </c>
    </row>
    <row r="580" spans="1:7">
      <c r="A580" t="s">
        <v>7700</v>
      </c>
      <c r="B580" s="96" t="s">
        <v>3770</v>
      </c>
      <c r="C580">
        <v>35</v>
      </c>
      <c r="E580" s="79">
        <v>43509</v>
      </c>
      <c r="G580" t="s">
        <v>9018</v>
      </c>
    </row>
    <row r="581" spans="1:7">
      <c r="A581" t="s">
        <v>7700</v>
      </c>
      <c r="B581" s="96" t="s">
        <v>3771</v>
      </c>
      <c r="C581">
        <v>70</v>
      </c>
      <c r="E581" s="79">
        <v>43509</v>
      </c>
      <c r="G581" t="s">
        <v>9018</v>
      </c>
    </row>
    <row r="582" spans="1:7">
      <c r="A582" t="s">
        <v>7700</v>
      </c>
      <c r="B582" s="96" t="s">
        <v>3772</v>
      </c>
      <c r="C582">
        <v>56</v>
      </c>
      <c r="E582" s="79">
        <v>43509</v>
      </c>
      <c r="G582" t="s">
        <v>9018</v>
      </c>
    </row>
    <row r="583" spans="1:7">
      <c r="A583" t="s">
        <v>7700</v>
      </c>
      <c r="B583" s="96" t="s">
        <v>3773</v>
      </c>
      <c r="C583">
        <v>227</v>
      </c>
      <c r="E583" s="79">
        <v>43509</v>
      </c>
      <c r="G583" t="s">
        <v>9018</v>
      </c>
    </row>
    <row r="584" spans="1:7">
      <c r="A584" t="s">
        <v>7700</v>
      </c>
      <c r="B584" t="s">
        <v>3774</v>
      </c>
      <c r="C584">
        <v>153</v>
      </c>
      <c r="E584" s="79">
        <v>43509</v>
      </c>
      <c r="G584" t="s">
        <v>9018</v>
      </c>
    </row>
    <row r="585" spans="1:7">
      <c r="A585" t="s">
        <v>7700</v>
      </c>
      <c r="B585" t="s">
        <v>3775</v>
      </c>
      <c r="C585">
        <v>96</v>
      </c>
      <c r="E585" s="79">
        <v>43509</v>
      </c>
      <c r="G585" t="s">
        <v>9018</v>
      </c>
    </row>
    <row r="586" spans="1:7">
      <c r="A586" t="s">
        <v>7700</v>
      </c>
      <c r="B586" t="s">
        <v>3776</v>
      </c>
      <c r="C586">
        <v>116</v>
      </c>
      <c r="E586" s="79">
        <v>43509</v>
      </c>
      <c r="G586" t="s">
        <v>9018</v>
      </c>
    </row>
    <row r="587" spans="1:7">
      <c r="A587" t="s">
        <v>7700</v>
      </c>
      <c r="B587" t="s">
        <v>3777</v>
      </c>
      <c r="C587">
        <v>63</v>
      </c>
      <c r="E587" s="79">
        <v>43509</v>
      </c>
      <c r="G587" t="s">
        <v>9018</v>
      </c>
    </row>
    <row r="588" spans="1:7">
      <c r="A588" t="s">
        <v>7700</v>
      </c>
      <c r="B588" t="s">
        <v>3778</v>
      </c>
      <c r="C588">
        <v>114</v>
      </c>
      <c r="E588" s="79">
        <v>43509</v>
      </c>
      <c r="G588" t="s">
        <v>9018</v>
      </c>
    </row>
    <row r="589" spans="1:7">
      <c r="A589" t="s">
        <v>7700</v>
      </c>
      <c r="B589" t="s">
        <v>3779</v>
      </c>
      <c r="C589">
        <v>88</v>
      </c>
      <c r="E589" s="79">
        <v>43509</v>
      </c>
      <c r="G589" t="s">
        <v>9018</v>
      </c>
    </row>
    <row r="590" spans="1:7">
      <c r="A590" t="s">
        <v>7700</v>
      </c>
      <c r="B590" t="s">
        <v>3780</v>
      </c>
      <c r="C590">
        <v>76</v>
      </c>
      <c r="E590" s="79">
        <v>43509</v>
      </c>
      <c r="G590" t="s">
        <v>9018</v>
      </c>
    </row>
    <row r="591" spans="1:7">
      <c r="A591" t="s">
        <v>7700</v>
      </c>
      <c r="B591" t="s">
        <v>3781</v>
      </c>
      <c r="C591">
        <v>132</v>
      </c>
      <c r="E591" s="79">
        <v>43509</v>
      </c>
      <c r="G591" t="s">
        <v>9018</v>
      </c>
    </row>
    <row r="592" spans="1:7">
      <c r="A592" t="s">
        <v>7700</v>
      </c>
      <c r="B592" t="s">
        <v>3782</v>
      </c>
      <c r="C592">
        <v>141</v>
      </c>
      <c r="E592" s="79">
        <v>43509</v>
      </c>
      <c r="G592" t="s">
        <v>9018</v>
      </c>
    </row>
    <row r="593" spans="1:7">
      <c r="A593" t="s">
        <v>7700</v>
      </c>
      <c r="B593" t="s">
        <v>3783</v>
      </c>
      <c r="C593">
        <v>190</v>
      </c>
      <c r="E593" s="79">
        <v>43509</v>
      </c>
      <c r="G593" t="s">
        <v>9018</v>
      </c>
    </row>
    <row r="594" spans="1:7">
      <c r="A594" t="s">
        <v>7700</v>
      </c>
      <c r="B594" t="s">
        <v>3784</v>
      </c>
      <c r="C594">
        <v>148</v>
      </c>
      <c r="E594" s="79">
        <v>43509</v>
      </c>
      <c r="G594" t="s">
        <v>9018</v>
      </c>
    </row>
    <row r="595" spans="1:7">
      <c r="A595" t="s">
        <v>7700</v>
      </c>
      <c r="B595" t="s">
        <v>3785</v>
      </c>
      <c r="C595">
        <v>46</v>
      </c>
      <c r="E595" s="79">
        <v>43509</v>
      </c>
      <c r="G595" t="s">
        <v>9018</v>
      </c>
    </row>
    <row r="596" spans="1:7">
      <c r="A596" t="s">
        <v>7700</v>
      </c>
      <c r="B596" t="s">
        <v>3786</v>
      </c>
      <c r="C596">
        <v>217</v>
      </c>
      <c r="E596" s="79">
        <v>43509</v>
      </c>
      <c r="G596" t="s">
        <v>9018</v>
      </c>
    </row>
    <row r="597" spans="1:7">
      <c r="A597" t="s">
        <v>7700</v>
      </c>
      <c r="B597" t="s">
        <v>3787</v>
      </c>
      <c r="C597">
        <v>59</v>
      </c>
      <c r="E597" s="79">
        <v>43509</v>
      </c>
      <c r="G597" t="s">
        <v>9018</v>
      </c>
    </row>
    <row r="598" spans="1:7">
      <c r="A598" t="s">
        <v>7700</v>
      </c>
      <c r="B598" t="s">
        <v>3788</v>
      </c>
      <c r="C598">
        <v>134</v>
      </c>
      <c r="E598" s="79">
        <v>43509</v>
      </c>
      <c r="G598" t="s">
        <v>9018</v>
      </c>
    </row>
    <row r="599" spans="1:7">
      <c r="A599" t="s">
        <v>7700</v>
      </c>
      <c r="B599" t="s">
        <v>3789</v>
      </c>
      <c r="C599">
        <v>205</v>
      </c>
      <c r="E599" s="79">
        <v>43509</v>
      </c>
      <c r="G599" t="s">
        <v>9018</v>
      </c>
    </row>
    <row r="600" spans="1:7">
      <c r="A600" t="s">
        <v>7700</v>
      </c>
      <c r="B600" t="s">
        <v>3790</v>
      </c>
      <c r="C600">
        <v>144</v>
      </c>
      <c r="E600" s="79">
        <v>43509</v>
      </c>
      <c r="G600" t="s">
        <v>9018</v>
      </c>
    </row>
    <row r="601" spans="1:7">
      <c r="A601" t="s">
        <v>7700</v>
      </c>
      <c r="B601" t="s">
        <v>3791</v>
      </c>
      <c r="C601">
        <v>131</v>
      </c>
      <c r="E601" s="79">
        <v>43509</v>
      </c>
      <c r="G601" t="s">
        <v>9018</v>
      </c>
    </row>
    <row r="602" spans="1:7">
      <c r="A602" t="s">
        <v>7700</v>
      </c>
      <c r="B602" t="s">
        <v>3792</v>
      </c>
      <c r="C602">
        <v>159</v>
      </c>
      <c r="E602" s="79">
        <v>43509</v>
      </c>
      <c r="G602" t="s">
        <v>9018</v>
      </c>
    </row>
    <row r="603" spans="1:7">
      <c r="A603" t="s">
        <v>7700</v>
      </c>
      <c r="B603" t="s">
        <v>3793</v>
      </c>
      <c r="C603">
        <v>135</v>
      </c>
      <c r="E603" s="79">
        <v>43509</v>
      </c>
      <c r="G603" t="s">
        <v>9018</v>
      </c>
    </row>
    <row r="604" spans="1:7">
      <c r="A604" t="s">
        <v>7700</v>
      </c>
      <c r="B604" t="s">
        <v>3795</v>
      </c>
      <c r="C604">
        <v>76</v>
      </c>
      <c r="E604" s="79">
        <v>43509</v>
      </c>
      <c r="G604" t="s">
        <v>9018</v>
      </c>
    </row>
    <row r="605" spans="1:7">
      <c r="A605" t="s">
        <v>7700</v>
      </c>
      <c r="B605" t="s">
        <v>3796</v>
      </c>
      <c r="C605">
        <v>57</v>
      </c>
      <c r="E605" s="79">
        <v>43509</v>
      </c>
      <c r="G605" t="s">
        <v>9018</v>
      </c>
    </row>
    <row r="606" spans="1:7">
      <c r="A606" t="s">
        <v>7700</v>
      </c>
      <c r="B606" t="s">
        <v>3797</v>
      </c>
      <c r="C606">
        <v>96</v>
      </c>
      <c r="E606" s="79">
        <v>43509</v>
      </c>
      <c r="G606" t="s">
        <v>9018</v>
      </c>
    </row>
    <row r="607" spans="1:7">
      <c r="A607" t="s">
        <v>7700</v>
      </c>
      <c r="B607" t="s">
        <v>3798</v>
      </c>
      <c r="C607">
        <v>737</v>
      </c>
      <c r="E607" s="79">
        <v>43509</v>
      </c>
      <c r="G607" t="s">
        <v>9018</v>
      </c>
    </row>
    <row r="608" spans="1:7">
      <c r="A608" t="s">
        <v>7700</v>
      </c>
      <c r="B608" t="s">
        <v>3800</v>
      </c>
      <c r="C608">
        <v>179</v>
      </c>
      <c r="E608" s="79">
        <v>43509</v>
      </c>
      <c r="G608" t="s">
        <v>9018</v>
      </c>
    </row>
    <row r="609" spans="1:7">
      <c r="A609" t="s">
        <v>7700</v>
      </c>
      <c r="B609" t="s">
        <v>3801</v>
      </c>
      <c r="C609">
        <v>141</v>
      </c>
      <c r="E609" s="79">
        <v>43509</v>
      </c>
      <c r="G609" t="s">
        <v>9018</v>
      </c>
    </row>
    <row r="610" spans="1:7">
      <c r="A610" t="s">
        <v>7700</v>
      </c>
      <c r="B610" t="s">
        <v>3802</v>
      </c>
      <c r="C610">
        <v>173</v>
      </c>
      <c r="E610" s="79">
        <v>43509</v>
      </c>
      <c r="G610" t="s">
        <v>9018</v>
      </c>
    </row>
    <row r="611" spans="1:7">
      <c r="A611" t="s">
        <v>7700</v>
      </c>
      <c r="B611" t="s">
        <v>3803</v>
      </c>
      <c r="C611">
        <v>119</v>
      </c>
      <c r="E611" s="79">
        <v>43509</v>
      </c>
      <c r="G611" t="s">
        <v>9018</v>
      </c>
    </row>
    <row r="612" spans="1:7">
      <c r="A612" t="s">
        <v>7700</v>
      </c>
      <c r="B612" t="s">
        <v>3804</v>
      </c>
      <c r="C612">
        <v>342</v>
      </c>
      <c r="E612" s="79">
        <v>43509</v>
      </c>
      <c r="G612" t="s">
        <v>9018</v>
      </c>
    </row>
    <row r="613" spans="1:7">
      <c r="A613" t="s">
        <v>7700</v>
      </c>
      <c r="B613" t="s">
        <v>3805</v>
      </c>
      <c r="C613">
        <v>385</v>
      </c>
      <c r="E613" s="79">
        <v>43509</v>
      </c>
      <c r="G613" t="s">
        <v>9018</v>
      </c>
    </row>
    <row r="614" spans="1:7">
      <c r="A614" t="s">
        <v>7700</v>
      </c>
      <c r="B614" t="s">
        <v>3807</v>
      </c>
      <c r="C614">
        <v>171</v>
      </c>
      <c r="E614" s="79">
        <v>43509</v>
      </c>
      <c r="G614" t="s">
        <v>9018</v>
      </c>
    </row>
    <row r="615" spans="1:7">
      <c r="A615" t="s">
        <v>7700</v>
      </c>
      <c r="B615" t="s">
        <v>3808</v>
      </c>
      <c r="C615">
        <v>118</v>
      </c>
      <c r="E615" s="79">
        <v>43509</v>
      </c>
      <c r="G615" t="s">
        <v>9018</v>
      </c>
    </row>
    <row r="616" spans="1:7">
      <c r="A616" t="s">
        <v>7700</v>
      </c>
      <c r="B616" t="s">
        <v>3809</v>
      </c>
      <c r="C616">
        <v>124</v>
      </c>
      <c r="E616" s="79">
        <v>43509</v>
      </c>
      <c r="G616" t="s">
        <v>9018</v>
      </c>
    </row>
    <row r="617" spans="1:7">
      <c r="A617" t="s">
        <v>7700</v>
      </c>
      <c r="B617" t="s">
        <v>3810</v>
      </c>
      <c r="C617">
        <v>65</v>
      </c>
      <c r="E617" s="79">
        <v>43509</v>
      </c>
      <c r="G617" t="s">
        <v>9018</v>
      </c>
    </row>
    <row r="618" spans="1:7">
      <c r="A618" t="s">
        <v>7700</v>
      </c>
      <c r="B618" t="s">
        <v>3811</v>
      </c>
      <c r="C618">
        <v>44</v>
      </c>
      <c r="E618" s="79">
        <v>43509</v>
      </c>
      <c r="G618" t="s">
        <v>9018</v>
      </c>
    </row>
    <row r="619" spans="1:7">
      <c r="A619" t="s">
        <v>7700</v>
      </c>
      <c r="B619" t="s">
        <v>3812</v>
      </c>
      <c r="C619">
        <v>39</v>
      </c>
      <c r="E619" s="79">
        <v>43509</v>
      </c>
      <c r="G619" t="s">
        <v>9018</v>
      </c>
    </row>
    <row r="620" spans="1:7">
      <c r="A620" t="s">
        <v>7700</v>
      </c>
      <c r="B620" t="s">
        <v>3813</v>
      </c>
      <c r="C620">
        <v>88</v>
      </c>
      <c r="E620" s="79">
        <v>43509</v>
      </c>
      <c r="G620" t="s">
        <v>9018</v>
      </c>
    </row>
    <row r="621" spans="1:7">
      <c r="A621" t="s">
        <v>7700</v>
      </c>
      <c r="B621" t="s">
        <v>3814</v>
      </c>
      <c r="C621">
        <v>385</v>
      </c>
      <c r="E621" s="79">
        <v>43509</v>
      </c>
      <c r="G621" t="s">
        <v>9018</v>
      </c>
    </row>
    <row r="622" spans="1:7">
      <c r="A622" t="s">
        <v>7700</v>
      </c>
      <c r="B622" t="s">
        <v>3815</v>
      </c>
      <c r="C622">
        <v>91</v>
      </c>
      <c r="E622" s="79">
        <v>43509</v>
      </c>
      <c r="G622" t="s">
        <v>9018</v>
      </c>
    </row>
    <row r="623" spans="1:7">
      <c r="A623" t="s">
        <v>7700</v>
      </c>
      <c r="B623" t="s">
        <v>3816</v>
      </c>
      <c r="C623">
        <v>132</v>
      </c>
      <c r="E623" s="79">
        <v>43509</v>
      </c>
      <c r="G623" t="s">
        <v>9018</v>
      </c>
    </row>
    <row r="624" spans="1:7">
      <c r="A624" t="s">
        <v>7700</v>
      </c>
      <c r="B624" t="s">
        <v>3817</v>
      </c>
      <c r="C624">
        <v>93</v>
      </c>
      <c r="E624" s="79">
        <v>43509</v>
      </c>
      <c r="G624" t="s">
        <v>9018</v>
      </c>
    </row>
    <row r="625" spans="1:7">
      <c r="A625" t="s">
        <v>7700</v>
      </c>
      <c r="B625" t="s">
        <v>3818</v>
      </c>
      <c r="C625">
        <v>113</v>
      </c>
      <c r="E625" s="79">
        <v>43509</v>
      </c>
      <c r="G625" t="s">
        <v>9018</v>
      </c>
    </row>
    <row r="626" spans="1:7">
      <c r="A626" t="s">
        <v>7700</v>
      </c>
      <c r="B626" t="s">
        <v>3819</v>
      </c>
      <c r="C626">
        <v>51</v>
      </c>
      <c r="E626" s="79">
        <v>43509</v>
      </c>
      <c r="G626" t="s">
        <v>9018</v>
      </c>
    </row>
    <row r="627" spans="1:7">
      <c r="A627" t="s">
        <v>7700</v>
      </c>
      <c r="B627" t="s">
        <v>3820</v>
      </c>
      <c r="C627">
        <v>117</v>
      </c>
      <c r="E627" s="79">
        <v>43509</v>
      </c>
      <c r="G627" t="s">
        <v>9018</v>
      </c>
    </row>
    <row r="628" spans="1:7">
      <c r="A628" t="s">
        <v>7700</v>
      </c>
      <c r="B628" t="s">
        <v>3821</v>
      </c>
      <c r="C628">
        <v>212</v>
      </c>
      <c r="E628" s="79">
        <v>43509</v>
      </c>
      <c r="G628" t="s">
        <v>9018</v>
      </c>
    </row>
    <row r="629" spans="1:7">
      <c r="A629" t="s">
        <v>7700</v>
      </c>
      <c r="B629" t="s">
        <v>3822</v>
      </c>
      <c r="C629">
        <v>274</v>
      </c>
      <c r="E629" s="79">
        <v>43509</v>
      </c>
      <c r="G629" t="s">
        <v>9018</v>
      </c>
    </row>
    <row r="630" spans="1:7">
      <c r="A630" t="s">
        <v>7700</v>
      </c>
      <c r="B630" t="s">
        <v>3823</v>
      </c>
      <c r="C630">
        <v>97</v>
      </c>
      <c r="E630" s="79">
        <v>43509</v>
      </c>
      <c r="G630" t="s">
        <v>9018</v>
      </c>
    </row>
    <row r="631" spans="1:7">
      <c r="A631" t="s">
        <v>7700</v>
      </c>
      <c r="B631" t="s">
        <v>3825</v>
      </c>
      <c r="C631">
        <v>174</v>
      </c>
      <c r="E631" s="79">
        <v>43509</v>
      </c>
      <c r="G631" t="s">
        <v>9018</v>
      </c>
    </row>
    <row r="632" spans="1:7">
      <c r="A632" t="s">
        <v>7700</v>
      </c>
      <c r="B632" t="s">
        <v>3827</v>
      </c>
      <c r="C632">
        <v>18</v>
      </c>
      <c r="E632" s="79">
        <v>43509</v>
      </c>
      <c r="G632" t="s">
        <v>9018</v>
      </c>
    </row>
    <row r="633" spans="1:7">
      <c r="A633" t="s">
        <v>7700</v>
      </c>
      <c r="B633" t="s">
        <v>3828</v>
      </c>
      <c r="C633">
        <v>226</v>
      </c>
      <c r="E633" s="79">
        <v>43509</v>
      </c>
      <c r="G633" t="s">
        <v>9018</v>
      </c>
    </row>
    <row r="634" spans="1:7">
      <c r="A634" t="s">
        <v>7700</v>
      </c>
      <c r="B634" t="s">
        <v>3832</v>
      </c>
      <c r="C634">
        <v>161</v>
      </c>
      <c r="E634" s="79">
        <v>43509</v>
      </c>
      <c r="G634" t="s">
        <v>9018</v>
      </c>
    </row>
    <row r="635" spans="1:7">
      <c r="A635" t="s">
        <v>7700</v>
      </c>
      <c r="B635" t="s">
        <v>3834</v>
      </c>
      <c r="C635">
        <v>225</v>
      </c>
      <c r="E635" s="79">
        <v>43509</v>
      </c>
      <c r="G635" t="s">
        <v>9018</v>
      </c>
    </row>
    <row r="636" spans="1:7">
      <c r="A636" t="s">
        <v>7700</v>
      </c>
      <c r="B636" t="s">
        <v>3835</v>
      </c>
      <c r="C636">
        <v>485</v>
      </c>
      <c r="E636" s="79">
        <v>43509</v>
      </c>
      <c r="G636" t="s">
        <v>9018</v>
      </c>
    </row>
    <row r="637" spans="1:7">
      <c r="A637" t="s">
        <v>7700</v>
      </c>
      <c r="B637" t="s">
        <v>3837</v>
      </c>
      <c r="C637">
        <v>58</v>
      </c>
      <c r="E637" s="79">
        <v>43509</v>
      </c>
      <c r="G637" t="s">
        <v>9018</v>
      </c>
    </row>
    <row r="638" spans="1:7">
      <c r="A638" t="s">
        <v>7700</v>
      </c>
      <c r="B638" t="s">
        <v>3840</v>
      </c>
      <c r="C638">
        <v>124</v>
      </c>
      <c r="E638" s="79">
        <v>43509</v>
      </c>
      <c r="G638" t="s">
        <v>9018</v>
      </c>
    </row>
    <row r="639" spans="1:7">
      <c r="A639" t="s">
        <v>7700</v>
      </c>
      <c r="B639" t="s">
        <v>3841</v>
      </c>
      <c r="C639">
        <v>167</v>
      </c>
      <c r="E639" s="79">
        <v>43509</v>
      </c>
      <c r="G639" t="s">
        <v>9018</v>
      </c>
    </row>
    <row r="640" spans="1:7">
      <c r="A640" t="s">
        <v>7700</v>
      </c>
      <c r="B640" t="s">
        <v>3842</v>
      </c>
      <c r="C640">
        <v>162</v>
      </c>
      <c r="E640" s="79">
        <v>43509</v>
      </c>
      <c r="G640" t="s">
        <v>9018</v>
      </c>
    </row>
    <row r="641" spans="1:7">
      <c r="A641" t="s">
        <v>7700</v>
      </c>
      <c r="B641" s="97" t="s">
        <v>4172</v>
      </c>
      <c r="C641">
        <v>27</v>
      </c>
      <c r="E641" s="79">
        <v>43509</v>
      </c>
      <c r="G641" t="s">
        <v>9018</v>
      </c>
    </row>
    <row r="642" spans="1:7">
      <c r="A642" t="s">
        <v>7700</v>
      </c>
      <c r="B642" s="97" t="s">
        <v>4174</v>
      </c>
      <c r="C642">
        <v>107</v>
      </c>
      <c r="E642" s="79">
        <v>43509</v>
      </c>
      <c r="G642" t="s">
        <v>9018</v>
      </c>
    </row>
    <row r="643" spans="1:7">
      <c r="A643" t="s">
        <v>7700</v>
      </c>
      <c r="B643" s="97" t="s">
        <v>4175</v>
      </c>
      <c r="C643">
        <v>92</v>
      </c>
      <c r="E643" s="79">
        <v>43509</v>
      </c>
      <c r="G643" t="s">
        <v>9018</v>
      </c>
    </row>
    <row r="644" spans="1:7">
      <c r="A644" t="s">
        <v>7700</v>
      </c>
      <c r="B644" s="97" t="s">
        <v>4176</v>
      </c>
      <c r="C644">
        <v>43</v>
      </c>
      <c r="E644" s="79">
        <v>43509</v>
      </c>
      <c r="G644" t="s">
        <v>9018</v>
      </c>
    </row>
    <row r="645" spans="1:7">
      <c r="A645" t="s">
        <v>7700</v>
      </c>
      <c r="B645" s="97" t="s">
        <v>4177</v>
      </c>
      <c r="C645">
        <v>87</v>
      </c>
      <c r="E645" s="79">
        <v>43509</v>
      </c>
      <c r="G645" t="s">
        <v>9018</v>
      </c>
    </row>
    <row r="646" spans="1:7">
      <c r="A646" t="s">
        <v>7700</v>
      </c>
      <c r="B646" s="97" t="s">
        <v>4178</v>
      </c>
      <c r="C646">
        <v>119</v>
      </c>
      <c r="E646" s="79">
        <v>43509</v>
      </c>
      <c r="G646" t="s">
        <v>9018</v>
      </c>
    </row>
    <row r="647" spans="1:7">
      <c r="A647" t="s">
        <v>7700</v>
      </c>
      <c r="B647" s="97" t="s">
        <v>4179</v>
      </c>
      <c r="C647">
        <v>1</v>
      </c>
      <c r="E647" s="79">
        <v>43509</v>
      </c>
      <c r="G647" t="s">
        <v>9018</v>
      </c>
    </row>
    <row r="648" spans="1:7">
      <c r="A648" t="s">
        <v>7700</v>
      </c>
      <c r="B648" s="97" t="s">
        <v>4181</v>
      </c>
      <c r="C648">
        <v>26</v>
      </c>
      <c r="E648" s="79">
        <v>43509</v>
      </c>
      <c r="G648" t="s">
        <v>9018</v>
      </c>
    </row>
    <row r="649" spans="1:7">
      <c r="A649" t="s">
        <v>7700</v>
      </c>
      <c r="B649" t="s">
        <v>281</v>
      </c>
      <c r="C649">
        <v>0</v>
      </c>
      <c r="E649" s="79">
        <v>43509</v>
      </c>
      <c r="G649" t="s">
        <v>7701</v>
      </c>
    </row>
    <row r="650" spans="1:7">
      <c r="A650" t="s">
        <v>7700</v>
      </c>
      <c r="B650" t="s">
        <v>282</v>
      </c>
      <c r="C650">
        <v>50</v>
      </c>
      <c r="E650" s="79">
        <v>43509</v>
      </c>
      <c r="G650" t="s">
        <v>7701</v>
      </c>
    </row>
    <row r="651" spans="1:7">
      <c r="A651" t="s">
        <v>7700</v>
      </c>
      <c r="B651" t="s">
        <v>283</v>
      </c>
      <c r="C651">
        <v>50</v>
      </c>
      <c r="E651" s="79">
        <v>43509</v>
      </c>
      <c r="G651" t="s">
        <v>7701</v>
      </c>
    </row>
    <row r="652" spans="1:7">
      <c r="A652" t="s">
        <v>7700</v>
      </c>
      <c r="B652" t="s">
        <v>284</v>
      </c>
      <c r="C652">
        <v>50</v>
      </c>
      <c r="E652" s="79">
        <v>43509</v>
      </c>
      <c r="G652" t="s">
        <v>7701</v>
      </c>
    </row>
    <row r="653" spans="1:7">
      <c r="A653" t="s">
        <v>7700</v>
      </c>
      <c r="B653" t="s">
        <v>285</v>
      </c>
      <c r="C653">
        <v>50</v>
      </c>
      <c r="E653" s="79">
        <v>43509</v>
      </c>
      <c r="G653" t="s">
        <v>7701</v>
      </c>
    </row>
    <row r="654" spans="1:7">
      <c r="A654" t="s">
        <v>7700</v>
      </c>
      <c r="B654" t="s">
        <v>286</v>
      </c>
      <c r="C654">
        <v>50</v>
      </c>
      <c r="E654" s="79">
        <v>43509</v>
      </c>
      <c r="G654" t="s">
        <v>7701</v>
      </c>
    </row>
    <row r="655" spans="1:7">
      <c r="A655" t="s">
        <v>7700</v>
      </c>
      <c r="B655" t="s">
        <v>287</v>
      </c>
      <c r="C655">
        <v>50</v>
      </c>
      <c r="E655" s="79">
        <v>43509</v>
      </c>
      <c r="G655" t="s">
        <v>7701</v>
      </c>
    </row>
    <row r="656" spans="1:7">
      <c r="A656" t="s">
        <v>7700</v>
      </c>
      <c r="B656" t="s">
        <v>288</v>
      </c>
      <c r="C656">
        <v>50</v>
      </c>
      <c r="E656" s="79">
        <v>43509</v>
      </c>
      <c r="G656" t="s">
        <v>7701</v>
      </c>
    </row>
    <row r="657" spans="1:7">
      <c r="A657" t="s">
        <v>7700</v>
      </c>
      <c r="B657" t="s">
        <v>289</v>
      </c>
      <c r="C657">
        <v>50</v>
      </c>
      <c r="E657" s="79">
        <v>43509</v>
      </c>
      <c r="G657" t="s">
        <v>7701</v>
      </c>
    </row>
    <row r="658" spans="1:7">
      <c r="A658" t="s">
        <v>7700</v>
      </c>
      <c r="B658" t="s">
        <v>290</v>
      </c>
      <c r="C658">
        <v>50</v>
      </c>
      <c r="E658" s="79">
        <v>43509</v>
      </c>
      <c r="G658" t="s">
        <v>7701</v>
      </c>
    </row>
    <row r="659" spans="1:7">
      <c r="A659" t="s">
        <v>7700</v>
      </c>
      <c r="B659" t="s">
        <v>291</v>
      </c>
      <c r="C659">
        <v>50</v>
      </c>
      <c r="E659" s="79">
        <v>43509</v>
      </c>
      <c r="G659" t="s">
        <v>7701</v>
      </c>
    </row>
    <row r="660" spans="1:7">
      <c r="A660" t="s">
        <v>7700</v>
      </c>
      <c r="B660" t="s">
        <v>292</v>
      </c>
      <c r="C660">
        <v>50</v>
      </c>
      <c r="E660" s="79">
        <v>43509</v>
      </c>
      <c r="G660" t="s">
        <v>7701</v>
      </c>
    </row>
    <row r="661" spans="1:7">
      <c r="A661" t="s">
        <v>7700</v>
      </c>
      <c r="B661" t="s">
        <v>293</v>
      </c>
      <c r="C661">
        <v>50</v>
      </c>
      <c r="E661" s="79">
        <v>43509</v>
      </c>
      <c r="G661" t="s">
        <v>7701</v>
      </c>
    </row>
    <row r="662" spans="1:7">
      <c r="A662" t="s">
        <v>7700</v>
      </c>
      <c r="B662" t="s">
        <v>294</v>
      </c>
      <c r="C662">
        <v>0</v>
      </c>
      <c r="E662" s="79">
        <v>43509</v>
      </c>
      <c r="G662" t="s">
        <v>7701</v>
      </c>
    </row>
    <row r="663" spans="1:7">
      <c r="A663" t="s">
        <v>7700</v>
      </c>
      <c r="B663" t="s">
        <v>295</v>
      </c>
      <c r="C663">
        <v>0</v>
      </c>
      <c r="E663" s="79">
        <v>43509</v>
      </c>
      <c r="G663" t="s">
        <v>7701</v>
      </c>
    </row>
    <row r="664" spans="1:7">
      <c r="A664" t="s">
        <v>7700</v>
      </c>
      <c r="B664" t="s">
        <v>296</v>
      </c>
      <c r="C664">
        <v>50</v>
      </c>
      <c r="E664" s="79">
        <v>43509</v>
      </c>
      <c r="G664" t="s">
        <v>7701</v>
      </c>
    </row>
    <row r="665" spans="1:7">
      <c r="A665" t="s">
        <v>7700</v>
      </c>
      <c r="B665" t="s">
        <v>297</v>
      </c>
      <c r="C665">
        <v>0</v>
      </c>
      <c r="E665" s="79">
        <v>43509</v>
      </c>
      <c r="G665" t="s">
        <v>7701</v>
      </c>
    </row>
    <row r="666" spans="1:7">
      <c r="A666" t="s">
        <v>7700</v>
      </c>
      <c r="B666" t="s">
        <v>298</v>
      </c>
      <c r="C666">
        <v>50</v>
      </c>
      <c r="E666" s="79">
        <v>43509</v>
      </c>
      <c r="G666" t="s">
        <v>7701</v>
      </c>
    </row>
    <row r="667" spans="1:7">
      <c r="A667" t="s">
        <v>7700</v>
      </c>
      <c r="B667" t="s">
        <v>299</v>
      </c>
      <c r="C667">
        <v>50</v>
      </c>
      <c r="E667" s="79">
        <v>43509</v>
      </c>
      <c r="G667" t="s">
        <v>7701</v>
      </c>
    </row>
    <row r="668" spans="1:7">
      <c r="A668" t="s">
        <v>7700</v>
      </c>
      <c r="B668" t="s">
        <v>300</v>
      </c>
      <c r="C668">
        <v>50</v>
      </c>
      <c r="E668" s="79">
        <v>43509</v>
      </c>
      <c r="G668" t="s">
        <v>7701</v>
      </c>
    </row>
    <row r="669" spans="1:7">
      <c r="A669" t="s">
        <v>7700</v>
      </c>
      <c r="B669" t="s">
        <v>301</v>
      </c>
      <c r="C669">
        <v>0</v>
      </c>
      <c r="E669" s="79">
        <v>43509</v>
      </c>
      <c r="G669" t="s">
        <v>7701</v>
      </c>
    </row>
    <row r="670" spans="1:7">
      <c r="A670" t="s">
        <v>7700</v>
      </c>
      <c r="B670" t="s">
        <v>302</v>
      </c>
      <c r="C670">
        <v>50</v>
      </c>
      <c r="E670" s="79">
        <v>43509</v>
      </c>
      <c r="G670" t="s">
        <v>7701</v>
      </c>
    </row>
    <row r="671" spans="1:7">
      <c r="A671" t="s">
        <v>7700</v>
      </c>
      <c r="B671" t="s">
        <v>303</v>
      </c>
      <c r="C671">
        <v>50</v>
      </c>
      <c r="E671" s="79">
        <v>43509</v>
      </c>
      <c r="G671" t="s">
        <v>7701</v>
      </c>
    </row>
    <row r="672" spans="1:7">
      <c r="A672" t="s">
        <v>7700</v>
      </c>
      <c r="B672" t="s">
        <v>304</v>
      </c>
      <c r="C672">
        <v>50</v>
      </c>
      <c r="E672" s="79">
        <v>43509</v>
      </c>
      <c r="G672" t="s">
        <v>7701</v>
      </c>
    </row>
    <row r="673" spans="1:7">
      <c r="A673" t="s">
        <v>7700</v>
      </c>
      <c r="B673" t="s">
        <v>305</v>
      </c>
      <c r="C673">
        <v>0</v>
      </c>
      <c r="E673" s="79">
        <v>43509</v>
      </c>
      <c r="G673" t="s">
        <v>7701</v>
      </c>
    </row>
    <row r="674" spans="1:7">
      <c r="A674" t="s">
        <v>7700</v>
      </c>
      <c r="B674" t="s">
        <v>306</v>
      </c>
      <c r="C674">
        <v>0</v>
      </c>
      <c r="E674" s="79">
        <v>43509</v>
      </c>
      <c r="G674" t="s">
        <v>7701</v>
      </c>
    </row>
    <row r="675" spans="1:7">
      <c r="A675" t="s">
        <v>7700</v>
      </c>
      <c r="B675" t="s">
        <v>307</v>
      </c>
      <c r="C675">
        <v>50</v>
      </c>
      <c r="E675" s="79">
        <v>43509</v>
      </c>
      <c r="G675" t="s">
        <v>7701</v>
      </c>
    </row>
    <row r="676" spans="1:7">
      <c r="A676" t="s">
        <v>7700</v>
      </c>
      <c r="B676" t="s">
        <v>308</v>
      </c>
      <c r="C676">
        <v>50</v>
      </c>
      <c r="E676" s="79">
        <v>43509</v>
      </c>
      <c r="G676" t="s">
        <v>7701</v>
      </c>
    </row>
    <row r="677" spans="1:7">
      <c r="A677" t="s">
        <v>7700</v>
      </c>
      <c r="B677" t="s">
        <v>309</v>
      </c>
      <c r="C677">
        <v>50</v>
      </c>
      <c r="E677" s="79">
        <v>43509</v>
      </c>
      <c r="G677" t="s">
        <v>7701</v>
      </c>
    </row>
    <row r="678" spans="1:7">
      <c r="A678" t="s">
        <v>7700</v>
      </c>
      <c r="B678" t="s">
        <v>310</v>
      </c>
      <c r="C678">
        <v>0</v>
      </c>
      <c r="E678" s="79">
        <v>43509</v>
      </c>
      <c r="G678" t="s">
        <v>7701</v>
      </c>
    </row>
    <row r="679" spans="1:7">
      <c r="A679" t="s">
        <v>7700</v>
      </c>
      <c r="B679" t="s">
        <v>311</v>
      </c>
      <c r="C679">
        <v>50</v>
      </c>
      <c r="E679" s="79">
        <v>43509</v>
      </c>
      <c r="G679" t="s">
        <v>7701</v>
      </c>
    </row>
    <row r="680" spans="1:7">
      <c r="A680" t="s">
        <v>7700</v>
      </c>
      <c r="B680" t="s">
        <v>312</v>
      </c>
      <c r="C680">
        <v>0</v>
      </c>
      <c r="E680" s="79">
        <v>43509</v>
      </c>
      <c r="G680" t="s">
        <v>7701</v>
      </c>
    </row>
    <row r="681" spans="1:7">
      <c r="A681" t="s">
        <v>7700</v>
      </c>
      <c r="B681" t="s">
        <v>313</v>
      </c>
      <c r="C681">
        <v>0</v>
      </c>
      <c r="E681" s="79">
        <v>43509</v>
      </c>
      <c r="G681" t="s">
        <v>7701</v>
      </c>
    </row>
    <row r="682" spans="1:7">
      <c r="A682" t="s">
        <v>7700</v>
      </c>
      <c r="B682" t="s">
        <v>314</v>
      </c>
      <c r="C682">
        <v>50</v>
      </c>
      <c r="E682" s="79">
        <v>43509</v>
      </c>
      <c r="G682" t="s">
        <v>7701</v>
      </c>
    </row>
    <row r="683" spans="1:7">
      <c r="A683" t="s">
        <v>7700</v>
      </c>
      <c r="B683" t="s">
        <v>315</v>
      </c>
      <c r="C683">
        <v>50</v>
      </c>
      <c r="E683" s="79">
        <v>43509</v>
      </c>
      <c r="G683" t="s">
        <v>7701</v>
      </c>
    </row>
    <row r="684" spans="1:7">
      <c r="A684" t="s">
        <v>7700</v>
      </c>
      <c r="B684" t="s">
        <v>316</v>
      </c>
      <c r="C684">
        <v>0</v>
      </c>
      <c r="E684" s="79">
        <v>43509</v>
      </c>
      <c r="G684" t="s">
        <v>7701</v>
      </c>
    </row>
    <row r="685" spans="1:7">
      <c r="A685" t="s">
        <v>7700</v>
      </c>
      <c r="B685" t="s">
        <v>317</v>
      </c>
      <c r="C685">
        <v>0</v>
      </c>
      <c r="E685" s="79">
        <v>43509</v>
      </c>
      <c r="G685" t="s">
        <v>7701</v>
      </c>
    </row>
    <row r="686" spans="1:7">
      <c r="A686" t="s">
        <v>7700</v>
      </c>
      <c r="B686" t="s">
        <v>318</v>
      </c>
      <c r="C686">
        <v>50</v>
      </c>
      <c r="E686" s="79">
        <v>43509</v>
      </c>
      <c r="G686" t="s">
        <v>7701</v>
      </c>
    </row>
    <row r="687" spans="1:7">
      <c r="A687" t="s">
        <v>7700</v>
      </c>
      <c r="B687" t="s">
        <v>319</v>
      </c>
      <c r="C687">
        <v>50</v>
      </c>
      <c r="E687" s="79">
        <v>43509</v>
      </c>
      <c r="G687" t="s">
        <v>7701</v>
      </c>
    </row>
    <row r="688" spans="1:7">
      <c r="A688" t="s">
        <v>7700</v>
      </c>
      <c r="B688" t="s">
        <v>320</v>
      </c>
      <c r="C688">
        <v>0</v>
      </c>
      <c r="E688" s="79">
        <v>43509</v>
      </c>
      <c r="G688" t="s">
        <v>7701</v>
      </c>
    </row>
    <row r="689" spans="1:7">
      <c r="A689" t="s">
        <v>7700</v>
      </c>
      <c r="B689" t="s">
        <v>321</v>
      </c>
      <c r="C689">
        <v>50</v>
      </c>
      <c r="E689" s="79">
        <v>43509</v>
      </c>
      <c r="G689" t="s">
        <v>7701</v>
      </c>
    </row>
    <row r="690" spans="1:7">
      <c r="A690" t="s">
        <v>7700</v>
      </c>
      <c r="B690" t="s">
        <v>322</v>
      </c>
      <c r="C690">
        <v>50</v>
      </c>
      <c r="E690" s="79">
        <v>43509</v>
      </c>
      <c r="G690" t="s">
        <v>7701</v>
      </c>
    </row>
    <row r="691" spans="1:7">
      <c r="A691" t="s">
        <v>7700</v>
      </c>
      <c r="B691" t="s">
        <v>323</v>
      </c>
      <c r="C691">
        <v>0</v>
      </c>
      <c r="E691" s="79">
        <v>43509</v>
      </c>
      <c r="G691" t="s">
        <v>7701</v>
      </c>
    </row>
    <row r="692" spans="1:7">
      <c r="A692" t="s">
        <v>7700</v>
      </c>
      <c r="B692" t="s">
        <v>4372</v>
      </c>
      <c r="C692">
        <v>0</v>
      </c>
      <c r="E692" s="79">
        <v>43509</v>
      </c>
      <c r="G692" t="s">
        <v>7701</v>
      </c>
    </row>
    <row r="693" spans="1:7">
      <c r="A693" t="s">
        <v>7700</v>
      </c>
      <c r="B693" t="s">
        <v>324</v>
      </c>
      <c r="C693">
        <v>50</v>
      </c>
      <c r="E693" s="79">
        <v>43509</v>
      </c>
      <c r="G693" t="s">
        <v>7701</v>
      </c>
    </row>
    <row r="694" spans="1:7">
      <c r="A694" t="s">
        <v>7700</v>
      </c>
      <c r="B694" t="s">
        <v>325</v>
      </c>
      <c r="C694">
        <v>0</v>
      </c>
      <c r="E694" s="79">
        <v>43509</v>
      </c>
      <c r="G694" t="s">
        <v>7701</v>
      </c>
    </row>
    <row r="695" spans="1:7">
      <c r="A695" t="s">
        <v>7700</v>
      </c>
      <c r="B695" t="s">
        <v>326</v>
      </c>
      <c r="C695">
        <v>50</v>
      </c>
      <c r="E695" s="79">
        <v>43509</v>
      </c>
      <c r="G695" t="s">
        <v>7701</v>
      </c>
    </row>
    <row r="696" spans="1:7">
      <c r="A696" t="s">
        <v>7700</v>
      </c>
      <c r="B696" t="s">
        <v>327</v>
      </c>
      <c r="C696">
        <v>50</v>
      </c>
      <c r="E696" s="79">
        <v>43509</v>
      </c>
      <c r="G696" t="s">
        <v>7701</v>
      </c>
    </row>
    <row r="697" spans="1:7">
      <c r="A697" t="s">
        <v>7700</v>
      </c>
      <c r="B697" t="s">
        <v>328</v>
      </c>
      <c r="C697">
        <v>0</v>
      </c>
      <c r="E697" s="79">
        <v>43509</v>
      </c>
      <c r="G697" t="s">
        <v>7701</v>
      </c>
    </row>
    <row r="698" spans="1:7">
      <c r="A698" t="s">
        <v>7700</v>
      </c>
      <c r="B698" t="s">
        <v>329</v>
      </c>
      <c r="C698">
        <v>0</v>
      </c>
      <c r="E698" s="79">
        <v>43509</v>
      </c>
      <c r="G698" t="s">
        <v>7701</v>
      </c>
    </row>
    <row r="699" spans="1:7">
      <c r="A699" t="s">
        <v>7700</v>
      </c>
      <c r="B699" t="s">
        <v>330</v>
      </c>
      <c r="C699">
        <v>50</v>
      </c>
      <c r="E699" s="79">
        <v>43509</v>
      </c>
      <c r="G699" t="s">
        <v>7701</v>
      </c>
    </row>
    <row r="700" spans="1:7">
      <c r="A700" t="s">
        <v>7700</v>
      </c>
      <c r="B700" t="s">
        <v>331</v>
      </c>
      <c r="C700">
        <v>0</v>
      </c>
      <c r="E700" s="79">
        <v>43509</v>
      </c>
      <c r="G700" t="s">
        <v>7701</v>
      </c>
    </row>
    <row r="701" spans="1:7">
      <c r="A701" t="s">
        <v>7700</v>
      </c>
      <c r="B701" t="s">
        <v>332</v>
      </c>
      <c r="C701">
        <v>50</v>
      </c>
      <c r="E701" s="79">
        <v>43509</v>
      </c>
      <c r="G701" t="s">
        <v>7701</v>
      </c>
    </row>
    <row r="702" spans="1:7">
      <c r="A702" t="s">
        <v>7700</v>
      </c>
      <c r="B702" t="s">
        <v>333</v>
      </c>
      <c r="C702">
        <v>50</v>
      </c>
      <c r="E702" s="79">
        <v>43509</v>
      </c>
      <c r="G702" t="s">
        <v>7701</v>
      </c>
    </row>
    <row r="703" spans="1:7">
      <c r="A703" t="s">
        <v>7700</v>
      </c>
      <c r="B703" t="s">
        <v>334</v>
      </c>
      <c r="C703">
        <v>50</v>
      </c>
      <c r="E703" s="79">
        <v>43509</v>
      </c>
      <c r="G703" t="s">
        <v>7701</v>
      </c>
    </row>
    <row r="704" spans="1:7">
      <c r="A704" t="s">
        <v>7700</v>
      </c>
      <c r="B704" t="s">
        <v>335</v>
      </c>
      <c r="C704">
        <v>0</v>
      </c>
      <c r="E704" s="79">
        <v>43509</v>
      </c>
      <c r="G704" t="s">
        <v>7701</v>
      </c>
    </row>
    <row r="705" spans="1:7">
      <c r="A705" t="s">
        <v>7700</v>
      </c>
      <c r="B705" t="s">
        <v>336</v>
      </c>
      <c r="C705">
        <v>50</v>
      </c>
      <c r="E705" s="79">
        <v>43509</v>
      </c>
      <c r="G705" t="s">
        <v>7701</v>
      </c>
    </row>
    <row r="706" spans="1:7">
      <c r="A706" t="s">
        <v>7700</v>
      </c>
      <c r="B706" t="s">
        <v>337</v>
      </c>
      <c r="C706">
        <v>50</v>
      </c>
      <c r="E706" s="79">
        <v>43509</v>
      </c>
      <c r="G706" t="s">
        <v>7701</v>
      </c>
    </row>
    <row r="707" spans="1:7">
      <c r="A707" t="s">
        <v>7700</v>
      </c>
      <c r="B707" t="s">
        <v>338</v>
      </c>
      <c r="C707">
        <v>50</v>
      </c>
      <c r="E707" s="79">
        <v>43509</v>
      </c>
      <c r="G707" t="s">
        <v>7701</v>
      </c>
    </row>
    <row r="708" spans="1:7">
      <c r="A708" t="s">
        <v>7700</v>
      </c>
      <c r="B708" t="s">
        <v>339</v>
      </c>
      <c r="C708">
        <v>0</v>
      </c>
      <c r="E708" s="79">
        <v>43509</v>
      </c>
      <c r="G708" t="s">
        <v>7701</v>
      </c>
    </row>
    <row r="709" spans="1:7">
      <c r="A709" t="s">
        <v>7700</v>
      </c>
      <c r="B709" t="s">
        <v>340</v>
      </c>
      <c r="C709">
        <v>50</v>
      </c>
      <c r="E709" s="79">
        <v>43509</v>
      </c>
      <c r="G709" t="s">
        <v>7701</v>
      </c>
    </row>
    <row r="710" spans="1:7">
      <c r="A710" t="s">
        <v>7700</v>
      </c>
      <c r="B710" t="s">
        <v>341</v>
      </c>
      <c r="C710">
        <v>0</v>
      </c>
      <c r="E710" s="79">
        <v>43509</v>
      </c>
      <c r="G710" t="s">
        <v>7701</v>
      </c>
    </row>
    <row r="711" spans="1:7">
      <c r="A711" t="s">
        <v>7700</v>
      </c>
      <c r="B711" t="s">
        <v>342</v>
      </c>
      <c r="C711">
        <v>0</v>
      </c>
      <c r="E711" s="79">
        <v>43509</v>
      </c>
      <c r="G711" t="s">
        <v>7701</v>
      </c>
    </row>
    <row r="712" spans="1:7">
      <c r="A712" t="s">
        <v>7700</v>
      </c>
      <c r="B712" t="s">
        <v>343</v>
      </c>
      <c r="C712">
        <v>50</v>
      </c>
      <c r="E712" s="79">
        <v>43509</v>
      </c>
      <c r="G712" t="s">
        <v>7701</v>
      </c>
    </row>
    <row r="713" spans="1:7">
      <c r="A713" t="s">
        <v>7700</v>
      </c>
      <c r="B713" t="s">
        <v>344</v>
      </c>
      <c r="C713">
        <v>0</v>
      </c>
      <c r="E713" s="79">
        <v>43509</v>
      </c>
      <c r="G713" t="s">
        <v>7701</v>
      </c>
    </row>
    <row r="714" spans="1:7">
      <c r="A714" t="s">
        <v>7700</v>
      </c>
      <c r="B714" t="s">
        <v>345</v>
      </c>
      <c r="C714">
        <v>50</v>
      </c>
      <c r="E714" s="79">
        <v>43509</v>
      </c>
      <c r="G714" t="s">
        <v>7701</v>
      </c>
    </row>
    <row r="715" spans="1:7">
      <c r="A715" t="s">
        <v>7700</v>
      </c>
      <c r="B715" t="s">
        <v>346</v>
      </c>
      <c r="C715">
        <v>50</v>
      </c>
      <c r="E715" s="79">
        <v>43509</v>
      </c>
      <c r="G715" t="s">
        <v>7701</v>
      </c>
    </row>
    <row r="716" spans="1:7">
      <c r="A716" t="s">
        <v>7700</v>
      </c>
      <c r="B716" t="s">
        <v>347</v>
      </c>
      <c r="C716">
        <v>50</v>
      </c>
      <c r="E716" s="79">
        <v>43509</v>
      </c>
      <c r="G716" t="s">
        <v>7701</v>
      </c>
    </row>
    <row r="717" spans="1:7">
      <c r="A717" t="s">
        <v>7700</v>
      </c>
      <c r="B717" t="s">
        <v>348</v>
      </c>
      <c r="C717">
        <v>50</v>
      </c>
      <c r="E717" s="79">
        <v>43509</v>
      </c>
      <c r="G717" t="s">
        <v>7701</v>
      </c>
    </row>
    <row r="718" spans="1:7">
      <c r="A718" t="s">
        <v>7700</v>
      </c>
      <c r="B718" t="s">
        <v>349</v>
      </c>
      <c r="C718">
        <v>50</v>
      </c>
      <c r="E718" s="79">
        <v>43509</v>
      </c>
      <c r="G718" t="s">
        <v>7701</v>
      </c>
    </row>
    <row r="719" spans="1:7">
      <c r="A719" t="s">
        <v>7700</v>
      </c>
      <c r="B719" t="s">
        <v>350</v>
      </c>
      <c r="C719">
        <v>0</v>
      </c>
      <c r="E719" s="79">
        <v>43509</v>
      </c>
      <c r="G719" t="s">
        <v>7701</v>
      </c>
    </row>
    <row r="720" spans="1:7">
      <c r="A720" t="s">
        <v>7700</v>
      </c>
      <c r="B720" t="s">
        <v>351</v>
      </c>
      <c r="C720">
        <v>50</v>
      </c>
      <c r="E720" s="79">
        <v>43509</v>
      </c>
      <c r="G720" t="s">
        <v>7701</v>
      </c>
    </row>
    <row r="721" spans="1:7">
      <c r="A721" t="s">
        <v>7700</v>
      </c>
      <c r="B721" t="s">
        <v>352</v>
      </c>
      <c r="C721">
        <v>50</v>
      </c>
      <c r="E721" s="79">
        <v>43509</v>
      </c>
      <c r="G721" t="s">
        <v>7701</v>
      </c>
    </row>
    <row r="722" spans="1:7">
      <c r="A722" t="s">
        <v>7700</v>
      </c>
      <c r="B722" t="s">
        <v>353</v>
      </c>
      <c r="C722">
        <v>50</v>
      </c>
      <c r="E722" s="79">
        <v>43509</v>
      </c>
      <c r="G722" t="s">
        <v>7701</v>
      </c>
    </row>
    <row r="723" spans="1:7">
      <c r="A723" t="s">
        <v>7700</v>
      </c>
      <c r="B723" t="s">
        <v>354</v>
      </c>
      <c r="C723">
        <v>50</v>
      </c>
      <c r="E723" s="79">
        <v>43509</v>
      </c>
      <c r="G723" t="s">
        <v>7701</v>
      </c>
    </row>
    <row r="724" spans="1:7">
      <c r="A724" t="s">
        <v>7700</v>
      </c>
      <c r="B724" t="s">
        <v>355</v>
      </c>
      <c r="C724">
        <v>50</v>
      </c>
      <c r="E724" s="79">
        <v>43509</v>
      </c>
      <c r="G724" t="s">
        <v>7701</v>
      </c>
    </row>
    <row r="725" spans="1:7">
      <c r="A725" t="s">
        <v>7700</v>
      </c>
      <c r="B725" t="s">
        <v>356</v>
      </c>
      <c r="C725">
        <v>0</v>
      </c>
      <c r="E725" s="79">
        <v>43509</v>
      </c>
      <c r="G725" t="s">
        <v>7701</v>
      </c>
    </row>
    <row r="726" spans="1:7">
      <c r="A726" t="s">
        <v>7700</v>
      </c>
      <c r="B726" t="s">
        <v>357</v>
      </c>
      <c r="C726">
        <v>50</v>
      </c>
      <c r="E726" s="79">
        <v>43509</v>
      </c>
      <c r="G726" t="s">
        <v>7701</v>
      </c>
    </row>
    <row r="727" spans="1:7">
      <c r="A727" t="s">
        <v>7700</v>
      </c>
      <c r="B727" t="s">
        <v>358</v>
      </c>
      <c r="C727">
        <v>0</v>
      </c>
      <c r="E727" s="79">
        <v>43509</v>
      </c>
      <c r="G727" t="s">
        <v>7701</v>
      </c>
    </row>
    <row r="728" spans="1:7">
      <c r="A728" t="s">
        <v>7700</v>
      </c>
      <c r="B728" t="s">
        <v>359</v>
      </c>
      <c r="C728">
        <v>50</v>
      </c>
      <c r="E728" s="79">
        <v>43509</v>
      </c>
      <c r="G728" t="s">
        <v>7701</v>
      </c>
    </row>
    <row r="729" spans="1:7">
      <c r="A729" t="s">
        <v>7700</v>
      </c>
      <c r="B729" t="s">
        <v>360</v>
      </c>
      <c r="C729">
        <v>50</v>
      </c>
      <c r="E729" s="79">
        <v>43509</v>
      </c>
      <c r="G729" t="s">
        <v>7701</v>
      </c>
    </row>
    <row r="730" spans="1:7">
      <c r="A730" t="s">
        <v>7700</v>
      </c>
      <c r="B730" t="s">
        <v>361</v>
      </c>
      <c r="C730">
        <v>50</v>
      </c>
      <c r="E730" s="79">
        <v>43509</v>
      </c>
      <c r="G730" t="s">
        <v>7701</v>
      </c>
    </row>
    <row r="731" spans="1:7">
      <c r="A731" t="s">
        <v>7700</v>
      </c>
      <c r="B731" t="s">
        <v>362</v>
      </c>
      <c r="C731">
        <v>0</v>
      </c>
      <c r="E731" s="79">
        <v>43509</v>
      </c>
      <c r="G731" t="s">
        <v>7701</v>
      </c>
    </row>
    <row r="732" spans="1:7">
      <c r="A732" t="s">
        <v>7700</v>
      </c>
      <c r="B732" t="s">
        <v>363</v>
      </c>
      <c r="C732">
        <v>50</v>
      </c>
      <c r="E732" s="79">
        <v>43509</v>
      </c>
      <c r="G732" t="s">
        <v>7701</v>
      </c>
    </row>
    <row r="733" spans="1:7">
      <c r="A733" t="s">
        <v>7700</v>
      </c>
      <c r="B733" t="s">
        <v>364</v>
      </c>
      <c r="C733">
        <v>50</v>
      </c>
      <c r="E733" s="79">
        <v>43509</v>
      </c>
      <c r="G733" t="s">
        <v>7701</v>
      </c>
    </row>
    <row r="734" spans="1:7">
      <c r="A734" t="s">
        <v>7700</v>
      </c>
      <c r="B734" t="s">
        <v>365</v>
      </c>
      <c r="C734">
        <v>0</v>
      </c>
      <c r="E734" s="79">
        <v>43509</v>
      </c>
      <c r="G734" t="s">
        <v>7701</v>
      </c>
    </row>
    <row r="735" spans="1:7">
      <c r="A735" t="s">
        <v>7700</v>
      </c>
      <c r="B735" t="s">
        <v>366</v>
      </c>
      <c r="C735">
        <v>50</v>
      </c>
      <c r="E735" s="79">
        <v>43509</v>
      </c>
      <c r="G735" t="s">
        <v>7701</v>
      </c>
    </row>
    <row r="736" spans="1:7">
      <c r="A736" t="s">
        <v>7700</v>
      </c>
      <c r="B736" t="s">
        <v>367</v>
      </c>
      <c r="C736">
        <v>50</v>
      </c>
      <c r="E736" s="79">
        <v>43509</v>
      </c>
      <c r="G736" t="s">
        <v>7701</v>
      </c>
    </row>
    <row r="737" spans="1:7">
      <c r="A737" t="s">
        <v>7700</v>
      </c>
      <c r="B737" t="s">
        <v>368</v>
      </c>
      <c r="C737">
        <v>50</v>
      </c>
      <c r="E737" s="79">
        <v>43509</v>
      </c>
      <c r="G737" t="s">
        <v>7701</v>
      </c>
    </row>
    <row r="738" spans="1:7">
      <c r="A738" t="s">
        <v>7700</v>
      </c>
      <c r="B738" t="s">
        <v>369</v>
      </c>
      <c r="C738">
        <v>50</v>
      </c>
      <c r="E738" s="79">
        <v>43509</v>
      </c>
      <c r="G738" t="s">
        <v>7701</v>
      </c>
    </row>
    <row r="739" spans="1:7">
      <c r="A739" t="s">
        <v>7700</v>
      </c>
      <c r="B739" t="s">
        <v>370</v>
      </c>
      <c r="C739">
        <v>50</v>
      </c>
      <c r="E739" s="79">
        <v>43509</v>
      </c>
      <c r="G739" t="s">
        <v>7701</v>
      </c>
    </row>
    <row r="740" spans="1:7">
      <c r="A740" t="s">
        <v>7700</v>
      </c>
      <c r="B740" t="s">
        <v>371</v>
      </c>
      <c r="C740">
        <v>50</v>
      </c>
      <c r="E740" s="79">
        <v>43509</v>
      </c>
      <c r="G740" t="s">
        <v>7701</v>
      </c>
    </row>
    <row r="741" spans="1:7">
      <c r="A741" t="s">
        <v>7700</v>
      </c>
      <c r="B741" t="s">
        <v>372</v>
      </c>
      <c r="C741">
        <v>50</v>
      </c>
      <c r="E741" s="79">
        <v>43509</v>
      </c>
      <c r="G741" t="s">
        <v>7701</v>
      </c>
    </row>
    <row r="742" spans="1:7">
      <c r="A742" t="s">
        <v>7700</v>
      </c>
      <c r="B742" t="s">
        <v>373</v>
      </c>
      <c r="C742">
        <v>50</v>
      </c>
      <c r="E742" s="79">
        <v>43509</v>
      </c>
      <c r="G742" t="s">
        <v>7701</v>
      </c>
    </row>
    <row r="743" spans="1:7">
      <c r="A743" t="s">
        <v>7700</v>
      </c>
      <c r="B743" t="s">
        <v>374</v>
      </c>
      <c r="C743">
        <v>50</v>
      </c>
      <c r="E743" s="79">
        <v>43509</v>
      </c>
      <c r="G743" t="s">
        <v>7701</v>
      </c>
    </row>
    <row r="744" spans="1:7">
      <c r="A744" t="s">
        <v>7700</v>
      </c>
      <c r="B744" t="s">
        <v>375</v>
      </c>
      <c r="C744">
        <v>50</v>
      </c>
      <c r="E744" s="79">
        <v>43509</v>
      </c>
      <c r="G744" t="s">
        <v>7701</v>
      </c>
    </row>
    <row r="745" spans="1:7">
      <c r="A745" t="s">
        <v>7700</v>
      </c>
      <c r="B745" t="s">
        <v>486</v>
      </c>
      <c r="C745">
        <v>50</v>
      </c>
      <c r="E745" s="79">
        <v>43509</v>
      </c>
      <c r="G745" t="s">
        <v>7701</v>
      </c>
    </row>
    <row r="746" spans="1:7">
      <c r="A746" t="s">
        <v>7700</v>
      </c>
      <c r="B746" t="s">
        <v>487</v>
      </c>
      <c r="C746">
        <v>0</v>
      </c>
      <c r="E746" s="79">
        <v>43509</v>
      </c>
      <c r="G746" t="s">
        <v>7701</v>
      </c>
    </row>
    <row r="747" spans="1:7">
      <c r="A747" t="s">
        <v>7700</v>
      </c>
      <c r="B747" t="s">
        <v>488</v>
      </c>
      <c r="C747">
        <v>50</v>
      </c>
      <c r="E747" s="79">
        <v>43509</v>
      </c>
      <c r="G747" t="s">
        <v>7701</v>
      </c>
    </row>
    <row r="748" spans="1:7">
      <c r="A748" t="s">
        <v>7700</v>
      </c>
      <c r="B748" t="s">
        <v>489</v>
      </c>
      <c r="C748">
        <v>50</v>
      </c>
      <c r="E748" s="79">
        <v>43509</v>
      </c>
      <c r="G748" t="s">
        <v>7701</v>
      </c>
    </row>
    <row r="749" spans="1:7">
      <c r="A749" t="s">
        <v>7700</v>
      </c>
      <c r="B749" t="s">
        <v>490</v>
      </c>
      <c r="C749">
        <v>0</v>
      </c>
      <c r="E749" s="79">
        <v>43509</v>
      </c>
      <c r="G749" t="s">
        <v>7701</v>
      </c>
    </row>
    <row r="750" spans="1:7">
      <c r="A750" t="s">
        <v>7700</v>
      </c>
      <c r="B750" t="s">
        <v>491</v>
      </c>
      <c r="C750">
        <v>0</v>
      </c>
      <c r="E750" s="79">
        <v>43509</v>
      </c>
      <c r="G750" t="s">
        <v>7701</v>
      </c>
    </row>
    <row r="751" spans="1:7">
      <c r="A751" t="s">
        <v>7700</v>
      </c>
      <c r="B751" t="s">
        <v>492</v>
      </c>
      <c r="C751">
        <v>50</v>
      </c>
      <c r="E751" s="79">
        <v>43509</v>
      </c>
      <c r="G751" t="s">
        <v>7701</v>
      </c>
    </row>
    <row r="752" spans="1:7">
      <c r="A752" t="s">
        <v>7700</v>
      </c>
      <c r="B752" t="s">
        <v>493</v>
      </c>
      <c r="C752">
        <v>50</v>
      </c>
      <c r="E752" s="79">
        <v>43509</v>
      </c>
      <c r="G752" t="s">
        <v>7701</v>
      </c>
    </row>
    <row r="753" spans="1:7">
      <c r="A753" t="s">
        <v>7700</v>
      </c>
      <c r="B753" t="s">
        <v>494</v>
      </c>
      <c r="C753">
        <v>50</v>
      </c>
      <c r="E753" s="79">
        <v>43509</v>
      </c>
      <c r="G753" t="s">
        <v>7701</v>
      </c>
    </row>
    <row r="754" spans="1:7">
      <c r="A754" t="s">
        <v>7700</v>
      </c>
      <c r="B754" t="s">
        <v>495</v>
      </c>
      <c r="C754">
        <v>50</v>
      </c>
      <c r="E754" s="79">
        <v>43509</v>
      </c>
      <c r="G754" t="s">
        <v>7701</v>
      </c>
    </row>
    <row r="755" spans="1:7">
      <c r="A755" t="s">
        <v>7700</v>
      </c>
      <c r="B755" t="s">
        <v>496</v>
      </c>
      <c r="C755">
        <v>50</v>
      </c>
      <c r="E755" s="79">
        <v>43509</v>
      </c>
      <c r="G755" t="s">
        <v>7701</v>
      </c>
    </row>
    <row r="756" spans="1:7">
      <c r="A756" t="s">
        <v>7700</v>
      </c>
      <c r="B756" t="s">
        <v>497</v>
      </c>
      <c r="C756">
        <v>50</v>
      </c>
      <c r="E756" s="79">
        <v>43509</v>
      </c>
      <c r="G756" t="s">
        <v>7701</v>
      </c>
    </row>
    <row r="757" spans="1:7">
      <c r="A757" t="s">
        <v>7700</v>
      </c>
      <c r="B757" t="s">
        <v>498</v>
      </c>
      <c r="C757">
        <v>0</v>
      </c>
      <c r="E757" s="79">
        <v>43509</v>
      </c>
      <c r="G757" t="s">
        <v>7701</v>
      </c>
    </row>
    <row r="758" spans="1:7">
      <c r="A758" t="s">
        <v>7700</v>
      </c>
      <c r="B758" t="s">
        <v>499</v>
      </c>
      <c r="C758">
        <v>0</v>
      </c>
      <c r="E758" s="79">
        <v>43509</v>
      </c>
      <c r="G758" t="s">
        <v>7701</v>
      </c>
    </row>
    <row r="759" spans="1:7">
      <c r="A759" t="s">
        <v>7700</v>
      </c>
      <c r="B759" t="s">
        <v>500</v>
      </c>
      <c r="C759">
        <v>50</v>
      </c>
      <c r="E759" s="79">
        <v>43509</v>
      </c>
      <c r="G759" t="s">
        <v>7701</v>
      </c>
    </row>
    <row r="760" spans="1:7">
      <c r="A760" t="s">
        <v>7700</v>
      </c>
      <c r="B760" t="s">
        <v>501</v>
      </c>
      <c r="C760">
        <v>50</v>
      </c>
      <c r="E760" s="79">
        <v>43509</v>
      </c>
      <c r="G760" t="s">
        <v>7701</v>
      </c>
    </row>
    <row r="761" spans="1:7">
      <c r="A761" t="s">
        <v>7700</v>
      </c>
      <c r="B761" t="s">
        <v>502</v>
      </c>
      <c r="C761">
        <v>0</v>
      </c>
      <c r="E761" s="79">
        <v>43509</v>
      </c>
      <c r="G761" t="s">
        <v>7701</v>
      </c>
    </row>
    <row r="762" spans="1:7">
      <c r="A762" t="s">
        <v>7700</v>
      </c>
      <c r="B762" t="s">
        <v>503</v>
      </c>
      <c r="C762">
        <v>0</v>
      </c>
      <c r="E762" s="79">
        <v>43509</v>
      </c>
      <c r="G762" t="s">
        <v>7701</v>
      </c>
    </row>
    <row r="763" spans="1:7">
      <c r="A763" t="s">
        <v>7700</v>
      </c>
      <c r="B763" t="s">
        <v>504</v>
      </c>
      <c r="C763">
        <v>50</v>
      </c>
      <c r="E763" s="79">
        <v>43509</v>
      </c>
      <c r="G763" t="s">
        <v>7701</v>
      </c>
    </row>
    <row r="764" spans="1:7">
      <c r="A764" t="s">
        <v>7700</v>
      </c>
      <c r="B764" t="s">
        <v>505</v>
      </c>
      <c r="C764">
        <v>50</v>
      </c>
      <c r="E764" s="79">
        <v>43509</v>
      </c>
      <c r="G764" t="s">
        <v>7701</v>
      </c>
    </row>
    <row r="765" spans="1:7">
      <c r="A765" t="s">
        <v>7700</v>
      </c>
      <c r="B765" t="s">
        <v>506</v>
      </c>
      <c r="C765">
        <v>0</v>
      </c>
      <c r="E765" s="79">
        <v>43509</v>
      </c>
      <c r="G765" t="s">
        <v>7701</v>
      </c>
    </row>
    <row r="766" spans="1:7">
      <c r="A766" t="s">
        <v>7700</v>
      </c>
      <c r="B766" t="s">
        <v>507</v>
      </c>
      <c r="C766">
        <v>0</v>
      </c>
      <c r="E766" s="79">
        <v>43509</v>
      </c>
      <c r="G766" t="s">
        <v>7701</v>
      </c>
    </row>
    <row r="767" spans="1:7">
      <c r="A767" t="s">
        <v>7700</v>
      </c>
      <c r="B767" t="s">
        <v>508</v>
      </c>
      <c r="C767">
        <v>50</v>
      </c>
      <c r="E767" s="79">
        <v>43509</v>
      </c>
      <c r="G767" t="s">
        <v>7701</v>
      </c>
    </row>
    <row r="768" spans="1:7">
      <c r="A768" t="s">
        <v>7700</v>
      </c>
      <c r="B768" t="s">
        <v>4411</v>
      </c>
      <c r="C768">
        <v>50</v>
      </c>
      <c r="E768" s="79">
        <v>43509</v>
      </c>
      <c r="G768" t="s">
        <v>7701</v>
      </c>
    </row>
    <row r="769" spans="1:7">
      <c r="A769" t="s">
        <v>7700</v>
      </c>
      <c r="B769" t="s">
        <v>509</v>
      </c>
      <c r="C769">
        <v>50</v>
      </c>
      <c r="E769" s="79">
        <v>43509</v>
      </c>
      <c r="G769" t="s">
        <v>7701</v>
      </c>
    </row>
    <row r="770" spans="1:7">
      <c r="A770" t="s">
        <v>7700</v>
      </c>
      <c r="B770" t="s">
        <v>510</v>
      </c>
      <c r="C770">
        <v>50</v>
      </c>
      <c r="E770" s="79">
        <v>43509</v>
      </c>
      <c r="G770" t="s">
        <v>7701</v>
      </c>
    </row>
    <row r="771" spans="1:7">
      <c r="A771" t="s">
        <v>7700</v>
      </c>
      <c r="B771" t="s">
        <v>511</v>
      </c>
      <c r="C771">
        <v>50</v>
      </c>
      <c r="E771" s="79">
        <v>43509</v>
      </c>
      <c r="G771" t="s">
        <v>7701</v>
      </c>
    </row>
    <row r="772" spans="1:7">
      <c r="A772" t="s">
        <v>7700</v>
      </c>
      <c r="B772" t="s">
        <v>512</v>
      </c>
      <c r="C772">
        <v>50</v>
      </c>
      <c r="E772" s="79">
        <v>43509</v>
      </c>
      <c r="G772" t="s">
        <v>7701</v>
      </c>
    </row>
    <row r="773" spans="1:7">
      <c r="A773" t="s">
        <v>7700</v>
      </c>
      <c r="B773" t="s">
        <v>513</v>
      </c>
      <c r="C773">
        <v>0</v>
      </c>
      <c r="E773" s="79">
        <v>43509</v>
      </c>
      <c r="G773" t="s">
        <v>7701</v>
      </c>
    </row>
    <row r="774" spans="1:7">
      <c r="A774" t="s">
        <v>7700</v>
      </c>
      <c r="B774" t="s">
        <v>514</v>
      </c>
      <c r="C774">
        <v>50</v>
      </c>
      <c r="E774" s="79">
        <v>43509</v>
      </c>
      <c r="G774" t="s">
        <v>7701</v>
      </c>
    </row>
    <row r="775" spans="1:7">
      <c r="A775" t="s">
        <v>7700</v>
      </c>
      <c r="B775" t="s">
        <v>515</v>
      </c>
      <c r="C775">
        <v>0</v>
      </c>
      <c r="E775" s="79">
        <v>43509</v>
      </c>
      <c r="G775" t="s">
        <v>7701</v>
      </c>
    </row>
    <row r="776" spans="1:7">
      <c r="A776" t="s">
        <v>7700</v>
      </c>
      <c r="B776" t="s">
        <v>516</v>
      </c>
      <c r="C776">
        <v>50</v>
      </c>
      <c r="E776" s="79">
        <v>43509</v>
      </c>
      <c r="G776" t="s">
        <v>7701</v>
      </c>
    </row>
    <row r="777" spans="1:7">
      <c r="A777" t="s">
        <v>7700</v>
      </c>
      <c r="B777" t="s">
        <v>517</v>
      </c>
      <c r="C777">
        <v>50</v>
      </c>
      <c r="E777" s="79">
        <v>43509</v>
      </c>
      <c r="G777" t="s">
        <v>7701</v>
      </c>
    </row>
    <row r="778" spans="1:7">
      <c r="A778" t="s">
        <v>7700</v>
      </c>
      <c r="B778" t="s">
        <v>518</v>
      </c>
      <c r="C778">
        <v>50</v>
      </c>
      <c r="E778" s="79">
        <v>43509</v>
      </c>
      <c r="G778" t="s">
        <v>7701</v>
      </c>
    </row>
    <row r="779" spans="1:7">
      <c r="A779" t="s">
        <v>7700</v>
      </c>
      <c r="B779" t="s">
        <v>519</v>
      </c>
      <c r="C779">
        <v>50</v>
      </c>
      <c r="E779" s="79">
        <v>43509</v>
      </c>
      <c r="G779" t="s">
        <v>7701</v>
      </c>
    </row>
    <row r="780" spans="1:7">
      <c r="A780" t="s">
        <v>7700</v>
      </c>
      <c r="B780" t="s">
        <v>520</v>
      </c>
      <c r="C780">
        <v>50</v>
      </c>
      <c r="E780" s="79">
        <v>43509</v>
      </c>
      <c r="G780" t="s">
        <v>7701</v>
      </c>
    </row>
    <row r="781" spans="1:7">
      <c r="A781" t="s">
        <v>7700</v>
      </c>
      <c r="B781" t="s">
        <v>521</v>
      </c>
      <c r="C781">
        <v>50</v>
      </c>
      <c r="E781" s="79">
        <v>43509</v>
      </c>
      <c r="G781" t="s">
        <v>7701</v>
      </c>
    </row>
    <row r="782" spans="1:7">
      <c r="A782" t="s">
        <v>7700</v>
      </c>
      <c r="B782" t="s">
        <v>522</v>
      </c>
      <c r="C782">
        <v>50</v>
      </c>
      <c r="E782" s="79">
        <v>43509</v>
      </c>
      <c r="G782" t="s">
        <v>7701</v>
      </c>
    </row>
    <row r="783" spans="1:7">
      <c r="A783" t="s">
        <v>7700</v>
      </c>
      <c r="B783" t="s">
        <v>523</v>
      </c>
      <c r="C783">
        <v>50</v>
      </c>
      <c r="E783" s="79">
        <v>43509</v>
      </c>
      <c r="G783" t="s">
        <v>7701</v>
      </c>
    </row>
    <row r="784" spans="1:7">
      <c r="A784" t="s">
        <v>7700</v>
      </c>
      <c r="B784" t="s">
        <v>524</v>
      </c>
      <c r="C784">
        <v>50</v>
      </c>
      <c r="E784" s="79">
        <v>43509</v>
      </c>
      <c r="G784" t="s">
        <v>7701</v>
      </c>
    </row>
    <row r="785" spans="1:7">
      <c r="A785" t="s">
        <v>7700</v>
      </c>
      <c r="B785" t="s">
        <v>525</v>
      </c>
      <c r="C785">
        <v>50</v>
      </c>
      <c r="E785" s="79">
        <v>43509</v>
      </c>
      <c r="G785" t="s">
        <v>7701</v>
      </c>
    </row>
    <row r="786" spans="1:7">
      <c r="A786" t="s">
        <v>7700</v>
      </c>
      <c r="B786" t="s">
        <v>526</v>
      </c>
      <c r="C786">
        <v>50</v>
      </c>
      <c r="E786" s="79">
        <v>43509</v>
      </c>
      <c r="G786" t="s">
        <v>7701</v>
      </c>
    </row>
    <row r="787" spans="1:7">
      <c r="A787" t="s">
        <v>7700</v>
      </c>
      <c r="B787" t="s">
        <v>527</v>
      </c>
      <c r="C787">
        <v>50</v>
      </c>
      <c r="E787" s="79">
        <v>43509</v>
      </c>
      <c r="G787" t="s">
        <v>7701</v>
      </c>
    </row>
    <row r="788" spans="1:7">
      <c r="A788" t="s">
        <v>7700</v>
      </c>
      <c r="B788" t="s">
        <v>528</v>
      </c>
      <c r="C788">
        <v>50</v>
      </c>
      <c r="E788" s="79">
        <v>43509</v>
      </c>
      <c r="G788" t="s">
        <v>7701</v>
      </c>
    </row>
    <row r="789" spans="1:7">
      <c r="A789" t="s">
        <v>7700</v>
      </c>
      <c r="B789" t="s">
        <v>529</v>
      </c>
      <c r="C789">
        <v>0</v>
      </c>
      <c r="E789" s="79">
        <v>43509</v>
      </c>
      <c r="G789" t="s">
        <v>7701</v>
      </c>
    </row>
    <row r="790" spans="1:7">
      <c r="A790" t="s">
        <v>7700</v>
      </c>
      <c r="B790" t="s">
        <v>530</v>
      </c>
      <c r="C790">
        <v>50</v>
      </c>
      <c r="E790" s="79">
        <v>43509</v>
      </c>
      <c r="G790" t="s">
        <v>7701</v>
      </c>
    </row>
    <row r="791" spans="1:7">
      <c r="A791" t="s">
        <v>7700</v>
      </c>
      <c r="B791" t="s">
        <v>531</v>
      </c>
      <c r="C791">
        <v>50</v>
      </c>
      <c r="E791" s="79">
        <v>43509</v>
      </c>
      <c r="G791" t="s">
        <v>7701</v>
      </c>
    </row>
    <row r="792" spans="1:7">
      <c r="A792" t="s">
        <v>7700</v>
      </c>
      <c r="B792" t="s">
        <v>532</v>
      </c>
      <c r="C792">
        <v>50</v>
      </c>
      <c r="E792" s="79">
        <v>43509</v>
      </c>
      <c r="G792" t="s">
        <v>7701</v>
      </c>
    </row>
    <row r="793" spans="1:7">
      <c r="A793" t="s">
        <v>7700</v>
      </c>
      <c r="B793" t="s">
        <v>533</v>
      </c>
      <c r="C793">
        <v>50</v>
      </c>
      <c r="E793" s="79">
        <v>43509</v>
      </c>
      <c r="G793" t="s">
        <v>7701</v>
      </c>
    </row>
    <row r="794" spans="1:7">
      <c r="A794" t="s">
        <v>7700</v>
      </c>
      <c r="B794" t="s">
        <v>534</v>
      </c>
      <c r="C794">
        <v>50</v>
      </c>
      <c r="E794" s="79">
        <v>43509</v>
      </c>
      <c r="G794" t="s">
        <v>7701</v>
      </c>
    </row>
    <row r="795" spans="1:7">
      <c r="A795" t="s">
        <v>7700</v>
      </c>
      <c r="B795" t="s">
        <v>535</v>
      </c>
      <c r="C795">
        <v>50</v>
      </c>
      <c r="E795" s="79">
        <v>43509</v>
      </c>
      <c r="G795" t="s">
        <v>7701</v>
      </c>
    </row>
    <row r="796" spans="1:7">
      <c r="A796" t="s">
        <v>7700</v>
      </c>
      <c r="B796" t="s">
        <v>536</v>
      </c>
      <c r="C796">
        <v>50</v>
      </c>
      <c r="E796" s="79">
        <v>43509</v>
      </c>
      <c r="G796" t="s">
        <v>7701</v>
      </c>
    </row>
    <row r="797" spans="1:7">
      <c r="A797" t="s">
        <v>7700</v>
      </c>
      <c r="B797" t="s">
        <v>537</v>
      </c>
      <c r="C797">
        <v>50</v>
      </c>
      <c r="E797" s="79">
        <v>43509</v>
      </c>
      <c r="G797" t="s">
        <v>7701</v>
      </c>
    </row>
    <row r="798" spans="1:7">
      <c r="A798" t="s">
        <v>7700</v>
      </c>
      <c r="B798" t="s">
        <v>538</v>
      </c>
      <c r="C798">
        <v>50</v>
      </c>
      <c r="E798" s="79">
        <v>43509</v>
      </c>
      <c r="G798" t="s">
        <v>7701</v>
      </c>
    </row>
    <row r="799" spans="1:7">
      <c r="A799" t="s">
        <v>7700</v>
      </c>
      <c r="B799" t="s">
        <v>539</v>
      </c>
      <c r="C799">
        <v>50</v>
      </c>
      <c r="E799" s="79">
        <v>43509</v>
      </c>
      <c r="G799" t="s">
        <v>7701</v>
      </c>
    </row>
    <row r="800" spans="1:7">
      <c r="A800" t="s">
        <v>7700</v>
      </c>
      <c r="B800" t="s">
        <v>540</v>
      </c>
      <c r="C800">
        <v>50</v>
      </c>
      <c r="E800" s="79">
        <v>43509</v>
      </c>
      <c r="G800" t="s">
        <v>7701</v>
      </c>
    </row>
    <row r="801" spans="1:7">
      <c r="A801" t="s">
        <v>7700</v>
      </c>
      <c r="B801" t="s">
        <v>541</v>
      </c>
      <c r="C801">
        <v>50</v>
      </c>
      <c r="E801" s="79">
        <v>43509</v>
      </c>
      <c r="G801" t="s">
        <v>7701</v>
      </c>
    </row>
    <row r="802" spans="1:7">
      <c r="A802" t="s">
        <v>7700</v>
      </c>
      <c r="B802" t="s">
        <v>542</v>
      </c>
      <c r="C802">
        <v>50</v>
      </c>
      <c r="E802" s="79">
        <v>43509</v>
      </c>
      <c r="G802" t="s">
        <v>7701</v>
      </c>
    </row>
    <row r="803" spans="1:7">
      <c r="A803" t="s">
        <v>7700</v>
      </c>
      <c r="B803" t="s">
        <v>543</v>
      </c>
      <c r="C803">
        <v>50</v>
      </c>
      <c r="E803" s="79">
        <v>43509</v>
      </c>
      <c r="G803" t="s">
        <v>7701</v>
      </c>
    </row>
    <row r="804" spans="1:7">
      <c r="A804" t="s">
        <v>7700</v>
      </c>
      <c r="B804" t="s">
        <v>544</v>
      </c>
      <c r="C804">
        <v>50</v>
      </c>
      <c r="E804" s="79">
        <v>43509</v>
      </c>
      <c r="G804" t="s">
        <v>7701</v>
      </c>
    </row>
    <row r="805" spans="1:7">
      <c r="A805" t="s">
        <v>7700</v>
      </c>
      <c r="B805" t="s">
        <v>545</v>
      </c>
      <c r="C805">
        <v>50</v>
      </c>
      <c r="E805" s="79">
        <v>43509</v>
      </c>
      <c r="G805" t="s">
        <v>7701</v>
      </c>
    </row>
    <row r="806" spans="1:7">
      <c r="A806" t="s">
        <v>7700</v>
      </c>
      <c r="B806" t="s">
        <v>546</v>
      </c>
      <c r="C806">
        <v>50</v>
      </c>
      <c r="E806" s="79">
        <v>43509</v>
      </c>
      <c r="G806" t="s">
        <v>7701</v>
      </c>
    </row>
    <row r="807" spans="1:7">
      <c r="A807" t="s">
        <v>7700</v>
      </c>
      <c r="B807" t="s">
        <v>547</v>
      </c>
      <c r="C807">
        <v>50</v>
      </c>
      <c r="E807" s="79">
        <v>43509</v>
      </c>
      <c r="G807" t="s">
        <v>7701</v>
      </c>
    </row>
    <row r="808" spans="1:7">
      <c r="A808" t="s">
        <v>7700</v>
      </c>
      <c r="B808" t="s">
        <v>4412</v>
      </c>
      <c r="C808">
        <v>50</v>
      </c>
      <c r="E808" s="79">
        <v>43509</v>
      </c>
      <c r="G808" t="s">
        <v>7701</v>
      </c>
    </row>
    <row r="809" spans="1:7">
      <c r="A809" t="s">
        <v>7700</v>
      </c>
      <c r="B809" t="s">
        <v>548</v>
      </c>
      <c r="C809">
        <v>0</v>
      </c>
      <c r="E809" s="79">
        <v>43509</v>
      </c>
      <c r="G809" t="s">
        <v>7701</v>
      </c>
    </row>
    <row r="810" spans="1:7">
      <c r="A810" t="s">
        <v>7700</v>
      </c>
      <c r="B810" t="s">
        <v>549</v>
      </c>
      <c r="C810">
        <v>50</v>
      </c>
      <c r="E810" s="79">
        <v>43509</v>
      </c>
      <c r="G810" t="s">
        <v>7701</v>
      </c>
    </row>
    <row r="811" spans="1:7">
      <c r="A811" t="s">
        <v>7700</v>
      </c>
      <c r="B811" t="s">
        <v>550</v>
      </c>
      <c r="C811">
        <v>0</v>
      </c>
      <c r="E811" s="79">
        <v>43509</v>
      </c>
      <c r="G811" t="s">
        <v>7701</v>
      </c>
    </row>
    <row r="812" spans="1:7">
      <c r="A812" t="s">
        <v>7700</v>
      </c>
      <c r="B812" t="s">
        <v>551</v>
      </c>
      <c r="C812">
        <v>50</v>
      </c>
      <c r="E812" s="79">
        <v>43509</v>
      </c>
      <c r="G812" t="s">
        <v>7701</v>
      </c>
    </row>
    <row r="813" spans="1:7">
      <c r="A813" t="s">
        <v>7700</v>
      </c>
      <c r="B813" t="s">
        <v>552</v>
      </c>
      <c r="C813">
        <v>50</v>
      </c>
      <c r="E813" s="79">
        <v>43509</v>
      </c>
      <c r="G813" t="s">
        <v>7701</v>
      </c>
    </row>
    <row r="814" spans="1:7">
      <c r="A814" t="s">
        <v>7700</v>
      </c>
      <c r="B814" t="s">
        <v>553</v>
      </c>
      <c r="C814">
        <v>50</v>
      </c>
      <c r="E814" s="79">
        <v>43509</v>
      </c>
      <c r="G814" t="s">
        <v>7701</v>
      </c>
    </row>
    <row r="815" spans="1:7">
      <c r="A815" t="s">
        <v>7700</v>
      </c>
      <c r="B815" t="s">
        <v>554</v>
      </c>
      <c r="C815">
        <v>50</v>
      </c>
      <c r="E815" s="79">
        <v>43509</v>
      </c>
      <c r="G815" t="s">
        <v>7701</v>
      </c>
    </row>
    <row r="816" spans="1:7">
      <c r="A816" t="s">
        <v>7700</v>
      </c>
      <c r="B816" t="s">
        <v>555</v>
      </c>
      <c r="C816">
        <v>50</v>
      </c>
      <c r="E816" s="79">
        <v>43509</v>
      </c>
      <c r="G816" t="s">
        <v>7701</v>
      </c>
    </row>
    <row r="817" spans="1:7">
      <c r="A817" t="s">
        <v>7700</v>
      </c>
      <c r="B817" t="s">
        <v>556</v>
      </c>
      <c r="C817">
        <v>0</v>
      </c>
      <c r="E817" s="79">
        <v>43509</v>
      </c>
      <c r="G817" t="s">
        <v>7701</v>
      </c>
    </row>
    <row r="818" spans="1:7">
      <c r="A818" t="s">
        <v>7700</v>
      </c>
      <c r="B818" t="s">
        <v>557</v>
      </c>
      <c r="C818">
        <v>50</v>
      </c>
      <c r="E818" s="79">
        <v>43509</v>
      </c>
      <c r="G818" t="s">
        <v>7701</v>
      </c>
    </row>
    <row r="819" spans="1:7">
      <c r="A819" t="s">
        <v>7700</v>
      </c>
      <c r="B819" t="s">
        <v>558</v>
      </c>
      <c r="C819">
        <v>0</v>
      </c>
      <c r="E819" s="79">
        <v>43509</v>
      </c>
      <c r="G819" t="s">
        <v>7701</v>
      </c>
    </row>
    <row r="820" spans="1:7">
      <c r="A820" t="s">
        <v>7700</v>
      </c>
      <c r="B820" t="s">
        <v>559</v>
      </c>
      <c r="C820">
        <v>50</v>
      </c>
      <c r="E820" s="79">
        <v>43509</v>
      </c>
      <c r="G820" t="s">
        <v>7701</v>
      </c>
    </row>
    <row r="821" spans="1:7">
      <c r="A821" t="s">
        <v>7700</v>
      </c>
      <c r="B821" t="s">
        <v>4413</v>
      </c>
      <c r="C821">
        <v>50</v>
      </c>
      <c r="E821" s="79">
        <v>43509</v>
      </c>
      <c r="G821" t="s">
        <v>7701</v>
      </c>
    </row>
    <row r="822" spans="1:7">
      <c r="A822" t="s">
        <v>7700</v>
      </c>
      <c r="B822" t="s">
        <v>560</v>
      </c>
      <c r="C822">
        <v>50</v>
      </c>
      <c r="E822" s="79">
        <v>43509</v>
      </c>
      <c r="G822" t="s">
        <v>7701</v>
      </c>
    </row>
    <row r="823" spans="1:7">
      <c r="A823" t="s">
        <v>7700</v>
      </c>
      <c r="B823" t="s">
        <v>561</v>
      </c>
      <c r="C823">
        <v>50</v>
      </c>
      <c r="E823" s="79">
        <v>43509</v>
      </c>
      <c r="G823" t="s">
        <v>7701</v>
      </c>
    </row>
    <row r="824" spans="1:7">
      <c r="A824" t="s">
        <v>7700</v>
      </c>
      <c r="B824" t="s">
        <v>562</v>
      </c>
      <c r="C824">
        <v>50</v>
      </c>
      <c r="E824" s="79">
        <v>43509</v>
      </c>
      <c r="G824" t="s">
        <v>7701</v>
      </c>
    </row>
    <row r="825" spans="1:7">
      <c r="A825" t="s">
        <v>7700</v>
      </c>
      <c r="B825" t="s">
        <v>563</v>
      </c>
      <c r="C825">
        <v>0</v>
      </c>
      <c r="E825" s="79">
        <v>43509</v>
      </c>
      <c r="G825" t="s">
        <v>7701</v>
      </c>
    </row>
    <row r="826" spans="1:7">
      <c r="A826" t="s">
        <v>7700</v>
      </c>
      <c r="B826" t="s">
        <v>564</v>
      </c>
      <c r="C826">
        <v>0</v>
      </c>
      <c r="E826" s="79">
        <v>43509</v>
      </c>
      <c r="G826" t="s">
        <v>7701</v>
      </c>
    </row>
    <row r="827" spans="1:7">
      <c r="A827" t="s">
        <v>7700</v>
      </c>
      <c r="B827" t="s">
        <v>565</v>
      </c>
      <c r="C827">
        <v>50</v>
      </c>
      <c r="E827" s="79">
        <v>43509</v>
      </c>
      <c r="G827" t="s">
        <v>7701</v>
      </c>
    </row>
    <row r="828" spans="1:7">
      <c r="A828" t="s">
        <v>7700</v>
      </c>
      <c r="B828" t="s">
        <v>566</v>
      </c>
      <c r="C828">
        <v>50</v>
      </c>
      <c r="E828" s="79">
        <v>43509</v>
      </c>
      <c r="G828" t="s">
        <v>7701</v>
      </c>
    </row>
    <row r="829" spans="1:7">
      <c r="A829" t="s">
        <v>7700</v>
      </c>
      <c r="B829" t="s">
        <v>567</v>
      </c>
      <c r="C829">
        <v>0</v>
      </c>
      <c r="E829" s="79">
        <v>43509</v>
      </c>
      <c r="G829" t="s">
        <v>7701</v>
      </c>
    </row>
    <row r="830" spans="1:7">
      <c r="A830" t="s">
        <v>7700</v>
      </c>
      <c r="B830" t="s">
        <v>568</v>
      </c>
      <c r="C830">
        <v>50</v>
      </c>
      <c r="E830" s="79">
        <v>43509</v>
      </c>
      <c r="G830" t="s">
        <v>7701</v>
      </c>
    </row>
    <row r="831" spans="1:7">
      <c r="A831" t="s">
        <v>7700</v>
      </c>
      <c r="B831" t="s">
        <v>569</v>
      </c>
      <c r="C831">
        <v>50</v>
      </c>
      <c r="E831" s="79">
        <v>43509</v>
      </c>
      <c r="G831" t="s">
        <v>7701</v>
      </c>
    </row>
    <row r="832" spans="1:7">
      <c r="A832" t="s">
        <v>7700</v>
      </c>
      <c r="B832" t="s">
        <v>570</v>
      </c>
      <c r="C832">
        <v>50</v>
      </c>
      <c r="E832" s="79">
        <v>43509</v>
      </c>
      <c r="G832" t="s">
        <v>7701</v>
      </c>
    </row>
    <row r="833" spans="1:7">
      <c r="A833" t="s">
        <v>7700</v>
      </c>
      <c r="B833" t="s">
        <v>571</v>
      </c>
      <c r="C833">
        <v>50</v>
      </c>
      <c r="E833" s="79">
        <v>43509</v>
      </c>
      <c r="G833" t="s">
        <v>7701</v>
      </c>
    </row>
    <row r="834" spans="1:7">
      <c r="A834" t="s">
        <v>7700</v>
      </c>
      <c r="B834" t="s">
        <v>572</v>
      </c>
      <c r="C834">
        <v>50</v>
      </c>
      <c r="E834" s="79">
        <v>43509</v>
      </c>
      <c r="G834" t="s">
        <v>7701</v>
      </c>
    </row>
    <row r="835" spans="1:7">
      <c r="A835" t="s">
        <v>7700</v>
      </c>
      <c r="B835" t="s">
        <v>573</v>
      </c>
      <c r="C835">
        <v>50</v>
      </c>
      <c r="E835" s="79">
        <v>43509</v>
      </c>
      <c r="G835" t="s">
        <v>7701</v>
      </c>
    </row>
    <row r="836" spans="1:7">
      <c r="A836" t="s">
        <v>7700</v>
      </c>
      <c r="B836" t="s">
        <v>574</v>
      </c>
      <c r="C836">
        <v>50</v>
      </c>
      <c r="E836" s="79">
        <v>43509</v>
      </c>
      <c r="G836" t="s">
        <v>7701</v>
      </c>
    </row>
    <row r="837" spans="1:7">
      <c r="A837" t="s">
        <v>7700</v>
      </c>
      <c r="B837" t="s">
        <v>575</v>
      </c>
      <c r="C837">
        <v>50</v>
      </c>
      <c r="E837" s="79">
        <v>43509</v>
      </c>
      <c r="G837" t="s">
        <v>7701</v>
      </c>
    </row>
    <row r="838" spans="1:7">
      <c r="A838" t="s">
        <v>7700</v>
      </c>
      <c r="B838" t="s">
        <v>576</v>
      </c>
      <c r="C838">
        <v>50</v>
      </c>
      <c r="E838" s="79">
        <v>43509</v>
      </c>
      <c r="G838" t="s">
        <v>7701</v>
      </c>
    </row>
    <row r="839" spans="1:7">
      <c r="A839" t="s">
        <v>7700</v>
      </c>
      <c r="B839" t="s">
        <v>577</v>
      </c>
      <c r="C839">
        <v>50</v>
      </c>
      <c r="E839" s="79">
        <v>43509</v>
      </c>
      <c r="G839" t="s">
        <v>7701</v>
      </c>
    </row>
    <row r="840" spans="1:7">
      <c r="A840" t="s">
        <v>7700</v>
      </c>
      <c r="B840" t="s">
        <v>578</v>
      </c>
      <c r="C840">
        <v>50</v>
      </c>
      <c r="E840" s="79">
        <v>43509</v>
      </c>
      <c r="G840" t="s">
        <v>7701</v>
      </c>
    </row>
    <row r="841" spans="1:7">
      <c r="A841" t="s">
        <v>7700</v>
      </c>
      <c r="B841" t="s">
        <v>579</v>
      </c>
      <c r="C841">
        <v>50</v>
      </c>
      <c r="E841" s="79">
        <v>43509</v>
      </c>
      <c r="G841" t="s">
        <v>7701</v>
      </c>
    </row>
    <row r="842" spans="1:7">
      <c r="A842" t="s">
        <v>7700</v>
      </c>
      <c r="B842" t="s">
        <v>580</v>
      </c>
      <c r="C842">
        <v>50</v>
      </c>
      <c r="E842" s="79">
        <v>43509</v>
      </c>
      <c r="G842" t="s">
        <v>7701</v>
      </c>
    </row>
    <row r="843" spans="1:7">
      <c r="A843" t="s">
        <v>7700</v>
      </c>
      <c r="B843" t="s">
        <v>581</v>
      </c>
      <c r="C843">
        <v>50</v>
      </c>
      <c r="E843" s="79">
        <v>43509</v>
      </c>
      <c r="G843" t="s">
        <v>7701</v>
      </c>
    </row>
    <row r="844" spans="1:7">
      <c r="A844" t="s">
        <v>7700</v>
      </c>
      <c r="B844" t="s">
        <v>582</v>
      </c>
      <c r="C844">
        <v>50</v>
      </c>
      <c r="E844" s="79">
        <v>43509</v>
      </c>
      <c r="G844" t="s">
        <v>7701</v>
      </c>
    </row>
    <row r="845" spans="1:7">
      <c r="A845" t="s">
        <v>7700</v>
      </c>
      <c r="B845" t="s">
        <v>583</v>
      </c>
      <c r="C845">
        <v>50</v>
      </c>
      <c r="E845" s="79">
        <v>43509</v>
      </c>
      <c r="G845" t="s">
        <v>7701</v>
      </c>
    </row>
    <row r="846" spans="1:7">
      <c r="A846" t="s">
        <v>7700</v>
      </c>
      <c r="B846" t="s">
        <v>584</v>
      </c>
      <c r="C846">
        <v>50</v>
      </c>
      <c r="E846" s="79">
        <v>43509</v>
      </c>
      <c r="G846" t="s">
        <v>7701</v>
      </c>
    </row>
    <row r="847" spans="1:7">
      <c r="A847" t="s">
        <v>7700</v>
      </c>
      <c r="B847" t="s">
        <v>585</v>
      </c>
      <c r="C847">
        <v>50</v>
      </c>
      <c r="E847" s="79">
        <v>43509</v>
      </c>
      <c r="G847" t="s">
        <v>7701</v>
      </c>
    </row>
    <row r="848" spans="1:7">
      <c r="A848" t="s">
        <v>7700</v>
      </c>
      <c r="B848" t="s">
        <v>586</v>
      </c>
      <c r="C848">
        <v>50</v>
      </c>
      <c r="E848" s="79">
        <v>43509</v>
      </c>
      <c r="G848" t="s">
        <v>7701</v>
      </c>
    </row>
    <row r="849" spans="1:7">
      <c r="A849" t="s">
        <v>7700</v>
      </c>
      <c r="B849" t="s">
        <v>587</v>
      </c>
      <c r="C849">
        <v>0</v>
      </c>
      <c r="E849" s="79">
        <v>43509</v>
      </c>
      <c r="G849" t="s">
        <v>7701</v>
      </c>
    </row>
    <row r="850" spans="1:7">
      <c r="A850" t="s">
        <v>7700</v>
      </c>
      <c r="B850" t="s">
        <v>588</v>
      </c>
      <c r="C850">
        <v>0</v>
      </c>
      <c r="E850" s="79">
        <v>43509</v>
      </c>
      <c r="G850" t="s">
        <v>7701</v>
      </c>
    </row>
    <row r="851" spans="1:7">
      <c r="A851" t="s">
        <v>7700</v>
      </c>
      <c r="B851" t="s">
        <v>589</v>
      </c>
      <c r="C851">
        <v>50</v>
      </c>
      <c r="E851" s="79">
        <v>43509</v>
      </c>
      <c r="G851" t="s">
        <v>7701</v>
      </c>
    </row>
    <row r="852" spans="1:7">
      <c r="A852" t="s">
        <v>7700</v>
      </c>
      <c r="B852" t="s">
        <v>590</v>
      </c>
      <c r="C852">
        <v>50</v>
      </c>
      <c r="E852" s="79">
        <v>43509</v>
      </c>
      <c r="G852" t="s">
        <v>7701</v>
      </c>
    </row>
    <row r="853" spans="1:7">
      <c r="A853" t="s">
        <v>7700</v>
      </c>
      <c r="B853" t="s">
        <v>591</v>
      </c>
      <c r="C853">
        <v>50</v>
      </c>
      <c r="E853" s="79">
        <v>43509</v>
      </c>
      <c r="G853" t="s">
        <v>7701</v>
      </c>
    </row>
    <row r="854" spans="1:7">
      <c r="A854" t="s">
        <v>7700</v>
      </c>
      <c r="B854" t="s">
        <v>592</v>
      </c>
      <c r="C854">
        <v>50</v>
      </c>
      <c r="E854" s="79">
        <v>43509</v>
      </c>
      <c r="G854" t="s">
        <v>7701</v>
      </c>
    </row>
    <row r="855" spans="1:7">
      <c r="A855" t="s">
        <v>7700</v>
      </c>
      <c r="B855" t="s">
        <v>593</v>
      </c>
      <c r="C855">
        <v>50</v>
      </c>
      <c r="E855" s="79">
        <v>43509</v>
      </c>
      <c r="G855" t="s">
        <v>7701</v>
      </c>
    </row>
    <row r="856" spans="1:7">
      <c r="A856" t="s">
        <v>7700</v>
      </c>
      <c r="B856" t="s">
        <v>594</v>
      </c>
      <c r="C856">
        <v>50</v>
      </c>
      <c r="E856" s="79">
        <v>43509</v>
      </c>
      <c r="G856" t="s">
        <v>7701</v>
      </c>
    </row>
    <row r="857" spans="1:7">
      <c r="A857" t="s">
        <v>7700</v>
      </c>
      <c r="B857" t="s">
        <v>595</v>
      </c>
      <c r="C857">
        <v>0</v>
      </c>
      <c r="E857" s="79">
        <v>43509</v>
      </c>
      <c r="G857" t="s">
        <v>7701</v>
      </c>
    </row>
    <row r="858" spans="1:7">
      <c r="A858" t="s">
        <v>7700</v>
      </c>
      <c r="B858" t="s">
        <v>596</v>
      </c>
      <c r="C858">
        <v>0</v>
      </c>
      <c r="E858" s="79">
        <v>43509</v>
      </c>
      <c r="G858" t="s">
        <v>7701</v>
      </c>
    </row>
    <row r="859" spans="1:7">
      <c r="A859" t="s">
        <v>7700</v>
      </c>
      <c r="B859" t="s">
        <v>597</v>
      </c>
      <c r="C859">
        <v>50</v>
      </c>
      <c r="E859" s="79">
        <v>43509</v>
      </c>
      <c r="G859" t="s">
        <v>7701</v>
      </c>
    </row>
    <row r="860" spans="1:7">
      <c r="A860" t="s">
        <v>7700</v>
      </c>
      <c r="B860" t="s">
        <v>598</v>
      </c>
      <c r="C860">
        <v>50</v>
      </c>
      <c r="E860" s="79">
        <v>43509</v>
      </c>
      <c r="G860" t="s">
        <v>7701</v>
      </c>
    </row>
    <row r="861" spans="1:7">
      <c r="A861" t="s">
        <v>7700</v>
      </c>
      <c r="B861" t="s">
        <v>4414</v>
      </c>
      <c r="C861">
        <v>50</v>
      </c>
      <c r="E861" s="79">
        <v>43509</v>
      </c>
      <c r="G861" t="s">
        <v>7701</v>
      </c>
    </row>
    <row r="862" spans="1:7">
      <c r="A862" t="s">
        <v>7700</v>
      </c>
      <c r="B862" t="s">
        <v>4415</v>
      </c>
      <c r="C862">
        <v>50</v>
      </c>
      <c r="E862" s="79">
        <v>43509</v>
      </c>
      <c r="G862" t="s">
        <v>7701</v>
      </c>
    </row>
    <row r="863" spans="1:7">
      <c r="A863" t="s">
        <v>7700</v>
      </c>
      <c r="B863" t="s">
        <v>599</v>
      </c>
      <c r="C863">
        <v>50</v>
      </c>
      <c r="E863" s="79">
        <v>43509</v>
      </c>
      <c r="G863" t="s">
        <v>7701</v>
      </c>
    </row>
    <row r="864" spans="1:7">
      <c r="A864" t="s">
        <v>7700</v>
      </c>
      <c r="B864" t="s">
        <v>4416</v>
      </c>
      <c r="C864">
        <v>50</v>
      </c>
      <c r="E864" s="79">
        <v>43509</v>
      </c>
      <c r="G864" t="s">
        <v>7701</v>
      </c>
    </row>
    <row r="865" spans="1:7">
      <c r="A865" t="s">
        <v>7700</v>
      </c>
      <c r="B865" t="s">
        <v>600</v>
      </c>
      <c r="C865">
        <v>50</v>
      </c>
      <c r="E865" s="79">
        <v>43509</v>
      </c>
      <c r="G865" t="s">
        <v>7701</v>
      </c>
    </row>
    <row r="866" spans="1:7">
      <c r="A866" t="s">
        <v>7700</v>
      </c>
      <c r="B866" t="s">
        <v>601</v>
      </c>
      <c r="C866">
        <v>50</v>
      </c>
      <c r="E866" s="79">
        <v>43509</v>
      </c>
      <c r="G866" t="s">
        <v>7701</v>
      </c>
    </row>
    <row r="867" spans="1:7">
      <c r="A867" t="s">
        <v>7700</v>
      </c>
      <c r="B867" t="s">
        <v>602</v>
      </c>
      <c r="C867">
        <v>50</v>
      </c>
      <c r="E867" s="79">
        <v>43509</v>
      </c>
      <c r="G867" t="s">
        <v>7701</v>
      </c>
    </row>
    <row r="868" spans="1:7">
      <c r="A868" t="s">
        <v>7700</v>
      </c>
      <c r="B868" t="s">
        <v>603</v>
      </c>
      <c r="C868">
        <v>50</v>
      </c>
      <c r="E868" s="79">
        <v>43509</v>
      </c>
      <c r="G868" t="s">
        <v>7701</v>
      </c>
    </row>
    <row r="869" spans="1:7">
      <c r="A869" t="s">
        <v>7700</v>
      </c>
      <c r="B869" t="s">
        <v>604</v>
      </c>
      <c r="C869">
        <v>0</v>
      </c>
      <c r="E869" s="79">
        <v>43509</v>
      </c>
      <c r="G869" t="s">
        <v>7701</v>
      </c>
    </row>
    <row r="870" spans="1:7">
      <c r="A870" t="s">
        <v>7700</v>
      </c>
      <c r="B870" t="s">
        <v>605</v>
      </c>
      <c r="C870">
        <v>50</v>
      </c>
      <c r="E870" s="79">
        <v>43509</v>
      </c>
      <c r="G870" t="s">
        <v>7701</v>
      </c>
    </row>
    <row r="871" spans="1:7">
      <c r="A871" t="s">
        <v>7700</v>
      </c>
      <c r="B871" t="s">
        <v>4417</v>
      </c>
      <c r="C871">
        <v>0</v>
      </c>
      <c r="E871" s="79">
        <v>43509</v>
      </c>
      <c r="G871" t="s">
        <v>7701</v>
      </c>
    </row>
    <row r="872" spans="1:7">
      <c r="A872" t="s">
        <v>7700</v>
      </c>
      <c r="B872" t="s">
        <v>4418</v>
      </c>
      <c r="C872">
        <v>50</v>
      </c>
      <c r="E872" s="79">
        <v>43509</v>
      </c>
      <c r="G872" t="s">
        <v>7701</v>
      </c>
    </row>
    <row r="873" spans="1:7">
      <c r="A873" t="s">
        <v>7700</v>
      </c>
      <c r="B873" t="s">
        <v>606</v>
      </c>
      <c r="C873">
        <v>50</v>
      </c>
      <c r="E873" s="79">
        <v>43509</v>
      </c>
      <c r="G873" t="s">
        <v>7701</v>
      </c>
    </row>
    <row r="874" spans="1:7">
      <c r="A874" t="s">
        <v>7700</v>
      </c>
      <c r="B874" t="s">
        <v>607</v>
      </c>
      <c r="C874">
        <v>50</v>
      </c>
      <c r="E874" s="79">
        <v>43509</v>
      </c>
      <c r="G874" t="s">
        <v>7701</v>
      </c>
    </row>
    <row r="875" spans="1:7">
      <c r="A875" t="s">
        <v>7700</v>
      </c>
      <c r="B875" t="s">
        <v>608</v>
      </c>
      <c r="C875">
        <v>50</v>
      </c>
      <c r="E875" s="79">
        <v>43509</v>
      </c>
      <c r="G875" t="s">
        <v>7701</v>
      </c>
    </row>
    <row r="876" spans="1:7">
      <c r="A876" t="s">
        <v>7700</v>
      </c>
      <c r="B876" t="s">
        <v>609</v>
      </c>
      <c r="C876">
        <v>50</v>
      </c>
      <c r="E876" s="79">
        <v>43509</v>
      </c>
      <c r="G876" t="s">
        <v>7701</v>
      </c>
    </row>
    <row r="877" spans="1:7">
      <c r="A877" t="s">
        <v>7700</v>
      </c>
      <c r="B877" t="s">
        <v>610</v>
      </c>
      <c r="C877">
        <v>50</v>
      </c>
      <c r="E877" s="79">
        <v>43509</v>
      </c>
      <c r="G877" t="s">
        <v>7701</v>
      </c>
    </row>
    <row r="878" spans="1:7">
      <c r="A878" t="s">
        <v>7700</v>
      </c>
      <c r="B878" t="s">
        <v>611</v>
      </c>
      <c r="C878">
        <v>50</v>
      </c>
      <c r="E878" s="79">
        <v>43509</v>
      </c>
      <c r="G878" t="s">
        <v>7701</v>
      </c>
    </row>
    <row r="879" spans="1:7">
      <c r="A879" t="s">
        <v>7700</v>
      </c>
      <c r="B879" t="s">
        <v>612</v>
      </c>
      <c r="C879">
        <v>50</v>
      </c>
      <c r="E879" s="79">
        <v>43509</v>
      </c>
      <c r="G879" t="s">
        <v>7701</v>
      </c>
    </row>
    <row r="880" spans="1:7">
      <c r="A880" t="s">
        <v>7700</v>
      </c>
      <c r="B880" t="s">
        <v>4419</v>
      </c>
      <c r="C880">
        <v>50</v>
      </c>
      <c r="E880" s="79">
        <v>43509</v>
      </c>
      <c r="G880" t="s">
        <v>7701</v>
      </c>
    </row>
    <row r="881" spans="1:7">
      <c r="A881" t="s">
        <v>7700</v>
      </c>
      <c r="B881" t="s">
        <v>613</v>
      </c>
      <c r="C881">
        <v>0</v>
      </c>
      <c r="E881" s="79">
        <v>43509</v>
      </c>
      <c r="G881" t="s">
        <v>7701</v>
      </c>
    </row>
    <row r="882" spans="1:7">
      <c r="A882" t="s">
        <v>7700</v>
      </c>
      <c r="B882" t="s">
        <v>614</v>
      </c>
      <c r="C882">
        <v>50</v>
      </c>
      <c r="E882" s="79">
        <v>43509</v>
      </c>
      <c r="G882" t="s">
        <v>7701</v>
      </c>
    </row>
    <row r="883" spans="1:7">
      <c r="A883" t="s">
        <v>7700</v>
      </c>
      <c r="B883" t="s">
        <v>615</v>
      </c>
      <c r="C883">
        <v>50</v>
      </c>
      <c r="E883" s="79">
        <v>43509</v>
      </c>
      <c r="G883" t="s">
        <v>7701</v>
      </c>
    </row>
    <row r="884" spans="1:7">
      <c r="A884" t="s">
        <v>7700</v>
      </c>
      <c r="B884" t="s">
        <v>616</v>
      </c>
      <c r="C884">
        <v>50</v>
      </c>
      <c r="E884" s="79">
        <v>43509</v>
      </c>
      <c r="G884" t="s">
        <v>7701</v>
      </c>
    </row>
    <row r="885" spans="1:7">
      <c r="A885" t="s">
        <v>7700</v>
      </c>
      <c r="B885" t="s">
        <v>617</v>
      </c>
      <c r="C885">
        <v>0</v>
      </c>
      <c r="E885" s="79">
        <v>43509</v>
      </c>
      <c r="G885" t="s">
        <v>7701</v>
      </c>
    </row>
    <row r="886" spans="1:7">
      <c r="A886" t="s">
        <v>7700</v>
      </c>
      <c r="B886" t="s">
        <v>618</v>
      </c>
      <c r="C886">
        <v>50</v>
      </c>
      <c r="E886" s="79">
        <v>43509</v>
      </c>
      <c r="G886" t="s">
        <v>7701</v>
      </c>
    </row>
    <row r="887" spans="1:7">
      <c r="A887" t="s">
        <v>7700</v>
      </c>
      <c r="B887" t="s">
        <v>619</v>
      </c>
      <c r="C887">
        <v>0</v>
      </c>
      <c r="E887" s="79">
        <v>43509</v>
      </c>
      <c r="G887" t="s">
        <v>7701</v>
      </c>
    </row>
    <row r="888" spans="1:7">
      <c r="A888" t="s">
        <v>7700</v>
      </c>
      <c r="B888" t="s">
        <v>620</v>
      </c>
      <c r="C888">
        <v>50</v>
      </c>
      <c r="E888" s="79">
        <v>43509</v>
      </c>
      <c r="G888" t="s">
        <v>7701</v>
      </c>
    </row>
    <row r="889" spans="1:7">
      <c r="A889" t="s">
        <v>7700</v>
      </c>
      <c r="B889" t="s">
        <v>621</v>
      </c>
      <c r="C889">
        <v>50</v>
      </c>
      <c r="E889" s="79">
        <v>43509</v>
      </c>
      <c r="G889" t="s">
        <v>7701</v>
      </c>
    </row>
    <row r="890" spans="1:7">
      <c r="A890" t="s">
        <v>7700</v>
      </c>
      <c r="B890" t="s">
        <v>622</v>
      </c>
      <c r="C890">
        <v>50</v>
      </c>
      <c r="E890" s="79">
        <v>43509</v>
      </c>
      <c r="G890" t="s">
        <v>7701</v>
      </c>
    </row>
    <row r="891" spans="1:7">
      <c r="A891" t="s">
        <v>7700</v>
      </c>
      <c r="B891" t="s">
        <v>623</v>
      </c>
      <c r="C891">
        <v>50</v>
      </c>
      <c r="E891" s="79">
        <v>43509</v>
      </c>
      <c r="G891" t="s">
        <v>7701</v>
      </c>
    </row>
    <row r="892" spans="1:7">
      <c r="A892" t="s">
        <v>7700</v>
      </c>
      <c r="B892" t="s">
        <v>624</v>
      </c>
      <c r="C892">
        <v>50</v>
      </c>
      <c r="E892" s="79">
        <v>43509</v>
      </c>
      <c r="G892" t="s">
        <v>7701</v>
      </c>
    </row>
    <row r="893" spans="1:7">
      <c r="A893" t="s">
        <v>7700</v>
      </c>
      <c r="B893" t="s">
        <v>625</v>
      </c>
      <c r="C893">
        <v>0</v>
      </c>
      <c r="E893" s="79">
        <v>43509</v>
      </c>
      <c r="G893" t="s">
        <v>7701</v>
      </c>
    </row>
    <row r="894" spans="1:7">
      <c r="A894" t="s">
        <v>7700</v>
      </c>
      <c r="B894" t="s">
        <v>626</v>
      </c>
      <c r="C894">
        <v>50</v>
      </c>
      <c r="E894" s="79">
        <v>43509</v>
      </c>
      <c r="G894" t="s">
        <v>7701</v>
      </c>
    </row>
    <row r="895" spans="1:7">
      <c r="A895" t="s">
        <v>7700</v>
      </c>
      <c r="B895" t="s">
        <v>627</v>
      </c>
      <c r="C895">
        <v>0</v>
      </c>
      <c r="E895" s="79">
        <v>43509</v>
      </c>
      <c r="G895" t="s">
        <v>7701</v>
      </c>
    </row>
    <row r="896" spans="1:7">
      <c r="A896" t="s">
        <v>7700</v>
      </c>
      <c r="B896" t="s">
        <v>628</v>
      </c>
      <c r="C896">
        <v>50</v>
      </c>
      <c r="E896" s="79">
        <v>43509</v>
      </c>
      <c r="G896" t="s">
        <v>7701</v>
      </c>
    </row>
    <row r="897" spans="1:7">
      <c r="A897" t="s">
        <v>7700</v>
      </c>
      <c r="B897" t="s">
        <v>629</v>
      </c>
      <c r="C897">
        <v>50</v>
      </c>
      <c r="E897" s="79">
        <v>43509</v>
      </c>
      <c r="G897" t="s">
        <v>7701</v>
      </c>
    </row>
    <row r="898" spans="1:7">
      <c r="A898" t="s">
        <v>7700</v>
      </c>
      <c r="B898" t="s">
        <v>630</v>
      </c>
      <c r="C898">
        <v>50</v>
      </c>
      <c r="E898" s="79">
        <v>43509</v>
      </c>
      <c r="G898" t="s">
        <v>7701</v>
      </c>
    </row>
    <row r="899" spans="1:7">
      <c r="A899" t="s">
        <v>7700</v>
      </c>
      <c r="B899" t="s">
        <v>631</v>
      </c>
      <c r="C899">
        <v>50</v>
      </c>
      <c r="E899" s="79">
        <v>43509</v>
      </c>
      <c r="G899" t="s">
        <v>7701</v>
      </c>
    </row>
    <row r="900" spans="1:7">
      <c r="A900" t="s">
        <v>7700</v>
      </c>
      <c r="B900" t="s">
        <v>632</v>
      </c>
      <c r="C900">
        <v>50</v>
      </c>
      <c r="E900" s="79">
        <v>43509</v>
      </c>
      <c r="G900" t="s">
        <v>7701</v>
      </c>
    </row>
    <row r="901" spans="1:7">
      <c r="A901" t="s">
        <v>7700</v>
      </c>
      <c r="B901" t="s">
        <v>633</v>
      </c>
      <c r="C901">
        <v>0</v>
      </c>
      <c r="E901" s="79">
        <v>43509</v>
      </c>
      <c r="G901" t="s">
        <v>7701</v>
      </c>
    </row>
    <row r="902" spans="1:7">
      <c r="A902" t="s">
        <v>7700</v>
      </c>
      <c r="B902" t="s">
        <v>4420</v>
      </c>
      <c r="C902">
        <v>50</v>
      </c>
      <c r="E902" s="79">
        <v>43509</v>
      </c>
      <c r="G902" t="s">
        <v>7701</v>
      </c>
    </row>
    <row r="903" spans="1:7">
      <c r="A903" t="s">
        <v>7700</v>
      </c>
      <c r="B903" t="s">
        <v>634</v>
      </c>
      <c r="C903">
        <v>0</v>
      </c>
      <c r="E903" s="79">
        <v>43509</v>
      </c>
      <c r="G903" t="s">
        <v>7701</v>
      </c>
    </row>
    <row r="904" spans="1:7">
      <c r="A904" t="s">
        <v>7700</v>
      </c>
      <c r="B904" t="s">
        <v>635</v>
      </c>
      <c r="C904">
        <v>50</v>
      </c>
      <c r="E904" s="79">
        <v>43509</v>
      </c>
      <c r="G904" t="s">
        <v>7701</v>
      </c>
    </row>
    <row r="905" spans="1:7">
      <c r="A905" t="s">
        <v>7700</v>
      </c>
      <c r="B905" t="s">
        <v>636</v>
      </c>
      <c r="C905">
        <v>0</v>
      </c>
      <c r="E905" s="79">
        <v>43509</v>
      </c>
      <c r="G905" t="s">
        <v>7701</v>
      </c>
    </row>
    <row r="906" spans="1:7">
      <c r="A906" t="s">
        <v>7700</v>
      </c>
      <c r="B906" t="s">
        <v>637</v>
      </c>
      <c r="C906">
        <v>0</v>
      </c>
      <c r="E906" s="79">
        <v>43509</v>
      </c>
      <c r="G906" t="s">
        <v>7701</v>
      </c>
    </row>
    <row r="907" spans="1:7">
      <c r="A907" t="s">
        <v>7700</v>
      </c>
      <c r="B907" t="s">
        <v>638</v>
      </c>
      <c r="C907">
        <v>50</v>
      </c>
      <c r="E907" s="79">
        <v>43509</v>
      </c>
      <c r="G907" t="s">
        <v>7701</v>
      </c>
    </row>
    <row r="908" spans="1:7">
      <c r="A908" t="s">
        <v>7700</v>
      </c>
      <c r="B908" t="s">
        <v>639</v>
      </c>
      <c r="C908">
        <v>50</v>
      </c>
      <c r="E908" s="79">
        <v>43509</v>
      </c>
      <c r="G908" t="s">
        <v>7701</v>
      </c>
    </row>
    <row r="909" spans="1:7">
      <c r="A909" t="s">
        <v>7700</v>
      </c>
      <c r="B909" t="s">
        <v>640</v>
      </c>
      <c r="C909">
        <v>50</v>
      </c>
      <c r="E909" s="79">
        <v>43509</v>
      </c>
      <c r="G909" t="s">
        <v>7701</v>
      </c>
    </row>
    <row r="910" spans="1:7">
      <c r="A910" t="s">
        <v>7700</v>
      </c>
      <c r="B910" t="s">
        <v>641</v>
      </c>
      <c r="C910">
        <v>0</v>
      </c>
      <c r="E910" s="79">
        <v>43509</v>
      </c>
      <c r="G910" t="s">
        <v>7701</v>
      </c>
    </row>
    <row r="911" spans="1:7">
      <c r="A911" t="s">
        <v>7700</v>
      </c>
      <c r="B911" t="s">
        <v>642</v>
      </c>
      <c r="C911">
        <v>50</v>
      </c>
      <c r="E911" s="79">
        <v>43509</v>
      </c>
      <c r="G911" t="s">
        <v>7701</v>
      </c>
    </row>
    <row r="912" spans="1:7">
      <c r="A912" t="s">
        <v>7700</v>
      </c>
      <c r="B912" t="s">
        <v>643</v>
      </c>
      <c r="C912">
        <v>50</v>
      </c>
      <c r="E912" s="79">
        <v>43509</v>
      </c>
      <c r="G912" t="s">
        <v>7701</v>
      </c>
    </row>
    <row r="913" spans="1:7">
      <c r="A913" t="s">
        <v>7700</v>
      </c>
      <c r="B913" t="s">
        <v>644</v>
      </c>
      <c r="C913">
        <v>50</v>
      </c>
      <c r="E913" s="79">
        <v>43509</v>
      </c>
      <c r="G913" t="s">
        <v>7701</v>
      </c>
    </row>
    <row r="914" spans="1:7">
      <c r="A914" t="s">
        <v>7700</v>
      </c>
      <c r="B914" t="s">
        <v>645</v>
      </c>
      <c r="C914">
        <v>50</v>
      </c>
      <c r="E914" s="79">
        <v>43509</v>
      </c>
      <c r="G914" t="s">
        <v>7701</v>
      </c>
    </row>
    <row r="915" spans="1:7">
      <c r="A915" t="s">
        <v>7700</v>
      </c>
      <c r="B915" t="s">
        <v>646</v>
      </c>
      <c r="C915">
        <v>50</v>
      </c>
      <c r="E915" s="79">
        <v>43509</v>
      </c>
      <c r="G915" t="s">
        <v>7701</v>
      </c>
    </row>
    <row r="916" spans="1:7">
      <c r="A916" t="s">
        <v>7700</v>
      </c>
      <c r="B916" t="s">
        <v>647</v>
      </c>
      <c r="C916">
        <v>50</v>
      </c>
      <c r="E916" s="79">
        <v>43509</v>
      </c>
      <c r="G916" t="s">
        <v>7701</v>
      </c>
    </row>
    <row r="917" spans="1:7">
      <c r="A917" t="s">
        <v>7700</v>
      </c>
      <c r="B917" t="s">
        <v>648</v>
      </c>
      <c r="C917">
        <v>50</v>
      </c>
      <c r="E917" s="79">
        <v>43509</v>
      </c>
      <c r="G917" t="s">
        <v>7701</v>
      </c>
    </row>
    <row r="918" spans="1:7">
      <c r="A918" t="s">
        <v>7700</v>
      </c>
      <c r="B918" t="s">
        <v>649</v>
      </c>
      <c r="C918">
        <v>50</v>
      </c>
      <c r="E918" s="79">
        <v>43509</v>
      </c>
      <c r="G918" t="s">
        <v>7701</v>
      </c>
    </row>
    <row r="919" spans="1:7">
      <c r="A919" t="s">
        <v>7700</v>
      </c>
      <c r="B919" t="s">
        <v>650</v>
      </c>
      <c r="C919">
        <v>50</v>
      </c>
      <c r="E919" s="79">
        <v>43509</v>
      </c>
      <c r="G919" t="s">
        <v>7701</v>
      </c>
    </row>
    <row r="920" spans="1:7">
      <c r="A920" t="s">
        <v>7700</v>
      </c>
      <c r="B920" t="s">
        <v>651</v>
      </c>
      <c r="C920">
        <v>50</v>
      </c>
      <c r="E920" s="79">
        <v>43509</v>
      </c>
      <c r="G920" t="s">
        <v>7701</v>
      </c>
    </row>
    <row r="921" spans="1:7">
      <c r="A921" t="s">
        <v>7700</v>
      </c>
      <c r="B921" t="s">
        <v>652</v>
      </c>
      <c r="C921">
        <v>50</v>
      </c>
      <c r="E921" s="79">
        <v>43509</v>
      </c>
      <c r="G921" t="s">
        <v>7701</v>
      </c>
    </row>
    <row r="922" spans="1:7">
      <c r="A922" t="s">
        <v>7700</v>
      </c>
      <c r="B922" t="s">
        <v>653</v>
      </c>
      <c r="C922">
        <v>50</v>
      </c>
      <c r="E922" s="79">
        <v>43509</v>
      </c>
      <c r="G922" t="s">
        <v>7701</v>
      </c>
    </row>
    <row r="923" spans="1:7">
      <c r="A923" t="s">
        <v>7700</v>
      </c>
      <c r="B923" t="s">
        <v>654</v>
      </c>
      <c r="C923">
        <v>50</v>
      </c>
      <c r="E923" s="79">
        <v>43509</v>
      </c>
      <c r="G923" t="s">
        <v>7701</v>
      </c>
    </row>
    <row r="924" spans="1:7">
      <c r="A924" t="s">
        <v>7700</v>
      </c>
      <c r="B924" t="s">
        <v>655</v>
      </c>
      <c r="C924">
        <v>50</v>
      </c>
      <c r="E924" s="79">
        <v>43509</v>
      </c>
      <c r="G924" t="s">
        <v>7701</v>
      </c>
    </row>
    <row r="925" spans="1:7">
      <c r="A925" t="s">
        <v>7700</v>
      </c>
      <c r="B925" t="s">
        <v>656</v>
      </c>
      <c r="C925">
        <v>0</v>
      </c>
      <c r="E925" s="79">
        <v>43509</v>
      </c>
      <c r="G925" t="s">
        <v>7701</v>
      </c>
    </row>
    <row r="926" spans="1:7">
      <c r="A926" t="s">
        <v>7700</v>
      </c>
      <c r="B926" t="s">
        <v>657</v>
      </c>
      <c r="C926">
        <v>0</v>
      </c>
      <c r="E926" s="79">
        <v>43509</v>
      </c>
      <c r="G926" t="s">
        <v>7701</v>
      </c>
    </row>
    <row r="927" spans="1:7">
      <c r="A927" t="s">
        <v>7700</v>
      </c>
      <c r="B927" t="s">
        <v>658</v>
      </c>
      <c r="C927">
        <v>50</v>
      </c>
      <c r="E927" s="79">
        <v>43509</v>
      </c>
      <c r="G927" t="s">
        <v>7701</v>
      </c>
    </row>
    <row r="928" spans="1:7">
      <c r="A928" t="s">
        <v>7700</v>
      </c>
      <c r="B928" t="s">
        <v>659</v>
      </c>
      <c r="C928">
        <v>50</v>
      </c>
      <c r="E928" s="79">
        <v>43509</v>
      </c>
      <c r="G928" t="s">
        <v>7701</v>
      </c>
    </row>
    <row r="929" spans="1:7">
      <c r="A929" t="s">
        <v>7700</v>
      </c>
      <c r="B929" t="s">
        <v>660</v>
      </c>
      <c r="C929">
        <v>0</v>
      </c>
      <c r="E929" s="79">
        <v>43509</v>
      </c>
      <c r="G929" t="s">
        <v>7701</v>
      </c>
    </row>
    <row r="930" spans="1:7">
      <c r="A930" t="s">
        <v>7700</v>
      </c>
      <c r="B930" t="s">
        <v>661</v>
      </c>
      <c r="C930">
        <v>50</v>
      </c>
      <c r="E930" s="79">
        <v>43509</v>
      </c>
      <c r="G930" t="s">
        <v>7701</v>
      </c>
    </row>
    <row r="931" spans="1:7">
      <c r="A931" t="s">
        <v>7700</v>
      </c>
      <c r="B931" t="s">
        <v>662</v>
      </c>
      <c r="C931">
        <v>50</v>
      </c>
      <c r="E931" s="79">
        <v>43509</v>
      </c>
      <c r="G931" t="s">
        <v>7701</v>
      </c>
    </row>
    <row r="932" spans="1:7">
      <c r="A932" t="s">
        <v>7700</v>
      </c>
      <c r="B932" t="s">
        <v>663</v>
      </c>
      <c r="C932">
        <v>50</v>
      </c>
      <c r="E932" s="79">
        <v>43509</v>
      </c>
      <c r="G932" t="s">
        <v>7701</v>
      </c>
    </row>
    <row r="933" spans="1:7">
      <c r="A933" t="s">
        <v>7700</v>
      </c>
      <c r="B933" t="s">
        <v>664</v>
      </c>
      <c r="C933">
        <v>0</v>
      </c>
      <c r="E933" s="79">
        <v>43509</v>
      </c>
      <c r="G933" t="s">
        <v>7701</v>
      </c>
    </row>
    <row r="934" spans="1:7">
      <c r="A934" t="s">
        <v>7700</v>
      </c>
      <c r="B934" t="s">
        <v>665</v>
      </c>
      <c r="C934">
        <v>50</v>
      </c>
      <c r="E934" s="79">
        <v>43509</v>
      </c>
      <c r="G934" t="s">
        <v>7701</v>
      </c>
    </row>
    <row r="935" spans="1:7">
      <c r="A935" t="s">
        <v>7700</v>
      </c>
      <c r="B935" t="s">
        <v>666</v>
      </c>
      <c r="C935">
        <v>50</v>
      </c>
      <c r="E935" s="79">
        <v>43509</v>
      </c>
      <c r="G935" t="s">
        <v>7701</v>
      </c>
    </row>
    <row r="936" spans="1:7">
      <c r="A936" t="s">
        <v>7700</v>
      </c>
      <c r="B936" t="s">
        <v>667</v>
      </c>
      <c r="C936">
        <v>50</v>
      </c>
      <c r="E936" s="79">
        <v>43509</v>
      </c>
      <c r="G936" t="s">
        <v>7701</v>
      </c>
    </row>
    <row r="937" spans="1:7">
      <c r="A937" t="s">
        <v>7700</v>
      </c>
      <c r="B937" t="s">
        <v>681</v>
      </c>
      <c r="C937">
        <v>50</v>
      </c>
      <c r="E937" s="79">
        <v>43509</v>
      </c>
      <c r="G937" t="s">
        <v>7701</v>
      </c>
    </row>
    <row r="938" spans="1:7">
      <c r="A938" t="s">
        <v>7700</v>
      </c>
      <c r="B938" t="s">
        <v>682</v>
      </c>
      <c r="C938">
        <v>50</v>
      </c>
      <c r="E938" s="79">
        <v>43509</v>
      </c>
      <c r="G938" t="s">
        <v>7701</v>
      </c>
    </row>
    <row r="939" spans="1:7">
      <c r="A939" t="s">
        <v>7700</v>
      </c>
      <c r="B939" t="s">
        <v>683</v>
      </c>
      <c r="C939">
        <v>50</v>
      </c>
      <c r="E939" s="79">
        <v>43509</v>
      </c>
      <c r="G939" t="s">
        <v>7701</v>
      </c>
    </row>
    <row r="940" spans="1:7">
      <c r="A940" t="s">
        <v>7700</v>
      </c>
      <c r="B940" t="s">
        <v>684</v>
      </c>
      <c r="C940">
        <v>50</v>
      </c>
      <c r="E940" s="79">
        <v>43509</v>
      </c>
      <c r="G940" t="s">
        <v>7701</v>
      </c>
    </row>
    <row r="941" spans="1:7">
      <c r="A941" t="s">
        <v>7700</v>
      </c>
      <c r="B941" t="s">
        <v>685</v>
      </c>
      <c r="C941">
        <v>50</v>
      </c>
      <c r="E941" s="79">
        <v>43509</v>
      </c>
      <c r="G941" t="s">
        <v>7701</v>
      </c>
    </row>
    <row r="942" spans="1:7">
      <c r="A942" t="s">
        <v>7700</v>
      </c>
      <c r="B942" t="s">
        <v>686</v>
      </c>
      <c r="C942">
        <v>50</v>
      </c>
      <c r="E942" s="79">
        <v>43509</v>
      </c>
      <c r="G942" t="s">
        <v>7701</v>
      </c>
    </row>
    <row r="943" spans="1:7">
      <c r="A943" t="s">
        <v>7700</v>
      </c>
      <c r="B943" t="s">
        <v>687</v>
      </c>
      <c r="C943">
        <v>50</v>
      </c>
      <c r="E943" s="79">
        <v>43509</v>
      </c>
      <c r="G943" t="s">
        <v>7701</v>
      </c>
    </row>
    <row r="944" spans="1:7">
      <c r="A944" t="s">
        <v>7700</v>
      </c>
      <c r="B944" t="s">
        <v>688</v>
      </c>
      <c r="C944">
        <v>50</v>
      </c>
      <c r="E944" s="79">
        <v>43509</v>
      </c>
      <c r="G944" t="s">
        <v>7701</v>
      </c>
    </row>
    <row r="945" spans="1:7">
      <c r="A945" t="s">
        <v>7700</v>
      </c>
      <c r="B945" t="s">
        <v>689</v>
      </c>
      <c r="C945">
        <v>50</v>
      </c>
      <c r="E945" s="79">
        <v>43509</v>
      </c>
      <c r="G945" t="s">
        <v>7701</v>
      </c>
    </row>
    <row r="946" spans="1:7">
      <c r="A946" t="s">
        <v>7700</v>
      </c>
      <c r="B946" t="s">
        <v>690</v>
      </c>
      <c r="C946">
        <v>50</v>
      </c>
      <c r="E946" s="79">
        <v>43509</v>
      </c>
      <c r="G946" t="s">
        <v>7701</v>
      </c>
    </row>
    <row r="947" spans="1:7">
      <c r="A947" t="s">
        <v>7700</v>
      </c>
      <c r="B947" t="s">
        <v>691</v>
      </c>
      <c r="C947">
        <v>50</v>
      </c>
      <c r="E947" s="79">
        <v>43509</v>
      </c>
      <c r="G947" t="s">
        <v>7701</v>
      </c>
    </row>
    <row r="948" spans="1:7">
      <c r="A948" t="s">
        <v>7700</v>
      </c>
      <c r="B948" t="s">
        <v>692</v>
      </c>
      <c r="C948">
        <v>50</v>
      </c>
      <c r="E948" s="79">
        <v>43509</v>
      </c>
      <c r="G948" t="s">
        <v>7701</v>
      </c>
    </row>
    <row r="949" spans="1:7">
      <c r="A949" t="s">
        <v>7700</v>
      </c>
      <c r="B949" t="s">
        <v>693</v>
      </c>
      <c r="C949">
        <v>50</v>
      </c>
      <c r="E949" s="79">
        <v>43509</v>
      </c>
      <c r="G949" t="s">
        <v>7701</v>
      </c>
    </row>
    <row r="950" spans="1:7">
      <c r="A950" t="s">
        <v>7700</v>
      </c>
      <c r="B950" t="s">
        <v>694</v>
      </c>
      <c r="C950">
        <v>50</v>
      </c>
      <c r="E950" s="79">
        <v>43509</v>
      </c>
      <c r="G950" t="s">
        <v>7701</v>
      </c>
    </row>
    <row r="951" spans="1:7">
      <c r="A951" t="s">
        <v>7700</v>
      </c>
      <c r="B951" t="s">
        <v>695</v>
      </c>
      <c r="C951">
        <v>50</v>
      </c>
      <c r="E951" s="79">
        <v>43509</v>
      </c>
      <c r="G951" t="s">
        <v>7701</v>
      </c>
    </row>
    <row r="952" spans="1:7">
      <c r="A952" t="s">
        <v>7700</v>
      </c>
      <c r="B952" t="s">
        <v>696</v>
      </c>
      <c r="C952">
        <v>50</v>
      </c>
      <c r="E952" s="79">
        <v>43509</v>
      </c>
      <c r="G952" t="s">
        <v>7701</v>
      </c>
    </row>
    <row r="953" spans="1:7">
      <c r="A953" t="s">
        <v>7700</v>
      </c>
      <c r="B953" t="s">
        <v>697</v>
      </c>
      <c r="C953">
        <v>50</v>
      </c>
      <c r="E953" s="79">
        <v>43509</v>
      </c>
      <c r="G953" t="s">
        <v>7701</v>
      </c>
    </row>
    <row r="954" spans="1:7">
      <c r="A954" t="s">
        <v>7700</v>
      </c>
      <c r="B954" t="s">
        <v>698</v>
      </c>
      <c r="C954">
        <v>50</v>
      </c>
      <c r="E954" s="79">
        <v>43509</v>
      </c>
      <c r="G954" t="s">
        <v>7701</v>
      </c>
    </row>
    <row r="955" spans="1:7">
      <c r="A955" t="s">
        <v>7700</v>
      </c>
      <c r="B955" t="s">
        <v>699</v>
      </c>
      <c r="C955">
        <v>50</v>
      </c>
      <c r="E955" s="79">
        <v>43509</v>
      </c>
      <c r="G955" t="s">
        <v>7701</v>
      </c>
    </row>
    <row r="956" spans="1:7">
      <c r="A956" t="s">
        <v>7700</v>
      </c>
      <c r="B956" t="s">
        <v>700</v>
      </c>
      <c r="C956">
        <v>50</v>
      </c>
      <c r="E956" s="79">
        <v>43509</v>
      </c>
      <c r="G956" t="s">
        <v>7701</v>
      </c>
    </row>
    <row r="957" spans="1:7">
      <c r="A957" t="s">
        <v>7700</v>
      </c>
      <c r="B957" t="s">
        <v>701</v>
      </c>
      <c r="C957">
        <v>50</v>
      </c>
      <c r="E957" s="79">
        <v>43509</v>
      </c>
      <c r="G957" t="s">
        <v>7701</v>
      </c>
    </row>
    <row r="958" spans="1:7">
      <c r="A958" t="s">
        <v>7700</v>
      </c>
      <c r="B958" t="s">
        <v>702</v>
      </c>
      <c r="C958">
        <v>50</v>
      </c>
      <c r="E958" s="79">
        <v>43509</v>
      </c>
      <c r="G958" t="s">
        <v>7701</v>
      </c>
    </row>
    <row r="959" spans="1:7">
      <c r="A959" t="s">
        <v>7700</v>
      </c>
      <c r="B959" t="s">
        <v>703</v>
      </c>
      <c r="C959">
        <v>50</v>
      </c>
      <c r="E959" s="79">
        <v>43509</v>
      </c>
      <c r="G959" t="s">
        <v>7701</v>
      </c>
    </row>
    <row r="960" spans="1:7">
      <c r="A960" t="s">
        <v>7700</v>
      </c>
      <c r="B960" t="s">
        <v>704</v>
      </c>
      <c r="C960">
        <v>50</v>
      </c>
      <c r="E960" s="79">
        <v>43509</v>
      </c>
      <c r="G960" t="s">
        <v>7701</v>
      </c>
    </row>
    <row r="961" spans="1:7">
      <c r="A961" t="s">
        <v>7700</v>
      </c>
      <c r="B961" t="s">
        <v>705</v>
      </c>
      <c r="C961">
        <v>50</v>
      </c>
      <c r="E961" s="79">
        <v>43509</v>
      </c>
      <c r="G961" t="s">
        <v>7701</v>
      </c>
    </row>
    <row r="962" spans="1:7">
      <c r="A962" t="s">
        <v>7700</v>
      </c>
      <c r="B962" t="s">
        <v>706</v>
      </c>
      <c r="C962">
        <v>50</v>
      </c>
      <c r="E962" s="79">
        <v>43509</v>
      </c>
      <c r="G962" t="s">
        <v>7701</v>
      </c>
    </row>
    <row r="963" spans="1:7">
      <c r="A963" t="s">
        <v>7700</v>
      </c>
      <c r="B963" t="s">
        <v>707</v>
      </c>
      <c r="C963">
        <v>50</v>
      </c>
      <c r="E963" s="79">
        <v>43509</v>
      </c>
      <c r="G963" t="s">
        <v>7701</v>
      </c>
    </row>
    <row r="964" spans="1:7">
      <c r="A964" t="s">
        <v>7700</v>
      </c>
      <c r="B964" t="s">
        <v>708</v>
      </c>
      <c r="C964">
        <v>50</v>
      </c>
      <c r="E964" s="79">
        <v>43509</v>
      </c>
      <c r="G964" t="s">
        <v>7701</v>
      </c>
    </row>
    <row r="965" spans="1:7">
      <c r="A965" t="s">
        <v>7700</v>
      </c>
      <c r="B965" t="s">
        <v>709</v>
      </c>
      <c r="C965">
        <v>50</v>
      </c>
      <c r="E965" s="79">
        <v>43509</v>
      </c>
      <c r="G965" t="s">
        <v>7701</v>
      </c>
    </row>
    <row r="966" spans="1:7">
      <c r="A966" t="s">
        <v>7700</v>
      </c>
      <c r="B966" t="s">
        <v>710</v>
      </c>
      <c r="C966">
        <v>50</v>
      </c>
      <c r="E966" s="79">
        <v>43509</v>
      </c>
      <c r="G966" t="s">
        <v>7701</v>
      </c>
    </row>
    <row r="967" spans="1:7">
      <c r="A967" t="s">
        <v>7700</v>
      </c>
      <c r="B967" t="s">
        <v>711</v>
      </c>
      <c r="C967">
        <v>50</v>
      </c>
      <c r="E967" s="79">
        <v>43509</v>
      </c>
      <c r="G967" t="s">
        <v>7701</v>
      </c>
    </row>
    <row r="968" spans="1:7">
      <c r="A968" t="s">
        <v>7700</v>
      </c>
      <c r="B968" t="s">
        <v>712</v>
      </c>
      <c r="C968">
        <v>50</v>
      </c>
      <c r="E968" s="79">
        <v>43509</v>
      </c>
      <c r="G968" t="s">
        <v>7701</v>
      </c>
    </row>
    <row r="969" spans="1:7">
      <c r="A969" t="s">
        <v>7700</v>
      </c>
      <c r="B969" t="s">
        <v>713</v>
      </c>
      <c r="C969">
        <v>50</v>
      </c>
      <c r="E969" s="79">
        <v>43509</v>
      </c>
      <c r="G969" t="s">
        <v>7701</v>
      </c>
    </row>
    <row r="970" spans="1:7">
      <c r="A970" t="s">
        <v>7700</v>
      </c>
      <c r="B970" t="s">
        <v>714</v>
      </c>
      <c r="C970">
        <v>50</v>
      </c>
      <c r="E970" s="79">
        <v>43509</v>
      </c>
      <c r="G970" t="s">
        <v>7701</v>
      </c>
    </row>
    <row r="971" spans="1:7">
      <c r="A971" t="s">
        <v>7700</v>
      </c>
      <c r="B971" t="s">
        <v>715</v>
      </c>
      <c r="C971">
        <v>50</v>
      </c>
      <c r="E971" s="79">
        <v>43509</v>
      </c>
      <c r="G971" t="s">
        <v>7701</v>
      </c>
    </row>
    <row r="972" spans="1:7">
      <c r="A972" t="s">
        <v>7700</v>
      </c>
      <c r="B972" t="s">
        <v>716</v>
      </c>
      <c r="C972">
        <v>50</v>
      </c>
      <c r="E972" s="79">
        <v>43509</v>
      </c>
      <c r="G972" t="s">
        <v>7701</v>
      </c>
    </row>
    <row r="973" spans="1:7">
      <c r="A973" t="s">
        <v>7700</v>
      </c>
      <c r="B973" t="s">
        <v>717</v>
      </c>
      <c r="C973">
        <v>50</v>
      </c>
      <c r="E973" s="79">
        <v>43509</v>
      </c>
      <c r="G973" t="s">
        <v>7701</v>
      </c>
    </row>
    <row r="974" spans="1:7">
      <c r="A974" t="s">
        <v>7700</v>
      </c>
      <c r="B974" t="s">
        <v>718</v>
      </c>
      <c r="C974">
        <v>50</v>
      </c>
      <c r="E974" s="79">
        <v>43509</v>
      </c>
      <c r="G974" t="s">
        <v>7701</v>
      </c>
    </row>
    <row r="975" spans="1:7">
      <c r="A975" t="s">
        <v>7700</v>
      </c>
      <c r="B975" t="s">
        <v>719</v>
      </c>
      <c r="C975">
        <v>50</v>
      </c>
      <c r="E975" s="79">
        <v>43509</v>
      </c>
      <c r="G975" t="s">
        <v>7701</v>
      </c>
    </row>
    <row r="976" spans="1:7">
      <c r="A976" t="s">
        <v>7700</v>
      </c>
      <c r="B976" t="s">
        <v>720</v>
      </c>
      <c r="C976">
        <v>50</v>
      </c>
      <c r="E976" s="79">
        <v>43509</v>
      </c>
      <c r="G976" t="s">
        <v>7701</v>
      </c>
    </row>
    <row r="977" spans="1:7">
      <c r="A977" t="s">
        <v>7700</v>
      </c>
      <c r="B977" t="s">
        <v>721</v>
      </c>
      <c r="C977">
        <v>50</v>
      </c>
      <c r="E977" s="79">
        <v>43509</v>
      </c>
      <c r="G977" t="s">
        <v>7701</v>
      </c>
    </row>
    <row r="978" spans="1:7">
      <c r="A978" t="s">
        <v>7700</v>
      </c>
      <c r="B978" t="s">
        <v>722</v>
      </c>
      <c r="C978">
        <v>50</v>
      </c>
      <c r="E978" s="79">
        <v>43509</v>
      </c>
      <c r="G978" t="s">
        <v>7701</v>
      </c>
    </row>
    <row r="979" spans="1:7">
      <c r="A979" t="s">
        <v>7700</v>
      </c>
      <c r="B979" t="s">
        <v>723</v>
      </c>
      <c r="C979">
        <v>50</v>
      </c>
      <c r="E979" s="79">
        <v>43509</v>
      </c>
      <c r="G979" t="s">
        <v>7701</v>
      </c>
    </row>
    <row r="980" spans="1:7">
      <c r="A980" t="s">
        <v>7700</v>
      </c>
      <c r="B980" t="s">
        <v>724</v>
      </c>
      <c r="C980">
        <v>50</v>
      </c>
      <c r="E980" s="79">
        <v>43509</v>
      </c>
      <c r="G980" t="s">
        <v>7701</v>
      </c>
    </row>
    <row r="981" spans="1:7">
      <c r="A981" t="s">
        <v>7700</v>
      </c>
      <c r="B981" t="s">
        <v>725</v>
      </c>
      <c r="C981">
        <v>50</v>
      </c>
      <c r="E981" s="79">
        <v>43509</v>
      </c>
      <c r="G981" t="s">
        <v>7701</v>
      </c>
    </row>
    <row r="982" spans="1:7">
      <c r="A982" t="s">
        <v>7700</v>
      </c>
      <c r="B982" t="s">
        <v>726</v>
      </c>
      <c r="C982">
        <v>50</v>
      </c>
      <c r="E982" s="79">
        <v>43509</v>
      </c>
      <c r="G982" t="s">
        <v>7701</v>
      </c>
    </row>
    <row r="983" spans="1:7">
      <c r="A983" t="s">
        <v>7700</v>
      </c>
      <c r="B983" t="s">
        <v>727</v>
      </c>
      <c r="C983">
        <v>50</v>
      </c>
      <c r="E983" s="79">
        <v>43509</v>
      </c>
      <c r="G983" t="s">
        <v>7701</v>
      </c>
    </row>
    <row r="984" spans="1:7">
      <c r="A984" t="s">
        <v>7700</v>
      </c>
      <c r="B984" t="s">
        <v>728</v>
      </c>
      <c r="C984">
        <v>50</v>
      </c>
      <c r="E984" s="79">
        <v>43509</v>
      </c>
      <c r="G984" t="s">
        <v>7701</v>
      </c>
    </row>
    <row r="985" spans="1:7">
      <c r="A985" t="s">
        <v>7700</v>
      </c>
      <c r="B985" t="s">
        <v>729</v>
      </c>
      <c r="C985">
        <v>50</v>
      </c>
      <c r="E985" s="79">
        <v>43509</v>
      </c>
      <c r="G985" t="s">
        <v>7701</v>
      </c>
    </row>
    <row r="986" spans="1:7">
      <c r="A986" t="s">
        <v>7700</v>
      </c>
      <c r="B986" t="s">
        <v>730</v>
      </c>
      <c r="C986">
        <v>50</v>
      </c>
      <c r="E986" s="79">
        <v>43509</v>
      </c>
      <c r="G986" t="s">
        <v>7701</v>
      </c>
    </row>
    <row r="987" spans="1:7">
      <c r="A987" t="s">
        <v>7700</v>
      </c>
      <c r="B987" t="s">
        <v>731</v>
      </c>
      <c r="C987">
        <v>50</v>
      </c>
      <c r="E987" s="79">
        <v>43509</v>
      </c>
      <c r="G987" t="s">
        <v>7701</v>
      </c>
    </row>
    <row r="988" spans="1:7">
      <c r="A988" t="s">
        <v>7700</v>
      </c>
      <c r="B988" t="s">
        <v>732</v>
      </c>
      <c r="C988">
        <v>50</v>
      </c>
      <c r="E988" s="79">
        <v>43509</v>
      </c>
      <c r="G988" t="s">
        <v>7701</v>
      </c>
    </row>
    <row r="989" spans="1:7">
      <c r="A989" t="s">
        <v>7700</v>
      </c>
      <c r="B989" t="s">
        <v>733</v>
      </c>
      <c r="C989">
        <v>50</v>
      </c>
      <c r="E989" s="79">
        <v>43509</v>
      </c>
      <c r="G989" t="s">
        <v>7701</v>
      </c>
    </row>
    <row r="990" spans="1:7">
      <c r="A990" t="s">
        <v>7700</v>
      </c>
      <c r="B990" t="s">
        <v>734</v>
      </c>
      <c r="C990">
        <v>50</v>
      </c>
      <c r="E990" s="79">
        <v>43509</v>
      </c>
      <c r="G990" t="s">
        <v>7701</v>
      </c>
    </row>
    <row r="991" spans="1:7">
      <c r="A991" t="s">
        <v>7700</v>
      </c>
      <c r="B991" t="s">
        <v>735</v>
      </c>
      <c r="C991">
        <v>50</v>
      </c>
      <c r="E991" s="79">
        <v>43509</v>
      </c>
      <c r="G991" t="s">
        <v>7701</v>
      </c>
    </row>
    <row r="992" spans="1:7">
      <c r="A992" t="s">
        <v>7700</v>
      </c>
      <c r="B992" t="s">
        <v>736</v>
      </c>
      <c r="C992">
        <v>50</v>
      </c>
      <c r="E992" s="79">
        <v>43509</v>
      </c>
      <c r="G992" t="s">
        <v>7701</v>
      </c>
    </row>
    <row r="993" spans="1:7">
      <c r="A993" t="s">
        <v>7700</v>
      </c>
      <c r="B993" t="s">
        <v>737</v>
      </c>
      <c r="C993">
        <v>50</v>
      </c>
      <c r="E993" s="79">
        <v>43509</v>
      </c>
      <c r="G993" t="s">
        <v>7701</v>
      </c>
    </row>
    <row r="994" spans="1:7">
      <c r="A994" t="s">
        <v>7700</v>
      </c>
      <c r="B994" t="s">
        <v>738</v>
      </c>
      <c r="C994">
        <v>50</v>
      </c>
      <c r="E994" s="79">
        <v>43509</v>
      </c>
      <c r="G994" t="s">
        <v>7701</v>
      </c>
    </row>
    <row r="995" spans="1:7">
      <c r="A995" t="s">
        <v>7700</v>
      </c>
      <c r="B995" t="s">
        <v>739</v>
      </c>
      <c r="C995">
        <v>50</v>
      </c>
      <c r="E995" s="79">
        <v>43509</v>
      </c>
      <c r="G995" t="s">
        <v>7701</v>
      </c>
    </row>
    <row r="996" spans="1:7">
      <c r="A996" t="s">
        <v>7700</v>
      </c>
      <c r="B996" t="s">
        <v>740</v>
      </c>
      <c r="C996">
        <v>50</v>
      </c>
      <c r="E996" s="79">
        <v>43509</v>
      </c>
      <c r="G996" t="s">
        <v>7701</v>
      </c>
    </row>
    <row r="997" spans="1:7">
      <c r="A997" t="s">
        <v>7700</v>
      </c>
      <c r="B997" t="s">
        <v>741</v>
      </c>
      <c r="C997">
        <v>50</v>
      </c>
      <c r="E997" s="79">
        <v>43509</v>
      </c>
      <c r="G997" t="s">
        <v>7701</v>
      </c>
    </row>
    <row r="998" spans="1:7">
      <c r="A998" t="s">
        <v>7700</v>
      </c>
      <c r="B998" t="s">
        <v>742</v>
      </c>
      <c r="C998">
        <v>50</v>
      </c>
      <c r="E998" s="79">
        <v>43509</v>
      </c>
      <c r="G998" t="s">
        <v>7701</v>
      </c>
    </row>
    <row r="999" spans="1:7">
      <c r="A999" t="s">
        <v>7700</v>
      </c>
      <c r="B999" t="s">
        <v>743</v>
      </c>
      <c r="C999">
        <v>50</v>
      </c>
      <c r="E999" s="79">
        <v>43509</v>
      </c>
      <c r="G999" t="s">
        <v>7701</v>
      </c>
    </row>
    <row r="1000" spans="1:7">
      <c r="A1000" t="s">
        <v>7700</v>
      </c>
      <c r="B1000" t="s">
        <v>744</v>
      </c>
      <c r="C1000">
        <v>50</v>
      </c>
      <c r="E1000" s="79">
        <v>43509</v>
      </c>
      <c r="G1000" t="s">
        <v>7701</v>
      </c>
    </row>
    <row r="1001" spans="1:7">
      <c r="A1001" t="s">
        <v>7700</v>
      </c>
      <c r="B1001" t="s">
        <v>746</v>
      </c>
      <c r="C1001">
        <v>50</v>
      </c>
      <c r="E1001" s="79">
        <v>43509</v>
      </c>
      <c r="G1001" t="s">
        <v>7701</v>
      </c>
    </row>
    <row r="1002" spans="1:7">
      <c r="A1002" t="s">
        <v>7700</v>
      </c>
      <c r="B1002" t="s">
        <v>747</v>
      </c>
      <c r="C1002">
        <v>50</v>
      </c>
      <c r="E1002" s="79">
        <v>43509</v>
      </c>
      <c r="G1002" t="s">
        <v>7701</v>
      </c>
    </row>
    <row r="1003" spans="1:7">
      <c r="A1003" t="s">
        <v>7700</v>
      </c>
      <c r="B1003" t="s">
        <v>748</v>
      </c>
      <c r="C1003">
        <v>50</v>
      </c>
      <c r="E1003" s="79">
        <v>43509</v>
      </c>
      <c r="G1003" t="s">
        <v>7701</v>
      </c>
    </row>
    <row r="1004" spans="1:7">
      <c r="A1004" t="s">
        <v>7700</v>
      </c>
      <c r="B1004" t="s">
        <v>749</v>
      </c>
      <c r="C1004">
        <v>50</v>
      </c>
      <c r="E1004" s="79">
        <v>43509</v>
      </c>
      <c r="G1004" t="s">
        <v>7701</v>
      </c>
    </row>
    <row r="1005" spans="1:7">
      <c r="A1005" t="s">
        <v>7700</v>
      </c>
      <c r="B1005" t="s">
        <v>750</v>
      </c>
      <c r="C1005">
        <v>50</v>
      </c>
      <c r="E1005" s="79">
        <v>43509</v>
      </c>
      <c r="G1005" t="s">
        <v>7701</v>
      </c>
    </row>
    <row r="1006" spans="1:7">
      <c r="A1006" t="s">
        <v>7700</v>
      </c>
      <c r="B1006" t="s">
        <v>751</v>
      </c>
      <c r="C1006">
        <v>50</v>
      </c>
      <c r="E1006" s="79">
        <v>43509</v>
      </c>
      <c r="G1006" t="s">
        <v>7701</v>
      </c>
    </row>
    <row r="1007" spans="1:7">
      <c r="A1007" t="s">
        <v>7700</v>
      </c>
      <c r="B1007" t="s">
        <v>752</v>
      </c>
      <c r="C1007">
        <v>50</v>
      </c>
      <c r="E1007" s="79">
        <v>43509</v>
      </c>
      <c r="G1007" t="s">
        <v>7701</v>
      </c>
    </row>
    <row r="1008" spans="1:7">
      <c r="A1008" t="s">
        <v>7700</v>
      </c>
      <c r="B1008" t="s">
        <v>753</v>
      </c>
      <c r="C1008">
        <v>50</v>
      </c>
      <c r="E1008" s="79">
        <v>43509</v>
      </c>
      <c r="G1008" t="s">
        <v>7701</v>
      </c>
    </row>
    <row r="1009" spans="1:7">
      <c r="A1009" t="s">
        <v>7700</v>
      </c>
      <c r="B1009" t="s">
        <v>4421</v>
      </c>
      <c r="C1009">
        <v>50</v>
      </c>
      <c r="E1009" s="79">
        <v>43509</v>
      </c>
      <c r="G1009" t="s">
        <v>7701</v>
      </c>
    </row>
    <row r="1010" spans="1:7">
      <c r="A1010" t="s">
        <v>7700</v>
      </c>
      <c r="B1010" t="s">
        <v>754</v>
      </c>
      <c r="C1010">
        <v>50</v>
      </c>
      <c r="E1010" s="79">
        <v>43509</v>
      </c>
      <c r="G1010" t="s">
        <v>7701</v>
      </c>
    </row>
    <row r="1011" spans="1:7">
      <c r="A1011" t="s">
        <v>7700</v>
      </c>
      <c r="B1011" t="s">
        <v>755</v>
      </c>
      <c r="C1011">
        <v>50</v>
      </c>
      <c r="E1011" s="79">
        <v>43509</v>
      </c>
      <c r="G1011" t="s">
        <v>7701</v>
      </c>
    </row>
    <row r="1012" spans="1:7">
      <c r="A1012" t="s">
        <v>7700</v>
      </c>
      <c r="B1012" t="s">
        <v>756</v>
      </c>
      <c r="C1012">
        <v>50</v>
      </c>
      <c r="E1012" s="79">
        <v>43509</v>
      </c>
      <c r="G1012" t="s">
        <v>7701</v>
      </c>
    </row>
    <row r="1013" spans="1:7">
      <c r="A1013" t="s">
        <v>7700</v>
      </c>
      <c r="B1013" t="s">
        <v>757</v>
      </c>
      <c r="C1013">
        <v>50</v>
      </c>
      <c r="E1013" s="79">
        <v>43509</v>
      </c>
      <c r="G1013" t="s">
        <v>7701</v>
      </c>
    </row>
    <row r="1014" spans="1:7">
      <c r="A1014" t="s">
        <v>7700</v>
      </c>
      <c r="B1014" t="s">
        <v>758</v>
      </c>
      <c r="C1014">
        <v>50</v>
      </c>
      <c r="E1014" s="79">
        <v>43509</v>
      </c>
      <c r="G1014" t="s">
        <v>7701</v>
      </c>
    </row>
    <row r="1015" spans="1:7">
      <c r="A1015" t="s">
        <v>7700</v>
      </c>
      <c r="B1015" t="s">
        <v>759</v>
      </c>
      <c r="C1015">
        <v>50</v>
      </c>
      <c r="E1015" s="79">
        <v>43509</v>
      </c>
      <c r="G1015" t="s">
        <v>7701</v>
      </c>
    </row>
    <row r="1016" spans="1:7">
      <c r="A1016" t="s">
        <v>7700</v>
      </c>
      <c r="B1016" t="s">
        <v>760</v>
      </c>
      <c r="C1016">
        <v>50</v>
      </c>
      <c r="E1016" s="79">
        <v>43509</v>
      </c>
      <c r="G1016" t="s">
        <v>7701</v>
      </c>
    </row>
    <row r="1017" spans="1:7">
      <c r="A1017" t="s">
        <v>7700</v>
      </c>
      <c r="B1017" t="s">
        <v>761</v>
      </c>
      <c r="C1017">
        <v>50</v>
      </c>
      <c r="E1017" s="79">
        <v>43509</v>
      </c>
      <c r="G1017" t="s">
        <v>7701</v>
      </c>
    </row>
    <row r="1018" spans="1:7">
      <c r="A1018" t="s">
        <v>7700</v>
      </c>
      <c r="B1018" t="s">
        <v>762</v>
      </c>
      <c r="C1018">
        <v>50</v>
      </c>
      <c r="E1018" s="79">
        <v>43509</v>
      </c>
      <c r="G1018" t="s">
        <v>7701</v>
      </c>
    </row>
    <row r="1019" spans="1:7">
      <c r="A1019" t="s">
        <v>7700</v>
      </c>
      <c r="B1019" t="s">
        <v>763</v>
      </c>
      <c r="C1019">
        <v>50</v>
      </c>
      <c r="E1019" s="79">
        <v>43509</v>
      </c>
      <c r="G1019" t="s">
        <v>7701</v>
      </c>
    </row>
    <row r="1020" spans="1:7">
      <c r="A1020" t="s">
        <v>7700</v>
      </c>
      <c r="B1020" t="s">
        <v>764</v>
      </c>
      <c r="C1020">
        <v>50</v>
      </c>
      <c r="E1020" s="79">
        <v>43509</v>
      </c>
      <c r="G1020" t="s">
        <v>7701</v>
      </c>
    </row>
    <row r="1021" spans="1:7">
      <c r="A1021" t="s">
        <v>7700</v>
      </c>
      <c r="B1021" t="s">
        <v>765</v>
      </c>
      <c r="C1021">
        <v>50</v>
      </c>
      <c r="E1021" s="79">
        <v>43509</v>
      </c>
      <c r="G1021" t="s">
        <v>7701</v>
      </c>
    </row>
    <row r="1022" spans="1:7">
      <c r="A1022" t="s">
        <v>7700</v>
      </c>
      <c r="B1022" t="s">
        <v>766</v>
      </c>
      <c r="C1022">
        <v>50</v>
      </c>
      <c r="E1022" s="79">
        <v>43509</v>
      </c>
      <c r="G1022" t="s">
        <v>7701</v>
      </c>
    </row>
    <row r="1023" spans="1:7">
      <c r="A1023" t="s">
        <v>7700</v>
      </c>
      <c r="B1023" t="s">
        <v>767</v>
      </c>
      <c r="C1023">
        <v>50</v>
      </c>
      <c r="E1023" s="79">
        <v>43509</v>
      </c>
      <c r="G1023" t="s">
        <v>7701</v>
      </c>
    </row>
    <row r="1024" spans="1:7">
      <c r="A1024" t="s">
        <v>7700</v>
      </c>
      <c r="B1024" t="s">
        <v>768</v>
      </c>
      <c r="C1024">
        <v>50</v>
      </c>
      <c r="E1024" s="79">
        <v>43509</v>
      </c>
      <c r="G1024" t="s">
        <v>7701</v>
      </c>
    </row>
    <row r="1025" spans="1:7">
      <c r="A1025" t="s">
        <v>7700</v>
      </c>
      <c r="B1025" t="s">
        <v>769</v>
      </c>
      <c r="C1025">
        <v>50</v>
      </c>
      <c r="E1025" s="79">
        <v>43509</v>
      </c>
      <c r="G1025" t="s">
        <v>7701</v>
      </c>
    </row>
    <row r="1026" spans="1:7">
      <c r="A1026" t="s">
        <v>7700</v>
      </c>
      <c r="B1026" t="s">
        <v>770</v>
      </c>
      <c r="C1026">
        <v>50</v>
      </c>
      <c r="E1026" s="79">
        <v>43509</v>
      </c>
      <c r="G1026" t="s">
        <v>7701</v>
      </c>
    </row>
    <row r="1027" spans="1:7">
      <c r="A1027" t="s">
        <v>7700</v>
      </c>
      <c r="B1027" t="s">
        <v>771</v>
      </c>
      <c r="C1027">
        <v>50</v>
      </c>
      <c r="E1027" s="79">
        <v>43509</v>
      </c>
      <c r="G1027" t="s">
        <v>7701</v>
      </c>
    </row>
    <row r="1028" spans="1:7">
      <c r="A1028" t="s">
        <v>7700</v>
      </c>
      <c r="B1028" t="s">
        <v>772</v>
      </c>
      <c r="C1028">
        <v>50</v>
      </c>
      <c r="E1028" s="79">
        <v>43509</v>
      </c>
      <c r="G1028" t="s">
        <v>7701</v>
      </c>
    </row>
    <row r="1029" spans="1:7">
      <c r="A1029" t="s">
        <v>7700</v>
      </c>
      <c r="B1029" t="s">
        <v>773</v>
      </c>
      <c r="C1029">
        <v>50</v>
      </c>
      <c r="E1029" s="79">
        <v>43509</v>
      </c>
      <c r="G1029" t="s">
        <v>7701</v>
      </c>
    </row>
    <row r="1030" spans="1:7">
      <c r="A1030" t="s">
        <v>7700</v>
      </c>
      <c r="B1030" t="s">
        <v>774</v>
      </c>
      <c r="C1030">
        <v>50</v>
      </c>
      <c r="E1030" s="79">
        <v>43509</v>
      </c>
      <c r="G1030" t="s">
        <v>7701</v>
      </c>
    </row>
    <row r="1031" spans="1:7">
      <c r="A1031" t="s">
        <v>7700</v>
      </c>
      <c r="B1031" t="s">
        <v>775</v>
      </c>
      <c r="C1031">
        <v>50</v>
      </c>
      <c r="E1031" s="79">
        <v>43509</v>
      </c>
      <c r="G1031" t="s">
        <v>7701</v>
      </c>
    </row>
    <row r="1032" spans="1:7">
      <c r="A1032" t="s">
        <v>7700</v>
      </c>
      <c r="B1032" t="s">
        <v>776</v>
      </c>
      <c r="C1032">
        <v>50</v>
      </c>
      <c r="E1032" s="79">
        <v>43509</v>
      </c>
      <c r="G1032" t="s">
        <v>7701</v>
      </c>
    </row>
    <row r="1033" spans="1:7">
      <c r="A1033" t="s">
        <v>7700</v>
      </c>
      <c r="B1033" t="s">
        <v>777</v>
      </c>
      <c r="C1033">
        <v>50</v>
      </c>
      <c r="E1033" s="79">
        <v>43509</v>
      </c>
      <c r="G1033" t="s">
        <v>7701</v>
      </c>
    </row>
    <row r="1034" spans="1:7">
      <c r="A1034" t="s">
        <v>7700</v>
      </c>
      <c r="B1034" t="s">
        <v>778</v>
      </c>
      <c r="C1034">
        <v>50</v>
      </c>
      <c r="E1034" s="79">
        <v>43509</v>
      </c>
      <c r="G1034" t="s">
        <v>7701</v>
      </c>
    </row>
    <row r="1035" spans="1:7">
      <c r="A1035" t="s">
        <v>7700</v>
      </c>
      <c r="B1035" t="s">
        <v>779</v>
      </c>
      <c r="C1035">
        <v>50</v>
      </c>
      <c r="E1035" s="79">
        <v>43509</v>
      </c>
      <c r="G1035" t="s">
        <v>7701</v>
      </c>
    </row>
    <row r="1036" spans="1:7">
      <c r="A1036" t="s">
        <v>7700</v>
      </c>
      <c r="B1036" t="s">
        <v>780</v>
      </c>
      <c r="C1036">
        <v>50</v>
      </c>
      <c r="E1036" s="79">
        <v>43509</v>
      </c>
      <c r="G1036" t="s">
        <v>7701</v>
      </c>
    </row>
    <row r="1037" spans="1:7">
      <c r="A1037" t="s">
        <v>7700</v>
      </c>
      <c r="B1037" t="s">
        <v>781</v>
      </c>
      <c r="C1037">
        <v>50</v>
      </c>
      <c r="E1037" s="79">
        <v>43509</v>
      </c>
      <c r="G1037" t="s">
        <v>7701</v>
      </c>
    </row>
    <row r="1038" spans="1:7">
      <c r="A1038" t="s">
        <v>7700</v>
      </c>
      <c r="B1038" t="s">
        <v>782</v>
      </c>
      <c r="C1038">
        <v>50</v>
      </c>
      <c r="E1038" s="79">
        <v>43509</v>
      </c>
      <c r="G1038" t="s">
        <v>7701</v>
      </c>
    </row>
    <row r="1039" spans="1:7">
      <c r="A1039" t="s">
        <v>7700</v>
      </c>
      <c r="B1039" t="s">
        <v>783</v>
      </c>
      <c r="C1039">
        <v>50</v>
      </c>
      <c r="E1039" s="79">
        <v>43509</v>
      </c>
      <c r="G1039" t="s">
        <v>7701</v>
      </c>
    </row>
    <row r="1040" spans="1:7">
      <c r="A1040" t="s">
        <v>7700</v>
      </c>
      <c r="B1040" t="s">
        <v>784</v>
      </c>
      <c r="C1040">
        <v>50</v>
      </c>
      <c r="E1040" s="79">
        <v>43509</v>
      </c>
      <c r="G1040" t="s">
        <v>7701</v>
      </c>
    </row>
    <row r="1041" spans="1:7">
      <c r="A1041" t="s">
        <v>7700</v>
      </c>
      <c r="B1041" t="s">
        <v>785</v>
      </c>
      <c r="C1041">
        <v>50</v>
      </c>
      <c r="E1041" s="79">
        <v>43509</v>
      </c>
      <c r="G1041" t="s">
        <v>7701</v>
      </c>
    </row>
    <row r="1042" spans="1:7">
      <c r="A1042" t="s">
        <v>7700</v>
      </c>
      <c r="B1042" t="s">
        <v>786</v>
      </c>
      <c r="C1042">
        <v>50</v>
      </c>
      <c r="E1042" s="79">
        <v>43509</v>
      </c>
      <c r="G1042" t="s">
        <v>7701</v>
      </c>
    </row>
    <row r="1043" spans="1:7">
      <c r="A1043" t="s">
        <v>7700</v>
      </c>
      <c r="B1043" t="s">
        <v>787</v>
      </c>
      <c r="C1043">
        <v>50</v>
      </c>
      <c r="E1043" s="79">
        <v>43509</v>
      </c>
      <c r="G1043" t="s">
        <v>7701</v>
      </c>
    </row>
    <row r="1044" spans="1:7">
      <c r="A1044" t="s">
        <v>7700</v>
      </c>
      <c r="B1044" t="s">
        <v>788</v>
      </c>
      <c r="C1044">
        <v>50</v>
      </c>
      <c r="E1044" s="79">
        <v>43509</v>
      </c>
      <c r="G1044" t="s">
        <v>7701</v>
      </c>
    </row>
    <row r="1045" spans="1:7">
      <c r="A1045" t="s">
        <v>7700</v>
      </c>
      <c r="B1045" t="s">
        <v>789</v>
      </c>
      <c r="C1045">
        <v>50</v>
      </c>
      <c r="E1045" s="79">
        <v>43509</v>
      </c>
      <c r="G1045" t="s">
        <v>7701</v>
      </c>
    </row>
    <row r="1046" spans="1:7">
      <c r="A1046" t="s">
        <v>7700</v>
      </c>
      <c r="B1046" t="s">
        <v>790</v>
      </c>
      <c r="C1046">
        <v>50</v>
      </c>
      <c r="E1046" s="79">
        <v>43509</v>
      </c>
      <c r="G1046" t="s">
        <v>7701</v>
      </c>
    </row>
    <row r="1047" spans="1:7">
      <c r="A1047" t="s">
        <v>7700</v>
      </c>
      <c r="B1047" t="s">
        <v>791</v>
      </c>
      <c r="C1047">
        <v>50</v>
      </c>
      <c r="E1047" s="79">
        <v>43509</v>
      </c>
      <c r="G1047" t="s">
        <v>7701</v>
      </c>
    </row>
    <row r="1048" spans="1:7">
      <c r="A1048" t="s">
        <v>7700</v>
      </c>
      <c r="B1048" t="s">
        <v>792</v>
      </c>
      <c r="C1048">
        <v>50</v>
      </c>
      <c r="E1048" s="79">
        <v>43509</v>
      </c>
      <c r="G1048" t="s">
        <v>7701</v>
      </c>
    </row>
    <row r="1049" spans="1:7">
      <c r="A1049" t="s">
        <v>7700</v>
      </c>
      <c r="B1049" t="s">
        <v>793</v>
      </c>
      <c r="C1049">
        <v>50</v>
      </c>
      <c r="E1049" s="79">
        <v>43509</v>
      </c>
      <c r="G1049" t="s">
        <v>7701</v>
      </c>
    </row>
    <row r="1050" spans="1:7">
      <c r="A1050" t="s">
        <v>7700</v>
      </c>
      <c r="B1050" t="s">
        <v>794</v>
      </c>
      <c r="C1050">
        <v>50</v>
      </c>
      <c r="E1050" s="79">
        <v>43509</v>
      </c>
      <c r="G1050" t="s">
        <v>7701</v>
      </c>
    </row>
    <row r="1051" spans="1:7">
      <c r="A1051" t="s">
        <v>7700</v>
      </c>
      <c r="B1051" t="s">
        <v>795</v>
      </c>
      <c r="C1051">
        <v>50</v>
      </c>
      <c r="E1051" s="79">
        <v>43509</v>
      </c>
      <c r="G1051" t="s">
        <v>7701</v>
      </c>
    </row>
    <row r="1052" spans="1:7">
      <c r="A1052" t="s">
        <v>7700</v>
      </c>
      <c r="B1052" t="s">
        <v>796</v>
      </c>
      <c r="C1052">
        <v>50</v>
      </c>
      <c r="E1052" s="79">
        <v>43509</v>
      </c>
      <c r="G1052" t="s">
        <v>7701</v>
      </c>
    </row>
    <row r="1053" spans="1:7">
      <c r="A1053" t="s">
        <v>7700</v>
      </c>
      <c r="B1053" t="s">
        <v>797</v>
      </c>
      <c r="C1053">
        <v>50</v>
      </c>
      <c r="E1053" s="79">
        <v>43509</v>
      </c>
      <c r="G1053" t="s">
        <v>7701</v>
      </c>
    </row>
    <row r="1054" spans="1:7">
      <c r="A1054" t="s">
        <v>7700</v>
      </c>
      <c r="B1054" t="s">
        <v>798</v>
      </c>
      <c r="C1054">
        <v>50</v>
      </c>
      <c r="E1054" s="79">
        <v>43509</v>
      </c>
      <c r="G1054" t="s">
        <v>7701</v>
      </c>
    </row>
    <row r="1055" spans="1:7">
      <c r="A1055" t="s">
        <v>7700</v>
      </c>
      <c r="B1055" t="s">
        <v>799</v>
      </c>
      <c r="C1055">
        <v>50</v>
      </c>
      <c r="E1055" s="79">
        <v>43509</v>
      </c>
      <c r="G1055" t="s">
        <v>7701</v>
      </c>
    </row>
    <row r="1056" spans="1:7">
      <c r="A1056" t="s">
        <v>7700</v>
      </c>
      <c r="B1056" t="s">
        <v>800</v>
      </c>
      <c r="C1056">
        <v>50</v>
      </c>
      <c r="E1056" s="79">
        <v>43509</v>
      </c>
      <c r="G1056" t="s">
        <v>7701</v>
      </c>
    </row>
    <row r="1057" spans="1:7">
      <c r="A1057" t="s">
        <v>7700</v>
      </c>
      <c r="B1057" t="s">
        <v>801</v>
      </c>
      <c r="C1057">
        <v>50</v>
      </c>
      <c r="E1057" s="79">
        <v>43509</v>
      </c>
      <c r="G1057" t="s">
        <v>7701</v>
      </c>
    </row>
    <row r="1058" spans="1:7">
      <c r="A1058" t="s">
        <v>7700</v>
      </c>
      <c r="B1058" t="s">
        <v>802</v>
      </c>
      <c r="C1058">
        <v>50</v>
      </c>
      <c r="E1058" s="79">
        <v>43509</v>
      </c>
      <c r="G1058" t="s">
        <v>7701</v>
      </c>
    </row>
    <row r="1059" spans="1:7">
      <c r="A1059" t="s">
        <v>7700</v>
      </c>
      <c r="B1059" t="s">
        <v>803</v>
      </c>
      <c r="C1059">
        <v>50</v>
      </c>
      <c r="E1059" s="79">
        <v>43509</v>
      </c>
      <c r="G1059" t="s">
        <v>7701</v>
      </c>
    </row>
    <row r="1060" spans="1:7">
      <c r="A1060" t="s">
        <v>7700</v>
      </c>
      <c r="B1060" t="s">
        <v>804</v>
      </c>
      <c r="C1060">
        <v>50</v>
      </c>
      <c r="E1060" s="79">
        <v>43509</v>
      </c>
      <c r="G1060" t="s">
        <v>7701</v>
      </c>
    </row>
    <row r="1061" spans="1:7">
      <c r="A1061" t="s">
        <v>7700</v>
      </c>
      <c r="B1061" t="s">
        <v>805</v>
      </c>
      <c r="C1061">
        <v>50</v>
      </c>
      <c r="E1061" s="79">
        <v>43509</v>
      </c>
      <c r="G1061" t="s">
        <v>7701</v>
      </c>
    </row>
    <row r="1062" spans="1:7">
      <c r="A1062" t="s">
        <v>7700</v>
      </c>
      <c r="B1062" t="s">
        <v>806</v>
      </c>
      <c r="C1062">
        <v>50</v>
      </c>
      <c r="E1062" s="79">
        <v>43509</v>
      </c>
      <c r="G1062" t="s">
        <v>7701</v>
      </c>
    </row>
    <row r="1063" spans="1:7">
      <c r="A1063" t="s">
        <v>7700</v>
      </c>
      <c r="B1063" t="s">
        <v>807</v>
      </c>
      <c r="C1063">
        <v>50</v>
      </c>
      <c r="E1063" s="79">
        <v>43509</v>
      </c>
      <c r="G1063" t="s">
        <v>7701</v>
      </c>
    </row>
    <row r="1064" spans="1:7">
      <c r="A1064" t="s">
        <v>7700</v>
      </c>
      <c r="B1064" t="s">
        <v>808</v>
      </c>
      <c r="C1064">
        <v>50</v>
      </c>
      <c r="E1064" s="79">
        <v>43509</v>
      </c>
      <c r="G1064" t="s">
        <v>7701</v>
      </c>
    </row>
    <row r="1065" spans="1:7">
      <c r="A1065" t="s">
        <v>7700</v>
      </c>
      <c r="B1065" t="s">
        <v>809</v>
      </c>
      <c r="C1065">
        <v>50</v>
      </c>
      <c r="E1065" s="79">
        <v>43509</v>
      </c>
      <c r="G1065" t="s">
        <v>7701</v>
      </c>
    </row>
    <row r="1066" spans="1:7">
      <c r="A1066" t="s">
        <v>7700</v>
      </c>
      <c r="B1066" t="s">
        <v>810</v>
      </c>
      <c r="C1066">
        <v>50</v>
      </c>
      <c r="E1066" s="79">
        <v>43509</v>
      </c>
      <c r="G1066" t="s">
        <v>7701</v>
      </c>
    </row>
    <row r="1067" spans="1:7">
      <c r="A1067" t="s">
        <v>7700</v>
      </c>
      <c r="B1067" t="s">
        <v>811</v>
      </c>
      <c r="C1067">
        <v>50</v>
      </c>
      <c r="E1067" s="79">
        <v>43509</v>
      </c>
      <c r="G1067" t="s">
        <v>7701</v>
      </c>
    </row>
    <row r="1068" spans="1:7">
      <c r="A1068" t="s">
        <v>7700</v>
      </c>
      <c r="B1068" t="s">
        <v>812</v>
      </c>
      <c r="C1068">
        <v>50</v>
      </c>
      <c r="E1068" s="79">
        <v>43509</v>
      </c>
      <c r="G1068" t="s">
        <v>7701</v>
      </c>
    </row>
    <row r="1069" spans="1:7">
      <c r="A1069" t="s">
        <v>7700</v>
      </c>
      <c r="B1069" t="s">
        <v>813</v>
      </c>
      <c r="C1069">
        <v>50</v>
      </c>
      <c r="E1069" s="79">
        <v>43509</v>
      </c>
      <c r="G1069" t="s">
        <v>7701</v>
      </c>
    </row>
    <row r="1070" spans="1:7">
      <c r="A1070" t="s">
        <v>7700</v>
      </c>
      <c r="B1070" t="s">
        <v>814</v>
      </c>
      <c r="C1070">
        <v>50</v>
      </c>
      <c r="E1070" s="79">
        <v>43509</v>
      </c>
      <c r="G1070" t="s">
        <v>7701</v>
      </c>
    </row>
    <row r="1071" spans="1:7">
      <c r="A1071" t="s">
        <v>7700</v>
      </c>
      <c r="B1071" t="s">
        <v>815</v>
      </c>
      <c r="C1071">
        <v>50</v>
      </c>
      <c r="E1071" s="79">
        <v>43509</v>
      </c>
      <c r="G1071" t="s">
        <v>7701</v>
      </c>
    </row>
    <row r="1072" spans="1:7">
      <c r="A1072" t="s">
        <v>7700</v>
      </c>
      <c r="B1072" t="s">
        <v>816</v>
      </c>
      <c r="C1072">
        <v>50</v>
      </c>
      <c r="E1072" s="79">
        <v>43509</v>
      </c>
      <c r="G1072" t="s">
        <v>7701</v>
      </c>
    </row>
    <row r="1073" spans="1:7">
      <c r="A1073" t="s">
        <v>7700</v>
      </c>
      <c r="B1073" t="s">
        <v>817</v>
      </c>
      <c r="C1073">
        <v>50</v>
      </c>
      <c r="E1073" s="79">
        <v>43509</v>
      </c>
      <c r="G1073" t="s">
        <v>7701</v>
      </c>
    </row>
    <row r="1074" spans="1:7">
      <c r="A1074" t="s">
        <v>7700</v>
      </c>
      <c r="B1074" t="s">
        <v>818</v>
      </c>
      <c r="C1074">
        <v>50</v>
      </c>
      <c r="E1074" s="79">
        <v>43509</v>
      </c>
      <c r="G1074" t="s">
        <v>7701</v>
      </c>
    </row>
    <row r="1075" spans="1:7">
      <c r="A1075" t="s">
        <v>7700</v>
      </c>
      <c r="B1075" t="s">
        <v>819</v>
      </c>
      <c r="C1075">
        <v>50</v>
      </c>
      <c r="E1075" s="79">
        <v>43509</v>
      </c>
      <c r="G1075" t="s">
        <v>7701</v>
      </c>
    </row>
    <row r="1076" spans="1:7">
      <c r="A1076" t="s">
        <v>7700</v>
      </c>
      <c r="B1076" t="s">
        <v>820</v>
      </c>
      <c r="C1076">
        <v>50</v>
      </c>
      <c r="E1076" s="79">
        <v>43509</v>
      </c>
      <c r="G1076" t="s">
        <v>7701</v>
      </c>
    </row>
    <row r="1077" spans="1:7">
      <c r="A1077" t="s">
        <v>7700</v>
      </c>
      <c r="B1077" t="s">
        <v>821</v>
      </c>
      <c r="C1077">
        <v>50</v>
      </c>
      <c r="E1077" s="79">
        <v>43509</v>
      </c>
      <c r="G1077" t="s">
        <v>7701</v>
      </c>
    </row>
    <row r="1078" spans="1:7">
      <c r="A1078" t="s">
        <v>7700</v>
      </c>
      <c r="B1078" t="s">
        <v>822</v>
      </c>
      <c r="C1078">
        <v>50</v>
      </c>
      <c r="E1078" s="79">
        <v>43509</v>
      </c>
      <c r="G1078" t="s">
        <v>7701</v>
      </c>
    </row>
    <row r="1079" spans="1:7">
      <c r="A1079" t="s">
        <v>7700</v>
      </c>
      <c r="B1079" t="s">
        <v>823</v>
      </c>
      <c r="C1079">
        <v>50</v>
      </c>
      <c r="E1079" s="79">
        <v>43509</v>
      </c>
      <c r="G1079" t="s">
        <v>7701</v>
      </c>
    </row>
    <row r="1080" spans="1:7">
      <c r="A1080" t="s">
        <v>7700</v>
      </c>
      <c r="B1080" t="s">
        <v>824</v>
      </c>
      <c r="C1080">
        <v>50</v>
      </c>
      <c r="E1080" s="79">
        <v>43509</v>
      </c>
      <c r="G1080" t="s">
        <v>7701</v>
      </c>
    </row>
    <row r="1081" spans="1:7">
      <c r="A1081" t="s">
        <v>7700</v>
      </c>
      <c r="B1081" t="s">
        <v>825</v>
      </c>
      <c r="C1081">
        <v>50</v>
      </c>
      <c r="E1081" s="79">
        <v>43509</v>
      </c>
      <c r="G1081" t="s">
        <v>7701</v>
      </c>
    </row>
    <row r="1082" spans="1:7">
      <c r="A1082" t="s">
        <v>7700</v>
      </c>
      <c r="B1082" t="s">
        <v>826</v>
      </c>
      <c r="C1082">
        <v>50</v>
      </c>
      <c r="E1082" s="79">
        <v>43509</v>
      </c>
      <c r="G1082" t="s">
        <v>7701</v>
      </c>
    </row>
    <row r="1083" spans="1:7">
      <c r="A1083" t="s">
        <v>7700</v>
      </c>
      <c r="B1083" t="s">
        <v>827</v>
      </c>
      <c r="C1083">
        <v>50</v>
      </c>
      <c r="E1083" s="79">
        <v>43509</v>
      </c>
      <c r="G1083" t="s">
        <v>7701</v>
      </c>
    </row>
    <row r="1084" spans="1:7">
      <c r="A1084" t="s">
        <v>7700</v>
      </c>
      <c r="B1084" t="s">
        <v>828</v>
      </c>
      <c r="C1084">
        <v>50</v>
      </c>
      <c r="E1084" s="79">
        <v>43509</v>
      </c>
      <c r="G1084" t="s">
        <v>7701</v>
      </c>
    </row>
    <row r="1085" spans="1:7">
      <c r="A1085" t="s">
        <v>7700</v>
      </c>
      <c r="B1085" t="s">
        <v>829</v>
      </c>
      <c r="C1085">
        <v>50</v>
      </c>
      <c r="E1085" s="79">
        <v>43509</v>
      </c>
      <c r="G1085" t="s">
        <v>7701</v>
      </c>
    </row>
    <row r="1086" spans="1:7">
      <c r="A1086" t="s">
        <v>7700</v>
      </c>
      <c r="B1086" t="s">
        <v>830</v>
      </c>
      <c r="C1086">
        <v>50</v>
      </c>
      <c r="E1086" s="79">
        <v>43509</v>
      </c>
      <c r="G1086" t="s">
        <v>7701</v>
      </c>
    </row>
    <row r="1087" spans="1:7">
      <c r="A1087" t="s">
        <v>7700</v>
      </c>
      <c r="B1087" t="s">
        <v>831</v>
      </c>
      <c r="C1087">
        <v>50</v>
      </c>
      <c r="E1087" s="79">
        <v>43509</v>
      </c>
      <c r="G1087" t="s">
        <v>7701</v>
      </c>
    </row>
    <row r="1088" spans="1:7">
      <c r="A1088" t="s">
        <v>7700</v>
      </c>
      <c r="B1088" t="s">
        <v>832</v>
      </c>
      <c r="C1088">
        <v>50</v>
      </c>
      <c r="E1088" s="79">
        <v>43509</v>
      </c>
      <c r="G1088" t="s">
        <v>7701</v>
      </c>
    </row>
    <row r="1089" spans="1:7">
      <c r="A1089" t="s">
        <v>7700</v>
      </c>
      <c r="B1089" t="s">
        <v>833</v>
      </c>
      <c r="C1089">
        <v>50</v>
      </c>
      <c r="E1089" s="79">
        <v>43509</v>
      </c>
      <c r="G1089" t="s">
        <v>7701</v>
      </c>
    </row>
    <row r="1090" spans="1:7">
      <c r="A1090" t="s">
        <v>7700</v>
      </c>
      <c r="B1090" t="s">
        <v>834</v>
      </c>
      <c r="C1090">
        <v>50</v>
      </c>
      <c r="E1090" s="79">
        <v>43509</v>
      </c>
      <c r="G1090" t="s">
        <v>7701</v>
      </c>
    </row>
    <row r="1091" spans="1:7">
      <c r="A1091" t="s">
        <v>7700</v>
      </c>
      <c r="B1091" t="s">
        <v>836</v>
      </c>
      <c r="C1091">
        <v>50</v>
      </c>
      <c r="E1091" s="79">
        <v>43509</v>
      </c>
      <c r="G1091" t="s">
        <v>7701</v>
      </c>
    </row>
    <row r="1092" spans="1:7">
      <c r="A1092" t="s">
        <v>7700</v>
      </c>
      <c r="B1092" t="s">
        <v>837</v>
      </c>
      <c r="C1092">
        <v>50</v>
      </c>
      <c r="E1092" s="79">
        <v>43509</v>
      </c>
      <c r="G1092" t="s">
        <v>7701</v>
      </c>
    </row>
    <row r="1093" spans="1:7">
      <c r="A1093" t="s">
        <v>7700</v>
      </c>
      <c r="B1093" t="s">
        <v>838</v>
      </c>
      <c r="C1093">
        <v>50</v>
      </c>
      <c r="E1093" s="79">
        <v>43509</v>
      </c>
      <c r="G1093" t="s">
        <v>7701</v>
      </c>
    </row>
    <row r="1094" spans="1:7">
      <c r="A1094" t="s">
        <v>7700</v>
      </c>
      <c r="B1094" t="s">
        <v>839</v>
      </c>
      <c r="C1094">
        <v>50</v>
      </c>
      <c r="E1094" s="79">
        <v>43509</v>
      </c>
      <c r="G1094" t="s">
        <v>7701</v>
      </c>
    </row>
    <row r="1095" spans="1:7">
      <c r="A1095" t="s">
        <v>7700</v>
      </c>
      <c r="B1095" t="s">
        <v>840</v>
      </c>
      <c r="C1095">
        <v>50</v>
      </c>
      <c r="E1095" s="79">
        <v>43509</v>
      </c>
      <c r="G1095" t="s">
        <v>7701</v>
      </c>
    </row>
    <row r="1096" spans="1:7">
      <c r="A1096" t="s">
        <v>7700</v>
      </c>
      <c r="B1096" t="s">
        <v>841</v>
      </c>
      <c r="C1096">
        <v>50</v>
      </c>
      <c r="E1096" s="79">
        <v>43509</v>
      </c>
      <c r="G1096" t="s">
        <v>7701</v>
      </c>
    </row>
    <row r="1097" spans="1:7">
      <c r="A1097" t="s">
        <v>7700</v>
      </c>
      <c r="B1097" t="s">
        <v>842</v>
      </c>
      <c r="C1097">
        <v>50</v>
      </c>
      <c r="E1097" s="79">
        <v>43509</v>
      </c>
      <c r="G1097" t="s">
        <v>7701</v>
      </c>
    </row>
    <row r="1098" spans="1:7">
      <c r="A1098" t="s">
        <v>7700</v>
      </c>
      <c r="B1098" t="s">
        <v>843</v>
      </c>
      <c r="C1098">
        <v>50</v>
      </c>
      <c r="E1098" s="79">
        <v>43509</v>
      </c>
      <c r="G1098" t="s">
        <v>7701</v>
      </c>
    </row>
    <row r="1099" spans="1:7">
      <c r="A1099" t="s">
        <v>7700</v>
      </c>
      <c r="B1099" t="s">
        <v>844</v>
      </c>
      <c r="C1099">
        <v>50</v>
      </c>
      <c r="E1099" s="79">
        <v>43509</v>
      </c>
      <c r="G1099" t="s">
        <v>7701</v>
      </c>
    </row>
    <row r="1100" spans="1:7">
      <c r="A1100" t="s">
        <v>7700</v>
      </c>
      <c r="B1100" t="s">
        <v>845</v>
      </c>
      <c r="C1100">
        <v>50</v>
      </c>
      <c r="E1100" s="79">
        <v>43509</v>
      </c>
      <c r="G1100" t="s">
        <v>7701</v>
      </c>
    </row>
    <row r="1101" spans="1:7">
      <c r="A1101" t="s">
        <v>7700</v>
      </c>
      <c r="B1101" t="s">
        <v>846</v>
      </c>
      <c r="C1101">
        <v>50</v>
      </c>
      <c r="E1101" s="79">
        <v>43509</v>
      </c>
      <c r="G1101" t="s">
        <v>7701</v>
      </c>
    </row>
    <row r="1102" spans="1:7">
      <c r="A1102" t="s">
        <v>7700</v>
      </c>
      <c r="B1102" t="s">
        <v>847</v>
      </c>
      <c r="C1102">
        <v>50</v>
      </c>
      <c r="E1102" s="79">
        <v>43509</v>
      </c>
      <c r="G1102" t="s">
        <v>7701</v>
      </c>
    </row>
    <row r="1103" spans="1:7">
      <c r="A1103" t="s">
        <v>7700</v>
      </c>
      <c r="B1103" t="s">
        <v>848</v>
      </c>
      <c r="C1103">
        <v>50</v>
      </c>
      <c r="E1103" s="79">
        <v>43509</v>
      </c>
      <c r="G1103" t="s">
        <v>7701</v>
      </c>
    </row>
    <row r="1104" spans="1:7">
      <c r="A1104" t="s">
        <v>7700</v>
      </c>
      <c r="B1104" t="s">
        <v>849</v>
      </c>
      <c r="C1104">
        <v>50</v>
      </c>
      <c r="E1104" s="79">
        <v>43509</v>
      </c>
      <c r="G1104" t="s">
        <v>7701</v>
      </c>
    </row>
    <row r="1105" spans="1:7">
      <c r="A1105" t="s">
        <v>7700</v>
      </c>
      <c r="B1105" t="s">
        <v>850</v>
      </c>
      <c r="C1105">
        <v>50</v>
      </c>
      <c r="E1105" s="79">
        <v>43509</v>
      </c>
      <c r="G1105" t="s">
        <v>7701</v>
      </c>
    </row>
    <row r="1106" spans="1:7">
      <c r="A1106" t="s">
        <v>7700</v>
      </c>
      <c r="B1106" t="s">
        <v>851</v>
      </c>
      <c r="C1106">
        <v>50</v>
      </c>
      <c r="E1106" s="79">
        <v>43509</v>
      </c>
      <c r="G1106" t="s">
        <v>7701</v>
      </c>
    </row>
    <row r="1107" spans="1:7">
      <c r="A1107" t="s">
        <v>7700</v>
      </c>
      <c r="B1107" t="s">
        <v>852</v>
      </c>
      <c r="C1107">
        <v>50</v>
      </c>
      <c r="E1107" s="79">
        <v>43509</v>
      </c>
      <c r="G1107" t="s">
        <v>7701</v>
      </c>
    </row>
    <row r="1108" spans="1:7">
      <c r="A1108" t="s">
        <v>7700</v>
      </c>
      <c r="B1108" t="s">
        <v>853</v>
      </c>
      <c r="C1108">
        <v>50</v>
      </c>
      <c r="E1108" s="79">
        <v>43509</v>
      </c>
      <c r="G1108" t="s">
        <v>7701</v>
      </c>
    </row>
    <row r="1109" spans="1:7">
      <c r="A1109" t="s">
        <v>7700</v>
      </c>
      <c r="B1109" t="s">
        <v>854</v>
      </c>
      <c r="C1109">
        <v>50</v>
      </c>
      <c r="E1109" s="79">
        <v>43509</v>
      </c>
      <c r="G1109" t="s">
        <v>7701</v>
      </c>
    </row>
    <row r="1110" spans="1:7">
      <c r="A1110" t="s">
        <v>7700</v>
      </c>
      <c r="B1110" t="s">
        <v>855</v>
      </c>
      <c r="C1110">
        <v>50</v>
      </c>
      <c r="E1110" s="79">
        <v>43509</v>
      </c>
      <c r="G1110" t="s">
        <v>7701</v>
      </c>
    </row>
    <row r="1111" spans="1:7">
      <c r="A1111" t="s">
        <v>7700</v>
      </c>
      <c r="B1111" t="s">
        <v>856</v>
      </c>
      <c r="C1111">
        <v>50</v>
      </c>
      <c r="E1111" s="79">
        <v>43509</v>
      </c>
      <c r="G1111" t="s">
        <v>7701</v>
      </c>
    </row>
    <row r="1112" spans="1:7">
      <c r="A1112" t="s">
        <v>7700</v>
      </c>
      <c r="B1112" t="s">
        <v>857</v>
      </c>
      <c r="C1112">
        <v>50</v>
      </c>
      <c r="E1112" s="79">
        <v>43509</v>
      </c>
      <c r="G1112" t="s">
        <v>7701</v>
      </c>
    </row>
    <row r="1113" spans="1:7">
      <c r="A1113" t="s">
        <v>7700</v>
      </c>
      <c r="B1113" t="s">
        <v>858</v>
      </c>
      <c r="C1113">
        <v>50</v>
      </c>
      <c r="E1113" s="79">
        <v>43509</v>
      </c>
      <c r="G1113" t="s">
        <v>7701</v>
      </c>
    </row>
    <row r="1114" spans="1:7">
      <c r="A1114" t="s">
        <v>7700</v>
      </c>
      <c r="B1114" t="s">
        <v>859</v>
      </c>
      <c r="C1114">
        <v>50</v>
      </c>
      <c r="E1114" s="79">
        <v>43509</v>
      </c>
      <c r="G1114" t="s">
        <v>7701</v>
      </c>
    </row>
    <row r="1115" spans="1:7">
      <c r="A1115" t="s">
        <v>7700</v>
      </c>
      <c r="B1115" t="s">
        <v>860</v>
      </c>
      <c r="C1115">
        <v>50</v>
      </c>
      <c r="E1115" s="79">
        <v>43509</v>
      </c>
      <c r="G1115" t="s">
        <v>7701</v>
      </c>
    </row>
    <row r="1116" spans="1:7">
      <c r="A1116" t="s">
        <v>7700</v>
      </c>
      <c r="B1116" t="s">
        <v>861</v>
      </c>
      <c r="C1116">
        <v>50</v>
      </c>
      <c r="E1116" s="79">
        <v>43509</v>
      </c>
      <c r="G1116" t="s">
        <v>7701</v>
      </c>
    </row>
    <row r="1117" spans="1:7">
      <c r="A1117" t="s">
        <v>7700</v>
      </c>
      <c r="B1117" t="s">
        <v>1206</v>
      </c>
      <c r="C1117">
        <v>50</v>
      </c>
      <c r="E1117" s="79">
        <v>43509</v>
      </c>
      <c r="G1117" t="s">
        <v>7701</v>
      </c>
    </row>
    <row r="1118" spans="1:7">
      <c r="A1118" t="s">
        <v>7700</v>
      </c>
      <c r="B1118" t="s">
        <v>1207</v>
      </c>
      <c r="C1118">
        <v>50</v>
      </c>
      <c r="E1118" s="79">
        <v>43509</v>
      </c>
      <c r="G1118" t="s">
        <v>7701</v>
      </c>
    </row>
    <row r="1119" spans="1:7">
      <c r="A1119" t="s">
        <v>7700</v>
      </c>
      <c r="B1119" t="s">
        <v>1208</v>
      </c>
      <c r="C1119">
        <v>50</v>
      </c>
      <c r="E1119" s="79">
        <v>43509</v>
      </c>
      <c r="G1119" t="s">
        <v>7701</v>
      </c>
    </row>
    <row r="1120" spans="1:7">
      <c r="A1120" t="s">
        <v>7700</v>
      </c>
      <c r="B1120" t="s">
        <v>1209</v>
      </c>
      <c r="C1120">
        <v>50</v>
      </c>
      <c r="E1120" s="79">
        <v>43509</v>
      </c>
      <c r="G1120" t="s">
        <v>7701</v>
      </c>
    </row>
    <row r="1121" spans="1:7">
      <c r="A1121" t="s">
        <v>7700</v>
      </c>
      <c r="B1121" t="s">
        <v>1210</v>
      </c>
      <c r="C1121">
        <v>50</v>
      </c>
      <c r="E1121" s="79">
        <v>43509</v>
      </c>
      <c r="G1121" t="s">
        <v>7701</v>
      </c>
    </row>
    <row r="1122" spans="1:7">
      <c r="A1122" t="s">
        <v>7700</v>
      </c>
      <c r="B1122" t="s">
        <v>1211</v>
      </c>
      <c r="C1122">
        <v>50</v>
      </c>
      <c r="E1122" s="79">
        <v>43509</v>
      </c>
      <c r="G1122" t="s">
        <v>7701</v>
      </c>
    </row>
    <row r="1123" spans="1:7">
      <c r="A1123" t="s">
        <v>7700</v>
      </c>
      <c r="B1123" t="s">
        <v>1212</v>
      </c>
      <c r="C1123">
        <v>50</v>
      </c>
      <c r="E1123" s="79">
        <v>43509</v>
      </c>
      <c r="G1123" t="s">
        <v>7701</v>
      </c>
    </row>
    <row r="1124" spans="1:7">
      <c r="A1124" t="s">
        <v>7700</v>
      </c>
      <c r="B1124" t="s">
        <v>1213</v>
      </c>
      <c r="C1124">
        <v>50</v>
      </c>
      <c r="E1124" s="79">
        <v>43509</v>
      </c>
      <c r="G1124" t="s">
        <v>7701</v>
      </c>
    </row>
    <row r="1125" spans="1:7">
      <c r="A1125" t="s">
        <v>7700</v>
      </c>
      <c r="B1125" t="s">
        <v>1214</v>
      </c>
      <c r="C1125">
        <v>50</v>
      </c>
      <c r="E1125" s="79">
        <v>43509</v>
      </c>
      <c r="G1125" t="s">
        <v>7701</v>
      </c>
    </row>
    <row r="1126" spans="1:7">
      <c r="A1126" t="s">
        <v>7700</v>
      </c>
      <c r="B1126" t="s">
        <v>1215</v>
      </c>
      <c r="C1126">
        <v>50</v>
      </c>
      <c r="E1126" s="79">
        <v>43509</v>
      </c>
      <c r="G1126" t="s">
        <v>7701</v>
      </c>
    </row>
    <row r="1127" spans="1:7">
      <c r="A1127" t="s">
        <v>7700</v>
      </c>
      <c r="B1127" t="s">
        <v>1216</v>
      </c>
      <c r="C1127">
        <v>50</v>
      </c>
      <c r="E1127" s="79">
        <v>43509</v>
      </c>
      <c r="G1127" t="s">
        <v>7701</v>
      </c>
    </row>
    <row r="1128" spans="1:7">
      <c r="A1128" t="s">
        <v>7700</v>
      </c>
      <c r="B1128" t="s">
        <v>1217</v>
      </c>
      <c r="C1128">
        <v>50</v>
      </c>
      <c r="E1128" s="79">
        <v>43509</v>
      </c>
      <c r="G1128" t="s">
        <v>7701</v>
      </c>
    </row>
    <row r="1129" spans="1:7">
      <c r="A1129" t="s">
        <v>7700</v>
      </c>
      <c r="B1129" t="s">
        <v>1218</v>
      </c>
      <c r="C1129">
        <v>50</v>
      </c>
      <c r="E1129" s="79">
        <v>43509</v>
      </c>
      <c r="G1129" t="s">
        <v>7701</v>
      </c>
    </row>
    <row r="1130" spans="1:7">
      <c r="A1130" t="s">
        <v>7700</v>
      </c>
      <c r="B1130" t="s">
        <v>1219</v>
      </c>
      <c r="C1130">
        <v>50</v>
      </c>
      <c r="E1130" s="79">
        <v>43509</v>
      </c>
      <c r="G1130" t="s">
        <v>7701</v>
      </c>
    </row>
    <row r="1131" spans="1:7">
      <c r="A1131" t="s">
        <v>7700</v>
      </c>
      <c r="B1131" t="s">
        <v>1220</v>
      </c>
      <c r="C1131">
        <v>50</v>
      </c>
      <c r="E1131" s="79">
        <v>43509</v>
      </c>
      <c r="G1131" t="s">
        <v>7701</v>
      </c>
    </row>
    <row r="1132" spans="1:7">
      <c r="A1132" t="s">
        <v>7700</v>
      </c>
      <c r="B1132" t="s">
        <v>1221</v>
      </c>
      <c r="C1132">
        <v>50</v>
      </c>
      <c r="E1132" s="79">
        <v>43509</v>
      </c>
      <c r="G1132" t="s">
        <v>7701</v>
      </c>
    </row>
    <row r="1133" spans="1:7">
      <c r="A1133" t="s">
        <v>7700</v>
      </c>
      <c r="B1133" t="s">
        <v>1222</v>
      </c>
      <c r="C1133">
        <v>50</v>
      </c>
      <c r="E1133" s="79">
        <v>43509</v>
      </c>
      <c r="G1133" t="s">
        <v>7701</v>
      </c>
    </row>
    <row r="1134" spans="1:7">
      <c r="A1134" t="s">
        <v>7700</v>
      </c>
      <c r="B1134" t="s">
        <v>1223</v>
      </c>
      <c r="C1134">
        <v>50</v>
      </c>
      <c r="E1134" s="79">
        <v>43509</v>
      </c>
      <c r="G1134" t="s">
        <v>7701</v>
      </c>
    </row>
    <row r="1135" spans="1:7">
      <c r="A1135" t="s">
        <v>7700</v>
      </c>
      <c r="B1135" t="s">
        <v>1224</v>
      </c>
      <c r="C1135">
        <v>50</v>
      </c>
      <c r="E1135" s="79">
        <v>43509</v>
      </c>
      <c r="G1135" t="s">
        <v>7701</v>
      </c>
    </row>
    <row r="1136" spans="1:7">
      <c r="A1136" t="s">
        <v>7700</v>
      </c>
      <c r="B1136" t="s">
        <v>1225</v>
      </c>
      <c r="C1136">
        <v>50</v>
      </c>
      <c r="E1136" s="79">
        <v>43509</v>
      </c>
      <c r="G1136" t="s">
        <v>7701</v>
      </c>
    </row>
    <row r="1137" spans="1:7">
      <c r="A1137" t="s">
        <v>7700</v>
      </c>
      <c r="B1137" t="s">
        <v>1226</v>
      </c>
      <c r="C1137">
        <v>50</v>
      </c>
      <c r="E1137" s="79">
        <v>43509</v>
      </c>
      <c r="G1137" t="s">
        <v>7701</v>
      </c>
    </row>
    <row r="1138" spans="1:7">
      <c r="A1138" t="s">
        <v>7700</v>
      </c>
      <c r="B1138" t="s">
        <v>1227</v>
      </c>
      <c r="C1138">
        <v>50</v>
      </c>
      <c r="E1138" s="79">
        <v>43509</v>
      </c>
      <c r="G1138" t="s">
        <v>7701</v>
      </c>
    </row>
    <row r="1139" spans="1:7">
      <c r="A1139" t="s">
        <v>7700</v>
      </c>
      <c r="B1139" t="s">
        <v>1228</v>
      </c>
      <c r="C1139">
        <v>50</v>
      </c>
      <c r="E1139" s="79">
        <v>43509</v>
      </c>
      <c r="G1139" t="s">
        <v>7701</v>
      </c>
    </row>
    <row r="1140" spans="1:7">
      <c r="A1140" t="s">
        <v>7700</v>
      </c>
      <c r="B1140" t="s">
        <v>1229</v>
      </c>
      <c r="C1140">
        <v>50</v>
      </c>
      <c r="E1140" s="79">
        <v>43509</v>
      </c>
      <c r="G1140" t="s">
        <v>7701</v>
      </c>
    </row>
    <row r="1141" spans="1:7">
      <c r="A1141" t="s">
        <v>7700</v>
      </c>
      <c r="B1141" t="s">
        <v>1230</v>
      </c>
      <c r="C1141">
        <v>50</v>
      </c>
      <c r="E1141" s="79">
        <v>43509</v>
      </c>
      <c r="G1141" t="s">
        <v>7701</v>
      </c>
    </row>
    <row r="1142" spans="1:7">
      <c r="A1142" t="s">
        <v>7700</v>
      </c>
      <c r="B1142" t="s">
        <v>1231</v>
      </c>
      <c r="C1142">
        <v>50</v>
      </c>
      <c r="E1142" s="79">
        <v>43509</v>
      </c>
      <c r="G1142" t="s">
        <v>7701</v>
      </c>
    </row>
    <row r="1143" spans="1:7">
      <c r="A1143" t="s">
        <v>7700</v>
      </c>
      <c r="B1143" t="s">
        <v>1232</v>
      </c>
      <c r="C1143">
        <v>50</v>
      </c>
      <c r="E1143" s="79">
        <v>43509</v>
      </c>
      <c r="G1143" t="s">
        <v>7701</v>
      </c>
    </row>
    <row r="1144" spans="1:7">
      <c r="A1144" t="s">
        <v>7700</v>
      </c>
      <c r="B1144" t="s">
        <v>1233</v>
      </c>
      <c r="C1144">
        <v>50</v>
      </c>
      <c r="E1144" s="79">
        <v>43509</v>
      </c>
      <c r="G1144" t="s">
        <v>7701</v>
      </c>
    </row>
    <row r="1145" spans="1:7">
      <c r="A1145" t="s">
        <v>7700</v>
      </c>
      <c r="B1145" t="s">
        <v>1234</v>
      </c>
      <c r="C1145">
        <v>50</v>
      </c>
      <c r="E1145" s="79">
        <v>43509</v>
      </c>
      <c r="G1145" t="s">
        <v>7701</v>
      </c>
    </row>
    <row r="1146" spans="1:7">
      <c r="A1146" t="s">
        <v>7700</v>
      </c>
      <c r="B1146" t="s">
        <v>1235</v>
      </c>
      <c r="C1146">
        <v>50</v>
      </c>
      <c r="E1146" s="79">
        <v>43509</v>
      </c>
      <c r="G1146" t="s">
        <v>7701</v>
      </c>
    </row>
    <row r="1147" spans="1:7">
      <c r="A1147" t="s">
        <v>7700</v>
      </c>
      <c r="B1147" t="s">
        <v>1236</v>
      </c>
      <c r="C1147">
        <v>50</v>
      </c>
      <c r="E1147" s="79">
        <v>43509</v>
      </c>
      <c r="G1147" t="s">
        <v>7701</v>
      </c>
    </row>
    <row r="1148" spans="1:7">
      <c r="A1148" t="s">
        <v>7700</v>
      </c>
      <c r="B1148" t="s">
        <v>1237</v>
      </c>
      <c r="C1148">
        <v>50</v>
      </c>
      <c r="E1148" s="79">
        <v>43509</v>
      </c>
      <c r="G1148" t="s">
        <v>7701</v>
      </c>
    </row>
    <row r="1149" spans="1:7">
      <c r="A1149" t="s">
        <v>7700</v>
      </c>
      <c r="B1149" t="s">
        <v>4428</v>
      </c>
      <c r="C1149">
        <v>50</v>
      </c>
      <c r="E1149" s="79">
        <v>43509</v>
      </c>
      <c r="G1149" t="s">
        <v>7701</v>
      </c>
    </row>
    <row r="1150" spans="1:7">
      <c r="A1150" t="s">
        <v>7700</v>
      </c>
      <c r="B1150" t="s">
        <v>1238</v>
      </c>
      <c r="C1150">
        <v>50</v>
      </c>
      <c r="E1150" s="79">
        <v>43509</v>
      </c>
      <c r="G1150" t="s">
        <v>7701</v>
      </c>
    </row>
    <row r="1151" spans="1:7">
      <c r="A1151" t="s">
        <v>7700</v>
      </c>
      <c r="B1151" t="s">
        <v>1239</v>
      </c>
      <c r="C1151">
        <v>50</v>
      </c>
      <c r="E1151" s="79">
        <v>43509</v>
      </c>
      <c r="G1151" t="s">
        <v>7701</v>
      </c>
    </row>
    <row r="1152" spans="1:7">
      <c r="A1152" t="s">
        <v>7700</v>
      </c>
      <c r="B1152" t="s">
        <v>1240</v>
      </c>
      <c r="C1152">
        <v>50</v>
      </c>
      <c r="E1152" s="79">
        <v>43509</v>
      </c>
      <c r="G1152" t="s">
        <v>7701</v>
      </c>
    </row>
    <row r="1153" spans="1:7">
      <c r="A1153" t="s">
        <v>7700</v>
      </c>
      <c r="B1153" t="s">
        <v>1241</v>
      </c>
      <c r="C1153">
        <v>50</v>
      </c>
      <c r="E1153" s="79">
        <v>43509</v>
      </c>
      <c r="G1153" t="s">
        <v>7701</v>
      </c>
    </row>
    <row r="1154" spans="1:7">
      <c r="A1154" t="s">
        <v>7700</v>
      </c>
      <c r="B1154" t="s">
        <v>1242</v>
      </c>
      <c r="C1154">
        <v>50</v>
      </c>
      <c r="E1154" s="79">
        <v>43509</v>
      </c>
      <c r="G1154" t="s">
        <v>7701</v>
      </c>
    </row>
    <row r="1155" spans="1:7">
      <c r="A1155" t="s">
        <v>7700</v>
      </c>
      <c r="B1155" t="s">
        <v>1243</v>
      </c>
      <c r="C1155">
        <v>50</v>
      </c>
      <c r="E1155" s="79">
        <v>43509</v>
      </c>
      <c r="G1155" t="s">
        <v>7701</v>
      </c>
    </row>
    <row r="1156" spans="1:7">
      <c r="A1156" t="s">
        <v>7700</v>
      </c>
      <c r="B1156" t="s">
        <v>1244</v>
      </c>
      <c r="C1156">
        <v>50</v>
      </c>
      <c r="E1156" s="79">
        <v>43509</v>
      </c>
      <c r="G1156" t="s">
        <v>7701</v>
      </c>
    </row>
    <row r="1157" spans="1:7">
      <c r="A1157" t="s">
        <v>7700</v>
      </c>
      <c r="B1157" t="s">
        <v>1245</v>
      </c>
      <c r="C1157">
        <v>50</v>
      </c>
      <c r="E1157" s="79">
        <v>43509</v>
      </c>
      <c r="G1157" t="s">
        <v>7701</v>
      </c>
    </row>
    <row r="1158" spans="1:7">
      <c r="A1158" t="s">
        <v>7700</v>
      </c>
      <c r="B1158" t="s">
        <v>1246</v>
      </c>
      <c r="C1158">
        <v>50</v>
      </c>
      <c r="E1158" s="79">
        <v>43509</v>
      </c>
      <c r="G1158" t="s">
        <v>7701</v>
      </c>
    </row>
    <row r="1159" spans="1:7">
      <c r="A1159" t="s">
        <v>7700</v>
      </c>
      <c r="B1159" t="s">
        <v>1247</v>
      </c>
      <c r="C1159">
        <v>50</v>
      </c>
      <c r="E1159" s="79">
        <v>43509</v>
      </c>
      <c r="G1159" t="s">
        <v>7701</v>
      </c>
    </row>
    <row r="1160" spans="1:7">
      <c r="A1160" t="s">
        <v>7700</v>
      </c>
      <c r="B1160" t="s">
        <v>1248</v>
      </c>
      <c r="C1160">
        <v>50</v>
      </c>
      <c r="E1160" s="79">
        <v>43509</v>
      </c>
      <c r="G1160" t="s">
        <v>7701</v>
      </c>
    </row>
    <row r="1161" spans="1:7">
      <c r="A1161" t="s">
        <v>7700</v>
      </c>
      <c r="B1161" t="s">
        <v>1249</v>
      </c>
      <c r="C1161">
        <v>50</v>
      </c>
      <c r="E1161" s="79">
        <v>43509</v>
      </c>
      <c r="G1161" t="s">
        <v>7701</v>
      </c>
    </row>
    <row r="1162" spans="1:7">
      <c r="A1162" t="s">
        <v>7700</v>
      </c>
      <c r="B1162" t="s">
        <v>1250</v>
      </c>
      <c r="C1162">
        <v>50</v>
      </c>
      <c r="E1162" s="79">
        <v>43509</v>
      </c>
      <c r="G1162" t="s">
        <v>7701</v>
      </c>
    </row>
    <row r="1163" spans="1:7">
      <c r="A1163" t="s">
        <v>7700</v>
      </c>
      <c r="B1163" t="s">
        <v>1251</v>
      </c>
      <c r="C1163">
        <v>50</v>
      </c>
      <c r="E1163" s="79">
        <v>43509</v>
      </c>
      <c r="G1163" t="s">
        <v>7701</v>
      </c>
    </row>
    <row r="1164" spans="1:7">
      <c r="A1164" t="s">
        <v>7700</v>
      </c>
      <c r="B1164" t="s">
        <v>1252</v>
      </c>
      <c r="C1164">
        <v>50</v>
      </c>
      <c r="E1164" s="79">
        <v>43509</v>
      </c>
      <c r="G1164" t="s">
        <v>7701</v>
      </c>
    </row>
    <row r="1165" spans="1:7">
      <c r="A1165" t="s">
        <v>7700</v>
      </c>
      <c r="B1165" t="s">
        <v>1253</v>
      </c>
      <c r="C1165">
        <v>50</v>
      </c>
      <c r="E1165" s="79">
        <v>43509</v>
      </c>
      <c r="G1165" t="s">
        <v>7701</v>
      </c>
    </row>
    <row r="1166" spans="1:7">
      <c r="A1166" t="s">
        <v>7700</v>
      </c>
      <c r="B1166" t="s">
        <v>1254</v>
      </c>
      <c r="C1166">
        <v>50</v>
      </c>
      <c r="E1166" s="79">
        <v>43509</v>
      </c>
      <c r="G1166" t="s">
        <v>7701</v>
      </c>
    </row>
    <row r="1167" spans="1:7">
      <c r="A1167" t="s">
        <v>7700</v>
      </c>
      <c r="B1167" t="s">
        <v>1255</v>
      </c>
      <c r="C1167">
        <v>50</v>
      </c>
      <c r="E1167" s="79">
        <v>43509</v>
      </c>
      <c r="G1167" t="s">
        <v>7701</v>
      </c>
    </row>
    <row r="1168" spans="1:7">
      <c r="A1168" t="s">
        <v>7700</v>
      </c>
      <c r="B1168" t="s">
        <v>1256</v>
      </c>
      <c r="C1168">
        <v>50</v>
      </c>
      <c r="E1168" s="79">
        <v>43509</v>
      </c>
      <c r="G1168" t="s">
        <v>7701</v>
      </c>
    </row>
    <row r="1169" spans="1:7">
      <c r="A1169" t="s">
        <v>7700</v>
      </c>
      <c r="B1169" t="s">
        <v>1257</v>
      </c>
      <c r="C1169">
        <v>50</v>
      </c>
      <c r="E1169" s="79">
        <v>43509</v>
      </c>
      <c r="G1169" t="s">
        <v>7701</v>
      </c>
    </row>
    <row r="1170" spans="1:7">
      <c r="A1170" t="s">
        <v>7700</v>
      </c>
      <c r="B1170" t="s">
        <v>1258</v>
      </c>
      <c r="C1170">
        <v>50</v>
      </c>
      <c r="E1170" s="79">
        <v>43509</v>
      </c>
      <c r="G1170" t="s">
        <v>7701</v>
      </c>
    </row>
    <row r="1171" spans="1:7">
      <c r="A1171" t="s">
        <v>7700</v>
      </c>
      <c r="B1171" t="s">
        <v>1259</v>
      </c>
      <c r="C1171">
        <v>50</v>
      </c>
      <c r="E1171" s="79">
        <v>43509</v>
      </c>
      <c r="G1171" t="s">
        <v>7701</v>
      </c>
    </row>
    <row r="1172" spans="1:7">
      <c r="A1172" t="s">
        <v>7700</v>
      </c>
      <c r="B1172" t="s">
        <v>1260</v>
      </c>
      <c r="C1172">
        <v>50</v>
      </c>
      <c r="E1172" s="79">
        <v>43509</v>
      </c>
      <c r="G1172" t="s">
        <v>7701</v>
      </c>
    </row>
    <row r="1173" spans="1:7">
      <c r="A1173" t="s">
        <v>7700</v>
      </c>
      <c r="B1173" t="s">
        <v>1261</v>
      </c>
      <c r="C1173">
        <v>50</v>
      </c>
      <c r="E1173" s="79">
        <v>43509</v>
      </c>
      <c r="G1173" t="s">
        <v>7701</v>
      </c>
    </row>
    <row r="1174" spans="1:7">
      <c r="A1174" t="s">
        <v>7700</v>
      </c>
      <c r="B1174" t="s">
        <v>1262</v>
      </c>
      <c r="C1174">
        <v>50</v>
      </c>
      <c r="E1174" s="79">
        <v>43509</v>
      </c>
      <c r="G1174" t="s">
        <v>7701</v>
      </c>
    </row>
    <row r="1175" spans="1:7">
      <c r="A1175" t="s">
        <v>7700</v>
      </c>
      <c r="B1175" t="s">
        <v>1263</v>
      </c>
      <c r="C1175">
        <v>50</v>
      </c>
      <c r="E1175" s="79">
        <v>43509</v>
      </c>
      <c r="G1175" t="s">
        <v>7701</v>
      </c>
    </row>
    <row r="1176" spans="1:7">
      <c r="A1176" t="s">
        <v>7700</v>
      </c>
      <c r="B1176" t="s">
        <v>1264</v>
      </c>
      <c r="C1176">
        <v>50</v>
      </c>
      <c r="E1176" s="79">
        <v>43509</v>
      </c>
      <c r="G1176" t="s">
        <v>7701</v>
      </c>
    </row>
    <row r="1177" spans="1:7">
      <c r="A1177" t="s">
        <v>7700</v>
      </c>
      <c r="B1177" t="s">
        <v>1265</v>
      </c>
      <c r="C1177">
        <v>50</v>
      </c>
      <c r="E1177" s="79">
        <v>43509</v>
      </c>
      <c r="G1177" t="s">
        <v>7701</v>
      </c>
    </row>
    <row r="1178" spans="1:7">
      <c r="A1178" t="s">
        <v>7700</v>
      </c>
      <c r="B1178" t="s">
        <v>1266</v>
      </c>
      <c r="C1178">
        <v>50</v>
      </c>
      <c r="E1178" s="79">
        <v>43509</v>
      </c>
      <c r="G1178" t="s">
        <v>7701</v>
      </c>
    </row>
    <row r="1179" spans="1:7">
      <c r="A1179" t="s">
        <v>7700</v>
      </c>
      <c r="B1179" t="s">
        <v>1267</v>
      </c>
      <c r="C1179">
        <v>50</v>
      </c>
      <c r="E1179" s="79">
        <v>43509</v>
      </c>
      <c r="G1179" t="s">
        <v>7701</v>
      </c>
    </row>
    <row r="1180" spans="1:7">
      <c r="A1180" t="s">
        <v>7700</v>
      </c>
      <c r="B1180" t="s">
        <v>1268</v>
      </c>
      <c r="C1180">
        <v>50</v>
      </c>
      <c r="E1180" s="79">
        <v>43509</v>
      </c>
      <c r="G1180" t="s">
        <v>7701</v>
      </c>
    </row>
    <row r="1181" spans="1:7">
      <c r="A1181" t="s">
        <v>7700</v>
      </c>
      <c r="B1181" t="s">
        <v>1269</v>
      </c>
      <c r="C1181">
        <v>50</v>
      </c>
      <c r="E1181" s="79">
        <v>43509</v>
      </c>
      <c r="G1181" t="s">
        <v>7701</v>
      </c>
    </row>
    <row r="1182" spans="1:7">
      <c r="A1182" t="s">
        <v>7700</v>
      </c>
      <c r="B1182" t="s">
        <v>1270</v>
      </c>
      <c r="C1182">
        <v>50</v>
      </c>
      <c r="E1182" s="79">
        <v>43509</v>
      </c>
      <c r="G1182" t="s">
        <v>7701</v>
      </c>
    </row>
    <row r="1183" spans="1:7">
      <c r="A1183" t="s">
        <v>7700</v>
      </c>
      <c r="B1183" t="s">
        <v>1271</v>
      </c>
      <c r="C1183">
        <v>50</v>
      </c>
      <c r="E1183" s="79">
        <v>43509</v>
      </c>
      <c r="G1183" t="s">
        <v>7701</v>
      </c>
    </row>
    <row r="1184" spans="1:7">
      <c r="A1184" t="s">
        <v>7700</v>
      </c>
      <c r="B1184" t="s">
        <v>1272</v>
      </c>
      <c r="C1184">
        <v>50</v>
      </c>
      <c r="E1184" s="79">
        <v>43509</v>
      </c>
      <c r="G1184" t="s">
        <v>7701</v>
      </c>
    </row>
    <row r="1185" spans="1:7">
      <c r="A1185" t="s">
        <v>7700</v>
      </c>
      <c r="B1185" t="s">
        <v>1273</v>
      </c>
      <c r="C1185">
        <v>50</v>
      </c>
      <c r="E1185" s="79">
        <v>43509</v>
      </c>
      <c r="G1185" t="s">
        <v>7701</v>
      </c>
    </row>
    <row r="1186" spans="1:7">
      <c r="A1186" t="s">
        <v>7700</v>
      </c>
      <c r="B1186" t="s">
        <v>1274</v>
      </c>
      <c r="C1186">
        <v>50</v>
      </c>
      <c r="E1186" s="79">
        <v>43509</v>
      </c>
      <c r="G1186" t="s">
        <v>7701</v>
      </c>
    </row>
    <row r="1187" spans="1:7">
      <c r="A1187" t="s">
        <v>7700</v>
      </c>
      <c r="B1187" t="s">
        <v>1275</v>
      </c>
      <c r="C1187">
        <v>50</v>
      </c>
      <c r="E1187" s="79">
        <v>43509</v>
      </c>
      <c r="G1187" t="s">
        <v>7701</v>
      </c>
    </row>
    <row r="1188" spans="1:7">
      <c r="A1188" t="s">
        <v>7700</v>
      </c>
      <c r="B1188" t="s">
        <v>1276</v>
      </c>
      <c r="C1188">
        <v>50</v>
      </c>
      <c r="E1188" s="79">
        <v>43509</v>
      </c>
      <c r="G1188" t="s">
        <v>7701</v>
      </c>
    </row>
    <row r="1189" spans="1:7">
      <c r="A1189" t="s">
        <v>7700</v>
      </c>
      <c r="B1189" t="s">
        <v>4429</v>
      </c>
      <c r="C1189">
        <v>50</v>
      </c>
      <c r="E1189" s="79">
        <v>43509</v>
      </c>
      <c r="G1189" t="s">
        <v>7701</v>
      </c>
    </row>
    <row r="1190" spans="1:7">
      <c r="A1190" t="s">
        <v>7700</v>
      </c>
      <c r="B1190" t="s">
        <v>1277</v>
      </c>
      <c r="C1190">
        <v>50</v>
      </c>
      <c r="E1190" s="79">
        <v>43509</v>
      </c>
      <c r="G1190" t="s">
        <v>7701</v>
      </c>
    </row>
    <row r="1191" spans="1:7">
      <c r="A1191" t="s">
        <v>7700</v>
      </c>
      <c r="B1191" t="s">
        <v>1278</v>
      </c>
      <c r="C1191">
        <v>50</v>
      </c>
      <c r="E1191" s="79">
        <v>43509</v>
      </c>
      <c r="G1191" t="s">
        <v>7701</v>
      </c>
    </row>
    <row r="1192" spans="1:7">
      <c r="A1192" t="s">
        <v>7700</v>
      </c>
      <c r="B1192" t="s">
        <v>1279</v>
      </c>
      <c r="C1192">
        <v>50</v>
      </c>
      <c r="E1192" s="79">
        <v>43509</v>
      </c>
      <c r="G1192" t="s">
        <v>7701</v>
      </c>
    </row>
    <row r="1193" spans="1:7">
      <c r="A1193" t="s">
        <v>7700</v>
      </c>
      <c r="B1193" t="s">
        <v>1280</v>
      </c>
      <c r="C1193">
        <v>50</v>
      </c>
      <c r="E1193" s="79">
        <v>43509</v>
      </c>
      <c r="G1193" t="s">
        <v>7701</v>
      </c>
    </row>
    <row r="1194" spans="1:7">
      <c r="A1194" t="s">
        <v>7700</v>
      </c>
      <c r="B1194" t="s">
        <v>1281</v>
      </c>
      <c r="C1194">
        <v>50</v>
      </c>
      <c r="E1194" s="79">
        <v>43509</v>
      </c>
      <c r="G1194" t="s">
        <v>7701</v>
      </c>
    </row>
    <row r="1195" spans="1:7">
      <c r="A1195" t="s">
        <v>7700</v>
      </c>
      <c r="B1195" t="s">
        <v>1282</v>
      </c>
      <c r="C1195">
        <v>50</v>
      </c>
      <c r="E1195" s="79">
        <v>43509</v>
      </c>
      <c r="G1195" t="s">
        <v>7701</v>
      </c>
    </row>
    <row r="1196" spans="1:7">
      <c r="A1196" t="s">
        <v>7700</v>
      </c>
      <c r="B1196" t="s">
        <v>1283</v>
      </c>
      <c r="C1196">
        <v>50</v>
      </c>
      <c r="E1196" s="79">
        <v>43509</v>
      </c>
      <c r="G1196" t="s">
        <v>7701</v>
      </c>
    </row>
    <row r="1197" spans="1:7">
      <c r="A1197" t="s">
        <v>7700</v>
      </c>
      <c r="B1197" t="s">
        <v>1284</v>
      </c>
      <c r="C1197">
        <v>50</v>
      </c>
      <c r="E1197" s="79">
        <v>43509</v>
      </c>
      <c r="G1197" t="s">
        <v>7701</v>
      </c>
    </row>
    <row r="1198" spans="1:7">
      <c r="A1198" t="s">
        <v>7700</v>
      </c>
      <c r="B1198" t="s">
        <v>1285</v>
      </c>
      <c r="C1198">
        <v>50</v>
      </c>
      <c r="E1198" s="79">
        <v>43509</v>
      </c>
      <c r="G1198" t="s">
        <v>7701</v>
      </c>
    </row>
    <row r="1199" spans="1:7">
      <c r="A1199" t="s">
        <v>7700</v>
      </c>
      <c r="B1199" t="s">
        <v>1286</v>
      </c>
      <c r="C1199">
        <v>50</v>
      </c>
      <c r="E1199" s="79">
        <v>43509</v>
      </c>
      <c r="G1199" t="s">
        <v>7701</v>
      </c>
    </row>
    <row r="1200" spans="1:7">
      <c r="A1200" t="s">
        <v>7700</v>
      </c>
      <c r="B1200" t="s">
        <v>1287</v>
      </c>
      <c r="C1200">
        <v>50</v>
      </c>
      <c r="E1200" s="79">
        <v>43509</v>
      </c>
      <c r="G1200" t="s">
        <v>7701</v>
      </c>
    </row>
    <row r="1201" spans="1:7">
      <c r="A1201" t="s">
        <v>7700</v>
      </c>
      <c r="B1201" t="s">
        <v>1288</v>
      </c>
      <c r="C1201">
        <v>50</v>
      </c>
      <c r="E1201" s="79">
        <v>43509</v>
      </c>
      <c r="G1201" t="s">
        <v>7701</v>
      </c>
    </row>
    <row r="1202" spans="1:7">
      <c r="A1202" t="s">
        <v>7700</v>
      </c>
      <c r="B1202" t="s">
        <v>1289</v>
      </c>
      <c r="C1202">
        <v>50</v>
      </c>
      <c r="E1202" s="79">
        <v>43509</v>
      </c>
      <c r="G1202" t="s">
        <v>7701</v>
      </c>
    </row>
    <row r="1203" spans="1:7">
      <c r="A1203" t="s">
        <v>7700</v>
      </c>
      <c r="B1203" t="s">
        <v>1290</v>
      </c>
      <c r="C1203">
        <v>50</v>
      </c>
      <c r="E1203" s="79">
        <v>43509</v>
      </c>
      <c r="G1203" t="s">
        <v>7701</v>
      </c>
    </row>
    <row r="1204" spans="1:7">
      <c r="A1204" t="s">
        <v>7700</v>
      </c>
      <c r="B1204" t="s">
        <v>1291</v>
      </c>
      <c r="C1204">
        <v>50</v>
      </c>
      <c r="E1204" s="79">
        <v>43509</v>
      </c>
      <c r="G1204" t="s">
        <v>7701</v>
      </c>
    </row>
    <row r="1205" spans="1:7">
      <c r="A1205" t="s">
        <v>7700</v>
      </c>
      <c r="B1205" t="s">
        <v>1292</v>
      </c>
      <c r="C1205">
        <v>50</v>
      </c>
      <c r="E1205" s="79">
        <v>43509</v>
      </c>
      <c r="G1205" t="s">
        <v>7701</v>
      </c>
    </row>
    <row r="1206" spans="1:7">
      <c r="A1206" t="s">
        <v>7700</v>
      </c>
      <c r="B1206" t="s">
        <v>1293</v>
      </c>
      <c r="C1206">
        <v>50</v>
      </c>
      <c r="E1206" s="79">
        <v>43509</v>
      </c>
      <c r="G1206" t="s">
        <v>7701</v>
      </c>
    </row>
    <row r="1207" spans="1:7">
      <c r="A1207" t="s">
        <v>7700</v>
      </c>
      <c r="B1207" t="s">
        <v>1827</v>
      </c>
      <c r="C1207">
        <v>0</v>
      </c>
      <c r="E1207" s="79">
        <v>43509</v>
      </c>
      <c r="G1207" t="s">
        <v>7701</v>
      </c>
    </row>
    <row r="1208" spans="1:7">
      <c r="A1208" t="s">
        <v>7700</v>
      </c>
      <c r="B1208" t="s">
        <v>5048</v>
      </c>
      <c r="C1208">
        <v>50</v>
      </c>
      <c r="E1208" s="79">
        <v>43509</v>
      </c>
      <c r="G1208" t="s">
        <v>7701</v>
      </c>
    </row>
    <row r="1209" spans="1:7">
      <c r="A1209" t="s">
        <v>7700</v>
      </c>
      <c r="B1209" t="s">
        <v>1828</v>
      </c>
      <c r="C1209">
        <v>50</v>
      </c>
      <c r="E1209" s="79">
        <v>43509</v>
      </c>
      <c r="G1209" t="s">
        <v>7701</v>
      </c>
    </row>
    <row r="1210" spans="1:7">
      <c r="A1210" t="s">
        <v>7700</v>
      </c>
      <c r="B1210" t="s">
        <v>1829</v>
      </c>
      <c r="C1210">
        <v>50</v>
      </c>
      <c r="E1210" s="79">
        <v>43509</v>
      </c>
      <c r="G1210" t="s">
        <v>7701</v>
      </c>
    </row>
    <row r="1211" spans="1:7">
      <c r="A1211" t="s">
        <v>7700</v>
      </c>
      <c r="B1211" t="s">
        <v>1830</v>
      </c>
      <c r="C1211">
        <v>0</v>
      </c>
      <c r="E1211" s="79">
        <v>43509</v>
      </c>
      <c r="G1211" t="s">
        <v>7701</v>
      </c>
    </row>
    <row r="1212" spans="1:7">
      <c r="A1212" t="s">
        <v>7700</v>
      </c>
      <c r="B1212" t="s">
        <v>1831</v>
      </c>
      <c r="C1212">
        <v>0</v>
      </c>
      <c r="E1212" s="79">
        <v>43509</v>
      </c>
      <c r="G1212" t="s">
        <v>7701</v>
      </c>
    </row>
    <row r="1213" spans="1:7">
      <c r="A1213" t="s">
        <v>7700</v>
      </c>
      <c r="B1213" t="s">
        <v>1832</v>
      </c>
      <c r="C1213">
        <v>50</v>
      </c>
      <c r="E1213" s="79">
        <v>43509</v>
      </c>
      <c r="G1213" t="s">
        <v>7701</v>
      </c>
    </row>
    <row r="1214" spans="1:7">
      <c r="A1214" t="s">
        <v>7700</v>
      </c>
      <c r="B1214" t="s">
        <v>1833</v>
      </c>
      <c r="C1214">
        <v>50</v>
      </c>
      <c r="E1214" s="79">
        <v>43509</v>
      </c>
      <c r="G1214" t="s">
        <v>7701</v>
      </c>
    </row>
    <row r="1215" spans="1:7">
      <c r="A1215" t="s">
        <v>7700</v>
      </c>
      <c r="B1215" t="s">
        <v>1834</v>
      </c>
      <c r="C1215">
        <v>50</v>
      </c>
      <c r="E1215" s="79">
        <v>43509</v>
      </c>
      <c r="G1215" t="s">
        <v>7701</v>
      </c>
    </row>
    <row r="1216" spans="1:7">
      <c r="A1216" t="s">
        <v>7700</v>
      </c>
      <c r="B1216" t="s">
        <v>1835</v>
      </c>
      <c r="C1216">
        <v>0</v>
      </c>
      <c r="E1216" s="79">
        <v>43509</v>
      </c>
      <c r="G1216" t="s">
        <v>7701</v>
      </c>
    </row>
    <row r="1217" spans="1:7">
      <c r="A1217" t="s">
        <v>7700</v>
      </c>
      <c r="B1217" t="s">
        <v>5049</v>
      </c>
      <c r="C1217">
        <v>50</v>
      </c>
      <c r="E1217" s="79">
        <v>43509</v>
      </c>
      <c r="G1217" t="s">
        <v>7701</v>
      </c>
    </row>
    <row r="1218" spans="1:7">
      <c r="A1218" t="s">
        <v>7700</v>
      </c>
      <c r="B1218" t="s">
        <v>1836</v>
      </c>
      <c r="C1218">
        <v>0</v>
      </c>
      <c r="E1218" s="79">
        <v>43509</v>
      </c>
      <c r="G1218" t="s">
        <v>7701</v>
      </c>
    </row>
    <row r="1219" spans="1:7">
      <c r="A1219" t="s">
        <v>7700</v>
      </c>
      <c r="B1219" t="s">
        <v>1837</v>
      </c>
      <c r="C1219">
        <v>50</v>
      </c>
      <c r="E1219" s="79">
        <v>43509</v>
      </c>
      <c r="G1219" t="s">
        <v>7701</v>
      </c>
    </row>
    <row r="1220" spans="1:7">
      <c r="A1220" t="s">
        <v>7700</v>
      </c>
      <c r="B1220" t="s">
        <v>1838</v>
      </c>
      <c r="C1220">
        <v>50</v>
      </c>
      <c r="E1220" s="79">
        <v>43509</v>
      </c>
      <c r="G1220" t="s">
        <v>7701</v>
      </c>
    </row>
    <row r="1221" spans="1:7">
      <c r="A1221" t="s">
        <v>7700</v>
      </c>
      <c r="B1221" t="s">
        <v>1839</v>
      </c>
      <c r="C1221">
        <v>0</v>
      </c>
      <c r="E1221" s="79">
        <v>43509</v>
      </c>
      <c r="G1221" t="s">
        <v>7701</v>
      </c>
    </row>
    <row r="1222" spans="1:7">
      <c r="A1222" t="s">
        <v>7700</v>
      </c>
      <c r="B1222" t="s">
        <v>1840</v>
      </c>
      <c r="C1222">
        <v>50</v>
      </c>
      <c r="E1222" s="79">
        <v>43509</v>
      </c>
      <c r="G1222" t="s">
        <v>7701</v>
      </c>
    </row>
    <row r="1223" spans="1:7">
      <c r="A1223" t="s">
        <v>7700</v>
      </c>
      <c r="B1223" t="s">
        <v>1841</v>
      </c>
      <c r="C1223">
        <v>50</v>
      </c>
      <c r="E1223" s="79">
        <v>43509</v>
      </c>
      <c r="G1223" t="s">
        <v>7701</v>
      </c>
    </row>
    <row r="1224" spans="1:7">
      <c r="A1224" t="s">
        <v>7700</v>
      </c>
      <c r="B1224" t="s">
        <v>1842</v>
      </c>
      <c r="C1224">
        <v>50</v>
      </c>
      <c r="E1224" s="79">
        <v>43509</v>
      </c>
      <c r="G1224" t="s">
        <v>7701</v>
      </c>
    </row>
    <row r="1225" spans="1:7">
      <c r="A1225" t="s">
        <v>7700</v>
      </c>
      <c r="B1225" t="s">
        <v>1843</v>
      </c>
      <c r="C1225">
        <v>50</v>
      </c>
      <c r="E1225" s="79">
        <v>43509</v>
      </c>
      <c r="G1225" t="s">
        <v>7701</v>
      </c>
    </row>
    <row r="1226" spans="1:7">
      <c r="A1226" t="s">
        <v>7700</v>
      </c>
      <c r="B1226" t="s">
        <v>1844</v>
      </c>
      <c r="C1226">
        <v>50</v>
      </c>
      <c r="E1226" s="79">
        <v>43509</v>
      </c>
      <c r="G1226" t="s">
        <v>7701</v>
      </c>
    </row>
    <row r="1227" spans="1:7">
      <c r="A1227" t="s">
        <v>7700</v>
      </c>
      <c r="B1227" t="s">
        <v>1845</v>
      </c>
      <c r="C1227">
        <v>50</v>
      </c>
      <c r="E1227" s="79">
        <v>43509</v>
      </c>
      <c r="G1227" t="s">
        <v>7701</v>
      </c>
    </row>
    <row r="1228" spans="1:7">
      <c r="A1228" t="s">
        <v>7700</v>
      </c>
      <c r="B1228" t="s">
        <v>1846</v>
      </c>
      <c r="C1228">
        <v>50</v>
      </c>
      <c r="E1228" s="79">
        <v>43509</v>
      </c>
      <c r="G1228" t="s">
        <v>7701</v>
      </c>
    </row>
    <row r="1229" spans="1:7">
      <c r="A1229" t="s">
        <v>7700</v>
      </c>
      <c r="B1229" t="s">
        <v>1847</v>
      </c>
      <c r="C1229">
        <v>50</v>
      </c>
      <c r="E1229" s="79">
        <v>43509</v>
      </c>
      <c r="G1229" t="s">
        <v>7701</v>
      </c>
    </row>
    <row r="1230" spans="1:7">
      <c r="A1230" t="s">
        <v>7700</v>
      </c>
      <c r="B1230" t="s">
        <v>1848</v>
      </c>
      <c r="C1230">
        <v>0</v>
      </c>
      <c r="E1230" s="79">
        <v>43509</v>
      </c>
      <c r="G1230" t="s">
        <v>7701</v>
      </c>
    </row>
    <row r="1231" spans="1:7">
      <c r="A1231" t="s">
        <v>7700</v>
      </c>
      <c r="B1231" t="s">
        <v>1849</v>
      </c>
      <c r="C1231">
        <v>50</v>
      </c>
      <c r="E1231" s="79">
        <v>43509</v>
      </c>
      <c r="G1231" t="s">
        <v>7701</v>
      </c>
    </row>
    <row r="1232" spans="1:7">
      <c r="A1232" t="s">
        <v>7700</v>
      </c>
      <c r="B1232" t="s">
        <v>1850</v>
      </c>
      <c r="C1232">
        <v>0</v>
      </c>
      <c r="E1232" s="79">
        <v>43509</v>
      </c>
      <c r="G1232" t="s">
        <v>7701</v>
      </c>
    </row>
    <row r="1233" spans="1:7">
      <c r="A1233" t="s">
        <v>7700</v>
      </c>
      <c r="B1233" t="s">
        <v>1851</v>
      </c>
      <c r="C1233">
        <v>50</v>
      </c>
      <c r="E1233" s="79">
        <v>43509</v>
      </c>
      <c r="G1233" t="s">
        <v>7701</v>
      </c>
    </row>
    <row r="1234" spans="1:7">
      <c r="A1234" t="s">
        <v>7700</v>
      </c>
      <c r="B1234" t="s">
        <v>1852</v>
      </c>
      <c r="C1234">
        <v>50</v>
      </c>
      <c r="E1234" s="79">
        <v>43509</v>
      </c>
      <c r="G1234" t="s">
        <v>7701</v>
      </c>
    </row>
    <row r="1235" spans="1:7">
      <c r="A1235" t="s">
        <v>7700</v>
      </c>
      <c r="B1235" t="s">
        <v>1853</v>
      </c>
      <c r="C1235">
        <v>50</v>
      </c>
      <c r="E1235" s="79">
        <v>43509</v>
      </c>
      <c r="G1235" t="s">
        <v>7701</v>
      </c>
    </row>
    <row r="1236" spans="1:7">
      <c r="A1236" t="s">
        <v>7700</v>
      </c>
      <c r="B1236" t="s">
        <v>5050</v>
      </c>
      <c r="C1236">
        <v>50</v>
      </c>
      <c r="E1236" s="79">
        <v>43509</v>
      </c>
      <c r="G1236" t="s">
        <v>7701</v>
      </c>
    </row>
    <row r="1237" spans="1:7">
      <c r="A1237" t="s">
        <v>7700</v>
      </c>
      <c r="B1237" t="s">
        <v>1854</v>
      </c>
      <c r="C1237">
        <v>50</v>
      </c>
      <c r="E1237" s="79">
        <v>43509</v>
      </c>
      <c r="G1237" t="s">
        <v>7701</v>
      </c>
    </row>
    <row r="1238" spans="1:7">
      <c r="A1238" t="s">
        <v>7700</v>
      </c>
      <c r="B1238" t="s">
        <v>1855</v>
      </c>
      <c r="C1238">
        <v>50</v>
      </c>
      <c r="E1238" s="79">
        <v>43509</v>
      </c>
      <c r="G1238" t="s">
        <v>7701</v>
      </c>
    </row>
    <row r="1239" spans="1:7">
      <c r="A1239" t="s">
        <v>7700</v>
      </c>
      <c r="B1239" t="s">
        <v>1856</v>
      </c>
      <c r="C1239">
        <v>50</v>
      </c>
      <c r="E1239" s="79">
        <v>43509</v>
      </c>
      <c r="G1239" t="s">
        <v>7701</v>
      </c>
    </row>
    <row r="1240" spans="1:7">
      <c r="A1240" t="s">
        <v>7700</v>
      </c>
      <c r="B1240" t="s">
        <v>1857</v>
      </c>
      <c r="C1240">
        <v>50</v>
      </c>
      <c r="E1240" s="79">
        <v>43509</v>
      </c>
      <c r="G1240" t="s">
        <v>7701</v>
      </c>
    </row>
    <row r="1241" spans="1:7">
      <c r="A1241" t="s">
        <v>7700</v>
      </c>
      <c r="B1241" t="s">
        <v>1858</v>
      </c>
      <c r="C1241">
        <v>50</v>
      </c>
      <c r="E1241" s="79">
        <v>43509</v>
      </c>
      <c r="G1241" t="s">
        <v>7701</v>
      </c>
    </row>
    <row r="1242" spans="1:7">
      <c r="A1242" t="s">
        <v>7700</v>
      </c>
      <c r="B1242" t="s">
        <v>1859</v>
      </c>
      <c r="C1242">
        <v>50</v>
      </c>
      <c r="E1242" s="79">
        <v>43509</v>
      </c>
      <c r="G1242" t="s">
        <v>7701</v>
      </c>
    </row>
    <row r="1243" spans="1:7">
      <c r="A1243" t="s">
        <v>7700</v>
      </c>
      <c r="B1243" t="s">
        <v>1860</v>
      </c>
      <c r="C1243">
        <v>50</v>
      </c>
      <c r="E1243" s="79">
        <v>43509</v>
      </c>
      <c r="G1243" t="s">
        <v>7701</v>
      </c>
    </row>
    <row r="1244" spans="1:7">
      <c r="A1244" t="s">
        <v>7700</v>
      </c>
      <c r="B1244" t="s">
        <v>1861</v>
      </c>
      <c r="C1244">
        <v>0</v>
      </c>
      <c r="E1244" s="79">
        <v>43509</v>
      </c>
      <c r="G1244" t="s">
        <v>7701</v>
      </c>
    </row>
    <row r="1245" spans="1:7">
      <c r="A1245" t="s">
        <v>7700</v>
      </c>
      <c r="B1245" t="s">
        <v>1862</v>
      </c>
      <c r="C1245">
        <v>0</v>
      </c>
      <c r="E1245" s="79">
        <v>43509</v>
      </c>
      <c r="G1245" t="s">
        <v>7701</v>
      </c>
    </row>
    <row r="1246" spans="1:7">
      <c r="A1246" t="s">
        <v>7700</v>
      </c>
      <c r="B1246" t="s">
        <v>5051</v>
      </c>
      <c r="C1246">
        <v>50</v>
      </c>
      <c r="E1246" s="79">
        <v>43509</v>
      </c>
      <c r="G1246" t="s">
        <v>7701</v>
      </c>
    </row>
    <row r="1247" spans="1:7">
      <c r="A1247" t="s">
        <v>7700</v>
      </c>
      <c r="B1247" t="s">
        <v>1863</v>
      </c>
      <c r="C1247">
        <v>50</v>
      </c>
      <c r="E1247" s="79">
        <v>43509</v>
      </c>
      <c r="G1247" t="s">
        <v>7701</v>
      </c>
    </row>
    <row r="1248" spans="1:7">
      <c r="A1248" t="s">
        <v>7700</v>
      </c>
      <c r="B1248" t="s">
        <v>1864</v>
      </c>
      <c r="C1248">
        <v>0</v>
      </c>
      <c r="E1248" s="79">
        <v>43509</v>
      </c>
      <c r="G1248" t="s">
        <v>7701</v>
      </c>
    </row>
    <row r="1249" spans="1:7">
      <c r="A1249" t="s">
        <v>7700</v>
      </c>
      <c r="B1249" t="s">
        <v>5052</v>
      </c>
      <c r="C1249">
        <v>50</v>
      </c>
      <c r="E1249" s="79">
        <v>43509</v>
      </c>
      <c r="G1249" t="s">
        <v>7701</v>
      </c>
    </row>
    <row r="1250" spans="1:7">
      <c r="A1250" t="s">
        <v>7700</v>
      </c>
      <c r="B1250" t="s">
        <v>1865</v>
      </c>
      <c r="C1250">
        <v>50</v>
      </c>
      <c r="E1250" s="79">
        <v>43509</v>
      </c>
      <c r="G1250" t="s">
        <v>7701</v>
      </c>
    </row>
    <row r="1251" spans="1:7">
      <c r="A1251" t="s">
        <v>7700</v>
      </c>
      <c r="B1251" t="s">
        <v>1866</v>
      </c>
      <c r="C1251">
        <v>50</v>
      </c>
      <c r="E1251" s="79">
        <v>43509</v>
      </c>
      <c r="G1251" t="s">
        <v>7701</v>
      </c>
    </row>
    <row r="1252" spans="1:7">
      <c r="A1252" t="s">
        <v>7700</v>
      </c>
      <c r="B1252" t="s">
        <v>1867</v>
      </c>
      <c r="C1252">
        <v>50</v>
      </c>
      <c r="E1252" s="79">
        <v>43509</v>
      </c>
      <c r="G1252" t="s">
        <v>7701</v>
      </c>
    </row>
    <row r="1253" spans="1:7">
      <c r="A1253" t="s">
        <v>7700</v>
      </c>
      <c r="B1253" t="s">
        <v>5053</v>
      </c>
      <c r="C1253">
        <v>50</v>
      </c>
      <c r="E1253" s="79">
        <v>43509</v>
      </c>
      <c r="G1253" t="s">
        <v>7701</v>
      </c>
    </row>
    <row r="1254" spans="1:7">
      <c r="A1254" t="s">
        <v>7700</v>
      </c>
      <c r="B1254" t="s">
        <v>1868</v>
      </c>
      <c r="C1254">
        <v>50</v>
      </c>
      <c r="E1254" s="79">
        <v>43509</v>
      </c>
      <c r="G1254" t="s">
        <v>7701</v>
      </c>
    </row>
    <row r="1255" spans="1:7">
      <c r="A1255" t="s">
        <v>7700</v>
      </c>
      <c r="B1255" t="s">
        <v>1869</v>
      </c>
      <c r="C1255">
        <v>0</v>
      </c>
      <c r="E1255" s="79">
        <v>43509</v>
      </c>
      <c r="G1255" t="s">
        <v>7701</v>
      </c>
    </row>
    <row r="1256" spans="1:7">
      <c r="A1256" t="s">
        <v>7700</v>
      </c>
      <c r="B1256" t="s">
        <v>1870</v>
      </c>
      <c r="C1256">
        <v>0</v>
      </c>
      <c r="E1256" s="79">
        <v>43509</v>
      </c>
      <c r="G1256" t="s">
        <v>7701</v>
      </c>
    </row>
    <row r="1257" spans="1:7">
      <c r="A1257" t="s">
        <v>7700</v>
      </c>
      <c r="B1257" t="s">
        <v>1871</v>
      </c>
      <c r="C1257">
        <v>50</v>
      </c>
      <c r="E1257" s="79">
        <v>43509</v>
      </c>
      <c r="G1257" t="s">
        <v>7701</v>
      </c>
    </row>
    <row r="1258" spans="1:7">
      <c r="A1258" t="s">
        <v>7700</v>
      </c>
      <c r="B1258" t="s">
        <v>1872</v>
      </c>
      <c r="C1258">
        <v>0</v>
      </c>
      <c r="E1258" s="79">
        <v>43509</v>
      </c>
      <c r="G1258" t="s">
        <v>7701</v>
      </c>
    </row>
    <row r="1259" spans="1:7">
      <c r="A1259" t="s">
        <v>7700</v>
      </c>
      <c r="B1259" t="s">
        <v>1873</v>
      </c>
      <c r="C1259">
        <v>50</v>
      </c>
      <c r="E1259" s="79">
        <v>43509</v>
      </c>
      <c r="G1259" t="s">
        <v>7701</v>
      </c>
    </row>
    <row r="1260" spans="1:7">
      <c r="A1260" t="s">
        <v>7700</v>
      </c>
      <c r="B1260" t="s">
        <v>1874</v>
      </c>
      <c r="C1260">
        <v>50</v>
      </c>
      <c r="E1260" s="79">
        <v>43509</v>
      </c>
      <c r="G1260" t="s">
        <v>7701</v>
      </c>
    </row>
    <row r="1261" spans="1:7">
      <c r="A1261" t="s">
        <v>7700</v>
      </c>
      <c r="B1261" t="s">
        <v>1875</v>
      </c>
      <c r="C1261">
        <v>50</v>
      </c>
      <c r="E1261" s="79">
        <v>43509</v>
      </c>
      <c r="G1261" t="s">
        <v>7701</v>
      </c>
    </row>
    <row r="1262" spans="1:7">
      <c r="A1262" t="s">
        <v>7700</v>
      </c>
      <c r="B1262" t="s">
        <v>1876</v>
      </c>
      <c r="C1262">
        <v>0</v>
      </c>
      <c r="E1262" s="79">
        <v>43509</v>
      </c>
      <c r="G1262" t="s">
        <v>7701</v>
      </c>
    </row>
    <row r="1263" spans="1:7">
      <c r="A1263" t="s">
        <v>7700</v>
      </c>
      <c r="B1263" t="s">
        <v>1877</v>
      </c>
      <c r="C1263">
        <v>50</v>
      </c>
      <c r="E1263" s="79">
        <v>43509</v>
      </c>
      <c r="G1263" t="s">
        <v>7701</v>
      </c>
    </row>
    <row r="1264" spans="1:7">
      <c r="A1264" t="s">
        <v>7700</v>
      </c>
      <c r="B1264" t="s">
        <v>1878</v>
      </c>
      <c r="C1264">
        <v>0</v>
      </c>
      <c r="E1264" s="79">
        <v>43509</v>
      </c>
      <c r="G1264" t="s">
        <v>7701</v>
      </c>
    </row>
    <row r="1265" spans="1:7">
      <c r="A1265" t="s">
        <v>7700</v>
      </c>
      <c r="B1265" t="s">
        <v>5054</v>
      </c>
      <c r="C1265">
        <v>50</v>
      </c>
      <c r="E1265" s="79">
        <v>43509</v>
      </c>
      <c r="G1265" t="s">
        <v>7701</v>
      </c>
    </row>
    <row r="1266" spans="1:7">
      <c r="A1266" t="s">
        <v>7700</v>
      </c>
      <c r="B1266" t="s">
        <v>5055</v>
      </c>
      <c r="C1266">
        <v>0</v>
      </c>
      <c r="E1266" s="79">
        <v>43509</v>
      </c>
      <c r="G1266" t="s">
        <v>7701</v>
      </c>
    </row>
    <row r="1267" spans="1:7">
      <c r="A1267" t="s">
        <v>7700</v>
      </c>
      <c r="B1267" t="s">
        <v>1899</v>
      </c>
      <c r="C1267">
        <v>0</v>
      </c>
      <c r="E1267" s="79">
        <v>43509</v>
      </c>
      <c r="G1267" t="s">
        <v>7701</v>
      </c>
    </row>
    <row r="1268" spans="1:7">
      <c r="A1268" t="s">
        <v>7700</v>
      </c>
      <c r="B1268" t="s">
        <v>1900</v>
      </c>
      <c r="C1268">
        <v>50</v>
      </c>
      <c r="E1268" s="79">
        <v>43509</v>
      </c>
      <c r="G1268" t="s">
        <v>7701</v>
      </c>
    </row>
    <row r="1269" spans="1:7">
      <c r="A1269" t="s">
        <v>7700</v>
      </c>
      <c r="B1269" t="s">
        <v>1901</v>
      </c>
      <c r="C1269">
        <v>50</v>
      </c>
      <c r="E1269" s="79">
        <v>43509</v>
      </c>
      <c r="G1269" t="s">
        <v>7701</v>
      </c>
    </row>
    <row r="1270" spans="1:7">
      <c r="A1270" t="s">
        <v>7700</v>
      </c>
      <c r="B1270" t="s">
        <v>1902</v>
      </c>
      <c r="C1270">
        <v>50</v>
      </c>
      <c r="E1270" s="79">
        <v>43509</v>
      </c>
      <c r="G1270" t="s">
        <v>7701</v>
      </c>
    </row>
    <row r="1271" spans="1:7">
      <c r="A1271" t="s">
        <v>7700</v>
      </c>
      <c r="B1271" t="s">
        <v>1903</v>
      </c>
      <c r="C1271">
        <v>0</v>
      </c>
      <c r="E1271" s="79">
        <v>43509</v>
      </c>
      <c r="G1271" t="s">
        <v>7701</v>
      </c>
    </row>
    <row r="1272" spans="1:7">
      <c r="A1272" t="s">
        <v>7700</v>
      </c>
      <c r="B1272" t="s">
        <v>1904</v>
      </c>
      <c r="C1272">
        <v>0</v>
      </c>
      <c r="E1272" s="79">
        <v>43509</v>
      </c>
      <c r="G1272" t="s">
        <v>7701</v>
      </c>
    </row>
    <row r="1273" spans="1:7">
      <c r="A1273" t="s">
        <v>7700</v>
      </c>
      <c r="B1273" t="s">
        <v>1905</v>
      </c>
      <c r="C1273">
        <v>50</v>
      </c>
      <c r="E1273" s="79">
        <v>43509</v>
      </c>
      <c r="G1273" t="s">
        <v>7701</v>
      </c>
    </row>
    <row r="1274" spans="1:7">
      <c r="A1274" t="s">
        <v>7700</v>
      </c>
      <c r="B1274" t="s">
        <v>1906</v>
      </c>
      <c r="C1274">
        <v>50</v>
      </c>
      <c r="E1274" s="79">
        <v>43509</v>
      </c>
      <c r="G1274" t="s">
        <v>7701</v>
      </c>
    </row>
    <row r="1275" spans="1:7">
      <c r="A1275" t="s">
        <v>7700</v>
      </c>
      <c r="B1275" t="s">
        <v>1907</v>
      </c>
      <c r="C1275">
        <v>0</v>
      </c>
      <c r="E1275" s="79">
        <v>43509</v>
      </c>
      <c r="G1275" t="s">
        <v>7701</v>
      </c>
    </row>
    <row r="1276" spans="1:7">
      <c r="A1276" t="s">
        <v>7700</v>
      </c>
      <c r="B1276" t="s">
        <v>1908</v>
      </c>
      <c r="C1276">
        <v>50</v>
      </c>
      <c r="E1276" s="79">
        <v>43509</v>
      </c>
      <c r="G1276" t="s">
        <v>7701</v>
      </c>
    </row>
    <row r="1277" spans="1:7">
      <c r="A1277" t="s">
        <v>7700</v>
      </c>
      <c r="B1277" t="s">
        <v>1909</v>
      </c>
      <c r="C1277">
        <v>50</v>
      </c>
      <c r="E1277" s="79">
        <v>43509</v>
      </c>
      <c r="G1277" t="s">
        <v>7701</v>
      </c>
    </row>
    <row r="1278" spans="1:7">
      <c r="A1278" t="s">
        <v>7700</v>
      </c>
      <c r="B1278" t="s">
        <v>1910</v>
      </c>
      <c r="C1278">
        <v>50</v>
      </c>
      <c r="E1278" s="79">
        <v>43509</v>
      </c>
      <c r="G1278" t="s">
        <v>7701</v>
      </c>
    </row>
    <row r="1279" spans="1:7">
      <c r="A1279" t="s">
        <v>7700</v>
      </c>
      <c r="B1279" t="s">
        <v>1911</v>
      </c>
      <c r="C1279">
        <v>0</v>
      </c>
      <c r="E1279" s="79">
        <v>43509</v>
      </c>
      <c r="G1279" t="s">
        <v>7701</v>
      </c>
    </row>
    <row r="1280" spans="1:7">
      <c r="A1280" t="s">
        <v>7700</v>
      </c>
      <c r="B1280" t="s">
        <v>1912</v>
      </c>
      <c r="C1280">
        <v>0</v>
      </c>
      <c r="E1280" s="79">
        <v>43509</v>
      </c>
      <c r="G1280" t="s">
        <v>7701</v>
      </c>
    </row>
    <row r="1281" spans="1:7">
      <c r="A1281" t="s">
        <v>7700</v>
      </c>
      <c r="B1281" t="s">
        <v>1913</v>
      </c>
      <c r="C1281">
        <v>50</v>
      </c>
      <c r="E1281" s="79">
        <v>43509</v>
      </c>
      <c r="G1281" t="s">
        <v>7701</v>
      </c>
    </row>
    <row r="1282" spans="1:7">
      <c r="A1282" t="s">
        <v>7700</v>
      </c>
      <c r="B1282" t="s">
        <v>1914</v>
      </c>
      <c r="C1282">
        <v>50</v>
      </c>
      <c r="E1282" s="79">
        <v>43509</v>
      </c>
      <c r="G1282" t="s">
        <v>7701</v>
      </c>
    </row>
    <row r="1283" spans="1:7">
      <c r="A1283" t="s">
        <v>7700</v>
      </c>
      <c r="B1283" t="s">
        <v>1915</v>
      </c>
      <c r="C1283">
        <v>50</v>
      </c>
      <c r="E1283" s="79">
        <v>43509</v>
      </c>
      <c r="G1283" t="s">
        <v>7701</v>
      </c>
    </row>
    <row r="1284" spans="1:7">
      <c r="A1284" t="s">
        <v>7700</v>
      </c>
      <c r="B1284" t="s">
        <v>1916</v>
      </c>
      <c r="C1284">
        <v>50</v>
      </c>
      <c r="E1284" s="79">
        <v>43509</v>
      </c>
      <c r="G1284" t="s">
        <v>7701</v>
      </c>
    </row>
    <row r="1285" spans="1:7">
      <c r="A1285" t="s">
        <v>7700</v>
      </c>
      <c r="B1285" t="s">
        <v>1917</v>
      </c>
      <c r="C1285">
        <v>50</v>
      </c>
      <c r="E1285" s="79">
        <v>43509</v>
      </c>
      <c r="G1285" t="s">
        <v>7701</v>
      </c>
    </row>
    <row r="1286" spans="1:7">
      <c r="A1286" t="s">
        <v>7700</v>
      </c>
      <c r="B1286" t="s">
        <v>1918</v>
      </c>
      <c r="C1286">
        <v>50</v>
      </c>
      <c r="E1286" s="79">
        <v>43509</v>
      </c>
      <c r="G1286" t="s">
        <v>7701</v>
      </c>
    </row>
    <row r="1287" spans="1:7">
      <c r="A1287" t="s">
        <v>7700</v>
      </c>
      <c r="B1287" t="s">
        <v>1919</v>
      </c>
      <c r="C1287">
        <v>0</v>
      </c>
      <c r="E1287" s="79">
        <v>43509</v>
      </c>
      <c r="G1287" t="s">
        <v>7701</v>
      </c>
    </row>
    <row r="1288" spans="1:7">
      <c r="A1288" t="s">
        <v>7700</v>
      </c>
      <c r="B1288" t="s">
        <v>1920</v>
      </c>
      <c r="C1288">
        <v>50</v>
      </c>
      <c r="E1288" s="79">
        <v>43509</v>
      </c>
      <c r="G1288" t="s">
        <v>7701</v>
      </c>
    </row>
    <row r="1289" spans="1:7">
      <c r="A1289" t="s">
        <v>7700</v>
      </c>
      <c r="B1289" t="s">
        <v>1921</v>
      </c>
      <c r="C1289">
        <v>50</v>
      </c>
      <c r="E1289" s="79">
        <v>43509</v>
      </c>
      <c r="G1289" t="s">
        <v>7701</v>
      </c>
    </row>
    <row r="1290" spans="1:7">
      <c r="A1290" t="s">
        <v>7700</v>
      </c>
      <c r="B1290" t="s">
        <v>1922</v>
      </c>
      <c r="C1290">
        <v>50</v>
      </c>
      <c r="E1290" s="79">
        <v>43509</v>
      </c>
      <c r="G1290" t="s">
        <v>7701</v>
      </c>
    </row>
    <row r="1291" spans="1:7">
      <c r="A1291" t="s">
        <v>7700</v>
      </c>
      <c r="B1291" t="s">
        <v>1923</v>
      </c>
      <c r="C1291">
        <v>0</v>
      </c>
      <c r="E1291" s="79">
        <v>43509</v>
      </c>
      <c r="G1291" t="s">
        <v>7701</v>
      </c>
    </row>
    <row r="1292" spans="1:7">
      <c r="A1292" t="s">
        <v>7700</v>
      </c>
      <c r="B1292" t="s">
        <v>1924</v>
      </c>
      <c r="C1292">
        <v>0</v>
      </c>
      <c r="E1292" s="79">
        <v>43509</v>
      </c>
      <c r="G1292" t="s">
        <v>7701</v>
      </c>
    </row>
    <row r="1293" spans="1:7">
      <c r="A1293" t="s">
        <v>7700</v>
      </c>
      <c r="B1293" t="s">
        <v>1925</v>
      </c>
      <c r="C1293">
        <v>50</v>
      </c>
      <c r="E1293" s="79">
        <v>43509</v>
      </c>
      <c r="G1293" t="s">
        <v>7701</v>
      </c>
    </row>
    <row r="1294" spans="1:7">
      <c r="A1294" t="s">
        <v>7700</v>
      </c>
      <c r="B1294" t="s">
        <v>1926</v>
      </c>
      <c r="C1294">
        <v>50</v>
      </c>
      <c r="E1294" s="79">
        <v>43509</v>
      </c>
      <c r="G1294" t="s">
        <v>7701</v>
      </c>
    </row>
    <row r="1295" spans="1:7">
      <c r="A1295" t="s">
        <v>7700</v>
      </c>
      <c r="B1295" t="s">
        <v>5066</v>
      </c>
      <c r="C1295">
        <v>0</v>
      </c>
      <c r="E1295" s="79">
        <v>43509</v>
      </c>
      <c r="G1295" t="s">
        <v>7701</v>
      </c>
    </row>
    <row r="1296" spans="1:7">
      <c r="A1296" t="s">
        <v>7700</v>
      </c>
      <c r="B1296" t="s">
        <v>1927</v>
      </c>
      <c r="C1296">
        <v>50</v>
      </c>
      <c r="E1296" s="79">
        <v>43509</v>
      </c>
      <c r="G1296" t="s">
        <v>7701</v>
      </c>
    </row>
    <row r="1297" spans="1:7">
      <c r="A1297" t="s">
        <v>7700</v>
      </c>
      <c r="B1297" t="s">
        <v>1928</v>
      </c>
      <c r="C1297">
        <v>50</v>
      </c>
      <c r="E1297" s="79">
        <v>43509</v>
      </c>
      <c r="G1297" t="s">
        <v>7701</v>
      </c>
    </row>
    <row r="1298" spans="1:7">
      <c r="A1298" t="s">
        <v>7700</v>
      </c>
      <c r="B1298" t="s">
        <v>5067</v>
      </c>
      <c r="C1298">
        <v>50</v>
      </c>
      <c r="E1298" s="79">
        <v>43509</v>
      </c>
      <c r="G1298" t="s">
        <v>7701</v>
      </c>
    </row>
    <row r="1299" spans="1:7">
      <c r="A1299" t="s">
        <v>7700</v>
      </c>
      <c r="B1299" t="s">
        <v>1929</v>
      </c>
      <c r="C1299">
        <v>0</v>
      </c>
      <c r="E1299" s="79">
        <v>43509</v>
      </c>
      <c r="G1299" t="s">
        <v>7701</v>
      </c>
    </row>
    <row r="1300" spans="1:7">
      <c r="A1300" t="s">
        <v>7700</v>
      </c>
      <c r="B1300" t="s">
        <v>1930</v>
      </c>
      <c r="C1300">
        <v>50</v>
      </c>
      <c r="E1300" s="79">
        <v>43509</v>
      </c>
      <c r="G1300" t="s">
        <v>7701</v>
      </c>
    </row>
    <row r="1301" spans="1:7">
      <c r="A1301" t="s">
        <v>7700</v>
      </c>
      <c r="B1301" t="s">
        <v>1931</v>
      </c>
      <c r="C1301">
        <v>50</v>
      </c>
      <c r="E1301" s="79">
        <v>43509</v>
      </c>
      <c r="G1301" t="s">
        <v>7701</v>
      </c>
    </row>
    <row r="1302" spans="1:7">
      <c r="A1302" t="s">
        <v>7700</v>
      </c>
      <c r="B1302" t="s">
        <v>1932</v>
      </c>
      <c r="C1302">
        <v>50</v>
      </c>
      <c r="E1302" s="79">
        <v>43509</v>
      </c>
      <c r="G1302" t="s">
        <v>7701</v>
      </c>
    </row>
    <row r="1303" spans="1:7">
      <c r="A1303" t="s">
        <v>7700</v>
      </c>
      <c r="B1303" t="s">
        <v>1933</v>
      </c>
      <c r="C1303">
        <v>0</v>
      </c>
      <c r="E1303" s="79">
        <v>43509</v>
      </c>
      <c r="G1303" t="s">
        <v>7701</v>
      </c>
    </row>
    <row r="1304" spans="1:7">
      <c r="A1304" t="s">
        <v>7700</v>
      </c>
      <c r="B1304" t="s">
        <v>5068</v>
      </c>
      <c r="C1304">
        <v>0</v>
      </c>
      <c r="E1304" s="79">
        <v>43509</v>
      </c>
      <c r="G1304" t="s">
        <v>7701</v>
      </c>
    </row>
    <row r="1305" spans="1:7">
      <c r="A1305" t="s">
        <v>7700</v>
      </c>
      <c r="B1305" t="s">
        <v>1934</v>
      </c>
      <c r="C1305">
        <v>50</v>
      </c>
      <c r="E1305" s="79">
        <v>43509</v>
      </c>
      <c r="G1305" t="s">
        <v>7701</v>
      </c>
    </row>
    <row r="1306" spans="1:7">
      <c r="A1306" t="s">
        <v>7700</v>
      </c>
      <c r="B1306" t="s">
        <v>5069</v>
      </c>
      <c r="C1306">
        <v>50</v>
      </c>
      <c r="E1306" s="79">
        <v>43509</v>
      </c>
      <c r="G1306" t="s">
        <v>7701</v>
      </c>
    </row>
    <row r="1307" spans="1:7">
      <c r="A1307" t="s">
        <v>7700</v>
      </c>
      <c r="B1307" t="s">
        <v>1935</v>
      </c>
      <c r="C1307">
        <v>0</v>
      </c>
      <c r="E1307" s="79">
        <v>43509</v>
      </c>
      <c r="G1307" t="s">
        <v>7701</v>
      </c>
    </row>
    <row r="1308" spans="1:7">
      <c r="A1308" t="s">
        <v>7700</v>
      </c>
      <c r="B1308" t="s">
        <v>1936</v>
      </c>
      <c r="C1308">
        <v>0</v>
      </c>
      <c r="E1308" s="79">
        <v>43509</v>
      </c>
      <c r="G1308" t="s">
        <v>7701</v>
      </c>
    </row>
    <row r="1309" spans="1:7">
      <c r="A1309" t="s">
        <v>7700</v>
      </c>
      <c r="B1309" t="s">
        <v>1937</v>
      </c>
      <c r="C1309">
        <v>50</v>
      </c>
      <c r="E1309" s="79">
        <v>43509</v>
      </c>
      <c r="G1309" t="s">
        <v>7701</v>
      </c>
    </row>
    <row r="1310" spans="1:7">
      <c r="A1310" t="s">
        <v>7700</v>
      </c>
      <c r="B1310" t="s">
        <v>1938</v>
      </c>
      <c r="C1310">
        <v>50</v>
      </c>
      <c r="E1310" s="79">
        <v>43509</v>
      </c>
      <c r="G1310" t="s">
        <v>7701</v>
      </c>
    </row>
    <row r="1311" spans="1:7">
      <c r="A1311" t="s">
        <v>7700</v>
      </c>
      <c r="B1311" t="s">
        <v>1939</v>
      </c>
      <c r="C1311">
        <v>50</v>
      </c>
      <c r="E1311" s="79">
        <v>43509</v>
      </c>
      <c r="G1311" t="s">
        <v>7701</v>
      </c>
    </row>
    <row r="1312" spans="1:7">
      <c r="A1312" t="s">
        <v>7700</v>
      </c>
      <c r="B1312" t="s">
        <v>1940</v>
      </c>
      <c r="C1312">
        <v>50</v>
      </c>
      <c r="E1312" s="79">
        <v>43509</v>
      </c>
      <c r="G1312" t="s">
        <v>7701</v>
      </c>
    </row>
    <row r="1313" spans="1:7">
      <c r="A1313" t="s">
        <v>7700</v>
      </c>
      <c r="B1313" t="s">
        <v>1941</v>
      </c>
      <c r="C1313">
        <v>50</v>
      </c>
      <c r="E1313" s="79">
        <v>43509</v>
      </c>
      <c r="G1313" t="s">
        <v>7701</v>
      </c>
    </row>
    <row r="1314" spans="1:7">
      <c r="A1314" t="s">
        <v>7700</v>
      </c>
      <c r="B1314" t="s">
        <v>1942</v>
      </c>
      <c r="C1314">
        <v>50</v>
      </c>
      <c r="E1314" s="79">
        <v>43509</v>
      </c>
      <c r="G1314" t="s">
        <v>7701</v>
      </c>
    </row>
    <row r="1315" spans="1:7">
      <c r="A1315" t="s">
        <v>7700</v>
      </c>
      <c r="B1315" t="s">
        <v>1943</v>
      </c>
      <c r="C1315">
        <v>50</v>
      </c>
      <c r="E1315" s="79">
        <v>43509</v>
      </c>
      <c r="G1315" t="s">
        <v>7701</v>
      </c>
    </row>
    <row r="1316" spans="1:7">
      <c r="A1316" t="s">
        <v>7700</v>
      </c>
      <c r="B1316" t="s">
        <v>1944</v>
      </c>
      <c r="C1316">
        <v>50</v>
      </c>
      <c r="E1316" s="79">
        <v>43509</v>
      </c>
      <c r="G1316" t="s">
        <v>7701</v>
      </c>
    </row>
    <row r="1317" spans="1:7">
      <c r="A1317" t="s">
        <v>7700</v>
      </c>
      <c r="B1317" t="s">
        <v>1945</v>
      </c>
      <c r="C1317">
        <v>50</v>
      </c>
      <c r="E1317" s="79">
        <v>43509</v>
      </c>
      <c r="G1317" t="s">
        <v>7701</v>
      </c>
    </row>
    <row r="1318" spans="1:7">
      <c r="A1318" t="s">
        <v>7700</v>
      </c>
      <c r="B1318" t="s">
        <v>1946</v>
      </c>
      <c r="C1318">
        <v>50</v>
      </c>
      <c r="E1318" s="79">
        <v>43509</v>
      </c>
      <c r="G1318" t="s">
        <v>7701</v>
      </c>
    </row>
    <row r="1319" spans="1:7">
      <c r="A1319" t="s">
        <v>7700</v>
      </c>
      <c r="B1319" t="s">
        <v>1947</v>
      </c>
      <c r="C1319">
        <v>50</v>
      </c>
      <c r="E1319" s="79">
        <v>43509</v>
      </c>
      <c r="G1319" t="s">
        <v>7701</v>
      </c>
    </row>
    <row r="1320" spans="1:7">
      <c r="A1320" t="s">
        <v>7700</v>
      </c>
      <c r="B1320" t="s">
        <v>1948</v>
      </c>
      <c r="C1320">
        <v>50</v>
      </c>
      <c r="E1320" s="79">
        <v>43509</v>
      </c>
      <c r="G1320" t="s">
        <v>7701</v>
      </c>
    </row>
    <row r="1321" spans="1:7">
      <c r="A1321" t="s">
        <v>7700</v>
      </c>
      <c r="B1321" t="s">
        <v>1949</v>
      </c>
      <c r="C1321">
        <v>50</v>
      </c>
      <c r="E1321" s="79">
        <v>43509</v>
      </c>
      <c r="G1321" t="s">
        <v>7701</v>
      </c>
    </row>
    <row r="1322" spans="1:7">
      <c r="A1322" t="s">
        <v>7700</v>
      </c>
      <c r="B1322" t="s">
        <v>1950</v>
      </c>
      <c r="C1322">
        <v>50</v>
      </c>
      <c r="E1322" s="79">
        <v>43509</v>
      </c>
      <c r="G1322" t="s">
        <v>7701</v>
      </c>
    </row>
    <row r="1323" spans="1:7">
      <c r="A1323" t="s">
        <v>7700</v>
      </c>
      <c r="B1323" t="s">
        <v>1951</v>
      </c>
      <c r="C1323">
        <v>0</v>
      </c>
      <c r="E1323" s="79">
        <v>43509</v>
      </c>
      <c r="G1323" t="s">
        <v>7701</v>
      </c>
    </row>
    <row r="1324" spans="1:7">
      <c r="A1324" t="s">
        <v>7700</v>
      </c>
      <c r="B1324" t="s">
        <v>1952</v>
      </c>
      <c r="C1324">
        <v>50</v>
      </c>
      <c r="E1324" s="79">
        <v>43509</v>
      </c>
      <c r="G1324" t="s">
        <v>7701</v>
      </c>
    </row>
    <row r="1325" spans="1:7">
      <c r="A1325" t="s">
        <v>7700</v>
      </c>
      <c r="B1325" t="s">
        <v>1953</v>
      </c>
      <c r="C1325">
        <v>50</v>
      </c>
      <c r="E1325" s="79">
        <v>43509</v>
      </c>
      <c r="G1325" t="s">
        <v>7701</v>
      </c>
    </row>
    <row r="1326" spans="1:7">
      <c r="A1326" t="s">
        <v>7700</v>
      </c>
      <c r="B1326" t="s">
        <v>5070</v>
      </c>
      <c r="C1326">
        <v>50</v>
      </c>
      <c r="E1326" s="79">
        <v>43509</v>
      </c>
      <c r="G1326" t="s">
        <v>7701</v>
      </c>
    </row>
    <row r="1327" spans="1:7">
      <c r="A1327" t="s">
        <v>7700</v>
      </c>
      <c r="B1327" t="s">
        <v>1954</v>
      </c>
      <c r="C1327">
        <v>0</v>
      </c>
      <c r="E1327" s="79">
        <v>43509</v>
      </c>
      <c r="G1327" t="s">
        <v>7701</v>
      </c>
    </row>
    <row r="1328" spans="1:7">
      <c r="A1328" t="s">
        <v>7700</v>
      </c>
      <c r="B1328" t="s">
        <v>1955</v>
      </c>
      <c r="C1328">
        <v>0</v>
      </c>
      <c r="E1328" s="79">
        <v>43509</v>
      </c>
      <c r="G1328" t="s">
        <v>7701</v>
      </c>
    </row>
    <row r="1329" spans="1:7">
      <c r="A1329" t="s">
        <v>7700</v>
      </c>
      <c r="B1329" t="s">
        <v>1956</v>
      </c>
      <c r="C1329">
        <v>50</v>
      </c>
      <c r="E1329" s="79">
        <v>43509</v>
      </c>
      <c r="G1329" t="s">
        <v>7701</v>
      </c>
    </row>
    <row r="1330" spans="1:7">
      <c r="A1330" t="s">
        <v>7700</v>
      </c>
      <c r="B1330" t="s">
        <v>1957</v>
      </c>
      <c r="C1330">
        <v>50</v>
      </c>
      <c r="E1330" s="79">
        <v>43509</v>
      </c>
      <c r="G1330" t="s">
        <v>7701</v>
      </c>
    </row>
    <row r="1331" spans="1:7">
      <c r="A1331" t="s">
        <v>7700</v>
      </c>
      <c r="B1331" t="s">
        <v>5071</v>
      </c>
      <c r="C1331">
        <v>0</v>
      </c>
      <c r="E1331" s="79">
        <v>43509</v>
      </c>
      <c r="G1331" t="s">
        <v>7701</v>
      </c>
    </row>
    <row r="1332" spans="1:7">
      <c r="A1332" t="s">
        <v>7700</v>
      </c>
      <c r="B1332" t="s">
        <v>1958</v>
      </c>
      <c r="C1332">
        <v>0</v>
      </c>
      <c r="E1332" s="79">
        <v>43509</v>
      </c>
      <c r="G1332" t="s">
        <v>7701</v>
      </c>
    </row>
    <row r="1333" spans="1:7">
      <c r="A1333" t="s">
        <v>7700</v>
      </c>
      <c r="B1333" t="s">
        <v>1959</v>
      </c>
      <c r="C1333">
        <v>50</v>
      </c>
      <c r="E1333" s="79">
        <v>43509</v>
      </c>
      <c r="G1333" t="s">
        <v>7701</v>
      </c>
    </row>
    <row r="1334" spans="1:7">
      <c r="A1334" t="s">
        <v>7700</v>
      </c>
      <c r="B1334" t="s">
        <v>1960</v>
      </c>
      <c r="C1334">
        <v>50</v>
      </c>
      <c r="E1334" s="79">
        <v>43509</v>
      </c>
      <c r="G1334" t="s">
        <v>7701</v>
      </c>
    </row>
    <row r="1335" spans="1:7">
      <c r="A1335" t="s">
        <v>7700</v>
      </c>
      <c r="B1335" t="s">
        <v>1961</v>
      </c>
      <c r="C1335">
        <v>0</v>
      </c>
      <c r="E1335" s="79">
        <v>43509</v>
      </c>
      <c r="G1335" t="s">
        <v>7701</v>
      </c>
    </row>
    <row r="1336" spans="1:7">
      <c r="A1336" t="s">
        <v>7700</v>
      </c>
      <c r="B1336" t="s">
        <v>1962</v>
      </c>
      <c r="C1336">
        <v>0</v>
      </c>
      <c r="E1336" s="79">
        <v>43509</v>
      </c>
      <c r="G1336" t="s">
        <v>7701</v>
      </c>
    </row>
    <row r="1337" spans="1:7">
      <c r="A1337" t="s">
        <v>7700</v>
      </c>
      <c r="B1337" t="s">
        <v>1963</v>
      </c>
      <c r="C1337">
        <v>50</v>
      </c>
      <c r="E1337" s="79">
        <v>43509</v>
      </c>
      <c r="G1337" t="s">
        <v>7701</v>
      </c>
    </row>
    <row r="1338" spans="1:7">
      <c r="A1338" t="s">
        <v>7700</v>
      </c>
      <c r="B1338" t="s">
        <v>1964</v>
      </c>
      <c r="C1338">
        <v>50</v>
      </c>
      <c r="E1338" s="79">
        <v>43509</v>
      </c>
      <c r="G1338" t="s">
        <v>7701</v>
      </c>
    </row>
    <row r="1339" spans="1:7">
      <c r="A1339" t="s">
        <v>7700</v>
      </c>
      <c r="B1339" t="s">
        <v>1965</v>
      </c>
      <c r="C1339">
        <v>50</v>
      </c>
      <c r="E1339" s="79">
        <v>43509</v>
      </c>
      <c r="G1339" t="s">
        <v>7701</v>
      </c>
    </row>
    <row r="1340" spans="1:7">
      <c r="A1340" t="s">
        <v>7700</v>
      </c>
      <c r="B1340" t="s">
        <v>1966</v>
      </c>
      <c r="C1340">
        <v>50</v>
      </c>
      <c r="E1340" s="79">
        <v>43509</v>
      </c>
      <c r="G1340" t="s">
        <v>7701</v>
      </c>
    </row>
    <row r="1341" spans="1:7">
      <c r="A1341" t="s">
        <v>7700</v>
      </c>
      <c r="B1341" t="s">
        <v>1967</v>
      </c>
      <c r="C1341">
        <v>50</v>
      </c>
      <c r="E1341" s="79">
        <v>43509</v>
      </c>
      <c r="G1341" t="s">
        <v>7701</v>
      </c>
    </row>
    <row r="1342" spans="1:7">
      <c r="A1342" t="s">
        <v>7700</v>
      </c>
      <c r="B1342" t="s">
        <v>1968</v>
      </c>
      <c r="C1342">
        <v>50</v>
      </c>
      <c r="E1342" s="79">
        <v>43509</v>
      </c>
      <c r="G1342" t="s">
        <v>7701</v>
      </c>
    </row>
    <row r="1343" spans="1:7">
      <c r="A1343" t="s">
        <v>7700</v>
      </c>
      <c r="B1343" t="s">
        <v>5072</v>
      </c>
      <c r="C1343">
        <v>50</v>
      </c>
      <c r="E1343" s="79">
        <v>43509</v>
      </c>
      <c r="G1343" t="s">
        <v>7701</v>
      </c>
    </row>
    <row r="1344" spans="1:7">
      <c r="A1344" t="s">
        <v>7700</v>
      </c>
      <c r="B1344" t="s">
        <v>1969</v>
      </c>
      <c r="C1344">
        <v>0</v>
      </c>
      <c r="E1344" s="79">
        <v>43509</v>
      </c>
      <c r="G1344" t="s">
        <v>7701</v>
      </c>
    </row>
    <row r="1345" spans="1:7">
      <c r="A1345" t="s">
        <v>7700</v>
      </c>
      <c r="B1345" t="s">
        <v>1970</v>
      </c>
      <c r="C1345">
        <v>50</v>
      </c>
      <c r="E1345" s="79">
        <v>43509</v>
      </c>
      <c r="G1345" t="s">
        <v>7701</v>
      </c>
    </row>
    <row r="1346" spans="1:7">
      <c r="A1346" t="s">
        <v>7700</v>
      </c>
      <c r="B1346" t="s">
        <v>5073</v>
      </c>
      <c r="C1346">
        <v>50</v>
      </c>
      <c r="E1346" s="79">
        <v>43509</v>
      </c>
      <c r="G1346" t="s">
        <v>7701</v>
      </c>
    </row>
    <row r="1347" spans="1:7">
      <c r="A1347" t="s">
        <v>7700</v>
      </c>
      <c r="B1347" t="s">
        <v>1971</v>
      </c>
      <c r="C1347">
        <v>50</v>
      </c>
      <c r="E1347" s="79">
        <v>43509</v>
      </c>
      <c r="G1347" t="s">
        <v>7701</v>
      </c>
    </row>
    <row r="1348" spans="1:7">
      <c r="A1348" t="s">
        <v>7700</v>
      </c>
      <c r="B1348" t="s">
        <v>1972</v>
      </c>
      <c r="C1348">
        <v>50</v>
      </c>
      <c r="E1348" s="79">
        <v>43509</v>
      </c>
      <c r="G1348" t="s">
        <v>7701</v>
      </c>
    </row>
    <row r="1349" spans="1:7">
      <c r="A1349" t="s">
        <v>7700</v>
      </c>
      <c r="B1349" t="s">
        <v>1973</v>
      </c>
      <c r="C1349">
        <v>50</v>
      </c>
      <c r="E1349" s="79">
        <v>43509</v>
      </c>
      <c r="G1349" t="s">
        <v>7701</v>
      </c>
    </row>
    <row r="1350" spans="1:7">
      <c r="A1350" t="s">
        <v>7700</v>
      </c>
      <c r="B1350" t="s">
        <v>1974</v>
      </c>
      <c r="C1350">
        <v>50</v>
      </c>
      <c r="E1350" s="79">
        <v>43509</v>
      </c>
      <c r="G1350" t="s">
        <v>7701</v>
      </c>
    </row>
    <row r="1351" spans="1:7">
      <c r="A1351" t="s">
        <v>7700</v>
      </c>
      <c r="B1351" t="s">
        <v>1975</v>
      </c>
      <c r="C1351">
        <v>0</v>
      </c>
      <c r="E1351" s="79">
        <v>43509</v>
      </c>
      <c r="G1351" t="s">
        <v>7701</v>
      </c>
    </row>
    <row r="1352" spans="1:7">
      <c r="A1352" t="s">
        <v>7700</v>
      </c>
      <c r="B1352" t="s">
        <v>5074</v>
      </c>
      <c r="C1352">
        <v>50</v>
      </c>
      <c r="E1352" s="79">
        <v>43509</v>
      </c>
      <c r="G1352" t="s">
        <v>7701</v>
      </c>
    </row>
    <row r="1353" spans="1:7">
      <c r="A1353" t="s">
        <v>7700</v>
      </c>
      <c r="B1353" t="s">
        <v>1976</v>
      </c>
      <c r="C1353">
        <v>50</v>
      </c>
      <c r="E1353" s="79">
        <v>43509</v>
      </c>
      <c r="G1353" t="s">
        <v>7701</v>
      </c>
    </row>
    <row r="1354" spans="1:7">
      <c r="A1354" t="s">
        <v>7700</v>
      </c>
      <c r="B1354" t="s">
        <v>1977</v>
      </c>
      <c r="C1354">
        <v>50</v>
      </c>
      <c r="E1354" s="79">
        <v>43509</v>
      </c>
      <c r="G1354" t="s">
        <v>7701</v>
      </c>
    </row>
    <row r="1355" spans="1:7">
      <c r="A1355" t="s">
        <v>7700</v>
      </c>
      <c r="B1355" t="s">
        <v>1978</v>
      </c>
      <c r="C1355">
        <v>0</v>
      </c>
      <c r="E1355" s="79">
        <v>43509</v>
      </c>
      <c r="G1355" t="s">
        <v>7701</v>
      </c>
    </row>
    <row r="1356" spans="1:7">
      <c r="A1356" t="s">
        <v>7700</v>
      </c>
      <c r="B1356" t="s">
        <v>1979</v>
      </c>
      <c r="C1356">
        <v>50</v>
      </c>
      <c r="E1356" s="79">
        <v>43509</v>
      </c>
      <c r="G1356" t="s">
        <v>7701</v>
      </c>
    </row>
    <row r="1357" spans="1:7">
      <c r="A1357" t="s">
        <v>7700</v>
      </c>
      <c r="B1357" t="s">
        <v>1980</v>
      </c>
      <c r="C1357">
        <v>50</v>
      </c>
      <c r="E1357" s="79">
        <v>43509</v>
      </c>
      <c r="G1357" t="s">
        <v>7701</v>
      </c>
    </row>
    <row r="1358" spans="1:7">
      <c r="A1358" t="s">
        <v>7700</v>
      </c>
      <c r="B1358" t="s">
        <v>1981</v>
      </c>
      <c r="C1358">
        <v>50</v>
      </c>
      <c r="E1358" s="79">
        <v>43509</v>
      </c>
      <c r="G1358" t="s">
        <v>7701</v>
      </c>
    </row>
    <row r="1359" spans="1:7">
      <c r="A1359" t="s">
        <v>7700</v>
      </c>
      <c r="B1359" t="s">
        <v>1982</v>
      </c>
      <c r="C1359">
        <v>0</v>
      </c>
      <c r="E1359" s="79">
        <v>43509</v>
      </c>
      <c r="G1359" t="s">
        <v>7701</v>
      </c>
    </row>
    <row r="1360" spans="1:7">
      <c r="A1360" t="s">
        <v>7700</v>
      </c>
      <c r="B1360" t="s">
        <v>1983</v>
      </c>
      <c r="C1360">
        <v>0</v>
      </c>
      <c r="E1360" s="79">
        <v>43509</v>
      </c>
      <c r="G1360" t="s">
        <v>7701</v>
      </c>
    </row>
    <row r="1361" spans="1:7">
      <c r="A1361" t="s">
        <v>7700</v>
      </c>
      <c r="B1361" t="s">
        <v>1984</v>
      </c>
      <c r="C1361">
        <v>50</v>
      </c>
      <c r="E1361" s="79">
        <v>43509</v>
      </c>
      <c r="G1361" t="s">
        <v>7701</v>
      </c>
    </row>
    <row r="1362" spans="1:7">
      <c r="A1362" t="s">
        <v>7700</v>
      </c>
      <c r="B1362" t="s">
        <v>1985</v>
      </c>
      <c r="C1362">
        <v>50</v>
      </c>
      <c r="E1362" s="79">
        <v>43509</v>
      </c>
      <c r="G1362" t="s">
        <v>7701</v>
      </c>
    </row>
    <row r="1363" spans="1:7">
      <c r="A1363" t="s">
        <v>7700</v>
      </c>
      <c r="B1363" t="s">
        <v>1986</v>
      </c>
      <c r="C1363">
        <v>0</v>
      </c>
      <c r="E1363" s="79">
        <v>43509</v>
      </c>
      <c r="G1363" t="s">
        <v>7701</v>
      </c>
    </row>
    <row r="1364" spans="1:7">
      <c r="A1364" t="s">
        <v>7700</v>
      </c>
      <c r="B1364" t="s">
        <v>1987</v>
      </c>
      <c r="C1364">
        <v>50</v>
      </c>
      <c r="E1364" s="79">
        <v>43509</v>
      </c>
      <c r="G1364" t="s">
        <v>7701</v>
      </c>
    </row>
    <row r="1365" spans="1:7">
      <c r="A1365" t="s">
        <v>7700</v>
      </c>
      <c r="B1365" t="s">
        <v>1988</v>
      </c>
      <c r="C1365">
        <v>50</v>
      </c>
      <c r="E1365" s="79">
        <v>43509</v>
      </c>
      <c r="G1365" t="s">
        <v>7701</v>
      </c>
    </row>
    <row r="1366" spans="1:7">
      <c r="A1366" t="s">
        <v>7700</v>
      </c>
      <c r="B1366" t="s">
        <v>1989</v>
      </c>
      <c r="C1366">
        <v>50</v>
      </c>
      <c r="E1366" s="79">
        <v>43509</v>
      </c>
      <c r="G1366" t="s">
        <v>7701</v>
      </c>
    </row>
    <row r="1367" spans="1:7">
      <c r="A1367" t="s">
        <v>7700</v>
      </c>
      <c r="B1367" t="s">
        <v>1990</v>
      </c>
      <c r="C1367">
        <v>50</v>
      </c>
      <c r="E1367" s="79">
        <v>43509</v>
      </c>
      <c r="G1367" t="s">
        <v>7701</v>
      </c>
    </row>
    <row r="1368" spans="1:7">
      <c r="A1368" t="s">
        <v>7700</v>
      </c>
      <c r="B1368" t="s">
        <v>1991</v>
      </c>
      <c r="C1368">
        <v>50</v>
      </c>
      <c r="E1368" s="79">
        <v>43509</v>
      </c>
      <c r="G1368" t="s">
        <v>7701</v>
      </c>
    </row>
    <row r="1369" spans="1:7">
      <c r="A1369" t="s">
        <v>7700</v>
      </c>
      <c r="B1369" t="s">
        <v>1992</v>
      </c>
      <c r="C1369">
        <v>50</v>
      </c>
      <c r="E1369" s="79">
        <v>43509</v>
      </c>
      <c r="G1369" t="s">
        <v>7701</v>
      </c>
    </row>
    <row r="1370" spans="1:7">
      <c r="A1370" t="s">
        <v>7700</v>
      </c>
      <c r="B1370" t="s">
        <v>1993</v>
      </c>
      <c r="C1370">
        <v>50</v>
      </c>
      <c r="E1370" s="79">
        <v>43509</v>
      </c>
      <c r="G1370" t="s">
        <v>7701</v>
      </c>
    </row>
    <row r="1371" spans="1:7">
      <c r="A1371" t="s">
        <v>7700</v>
      </c>
      <c r="B1371" t="s">
        <v>5075</v>
      </c>
      <c r="C1371">
        <v>0</v>
      </c>
      <c r="E1371" s="79">
        <v>43509</v>
      </c>
      <c r="G1371" t="s">
        <v>7701</v>
      </c>
    </row>
    <row r="1372" spans="1:7">
      <c r="A1372" t="s">
        <v>7700</v>
      </c>
      <c r="B1372" t="s">
        <v>1994</v>
      </c>
      <c r="C1372">
        <v>0</v>
      </c>
      <c r="E1372" s="79">
        <v>43509</v>
      </c>
      <c r="G1372" t="s">
        <v>7701</v>
      </c>
    </row>
    <row r="1373" spans="1:7">
      <c r="A1373" t="s">
        <v>7700</v>
      </c>
      <c r="B1373" t="s">
        <v>1995</v>
      </c>
      <c r="C1373">
        <v>50</v>
      </c>
      <c r="E1373" s="79">
        <v>43509</v>
      </c>
      <c r="G1373" t="s">
        <v>7701</v>
      </c>
    </row>
    <row r="1374" spans="1:7">
      <c r="A1374" t="s">
        <v>7700</v>
      </c>
      <c r="B1374" t="s">
        <v>1996</v>
      </c>
      <c r="C1374">
        <v>50</v>
      </c>
      <c r="E1374" s="79">
        <v>43509</v>
      </c>
      <c r="G1374" t="s">
        <v>7701</v>
      </c>
    </row>
    <row r="1375" spans="1:7">
      <c r="A1375" t="s">
        <v>7700</v>
      </c>
      <c r="B1375" t="s">
        <v>1997</v>
      </c>
      <c r="C1375">
        <v>50</v>
      </c>
      <c r="E1375" s="79">
        <v>43509</v>
      </c>
      <c r="G1375" t="s">
        <v>7701</v>
      </c>
    </row>
    <row r="1376" spans="1:7">
      <c r="A1376" t="s">
        <v>7700</v>
      </c>
      <c r="B1376" t="s">
        <v>1998</v>
      </c>
      <c r="C1376">
        <v>50</v>
      </c>
      <c r="E1376" s="79">
        <v>43509</v>
      </c>
      <c r="G1376" t="s">
        <v>7701</v>
      </c>
    </row>
    <row r="1377" spans="1:7">
      <c r="A1377" t="s">
        <v>7700</v>
      </c>
      <c r="B1377" t="s">
        <v>1999</v>
      </c>
      <c r="C1377">
        <v>50</v>
      </c>
      <c r="E1377" s="79">
        <v>43509</v>
      </c>
      <c r="G1377" t="s">
        <v>7701</v>
      </c>
    </row>
    <row r="1378" spans="1:7">
      <c r="A1378" t="s">
        <v>7700</v>
      </c>
      <c r="B1378" t="s">
        <v>2000</v>
      </c>
      <c r="C1378">
        <v>50</v>
      </c>
      <c r="E1378" s="79">
        <v>43509</v>
      </c>
      <c r="G1378" t="s">
        <v>7701</v>
      </c>
    </row>
    <row r="1379" spans="1:7">
      <c r="A1379" t="s">
        <v>7700</v>
      </c>
      <c r="B1379" t="s">
        <v>5076</v>
      </c>
      <c r="C1379">
        <v>50</v>
      </c>
      <c r="E1379" s="79">
        <v>43509</v>
      </c>
      <c r="G1379" t="s">
        <v>7701</v>
      </c>
    </row>
    <row r="1380" spans="1:7">
      <c r="A1380" t="s">
        <v>7700</v>
      </c>
      <c r="B1380" t="s">
        <v>2001</v>
      </c>
      <c r="C1380">
        <v>50</v>
      </c>
      <c r="E1380" s="79">
        <v>43509</v>
      </c>
      <c r="G1380" t="s">
        <v>7701</v>
      </c>
    </row>
    <row r="1381" spans="1:7">
      <c r="A1381" t="s">
        <v>7700</v>
      </c>
      <c r="B1381" t="s">
        <v>2002</v>
      </c>
      <c r="C1381">
        <v>50</v>
      </c>
      <c r="E1381" s="79">
        <v>43509</v>
      </c>
      <c r="G1381" t="s">
        <v>7701</v>
      </c>
    </row>
    <row r="1382" spans="1:7">
      <c r="A1382" t="s">
        <v>7700</v>
      </c>
      <c r="B1382" t="s">
        <v>2003</v>
      </c>
      <c r="C1382">
        <v>50</v>
      </c>
      <c r="E1382" s="79">
        <v>43509</v>
      </c>
      <c r="G1382" t="s">
        <v>7701</v>
      </c>
    </row>
    <row r="1383" spans="1:7">
      <c r="A1383" t="s">
        <v>7700</v>
      </c>
      <c r="B1383" t="s">
        <v>2004</v>
      </c>
      <c r="C1383">
        <v>50</v>
      </c>
      <c r="E1383" s="79">
        <v>43509</v>
      </c>
      <c r="G1383" t="s">
        <v>7701</v>
      </c>
    </row>
    <row r="1384" spans="1:7">
      <c r="A1384" t="s">
        <v>7700</v>
      </c>
      <c r="B1384" t="s">
        <v>2005</v>
      </c>
      <c r="C1384">
        <v>50</v>
      </c>
      <c r="E1384" s="79">
        <v>43509</v>
      </c>
      <c r="G1384" t="s">
        <v>7701</v>
      </c>
    </row>
    <row r="1385" spans="1:7">
      <c r="A1385" t="s">
        <v>7700</v>
      </c>
      <c r="B1385" t="s">
        <v>5077</v>
      </c>
      <c r="C1385">
        <v>50</v>
      </c>
      <c r="E1385" s="79">
        <v>43509</v>
      </c>
      <c r="G1385" t="s">
        <v>7701</v>
      </c>
    </row>
    <row r="1386" spans="1:7">
      <c r="A1386" t="s">
        <v>7700</v>
      </c>
      <c r="B1386" t="s">
        <v>2006</v>
      </c>
      <c r="C1386">
        <v>50</v>
      </c>
      <c r="E1386" s="79">
        <v>43509</v>
      </c>
      <c r="G1386" t="s">
        <v>7701</v>
      </c>
    </row>
    <row r="1387" spans="1:7">
      <c r="A1387" t="s">
        <v>7700</v>
      </c>
      <c r="B1387" t="s">
        <v>2200</v>
      </c>
      <c r="C1387">
        <v>50</v>
      </c>
      <c r="E1387" s="79">
        <v>43509</v>
      </c>
      <c r="G1387" t="s">
        <v>7701</v>
      </c>
    </row>
    <row r="1388" spans="1:7">
      <c r="A1388" t="s">
        <v>7700</v>
      </c>
      <c r="B1388" t="s">
        <v>2201</v>
      </c>
      <c r="C1388">
        <v>50</v>
      </c>
      <c r="E1388" s="79">
        <v>43509</v>
      </c>
      <c r="G1388" t="s">
        <v>7701</v>
      </c>
    </row>
    <row r="1389" spans="1:7">
      <c r="A1389" t="s">
        <v>7700</v>
      </c>
      <c r="B1389" t="s">
        <v>2202</v>
      </c>
      <c r="C1389">
        <v>50</v>
      </c>
      <c r="E1389" s="79">
        <v>43509</v>
      </c>
      <c r="G1389" t="s">
        <v>7701</v>
      </c>
    </row>
    <row r="1390" spans="1:7">
      <c r="A1390" t="s">
        <v>7700</v>
      </c>
      <c r="B1390" t="s">
        <v>2203</v>
      </c>
      <c r="C1390">
        <v>50</v>
      </c>
      <c r="E1390" s="79">
        <v>43509</v>
      </c>
      <c r="G1390" t="s">
        <v>7701</v>
      </c>
    </row>
    <row r="1391" spans="1:7">
      <c r="A1391" t="s">
        <v>7700</v>
      </c>
      <c r="B1391" t="s">
        <v>2204</v>
      </c>
      <c r="C1391">
        <v>50</v>
      </c>
      <c r="E1391" s="79">
        <v>43509</v>
      </c>
      <c r="G1391" t="s">
        <v>7701</v>
      </c>
    </row>
    <row r="1392" spans="1:7">
      <c r="A1392" t="s">
        <v>7700</v>
      </c>
      <c r="B1392" t="s">
        <v>2205</v>
      </c>
      <c r="C1392">
        <v>50</v>
      </c>
      <c r="E1392" s="79">
        <v>43509</v>
      </c>
      <c r="G1392" t="s">
        <v>7701</v>
      </c>
    </row>
    <row r="1393" spans="1:7">
      <c r="A1393" t="s">
        <v>7700</v>
      </c>
      <c r="B1393" t="s">
        <v>2206</v>
      </c>
      <c r="C1393">
        <v>50</v>
      </c>
      <c r="E1393" s="79">
        <v>43509</v>
      </c>
      <c r="G1393" t="s">
        <v>7701</v>
      </c>
    </row>
    <row r="1394" spans="1:7">
      <c r="A1394" t="s">
        <v>7700</v>
      </c>
      <c r="B1394" t="s">
        <v>2207</v>
      </c>
      <c r="C1394">
        <v>50</v>
      </c>
      <c r="E1394" s="79">
        <v>43509</v>
      </c>
      <c r="G1394" t="s">
        <v>7701</v>
      </c>
    </row>
    <row r="1395" spans="1:7">
      <c r="A1395" t="s">
        <v>7700</v>
      </c>
      <c r="B1395" t="s">
        <v>2208</v>
      </c>
      <c r="C1395">
        <v>50</v>
      </c>
      <c r="E1395" s="79">
        <v>43509</v>
      </c>
      <c r="G1395" t="s">
        <v>7701</v>
      </c>
    </row>
    <row r="1396" spans="1:7">
      <c r="A1396" t="s">
        <v>7700</v>
      </c>
      <c r="B1396" t="s">
        <v>2209</v>
      </c>
      <c r="C1396">
        <v>50</v>
      </c>
      <c r="E1396" s="79">
        <v>43509</v>
      </c>
      <c r="G1396" t="s">
        <v>7701</v>
      </c>
    </row>
    <row r="1397" spans="1:7">
      <c r="A1397" t="s">
        <v>7700</v>
      </c>
      <c r="B1397" t="s">
        <v>2210</v>
      </c>
      <c r="C1397">
        <v>50</v>
      </c>
      <c r="E1397" s="79">
        <v>43509</v>
      </c>
      <c r="G1397" t="s">
        <v>7701</v>
      </c>
    </row>
    <row r="1398" spans="1:7">
      <c r="A1398" t="s">
        <v>7700</v>
      </c>
      <c r="B1398" t="s">
        <v>2211</v>
      </c>
      <c r="C1398">
        <v>50</v>
      </c>
      <c r="E1398" s="79">
        <v>43509</v>
      </c>
      <c r="G1398" t="s">
        <v>7701</v>
      </c>
    </row>
    <row r="1399" spans="1:7">
      <c r="A1399" t="s">
        <v>7700</v>
      </c>
      <c r="B1399" t="s">
        <v>2212</v>
      </c>
      <c r="C1399">
        <v>50</v>
      </c>
      <c r="E1399" s="79">
        <v>43509</v>
      </c>
      <c r="G1399" t="s">
        <v>7701</v>
      </c>
    </row>
    <row r="1400" spans="1:7">
      <c r="A1400" t="s">
        <v>7700</v>
      </c>
      <c r="B1400" t="s">
        <v>2213</v>
      </c>
      <c r="C1400">
        <v>50</v>
      </c>
      <c r="E1400" s="79">
        <v>43509</v>
      </c>
      <c r="G1400" t="s">
        <v>7701</v>
      </c>
    </row>
    <row r="1401" spans="1:7">
      <c r="A1401" t="s">
        <v>7700</v>
      </c>
      <c r="B1401" t="s">
        <v>2214</v>
      </c>
      <c r="C1401">
        <v>50</v>
      </c>
      <c r="E1401" s="79">
        <v>43509</v>
      </c>
      <c r="G1401" t="s">
        <v>7701</v>
      </c>
    </row>
    <row r="1402" spans="1:7">
      <c r="A1402" t="s">
        <v>7700</v>
      </c>
      <c r="B1402" t="s">
        <v>2215</v>
      </c>
      <c r="C1402">
        <v>50</v>
      </c>
      <c r="E1402" s="79">
        <v>43509</v>
      </c>
      <c r="G1402" t="s">
        <v>7701</v>
      </c>
    </row>
    <row r="1403" spans="1:7">
      <c r="A1403" t="s">
        <v>7700</v>
      </c>
      <c r="B1403" t="s">
        <v>2216</v>
      </c>
      <c r="C1403">
        <v>50</v>
      </c>
      <c r="E1403" s="79">
        <v>43509</v>
      </c>
      <c r="G1403" t="s">
        <v>7701</v>
      </c>
    </row>
    <row r="1404" spans="1:7">
      <c r="A1404" t="s">
        <v>7700</v>
      </c>
      <c r="B1404" t="s">
        <v>2217</v>
      </c>
      <c r="C1404">
        <v>50</v>
      </c>
      <c r="E1404" s="79">
        <v>43509</v>
      </c>
      <c r="G1404" t="s">
        <v>7701</v>
      </c>
    </row>
    <row r="1405" spans="1:7">
      <c r="A1405" t="s">
        <v>7700</v>
      </c>
      <c r="B1405" t="s">
        <v>2218</v>
      </c>
      <c r="C1405">
        <v>50</v>
      </c>
      <c r="E1405" s="79">
        <v>43509</v>
      </c>
      <c r="G1405" t="s">
        <v>7701</v>
      </c>
    </row>
    <row r="1406" spans="1:7">
      <c r="A1406" t="s">
        <v>7700</v>
      </c>
      <c r="B1406" t="s">
        <v>2219</v>
      </c>
      <c r="C1406">
        <v>50</v>
      </c>
      <c r="E1406" s="79">
        <v>43509</v>
      </c>
      <c r="G1406" t="s">
        <v>7701</v>
      </c>
    </row>
    <row r="1407" spans="1:7">
      <c r="A1407" t="s">
        <v>7700</v>
      </c>
      <c r="B1407" t="s">
        <v>2220</v>
      </c>
      <c r="C1407">
        <v>50</v>
      </c>
      <c r="E1407" s="79">
        <v>43509</v>
      </c>
      <c r="G1407" t="s">
        <v>7701</v>
      </c>
    </row>
    <row r="1408" spans="1:7">
      <c r="A1408" t="s">
        <v>7700</v>
      </c>
      <c r="B1408" t="s">
        <v>2221</v>
      </c>
      <c r="C1408">
        <v>50</v>
      </c>
      <c r="E1408" s="79">
        <v>43509</v>
      </c>
      <c r="G1408" t="s">
        <v>7701</v>
      </c>
    </row>
    <row r="1409" spans="1:7">
      <c r="A1409" t="s">
        <v>7700</v>
      </c>
      <c r="B1409" t="s">
        <v>2222</v>
      </c>
      <c r="C1409">
        <v>50</v>
      </c>
      <c r="E1409" s="79">
        <v>43509</v>
      </c>
      <c r="G1409" t="s">
        <v>7701</v>
      </c>
    </row>
    <row r="1410" spans="1:7">
      <c r="A1410" t="s">
        <v>7700</v>
      </c>
      <c r="B1410" t="s">
        <v>2223</v>
      </c>
      <c r="C1410">
        <v>50</v>
      </c>
      <c r="E1410" s="79">
        <v>43509</v>
      </c>
      <c r="G1410" t="s">
        <v>7701</v>
      </c>
    </row>
    <row r="1411" spans="1:7">
      <c r="A1411" t="s">
        <v>7700</v>
      </c>
      <c r="B1411" t="s">
        <v>2224</v>
      </c>
      <c r="C1411">
        <v>50</v>
      </c>
      <c r="E1411" s="79">
        <v>43509</v>
      </c>
      <c r="G1411" t="s">
        <v>7701</v>
      </c>
    </row>
    <row r="1412" spans="1:7">
      <c r="A1412" t="s">
        <v>7700</v>
      </c>
      <c r="B1412" t="s">
        <v>2225</v>
      </c>
      <c r="C1412">
        <v>50</v>
      </c>
      <c r="E1412" s="79">
        <v>43509</v>
      </c>
      <c r="G1412" t="s">
        <v>7701</v>
      </c>
    </row>
    <row r="1413" spans="1:7">
      <c r="A1413" t="s">
        <v>7700</v>
      </c>
      <c r="B1413" t="s">
        <v>2226</v>
      </c>
      <c r="C1413">
        <v>50</v>
      </c>
      <c r="E1413" s="79">
        <v>43509</v>
      </c>
      <c r="G1413" t="s">
        <v>7701</v>
      </c>
    </row>
    <row r="1414" spans="1:7">
      <c r="A1414" t="s">
        <v>7700</v>
      </c>
      <c r="B1414" t="s">
        <v>2227</v>
      </c>
      <c r="C1414">
        <v>50</v>
      </c>
      <c r="E1414" s="79">
        <v>43509</v>
      </c>
      <c r="G1414" t="s">
        <v>7701</v>
      </c>
    </row>
    <row r="1415" spans="1:7">
      <c r="A1415" t="s">
        <v>7700</v>
      </c>
      <c r="B1415" t="s">
        <v>2228</v>
      </c>
      <c r="C1415">
        <v>50</v>
      </c>
      <c r="E1415" s="79">
        <v>43509</v>
      </c>
      <c r="G1415" t="s">
        <v>7701</v>
      </c>
    </row>
    <row r="1416" spans="1:7">
      <c r="A1416" t="s">
        <v>7700</v>
      </c>
      <c r="B1416" t="s">
        <v>2229</v>
      </c>
      <c r="C1416">
        <v>50</v>
      </c>
      <c r="E1416" s="79">
        <v>43509</v>
      </c>
      <c r="G1416" t="s">
        <v>7701</v>
      </c>
    </row>
    <row r="1417" spans="1:7">
      <c r="A1417" t="s">
        <v>7700</v>
      </c>
      <c r="B1417" t="s">
        <v>2230</v>
      </c>
      <c r="C1417">
        <v>50</v>
      </c>
      <c r="E1417" s="79">
        <v>43509</v>
      </c>
      <c r="G1417" t="s">
        <v>7701</v>
      </c>
    </row>
    <row r="1418" spans="1:7">
      <c r="A1418" t="s">
        <v>7700</v>
      </c>
      <c r="B1418" t="s">
        <v>2231</v>
      </c>
      <c r="C1418">
        <v>50</v>
      </c>
      <c r="E1418" s="79">
        <v>43509</v>
      </c>
      <c r="G1418" t="s">
        <v>7701</v>
      </c>
    </row>
    <row r="1419" spans="1:7">
      <c r="A1419" t="s">
        <v>7700</v>
      </c>
      <c r="B1419" t="s">
        <v>2232</v>
      </c>
      <c r="C1419">
        <v>50</v>
      </c>
      <c r="E1419" s="79">
        <v>43509</v>
      </c>
      <c r="G1419" t="s">
        <v>7701</v>
      </c>
    </row>
    <row r="1420" spans="1:7">
      <c r="A1420" t="s">
        <v>7700</v>
      </c>
      <c r="B1420" t="s">
        <v>2233</v>
      </c>
      <c r="C1420">
        <v>50</v>
      </c>
      <c r="E1420" s="79">
        <v>43509</v>
      </c>
      <c r="G1420" t="s">
        <v>7701</v>
      </c>
    </row>
    <row r="1421" spans="1:7">
      <c r="A1421" t="s">
        <v>7700</v>
      </c>
      <c r="B1421" t="s">
        <v>2234</v>
      </c>
      <c r="C1421">
        <v>50</v>
      </c>
      <c r="E1421" s="79">
        <v>43509</v>
      </c>
      <c r="G1421" t="s">
        <v>7701</v>
      </c>
    </row>
    <row r="1422" spans="1:7">
      <c r="A1422" t="s">
        <v>7700</v>
      </c>
      <c r="B1422" t="s">
        <v>2235</v>
      </c>
      <c r="C1422">
        <v>50</v>
      </c>
      <c r="E1422" s="79">
        <v>43509</v>
      </c>
      <c r="G1422" t="s">
        <v>7701</v>
      </c>
    </row>
    <row r="1423" spans="1:7">
      <c r="A1423" t="s">
        <v>7700</v>
      </c>
      <c r="B1423" t="s">
        <v>2236</v>
      </c>
      <c r="C1423">
        <v>50</v>
      </c>
      <c r="E1423" s="79">
        <v>43509</v>
      </c>
      <c r="G1423" t="s">
        <v>7701</v>
      </c>
    </row>
    <row r="1424" spans="1:7">
      <c r="A1424" t="s">
        <v>7700</v>
      </c>
      <c r="B1424" t="s">
        <v>2237</v>
      </c>
      <c r="C1424">
        <v>50</v>
      </c>
      <c r="E1424" s="79">
        <v>43509</v>
      </c>
      <c r="G1424" t="s">
        <v>7701</v>
      </c>
    </row>
    <row r="1425" spans="1:7">
      <c r="A1425" t="s">
        <v>7700</v>
      </c>
      <c r="B1425" t="s">
        <v>2238</v>
      </c>
      <c r="C1425">
        <v>50</v>
      </c>
      <c r="E1425" s="79">
        <v>43509</v>
      </c>
      <c r="G1425" t="s">
        <v>7701</v>
      </c>
    </row>
    <row r="1426" spans="1:7">
      <c r="A1426" t="s">
        <v>7700</v>
      </c>
      <c r="B1426" t="s">
        <v>2239</v>
      </c>
      <c r="C1426">
        <v>50</v>
      </c>
      <c r="E1426" s="79">
        <v>43509</v>
      </c>
      <c r="G1426" t="s">
        <v>7701</v>
      </c>
    </row>
    <row r="1427" spans="1:7">
      <c r="A1427" t="s">
        <v>7700</v>
      </c>
      <c r="B1427" t="s">
        <v>2240</v>
      </c>
      <c r="C1427">
        <v>50</v>
      </c>
      <c r="E1427" s="79">
        <v>43509</v>
      </c>
      <c r="G1427" t="s">
        <v>7701</v>
      </c>
    </row>
    <row r="1428" spans="1:7">
      <c r="A1428" t="s">
        <v>7700</v>
      </c>
      <c r="B1428" t="s">
        <v>2241</v>
      </c>
      <c r="C1428">
        <v>50</v>
      </c>
      <c r="E1428" s="79">
        <v>43509</v>
      </c>
      <c r="G1428" t="s">
        <v>7701</v>
      </c>
    </row>
    <row r="1429" spans="1:7">
      <c r="A1429" t="s">
        <v>7700</v>
      </c>
      <c r="B1429" t="s">
        <v>2242</v>
      </c>
      <c r="C1429">
        <v>50</v>
      </c>
      <c r="E1429" s="79">
        <v>43509</v>
      </c>
      <c r="G1429" t="s">
        <v>7701</v>
      </c>
    </row>
    <row r="1430" spans="1:7">
      <c r="A1430" t="s">
        <v>7700</v>
      </c>
      <c r="B1430" t="s">
        <v>2243</v>
      </c>
      <c r="C1430">
        <v>50</v>
      </c>
      <c r="E1430" s="79">
        <v>43509</v>
      </c>
      <c r="G1430" t="s">
        <v>7701</v>
      </c>
    </row>
    <row r="1431" spans="1:7">
      <c r="A1431" t="s">
        <v>7700</v>
      </c>
      <c r="B1431" t="s">
        <v>2244</v>
      </c>
      <c r="C1431">
        <v>50</v>
      </c>
      <c r="E1431" s="79">
        <v>43509</v>
      </c>
      <c r="G1431" t="s">
        <v>7701</v>
      </c>
    </row>
    <row r="1432" spans="1:7">
      <c r="A1432" t="s">
        <v>7700</v>
      </c>
      <c r="B1432" t="s">
        <v>2245</v>
      </c>
      <c r="C1432">
        <v>50</v>
      </c>
      <c r="E1432" s="79">
        <v>43509</v>
      </c>
      <c r="G1432" t="s">
        <v>7701</v>
      </c>
    </row>
    <row r="1433" spans="1:7">
      <c r="A1433" t="s">
        <v>7700</v>
      </c>
      <c r="B1433" t="s">
        <v>2246</v>
      </c>
      <c r="C1433">
        <v>50</v>
      </c>
      <c r="E1433" s="79">
        <v>43509</v>
      </c>
      <c r="G1433" t="s">
        <v>7701</v>
      </c>
    </row>
    <row r="1434" spans="1:7">
      <c r="A1434" t="s">
        <v>7700</v>
      </c>
      <c r="B1434" t="s">
        <v>2247</v>
      </c>
      <c r="C1434">
        <v>50</v>
      </c>
      <c r="E1434" s="79">
        <v>43509</v>
      </c>
      <c r="G1434" t="s">
        <v>7701</v>
      </c>
    </row>
    <row r="1435" spans="1:7">
      <c r="A1435" t="s">
        <v>7700</v>
      </c>
      <c r="B1435" t="s">
        <v>2248</v>
      </c>
      <c r="C1435">
        <v>50</v>
      </c>
      <c r="E1435" s="79">
        <v>43509</v>
      </c>
      <c r="G1435" t="s">
        <v>7701</v>
      </c>
    </row>
    <row r="1436" spans="1:7">
      <c r="A1436" t="s">
        <v>7700</v>
      </c>
      <c r="B1436" t="s">
        <v>2249</v>
      </c>
      <c r="C1436">
        <v>50</v>
      </c>
      <c r="E1436" s="79">
        <v>43509</v>
      </c>
      <c r="G1436" t="s">
        <v>7701</v>
      </c>
    </row>
    <row r="1437" spans="1:7">
      <c r="A1437" t="s">
        <v>7700</v>
      </c>
      <c r="B1437" t="s">
        <v>2250</v>
      </c>
      <c r="C1437">
        <v>50</v>
      </c>
      <c r="E1437" s="79">
        <v>43509</v>
      </c>
      <c r="G1437" t="s">
        <v>7701</v>
      </c>
    </row>
    <row r="1438" spans="1:7">
      <c r="A1438" t="s">
        <v>7700</v>
      </c>
      <c r="B1438" t="s">
        <v>2251</v>
      </c>
      <c r="C1438">
        <v>50</v>
      </c>
      <c r="E1438" s="79">
        <v>43509</v>
      </c>
      <c r="G1438" t="s">
        <v>7701</v>
      </c>
    </row>
    <row r="1439" spans="1:7">
      <c r="A1439" t="s">
        <v>7700</v>
      </c>
      <c r="B1439" t="s">
        <v>2252</v>
      </c>
      <c r="C1439">
        <v>50</v>
      </c>
      <c r="E1439" s="79">
        <v>43509</v>
      </c>
      <c r="G1439" t="s">
        <v>7701</v>
      </c>
    </row>
    <row r="1440" spans="1:7">
      <c r="A1440" t="s">
        <v>7700</v>
      </c>
      <c r="B1440" t="s">
        <v>2253</v>
      </c>
      <c r="C1440">
        <v>50</v>
      </c>
      <c r="E1440" s="79">
        <v>43509</v>
      </c>
      <c r="G1440" t="s">
        <v>7701</v>
      </c>
    </row>
    <row r="1441" spans="1:7">
      <c r="A1441" t="s">
        <v>7700</v>
      </c>
      <c r="B1441" t="s">
        <v>2254</v>
      </c>
      <c r="C1441">
        <v>50</v>
      </c>
      <c r="E1441" s="79">
        <v>43509</v>
      </c>
      <c r="G1441" t="s">
        <v>7701</v>
      </c>
    </row>
    <row r="1442" spans="1:7">
      <c r="A1442" t="s">
        <v>7700</v>
      </c>
      <c r="B1442" t="s">
        <v>2255</v>
      </c>
      <c r="C1442">
        <v>50</v>
      </c>
      <c r="E1442" s="79">
        <v>43509</v>
      </c>
      <c r="G1442" t="s">
        <v>7701</v>
      </c>
    </row>
    <row r="1443" spans="1:7">
      <c r="A1443" t="s">
        <v>7700</v>
      </c>
      <c r="B1443" t="s">
        <v>2256</v>
      </c>
      <c r="C1443">
        <v>50</v>
      </c>
      <c r="E1443" s="79">
        <v>43509</v>
      </c>
      <c r="G1443" t="s">
        <v>7701</v>
      </c>
    </row>
    <row r="1444" spans="1:7">
      <c r="A1444" t="s">
        <v>7700</v>
      </c>
      <c r="B1444" t="s">
        <v>2257</v>
      </c>
      <c r="C1444">
        <v>50</v>
      </c>
      <c r="E1444" s="79">
        <v>43509</v>
      </c>
      <c r="G1444" t="s">
        <v>7701</v>
      </c>
    </row>
    <row r="1445" spans="1:7">
      <c r="A1445" t="s">
        <v>7700</v>
      </c>
      <c r="B1445" t="s">
        <v>2258</v>
      </c>
      <c r="C1445">
        <v>50</v>
      </c>
      <c r="E1445" s="79">
        <v>43509</v>
      </c>
      <c r="G1445" t="s">
        <v>7701</v>
      </c>
    </row>
    <row r="1446" spans="1:7">
      <c r="A1446" t="s">
        <v>7700</v>
      </c>
      <c r="B1446" t="s">
        <v>2259</v>
      </c>
      <c r="C1446">
        <v>50</v>
      </c>
      <c r="E1446" s="79">
        <v>43509</v>
      </c>
      <c r="G1446" t="s">
        <v>7701</v>
      </c>
    </row>
    <row r="1447" spans="1:7">
      <c r="A1447" t="s">
        <v>7700</v>
      </c>
      <c r="B1447" t="s">
        <v>2260</v>
      </c>
      <c r="C1447">
        <v>50</v>
      </c>
      <c r="E1447" s="79">
        <v>43509</v>
      </c>
      <c r="G1447" t="s">
        <v>7701</v>
      </c>
    </row>
    <row r="1448" spans="1:7">
      <c r="A1448" t="s">
        <v>7700</v>
      </c>
      <c r="B1448" t="s">
        <v>2261</v>
      </c>
      <c r="C1448">
        <v>50</v>
      </c>
      <c r="E1448" s="79">
        <v>43509</v>
      </c>
      <c r="G1448" t="s">
        <v>7701</v>
      </c>
    </row>
    <row r="1449" spans="1:7">
      <c r="A1449" t="s">
        <v>7700</v>
      </c>
      <c r="B1449" t="s">
        <v>2262</v>
      </c>
      <c r="C1449">
        <v>50</v>
      </c>
      <c r="E1449" s="79">
        <v>43509</v>
      </c>
      <c r="G1449" t="s">
        <v>7701</v>
      </c>
    </row>
    <row r="1450" spans="1:7">
      <c r="A1450" t="s">
        <v>7700</v>
      </c>
      <c r="B1450" t="s">
        <v>2263</v>
      </c>
      <c r="C1450">
        <v>50</v>
      </c>
      <c r="E1450" s="79">
        <v>43509</v>
      </c>
      <c r="G1450" t="s">
        <v>7701</v>
      </c>
    </row>
    <row r="1451" spans="1:7">
      <c r="A1451" t="s">
        <v>7700</v>
      </c>
      <c r="B1451" t="s">
        <v>2264</v>
      </c>
      <c r="C1451">
        <v>50</v>
      </c>
      <c r="E1451" s="79">
        <v>43509</v>
      </c>
      <c r="G1451" t="s">
        <v>7701</v>
      </c>
    </row>
    <row r="1452" spans="1:7">
      <c r="A1452" t="s">
        <v>7700</v>
      </c>
      <c r="B1452" t="s">
        <v>2265</v>
      </c>
      <c r="C1452">
        <v>50</v>
      </c>
      <c r="E1452" s="79">
        <v>43509</v>
      </c>
      <c r="G1452" t="s">
        <v>7701</v>
      </c>
    </row>
    <row r="1453" spans="1:7">
      <c r="A1453" t="s">
        <v>7700</v>
      </c>
      <c r="B1453" t="s">
        <v>2266</v>
      </c>
      <c r="C1453">
        <v>50</v>
      </c>
      <c r="E1453" s="79">
        <v>43509</v>
      </c>
      <c r="G1453" t="s">
        <v>7701</v>
      </c>
    </row>
    <row r="1454" spans="1:7">
      <c r="A1454" t="s">
        <v>7700</v>
      </c>
      <c r="B1454" t="s">
        <v>2267</v>
      </c>
      <c r="C1454">
        <v>50</v>
      </c>
      <c r="E1454" s="79">
        <v>43509</v>
      </c>
      <c r="G1454" t="s">
        <v>7701</v>
      </c>
    </row>
    <row r="1455" spans="1:7">
      <c r="A1455" t="s">
        <v>7700</v>
      </c>
      <c r="B1455" t="s">
        <v>2268</v>
      </c>
      <c r="C1455">
        <v>50</v>
      </c>
      <c r="E1455" s="79">
        <v>43509</v>
      </c>
      <c r="G1455" t="s">
        <v>7701</v>
      </c>
    </row>
    <row r="1456" spans="1:7">
      <c r="A1456" t="s">
        <v>7700</v>
      </c>
      <c r="B1456" t="s">
        <v>2269</v>
      </c>
      <c r="C1456">
        <v>50</v>
      </c>
      <c r="E1456" s="79">
        <v>43509</v>
      </c>
      <c r="G1456" t="s">
        <v>7701</v>
      </c>
    </row>
    <row r="1457" spans="1:7">
      <c r="A1457" t="s">
        <v>7700</v>
      </c>
      <c r="B1457" t="s">
        <v>2270</v>
      </c>
      <c r="C1457">
        <v>50</v>
      </c>
      <c r="E1457" s="79">
        <v>43509</v>
      </c>
      <c r="G1457" t="s">
        <v>7701</v>
      </c>
    </row>
    <row r="1458" spans="1:7">
      <c r="A1458" t="s">
        <v>7700</v>
      </c>
      <c r="B1458" t="s">
        <v>2271</v>
      </c>
      <c r="C1458">
        <v>50</v>
      </c>
      <c r="E1458" s="79">
        <v>43509</v>
      </c>
      <c r="G1458" t="s">
        <v>7701</v>
      </c>
    </row>
    <row r="1459" spans="1:7">
      <c r="A1459" t="s">
        <v>7700</v>
      </c>
      <c r="B1459" t="s">
        <v>2272</v>
      </c>
      <c r="C1459">
        <v>50</v>
      </c>
      <c r="E1459" s="79">
        <v>43509</v>
      </c>
      <c r="G1459" t="s">
        <v>7701</v>
      </c>
    </row>
    <row r="1460" spans="1:7">
      <c r="A1460" t="s">
        <v>7700</v>
      </c>
      <c r="B1460" t="s">
        <v>2273</v>
      </c>
      <c r="C1460">
        <v>50</v>
      </c>
      <c r="E1460" s="79">
        <v>43509</v>
      </c>
      <c r="G1460" t="s">
        <v>7701</v>
      </c>
    </row>
    <row r="1461" spans="1:7">
      <c r="A1461" t="s">
        <v>7700</v>
      </c>
      <c r="B1461" t="s">
        <v>2274</v>
      </c>
      <c r="C1461">
        <v>50</v>
      </c>
      <c r="E1461" s="79">
        <v>43509</v>
      </c>
      <c r="G1461" t="s">
        <v>7701</v>
      </c>
    </row>
    <row r="1462" spans="1:7">
      <c r="A1462" t="s">
        <v>7700</v>
      </c>
      <c r="B1462" t="s">
        <v>2275</v>
      </c>
      <c r="C1462">
        <v>50</v>
      </c>
      <c r="E1462" s="79">
        <v>43509</v>
      </c>
      <c r="G1462" t="s">
        <v>7701</v>
      </c>
    </row>
    <row r="1463" spans="1:7">
      <c r="A1463" t="s">
        <v>7700</v>
      </c>
      <c r="B1463" t="s">
        <v>2276</v>
      </c>
      <c r="C1463">
        <v>50</v>
      </c>
      <c r="E1463" s="79">
        <v>43509</v>
      </c>
      <c r="G1463" t="s">
        <v>7701</v>
      </c>
    </row>
    <row r="1464" spans="1:7">
      <c r="A1464" t="s">
        <v>7700</v>
      </c>
      <c r="B1464" t="s">
        <v>2277</v>
      </c>
      <c r="C1464">
        <v>50</v>
      </c>
      <c r="E1464" s="79">
        <v>43509</v>
      </c>
      <c r="G1464" t="s">
        <v>7701</v>
      </c>
    </row>
    <row r="1465" spans="1:7">
      <c r="A1465" t="s">
        <v>7700</v>
      </c>
      <c r="B1465" t="s">
        <v>2278</v>
      </c>
      <c r="C1465">
        <v>50</v>
      </c>
      <c r="E1465" s="79">
        <v>43509</v>
      </c>
      <c r="G1465" t="s">
        <v>7701</v>
      </c>
    </row>
    <row r="1466" spans="1:7">
      <c r="A1466" t="s">
        <v>7700</v>
      </c>
      <c r="B1466" t="s">
        <v>2279</v>
      </c>
      <c r="C1466">
        <v>50</v>
      </c>
      <c r="E1466" s="79">
        <v>43509</v>
      </c>
      <c r="G1466" t="s">
        <v>7701</v>
      </c>
    </row>
    <row r="1467" spans="1:7">
      <c r="A1467" t="s">
        <v>7700</v>
      </c>
      <c r="B1467" t="s">
        <v>2280</v>
      </c>
      <c r="C1467">
        <v>50</v>
      </c>
      <c r="E1467" s="79">
        <v>43509</v>
      </c>
      <c r="G1467" t="s">
        <v>7701</v>
      </c>
    </row>
    <row r="1468" spans="1:7">
      <c r="A1468" t="s">
        <v>7700</v>
      </c>
      <c r="B1468" t="s">
        <v>2281</v>
      </c>
      <c r="C1468">
        <v>50</v>
      </c>
      <c r="E1468" s="79">
        <v>43509</v>
      </c>
      <c r="G1468" t="s">
        <v>7701</v>
      </c>
    </row>
    <row r="1469" spans="1:7">
      <c r="A1469" t="s">
        <v>7700</v>
      </c>
      <c r="B1469" t="s">
        <v>2282</v>
      </c>
      <c r="C1469">
        <v>50</v>
      </c>
      <c r="E1469" s="79">
        <v>43509</v>
      </c>
      <c r="G1469" t="s">
        <v>7701</v>
      </c>
    </row>
    <row r="1470" spans="1:7">
      <c r="A1470" t="s">
        <v>7700</v>
      </c>
      <c r="B1470" t="s">
        <v>2283</v>
      </c>
      <c r="C1470">
        <v>50</v>
      </c>
      <c r="E1470" s="79">
        <v>43509</v>
      </c>
      <c r="G1470" t="s">
        <v>7701</v>
      </c>
    </row>
    <row r="1471" spans="1:7">
      <c r="A1471" t="s">
        <v>7700</v>
      </c>
      <c r="B1471" t="s">
        <v>2284</v>
      </c>
      <c r="C1471">
        <v>50</v>
      </c>
      <c r="E1471" s="79">
        <v>43509</v>
      </c>
      <c r="G1471" t="s">
        <v>7701</v>
      </c>
    </row>
    <row r="1472" spans="1:7">
      <c r="A1472" t="s">
        <v>7700</v>
      </c>
      <c r="B1472" t="s">
        <v>2285</v>
      </c>
      <c r="C1472">
        <v>50</v>
      </c>
      <c r="E1472" s="79">
        <v>43509</v>
      </c>
      <c r="G1472" t="s">
        <v>7701</v>
      </c>
    </row>
    <row r="1473" spans="1:7">
      <c r="A1473" t="s">
        <v>7700</v>
      </c>
      <c r="B1473" t="s">
        <v>5078</v>
      </c>
      <c r="C1473">
        <v>50</v>
      </c>
      <c r="E1473" s="79">
        <v>43509</v>
      </c>
      <c r="G1473" t="s">
        <v>7701</v>
      </c>
    </row>
    <row r="1474" spans="1:7">
      <c r="A1474" t="s">
        <v>7700</v>
      </c>
      <c r="B1474" t="s">
        <v>2286</v>
      </c>
      <c r="C1474">
        <v>50</v>
      </c>
      <c r="E1474" s="79">
        <v>43509</v>
      </c>
      <c r="G1474" t="s">
        <v>7701</v>
      </c>
    </row>
    <row r="1475" spans="1:7">
      <c r="A1475" t="s">
        <v>7700</v>
      </c>
      <c r="B1475" t="s">
        <v>2287</v>
      </c>
      <c r="C1475">
        <v>50</v>
      </c>
      <c r="E1475" s="79">
        <v>43509</v>
      </c>
      <c r="G1475" t="s">
        <v>7701</v>
      </c>
    </row>
    <row r="1476" spans="1:7">
      <c r="A1476" t="s">
        <v>7700</v>
      </c>
      <c r="B1476" t="s">
        <v>2288</v>
      </c>
      <c r="C1476">
        <v>50</v>
      </c>
      <c r="E1476" s="79">
        <v>43509</v>
      </c>
      <c r="G1476" t="s">
        <v>7701</v>
      </c>
    </row>
    <row r="1477" spans="1:7">
      <c r="A1477" t="s">
        <v>7700</v>
      </c>
      <c r="B1477" t="s">
        <v>2289</v>
      </c>
      <c r="C1477">
        <v>50</v>
      </c>
      <c r="E1477" s="79">
        <v>43509</v>
      </c>
      <c r="G1477" t="s">
        <v>7701</v>
      </c>
    </row>
    <row r="1478" spans="1:7">
      <c r="A1478" t="s">
        <v>7700</v>
      </c>
      <c r="B1478" t="s">
        <v>2290</v>
      </c>
      <c r="C1478">
        <v>50</v>
      </c>
      <c r="E1478" s="79">
        <v>43509</v>
      </c>
      <c r="G1478" t="s">
        <v>7701</v>
      </c>
    </row>
    <row r="1479" spans="1:7">
      <c r="A1479" t="s">
        <v>7700</v>
      </c>
      <c r="B1479" t="s">
        <v>2292</v>
      </c>
      <c r="C1479">
        <v>50</v>
      </c>
      <c r="E1479" s="79">
        <v>43509</v>
      </c>
      <c r="G1479" t="s">
        <v>7701</v>
      </c>
    </row>
    <row r="1480" spans="1:7">
      <c r="A1480" t="s">
        <v>7700</v>
      </c>
      <c r="B1480" t="s">
        <v>2294</v>
      </c>
      <c r="C1480">
        <v>50</v>
      </c>
      <c r="E1480" s="79">
        <v>43509</v>
      </c>
      <c r="G1480" t="s">
        <v>7701</v>
      </c>
    </row>
    <row r="1481" spans="1:7">
      <c r="A1481" t="s">
        <v>7700</v>
      </c>
      <c r="B1481" t="s">
        <v>2295</v>
      </c>
      <c r="C1481">
        <v>50</v>
      </c>
      <c r="E1481" s="79">
        <v>43509</v>
      </c>
      <c r="G1481" t="s">
        <v>7701</v>
      </c>
    </row>
    <row r="1482" spans="1:7">
      <c r="A1482" t="s">
        <v>7700</v>
      </c>
      <c r="B1482" t="s">
        <v>2296</v>
      </c>
      <c r="C1482">
        <v>50</v>
      </c>
      <c r="E1482" s="79">
        <v>43509</v>
      </c>
      <c r="G1482" t="s">
        <v>7701</v>
      </c>
    </row>
    <row r="1483" spans="1:7">
      <c r="A1483" t="s">
        <v>7700</v>
      </c>
      <c r="B1483" t="s">
        <v>2297</v>
      </c>
      <c r="C1483">
        <v>50</v>
      </c>
      <c r="E1483" s="79">
        <v>43509</v>
      </c>
      <c r="G1483" t="s">
        <v>7701</v>
      </c>
    </row>
    <row r="1484" spans="1:7">
      <c r="A1484" t="s">
        <v>7700</v>
      </c>
      <c r="B1484" t="s">
        <v>2298</v>
      </c>
      <c r="C1484">
        <v>50</v>
      </c>
      <c r="E1484" s="79">
        <v>43509</v>
      </c>
      <c r="G1484" t="s">
        <v>7701</v>
      </c>
    </row>
    <row r="1485" spans="1:7">
      <c r="A1485" t="s">
        <v>7700</v>
      </c>
      <c r="B1485" t="s">
        <v>2299</v>
      </c>
      <c r="C1485">
        <v>50</v>
      </c>
      <c r="E1485" s="79">
        <v>43509</v>
      </c>
      <c r="G1485" t="s">
        <v>7701</v>
      </c>
    </row>
    <row r="1486" spans="1:7">
      <c r="A1486" t="s">
        <v>7700</v>
      </c>
      <c r="B1486" t="s">
        <v>2300</v>
      </c>
      <c r="C1486">
        <v>50</v>
      </c>
      <c r="E1486" s="79">
        <v>43509</v>
      </c>
      <c r="G1486" t="s">
        <v>7701</v>
      </c>
    </row>
    <row r="1487" spans="1:7">
      <c r="A1487" t="s">
        <v>7700</v>
      </c>
      <c r="B1487" t="s">
        <v>2301</v>
      </c>
      <c r="C1487">
        <v>50</v>
      </c>
      <c r="E1487" s="79">
        <v>43509</v>
      </c>
      <c r="G1487" t="s">
        <v>7701</v>
      </c>
    </row>
    <row r="1488" spans="1:7">
      <c r="A1488" t="s">
        <v>7700</v>
      </c>
      <c r="B1488" t="s">
        <v>2302</v>
      </c>
      <c r="C1488">
        <v>50</v>
      </c>
      <c r="E1488" s="79">
        <v>43509</v>
      </c>
      <c r="G1488" t="s">
        <v>7701</v>
      </c>
    </row>
    <row r="1489" spans="1:7">
      <c r="A1489" t="s">
        <v>7700</v>
      </c>
      <c r="B1489" t="s">
        <v>2303</v>
      </c>
      <c r="C1489">
        <v>50</v>
      </c>
      <c r="E1489" s="79">
        <v>43509</v>
      </c>
      <c r="G1489" t="s">
        <v>7701</v>
      </c>
    </row>
    <row r="1490" spans="1:7">
      <c r="A1490" t="s">
        <v>7700</v>
      </c>
      <c r="B1490" t="s">
        <v>2304</v>
      </c>
      <c r="C1490">
        <v>50</v>
      </c>
      <c r="E1490" s="79">
        <v>43509</v>
      </c>
      <c r="G1490" t="s">
        <v>7701</v>
      </c>
    </row>
    <row r="1491" spans="1:7">
      <c r="A1491" t="s">
        <v>7700</v>
      </c>
      <c r="B1491" t="s">
        <v>2305</v>
      </c>
      <c r="C1491">
        <v>50</v>
      </c>
      <c r="E1491" s="79">
        <v>43509</v>
      </c>
      <c r="G1491" t="s">
        <v>7701</v>
      </c>
    </row>
    <row r="1492" spans="1:7">
      <c r="A1492" t="s">
        <v>7700</v>
      </c>
      <c r="B1492" t="s">
        <v>2306</v>
      </c>
      <c r="C1492">
        <v>50</v>
      </c>
      <c r="E1492" s="79">
        <v>43509</v>
      </c>
      <c r="G1492" t="s">
        <v>7701</v>
      </c>
    </row>
    <row r="1493" spans="1:7">
      <c r="A1493" t="s">
        <v>7700</v>
      </c>
      <c r="B1493" t="s">
        <v>2307</v>
      </c>
      <c r="C1493">
        <v>50</v>
      </c>
      <c r="E1493" s="79">
        <v>43509</v>
      </c>
      <c r="G1493" t="s">
        <v>7701</v>
      </c>
    </row>
    <row r="1494" spans="1:7">
      <c r="A1494" t="s">
        <v>7700</v>
      </c>
      <c r="B1494" t="s">
        <v>2308</v>
      </c>
      <c r="C1494">
        <v>50</v>
      </c>
      <c r="E1494" s="79">
        <v>43509</v>
      </c>
      <c r="G1494" t="s">
        <v>7701</v>
      </c>
    </row>
    <row r="1495" spans="1:7">
      <c r="A1495" t="s">
        <v>7700</v>
      </c>
      <c r="B1495" t="s">
        <v>2309</v>
      </c>
      <c r="C1495">
        <v>50</v>
      </c>
      <c r="E1495" s="79">
        <v>43509</v>
      </c>
      <c r="G1495" t="s">
        <v>7701</v>
      </c>
    </row>
    <row r="1496" spans="1:7">
      <c r="A1496" t="s">
        <v>7700</v>
      </c>
      <c r="B1496" t="s">
        <v>2310</v>
      </c>
      <c r="C1496">
        <v>50</v>
      </c>
      <c r="E1496" s="79">
        <v>43509</v>
      </c>
      <c r="G1496" t="s">
        <v>7701</v>
      </c>
    </row>
    <row r="1497" spans="1:7">
      <c r="A1497" t="s">
        <v>7700</v>
      </c>
      <c r="B1497" t="s">
        <v>2311</v>
      </c>
      <c r="C1497">
        <v>50</v>
      </c>
      <c r="E1497" s="79">
        <v>43509</v>
      </c>
      <c r="G1497" t="s">
        <v>7701</v>
      </c>
    </row>
    <row r="1498" spans="1:7">
      <c r="A1498" t="s">
        <v>7700</v>
      </c>
      <c r="B1498" t="s">
        <v>2312</v>
      </c>
      <c r="C1498">
        <v>50</v>
      </c>
      <c r="E1498" s="79">
        <v>43509</v>
      </c>
      <c r="G1498" t="s">
        <v>7701</v>
      </c>
    </row>
    <row r="1499" spans="1:7">
      <c r="A1499" t="s">
        <v>7700</v>
      </c>
      <c r="B1499" t="s">
        <v>2313</v>
      </c>
      <c r="C1499">
        <v>50</v>
      </c>
      <c r="E1499" s="79">
        <v>43509</v>
      </c>
      <c r="G1499" t="s">
        <v>7701</v>
      </c>
    </row>
    <row r="1500" spans="1:7">
      <c r="A1500" t="s">
        <v>7700</v>
      </c>
      <c r="B1500" t="s">
        <v>2314</v>
      </c>
      <c r="C1500">
        <v>50</v>
      </c>
      <c r="E1500" s="79">
        <v>43509</v>
      </c>
      <c r="G1500" t="s">
        <v>7701</v>
      </c>
    </row>
    <row r="1501" spans="1:7">
      <c r="A1501" t="s">
        <v>7700</v>
      </c>
      <c r="B1501" t="s">
        <v>2315</v>
      </c>
      <c r="C1501">
        <v>50</v>
      </c>
      <c r="E1501" s="79">
        <v>43509</v>
      </c>
      <c r="G1501" t="s">
        <v>7701</v>
      </c>
    </row>
    <row r="1502" spans="1:7">
      <c r="A1502" t="s">
        <v>7700</v>
      </c>
      <c r="B1502" t="s">
        <v>2316</v>
      </c>
      <c r="C1502">
        <v>50</v>
      </c>
      <c r="E1502" s="79">
        <v>43509</v>
      </c>
      <c r="G1502" t="s">
        <v>7701</v>
      </c>
    </row>
    <row r="1503" spans="1:7">
      <c r="A1503" t="s">
        <v>7700</v>
      </c>
      <c r="B1503" t="s">
        <v>2317</v>
      </c>
      <c r="C1503">
        <v>50</v>
      </c>
      <c r="E1503" s="79">
        <v>43509</v>
      </c>
      <c r="G1503" t="s">
        <v>7701</v>
      </c>
    </row>
    <row r="1504" spans="1:7">
      <c r="A1504" t="s">
        <v>7700</v>
      </c>
      <c r="B1504" t="s">
        <v>2318</v>
      </c>
      <c r="C1504">
        <v>50</v>
      </c>
      <c r="E1504" s="79">
        <v>43509</v>
      </c>
      <c r="G1504" t="s">
        <v>7701</v>
      </c>
    </row>
    <row r="1505" spans="1:7">
      <c r="A1505" t="s">
        <v>7700</v>
      </c>
      <c r="B1505" t="s">
        <v>2319</v>
      </c>
      <c r="C1505">
        <v>50</v>
      </c>
      <c r="E1505" s="79">
        <v>43509</v>
      </c>
      <c r="G1505" t="s">
        <v>7701</v>
      </c>
    </row>
    <row r="1506" spans="1:7">
      <c r="A1506" t="s">
        <v>7700</v>
      </c>
      <c r="B1506" t="s">
        <v>2320</v>
      </c>
      <c r="C1506">
        <v>50</v>
      </c>
      <c r="E1506" s="79">
        <v>43509</v>
      </c>
      <c r="G1506" t="s">
        <v>7701</v>
      </c>
    </row>
    <row r="1507" spans="1:7">
      <c r="A1507" t="s">
        <v>7700</v>
      </c>
      <c r="B1507" t="s">
        <v>2475</v>
      </c>
      <c r="C1507">
        <v>50</v>
      </c>
      <c r="E1507" s="79">
        <v>43509</v>
      </c>
      <c r="G1507" t="s">
        <v>7701</v>
      </c>
    </row>
    <row r="1508" spans="1:7">
      <c r="A1508" t="s">
        <v>7700</v>
      </c>
      <c r="B1508" t="s">
        <v>2476</v>
      </c>
      <c r="C1508">
        <v>50</v>
      </c>
      <c r="E1508" s="79">
        <v>43509</v>
      </c>
      <c r="G1508" t="s">
        <v>7701</v>
      </c>
    </row>
    <row r="1509" spans="1:7">
      <c r="A1509" t="s">
        <v>7700</v>
      </c>
      <c r="B1509" t="s">
        <v>2477</v>
      </c>
      <c r="C1509">
        <v>50</v>
      </c>
      <c r="E1509" s="79">
        <v>43509</v>
      </c>
      <c r="G1509" t="s">
        <v>7701</v>
      </c>
    </row>
    <row r="1510" spans="1:7">
      <c r="A1510" t="s">
        <v>7700</v>
      </c>
      <c r="B1510" t="s">
        <v>2478</v>
      </c>
      <c r="C1510">
        <v>50</v>
      </c>
      <c r="E1510" s="79">
        <v>43509</v>
      </c>
      <c r="G1510" t="s">
        <v>7701</v>
      </c>
    </row>
    <row r="1511" spans="1:7">
      <c r="A1511" t="s">
        <v>7700</v>
      </c>
      <c r="B1511" t="s">
        <v>2479</v>
      </c>
      <c r="C1511">
        <v>50</v>
      </c>
      <c r="E1511" s="79">
        <v>43509</v>
      </c>
      <c r="G1511" t="s">
        <v>7701</v>
      </c>
    </row>
    <row r="1512" spans="1:7">
      <c r="A1512" t="s">
        <v>7700</v>
      </c>
      <c r="B1512" t="s">
        <v>2480</v>
      </c>
      <c r="C1512">
        <v>50</v>
      </c>
      <c r="E1512" s="79">
        <v>43509</v>
      </c>
      <c r="G1512" t="s">
        <v>7701</v>
      </c>
    </row>
    <row r="1513" spans="1:7">
      <c r="A1513" t="s">
        <v>7700</v>
      </c>
      <c r="B1513" t="s">
        <v>2481</v>
      </c>
      <c r="C1513">
        <v>50</v>
      </c>
      <c r="E1513" s="79">
        <v>43509</v>
      </c>
      <c r="G1513" t="s">
        <v>7701</v>
      </c>
    </row>
    <row r="1514" spans="1:7">
      <c r="A1514" t="s">
        <v>7700</v>
      </c>
      <c r="B1514" t="s">
        <v>2482</v>
      </c>
      <c r="C1514">
        <v>50</v>
      </c>
      <c r="E1514" s="79">
        <v>43509</v>
      </c>
      <c r="G1514" t="s">
        <v>7701</v>
      </c>
    </row>
    <row r="1515" spans="1:7">
      <c r="A1515" t="s">
        <v>7700</v>
      </c>
      <c r="B1515" t="s">
        <v>2483</v>
      </c>
      <c r="C1515">
        <v>50</v>
      </c>
      <c r="E1515" s="79">
        <v>43509</v>
      </c>
      <c r="G1515" t="s">
        <v>7701</v>
      </c>
    </row>
    <row r="1516" spans="1:7">
      <c r="A1516" t="s">
        <v>7700</v>
      </c>
      <c r="B1516" t="s">
        <v>2484</v>
      </c>
      <c r="C1516">
        <v>50</v>
      </c>
      <c r="E1516" s="79">
        <v>43509</v>
      </c>
      <c r="G1516" t="s">
        <v>7701</v>
      </c>
    </row>
    <row r="1517" spans="1:7">
      <c r="A1517" t="s">
        <v>7700</v>
      </c>
      <c r="B1517" t="s">
        <v>2485</v>
      </c>
      <c r="C1517">
        <v>50</v>
      </c>
      <c r="E1517" s="79">
        <v>43509</v>
      </c>
      <c r="G1517" t="s">
        <v>7701</v>
      </c>
    </row>
    <row r="1518" spans="1:7">
      <c r="A1518" t="s">
        <v>7700</v>
      </c>
      <c r="B1518" t="s">
        <v>2486</v>
      </c>
      <c r="C1518">
        <v>50</v>
      </c>
      <c r="E1518" s="79">
        <v>43509</v>
      </c>
      <c r="G1518" t="s">
        <v>7701</v>
      </c>
    </row>
    <row r="1519" spans="1:7">
      <c r="A1519" t="s">
        <v>7700</v>
      </c>
      <c r="B1519" t="s">
        <v>2487</v>
      </c>
      <c r="C1519">
        <v>50</v>
      </c>
      <c r="E1519" s="79">
        <v>43509</v>
      </c>
      <c r="G1519" t="s">
        <v>7701</v>
      </c>
    </row>
    <row r="1520" spans="1:7">
      <c r="A1520" t="s">
        <v>7700</v>
      </c>
      <c r="B1520" t="s">
        <v>2488</v>
      </c>
      <c r="C1520">
        <v>50</v>
      </c>
      <c r="E1520" s="79">
        <v>43509</v>
      </c>
      <c r="G1520" t="s">
        <v>7701</v>
      </c>
    </row>
    <row r="1521" spans="1:7">
      <c r="A1521" t="s">
        <v>7700</v>
      </c>
      <c r="B1521" t="s">
        <v>2489</v>
      </c>
      <c r="C1521">
        <v>50</v>
      </c>
      <c r="E1521" s="79">
        <v>43509</v>
      </c>
      <c r="G1521" t="s">
        <v>7701</v>
      </c>
    </row>
    <row r="1522" spans="1:7">
      <c r="A1522" t="s">
        <v>7700</v>
      </c>
      <c r="B1522" t="s">
        <v>2490</v>
      </c>
      <c r="C1522">
        <v>50</v>
      </c>
      <c r="E1522" s="79">
        <v>43509</v>
      </c>
      <c r="G1522" t="s">
        <v>7701</v>
      </c>
    </row>
    <row r="1523" spans="1:7">
      <c r="A1523" t="s">
        <v>7700</v>
      </c>
      <c r="B1523" t="s">
        <v>2491</v>
      </c>
      <c r="C1523">
        <v>50</v>
      </c>
      <c r="E1523" s="79">
        <v>43509</v>
      </c>
      <c r="G1523" t="s">
        <v>7701</v>
      </c>
    </row>
    <row r="1524" spans="1:7">
      <c r="A1524" t="s">
        <v>7700</v>
      </c>
      <c r="B1524" t="s">
        <v>2492</v>
      </c>
      <c r="C1524">
        <v>50</v>
      </c>
      <c r="E1524" s="79">
        <v>43509</v>
      </c>
      <c r="G1524" t="s">
        <v>7701</v>
      </c>
    </row>
    <row r="1525" spans="1:7">
      <c r="A1525" t="s">
        <v>7700</v>
      </c>
      <c r="B1525" t="s">
        <v>2493</v>
      </c>
      <c r="C1525">
        <v>50</v>
      </c>
      <c r="E1525" s="79">
        <v>43509</v>
      </c>
      <c r="G1525" t="s">
        <v>7701</v>
      </c>
    </row>
    <row r="1526" spans="1:7">
      <c r="A1526" t="s">
        <v>7700</v>
      </c>
      <c r="B1526" t="s">
        <v>2494</v>
      </c>
      <c r="C1526">
        <v>50</v>
      </c>
      <c r="E1526" s="79">
        <v>43509</v>
      </c>
      <c r="G1526" t="s">
        <v>7701</v>
      </c>
    </row>
    <row r="1527" spans="1:7">
      <c r="A1527" t="s">
        <v>7700</v>
      </c>
      <c r="B1527" t="s">
        <v>2495</v>
      </c>
      <c r="C1527">
        <v>50</v>
      </c>
      <c r="E1527" s="79">
        <v>43509</v>
      </c>
      <c r="G1527" t="s">
        <v>7701</v>
      </c>
    </row>
    <row r="1528" spans="1:7">
      <c r="A1528" t="s">
        <v>7700</v>
      </c>
      <c r="B1528" t="s">
        <v>2496</v>
      </c>
      <c r="C1528">
        <v>50</v>
      </c>
      <c r="E1528" s="79">
        <v>43509</v>
      </c>
      <c r="G1528" t="s">
        <v>7701</v>
      </c>
    </row>
    <row r="1529" spans="1:7">
      <c r="A1529" t="s">
        <v>7700</v>
      </c>
      <c r="B1529" t="s">
        <v>2497</v>
      </c>
      <c r="C1529">
        <v>50</v>
      </c>
      <c r="E1529" s="79">
        <v>43509</v>
      </c>
      <c r="G1529" t="s">
        <v>7701</v>
      </c>
    </row>
    <row r="1530" spans="1:7">
      <c r="A1530" t="s">
        <v>7700</v>
      </c>
      <c r="B1530" t="s">
        <v>2498</v>
      </c>
      <c r="C1530">
        <v>50</v>
      </c>
      <c r="E1530" s="79">
        <v>43509</v>
      </c>
      <c r="G1530" t="s">
        <v>7701</v>
      </c>
    </row>
    <row r="1531" spans="1:7">
      <c r="A1531" t="s">
        <v>7700</v>
      </c>
      <c r="B1531" t="s">
        <v>2499</v>
      </c>
      <c r="C1531">
        <v>50</v>
      </c>
      <c r="E1531" s="79">
        <v>43509</v>
      </c>
      <c r="G1531" t="s">
        <v>7701</v>
      </c>
    </row>
    <row r="1532" spans="1:7">
      <c r="A1532" t="s">
        <v>7700</v>
      </c>
      <c r="B1532" t="s">
        <v>2500</v>
      </c>
      <c r="C1532">
        <v>50</v>
      </c>
      <c r="E1532" s="79">
        <v>43509</v>
      </c>
      <c r="G1532" t="s">
        <v>7701</v>
      </c>
    </row>
    <row r="1533" spans="1:7">
      <c r="A1533" t="s">
        <v>7700</v>
      </c>
      <c r="B1533" t="s">
        <v>5126</v>
      </c>
      <c r="C1533">
        <v>50</v>
      </c>
      <c r="E1533" s="79">
        <v>43509</v>
      </c>
      <c r="G1533" t="s">
        <v>7701</v>
      </c>
    </row>
    <row r="1534" spans="1:7">
      <c r="A1534" t="s">
        <v>7700</v>
      </c>
      <c r="B1534" t="s">
        <v>2501</v>
      </c>
      <c r="C1534">
        <v>50</v>
      </c>
      <c r="E1534" s="79">
        <v>43509</v>
      </c>
      <c r="G1534" t="s">
        <v>7701</v>
      </c>
    </row>
    <row r="1535" spans="1:7">
      <c r="A1535" t="s">
        <v>7700</v>
      </c>
      <c r="B1535" t="s">
        <v>2502</v>
      </c>
      <c r="C1535">
        <v>50</v>
      </c>
      <c r="E1535" s="79">
        <v>43509</v>
      </c>
      <c r="G1535" t="s">
        <v>7701</v>
      </c>
    </row>
    <row r="1536" spans="1:7">
      <c r="A1536" t="s">
        <v>7700</v>
      </c>
      <c r="B1536" t="s">
        <v>2503</v>
      </c>
      <c r="C1536">
        <v>50</v>
      </c>
      <c r="E1536" s="79">
        <v>43509</v>
      </c>
      <c r="G1536" t="s">
        <v>7701</v>
      </c>
    </row>
    <row r="1537" spans="1:7">
      <c r="A1537" t="s">
        <v>7700</v>
      </c>
      <c r="B1537" t="s">
        <v>2504</v>
      </c>
      <c r="C1537">
        <v>50</v>
      </c>
      <c r="E1537" s="79">
        <v>43509</v>
      </c>
      <c r="G1537" t="s">
        <v>7701</v>
      </c>
    </row>
    <row r="1538" spans="1:7">
      <c r="A1538" t="s">
        <v>7700</v>
      </c>
      <c r="B1538" t="s">
        <v>2505</v>
      </c>
      <c r="C1538">
        <v>50</v>
      </c>
      <c r="E1538" s="79">
        <v>43509</v>
      </c>
      <c r="G1538" t="s">
        <v>7701</v>
      </c>
    </row>
    <row r="1539" spans="1:7">
      <c r="A1539" t="s">
        <v>7700</v>
      </c>
      <c r="B1539" t="s">
        <v>2506</v>
      </c>
      <c r="C1539">
        <v>50</v>
      </c>
      <c r="E1539" s="79">
        <v>43509</v>
      </c>
      <c r="G1539" t="s">
        <v>7701</v>
      </c>
    </row>
    <row r="1540" spans="1:7">
      <c r="A1540" t="s">
        <v>7700</v>
      </c>
      <c r="B1540" t="s">
        <v>2507</v>
      </c>
      <c r="C1540">
        <v>50</v>
      </c>
      <c r="E1540" s="79">
        <v>43509</v>
      </c>
      <c r="G1540" t="s">
        <v>7701</v>
      </c>
    </row>
    <row r="1541" spans="1:7">
      <c r="A1541" t="s">
        <v>7700</v>
      </c>
      <c r="B1541" t="s">
        <v>2508</v>
      </c>
      <c r="C1541">
        <v>50</v>
      </c>
      <c r="E1541" s="79">
        <v>43509</v>
      </c>
      <c r="G1541" t="s">
        <v>7701</v>
      </c>
    </row>
    <row r="1542" spans="1:7">
      <c r="A1542" t="s">
        <v>7700</v>
      </c>
      <c r="B1542" t="s">
        <v>2509</v>
      </c>
      <c r="C1542">
        <v>50</v>
      </c>
      <c r="E1542" s="79">
        <v>43509</v>
      </c>
      <c r="G1542" t="s">
        <v>7701</v>
      </c>
    </row>
    <row r="1543" spans="1:7">
      <c r="A1543" t="s">
        <v>7700</v>
      </c>
      <c r="B1543" t="s">
        <v>2510</v>
      </c>
      <c r="C1543">
        <v>50</v>
      </c>
      <c r="E1543" s="79">
        <v>43509</v>
      </c>
      <c r="G1543" t="s">
        <v>7701</v>
      </c>
    </row>
    <row r="1544" spans="1:7">
      <c r="A1544" t="s">
        <v>7700</v>
      </c>
      <c r="B1544" t="s">
        <v>2511</v>
      </c>
      <c r="C1544">
        <v>50</v>
      </c>
      <c r="E1544" s="79">
        <v>43509</v>
      </c>
      <c r="G1544" t="s">
        <v>7701</v>
      </c>
    </row>
    <row r="1545" spans="1:7">
      <c r="A1545" t="s">
        <v>7700</v>
      </c>
      <c r="B1545" t="s">
        <v>2512</v>
      </c>
      <c r="C1545">
        <v>50</v>
      </c>
      <c r="E1545" s="79">
        <v>43509</v>
      </c>
      <c r="G1545" t="s">
        <v>7701</v>
      </c>
    </row>
    <row r="1546" spans="1:7">
      <c r="A1546" t="s">
        <v>7700</v>
      </c>
      <c r="B1546" t="s">
        <v>2513</v>
      </c>
      <c r="C1546">
        <v>50</v>
      </c>
      <c r="E1546" s="79">
        <v>43509</v>
      </c>
      <c r="G1546" t="s">
        <v>7701</v>
      </c>
    </row>
    <row r="1547" spans="1:7">
      <c r="A1547" t="s">
        <v>7700</v>
      </c>
      <c r="B1547" t="s">
        <v>2514</v>
      </c>
      <c r="C1547">
        <v>50</v>
      </c>
      <c r="E1547" s="79">
        <v>43509</v>
      </c>
      <c r="G1547" t="s">
        <v>7701</v>
      </c>
    </row>
    <row r="1548" spans="1:7">
      <c r="A1548" t="s">
        <v>7700</v>
      </c>
      <c r="B1548" t="s">
        <v>2515</v>
      </c>
      <c r="C1548">
        <v>50</v>
      </c>
      <c r="E1548" s="79">
        <v>43509</v>
      </c>
      <c r="G1548" t="s">
        <v>7701</v>
      </c>
    </row>
    <row r="1549" spans="1:7">
      <c r="A1549" t="s">
        <v>7700</v>
      </c>
      <c r="B1549" t="s">
        <v>2516</v>
      </c>
      <c r="C1549">
        <v>50</v>
      </c>
      <c r="E1549" s="79">
        <v>43509</v>
      </c>
      <c r="G1549" t="s">
        <v>7701</v>
      </c>
    </row>
    <row r="1550" spans="1:7">
      <c r="A1550" t="s">
        <v>7700</v>
      </c>
      <c r="B1550" t="s">
        <v>2517</v>
      </c>
      <c r="C1550">
        <v>50</v>
      </c>
      <c r="E1550" s="79">
        <v>43509</v>
      </c>
      <c r="G1550" t="s">
        <v>7701</v>
      </c>
    </row>
    <row r="1551" spans="1:7">
      <c r="A1551" t="s">
        <v>7700</v>
      </c>
      <c r="B1551" t="s">
        <v>2518</v>
      </c>
      <c r="C1551">
        <v>50</v>
      </c>
      <c r="E1551" s="79">
        <v>43509</v>
      </c>
      <c r="G1551" t="s">
        <v>7701</v>
      </c>
    </row>
    <row r="1552" spans="1:7">
      <c r="A1552" t="s">
        <v>7700</v>
      </c>
      <c r="B1552" t="s">
        <v>2519</v>
      </c>
      <c r="C1552">
        <v>50</v>
      </c>
      <c r="E1552" s="79">
        <v>43509</v>
      </c>
      <c r="G1552" t="s">
        <v>7701</v>
      </c>
    </row>
    <row r="1553" spans="1:7">
      <c r="A1553" t="s">
        <v>7700</v>
      </c>
      <c r="B1553" t="s">
        <v>2520</v>
      </c>
      <c r="C1553">
        <v>50</v>
      </c>
      <c r="E1553" s="79">
        <v>43509</v>
      </c>
      <c r="G1553" t="s">
        <v>7701</v>
      </c>
    </row>
    <row r="1554" spans="1:7">
      <c r="A1554" t="s">
        <v>7700</v>
      </c>
      <c r="B1554" t="s">
        <v>2521</v>
      </c>
      <c r="C1554">
        <v>50</v>
      </c>
      <c r="E1554" s="79">
        <v>43509</v>
      </c>
      <c r="G1554" t="s">
        <v>7701</v>
      </c>
    </row>
    <row r="1555" spans="1:7">
      <c r="A1555" t="s">
        <v>7700</v>
      </c>
      <c r="B1555" t="s">
        <v>2522</v>
      </c>
      <c r="C1555">
        <v>50</v>
      </c>
      <c r="E1555" s="79">
        <v>43509</v>
      </c>
      <c r="G1555" t="s">
        <v>7701</v>
      </c>
    </row>
    <row r="1556" spans="1:7">
      <c r="A1556" t="s">
        <v>7700</v>
      </c>
      <c r="B1556" t="s">
        <v>2523</v>
      </c>
      <c r="C1556">
        <v>50</v>
      </c>
      <c r="E1556" s="79">
        <v>43509</v>
      </c>
      <c r="G1556" t="s">
        <v>7701</v>
      </c>
    </row>
    <row r="1557" spans="1:7">
      <c r="A1557" t="s">
        <v>7700</v>
      </c>
      <c r="B1557" t="s">
        <v>2524</v>
      </c>
      <c r="C1557">
        <v>50</v>
      </c>
      <c r="E1557" s="79">
        <v>43509</v>
      </c>
      <c r="G1557" t="s">
        <v>7701</v>
      </c>
    </row>
    <row r="1558" spans="1:7">
      <c r="A1558" t="s">
        <v>7700</v>
      </c>
      <c r="B1558" t="s">
        <v>2525</v>
      </c>
      <c r="C1558">
        <v>50</v>
      </c>
      <c r="E1558" s="79">
        <v>43509</v>
      </c>
      <c r="G1558" t="s">
        <v>7701</v>
      </c>
    </row>
    <row r="1559" spans="1:7">
      <c r="A1559" t="s">
        <v>7700</v>
      </c>
      <c r="B1559" t="s">
        <v>2526</v>
      </c>
      <c r="C1559">
        <v>50</v>
      </c>
      <c r="E1559" s="79">
        <v>43509</v>
      </c>
      <c r="G1559" t="s">
        <v>7701</v>
      </c>
    </row>
    <row r="1560" spans="1:7">
      <c r="A1560" t="s">
        <v>7700</v>
      </c>
      <c r="B1560" t="s">
        <v>2527</v>
      </c>
      <c r="C1560">
        <v>50</v>
      </c>
      <c r="E1560" s="79">
        <v>43509</v>
      </c>
      <c r="G1560" t="s">
        <v>7701</v>
      </c>
    </row>
    <row r="1561" spans="1:7">
      <c r="A1561" t="s">
        <v>7700</v>
      </c>
      <c r="B1561" t="s">
        <v>2528</v>
      </c>
      <c r="C1561">
        <v>50</v>
      </c>
      <c r="E1561" s="79">
        <v>43509</v>
      </c>
      <c r="G1561" t="s">
        <v>7701</v>
      </c>
    </row>
    <row r="1562" spans="1:7">
      <c r="A1562" t="s">
        <v>7700</v>
      </c>
      <c r="B1562" t="s">
        <v>2529</v>
      </c>
      <c r="C1562">
        <v>50</v>
      </c>
      <c r="E1562" s="79">
        <v>43509</v>
      </c>
      <c r="G1562" t="s">
        <v>7701</v>
      </c>
    </row>
    <row r="1563" spans="1:7">
      <c r="A1563" t="s">
        <v>7700</v>
      </c>
      <c r="B1563" t="s">
        <v>2530</v>
      </c>
      <c r="C1563">
        <v>50</v>
      </c>
      <c r="E1563" s="79">
        <v>43509</v>
      </c>
      <c r="G1563" t="s">
        <v>7701</v>
      </c>
    </row>
    <row r="1564" spans="1:7">
      <c r="A1564" t="s">
        <v>7700</v>
      </c>
      <c r="B1564" t="s">
        <v>2531</v>
      </c>
      <c r="C1564">
        <v>50</v>
      </c>
      <c r="E1564" s="79">
        <v>43509</v>
      </c>
      <c r="G1564" t="s">
        <v>7701</v>
      </c>
    </row>
    <row r="1565" spans="1:7">
      <c r="A1565" t="s">
        <v>7700</v>
      </c>
      <c r="B1565" t="s">
        <v>2532</v>
      </c>
      <c r="C1565">
        <v>50</v>
      </c>
      <c r="E1565" s="79">
        <v>43509</v>
      </c>
      <c r="G1565" t="s">
        <v>7701</v>
      </c>
    </row>
    <row r="1566" spans="1:7">
      <c r="A1566" t="s">
        <v>7700</v>
      </c>
      <c r="B1566" t="s">
        <v>2533</v>
      </c>
      <c r="C1566">
        <v>50</v>
      </c>
      <c r="E1566" s="79">
        <v>43509</v>
      </c>
      <c r="G1566" t="s">
        <v>7701</v>
      </c>
    </row>
    <row r="1567" spans="1:7">
      <c r="A1567" t="s">
        <v>7700</v>
      </c>
      <c r="B1567" t="s">
        <v>2602</v>
      </c>
      <c r="C1567">
        <v>50</v>
      </c>
      <c r="E1567" s="79">
        <v>43509</v>
      </c>
      <c r="G1567" t="s">
        <v>7701</v>
      </c>
    </row>
    <row r="1568" spans="1:7">
      <c r="A1568" t="s">
        <v>7700</v>
      </c>
      <c r="B1568" t="s">
        <v>2604</v>
      </c>
      <c r="C1568">
        <v>50</v>
      </c>
      <c r="E1568" s="79">
        <v>43509</v>
      </c>
      <c r="G1568" t="s">
        <v>7701</v>
      </c>
    </row>
    <row r="1569" spans="1:7">
      <c r="A1569" t="s">
        <v>7700</v>
      </c>
      <c r="B1569" t="s">
        <v>5127</v>
      </c>
      <c r="C1569">
        <v>50</v>
      </c>
      <c r="E1569" s="79">
        <v>43509</v>
      </c>
      <c r="G1569" t="s">
        <v>7701</v>
      </c>
    </row>
    <row r="1570" spans="1:7">
      <c r="A1570" t="s">
        <v>7700</v>
      </c>
      <c r="B1570" t="s">
        <v>2606</v>
      </c>
      <c r="C1570">
        <v>50</v>
      </c>
      <c r="E1570" s="79">
        <v>43509</v>
      </c>
      <c r="G1570" t="s">
        <v>7701</v>
      </c>
    </row>
    <row r="1571" spans="1:7">
      <c r="A1571" t="s">
        <v>7700</v>
      </c>
      <c r="B1571" t="s">
        <v>2607</v>
      </c>
      <c r="C1571">
        <v>50</v>
      </c>
      <c r="E1571" s="79">
        <v>43509</v>
      </c>
      <c r="G1571" t="s">
        <v>7701</v>
      </c>
    </row>
    <row r="1572" spans="1:7">
      <c r="A1572" t="s">
        <v>7700</v>
      </c>
      <c r="B1572" t="s">
        <v>2609</v>
      </c>
      <c r="C1572">
        <v>50</v>
      </c>
      <c r="E1572" s="79">
        <v>43509</v>
      </c>
      <c r="G1572" t="s">
        <v>7701</v>
      </c>
    </row>
    <row r="1573" spans="1:7">
      <c r="A1573" t="s">
        <v>7700</v>
      </c>
      <c r="B1573" t="s">
        <v>5130</v>
      </c>
      <c r="C1573">
        <v>50</v>
      </c>
      <c r="E1573" s="79">
        <v>43509</v>
      </c>
      <c r="G1573" t="s">
        <v>7701</v>
      </c>
    </row>
    <row r="1574" spans="1:7">
      <c r="A1574" t="s">
        <v>7700</v>
      </c>
      <c r="B1574" t="s">
        <v>2612</v>
      </c>
      <c r="C1574">
        <v>50</v>
      </c>
      <c r="E1574" s="79">
        <v>43509</v>
      </c>
      <c r="G1574" t="s">
        <v>7701</v>
      </c>
    </row>
    <row r="1575" spans="1:7">
      <c r="A1575" t="s">
        <v>7700</v>
      </c>
      <c r="B1575" t="s">
        <v>2613</v>
      </c>
      <c r="C1575">
        <v>50</v>
      </c>
      <c r="E1575" s="79">
        <v>43509</v>
      </c>
      <c r="G1575" t="s">
        <v>7701</v>
      </c>
    </row>
    <row r="1576" spans="1:7">
      <c r="A1576" t="s">
        <v>7700</v>
      </c>
      <c r="B1576" t="s">
        <v>5132</v>
      </c>
      <c r="C1576">
        <v>50</v>
      </c>
      <c r="E1576" s="79">
        <v>43509</v>
      </c>
      <c r="G1576" t="s">
        <v>7701</v>
      </c>
    </row>
    <row r="1577" spans="1:7">
      <c r="A1577" t="s">
        <v>7700</v>
      </c>
      <c r="B1577" t="s">
        <v>5134</v>
      </c>
      <c r="C1577">
        <v>50</v>
      </c>
      <c r="E1577" s="79">
        <v>43509</v>
      </c>
      <c r="G1577" t="s">
        <v>7701</v>
      </c>
    </row>
    <row r="1578" spans="1:7">
      <c r="A1578" t="s">
        <v>7700</v>
      </c>
      <c r="B1578" t="s">
        <v>2616</v>
      </c>
      <c r="C1578">
        <v>50</v>
      </c>
      <c r="E1578" s="79">
        <v>43509</v>
      </c>
      <c r="G1578" t="s">
        <v>7701</v>
      </c>
    </row>
    <row r="1579" spans="1:7">
      <c r="A1579" t="s">
        <v>7700</v>
      </c>
      <c r="B1579" t="s">
        <v>2617</v>
      </c>
      <c r="C1579">
        <v>50</v>
      </c>
      <c r="E1579" s="79">
        <v>43509</v>
      </c>
      <c r="G1579" t="s">
        <v>7701</v>
      </c>
    </row>
    <row r="1580" spans="1:7">
      <c r="A1580" t="s">
        <v>7700</v>
      </c>
      <c r="B1580" t="s">
        <v>2618</v>
      </c>
      <c r="C1580">
        <v>50</v>
      </c>
      <c r="E1580" s="79">
        <v>43509</v>
      </c>
      <c r="G1580" t="s">
        <v>7701</v>
      </c>
    </row>
    <row r="1581" spans="1:7">
      <c r="A1581" t="s">
        <v>7700</v>
      </c>
      <c r="B1581" t="s">
        <v>2621</v>
      </c>
      <c r="C1581">
        <v>50</v>
      </c>
      <c r="E1581" s="79">
        <v>43509</v>
      </c>
      <c r="G1581" t="s">
        <v>7701</v>
      </c>
    </row>
    <row r="1582" spans="1:7">
      <c r="A1582" t="s">
        <v>7700</v>
      </c>
      <c r="B1582" t="s">
        <v>2623</v>
      </c>
      <c r="C1582">
        <v>50</v>
      </c>
      <c r="E1582" s="79">
        <v>43509</v>
      </c>
      <c r="G1582" t="s">
        <v>7701</v>
      </c>
    </row>
    <row r="1583" spans="1:7">
      <c r="A1583" t="s">
        <v>7700</v>
      </c>
      <c r="B1583" t="s">
        <v>2625</v>
      </c>
      <c r="C1583">
        <v>50</v>
      </c>
      <c r="E1583" s="79">
        <v>43509</v>
      </c>
      <c r="G1583" t="s">
        <v>7701</v>
      </c>
    </row>
    <row r="1584" spans="1:7">
      <c r="A1584" t="s">
        <v>7700</v>
      </c>
      <c r="B1584" t="s">
        <v>2627</v>
      </c>
      <c r="C1584">
        <v>50</v>
      </c>
      <c r="E1584" s="79">
        <v>43509</v>
      </c>
      <c r="G1584" t="s">
        <v>7701</v>
      </c>
    </row>
    <row r="1585" spans="1:7">
      <c r="A1585" t="s">
        <v>7700</v>
      </c>
      <c r="B1585" t="s">
        <v>2629</v>
      </c>
      <c r="C1585">
        <v>50</v>
      </c>
      <c r="E1585" s="79">
        <v>43509</v>
      </c>
      <c r="G1585" t="s">
        <v>7701</v>
      </c>
    </row>
    <row r="1586" spans="1:7">
      <c r="A1586" t="s">
        <v>7700</v>
      </c>
      <c r="B1586" t="s">
        <v>2631</v>
      </c>
      <c r="C1586">
        <v>50</v>
      </c>
      <c r="E1586" s="79">
        <v>43509</v>
      </c>
      <c r="G1586" t="s">
        <v>7701</v>
      </c>
    </row>
    <row r="1587" spans="1:7">
      <c r="A1587" t="s">
        <v>7700</v>
      </c>
      <c r="B1587" t="s">
        <v>5138</v>
      </c>
      <c r="C1587">
        <v>50</v>
      </c>
      <c r="E1587" s="79">
        <v>43509</v>
      </c>
      <c r="G1587" t="s">
        <v>7701</v>
      </c>
    </row>
    <row r="1588" spans="1:7">
      <c r="A1588" t="s">
        <v>7700</v>
      </c>
      <c r="B1588" t="s">
        <v>2634</v>
      </c>
      <c r="C1588">
        <v>50</v>
      </c>
      <c r="E1588" s="79">
        <v>43509</v>
      </c>
      <c r="G1588" t="s">
        <v>7701</v>
      </c>
    </row>
    <row r="1589" spans="1:7">
      <c r="A1589" t="s">
        <v>7700</v>
      </c>
      <c r="B1589" t="s">
        <v>8161</v>
      </c>
      <c r="C1589">
        <v>50</v>
      </c>
      <c r="E1589" s="79">
        <v>43509</v>
      </c>
      <c r="G1589" t="s">
        <v>7701</v>
      </c>
    </row>
    <row r="1590" spans="1:7">
      <c r="A1590" t="s">
        <v>7700</v>
      </c>
      <c r="B1590" t="s">
        <v>8165</v>
      </c>
      <c r="C1590">
        <v>50</v>
      </c>
      <c r="E1590" s="79">
        <v>43509</v>
      </c>
      <c r="G1590" t="s">
        <v>7701</v>
      </c>
    </row>
    <row r="1591" spans="1:7">
      <c r="A1591" t="s">
        <v>7700</v>
      </c>
      <c r="B1591" t="s">
        <v>2636</v>
      </c>
      <c r="C1591">
        <v>50</v>
      </c>
      <c r="E1591" s="79">
        <v>43509</v>
      </c>
      <c r="G1591" t="s">
        <v>7701</v>
      </c>
    </row>
    <row r="1592" spans="1:7">
      <c r="A1592" t="s">
        <v>7700</v>
      </c>
      <c r="B1592" t="s">
        <v>2638</v>
      </c>
      <c r="C1592">
        <v>50</v>
      </c>
      <c r="E1592" s="79">
        <v>43509</v>
      </c>
      <c r="G1592" t="s">
        <v>7701</v>
      </c>
    </row>
    <row r="1593" spans="1:7">
      <c r="A1593" t="s">
        <v>7700</v>
      </c>
      <c r="B1593" t="s">
        <v>5139</v>
      </c>
      <c r="C1593">
        <v>50</v>
      </c>
      <c r="E1593" s="79">
        <v>43509</v>
      </c>
      <c r="G1593" t="s">
        <v>7701</v>
      </c>
    </row>
    <row r="1594" spans="1:7">
      <c r="A1594" t="s">
        <v>7700</v>
      </c>
      <c r="B1594" t="s">
        <v>2641</v>
      </c>
      <c r="C1594">
        <v>50</v>
      </c>
      <c r="E1594" s="79">
        <v>43509</v>
      </c>
      <c r="G1594" t="s">
        <v>7701</v>
      </c>
    </row>
    <row r="1595" spans="1:7">
      <c r="A1595" t="s">
        <v>7700</v>
      </c>
      <c r="B1595" t="s">
        <v>2643</v>
      </c>
      <c r="C1595">
        <v>50</v>
      </c>
      <c r="E1595" s="79">
        <v>43509</v>
      </c>
      <c r="G1595" t="s">
        <v>7701</v>
      </c>
    </row>
    <row r="1596" spans="1:7">
      <c r="A1596" t="s">
        <v>7700</v>
      </c>
      <c r="B1596" t="s">
        <v>2644</v>
      </c>
      <c r="C1596">
        <v>50</v>
      </c>
      <c r="E1596" s="79">
        <v>43509</v>
      </c>
      <c r="G1596" t="s">
        <v>7701</v>
      </c>
    </row>
    <row r="1597" spans="1:7">
      <c r="A1597" t="s">
        <v>7700</v>
      </c>
      <c r="B1597" t="s">
        <v>2646</v>
      </c>
      <c r="C1597">
        <v>50</v>
      </c>
      <c r="E1597" s="79">
        <v>43509</v>
      </c>
      <c r="G1597" t="s">
        <v>7701</v>
      </c>
    </row>
    <row r="1598" spans="1:7">
      <c r="A1598" t="s">
        <v>7700</v>
      </c>
      <c r="B1598" t="s">
        <v>2648</v>
      </c>
      <c r="C1598">
        <v>50</v>
      </c>
      <c r="E1598" s="79">
        <v>43509</v>
      </c>
      <c r="G1598" t="s">
        <v>7701</v>
      </c>
    </row>
    <row r="1599" spans="1:7">
      <c r="A1599" t="s">
        <v>7700</v>
      </c>
      <c r="B1599" t="s">
        <v>2649</v>
      </c>
      <c r="C1599">
        <v>50</v>
      </c>
      <c r="E1599" s="79">
        <v>43509</v>
      </c>
      <c r="G1599" t="s">
        <v>7701</v>
      </c>
    </row>
    <row r="1600" spans="1:7">
      <c r="A1600" t="s">
        <v>7700</v>
      </c>
      <c r="B1600" t="s">
        <v>2651</v>
      </c>
      <c r="C1600">
        <v>50</v>
      </c>
      <c r="E1600" s="79">
        <v>43509</v>
      </c>
      <c r="G1600" t="s">
        <v>7701</v>
      </c>
    </row>
    <row r="1601" spans="1:7">
      <c r="A1601" t="s">
        <v>7700</v>
      </c>
      <c r="B1601" t="s">
        <v>2652</v>
      </c>
      <c r="C1601">
        <v>50</v>
      </c>
      <c r="E1601" s="79">
        <v>43509</v>
      </c>
      <c r="G1601" t="s">
        <v>7701</v>
      </c>
    </row>
    <row r="1602" spans="1:7">
      <c r="A1602" t="s">
        <v>7700</v>
      </c>
      <c r="B1602" t="s">
        <v>5144</v>
      </c>
      <c r="C1602">
        <v>50</v>
      </c>
      <c r="E1602" s="79">
        <v>43509</v>
      </c>
      <c r="G1602" t="s">
        <v>7701</v>
      </c>
    </row>
    <row r="1603" spans="1:7">
      <c r="A1603" t="s">
        <v>7700</v>
      </c>
      <c r="B1603" t="s">
        <v>5146</v>
      </c>
      <c r="C1603">
        <v>50</v>
      </c>
      <c r="E1603" s="79">
        <v>43509</v>
      </c>
      <c r="G1603" t="s">
        <v>7701</v>
      </c>
    </row>
    <row r="1604" spans="1:7">
      <c r="A1604" t="s">
        <v>7700</v>
      </c>
      <c r="B1604" t="s">
        <v>2653</v>
      </c>
      <c r="C1604">
        <v>50</v>
      </c>
      <c r="E1604" s="79">
        <v>43509</v>
      </c>
      <c r="G1604" t="s">
        <v>7701</v>
      </c>
    </row>
    <row r="1605" spans="1:7">
      <c r="A1605" t="s">
        <v>7700</v>
      </c>
      <c r="B1605" t="s">
        <v>5149</v>
      </c>
      <c r="C1605">
        <v>50</v>
      </c>
      <c r="E1605" s="79">
        <v>43509</v>
      </c>
      <c r="G1605" t="s">
        <v>7701</v>
      </c>
    </row>
    <row r="1606" spans="1:7">
      <c r="A1606" t="s">
        <v>7700</v>
      </c>
      <c r="B1606" t="s">
        <v>5151</v>
      </c>
      <c r="C1606">
        <v>50</v>
      </c>
      <c r="E1606" s="79">
        <v>43509</v>
      </c>
      <c r="G1606" t="s">
        <v>7701</v>
      </c>
    </row>
    <row r="1607" spans="1:7">
      <c r="A1607" t="s">
        <v>7700</v>
      </c>
      <c r="B1607" t="s">
        <v>2654</v>
      </c>
      <c r="C1607">
        <v>50</v>
      </c>
      <c r="E1607" s="79">
        <v>43509</v>
      </c>
      <c r="G1607" t="s">
        <v>7701</v>
      </c>
    </row>
    <row r="1608" spans="1:7">
      <c r="A1608" t="s">
        <v>7700</v>
      </c>
      <c r="B1608" t="s">
        <v>2655</v>
      </c>
      <c r="C1608">
        <v>50</v>
      </c>
      <c r="E1608" s="79">
        <v>43509</v>
      </c>
      <c r="G1608" t="s">
        <v>7701</v>
      </c>
    </row>
    <row r="1609" spans="1:7">
      <c r="A1609" t="s">
        <v>7700</v>
      </c>
      <c r="B1609" t="s">
        <v>5154</v>
      </c>
      <c r="C1609">
        <v>50</v>
      </c>
      <c r="E1609" s="79">
        <v>43509</v>
      </c>
      <c r="G1609" t="s">
        <v>7701</v>
      </c>
    </row>
    <row r="1610" spans="1:7">
      <c r="A1610" t="s">
        <v>7700</v>
      </c>
      <c r="B1610" t="s">
        <v>5156</v>
      </c>
      <c r="C1610">
        <v>50</v>
      </c>
      <c r="E1610" s="79">
        <v>43509</v>
      </c>
      <c r="G1610" t="s">
        <v>7701</v>
      </c>
    </row>
    <row r="1611" spans="1:7">
      <c r="A1611" t="s">
        <v>7700</v>
      </c>
      <c r="B1611" t="s">
        <v>2657</v>
      </c>
      <c r="C1611">
        <v>50</v>
      </c>
      <c r="E1611" s="79">
        <v>43509</v>
      </c>
      <c r="G1611" t="s">
        <v>7701</v>
      </c>
    </row>
    <row r="1612" spans="1:7">
      <c r="A1612" t="s">
        <v>7700</v>
      </c>
      <c r="B1612" t="s">
        <v>2659</v>
      </c>
      <c r="C1612">
        <v>50</v>
      </c>
      <c r="E1612" s="79">
        <v>43509</v>
      </c>
      <c r="G1612" t="s">
        <v>7701</v>
      </c>
    </row>
    <row r="1613" spans="1:7">
      <c r="A1613" t="s">
        <v>7700</v>
      </c>
      <c r="B1613" t="s">
        <v>5159</v>
      </c>
      <c r="C1613">
        <v>50</v>
      </c>
      <c r="E1613" s="79">
        <v>43509</v>
      </c>
      <c r="G1613" t="s">
        <v>7701</v>
      </c>
    </row>
    <row r="1614" spans="1:7">
      <c r="A1614" t="s">
        <v>7700</v>
      </c>
      <c r="B1614" t="s">
        <v>2661</v>
      </c>
      <c r="C1614">
        <v>50</v>
      </c>
      <c r="E1614" s="79">
        <v>43509</v>
      </c>
      <c r="G1614" t="s">
        <v>7701</v>
      </c>
    </row>
    <row r="1615" spans="1:7">
      <c r="A1615" t="s">
        <v>7700</v>
      </c>
      <c r="B1615" t="s">
        <v>5160</v>
      </c>
      <c r="C1615">
        <v>50</v>
      </c>
      <c r="E1615" s="79">
        <v>43509</v>
      </c>
      <c r="G1615" t="s">
        <v>7701</v>
      </c>
    </row>
    <row r="1616" spans="1:7">
      <c r="A1616" t="s">
        <v>7700</v>
      </c>
      <c r="B1616" t="s">
        <v>5162</v>
      </c>
      <c r="C1616">
        <v>50</v>
      </c>
      <c r="E1616" s="79">
        <v>43509</v>
      </c>
      <c r="G1616" t="s">
        <v>7701</v>
      </c>
    </row>
    <row r="1617" spans="1:7">
      <c r="A1617" t="s">
        <v>7700</v>
      </c>
      <c r="B1617" t="s">
        <v>5163</v>
      </c>
      <c r="C1617">
        <v>50</v>
      </c>
      <c r="E1617" s="79">
        <v>43509</v>
      </c>
      <c r="G1617" t="s">
        <v>7701</v>
      </c>
    </row>
    <row r="1618" spans="1:7">
      <c r="A1618" t="s">
        <v>7700</v>
      </c>
      <c r="B1618" t="s">
        <v>5164</v>
      </c>
      <c r="C1618">
        <v>50</v>
      </c>
      <c r="E1618" s="79">
        <v>43509</v>
      </c>
      <c r="G1618" t="s">
        <v>7701</v>
      </c>
    </row>
    <row r="1619" spans="1:7">
      <c r="A1619" t="s">
        <v>7700</v>
      </c>
      <c r="B1619" t="s">
        <v>2666</v>
      </c>
      <c r="C1619">
        <v>50</v>
      </c>
      <c r="E1619" s="79">
        <v>43509</v>
      </c>
      <c r="G1619" t="s">
        <v>7701</v>
      </c>
    </row>
    <row r="1620" spans="1:7">
      <c r="A1620" t="s">
        <v>7700</v>
      </c>
      <c r="B1620" t="s">
        <v>5166</v>
      </c>
      <c r="C1620">
        <v>50</v>
      </c>
      <c r="E1620" s="79">
        <v>43509</v>
      </c>
      <c r="G1620" t="s">
        <v>7701</v>
      </c>
    </row>
    <row r="1621" spans="1:7">
      <c r="A1621" t="s">
        <v>7700</v>
      </c>
      <c r="B1621" t="s">
        <v>5167</v>
      </c>
      <c r="C1621">
        <v>50</v>
      </c>
      <c r="E1621" s="79">
        <v>43509</v>
      </c>
      <c r="G1621" t="s">
        <v>7701</v>
      </c>
    </row>
    <row r="1622" spans="1:7">
      <c r="A1622" t="s">
        <v>7700</v>
      </c>
      <c r="B1622" t="s">
        <v>2669</v>
      </c>
      <c r="C1622">
        <v>50</v>
      </c>
      <c r="E1622" s="79">
        <v>43509</v>
      </c>
      <c r="G1622" t="s">
        <v>7701</v>
      </c>
    </row>
    <row r="1623" spans="1:7">
      <c r="A1623" t="s">
        <v>7700</v>
      </c>
      <c r="B1623" t="s">
        <v>2671</v>
      </c>
      <c r="C1623">
        <v>50</v>
      </c>
      <c r="E1623" s="79">
        <v>43509</v>
      </c>
      <c r="G1623" t="s">
        <v>7701</v>
      </c>
    </row>
    <row r="1624" spans="1:7">
      <c r="A1624" t="s">
        <v>7700</v>
      </c>
      <c r="B1624" t="s">
        <v>2672</v>
      </c>
      <c r="C1624">
        <v>50</v>
      </c>
      <c r="E1624" s="79">
        <v>43509</v>
      </c>
      <c r="G1624" t="s">
        <v>7701</v>
      </c>
    </row>
    <row r="1625" spans="1:7">
      <c r="A1625" t="s">
        <v>7700</v>
      </c>
      <c r="B1625" t="s">
        <v>2674</v>
      </c>
      <c r="C1625">
        <v>50</v>
      </c>
      <c r="E1625" s="79">
        <v>43509</v>
      </c>
      <c r="G1625" t="s">
        <v>7701</v>
      </c>
    </row>
    <row r="1626" spans="1:7">
      <c r="A1626" t="s">
        <v>7700</v>
      </c>
      <c r="B1626" t="s">
        <v>2676</v>
      </c>
      <c r="C1626">
        <v>50</v>
      </c>
      <c r="E1626" s="79">
        <v>43509</v>
      </c>
      <c r="G1626" t="s">
        <v>7701</v>
      </c>
    </row>
    <row r="1627" spans="1:7">
      <c r="A1627" t="s">
        <v>7700</v>
      </c>
      <c r="B1627" t="s">
        <v>5170</v>
      </c>
      <c r="C1627">
        <v>50</v>
      </c>
      <c r="E1627" s="79">
        <v>43509</v>
      </c>
      <c r="G1627" t="s">
        <v>7701</v>
      </c>
    </row>
    <row r="1628" spans="1:7">
      <c r="A1628" t="s">
        <v>7700</v>
      </c>
      <c r="B1628" t="s">
        <v>2678</v>
      </c>
      <c r="C1628">
        <v>50</v>
      </c>
      <c r="E1628" s="79">
        <v>43509</v>
      </c>
      <c r="G1628" t="s">
        <v>7701</v>
      </c>
    </row>
    <row r="1629" spans="1:7">
      <c r="A1629" t="s">
        <v>7700</v>
      </c>
      <c r="B1629" t="s">
        <v>8169</v>
      </c>
      <c r="C1629">
        <v>50</v>
      </c>
      <c r="E1629" s="79">
        <v>43509</v>
      </c>
      <c r="G1629" t="s">
        <v>7701</v>
      </c>
    </row>
    <row r="1630" spans="1:7">
      <c r="A1630" t="s">
        <v>7700</v>
      </c>
      <c r="B1630" t="s">
        <v>8173</v>
      </c>
      <c r="C1630">
        <v>50</v>
      </c>
      <c r="E1630" s="79">
        <v>43509</v>
      </c>
      <c r="G1630" t="s">
        <v>7701</v>
      </c>
    </row>
    <row r="1631" spans="1:7">
      <c r="A1631" t="s">
        <v>7700</v>
      </c>
      <c r="B1631" t="s">
        <v>2680</v>
      </c>
      <c r="C1631">
        <v>50</v>
      </c>
      <c r="E1631" s="79">
        <v>43509</v>
      </c>
      <c r="G1631" t="s">
        <v>7701</v>
      </c>
    </row>
    <row r="1632" spans="1:7">
      <c r="A1632" t="s">
        <v>7700</v>
      </c>
      <c r="B1632" t="s">
        <v>2682</v>
      </c>
      <c r="C1632">
        <v>50</v>
      </c>
      <c r="E1632" s="79">
        <v>43509</v>
      </c>
      <c r="G1632" t="s">
        <v>7701</v>
      </c>
    </row>
    <row r="1633" spans="1:7">
      <c r="A1633" t="s">
        <v>7700</v>
      </c>
      <c r="B1633" t="s">
        <v>2684</v>
      </c>
      <c r="C1633">
        <v>50</v>
      </c>
      <c r="E1633" s="79">
        <v>43509</v>
      </c>
      <c r="G1633" t="s">
        <v>7701</v>
      </c>
    </row>
    <row r="1634" spans="1:7">
      <c r="A1634" t="s">
        <v>7700</v>
      </c>
      <c r="B1634" t="s">
        <v>2685</v>
      </c>
      <c r="C1634">
        <v>50</v>
      </c>
      <c r="E1634" s="79">
        <v>43509</v>
      </c>
      <c r="G1634" t="s">
        <v>7701</v>
      </c>
    </row>
    <row r="1635" spans="1:7">
      <c r="A1635" t="s">
        <v>7700</v>
      </c>
      <c r="B1635" t="s">
        <v>2687</v>
      </c>
      <c r="C1635">
        <v>50</v>
      </c>
      <c r="E1635" s="79">
        <v>43509</v>
      </c>
      <c r="G1635" t="s">
        <v>7701</v>
      </c>
    </row>
    <row r="1636" spans="1:7">
      <c r="A1636" t="s">
        <v>7700</v>
      </c>
      <c r="B1636" t="s">
        <v>2688</v>
      </c>
      <c r="C1636">
        <v>50</v>
      </c>
      <c r="E1636" s="79">
        <v>43509</v>
      </c>
      <c r="G1636" t="s">
        <v>7701</v>
      </c>
    </row>
    <row r="1637" spans="1:7">
      <c r="A1637" t="s">
        <v>7700</v>
      </c>
      <c r="B1637" t="s">
        <v>2689</v>
      </c>
      <c r="C1637">
        <v>50</v>
      </c>
      <c r="E1637" s="79">
        <v>43509</v>
      </c>
      <c r="G1637" t="s">
        <v>7701</v>
      </c>
    </row>
    <row r="1638" spans="1:7">
      <c r="A1638" t="s">
        <v>7700</v>
      </c>
      <c r="B1638" t="s">
        <v>2691</v>
      </c>
      <c r="C1638">
        <v>50</v>
      </c>
      <c r="E1638" s="79">
        <v>43509</v>
      </c>
      <c r="G1638" t="s">
        <v>7701</v>
      </c>
    </row>
    <row r="1639" spans="1:7">
      <c r="A1639" t="s">
        <v>7700</v>
      </c>
      <c r="B1639" t="s">
        <v>5175</v>
      </c>
      <c r="C1639">
        <v>50</v>
      </c>
      <c r="E1639" s="79">
        <v>43509</v>
      </c>
      <c r="G1639" t="s">
        <v>7701</v>
      </c>
    </row>
    <row r="1640" spans="1:7">
      <c r="A1640" t="s">
        <v>7700</v>
      </c>
      <c r="B1640" t="s">
        <v>2694</v>
      </c>
      <c r="C1640">
        <v>50</v>
      </c>
      <c r="E1640" s="79">
        <v>43509</v>
      </c>
      <c r="G1640" t="s">
        <v>7701</v>
      </c>
    </row>
    <row r="1641" spans="1:7">
      <c r="A1641" t="s">
        <v>7700</v>
      </c>
      <c r="B1641" t="s">
        <v>5177</v>
      </c>
      <c r="C1641">
        <v>50</v>
      </c>
      <c r="E1641" s="79">
        <v>43509</v>
      </c>
      <c r="G1641" t="s">
        <v>7701</v>
      </c>
    </row>
    <row r="1642" spans="1:7">
      <c r="A1642" t="s">
        <v>7700</v>
      </c>
      <c r="B1642" t="s">
        <v>2696</v>
      </c>
      <c r="C1642">
        <v>50</v>
      </c>
      <c r="E1642" s="79">
        <v>43509</v>
      </c>
      <c r="G1642" t="s">
        <v>7701</v>
      </c>
    </row>
    <row r="1643" spans="1:7">
      <c r="A1643" t="s">
        <v>7700</v>
      </c>
      <c r="B1643" t="s">
        <v>5179</v>
      </c>
      <c r="C1643">
        <v>50</v>
      </c>
      <c r="E1643" s="79">
        <v>43509</v>
      </c>
      <c r="G1643" t="s">
        <v>7701</v>
      </c>
    </row>
    <row r="1644" spans="1:7">
      <c r="A1644" t="s">
        <v>7700</v>
      </c>
      <c r="B1644" t="s">
        <v>5181</v>
      </c>
      <c r="C1644">
        <v>50</v>
      </c>
      <c r="E1644" s="79">
        <v>43509</v>
      </c>
      <c r="G1644" t="s">
        <v>7701</v>
      </c>
    </row>
    <row r="1645" spans="1:7">
      <c r="A1645" t="s">
        <v>7700</v>
      </c>
      <c r="B1645" t="s">
        <v>5183</v>
      </c>
      <c r="C1645">
        <v>50</v>
      </c>
      <c r="E1645" s="79">
        <v>43509</v>
      </c>
      <c r="G1645" t="s">
        <v>7701</v>
      </c>
    </row>
    <row r="1646" spans="1:7">
      <c r="A1646" t="s">
        <v>7700</v>
      </c>
      <c r="B1646" t="s">
        <v>5185</v>
      </c>
      <c r="C1646">
        <v>50</v>
      </c>
      <c r="E1646" s="79">
        <v>43509</v>
      </c>
      <c r="G1646" t="s">
        <v>7701</v>
      </c>
    </row>
    <row r="1647" spans="1:7">
      <c r="A1647" t="s">
        <v>7700</v>
      </c>
      <c r="B1647" t="s">
        <v>8177</v>
      </c>
      <c r="C1647">
        <v>50</v>
      </c>
      <c r="E1647" s="79">
        <v>43509</v>
      </c>
      <c r="G1647" t="s">
        <v>7701</v>
      </c>
    </row>
    <row r="1648" spans="1:7">
      <c r="A1648" t="s">
        <v>7700</v>
      </c>
      <c r="B1648" t="s">
        <v>8179</v>
      </c>
      <c r="C1648">
        <v>50</v>
      </c>
      <c r="E1648" s="79">
        <v>43509</v>
      </c>
      <c r="G1648" t="s">
        <v>7701</v>
      </c>
    </row>
    <row r="1649" spans="1:7">
      <c r="A1649" t="s">
        <v>7700</v>
      </c>
      <c r="B1649" t="s">
        <v>8181</v>
      </c>
      <c r="C1649">
        <v>50</v>
      </c>
      <c r="E1649" s="79">
        <v>43509</v>
      </c>
      <c r="G1649" t="s">
        <v>7701</v>
      </c>
    </row>
    <row r="1650" spans="1:7">
      <c r="A1650" t="s">
        <v>7700</v>
      </c>
      <c r="B1650" t="s">
        <v>8183</v>
      </c>
      <c r="C1650">
        <v>50</v>
      </c>
      <c r="E1650" s="79">
        <v>43509</v>
      </c>
      <c r="G1650" t="s">
        <v>7701</v>
      </c>
    </row>
    <row r="1651" spans="1:7">
      <c r="A1651" t="s">
        <v>7700</v>
      </c>
      <c r="B1651" t="s">
        <v>8185</v>
      </c>
      <c r="C1651">
        <v>0</v>
      </c>
      <c r="E1651" s="79">
        <v>43509</v>
      </c>
      <c r="G1651" t="s">
        <v>7701</v>
      </c>
    </row>
    <row r="1652" spans="1:7">
      <c r="A1652" t="s">
        <v>7700</v>
      </c>
      <c r="B1652" t="s">
        <v>8187</v>
      </c>
      <c r="C1652">
        <v>50</v>
      </c>
      <c r="E1652" s="79">
        <v>43509</v>
      </c>
      <c r="G1652" t="s">
        <v>7701</v>
      </c>
    </row>
    <row r="1653" spans="1:7">
      <c r="A1653" t="s">
        <v>7700</v>
      </c>
      <c r="B1653" t="s">
        <v>8189</v>
      </c>
      <c r="C1653">
        <v>50</v>
      </c>
      <c r="E1653" s="79">
        <v>43509</v>
      </c>
      <c r="G1653" t="s">
        <v>7701</v>
      </c>
    </row>
    <row r="1654" spans="1:7">
      <c r="A1654" t="s">
        <v>7700</v>
      </c>
      <c r="B1654" t="s">
        <v>8191</v>
      </c>
      <c r="C1654">
        <v>50</v>
      </c>
      <c r="E1654" s="79">
        <v>43509</v>
      </c>
      <c r="G1654" t="s">
        <v>7701</v>
      </c>
    </row>
    <row r="1655" spans="1:7">
      <c r="A1655" t="s">
        <v>7700</v>
      </c>
      <c r="B1655" t="s">
        <v>8193</v>
      </c>
      <c r="C1655">
        <v>0</v>
      </c>
      <c r="E1655" s="79">
        <v>43509</v>
      </c>
      <c r="G1655" t="s">
        <v>7701</v>
      </c>
    </row>
    <row r="1656" spans="1:7">
      <c r="A1656" t="s">
        <v>7700</v>
      </c>
      <c r="B1656" t="s">
        <v>8195</v>
      </c>
      <c r="C1656">
        <v>0</v>
      </c>
      <c r="E1656" s="79">
        <v>43509</v>
      </c>
      <c r="G1656" t="s">
        <v>7701</v>
      </c>
    </row>
    <row r="1657" spans="1:7">
      <c r="A1657" t="s">
        <v>7700</v>
      </c>
      <c r="B1657" t="s">
        <v>8197</v>
      </c>
      <c r="C1657">
        <v>50</v>
      </c>
      <c r="E1657" s="79">
        <v>43509</v>
      </c>
      <c r="G1657" t="s">
        <v>7701</v>
      </c>
    </row>
    <row r="1658" spans="1:7">
      <c r="A1658" t="s">
        <v>7700</v>
      </c>
      <c r="B1658" t="s">
        <v>8199</v>
      </c>
      <c r="C1658">
        <v>50</v>
      </c>
      <c r="E1658" s="79">
        <v>43509</v>
      </c>
      <c r="G1658" t="s">
        <v>7701</v>
      </c>
    </row>
    <row r="1659" spans="1:7">
      <c r="A1659" t="s">
        <v>7700</v>
      </c>
      <c r="B1659" t="s">
        <v>8201</v>
      </c>
      <c r="C1659">
        <v>0</v>
      </c>
      <c r="E1659" s="79">
        <v>43509</v>
      </c>
      <c r="G1659" t="s">
        <v>7701</v>
      </c>
    </row>
    <row r="1660" spans="1:7">
      <c r="A1660" t="s">
        <v>7700</v>
      </c>
      <c r="B1660" t="s">
        <v>8203</v>
      </c>
      <c r="C1660">
        <v>50</v>
      </c>
      <c r="E1660" s="79">
        <v>43509</v>
      </c>
      <c r="G1660" t="s">
        <v>7701</v>
      </c>
    </row>
    <row r="1661" spans="1:7">
      <c r="A1661" t="s">
        <v>7700</v>
      </c>
      <c r="B1661" t="s">
        <v>8205</v>
      </c>
      <c r="C1661">
        <v>50</v>
      </c>
      <c r="E1661" s="79">
        <v>43509</v>
      </c>
      <c r="G1661" t="s">
        <v>7701</v>
      </c>
    </row>
    <row r="1662" spans="1:7">
      <c r="A1662" t="s">
        <v>7700</v>
      </c>
      <c r="B1662" t="s">
        <v>8207</v>
      </c>
      <c r="C1662">
        <v>50</v>
      </c>
      <c r="E1662" s="79">
        <v>43509</v>
      </c>
      <c r="G1662" t="s">
        <v>7701</v>
      </c>
    </row>
    <row r="1663" spans="1:7">
      <c r="A1663" t="s">
        <v>7700</v>
      </c>
      <c r="B1663" t="s">
        <v>8209</v>
      </c>
      <c r="C1663">
        <v>0</v>
      </c>
      <c r="E1663" s="79">
        <v>43509</v>
      </c>
      <c r="G1663" t="s">
        <v>7701</v>
      </c>
    </row>
    <row r="1664" spans="1:7">
      <c r="A1664" t="s">
        <v>7700</v>
      </c>
      <c r="B1664" t="s">
        <v>8211</v>
      </c>
      <c r="C1664">
        <v>50</v>
      </c>
      <c r="E1664" s="79">
        <v>43509</v>
      </c>
      <c r="G1664" t="s">
        <v>7701</v>
      </c>
    </row>
    <row r="1665" spans="1:7">
      <c r="A1665" t="s">
        <v>7700</v>
      </c>
      <c r="B1665" t="s">
        <v>8213</v>
      </c>
      <c r="C1665">
        <v>50</v>
      </c>
      <c r="E1665" s="79">
        <v>43509</v>
      </c>
      <c r="G1665" t="s">
        <v>7701</v>
      </c>
    </row>
    <row r="1666" spans="1:7">
      <c r="A1666" t="s">
        <v>7700</v>
      </c>
      <c r="B1666" t="s">
        <v>8215</v>
      </c>
      <c r="C1666">
        <v>50</v>
      </c>
      <c r="E1666" s="79">
        <v>43509</v>
      </c>
      <c r="G1666" t="s">
        <v>7701</v>
      </c>
    </row>
    <row r="1667" spans="1:7">
      <c r="A1667" t="s">
        <v>7700</v>
      </c>
      <c r="B1667" t="s">
        <v>8217</v>
      </c>
      <c r="C1667">
        <v>0</v>
      </c>
      <c r="E1667" s="79">
        <v>43509</v>
      </c>
      <c r="G1667" t="s">
        <v>7701</v>
      </c>
    </row>
    <row r="1668" spans="1:7">
      <c r="A1668" t="s">
        <v>7700</v>
      </c>
      <c r="B1668" t="s">
        <v>8219</v>
      </c>
      <c r="C1668">
        <v>50</v>
      </c>
      <c r="E1668" s="79">
        <v>43509</v>
      </c>
      <c r="G1668" t="s">
        <v>7701</v>
      </c>
    </row>
    <row r="1669" spans="1:7">
      <c r="A1669" t="s">
        <v>7700</v>
      </c>
      <c r="B1669" t="s">
        <v>8221</v>
      </c>
      <c r="C1669">
        <v>50</v>
      </c>
      <c r="E1669" s="79">
        <v>43509</v>
      </c>
      <c r="G1669" t="s">
        <v>7701</v>
      </c>
    </row>
    <row r="1670" spans="1:7">
      <c r="A1670" t="s">
        <v>7700</v>
      </c>
      <c r="B1670" t="s">
        <v>8223</v>
      </c>
      <c r="C1670">
        <v>50</v>
      </c>
      <c r="E1670" s="79">
        <v>43509</v>
      </c>
      <c r="G1670" t="s">
        <v>7701</v>
      </c>
    </row>
    <row r="1671" spans="1:7">
      <c r="A1671" t="s">
        <v>7700</v>
      </c>
      <c r="B1671" t="s">
        <v>8225</v>
      </c>
      <c r="C1671">
        <v>50</v>
      </c>
      <c r="E1671" s="79">
        <v>43509</v>
      </c>
      <c r="G1671" t="s">
        <v>7701</v>
      </c>
    </row>
    <row r="1672" spans="1:7">
      <c r="A1672" t="s">
        <v>7700</v>
      </c>
      <c r="B1672" t="s">
        <v>8227</v>
      </c>
      <c r="C1672">
        <v>50</v>
      </c>
      <c r="E1672" s="79">
        <v>43509</v>
      </c>
      <c r="G1672" t="s">
        <v>7701</v>
      </c>
    </row>
    <row r="1673" spans="1:7">
      <c r="A1673" t="s">
        <v>7700</v>
      </c>
      <c r="B1673" t="s">
        <v>8229</v>
      </c>
      <c r="C1673">
        <v>50</v>
      </c>
      <c r="E1673" s="79">
        <v>43509</v>
      </c>
      <c r="G1673" t="s">
        <v>7701</v>
      </c>
    </row>
    <row r="1674" spans="1:7">
      <c r="A1674" t="s">
        <v>7700</v>
      </c>
      <c r="B1674" t="s">
        <v>8231</v>
      </c>
      <c r="C1674">
        <v>50</v>
      </c>
      <c r="E1674" s="79">
        <v>43509</v>
      </c>
      <c r="G1674" t="s">
        <v>7701</v>
      </c>
    </row>
    <row r="1675" spans="1:7">
      <c r="A1675" t="s">
        <v>7700</v>
      </c>
      <c r="B1675" t="s">
        <v>8233</v>
      </c>
      <c r="C1675">
        <v>0</v>
      </c>
      <c r="E1675" s="79">
        <v>43509</v>
      </c>
      <c r="G1675" t="s">
        <v>7701</v>
      </c>
    </row>
    <row r="1676" spans="1:7">
      <c r="A1676" t="s">
        <v>7700</v>
      </c>
      <c r="B1676" t="s">
        <v>8235</v>
      </c>
      <c r="C1676">
        <v>0</v>
      </c>
      <c r="E1676" s="79">
        <v>43509</v>
      </c>
      <c r="G1676" t="s">
        <v>7701</v>
      </c>
    </row>
    <row r="1677" spans="1:7">
      <c r="A1677" t="s">
        <v>7700</v>
      </c>
      <c r="B1677" t="s">
        <v>8237</v>
      </c>
      <c r="C1677">
        <v>50</v>
      </c>
      <c r="E1677" s="79">
        <v>43509</v>
      </c>
      <c r="G1677" t="s">
        <v>7701</v>
      </c>
    </row>
    <row r="1678" spans="1:7">
      <c r="A1678" t="s">
        <v>7700</v>
      </c>
      <c r="B1678" t="s">
        <v>8239</v>
      </c>
      <c r="C1678">
        <v>50</v>
      </c>
      <c r="E1678" s="79">
        <v>43509</v>
      </c>
      <c r="G1678" t="s">
        <v>7701</v>
      </c>
    </row>
    <row r="1679" spans="1:7">
      <c r="A1679" t="s">
        <v>7700</v>
      </c>
      <c r="B1679" t="s">
        <v>8241</v>
      </c>
      <c r="C1679">
        <v>50</v>
      </c>
      <c r="E1679" s="79">
        <v>43509</v>
      </c>
      <c r="G1679" t="s">
        <v>7701</v>
      </c>
    </row>
    <row r="1680" spans="1:7">
      <c r="A1680" t="s">
        <v>7700</v>
      </c>
      <c r="B1680" t="s">
        <v>8243</v>
      </c>
      <c r="C1680">
        <v>50</v>
      </c>
      <c r="E1680" s="79">
        <v>43509</v>
      </c>
      <c r="G1680" t="s">
        <v>7701</v>
      </c>
    </row>
    <row r="1681" spans="1:7">
      <c r="A1681" t="s">
        <v>7700</v>
      </c>
      <c r="B1681" t="s">
        <v>8245</v>
      </c>
      <c r="C1681">
        <v>50</v>
      </c>
      <c r="E1681" s="79">
        <v>43509</v>
      </c>
      <c r="G1681" t="s">
        <v>7701</v>
      </c>
    </row>
    <row r="1682" spans="1:7">
      <c r="A1682" t="s">
        <v>7700</v>
      </c>
      <c r="B1682" t="s">
        <v>8247</v>
      </c>
      <c r="C1682">
        <v>50</v>
      </c>
      <c r="E1682" s="79">
        <v>43509</v>
      </c>
      <c r="G1682" t="s">
        <v>7701</v>
      </c>
    </row>
    <row r="1683" spans="1:7">
      <c r="A1683" t="s">
        <v>7700</v>
      </c>
      <c r="B1683" t="s">
        <v>8249</v>
      </c>
      <c r="C1683">
        <v>50</v>
      </c>
      <c r="E1683" s="79">
        <v>43509</v>
      </c>
      <c r="G1683" t="s">
        <v>7701</v>
      </c>
    </row>
    <row r="1684" spans="1:7">
      <c r="A1684" t="s">
        <v>7700</v>
      </c>
      <c r="B1684" t="s">
        <v>8251</v>
      </c>
      <c r="C1684">
        <v>0</v>
      </c>
      <c r="E1684" s="79">
        <v>43509</v>
      </c>
      <c r="G1684" t="s">
        <v>7701</v>
      </c>
    </row>
    <row r="1685" spans="1:7">
      <c r="A1685" t="s">
        <v>7700</v>
      </c>
      <c r="B1685" t="s">
        <v>8253</v>
      </c>
      <c r="C1685">
        <v>50</v>
      </c>
      <c r="E1685" s="79">
        <v>43509</v>
      </c>
      <c r="G1685" t="s">
        <v>7701</v>
      </c>
    </row>
    <row r="1686" spans="1:7">
      <c r="A1686" t="s">
        <v>7700</v>
      </c>
      <c r="B1686" t="s">
        <v>8255</v>
      </c>
      <c r="C1686">
        <v>50</v>
      </c>
      <c r="E1686" s="79">
        <v>43509</v>
      </c>
      <c r="G1686" t="s">
        <v>7701</v>
      </c>
    </row>
    <row r="1687" spans="1:7">
      <c r="A1687" t="s">
        <v>7700</v>
      </c>
      <c r="B1687" t="s">
        <v>2698</v>
      </c>
      <c r="C1687">
        <v>50</v>
      </c>
      <c r="E1687" s="79">
        <v>43509</v>
      </c>
      <c r="G1687" t="s">
        <v>7701</v>
      </c>
    </row>
    <row r="1688" spans="1:7">
      <c r="A1688" t="s">
        <v>7700</v>
      </c>
      <c r="B1688" t="s">
        <v>2700</v>
      </c>
      <c r="C1688">
        <v>50</v>
      </c>
      <c r="E1688" s="79">
        <v>43509</v>
      </c>
      <c r="G1688" t="s">
        <v>7701</v>
      </c>
    </row>
    <row r="1689" spans="1:7">
      <c r="A1689" t="s">
        <v>7700</v>
      </c>
      <c r="B1689" t="s">
        <v>2702</v>
      </c>
      <c r="C1689">
        <v>50</v>
      </c>
      <c r="E1689" s="79">
        <v>43509</v>
      </c>
      <c r="G1689" t="s">
        <v>7701</v>
      </c>
    </row>
    <row r="1690" spans="1:7">
      <c r="A1690" t="s">
        <v>7700</v>
      </c>
      <c r="B1690" t="s">
        <v>2704</v>
      </c>
      <c r="C1690">
        <v>50</v>
      </c>
      <c r="E1690" s="79">
        <v>43509</v>
      </c>
      <c r="G1690" t="s">
        <v>7701</v>
      </c>
    </row>
    <row r="1691" spans="1:7">
      <c r="A1691" t="s">
        <v>7700</v>
      </c>
      <c r="B1691" t="s">
        <v>2705</v>
      </c>
      <c r="C1691">
        <v>50</v>
      </c>
      <c r="E1691" s="79">
        <v>43509</v>
      </c>
      <c r="G1691" t="s">
        <v>7701</v>
      </c>
    </row>
    <row r="1692" spans="1:7">
      <c r="A1692" t="s">
        <v>7700</v>
      </c>
      <c r="B1692" t="s">
        <v>5188</v>
      </c>
      <c r="C1692">
        <v>50</v>
      </c>
      <c r="E1692" s="79">
        <v>43509</v>
      </c>
      <c r="G1692" t="s">
        <v>7701</v>
      </c>
    </row>
    <row r="1693" spans="1:7">
      <c r="A1693" t="s">
        <v>7700</v>
      </c>
      <c r="B1693" t="s">
        <v>5189</v>
      </c>
      <c r="C1693">
        <v>50</v>
      </c>
      <c r="E1693" s="79">
        <v>43509</v>
      </c>
      <c r="G1693" t="s">
        <v>7701</v>
      </c>
    </row>
    <row r="1694" spans="1:7">
      <c r="A1694" t="s">
        <v>7700</v>
      </c>
      <c r="B1694" t="s">
        <v>2708</v>
      </c>
      <c r="C1694">
        <v>50</v>
      </c>
      <c r="E1694" s="79">
        <v>43509</v>
      </c>
      <c r="G1694" t="s">
        <v>7701</v>
      </c>
    </row>
    <row r="1695" spans="1:7">
      <c r="A1695" t="s">
        <v>7700</v>
      </c>
      <c r="B1695" t="s">
        <v>5191</v>
      </c>
      <c r="C1695">
        <v>50</v>
      </c>
      <c r="E1695" s="79">
        <v>43509</v>
      </c>
      <c r="G1695" t="s">
        <v>7701</v>
      </c>
    </row>
    <row r="1696" spans="1:7">
      <c r="A1696" t="s">
        <v>7700</v>
      </c>
      <c r="B1696" t="s">
        <v>2710</v>
      </c>
      <c r="C1696">
        <v>50</v>
      </c>
      <c r="E1696" s="79">
        <v>43509</v>
      </c>
      <c r="G1696" t="s">
        <v>7701</v>
      </c>
    </row>
    <row r="1697" spans="1:7">
      <c r="A1697" t="s">
        <v>7700</v>
      </c>
      <c r="B1697" t="s">
        <v>5193</v>
      </c>
      <c r="C1697">
        <v>50</v>
      </c>
      <c r="E1697" s="79">
        <v>43509</v>
      </c>
      <c r="G1697" t="s">
        <v>7701</v>
      </c>
    </row>
    <row r="1698" spans="1:7">
      <c r="A1698" t="s">
        <v>7700</v>
      </c>
      <c r="B1698" t="s">
        <v>5194</v>
      </c>
      <c r="C1698">
        <v>50</v>
      </c>
      <c r="E1698" s="79">
        <v>43509</v>
      </c>
      <c r="G1698" t="s">
        <v>7701</v>
      </c>
    </row>
    <row r="1699" spans="1:7">
      <c r="A1699" t="s">
        <v>7700</v>
      </c>
      <c r="B1699" t="s">
        <v>5195</v>
      </c>
      <c r="C1699">
        <v>50</v>
      </c>
      <c r="E1699" s="79">
        <v>43509</v>
      </c>
      <c r="G1699" t="s">
        <v>7701</v>
      </c>
    </row>
    <row r="1700" spans="1:7">
      <c r="A1700" t="s">
        <v>7700</v>
      </c>
      <c r="B1700" t="s">
        <v>2714</v>
      </c>
      <c r="C1700">
        <v>50</v>
      </c>
      <c r="E1700" s="79">
        <v>43509</v>
      </c>
      <c r="G1700" t="s">
        <v>7701</v>
      </c>
    </row>
    <row r="1701" spans="1:7">
      <c r="A1701" t="s">
        <v>7700</v>
      </c>
      <c r="B1701" t="s">
        <v>2716</v>
      </c>
      <c r="C1701">
        <v>50</v>
      </c>
      <c r="E1701" s="79">
        <v>43509</v>
      </c>
      <c r="G1701" t="s">
        <v>7701</v>
      </c>
    </row>
    <row r="1702" spans="1:7">
      <c r="A1702" t="s">
        <v>7700</v>
      </c>
      <c r="B1702" t="s">
        <v>5197</v>
      </c>
      <c r="C1702">
        <v>50</v>
      </c>
      <c r="E1702" s="79">
        <v>43509</v>
      </c>
      <c r="G1702" t="s">
        <v>7701</v>
      </c>
    </row>
    <row r="1703" spans="1:7">
      <c r="A1703" t="s">
        <v>7700</v>
      </c>
      <c r="B1703" t="s">
        <v>5199</v>
      </c>
      <c r="C1703">
        <v>50</v>
      </c>
      <c r="E1703" s="79">
        <v>43509</v>
      </c>
      <c r="G1703" t="s">
        <v>7701</v>
      </c>
    </row>
    <row r="1704" spans="1:7">
      <c r="A1704" t="s">
        <v>7700</v>
      </c>
      <c r="B1704" t="s">
        <v>2719</v>
      </c>
      <c r="C1704">
        <v>50</v>
      </c>
      <c r="E1704" s="79">
        <v>43509</v>
      </c>
      <c r="G1704" t="s">
        <v>7701</v>
      </c>
    </row>
    <row r="1705" spans="1:7">
      <c r="A1705" t="s">
        <v>7700</v>
      </c>
      <c r="B1705" t="s">
        <v>2721</v>
      </c>
      <c r="C1705">
        <v>50</v>
      </c>
      <c r="E1705" s="79">
        <v>43509</v>
      </c>
      <c r="G1705" t="s">
        <v>7701</v>
      </c>
    </row>
    <row r="1706" spans="1:7">
      <c r="A1706" t="s">
        <v>7700</v>
      </c>
      <c r="B1706" t="s">
        <v>2723</v>
      </c>
      <c r="C1706">
        <v>50</v>
      </c>
      <c r="E1706" s="79">
        <v>43509</v>
      </c>
      <c r="G1706" t="s">
        <v>7701</v>
      </c>
    </row>
    <row r="1707" spans="1:7">
      <c r="A1707" t="s">
        <v>7700</v>
      </c>
      <c r="B1707" t="s">
        <v>2725</v>
      </c>
      <c r="C1707">
        <v>50</v>
      </c>
      <c r="E1707" s="79">
        <v>43509</v>
      </c>
      <c r="G1707" t="s">
        <v>7701</v>
      </c>
    </row>
    <row r="1708" spans="1:7">
      <c r="A1708" t="s">
        <v>7700</v>
      </c>
      <c r="B1708" t="s">
        <v>2727</v>
      </c>
      <c r="C1708">
        <v>50</v>
      </c>
      <c r="E1708" s="79">
        <v>43509</v>
      </c>
      <c r="G1708" t="s">
        <v>7701</v>
      </c>
    </row>
    <row r="1709" spans="1:7">
      <c r="A1709" t="s">
        <v>7700</v>
      </c>
      <c r="B1709" t="s">
        <v>8257</v>
      </c>
      <c r="C1709">
        <v>50</v>
      </c>
      <c r="E1709" s="79">
        <v>43509</v>
      </c>
      <c r="G1709" t="s">
        <v>7701</v>
      </c>
    </row>
    <row r="1710" spans="1:7">
      <c r="A1710" t="s">
        <v>7700</v>
      </c>
      <c r="B1710" t="s">
        <v>8261</v>
      </c>
      <c r="C1710">
        <v>50</v>
      </c>
      <c r="E1710" s="79">
        <v>43509</v>
      </c>
      <c r="G1710" t="s">
        <v>7701</v>
      </c>
    </row>
    <row r="1711" spans="1:7">
      <c r="A1711" t="s">
        <v>7700</v>
      </c>
      <c r="B1711" t="s">
        <v>5200</v>
      </c>
      <c r="C1711">
        <v>50</v>
      </c>
      <c r="E1711" s="79">
        <v>43509</v>
      </c>
      <c r="G1711" t="s">
        <v>7701</v>
      </c>
    </row>
    <row r="1712" spans="1:7">
      <c r="A1712" t="s">
        <v>7700</v>
      </c>
      <c r="B1712" t="s">
        <v>2730</v>
      </c>
      <c r="C1712">
        <v>50</v>
      </c>
      <c r="E1712" s="79">
        <v>43509</v>
      </c>
      <c r="G1712" t="s">
        <v>7701</v>
      </c>
    </row>
    <row r="1713" spans="1:7">
      <c r="A1713" t="s">
        <v>7700</v>
      </c>
      <c r="B1713" t="s">
        <v>5202</v>
      </c>
      <c r="C1713">
        <v>50</v>
      </c>
      <c r="E1713" s="79">
        <v>43509</v>
      </c>
      <c r="G1713" t="s">
        <v>7701</v>
      </c>
    </row>
    <row r="1714" spans="1:7">
      <c r="A1714" t="s">
        <v>7700</v>
      </c>
      <c r="B1714" t="s">
        <v>2731</v>
      </c>
      <c r="C1714">
        <v>50</v>
      </c>
      <c r="E1714" s="79">
        <v>43509</v>
      </c>
      <c r="G1714" t="s">
        <v>7701</v>
      </c>
    </row>
    <row r="1715" spans="1:7">
      <c r="A1715" t="s">
        <v>7700</v>
      </c>
      <c r="B1715" t="s">
        <v>5205</v>
      </c>
      <c r="C1715">
        <v>50</v>
      </c>
      <c r="E1715" s="79">
        <v>43509</v>
      </c>
      <c r="G1715" t="s">
        <v>7701</v>
      </c>
    </row>
    <row r="1716" spans="1:7">
      <c r="A1716" t="s">
        <v>7700</v>
      </c>
      <c r="B1716" t="s">
        <v>2733</v>
      </c>
      <c r="C1716">
        <v>50</v>
      </c>
      <c r="E1716" s="79">
        <v>43509</v>
      </c>
      <c r="G1716" t="s">
        <v>7701</v>
      </c>
    </row>
    <row r="1717" spans="1:7">
      <c r="A1717" t="s">
        <v>7700</v>
      </c>
      <c r="B1717" t="s">
        <v>2734</v>
      </c>
      <c r="C1717">
        <v>50</v>
      </c>
      <c r="E1717" s="79">
        <v>43509</v>
      </c>
      <c r="G1717" t="s">
        <v>7701</v>
      </c>
    </row>
    <row r="1718" spans="1:7">
      <c r="A1718" t="s">
        <v>7700</v>
      </c>
      <c r="B1718" t="s">
        <v>2735</v>
      </c>
      <c r="C1718">
        <v>50</v>
      </c>
      <c r="E1718" s="79">
        <v>43509</v>
      </c>
      <c r="G1718" t="s">
        <v>7701</v>
      </c>
    </row>
    <row r="1719" spans="1:7">
      <c r="A1719" t="s">
        <v>7700</v>
      </c>
      <c r="B1719" t="s">
        <v>2737</v>
      </c>
      <c r="C1719">
        <v>50</v>
      </c>
      <c r="E1719" s="79">
        <v>43509</v>
      </c>
      <c r="G1719" t="s">
        <v>7701</v>
      </c>
    </row>
    <row r="1720" spans="1:7">
      <c r="A1720" t="s">
        <v>7700</v>
      </c>
      <c r="B1720" t="s">
        <v>2738</v>
      </c>
      <c r="C1720">
        <v>50</v>
      </c>
      <c r="E1720" s="79">
        <v>43509</v>
      </c>
      <c r="G1720" t="s">
        <v>7701</v>
      </c>
    </row>
    <row r="1721" spans="1:7">
      <c r="A1721" t="s">
        <v>7700</v>
      </c>
      <c r="B1721" t="s">
        <v>5209</v>
      </c>
      <c r="C1721">
        <v>50</v>
      </c>
      <c r="E1721" s="79">
        <v>43509</v>
      </c>
      <c r="G1721" t="s">
        <v>7701</v>
      </c>
    </row>
    <row r="1722" spans="1:7">
      <c r="A1722" t="s">
        <v>7700</v>
      </c>
      <c r="B1722" t="s">
        <v>5211</v>
      </c>
      <c r="C1722">
        <v>50</v>
      </c>
      <c r="E1722" s="79">
        <v>43509</v>
      </c>
      <c r="G1722" t="s">
        <v>7701</v>
      </c>
    </row>
    <row r="1723" spans="1:7">
      <c r="A1723" t="s">
        <v>7700</v>
      </c>
      <c r="B1723" t="s">
        <v>5213</v>
      </c>
      <c r="C1723">
        <v>50</v>
      </c>
      <c r="E1723" s="79">
        <v>43509</v>
      </c>
      <c r="G1723" t="s">
        <v>7701</v>
      </c>
    </row>
    <row r="1724" spans="1:7">
      <c r="A1724" t="s">
        <v>7700</v>
      </c>
      <c r="B1724" t="s">
        <v>5215</v>
      </c>
      <c r="C1724">
        <v>50</v>
      </c>
      <c r="E1724" s="79">
        <v>43509</v>
      </c>
      <c r="G1724" t="s">
        <v>7701</v>
      </c>
    </row>
    <row r="1725" spans="1:7">
      <c r="A1725" t="s">
        <v>7700</v>
      </c>
      <c r="B1725" t="s">
        <v>5217</v>
      </c>
      <c r="C1725">
        <v>50</v>
      </c>
      <c r="E1725" s="79">
        <v>43509</v>
      </c>
      <c r="G1725" t="s">
        <v>7701</v>
      </c>
    </row>
    <row r="1726" spans="1:7">
      <c r="A1726" t="s">
        <v>7700</v>
      </c>
      <c r="B1726" t="s">
        <v>5219</v>
      </c>
      <c r="C1726">
        <v>50</v>
      </c>
      <c r="E1726" s="79">
        <v>43509</v>
      </c>
      <c r="G1726" t="s">
        <v>7701</v>
      </c>
    </row>
    <row r="1727" spans="1:7">
      <c r="A1727" t="s">
        <v>7700</v>
      </c>
      <c r="B1727" t="s">
        <v>2934</v>
      </c>
      <c r="C1727">
        <v>0</v>
      </c>
      <c r="E1727" s="79">
        <v>43509</v>
      </c>
      <c r="G1727" t="s">
        <v>7701</v>
      </c>
    </row>
    <row r="1728" spans="1:7">
      <c r="A1728" t="s">
        <v>7700</v>
      </c>
      <c r="B1728" t="s">
        <v>2935</v>
      </c>
      <c r="C1728">
        <v>50</v>
      </c>
      <c r="E1728" s="79">
        <v>43509</v>
      </c>
      <c r="G1728" t="s">
        <v>7701</v>
      </c>
    </row>
    <row r="1729" spans="1:7">
      <c r="A1729" t="s">
        <v>7700</v>
      </c>
      <c r="B1729" t="s">
        <v>2936</v>
      </c>
      <c r="C1729">
        <v>0</v>
      </c>
      <c r="E1729" s="79">
        <v>43509</v>
      </c>
      <c r="G1729" t="s">
        <v>7701</v>
      </c>
    </row>
    <row r="1730" spans="1:7">
      <c r="A1730" t="s">
        <v>7700</v>
      </c>
      <c r="B1730" t="s">
        <v>2937</v>
      </c>
      <c r="C1730">
        <v>50</v>
      </c>
      <c r="E1730" s="79">
        <v>43509</v>
      </c>
      <c r="G1730" t="s">
        <v>7701</v>
      </c>
    </row>
    <row r="1731" spans="1:7">
      <c r="A1731" t="s">
        <v>7700</v>
      </c>
      <c r="B1731" t="s">
        <v>2938</v>
      </c>
      <c r="C1731">
        <v>0</v>
      </c>
      <c r="E1731" s="79">
        <v>43509</v>
      </c>
      <c r="G1731" t="s">
        <v>7701</v>
      </c>
    </row>
    <row r="1732" spans="1:7">
      <c r="A1732" t="s">
        <v>7700</v>
      </c>
      <c r="B1732" t="s">
        <v>2939</v>
      </c>
      <c r="C1732">
        <v>50</v>
      </c>
      <c r="E1732" s="79">
        <v>43509</v>
      </c>
      <c r="G1732" t="s">
        <v>7701</v>
      </c>
    </row>
    <row r="1733" spans="1:7">
      <c r="A1733" t="s">
        <v>7700</v>
      </c>
      <c r="B1733" t="s">
        <v>2940</v>
      </c>
      <c r="C1733">
        <v>50</v>
      </c>
      <c r="E1733" s="79">
        <v>43509</v>
      </c>
      <c r="G1733" t="s">
        <v>7701</v>
      </c>
    </row>
    <row r="1734" spans="1:7">
      <c r="A1734" t="s">
        <v>7700</v>
      </c>
      <c r="B1734" t="s">
        <v>2941</v>
      </c>
      <c r="C1734">
        <v>0</v>
      </c>
      <c r="E1734" s="79">
        <v>43509</v>
      </c>
      <c r="G1734" t="s">
        <v>7701</v>
      </c>
    </row>
    <row r="1735" spans="1:7">
      <c r="A1735" t="s">
        <v>7700</v>
      </c>
      <c r="B1735" t="s">
        <v>2942</v>
      </c>
      <c r="C1735">
        <v>50</v>
      </c>
      <c r="E1735" s="79">
        <v>43509</v>
      </c>
      <c r="G1735" t="s">
        <v>7701</v>
      </c>
    </row>
    <row r="1736" spans="1:7">
      <c r="A1736" t="s">
        <v>7700</v>
      </c>
      <c r="B1736" t="s">
        <v>2943</v>
      </c>
      <c r="C1736">
        <v>50</v>
      </c>
      <c r="E1736" s="79">
        <v>43509</v>
      </c>
      <c r="G1736" t="s">
        <v>7701</v>
      </c>
    </row>
    <row r="1737" spans="1:7">
      <c r="A1737" t="s">
        <v>7700</v>
      </c>
      <c r="B1737" t="s">
        <v>2944</v>
      </c>
      <c r="C1737">
        <v>50</v>
      </c>
      <c r="E1737" s="79">
        <v>43509</v>
      </c>
      <c r="G1737" t="s">
        <v>7701</v>
      </c>
    </row>
    <row r="1738" spans="1:7">
      <c r="A1738" t="s">
        <v>7700</v>
      </c>
      <c r="B1738" t="s">
        <v>2945</v>
      </c>
      <c r="C1738">
        <v>50</v>
      </c>
      <c r="E1738" s="79">
        <v>43509</v>
      </c>
      <c r="G1738" t="s">
        <v>7701</v>
      </c>
    </row>
    <row r="1739" spans="1:7">
      <c r="A1739" t="s">
        <v>7700</v>
      </c>
      <c r="B1739" t="s">
        <v>2946</v>
      </c>
      <c r="C1739">
        <v>0</v>
      </c>
      <c r="E1739" s="79">
        <v>43509</v>
      </c>
      <c r="G1739" t="s">
        <v>7701</v>
      </c>
    </row>
    <row r="1740" spans="1:7">
      <c r="A1740" t="s">
        <v>7700</v>
      </c>
      <c r="B1740" t="s">
        <v>2947</v>
      </c>
      <c r="C1740">
        <v>0</v>
      </c>
      <c r="E1740" s="79">
        <v>43509</v>
      </c>
      <c r="G1740" t="s">
        <v>7701</v>
      </c>
    </row>
    <row r="1741" spans="1:7">
      <c r="A1741" t="s">
        <v>7700</v>
      </c>
      <c r="B1741" t="s">
        <v>2948</v>
      </c>
      <c r="C1741">
        <v>0</v>
      </c>
      <c r="E1741" s="79">
        <v>43509</v>
      </c>
      <c r="G1741" t="s">
        <v>7701</v>
      </c>
    </row>
    <row r="1742" spans="1:7">
      <c r="A1742" t="s">
        <v>7700</v>
      </c>
      <c r="B1742" t="s">
        <v>2949</v>
      </c>
      <c r="C1742">
        <v>0</v>
      </c>
      <c r="E1742" s="79">
        <v>43509</v>
      </c>
      <c r="G1742" t="s">
        <v>7701</v>
      </c>
    </row>
    <row r="1743" spans="1:7">
      <c r="A1743" t="s">
        <v>7700</v>
      </c>
      <c r="B1743" t="s">
        <v>2950</v>
      </c>
      <c r="C1743">
        <v>50</v>
      </c>
      <c r="E1743" s="79">
        <v>43509</v>
      </c>
      <c r="G1743" t="s">
        <v>7701</v>
      </c>
    </row>
    <row r="1744" spans="1:7">
      <c r="A1744" t="s">
        <v>7700</v>
      </c>
      <c r="B1744" t="s">
        <v>2951</v>
      </c>
      <c r="C1744">
        <v>50</v>
      </c>
      <c r="E1744" s="79">
        <v>43509</v>
      </c>
      <c r="G1744" t="s">
        <v>7701</v>
      </c>
    </row>
    <row r="1745" spans="1:7">
      <c r="A1745" t="s">
        <v>7700</v>
      </c>
      <c r="B1745" t="s">
        <v>2952</v>
      </c>
      <c r="C1745">
        <v>50</v>
      </c>
      <c r="E1745" s="79">
        <v>43509</v>
      </c>
      <c r="G1745" t="s">
        <v>7701</v>
      </c>
    </row>
    <row r="1746" spans="1:7">
      <c r="A1746" t="s">
        <v>7700</v>
      </c>
      <c r="B1746" t="s">
        <v>2953</v>
      </c>
      <c r="C1746">
        <v>50</v>
      </c>
      <c r="E1746" s="79">
        <v>43509</v>
      </c>
      <c r="G1746" t="s">
        <v>7701</v>
      </c>
    </row>
    <row r="1747" spans="1:7">
      <c r="A1747" t="s">
        <v>7700</v>
      </c>
      <c r="B1747" t="s">
        <v>2954</v>
      </c>
      <c r="C1747">
        <v>50</v>
      </c>
      <c r="E1747" s="79">
        <v>43509</v>
      </c>
      <c r="G1747" t="s">
        <v>7701</v>
      </c>
    </row>
    <row r="1748" spans="1:7">
      <c r="A1748" t="s">
        <v>7700</v>
      </c>
      <c r="B1748" t="s">
        <v>2955</v>
      </c>
      <c r="C1748">
        <v>1</v>
      </c>
      <c r="E1748" s="79">
        <v>43509</v>
      </c>
      <c r="G1748" t="s">
        <v>7701</v>
      </c>
    </row>
    <row r="1749" spans="1:7">
      <c r="A1749" t="s">
        <v>7700</v>
      </c>
      <c r="B1749" t="s">
        <v>2956</v>
      </c>
      <c r="C1749">
        <v>50</v>
      </c>
      <c r="E1749" s="79">
        <v>43509</v>
      </c>
      <c r="G1749" t="s">
        <v>7701</v>
      </c>
    </row>
    <row r="1750" spans="1:7">
      <c r="A1750" t="s">
        <v>7700</v>
      </c>
      <c r="B1750" t="s">
        <v>2957</v>
      </c>
      <c r="C1750">
        <v>50</v>
      </c>
      <c r="E1750" s="79">
        <v>43509</v>
      </c>
      <c r="G1750" t="s">
        <v>7701</v>
      </c>
    </row>
    <row r="1751" spans="1:7">
      <c r="A1751" t="s">
        <v>7700</v>
      </c>
      <c r="B1751" t="s">
        <v>2958</v>
      </c>
      <c r="C1751">
        <v>50</v>
      </c>
      <c r="E1751" s="79">
        <v>43509</v>
      </c>
      <c r="G1751" t="s">
        <v>7701</v>
      </c>
    </row>
    <row r="1752" spans="1:7">
      <c r="A1752" t="s">
        <v>7700</v>
      </c>
      <c r="B1752" t="s">
        <v>2959</v>
      </c>
      <c r="C1752">
        <v>50</v>
      </c>
      <c r="E1752" s="79">
        <v>43509</v>
      </c>
      <c r="G1752" t="s">
        <v>7701</v>
      </c>
    </row>
    <row r="1753" spans="1:7">
      <c r="A1753" t="s">
        <v>7700</v>
      </c>
      <c r="B1753" t="s">
        <v>2960</v>
      </c>
      <c r="C1753">
        <v>50</v>
      </c>
      <c r="E1753" s="79">
        <v>43509</v>
      </c>
      <c r="G1753" t="s">
        <v>7701</v>
      </c>
    </row>
    <row r="1754" spans="1:7">
      <c r="A1754" t="s">
        <v>7700</v>
      </c>
      <c r="B1754" t="s">
        <v>2961</v>
      </c>
      <c r="C1754">
        <v>0</v>
      </c>
      <c r="E1754" s="79">
        <v>43509</v>
      </c>
      <c r="G1754" t="s">
        <v>7701</v>
      </c>
    </row>
    <row r="1755" spans="1:7">
      <c r="A1755" t="s">
        <v>7700</v>
      </c>
      <c r="B1755" t="s">
        <v>2962</v>
      </c>
      <c r="C1755">
        <v>50</v>
      </c>
      <c r="E1755" s="79">
        <v>43509</v>
      </c>
      <c r="G1755" t="s">
        <v>7701</v>
      </c>
    </row>
    <row r="1756" spans="1:7">
      <c r="A1756" t="s">
        <v>7700</v>
      </c>
      <c r="B1756" t="s">
        <v>2963</v>
      </c>
      <c r="C1756">
        <v>50</v>
      </c>
      <c r="E1756" s="79">
        <v>43509</v>
      </c>
      <c r="G1756" t="s">
        <v>7701</v>
      </c>
    </row>
    <row r="1757" spans="1:7">
      <c r="A1757" t="s">
        <v>7700</v>
      </c>
      <c r="B1757" t="s">
        <v>2964</v>
      </c>
      <c r="C1757">
        <v>50</v>
      </c>
      <c r="E1757" s="79">
        <v>43509</v>
      </c>
      <c r="G1757" t="s">
        <v>7701</v>
      </c>
    </row>
    <row r="1758" spans="1:7">
      <c r="A1758" t="s">
        <v>7700</v>
      </c>
      <c r="B1758" t="s">
        <v>2965</v>
      </c>
      <c r="C1758">
        <v>0</v>
      </c>
      <c r="E1758" s="79">
        <v>43509</v>
      </c>
      <c r="G1758" t="s">
        <v>7701</v>
      </c>
    </row>
    <row r="1759" spans="1:7">
      <c r="A1759" t="s">
        <v>7700</v>
      </c>
      <c r="B1759" t="s">
        <v>2966</v>
      </c>
      <c r="C1759">
        <v>50</v>
      </c>
      <c r="E1759" s="79">
        <v>43509</v>
      </c>
      <c r="G1759" t="s">
        <v>7701</v>
      </c>
    </row>
    <row r="1760" spans="1:7">
      <c r="A1760" t="s">
        <v>7700</v>
      </c>
      <c r="B1760" t="s">
        <v>2967</v>
      </c>
      <c r="C1760">
        <v>0</v>
      </c>
      <c r="E1760" s="79">
        <v>43509</v>
      </c>
      <c r="G1760" t="s">
        <v>7701</v>
      </c>
    </row>
    <row r="1761" spans="1:7">
      <c r="A1761" t="s">
        <v>7700</v>
      </c>
      <c r="B1761" t="s">
        <v>2968</v>
      </c>
      <c r="C1761">
        <v>50</v>
      </c>
      <c r="E1761" s="79">
        <v>43509</v>
      </c>
      <c r="G1761" t="s">
        <v>7701</v>
      </c>
    </row>
    <row r="1762" spans="1:7">
      <c r="A1762" t="s">
        <v>7700</v>
      </c>
      <c r="B1762" t="s">
        <v>2969</v>
      </c>
      <c r="C1762">
        <v>50</v>
      </c>
      <c r="E1762" s="79">
        <v>43509</v>
      </c>
      <c r="G1762" t="s">
        <v>7701</v>
      </c>
    </row>
    <row r="1763" spans="1:7">
      <c r="A1763" t="s">
        <v>7700</v>
      </c>
      <c r="B1763" t="s">
        <v>2970</v>
      </c>
      <c r="C1763">
        <v>50</v>
      </c>
      <c r="E1763" s="79">
        <v>43509</v>
      </c>
      <c r="G1763" t="s">
        <v>7701</v>
      </c>
    </row>
    <row r="1764" spans="1:7">
      <c r="A1764" t="s">
        <v>7700</v>
      </c>
      <c r="B1764" t="s">
        <v>2971</v>
      </c>
      <c r="C1764">
        <v>50</v>
      </c>
      <c r="E1764" s="79">
        <v>43509</v>
      </c>
      <c r="G1764" t="s">
        <v>7701</v>
      </c>
    </row>
    <row r="1765" spans="1:7">
      <c r="A1765" t="s">
        <v>7700</v>
      </c>
      <c r="B1765" t="s">
        <v>2972</v>
      </c>
      <c r="C1765">
        <v>50</v>
      </c>
      <c r="E1765" s="79">
        <v>43509</v>
      </c>
      <c r="G1765" t="s">
        <v>7701</v>
      </c>
    </row>
    <row r="1766" spans="1:7">
      <c r="A1766" t="s">
        <v>7700</v>
      </c>
      <c r="B1766" t="s">
        <v>2973</v>
      </c>
      <c r="C1766">
        <v>50</v>
      </c>
      <c r="E1766" s="79">
        <v>43509</v>
      </c>
      <c r="G1766" t="s">
        <v>7701</v>
      </c>
    </row>
    <row r="1767" spans="1:7">
      <c r="A1767" t="s">
        <v>7700</v>
      </c>
      <c r="B1767" t="s">
        <v>2974</v>
      </c>
      <c r="C1767">
        <v>0</v>
      </c>
      <c r="E1767" s="79">
        <v>43509</v>
      </c>
      <c r="G1767" t="s">
        <v>7701</v>
      </c>
    </row>
    <row r="1768" spans="1:7">
      <c r="A1768" t="s">
        <v>7700</v>
      </c>
      <c r="B1768" t="s">
        <v>2975</v>
      </c>
      <c r="C1768">
        <v>50</v>
      </c>
      <c r="E1768" s="79">
        <v>43509</v>
      </c>
      <c r="G1768" t="s">
        <v>7701</v>
      </c>
    </row>
    <row r="1769" spans="1:7">
      <c r="A1769" t="s">
        <v>7700</v>
      </c>
      <c r="B1769" t="s">
        <v>2976</v>
      </c>
      <c r="C1769">
        <v>50</v>
      </c>
      <c r="E1769" s="79">
        <v>43509</v>
      </c>
      <c r="G1769" t="s">
        <v>7701</v>
      </c>
    </row>
    <row r="1770" spans="1:7">
      <c r="A1770" t="s">
        <v>7700</v>
      </c>
      <c r="B1770" t="s">
        <v>2977</v>
      </c>
      <c r="C1770">
        <v>50</v>
      </c>
      <c r="E1770" s="79">
        <v>43509</v>
      </c>
      <c r="G1770" t="s">
        <v>7701</v>
      </c>
    </row>
    <row r="1771" spans="1:7">
      <c r="A1771" t="s">
        <v>7700</v>
      </c>
      <c r="B1771" t="s">
        <v>2978</v>
      </c>
      <c r="C1771">
        <v>50</v>
      </c>
      <c r="E1771" s="79">
        <v>43509</v>
      </c>
      <c r="G1771" t="s">
        <v>7701</v>
      </c>
    </row>
    <row r="1772" spans="1:7">
      <c r="A1772" t="s">
        <v>7700</v>
      </c>
      <c r="B1772" t="s">
        <v>2979</v>
      </c>
      <c r="C1772">
        <v>50</v>
      </c>
      <c r="E1772" s="79">
        <v>43509</v>
      </c>
      <c r="G1772" t="s">
        <v>7701</v>
      </c>
    </row>
    <row r="1773" spans="1:7">
      <c r="A1773" t="s">
        <v>7700</v>
      </c>
      <c r="B1773" t="s">
        <v>2980</v>
      </c>
      <c r="C1773">
        <v>0</v>
      </c>
      <c r="E1773" s="79">
        <v>43509</v>
      </c>
      <c r="G1773" t="s">
        <v>7701</v>
      </c>
    </row>
    <row r="1774" spans="1:7">
      <c r="A1774" t="s">
        <v>7700</v>
      </c>
      <c r="B1774" t="s">
        <v>2981</v>
      </c>
      <c r="C1774">
        <v>50</v>
      </c>
      <c r="E1774" s="79">
        <v>43509</v>
      </c>
      <c r="G1774" t="s">
        <v>7701</v>
      </c>
    </row>
    <row r="1775" spans="1:7">
      <c r="A1775" t="s">
        <v>7700</v>
      </c>
      <c r="B1775" t="s">
        <v>2982</v>
      </c>
      <c r="C1775">
        <v>50</v>
      </c>
      <c r="E1775" s="79">
        <v>43509</v>
      </c>
      <c r="G1775" t="s">
        <v>7701</v>
      </c>
    </row>
    <row r="1776" spans="1:7">
      <c r="A1776" t="s">
        <v>7700</v>
      </c>
      <c r="B1776" t="s">
        <v>2983</v>
      </c>
      <c r="C1776">
        <v>50</v>
      </c>
      <c r="E1776" s="79">
        <v>43509</v>
      </c>
      <c r="G1776" t="s">
        <v>7701</v>
      </c>
    </row>
    <row r="1777" spans="1:7">
      <c r="A1777" t="s">
        <v>7700</v>
      </c>
      <c r="B1777" t="s">
        <v>2984</v>
      </c>
      <c r="C1777">
        <v>50</v>
      </c>
      <c r="E1777" s="79">
        <v>43509</v>
      </c>
      <c r="G1777" t="s">
        <v>7701</v>
      </c>
    </row>
    <row r="1778" spans="1:7">
      <c r="A1778" t="s">
        <v>7700</v>
      </c>
      <c r="B1778" t="s">
        <v>2985</v>
      </c>
      <c r="C1778">
        <v>50</v>
      </c>
      <c r="E1778" s="79">
        <v>43509</v>
      </c>
      <c r="G1778" t="s">
        <v>7701</v>
      </c>
    </row>
    <row r="1779" spans="1:7">
      <c r="A1779" t="s">
        <v>7700</v>
      </c>
      <c r="B1779" t="s">
        <v>2986</v>
      </c>
      <c r="C1779">
        <v>50</v>
      </c>
      <c r="E1779" s="79">
        <v>43509</v>
      </c>
      <c r="G1779" t="s">
        <v>7701</v>
      </c>
    </row>
    <row r="1780" spans="1:7">
      <c r="A1780" t="s">
        <v>7700</v>
      </c>
      <c r="B1780" t="s">
        <v>2987</v>
      </c>
      <c r="C1780">
        <v>50</v>
      </c>
      <c r="E1780" s="79">
        <v>43509</v>
      </c>
      <c r="G1780" t="s">
        <v>7701</v>
      </c>
    </row>
    <row r="1781" spans="1:7">
      <c r="A1781" t="s">
        <v>7700</v>
      </c>
      <c r="B1781" t="s">
        <v>2988</v>
      </c>
      <c r="C1781">
        <v>50</v>
      </c>
      <c r="E1781" s="79">
        <v>43509</v>
      </c>
      <c r="G1781" t="s">
        <v>7701</v>
      </c>
    </row>
    <row r="1782" spans="1:7">
      <c r="A1782" t="s">
        <v>7700</v>
      </c>
      <c r="B1782" t="s">
        <v>2989</v>
      </c>
      <c r="C1782">
        <v>50</v>
      </c>
      <c r="E1782" s="79">
        <v>43509</v>
      </c>
      <c r="G1782" t="s">
        <v>7701</v>
      </c>
    </row>
    <row r="1783" spans="1:7">
      <c r="A1783" t="s">
        <v>7700</v>
      </c>
      <c r="B1783" t="s">
        <v>2990</v>
      </c>
      <c r="C1783">
        <v>0</v>
      </c>
      <c r="E1783" s="79">
        <v>43509</v>
      </c>
      <c r="G1783" t="s">
        <v>7701</v>
      </c>
    </row>
    <row r="1784" spans="1:7">
      <c r="A1784" t="s">
        <v>7700</v>
      </c>
      <c r="B1784" t="s">
        <v>2991</v>
      </c>
      <c r="C1784">
        <v>50</v>
      </c>
      <c r="E1784" s="79">
        <v>43509</v>
      </c>
      <c r="G1784" t="s">
        <v>7701</v>
      </c>
    </row>
    <row r="1785" spans="1:7">
      <c r="A1785" t="s">
        <v>7700</v>
      </c>
      <c r="B1785" t="s">
        <v>2992</v>
      </c>
      <c r="C1785">
        <v>50</v>
      </c>
      <c r="E1785" s="79">
        <v>43509</v>
      </c>
      <c r="G1785" t="s">
        <v>7701</v>
      </c>
    </row>
    <row r="1786" spans="1:7">
      <c r="A1786" t="s">
        <v>7700</v>
      </c>
      <c r="B1786" t="s">
        <v>2993</v>
      </c>
      <c r="C1786">
        <v>0</v>
      </c>
      <c r="E1786" s="79">
        <v>43509</v>
      </c>
      <c r="G1786" t="s">
        <v>7701</v>
      </c>
    </row>
    <row r="1787" spans="1:7">
      <c r="A1787" t="s">
        <v>7700</v>
      </c>
      <c r="B1787" t="s">
        <v>2994</v>
      </c>
      <c r="C1787">
        <v>50</v>
      </c>
      <c r="E1787" s="79">
        <v>43509</v>
      </c>
      <c r="G1787" t="s">
        <v>7701</v>
      </c>
    </row>
    <row r="1788" spans="1:7">
      <c r="A1788" t="s">
        <v>7700</v>
      </c>
      <c r="B1788" t="s">
        <v>2995</v>
      </c>
      <c r="C1788">
        <v>50</v>
      </c>
      <c r="E1788" s="79">
        <v>43509</v>
      </c>
      <c r="G1788" t="s">
        <v>7701</v>
      </c>
    </row>
    <row r="1789" spans="1:7">
      <c r="A1789" t="s">
        <v>7700</v>
      </c>
      <c r="B1789" t="s">
        <v>3055</v>
      </c>
      <c r="C1789">
        <v>0</v>
      </c>
      <c r="E1789" s="79">
        <v>43509</v>
      </c>
      <c r="G1789" t="s">
        <v>7701</v>
      </c>
    </row>
    <row r="1790" spans="1:7">
      <c r="A1790" t="s">
        <v>7700</v>
      </c>
      <c r="B1790" t="s">
        <v>3056</v>
      </c>
      <c r="C1790">
        <v>50</v>
      </c>
      <c r="E1790" s="79">
        <v>43509</v>
      </c>
      <c r="G1790" t="s">
        <v>7701</v>
      </c>
    </row>
    <row r="1791" spans="1:7">
      <c r="A1791" t="s">
        <v>7700</v>
      </c>
      <c r="B1791" t="s">
        <v>3057</v>
      </c>
      <c r="C1791">
        <v>0</v>
      </c>
      <c r="E1791" s="79">
        <v>43509</v>
      </c>
      <c r="G1791" t="s">
        <v>7701</v>
      </c>
    </row>
    <row r="1792" spans="1:7">
      <c r="A1792" t="s">
        <v>7700</v>
      </c>
      <c r="B1792" t="s">
        <v>3058</v>
      </c>
      <c r="C1792">
        <v>50</v>
      </c>
      <c r="E1792" s="79">
        <v>43509</v>
      </c>
      <c r="G1792" t="s">
        <v>7701</v>
      </c>
    </row>
    <row r="1793" spans="1:7">
      <c r="A1793" t="s">
        <v>7700</v>
      </c>
      <c r="B1793" t="s">
        <v>3059</v>
      </c>
      <c r="C1793">
        <v>0</v>
      </c>
      <c r="E1793" s="79">
        <v>43509</v>
      </c>
      <c r="G1793" t="s">
        <v>7701</v>
      </c>
    </row>
    <row r="1794" spans="1:7">
      <c r="A1794" t="s">
        <v>7700</v>
      </c>
      <c r="B1794" t="s">
        <v>3060</v>
      </c>
      <c r="C1794">
        <v>50</v>
      </c>
      <c r="E1794" s="79">
        <v>43509</v>
      </c>
      <c r="G1794" t="s">
        <v>7701</v>
      </c>
    </row>
    <row r="1795" spans="1:7">
      <c r="A1795" t="s">
        <v>7700</v>
      </c>
      <c r="B1795" t="s">
        <v>3061</v>
      </c>
      <c r="C1795">
        <v>50</v>
      </c>
      <c r="E1795" s="79">
        <v>43509</v>
      </c>
      <c r="G1795" t="s">
        <v>7701</v>
      </c>
    </row>
    <row r="1796" spans="1:7">
      <c r="A1796" t="s">
        <v>7700</v>
      </c>
      <c r="B1796" t="s">
        <v>3062</v>
      </c>
      <c r="C1796">
        <v>50</v>
      </c>
      <c r="E1796" s="79">
        <v>43509</v>
      </c>
      <c r="G1796" t="s">
        <v>7701</v>
      </c>
    </row>
    <row r="1797" spans="1:7">
      <c r="A1797" t="s">
        <v>7700</v>
      </c>
      <c r="B1797" t="s">
        <v>3063</v>
      </c>
      <c r="C1797">
        <v>50</v>
      </c>
      <c r="E1797" s="79">
        <v>43509</v>
      </c>
      <c r="G1797" t="s">
        <v>7701</v>
      </c>
    </row>
    <row r="1798" spans="1:7">
      <c r="A1798" t="s">
        <v>7700</v>
      </c>
      <c r="B1798" t="s">
        <v>3064</v>
      </c>
      <c r="C1798">
        <v>50</v>
      </c>
      <c r="E1798" s="79">
        <v>43509</v>
      </c>
      <c r="G1798" t="s">
        <v>7701</v>
      </c>
    </row>
    <row r="1799" spans="1:7">
      <c r="A1799" t="s">
        <v>7700</v>
      </c>
      <c r="B1799" t="s">
        <v>3065</v>
      </c>
      <c r="C1799">
        <v>50</v>
      </c>
      <c r="E1799" s="79">
        <v>43509</v>
      </c>
      <c r="G1799" t="s">
        <v>7701</v>
      </c>
    </row>
    <row r="1800" spans="1:7">
      <c r="A1800" t="s">
        <v>7700</v>
      </c>
      <c r="B1800" t="s">
        <v>3066</v>
      </c>
      <c r="C1800">
        <v>50</v>
      </c>
      <c r="E1800" s="79">
        <v>43509</v>
      </c>
      <c r="G1800" t="s">
        <v>7701</v>
      </c>
    </row>
    <row r="1801" spans="1:7">
      <c r="A1801" t="s">
        <v>7700</v>
      </c>
      <c r="B1801" t="s">
        <v>3067</v>
      </c>
      <c r="C1801">
        <v>50</v>
      </c>
      <c r="E1801" s="79">
        <v>43509</v>
      </c>
      <c r="G1801" t="s">
        <v>7701</v>
      </c>
    </row>
    <row r="1802" spans="1:7">
      <c r="A1802" t="s">
        <v>7700</v>
      </c>
      <c r="B1802" t="s">
        <v>3068</v>
      </c>
      <c r="C1802">
        <v>50</v>
      </c>
      <c r="E1802" s="79">
        <v>43509</v>
      </c>
      <c r="G1802" t="s">
        <v>7701</v>
      </c>
    </row>
    <row r="1803" spans="1:7">
      <c r="A1803" t="s">
        <v>7700</v>
      </c>
      <c r="B1803" t="s">
        <v>3069</v>
      </c>
      <c r="C1803">
        <v>50</v>
      </c>
      <c r="E1803" s="79">
        <v>43509</v>
      </c>
      <c r="G1803" t="s">
        <v>7701</v>
      </c>
    </row>
    <row r="1804" spans="1:7">
      <c r="A1804" t="s">
        <v>7700</v>
      </c>
      <c r="B1804" t="s">
        <v>3070</v>
      </c>
      <c r="C1804">
        <v>50</v>
      </c>
      <c r="E1804" s="79">
        <v>43509</v>
      </c>
      <c r="G1804" t="s">
        <v>7701</v>
      </c>
    </row>
    <row r="1805" spans="1:7">
      <c r="A1805" t="s">
        <v>7700</v>
      </c>
      <c r="B1805" t="s">
        <v>3071</v>
      </c>
      <c r="C1805">
        <v>0</v>
      </c>
      <c r="E1805" s="79">
        <v>43509</v>
      </c>
      <c r="G1805" t="s">
        <v>7701</v>
      </c>
    </row>
    <row r="1806" spans="1:7">
      <c r="A1806" t="s">
        <v>7700</v>
      </c>
      <c r="B1806" t="s">
        <v>3072</v>
      </c>
      <c r="C1806">
        <v>50</v>
      </c>
      <c r="E1806" s="79">
        <v>43509</v>
      </c>
      <c r="G1806" t="s">
        <v>7701</v>
      </c>
    </row>
    <row r="1807" spans="1:7">
      <c r="A1807" t="s">
        <v>7700</v>
      </c>
      <c r="B1807" t="s">
        <v>3073</v>
      </c>
      <c r="C1807">
        <v>50</v>
      </c>
      <c r="E1807" s="79">
        <v>43509</v>
      </c>
      <c r="G1807" t="s">
        <v>7701</v>
      </c>
    </row>
    <row r="1808" spans="1:7">
      <c r="A1808" t="s">
        <v>7700</v>
      </c>
      <c r="B1808" t="s">
        <v>3074</v>
      </c>
      <c r="C1808">
        <v>50</v>
      </c>
      <c r="E1808" s="79">
        <v>43509</v>
      </c>
      <c r="G1808" t="s">
        <v>7701</v>
      </c>
    </row>
    <row r="1809" spans="1:7">
      <c r="A1809" t="s">
        <v>7700</v>
      </c>
      <c r="B1809" t="s">
        <v>3075</v>
      </c>
      <c r="C1809">
        <v>0</v>
      </c>
      <c r="E1809" s="79">
        <v>43509</v>
      </c>
      <c r="G1809" t="s">
        <v>7701</v>
      </c>
    </row>
    <row r="1810" spans="1:7">
      <c r="A1810" t="s">
        <v>7700</v>
      </c>
      <c r="B1810" t="s">
        <v>3076</v>
      </c>
      <c r="C1810">
        <v>0</v>
      </c>
      <c r="E1810" s="79">
        <v>43509</v>
      </c>
      <c r="G1810" t="s">
        <v>7701</v>
      </c>
    </row>
    <row r="1811" spans="1:7">
      <c r="A1811" t="s">
        <v>7700</v>
      </c>
      <c r="B1811" t="s">
        <v>3077</v>
      </c>
      <c r="C1811">
        <v>50</v>
      </c>
      <c r="E1811" s="79">
        <v>43509</v>
      </c>
      <c r="G1811" t="s">
        <v>7701</v>
      </c>
    </row>
    <row r="1812" spans="1:7">
      <c r="A1812" t="s">
        <v>7700</v>
      </c>
      <c r="B1812" t="s">
        <v>3078</v>
      </c>
      <c r="C1812">
        <v>50</v>
      </c>
      <c r="E1812" s="79">
        <v>43509</v>
      </c>
      <c r="G1812" t="s">
        <v>7701</v>
      </c>
    </row>
    <row r="1813" spans="1:7">
      <c r="A1813" t="s">
        <v>7700</v>
      </c>
      <c r="B1813" t="s">
        <v>3079</v>
      </c>
      <c r="C1813">
        <v>0</v>
      </c>
      <c r="E1813" s="79">
        <v>43509</v>
      </c>
      <c r="G1813" t="s">
        <v>7701</v>
      </c>
    </row>
    <row r="1814" spans="1:7">
      <c r="A1814" t="s">
        <v>7700</v>
      </c>
      <c r="B1814" t="s">
        <v>3080</v>
      </c>
      <c r="C1814">
        <v>50</v>
      </c>
      <c r="E1814" s="79">
        <v>43509</v>
      </c>
      <c r="G1814" t="s">
        <v>7701</v>
      </c>
    </row>
    <row r="1815" spans="1:7">
      <c r="A1815" t="s">
        <v>7700</v>
      </c>
      <c r="B1815" t="s">
        <v>3081</v>
      </c>
      <c r="C1815">
        <v>50</v>
      </c>
      <c r="E1815" s="79">
        <v>43509</v>
      </c>
      <c r="G1815" t="s">
        <v>7701</v>
      </c>
    </row>
    <row r="1816" spans="1:7">
      <c r="A1816" t="s">
        <v>7700</v>
      </c>
      <c r="B1816" t="s">
        <v>3082</v>
      </c>
      <c r="C1816">
        <v>50</v>
      </c>
      <c r="E1816" s="79">
        <v>43509</v>
      </c>
      <c r="G1816" t="s">
        <v>7701</v>
      </c>
    </row>
    <row r="1817" spans="1:7">
      <c r="A1817" t="s">
        <v>7700</v>
      </c>
      <c r="B1817" t="s">
        <v>3083</v>
      </c>
      <c r="C1817">
        <v>0</v>
      </c>
      <c r="E1817" s="79">
        <v>43509</v>
      </c>
      <c r="G1817" t="s">
        <v>7701</v>
      </c>
    </row>
    <row r="1818" spans="1:7">
      <c r="A1818" t="s">
        <v>7700</v>
      </c>
      <c r="B1818" t="s">
        <v>3084</v>
      </c>
      <c r="C1818">
        <v>50</v>
      </c>
      <c r="E1818" s="79">
        <v>43509</v>
      </c>
      <c r="G1818" t="s">
        <v>7701</v>
      </c>
    </row>
    <row r="1819" spans="1:7">
      <c r="A1819" t="s">
        <v>7700</v>
      </c>
      <c r="B1819" t="s">
        <v>3085</v>
      </c>
      <c r="C1819">
        <v>50</v>
      </c>
      <c r="E1819" s="79">
        <v>43509</v>
      </c>
      <c r="G1819" t="s">
        <v>7701</v>
      </c>
    </row>
    <row r="1820" spans="1:7">
      <c r="A1820" t="s">
        <v>7700</v>
      </c>
      <c r="B1820" t="s">
        <v>3086</v>
      </c>
      <c r="C1820">
        <v>50</v>
      </c>
      <c r="E1820" s="79">
        <v>43509</v>
      </c>
      <c r="G1820" t="s">
        <v>7701</v>
      </c>
    </row>
    <row r="1821" spans="1:7">
      <c r="A1821" t="s">
        <v>7700</v>
      </c>
      <c r="B1821" t="s">
        <v>3087</v>
      </c>
      <c r="C1821">
        <v>0</v>
      </c>
      <c r="E1821" s="79">
        <v>43509</v>
      </c>
      <c r="G1821" t="s">
        <v>7701</v>
      </c>
    </row>
    <row r="1822" spans="1:7">
      <c r="A1822" t="s">
        <v>7700</v>
      </c>
      <c r="B1822" t="s">
        <v>3088</v>
      </c>
      <c r="C1822">
        <v>0</v>
      </c>
      <c r="E1822" s="79">
        <v>43509</v>
      </c>
      <c r="G1822" t="s">
        <v>7701</v>
      </c>
    </row>
    <row r="1823" spans="1:7">
      <c r="A1823" t="s">
        <v>7700</v>
      </c>
      <c r="B1823" t="s">
        <v>3089</v>
      </c>
      <c r="C1823">
        <v>50</v>
      </c>
      <c r="E1823" s="79">
        <v>43509</v>
      </c>
      <c r="G1823" t="s">
        <v>7701</v>
      </c>
    </row>
    <row r="1824" spans="1:7">
      <c r="A1824" t="s">
        <v>7700</v>
      </c>
      <c r="B1824" t="s">
        <v>3090</v>
      </c>
      <c r="C1824">
        <v>50</v>
      </c>
      <c r="E1824" s="79">
        <v>43509</v>
      </c>
      <c r="G1824" t="s">
        <v>7701</v>
      </c>
    </row>
    <row r="1825" spans="1:7">
      <c r="A1825" t="s">
        <v>7700</v>
      </c>
      <c r="B1825" t="s">
        <v>3091</v>
      </c>
      <c r="C1825">
        <v>0</v>
      </c>
      <c r="E1825" s="79">
        <v>43509</v>
      </c>
      <c r="G1825" t="s">
        <v>7701</v>
      </c>
    </row>
    <row r="1826" spans="1:7">
      <c r="A1826" t="s">
        <v>7700</v>
      </c>
      <c r="B1826" t="s">
        <v>3092</v>
      </c>
      <c r="C1826">
        <v>0</v>
      </c>
      <c r="E1826" s="79">
        <v>43509</v>
      </c>
      <c r="G1826" t="s">
        <v>7701</v>
      </c>
    </row>
    <row r="1827" spans="1:7">
      <c r="A1827" t="s">
        <v>7700</v>
      </c>
      <c r="B1827" t="s">
        <v>3093</v>
      </c>
      <c r="C1827">
        <v>50</v>
      </c>
      <c r="E1827" s="79">
        <v>43509</v>
      </c>
      <c r="G1827" t="s">
        <v>7701</v>
      </c>
    </row>
    <row r="1828" spans="1:7">
      <c r="A1828" t="s">
        <v>7700</v>
      </c>
      <c r="B1828" t="s">
        <v>3094</v>
      </c>
      <c r="C1828">
        <v>50</v>
      </c>
      <c r="E1828" s="79">
        <v>43509</v>
      </c>
      <c r="G1828" t="s">
        <v>7701</v>
      </c>
    </row>
    <row r="1829" spans="1:7">
      <c r="A1829" t="s">
        <v>7700</v>
      </c>
      <c r="B1829" t="s">
        <v>3095</v>
      </c>
      <c r="C1829">
        <v>50</v>
      </c>
      <c r="E1829" s="79">
        <v>43509</v>
      </c>
      <c r="G1829" t="s">
        <v>7701</v>
      </c>
    </row>
    <row r="1830" spans="1:7">
      <c r="A1830" t="s">
        <v>7700</v>
      </c>
      <c r="B1830" t="s">
        <v>3096</v>
      </c>
      <c r="C1830">
        <v>50</v>
      </c>
      <c r="E1830" s="79">
        <v>43509</v>
      </c>
      <c r="G1830" t="s">
        <v>7701</v>
      </c>
    </row>
    <row r="1831" spans="1:7">
      <c r="A1831" t="s">
        <v>7700</v>
      </c>
      <c r="B1831" t="s">
        <v>3097</v>
      </c>
      <c r="C1831">
        <v>50</v>
      </c>
      <c r="E1831" s="79">
        <v>43509</v>
      </c>
      <c r="G1831" t="s">
        <v>7701</v>
      </c>
    </row>
    <row r="1832" spans="1:7">
      <c r="A1832" t="s">
        <v>7700</v>
      </c>
      <c r="B1832" t="s">
        <v>3098</v>
      </c>
      <c r="C1832">
        <v>50</v>
      </c>
      <c r="E1832" s="79">
        <v>43509</v>
      </c>
      <c r="G1832" t="s">
        <v>7701</v>
      </c>
    </row>
    <row r="1833" spans="1:7">
      <c r="A1833" t="s">
        <v>7700</v>
      </c>
      <c r="B1833" t="s">
        <v>3099</v>
      </c>
      <c r="C1833">
        <v>50</v>
      </c>
      <c r="E1833" s="79">
        <v>43509</v>
      </c>
      <c r="G1833" t="s">
        <v>7701</v>
      </c>
    </row>
    <row r="1834" spans="1:7">
      <c r="A1834" t="s">
        <v>7700</v>
      </c>
      <c r="B1834" t="s">
        <v>3100</v>
      </c>
      <c r="C1834">
        <v>0</v>
      </c>
      <c r="E1834" s="79">
        <v>43509</v>
      </c>
      <c r="G1834" t="s">
        <v>7701</v>
      </c>
    </row>
    <row r="1835" spans="1:7">
      <c r="A1835" t="s">
        <v>7700</v>
      </c>
      <c r="B1835" t="s">
        <v>3101</v>
      </c>
      <c r="C1835">
        <v>50</v>
      </c>
      <c r="E1835" s="79">
        <v>43509</v>
      </c>
      <c r="G1835" t="s">
        <v>7701</v>
      </c>
    </row>
    <row r="1836" spans="1:7">
      <c r="A1836" t="s">
        <v>7700</v>
      </c>
      <c r="B1836" t="s">
        <v>3102</v>
      </c>
      <c r="C1836">
        <v>50</v>
      </c>
      <c r="E1836" s="79">
        <v>43509</v>
      </c>
      <c r="G1836" t="s">
        <v>7701</v>
      </c>
    </row>
    <row r="1837" spans="1:7">
      <c r="A1837" t="s">
        <v>7700</v>
      </c>
      <c r="B1837" t="s">
        <v>3103</v>
      </c>
      <c r="C1837">
        <v>0</v>
      </c>
      <c r="E1837" s="79">
        <v>43509</v>
      </c>
      <c r="G1837" t="s">
        <v>7701</v>
      </c>
    </row>
    <row r="1838" spans="1:7">
      <c r="A1838" t="s">
        <v>7700</v>
      </c>
      <c r="B1838" t="s">
        <v>3104</v>
      </c>
      <c r="C1838">
        <v>0</v>
      </c>
      <c r="E1838" s="79">
        <v>43509</v>
      </c>
      <c r="G1838" t="s">
        <v>7701</v>
      </c>
    </row>
    <row r="1839" spans="1:7">
      <c r="A1839" t="s">
        <v>7700</v>
      </c>
      <c r="B1839" t="s">
        <v>3105</v>
      </c>
      <c r="C1839">
        <v>50</v>
      </c>
      <c r="E1839" s="79">
        <v>43509</v>
      </c>
      <c r="G1839" t="s">
        <v>7701</v>
      </c>
    </row>
    <row r="1840" spans="1:7">
      <c r="A1840" t="s">
        <v>7700</v>
      </c>
      <c r="B1840" t="s">
        <v>3106</v>
      </c>
      <c r="C1840">
        <v>50</v>
      </c>
      <c r="E1840" s="79">
        <v>43509</v>
      </c>
      <c r="G1840" t="s">
        <v>7701</v>
      </c>
    </row>
    <row r="1841" spans="1:7">
      <c r="A1841" t="s">
        <v>7700</v>
      </c>
      <c r="B1841" t="s">
        <v>3107</v>
      </c>
      <c r="C1841">
        <v>50</v>
      </c>
      <c r="E1841" s="79">
        <v>43509</v>
      </c>
      <c r="G1841" t="s">
        <v>7701</v>
      </c>
    </row>
    <row r="1842" spans="1:7">
      <c r="A1842" t="s">
        <v>7700</v>
      </c>
      <c r="B1842" t="s">
        <v>3108</v>
      </c>
      <c r="C1842">
        <v>50</v>
      </c>
      <c r="E1842" s="79">
        <v>43509</v>
      </c>
      <c r="G1842" t="s">
        <v>7701</v>
      </c>
    </row>
    <row r="1843" spans="1:7">
      <c r="A1843" t="s">
        <v>7700</v>
      </c>
      <c r="B1843" t="s">
        <v>3109</v>
      </c>
      <c r="C1843">
        <v>50</v>
      </c>
      <c r="E1843" s="79">
        <v>43509</v>
      </c>
      <c r="G1843" t="s">
        <v>7701</v>
      </c>
    </row>
    <row r="1844" spans="1:7">
      <c r="A1844" t="s">
        <v>7700</v>
      </c>
      <c r="B1844" t="s">
        <v>3110</v>
      </c>
      <c r="C1844">
        <v>50</v>
      </c>
      <c r="E1844" s="79">
        <v>43509</v>
      </c>
      <c r="G1844" t="s">
        <v>7701</v>
      </c>
    </row>
    <row r="1845" spans="1:7">
      <c r="A1845" t="s">
        <v>7700</v>
      </c>
      <c r="B1845" t="s">
        <v>3111</v>
      </c>
      <c r="C1845">
        <v>0</v>
      </c>
      <c r="E1845" s="79">
        <v>43509</v>
      </c>
      <c r="G1845" t="s">
        <v>7701</v>
      </c>
    </row>
    <row r="1846" spans="1:7">
      <c r="A1846" t="s">
        <v>7700</v>
      </c>
      <c r="B1846" t="s">
        <v>3112</v>
      </c>
      <c r="C1846">
        <v>50</v>
      </c>
      <c r="E1846" s="79">
        <v>43509</v>
      </c>
      <c r="G1846" t="s">
        <v>7701</v>
      </c>
    </row>
    <row r="1847" spans="1:7">
      <c r="A1847" t="s">
        <v>7700</v>
      </c>
      <c r="B1847" t="s">
        <v>3113</v>
      </c>
      <c r="C1847">
        <v>50</v>
      </c>
      <c r="E1847" s="79">
        <v>43509</v>
      </c>
      <c r="G1847" t="s">
        <v>7701</v>
      </c>
    </row>
    <row r="1848" spans="1:7">
      <c r="A1848" t="s">
        <v>7700</v>
      </c>
      <c r="B1848" t="s">
        <v>3114</v>
      </c>
      <c r="C1848">
        <v>50</v>
      </c>
      <c r="E1848" s="79">
        <v>43509</v>
      </c>
      <c r="G1848" t="s">
        <v>7701</v>
      </c>
    </row>
    <row r="1849" spans="1:7">
      <c r="A1849" t="s">
        <v>7700</v>
      </c>
      <c r="B1849" t="s">
        <v>3115</v>
      </c>
      <c r="C1849">
        <v>50</v>
      </c>
      <c r="E1849" s="79">
        <v>43509</v>
      </c>
      <c r="G1849" t="s">
        <v>7701</v>
      </c>
    </row>
    <row r="1850" spans="1:7">
      <c r="A1850" t="s">
        <v>7700</v>
      </c>
      <c r="B1850" t="s">
        <v>3116</v>
      </c>
      <c r="C1850">
        <v>50</v>
      </c>
      <c r="E1850" s="79">
        <v>43509</v>
      </c>
      <c r="G1850" t="s">
        <v>7701</v>
      </c>
    </row>
    <row r="1851" spans="1:7">
      <c r="A1851" t="s">
        <v>7700</v>
      </c>
      <c r="B1851" t="s">
        <v>3117</v>
      </c>
      <c r="C1851">
        <v>50</v>
      </c>
      <c r="E1851" s="79">
        <v>43509</v>
      </c>
      <c r="G1851" t="s">
        <v>7701</v>
      </c>
    </row>
    <row r="1852" spans="1:7">
      <c r="A1852" t="s">
        <v>7700</v>
      </c>
      <c r="B1852" t="s">
        <v>3118</v>
      </c>
      <c r="C1852">
        <v>50</v>
      </c>
      <c r="E1852" s="79">
        <v>43509</v>
      </c>
      <c r="G1852" t="s">
        <v>7701</v>
      </c>
    </row>
    <row r="1853" spans="1:7">
      <c r="A1853" t="s">
        <v>7700</v>
      </c>
      <c r="B1853" t="s">
        <v>3119</v>
      </c>
      <c r="C1853">
        <v>50</v>
      </c>
      <c r="E1853" s="79">
        <v>43509</v>
      </c>
      <c r="G1853" t="s">
        <v>7701</v>
      </c>
    </row>
    <row r="1854" spans="1:7">
      <c r="A1854" t="s">
        <v>7700</v>
      </c>
      <c r="B1854" t="s">
        <v>3120</v>
      </c>
      <c r="C1854">
        <v>50</v>
      </c>
      <c r="E1854" s="79">
        <v>43509</v>
      </c>
      <c r="G1854" t="s">
        <v>7701</v>
      </c>
    </row>
    <row r="1855" spans="1:7">
      <c r="A1855" t="s">
        <v>7700</v>
      </c>
      <c r="B1855" t="s">
        <v>3121</v>
      </c>
      <c r="C1855">
        <v>50</v>
      </c>
      <c r="E1855" s="79">
        <v>43509</v>
      </c>
      <c r="G1855" t="s">
        <v>7701</v>
      </c>
    </row>
    <row r="1856" spans="1:7">
      <c r="A1856" t="s">
        <v>7700</v>
      </c>
      <c r="B1856" t="s">
        <v>3122</v>
      </c>
      <c r="C1856">
        <v>50</v>
      </c>
      <c r="E1856" s="79">
        <v>43509</v>
      </c>
      <c r="G1856" t="s">
        <v>7701</v>
      </c>
    </row>
    <row r="1857" spans="1:7">
      <c r="A1857" t="s">
        <v>7700</v>
      </c>
      <c r="B1857" t="s">
        <v>3123</v>
      </c>
      <c r="C1857">
        <v>50</v>
      </c>
      <c r="E1857" s="79">
        <v>43509</v>
      </c>
      <c r="G1857" t="s">
        <v>7701</v>
      </c>
    </row>
    <row r="1858" spans="1:7">
      <c r="A1858" t="s">
        <v>7700</v>
      </c>
      <c r="B1858" t="s">
        <v>3124</v>
      </c>
      <c r="C1858">
        <v>50</v>
      </c>
      <c r="E1858" s="79">
        <v>43509</v>
      </c>
      <c r="G1858" t="s">
        <v>7701</v>
      </c>
    </row>
    <row r="1859" spans="1:7">
      <c r="A1859" t="s">
        <v>7700</v>
      </c>
      <c r="B1859" t="s">
        <v>3125</v>
      </c>
      <c r="C1859">
        <v>50</v>
      </c>
      <c r="E1859" s="79">
        <v>43509</v>
      </c>
      <c r="G1859" t="s">
        <v>7701</v>
      </c>
    </row>
    <row r="1860" spans="1:7">
      <c r="A1860" t="s">
        <v>7700</v>
      </c>
      <c r="B1860" t="s">
        <v>3126</v>
      </c>
      <c r="C1860">
        <v>50</v>
      </c>
      <c r="E1860" s="79">
        <v>43509</v>
      </c>
      <c r="G1860" t="s">
        <v>7701</v>
      </c>
    </row>
    <row r="1861" spans="1:7">
      <c r="A1861" t="s">
        <v>7700</v>
      </c>
      <c r="B1861" t="s">
        <v>3127</v>
      </c>
      <c r="C1861">
        <v>0</v>
      </c>
      <c r="E1861" s="79">
        <v>43509</v>
      </c>
      <c r="G1861" t="s">
        <v>7701</v>
      </c>
    </row>
    <row r="1862" spans="1:7">
      <c r="A1862" t="s">
        <v>7700</v>
      </c>
      <c r="B1862" t="s">
        <v>3128</v>
      </c>
      <c r="C1862">
        <v>50</v>
      </c>
      <c r="E1862" s="79">
        <v>43509</v>
      </c>
      <c r="G1862" t="s">
        <v>7701</v>
      </c>
    </row>
    <row r="1863" spans="1:7">
      <c r="A1863" t="s">
        <v>7700</v>
      </c>
      <c r="B1863" t="s">
        <v>3129</v>
      </c>
      <c r="C1863">
        <v>50</v>
      </c>
      <c r="E1863" s="79">
        <v>43509</v>
      </c>
      <c r="G1863" t="s">
        <v>7701</v>
      </c>
    </row>
    <row r="1864" spans="1:7">
      <c r="A1864" t="s">
        <v>7700</v>
      </c>
      <c r="B1864" t="s">
        <v>3130</v>
      </c>
      <c r="C1864">
        <v>50</v>
      </c>
      <c r="E1864" s="79">
        <v>43509</v>
      </c>
      <c r="G1864" t="s">
        <v>7701</v>
      </c>
    </row>
    <row r="1865" spans="1:7">
      <c r="A1865" t="s">
        <v>7700</v>
      </c>
      <c r="B1865" t="s">
        <v>3131</v>
      </c>
      <c r="C1865">
        <v>50</v>
      </c>
      <c r="E1865" s="79">
        <v>43509</v>
      </c>
      <c r="G1865" t="s">
        <v>7701</v>
      </c>
    </row>
    <row r="1866" spans="1:7">
      <c r="A1866" t="s">
        <v>7700</v>
      </c>
      <c r="B1866" t="s">
        <v>3132</v>
      </c>
      <c r="C1866">
        <v>50</v>
      </c>
      <c r="E1866" s="79">
        <v>43509</v>
      </c>
      <c r="G1866" t="s">
        <v>7701</v>
      </c>
    </row>
    <row r="1867" spans="1:7">
      <c r="A1867" t="s">
        <v>7700</v>
      </c>
      <c r="B1867" t="s">
        <v>3133</v>
      </c>
      <c r="C1867">
        <v>50</v>
      </c>
      <c r="E1867" s="79">
        <v>43509</v>
      </c>
      <c r="G1867" t="s">
        <v>7701</v>
      </c>
    </row>
    <row r="1868" spans="1:7">
      <c r="A1868" t="s">
        <v>7700</v>
      </c>
      <c r="B1868" t="s">
        <v>3134</v>
      </c>
      <c r="C1868">
        <v>50</v>
      </c>
      <c r="E1868" s="79">
        <v>43509</v>
      </c>
      <c r="G1868" t="s">
        <v>7701</v>
      </c>
    </row>
    <row r="1869" spans="1:7">
      <c r="A1869" t="s">
        <v>7700</v>
      </c>
      <c r="B1869" t="s">
        <v>3135</v>
      </c>
      <c r="C1869">
        <v>50</v>
      </c>
      <c r="E1869" s="79">
        <v>43509</v>
      </c>
      <c r="G1869" t="s">
        <v>7701</v>
      </c>
    </row>
    <row r="1870" spans="1:7">
      <c r="A1870" t="s">
        <v>7700</v>
      </c>
      <c r="B1870" t="s">
        <v>3136</v>
      </c>
      <c r="C1870">
        <v>50</v>
      </c>
      <c r="E1870" s="79">
        <v>43509</v>
      </c>
      <c r="G1870" t="s">
        <v>7701</v>
      </c>
    </row>
    <row r="1871" spans="1:7">
      <c r="A1871" t="s">
        <v>7700</v>
      </c>
      <c r="B1871" t="s">
        <v>3137</v>
      </c>
      <c r="C1871">
        <v>50</v>
      </c>
      <c r="E1871" s="79">
        <v>43509</v>
      </c>
      <c r="G1871" t="s">
        <v>7701</v>
      </c>
    </row>
    <row r="1872" spans="1:7">
      <c r="A1872" t="s">
        <v>7700</v>
      </c>
      <c r="B1872" t="s">
        <v>3138</v>
      </c>
      <c r="C1872">
        <v>50</v>
      </c>
      <c r="E1872" s="79">
        <v>43509</v>
      </c>
      <c r="G1872" t="s">
        <v>7701</v>
      </c>
    </row>
    <row r="1873" spans="1:7">
      <c r="A1873" t="s">
        <v>7700</v>
      </c>
      <c r="B1873" t="s">
        <v>3139</v>
      </c>
      <c r="C1873">
        <v>0</v>
      </c>
      <c r="E1873" s="79">
        <v>43509</v>
      </c>
      <c r="G1873" t="s">
        <v>7701</v>
      </c>
    </row>
    <row r="1874" spans="1:7">
      <c r="A1874" t="s">
        <v>7700</v>
      </c>
      <c r="B1874" t="s">
        <v>3140</v>
      </c>
      <c r="C1874">
        <v>0</v>
      </c>
      <c r="E1874" s="79">
        <v>43509</v>
      </c>
      <c r="G1874" t="s">
        <v>7701</v>
      </c>
    </row>
    <row r="1875" spans="1:7">
      <c r="A1875" t="s">
        <v>7700</v>
      </c>
      <c r="B1875" t="s">
        <v>3141</v>
      </c>
      <c r="C1875">
        <v>50</v>
      </c>
      <c r="E1875" s="79">
        <v>43509</v>
      </c>
      <c r="G1875" t="s">
        <v>7701</v>
      </c>
    </row>
    <row r="1876" spans="1:7">
      <c r="A1876" t="s">
        <v>7700</v>
      </c>
      <c r="B1876" t="s">
        <v>3142</v>
      </c>
      <c r="C1876">
        <v>50</v>
      </c>
      <c r="E1876" s="79">
        <v>43509</v>
      </c>
      <c r="G1876" t="s">
        <v>7701</v>
      </c>
    </row>
    <row r="1877" spans="1:7">
      <c r="A1877" t="s">
        <v>7700</v>
      </c>
      <c r="B1877" t="s">
        <v>3143</v>
      </c>
      <c r="C1877">
        <v>0</v>
      </c>
      <c r="E1877" s="79">
        <v>43509</v>
      </c>
      <c r="G1877" t="s">
        <v>7701</v>
      </c>
    </row>
    <row r="1878" spans="1:7">
      <c r="A1878" t="s">
        <v>7700</v>
      </c>
      <c r="B1878" t="s">
        <v>3144</v>
      </c>
      <c r="C1878">
        <v>50</v>
      </c>
      <c r="E1878" s="79">
        <v>43509</v>
      </c>
      <c r="G1878" t="s">
        <v>7701</v>
      </c>
    </row>
    <row r="1879" spans="1:7">
      <c r="A1879" t="s">
        <v>7700</v>
      </c>
      <c r="B1879" t="s">
        <v>3145</v>
      </c>
      <c r="C1879">
        <v>50</v>
      </c>
      <c r="E1879" s="79">
        <v>43509</v>
      </c>
      <c r="G1879" t="s">
        <v>7701</v>
      </c>
    </row>
    <row r="1880" spans="1:7">
      <c r="A1880" t="s">
        <v>7700</v>
      </c>
      <c r="B1880" t="s">
        <v>3146</v>
      </c>
      <c r="C1880">
        <v>50</v>
      </c>
      <c r="E1880" s="79">
        <v>43509</v>
      </c>
      <c r="G1880" t="s">
        <v>7701</v>
      </c>
    </row>
    <row r="1881" spans="1:7">
      <c r="A1881" t="s">
        <v>7700</v>
      </c>
      <c r="B1881" t="s">
        <v>3147</v>
      </c>
      <c r="C1881">
        <v>50</v>
      </c>
      <c r="E1881" s="79">
        <v>43509</v>
      </c>
      <c r="G1881" t="s">
        <v>7701</v>
      </c>
    </row>
    <row r="1882" spans="1:7">
      <c r="A1882" t="s">
        <v>7700</v>
      </c>
      <c r="B1882" t="s">
        <v>3148</v>
      </c>
      <c r="C1882">
        <v>50</v>
      </c>
      <c r="E1882" s="79">
        <v>43509</v>
      </c>
      <c r="G1882" t="s">
        <v>7701</v>
      </c>
    </row>
    <row r="1883" spans="1:7">
      <c r="A1883" t="s">
        <v>7700</v>
      </c>
      <c r="B1883" t="s">
        <v>3149</v>
      </c>
      <c r="C1883">
        <v>50</v>
      </c>
      <c r="E1883" s="79">
        <v>43509</v>
      </c>
      <c r="G1883" t="s">
        <v>7701</v>
      </c>
    </row>
    <row r="1884" spans="1:7">
      <c r="A1884" t="s">
        <v>7700</v>
      </c>
      <c r="B1884" t="s">
        <v>3150</v>
      </c>
      <c r="C1884">
        <v>50</v>
      </c>
      <c r="E1884" s="79">
        <v>43509</v>
      </c>
      <c r="G1884" t="s">
        <v>7701</v>
      </c>
    </row>
    <row r="1885" spans="1:7">
      <c r="A1885" t="s">
        <v>7700</v>
      </c>
      <c r="B1885" t="s">
        <v>3151</v>
      </c>
      <c r="C1885">
        <v>50</v>
      </c>
      <c r="E1885" s="79">
        <v>43509</v>
      </c>
      <c r="G1885" t="s">
        <v>7701</v>
      </c>
    </row>
    <row r="1886" spans="1:7">
      <c r="A1886" t="s">
        <v>7700</v>
      </c>
      <c r="B1886" t="s">
        <v>3152</v>
      </c>
      <c r="C1886">
        <v>0</v>
      </c>
      <c r="E1886" s="79">
        <v>43509</v>
      </c>
      <c r="G1886" t="s">
        <v>7701</v>
      </c>
    </row>
    <row r="1887" spans="1:7">
      <c r="A1887" t="s">
        <v>7700</v>
      </c>
      <c r="B1887" t="s">
        <v>3153</v>
      </c>
      <c r="C1887">
        <v>50</v>
      </c>
      <c r="E1887" s="79">
        <v>43509</v>
      </c>
      <c r="G1887" t="s">
        <v>7701</v>
      </c>
    </row>
    <row r="1888" spans="1:7">
      <c r="A1888" t="s">
        <v>7700</v>
      </c>
      <c r="B1888" t="s">
        <v>3154</v>
      </c>
      <c r="C1888">
        <v>50</v>
      </c>
      <c r="E1888" s="79">
        <v>43509</v>
      </c>
      <c r="G1888" t="s">
        <v>7701</v>
      </c>
    </row>
    <row r="1889" spans="1:7">
      <c r="A1889" t="s">
        <v>7700</v>
      </c>
      <c r="B1889" t="s">
        <v>3155</v>
      </c>
      <c r="C1889">
        <v>0</v>
      </c>
      <c r="E1889" s="79">
        <v>43509</v>
      </c>
      <c r="G1889" t="s">
        <v>7701</v>
      </c>
    </row>
    <row r="1890" spans="1:7">
      <c r="A1890" t="s">
        <v>7700</v>
      </c>
      <c r="B1890" t="s">
        <v>3156</v>
      </c>
      <c r="C1890">
        <v>50</v>
      </c>
      <c r="E1890" s="79">
        <v>43509</v>
      </c>
      <c r="G1890" t="s">
        <v>7701</v>
      </c>
    </row>
    <row r="1891" spans="1:7">
      <c r="A1891" t="s">
        <v>7700</v>
      </c>
      <c r="B1891" t="s">
        <v>3157</v>
      </c>
      <c r="C1891">
        <v>50</v>
      </c>
      <c r="E1891" s="79">
        <v>43509</v>
      </c>
      <c r="G1891" t="s">
        <v>7701</v>
      </c>
    </row>
    <row r="1892" spans="1:7">
      <c r="A1892" t="s">
        <v>7700</v>
      </c>
      <c r="B1892" t="s">
        <v>3158</v>
      </c>
      <c r="C1892">
        <v>50</v>
      </c>
      <c r="E1892" s="79">
        <v>43509</v>
      </c>
      <c r="G1892" t="s">
        <v>7701</v>
      </c>
    </row>
    <row r="1893" spans="1:7">
      <c r="A1893" t="s">
        <v>7700</v>
      </c>
      <c r="B1893" t="s">
        <v>3159</v>
      </c>
      <c r="C1893">
        <v>0</v>
      </c>
      <c r="E1893" s="79">
        <v>43509</v>
      </c>
      <c r="G1893" t="s">
        <v>7701</v>
      </c>
    </row>
    <row r="1894" spans="1:7">
      <c r="A1894" t="s">
        <v>7700</v>
      </c>
      <c r="B1894" t="s">
        <v>3160</v>
      </c>
      <c r="C1894">
        <v>50</v>
      </c>
      <c r="E1894" s="79">
        <v>43509</v>
      </c>
      <c r="G1894" t="s">
        <v>7701</v>
      </c>
    </row>
    <row r="1895" spans="1:7">
      <c r="A1895" t="s">
        <v>7700</v>
      </c>
      <c r="B1895" t="s">
        <v>3161</v>
      </c>
      <c r="C1895">
        <v>50</v>
      </c>
      <c r="E1895" s="79">
        <v>43509</v>
      </c>
      <c r="G1895" t="s">
        <v>7701</v>
      </c>
    </row>
    <row r="1896" spans="1:7">
      <c r="A1896" t="s">
        <v>7700</v>
      </c>
      <c r="B1896" t="s">
        <v>3162</v>
      </c>
      <c r="C1896">
        <v>50</v>
      </c>
      <c r="E1896" s="79">
        <v>43509</v>
      </c>
      <c r="G1896" t="s">
        <v>7701</v>
      </c>
    </row>
    <row r="1897" spans="1:7">
      <c r="A1897" t="s">
        <v>7700</v>
      </c>
      <c r="B1897" t="s">
        <v>3163</v>
      </c>
      <c r="C1897">
        <v>0</v>
      </c>
      <c r="E1897" s="79">
        <v>43509</v>
      </c>
      <c r="G1897" t="s">
        <v>7701</v>
      </c>
    </row>
    <row r="1898" spans="1:7">
      <c r="A1898" t="s">
        <v>7700</v>
      </c>
      <c r="B1898" t="s">
        <v>3164</v>
      </c>
      <c r="C1898">
        <v>0</v>
      </c>
      <c r="E1898" s="79">
        <v>43509</v>
      </c>
      <c r="G1898" t="s">
        <v>7701</v>
      </c>
    </row>
    <row r="1899" spans="1:7">
      <c r="A1899" t="s">
        <v>7700</v>
      </c>
      <c r="B1899" t="s">
        <v>3165</v>
      </c>
      <c r="C1899">
        <v>50</v>
      </c>
      <c r="E1899" s="79">
        <v>43509</v>
      </c>
      <c r="G1899" t="s">
        <v>7701</v>
      </c>
    </row>
    <row r="1900" spans="1:7">
      <c r="A1900" t="s">
        <v>7700</v>
      </c>
      <c r="B1900" t="s">
        <v>3166</v>
      </c>
      <c r="C1900">
        <v>50</v>
      </c>
      <c r="E1900" s="79">
        <v>43509</v>
      </c>
      <c r="G1900" t="s">
        <v>7701</v>
      </c>
    </row>
    <row r="1901" spans="1:7">
      <c r="A1901" t="s">
        <v>7700</v>
      </c>
      <c r="B1901" t="s">
        <v>3167</v>
      </c>
      <c r="C1901">
        <v>0</v>
      </c>
      <c r="E1901" s="79">
        <v>43509</v>
      </c>
      <c r="G1901" t="s">
        <v>7701</v>
      </c>
    </row>
    <row r="1902" spans="1:7">
      <c r="A1902" t="s">
        <v>7700</v>
      </c>
      <c r="B1902" t="s">
        <v>3168</v>
      </c>
      <c r="C1902">
        <v>50</v>
      </c>
      <c r="E1902" s="79">
        <v>43509</v>
      </c>
      <c r="G1902" t="s">
        <v>7701</v>
      </c>
    </row>
    <row r="1903" spans="1:7">
      <c r="A1903" t="s">
        <v>7700</v>
      </c>
      <c r="B1903" t="s">
        <v>3169</v>
      </c>
      <c r="C1903">
        <v>0</v>
      </c>
      <c r="E1903" s="79">
        <v>43509</v>
      </c>
      <c r="G1903" t="s">
        <v>7701</v>
      </c>
    </row>
    <row r="1904" spans="1:7">
      <c r="A1904" t="s">
        <v>7700</v>
      </c>
      <c r="B1904" t="s">
        <v>3170</v>
      </c>
      <c r="C1904">
        <v>50</v>
      </c>
      <c r="E1904" s="79">
        <v>43509</v>
      </c>
      <c r="G1904" t="s">
        <v>7701</v>
      </c>
    </row>
    <row r="1905" spans="1:7">
      <c r="A1905" t="s">
        <v>7700</v>
      </c>
      <c r="B1905" t="s">
        <v>3171</v>
      </c>
      <c r="C1905">
        <v>50</v>
      </c>
      <c r="E1905" s="79">
        <v>43509</v>
      </c>
      <c r="G1905" t="s">
        <v>7701</v>
      </c>
    </row>
    <row r="1906" spans="1:7">
      <c r="A1906" t="s">
        <v>7700</v>
      </c>
      <c r="B1906" t="s">
        <v>3172</v>
      </c>
      <c r="C1906">
        <v>50</v>
      </c>
      <c r="E1906" s="79">
        <v>43509</v>
      </c>
      <c r="G1906" t="s">
        <v>7701</v>
      </c>
    </row>
    <row r="1907" spans="1:7">
      <c r="A1907" t="s">
        <v>7700</v>
      </c>
      <c r="B1907" t="s">
        <v>3173</v>
      </c>
      <c r="C1907">
        <v>50</v>
      </c>
      <c r="E1907" s="79">
        <v>43509</v>
      </c>
      <c r="G1907" t="s">
        <v>7701</v>
      </c>
    </row>
    <row r="1908" spans="1:7">
      <c r="A1908" t="s">
        <v>7700</v>
      </c>
      <c r="B1908" t="s">
        <v>3174</v>
      </c>
      <c r="C1908">
        <v>50</v>
      </c>
      <c r="E1908" s="79">
        <v>43509</v>
      </c>
      <c r="G1908" t="s">
        <v>7701</v>
      </c>
    </row>
    <row r="1909" spans="1:7">
      <c r="A1909" t="s">
        <v>7700</v>
      </c>
      <c r="B1909" t="s">
        <v>3175</v>
      </c>
      <c r="C1909">
        <v>0</v>
      </c>
      <c r="E1909" s="79">
        <v>43509</v>
      </c>
      <c r="G1909" t="s">
        <v>7701</v>
      </c>
    </row>
    <row r="1910" spans="1:7">
      <c r="A1910" t="s">
        <v>7700</v>
      </c>
      <c r="B1910" t="s">
        <v>3176</v>
      </c>
      <c r="C1910">
        <v>0</v>
      </c>
      <c r="E1910" s="79">
        <v>43509</v>
      </c>
      <c r="G1910" t="s">
        <v>7701</v>
      </c>
    </row>
    <row r="1911" spans="1:7">
      <c r="A1911" t="s">
        <v>7700</v>
      </c>
      <c r="B1911" t="s">
        <v>3177</v>
      </c>
      <c r="C1911">
        <v>50</v>
      </c>
      <c r="E1911" s="79">
        <v>43509</v>
      </c>
      <c r="G1911" t="s">
        <v>7701</v>
      </c>
    </row>
    <row r="1912" spans="1:7">
      <c r="A1912" t="s">
        <v>7700</v>
      </c>
      <c r="B1912" t="s">
        <v>3178</v>
      </c>
      <c r="C1912">
        <v>50</v>
      </c>
      <c r="E1912" s="79">
        <v>43509</v>
      </c>
      <c r="G1912" t="s">
        <v>7701</v>
      </c>
    </row>
    <row r="1913" spans="1:7">
      <c r="A1913" t="s">
        <v>7700</v>
      </c>
      <c r="B1913" t="s">
        <v>3179</v>
      </c>
      <c r="C1913">
        <v>50</v>
      </c>
      <c r="E1913" s="79">
        <v>43509</v>
      </c>
      <c r="G1913" t="s">
        <v>7701</v>
      </c>
    </row>
    <row r="1914" spans="1:7">
      <c r="A1914" t="s">
        <v>7700</v>
      </c>
      <c r="B1914" t="s">
        <v>3180</v>
      </c>
      <c r="C1914">
        <v>50</v>
      </c>
      <c r="E1914" s="79">
        <v>43509</v>
      </c>
      <c r="G1914" t="s">
        <v>7701</v>
      </c>
    </row>
    <row r="1915" spans="1:7">
      <c r="A1915" t="s">
        <v>7700</v>
      </c>
      <c r="B1915" t="s">
        <v>3181</v>
      </c>
      <c r="C1915">
        <v>50</v>
      </c>
      <c r="E1915" s="79">
        <v>43509</v>
      </c>
      <c r="G1915" t="s">
        <v>7701</v>
      </c>
    </row>
    <row r="1916" spans="1:7">
      <c r="A1916" t="s">
        <v>7700</v>
      </c>
      <c r="B1916" t="s">
        <v>3182</v>
      </c>
      <c r="C1916">
        <v>50</v>
      </c>
      <c r="E1916" s="79">
        <v>43509</v>
      </c>
      <c r="G1916" t="s">
        <v>7701</v>
      </c>
    </row>
    <row r="1917" spans="1:7">
      <c r="A1917" t="s">
        <v>7700</v>
      </c>
      <c r="B1917" t="s">
        <v>3346</v>
      </c>
      <c r="C1917">
        <v>50</v>
      </c>
      <c r="E1917" s="79">
        <v>43509</v>
      </c>
      <c r="G1917" t="s">
        <v>7701</v>
      </c>
    </row>
    <row r="1918" spans="1:7">
      <c r="A1918" t="s">
        <v>7700</v>
      </c>
      <c r="B1918" t="s">
        <v>3347</v>
      </c>
      <c r="C1918">
        <v>50</v>
      </c>
      <c r="E1918" s="79">
        <v>43509</v>
      </c>
      <c r="G1918" t="s">
        <v>7701</v>
      </c>
    </row>
    <row r="1919" spans="1:7">
      <c r="A1919" t="s">
        <v>7700</v>
      </c>
      <c r="B1919" t="s">
        <v>3348</v>
      </c>
      <c r="C1919">
        <v>50</v>
      </c>
      <c r="E1919" s="79">
        <v>43509</v>
      </c>
      <c r="G1919" t="s">
        <v>7701</v>
      </c>
    </row>
    <row r="1920" spans="1:7">
      <c r="A1920" t="s">
        <v>7700</v>
      </c>
      <c r="B1920" t="s">
        <v>3349</v>
      </c>
      <c r="C1920">
        <v>50</v>
      </c>
      <c r="E1920" s="79">
        <v>43509</v>
      </c>
      <c r="G1920" t="s">
        <v>7701</v>
      </c>
    </row>
    <row r="1921" spans="1:7">
      <c r="A1921" t="s">
        <v>7700</v>
      </c>
      <c r="B1921" t="s">
        <v>3350</v>
      </c>
      <c r="C1921">
        <v>50</v>
      </c>
      <c r="E1921" s="79">
        <v>43509</v>
      </c>
      <c r="G1921" t="s">
        <v>7701</v>
      </c>
    </row>
    <row r="1922" spans="1:7">
      <c r="A1922" t="s">
        <v>7700</v>
      </c>
      <c r="B1922" t="s">
        <v>3351</v>
      </c>
      <c r="C1922">
        <v>50</v>
      </c>
      <c r="E1922" s="79">
        <v>43509</v>
      </c>
      <c r="G1922" t="s">
        <v>7701</v>
      </c>
    </row>
    <row r="1923" spans="1:7">
      <c r="A1923" t="s">
        <v>7700</v>
      </c>
      <c r="B1923" t="s">
        <v>3352</v>
      </c>
      <c r="C1923">
        <v>50</v>
      </c>
      <c r="E1923" s="79">
        <v>43509</v>
      </c>
      <c r="G1923" t="s">
        <v>7701</v>
      </c>
    </row>
    <row r="1924" spans="1:7">
      <c r="A1924" t="s">
        <v>7700</v>
      </c>
      <c r="B1924" t="s">
        <v>3353</v>
      </c>
      <c r="C1924">
        <v>50</v>
      </c>
      <c r="E1924" s="79">
        <v>43509</v>
      </c>
      <c r="G1924" t="s">
        <v>7701</v>
      </c>
    </row>
    <row r="1925" spans="1:7">
      <c r="A1925" t="s">
        <v>7700</v>
      </c>
      <c r="B1925" t="s">
        <v>3354</v>
      </c>
      <c r="C1925">
        <v>50</v>
      </c>
      <c r="E1925" s="79">
        <v>43509</v>
      </c>
      <c r="G1925" t="s">
        <v>7701</v>
      </c>
    </row>
    <row r="1926" spans="1:7">
      <c r="A1926" t="s">
        <v>7700</v>
      </c>
      <c r="B1926" t="s">
        <v>3355</v>
      </c>
      <c r="C1926">
        <v>50</v>
      </c>
      <c r="E1926" s="79">
        <v>43509</v>
      </c>
      <c r="G1926" t="s">
        <v>7701</v>
      </c>
    </row>
    <row r="1927" spans="1:7">
      <c r="A1927" t="s">
        <v>7700</v>
      </c>
      <c r="B1927" t="s">
        <v>8633</v>
      </c>
      <c r="C1927">
        <v>50</v>
      </c>
      <c r="E1927" s="79">
        <v>43509</v>
      </c>
      <c r="G1927" t="s">
        <v>7701</v>
      </c>
    </row>
    <row r="1928" spans="1:7">
      <c r="A1928" t="s">
        <v>7700</v>
      </c>
      <c r="B1928" t="s">
        <v>3356</v>
      </c>
      <c r="C1928">
        <v>50</v>
      </c>
      <c r="E1928" s="79">
        <v>43509</v>
      </c>
      <c r="G1928" t="s">
        <v>7701</v>
      </c>
    </row>
    <row r="1929" spans="1:7">
      <c r="A1929" t="s">
        <v>7700</v>
      </c>
      <c r="B1929" t="s">
        <v>3357</v>
      </c>
      <c r="C1929">
        <v>50</v>
      </c>
      <c r="E1929" s="79">
        <v>43509</v>
      </c>
      <c r="G1929" t="s">
        <v>7701</v>
      </c>
    </row>
    <row r="1930" spans="1:7">
      <c r="A1930" t="s">
        <v>7700</v>
      </c>
      <c r="B1930" t="s">
        <v>3358</v>
      </c>
      <c r="C1930">
        <v>50</v>
      </c>
      <c r="E1930" s="79">
        <v>43509</v>
      </c>
      <c r="G1930" t="s">
        <v>7701</v>
      </c>
    </row>
    <row r="1931" spans="1:7">
      <c r="A1931" t="s">
        <v>7700</v>
      </c>
      <c r="B1931" t="s">
        <v>3359</v>
      </c>
      <c r="C1931">
        <v>50</v>
      </c>
      <c r="E1931" s="79">
        <v>43509</v>
      </c>
      <c r="G1931" t="s">
        <v>7701</v>
      </c>
    </row>
    <row r="1932" spans="1:7">
      <c r="A1932" t="s">
        <v>7700</v>
      </c>
      <c r="B1932" t="s">
        <v>3360</v>
      </c>
      <c r="C1932">
        <v>50</v>
      </c>
      <c r="E1932" s="79">
        <v>43509</v>
      </c>
      <c r="G1932" t="s">
        <v>7701</v>
      </c>
    </row>
    <row r="1933" spans="1:7">
      <c r="A1933" t="s">
        <v>7700</v>
      </c>
      <c r="B1933" t="s">
        <v>3361</v>
      </c>
      <c r="C1933">
        <v>50</v>
      </c>
      <c r="E1933" s="79">
        <v>43509</v>
      </c>
      <c r="G1933" t="s">
        <v>7701</v>
      </c>
    </row>
    <row r="1934" spans="1:7">
      <c r="A1934" t="s">
        <v>7700</v>
      </c>
      <c r="B1934" t="s">
        <v>3362</v>
      </c>
      <c r="C1934">
        <v>50</v>
      </c>
      <c r="E1934" s="79">
        <v>43509</v>
      </c>
      <c r="G1934" t="s">
        <v>7701</v>
      </c>
    </row>
    <row r="1935" spans="1:7">
      <c r="A1935" t="s">
        <v>7700</v>
      </c>
      <c r="B1935" t="s">
        <v>3363</v>
      </c>
      <c r="C1935">
        <v>50</v>
      </c>
      <c r="E1935" s="79">
        <v>43509</v>
      </c>
      <c r="G1935" t="s">
        <v>7701</v>
      </c>
    </row>
    <row r="1936" spans="1:7">
      <c r="A1936" t="s">
        <v>7700</v>
      </c>
      <c r="B1936" t="s">
        <v>3364</v>
      </c>
      <c r="C1936">
        <v>50</v>
      </c>
      <c r="E1936" s="79">
        <v>43509</v>
      </c>
      <c r="G1936" t="s">
        <v>7701</v>
      </c>
    </row>
    <row r="1937" spans="1:7">
      <c r="A1937" t="s">
        <v>7700</v>
      </c>
      <c r="B1937" t="s">
        <v>3365</v>
      </c>
      <c r="C1937">
        <v>50</v>
      </c>
      <c r="E1937" s="79">
        <v>43509</v>
      </c>
      <c r="G1937" t="s">
        <v>7701</v>
      </c>
    </row>
    <row r="1938" spans="1:7">
      <c r="A1938" t="s">
        <v>7700</v>
      </c>
      <c r="B1938" t="s">
        <v>3366</v>
      </c>
      <c r="C1938">
        <v>50</v>
      </c>
      <c r="E1938" s="79">
        <v>43509</v>
      </c>
      <c r="G1938" t="s">
        <v>7701</v>
      </c>
    </row>
    <row r="1939" spans="1:7">
      <c r="A1939" t="s">
        <v>7700</v>
      </c>
      <c r="B1939" t="s">
        <v>3367</v>
      </c>
      <c r="C1939">
        <v>50</v>
      </c>
      <c r="E1939" s="79">
        <v>43509</v>
      </c>
      <c r="G1939" t="s">
        <v>7701</v>
      </c>
    </row>
    <row r="1940" spans="1:7">
      <c r="A1940" t="s">
        <v>7700</v>
      </c>
      <c r="B1940" t="s">
        <v>3368</v>
      </c>
      <c r="C1940">
        <v>50</v>
      </c>
      <c r="E1940" s="79">
        <v>43509</v>
      </c>
      <c r="G1940" t="s">
        <v>7701</v>
      </c>
    </row>
    <row r="1941" spans="1:7">
      <c r="A1941" t="s">
        <v>7700</v>
      </c>
      <c r="B1941" t="s">
        <v>3369</v>
      </c>
      <c r="C1941">
        <v>50</v>
      </c>
      <c r="E1941" s="79">
        <v>43509</v>
      </c>
      <c r="G1941" t="s">
        <v>7701</v>
      </c>
    </row>
    <row r="1942" spans="1:7">
      <c r="A1942" t="s">
        <v>7700</v>
      </c>
      <c r="B1942" t="s">
        <v>3370</v>
      </c>
      <c r="C1942">
        <v>50</v>
      </c>
      <c r="E1942" s="79">
        <v>43509</v>
      </c>
      <c r="G1942" t="s">
        <v>7701</v>
      </c>
    </row>
    <row r="1943" spans="1:7">
      <c r="A1943" t="s">
        <v>7700</v>
      </c>
      <c r="B1943" t="s">
        <v>3371</v>
      </c>
      <c r="C1943">
        <v>50</v>
      </c>
      <c r="E1943" s="79">
        <v>43509</v>
      </c>
      <c r="G1943" t="s">
        <v>7701</v>
      </c>
    </row>
    <row r="1944" spans="1:7">
      <c r="A1944" t="s">
        <v>7700</v>
      </c>
      <c r="B1944" t="s">
        <v>3372</v>
      </c>
      <c r="C1944">
        <v>50</v>
      </c>
      <c r="E1944" s="79">
        <v>43509</v>
      </c>
      <c r="G1944" t="s">
        <v>7701</v>
      </c>
    </row>
    <row r="1945" spans="1:7">
      <c r="A1945" t="s">
        <v>7700</v>
      </c>
      <c r="B1945" t="s">
        <v>3373</v>
      </c>
      <c r="C1945">
        <v>50</v>
      </c>
      <c r="E1945" s="79">
        <v>43509</v>
      </c>
      <c r="G1945" t="s">
        <v>7701</v>
      </c>
    </row>
    <row r="1946" spans="1:7">
      <c r="A1946" t="s">
        <v>7700</v>
      </c>
      <c r="B1946" t="s">
        <v>3374</v>
      </c>
      <c r="C1946">
        <v>50</v>
      </c>
      <c r="E1946" s="79">
        <v>43509</v>
      </c>
      <c r="G1946" t="s">
        <v>7701</v>
      </c>
    </row>
    <row r="1947" spans="1:7">
      <c r="A1947" t="s">
        <v>7700</v>
      </c>
      <c r="B1947" t="s">
        <v>3375</v>
      </c>
      <c r="C1947">
        <v>50</v>
      </c>
      <c r="E1947" s="79">
        <v>43509</v>
      </c>
      <c r="G1947" t="s">
        <v>7701</v>
      </c>
    </row>
    <row r="1948" spans="1:7">
      <c r="A1948" t="s">
        <v>7700</v>
      </c>
      <c r="B1948" t="s">
        <v>3376</v>
      </c>
      <c r="C1948">
        <v>50</v>
      </c>
      <c r="E1948" s="79">
        <v>43509</v>
      </c>
      <c r="G1948" t="s">
        <v>7701</v>
      </c>
    </row>
    <row r="1949" spans="1:7">
      <c r="A1949" t="s">
        <v>7700</v>
      </c>
      <c r="B1949" t="s">
        <v>3377</v>
      </c>
      <c r="C1949">
        <v>50</v>
      </c>
      <c r="E1949" s="79">
        <v>43509</v>
      </c>
      <c r="G1949" t="s">
        <v>7701</v>
      </c>
    </row>
    <row r="1950" spans="1:7">
      <c r="A1950" t="s">
        <v>7700</v>
      </c>
      <c r="B1950" t="s">
        <v>3378</v>
      </c>
      <c r="C1950">
        <v>50</v>
      </c>
      <c r="E1950" s="79">
        <v>43509</v>
      </c>
      <c r="G1950" t="s">
        <v>7701</v>
      </c>
    </row>
    <row r="1951" spans="1:7">
      <c r="A1951" t="s">
        <v>7700</v>
      </c>
      <c r="B1951" t="s">
        <v>3379</v>
      </c>
      <c r="C1951">
        <v>50</v>
      </c>
      <c r="E1951" s="79">
        <v>43509</v>
      </c>
      <c r="G1951" t="s">
        <v>7701</v>
      </c>
    </row>
    <row r="1952" spans="1:7">
      <c r="A1952" t="s">
        <v>7700</v>
      </c>
      <c r="B1952" t="s">
        <v>3380</v>
      </c>
      <c r="C1952">
        <v>50</v>
      </c>
      <c r="E1952" s="79">
        <v>43509</v>
      </c>
      <c r="G1952" t="s">
        <v>7701</v>
      </c>
    </row>
    <row r="1953" spans="1:7">
      <c r="A1953" t="s">
        <v>7700</v>
      </c>
      <c r="B1953" t="s">
        <v>3381</v>
      </c>
      <c r="C1953">
        <v>50</v>
      </c>
      <c r="E1953" s="79">
        <v>43509</v>
      </c>
      <c r="G1953" t="s">
        <v>7701</v>
      </c>
    </row>
    <row r="1954" spans="1:7">
      <c r="A1954" t="s">
        <v>7700</v>
      </c>
      <c r="B1954" t="s">
        <v>3382</v>
      </c>
      <c r="C1954">
        <v>50</v>
      </c>
      <c r="E1954" s="79">
        <v>43509</v>
      </c>
      <c r="G1954" t="s">
        <v>7701</v>
      </c>
    </row>
    <row r="1955" spans="1:7">
      <c r="A1955" t="s">
        <v>7700</v>
      </c>
      <c r="B1955" t="s">
        <v>3383</v>
      </c>
      <c r="C1955">
        <v>50</v>
      </c>
      <c r="E1955" s="79">
        <v>43509</v>
      </c>
      <c r="G1955" t="s">
        <v>7701</v>
      </c>
    </row>
    <row r="1956" spans="1:7">
      <c r="A1956" t="s">
        <v>7700</v>
      </c>
      <c r="B1956" t="s">
        <v>3384</v>
      </c>
      <c r="C1956">
        <v>50</v>
      </c>
      <c r="E1956" s="79">
        <v>43509</v>
      </c>
      <c r="G1956" t="s">
        <v>7701</v>
      </c>
    </row>
    <row r="1957" spans="1:7">
      <c r="A1957" t="s">
        <v>7700</v>
      </c>
      <c r="B1957" t="s">
        <v>3385</v>
      </c>
      <c r="C1957">
        <v>50</v>
      </c>
      <c r="E1957" s="79">
        <v>43509</v>
      </c>
      <c r="G1957" t="s">
        <v>7701</v>
      </c>
    </row>
    <row r="1958" spans="1:7">
      <c r="A1958" t="s">
        <v>7700</v>
      </c>
      <c r="B1958" t="s">
        <v>3386</v>
      </c>
      <c r="C1958">
        <v>50</v>
      </c>
      <c r="E1958" s="79">
        <v>43509</v>
      </c>
      <c r="G1958" t="s">
        <v>7701</v>
      </c>
    </row>
    <row r="1959" spans="1:7">
      <c r="A1959" t="s">
        <v>7700</v>
      </c>
      <c r="B1959" t="s">
        <v>3387</v>
      </c>
      <c r="C1959">
        <v>50</v>
      </c>
      <c r="E1959" s="79">
        <v>43509</v>
      </c>
      <c r="G1959" t="s">
        <v>7701</v>
      </c>
    </row>
    <row r="1960" spans="1:7">
      <c r="A1960" t="s">
        <v>7700</v>
      </c>
      <c r="B1960" t="s">
        <v>3388</v>
      </c>
      <c r="C1960">
        <v>50</v>
      </c>
      <c r="E1960" s="79">
        <v>43509</v>
      </c>
      <c r="G1960" t="s">
        <v>7701</v>
      </c>
    </row>
    <row r="1961" spans="1:7">
      <c r="A1961" t="s">
        <v>7700</v>
      </c>
      <c r="B1961" t="s">
        <v>3389</v>
      </c>
      <c r="C1961">
        <v>50</v>
      </c>
      <c r="E1961" s="79">
        <v>43509</v>
      </c>
      <c r="G1961" t="s">
        <v>7701</v>
      </c>
    </row>
    <row r="1962" spans="1:7">
      <c r="A1962" t="s">
        <v>7700</v>
      </c>
      <c r="B1962" t="s">
        <v>3390</v>
      </c>
      <c r="C1962">
        <v>50</v>
      </c>
      <c r="E1962" s="79">
        <v>43509</v>
      </c>
      <c r="G1962" t="s">
        <v>7701</v>
      </c>
    </row>
    <row r="1963" spans="1:7">
      <c r="A1963" t="s">
        <v>7700</v>
      </c>
      <c r="B1963" t="s">
        <v>3391</v>
      </c>
      <c r="C1963">
        <v>50</v>
      </c>
      <c r="E1963" s="79">
        <v>43509</v>
      </c>
      <c r="G1963" t="s">
        <v>7701</v>
      </c>
    </row>
    <row r="1964" spans="1:7">
      <c r="A1964" t="s">
        <v>7700</v>
      </c>
      <c r="B1964" t="s">
        <v>3392</v>
      </c>
      <c r="C1964">
        <v>50</v>
      </c>
      <c r="E1964" s="79">
        <v>43509</v>
      </c>
      <c r="G1964" t="s">
        <v>7701</v>
      </c>
    </row>
    <row r="1965" spans="1:7">
      <c r="A1965" t="s">
        <v>7700</v>
      </c>
      <c r="B1965" t="s">
        <v>3393</v>
      </c>
      <c r="C1965">
        <v>50</v>
      </c>
      <c r="E1965" s="79">
        <v>43509</v>
      </c>
      <c r="G1965" t="s">
        <v>7701</v>
      </c>
    </row>
    <row r="1966" spans="1:7">
      <c r="A1966" t="s">
        <v>7700</v>
      </c>
      <c r="B1966" t="s">
        <v>3394</v>
      </c>
      <c r="C1966">
        <v>50</v>
      </c>
      <c r="E1966" s="79">
        <v>43509</v>
      </c>
      <c r="G1966" t="s">
        <v>7701</v>
      </c>
    </row>
    <row r="1967" spans="1:7">
      <c r="A1967" t="s">
        <v>7700</v>
      </c>
      <c r="B1967" t="s">
        <v>3395</v>
      </c>
      <c r="C1967">
        <v>50</v>
      </c>
      <c r="E1967" s="79">
        <v>43509</v>
      </c>
      <c r="G1967" t="s">
        <v>7701</v>
      </c>
    </row>
    <row r="1968" spans="1:7">
      <c r="A1968" t="s">
        <v>7700</v>
      </c>
      <c r="B1968" t="s">
        <v>3396</v>
      </c>
      <c r="C1968">
        <v>50</v>
      </c>
      <c r="E1968" s="79">
        <v>43509</v>
      </c>
      <c r="G1968" t="s">
        <v>7701</v>
      </c>
    </row>
    <row r="1969" spans="1:7">
      <c r="A1969" t="s">
        <v>7700</v>
      </c>
      <c r="B1969" t="s">
        <v>3397</v>
      </c>
      <c r="C1969">
        <v>50</v>
      </c>
      <c r="E1969" s="79">
        <v>43509</v>
      </c>
      <c r="G1969" t="s">
        <v>7701</v>
      </c>
    </row>
    <row r="1970" spans="1:7">
      <c r="A1970" t="s">
        <v>7700</v>
      </c>
      <c r="B1970" t="s">
        <v>3398</v>
      </c>
      <c r="C1970">
        <v>50</v>
      </c>
      <c r="E1970" s="79">
        <v>43509</v>
      </c>
      <c r="G1970" t="s">
        <v>7701</v>
      </c>
    </row>
    <row r="1971" spans="1:7">
      <c r="A1971" t="s">
        <v>7700</v>
      </c>
      <c r="B1971" t="s">
        <v>3399</v>
      </c>
      <c r="C1971">
        <v>50</v>
      </c>
      <c r="E1971" s="79">
        <v>43509</v>
      </c>
      <c r="G1971" t="s">
        <v>7701</v>
      </c>
    </row>
    <row r="1972" spans="1:7">
      <c r="A1972" t="s">
        <v>7700</v>
      </c>
      <c r="B1972" t="s">
        <v>3400</v>
      </c>
      <c r="C1972">
        <v>50</v>
      </c>
      <c r="E1972" s="79">
        <v>43509</v>
      </c>
      <c r="G1972" t="s">
        <v>7701</v>
      </c>
    </row>
    <row r="1973" spans="1:7">
      <c r="A1973" t="s">
        <v>7700</v>
      </c>
      <c r="B1973" t="s">
        <v>3401</v>
      </c>
      <c r="C1973">
        <v>50</v>
      </c>
      <c r="E1973" s="79">
        <v>43509</v>
      </c>
      <c r="G1973" t="s">
        <v>7701</v>
      </c>
    </row>
    <row r="1974" spans="1:7">
      <c r="A1974" t="s">
        <v>7700</v>
      </c>
      <c r="B1974" t="s">
        <v>3402</v>
      </c>
      <c r="C1974">
        <v>50</v>
      </c>
      <c r="E1974" s="79">
        <v>43509</v>
      </c>
      <c r="G1974" t="s">
        <v>7701</v>
      </c>
    </row>
    <row r="1975" spans="1:7">
      <c r="A1975" t="s">
        <v>7700</v>
      </c>
      <c r="B1975" t="s">
        <v>3403</v>
      </c>
      <c r="C1975">
        <v>50</v>
      </c>
      <c r="E1975" s="79">
        <v>43509</v>
      </c>
      <c r="G1975" t="s">
        <v>7701</v>
      </c>
    </row>
    <row r="1976" spans="1:7">
      <c r="A1976" t="s">
        <v>7700</v>
      </c>
      <c r="B1976" t="s">
        <v>3404</v>
      </c>
      <c r="C1976">
        <v>50</v>
      </c>
      <c r="E1976" s="79">
        <v>43509</v>
      </c>
      <c r="G1976" t="s">
        <v>7701</v>
      </c>
    </row>
    <row r="1977" spans="1:7">
      <c r="A1977" t="s">
        <v>7700</v>
      </c>
      <c r="B1977" t="s">
        <v>3405</v>
      </c>
      <c r="C1977">
        <v>50</v>
      </c>
      <c r="E1977" s="79">
        <v>43509</v>
      </c>
      <c r="G1977" t="s">
        <v>7701</v>
      </c>
    </row>
    <row r="1978" spans="1:7">
      <c r="A1978" t="s">
        <v>7700</v>
      </c>
      <c r="B1978" t="s">
        <v>3406</v>
      </c>
      <c r="C1978">
        <v>50</v>
      </c>
      <c r="E1978" s="79">
        <v>43509</v>
      </c>
      <c r="G1978" t="s">
        <v>7701</v>
      </c>
    </row>
    <row r="1979" spans="1:7">
      <c r="A1979" t="s">
        <v>7700</v>
      </c>
      <c r="B1979" t="s">
        <v>3407</v>
      </c>
      <c r="C1979">
        <v>50</v>
      </c>
      <c r="E1979" s="79">
        <v>43509</v>
      </c>
      <c r="G1979" t="s">
        <v>7701</v>
      </c>
    </row>
    <row r="1980" spans="1:7">
      <c r="A1980" t="s">
        <v>7700</v>
      </c>
      <c r="B1980" t="s">
        <v>3408</v>
      </c>
      <c r="C1980">
        <v>50</v>
      </c>
      <c r="E1980" s="79">
        <v>43509</v>
      </c>
      <c r="G1980" t="s">
        <v>7701</v>
      </c>
    </row>
    <row r="1981" spans="1:7">
      <c r="A1981" t="s">
        <v>7700</v>
      </c>
      <c r="B1981" t="s">
        <v>3409</v>
      </c>
      <c r="C1981">
        <v>50</v>
      </c>
      <c r="E1981" s="79">
        <v>43509</v>
      </c>
      <c r="G1981" t="s">
        <v>7701</v>
      </c>
    </row>
    <row r="1982" spans="1:7">
      <c r="A1982" t="s">
        <v>7700</v>
      </c>
      <c r="B1982" t="s">
        <v>3410</v>
      </c>
      <c r="C1982">
        <v>50</v>
      </c>
      <c r="E1982" s="79">
        <v>43509</v>
      </c>
      <c r="G1982" t="s">
        <v>7701</v>
      </c>
    </row>
    <row r="1983" spans="1:7">
      <c r="A1983" t="s">
        <v>7700</v>
      </c>
      <c r="B1983" t="s">
        <v>3411</v>
      </c>
      <c r="C1983">
        <v>50</v>
      </c>
      <c r="E1983" s="79">
        <v>43509</v>
      </c>
      <c r="G1983" t="s">
        <v>7701</v>
      </c>
    </row>
    <row r="1984" spans="1:7">
      <c r="A1984" t="s">
        <v>7700</v>
      </c>
      <c r="B1984" t="s">
        <v>3412</v>
      </c>
      <c r="C1984">
        <v>50</v>
      </c>
      <c r="E1984" s="79">
        <v>43509</v>
      </c>
      <c r="G1984" t="s">
        <v>7701</v>
      </c>
    </row>
    <row r="1985" spans="1:7">
      <c r="A1985" t="s">
        <v>7700</v>
      </c>
      <c r="B1985" t="s">
        <v>3413</v>
      </c>
      <c r="C1985">
        <v>50</v>
      </c>
      <c r="E1985" s="79">
        <v>43509</v>
      </c>
      <c r="G1985" t="s">
        <v>7701</v>
      </c>
    </row>
    <row r="1986" spans="1:7">
      <c r="A1986" t="s">
        <v>7700</v>
      </c>
      <c r="B1986" t="s">
        <v>3414</v>
      </c>
      <c r="C1986">
        <v>50</v>
      </c>
      <c r="E1986" s="79">
        <v>43509</v>
      </c>
      <c r="G1986" t="s">
        <v>7701</v>
      </c>
    </row>
    <row r="1987" spans="1:7">
      <c r="A1987" t="s">
        <v>7700</v>
      </c>
      <c r="B1987" t="s">
        <v>3415</v>
      </c>
      <c r="C1987">
        <v>50</v>
      </c>
      <c r="E1987" s="79">
        <v>43509</v>
      </c>
      <c r="G1987" t="s">
        <v>7701</v>
      </c>
    </row>
    <row r="1988" spans="1:7">
      <c r="A1988" t="s">
        <v>7700</v>
      </c>
      <c r="B1988" t="s">
        <v>3416</v>
      </c>
      <c r="C1988">
        <v>50</v>
      </c>
      <c r="E1988" s="79">
        <v>43509</v>
      </c>
      <c r="G1988" t="s">
        <v>7701</v>
      </c>
    </row>
    <row r="1989" spans="1:7">
      <c r="A1989" t="s">
        <v>7700</v>
      </c>
      <c r="B1989" t="s">
        <v>3417</v>
      </c>
      <c r="C1989">
        <v>50</v>
      </c>
      <c r="E1989" s="79">
        <v>43509</v>
      </c>
      <c r="G1989" t="s">
        <v>7701</v>
      </c>
    </row>
    <row r="1990" spans="1:7">
      <c r="A1990" t="s">
        <v>7700</v>
      </c>
      <c r="B1990" t="s">
        <v>3418</v>
      </c>
      <c r="C1990">
        <v>50</v>
      </c>
      <c r="E1990" s="79">
        <v>43509</v>
      </c>
      <c r="G1990" t="s">
        <v>7701</v>
      </c>
    </row>
    <row r="1991" spans="1:7">
      <c r="A1991" t="s">
        <v>7700</v>
      </c>
      <c r="B1991" t="s">
        <v>3419</v>
      </c>
      <c r="C1991">
        <v>50</v>
      </c>
      <c r="E1991" s="79">
        <v>43509</v>
      </c>
      <c r="G1991" t="s">
        <v>7701</v>
      </c>
    </row>
    <row r="1992" spans="1:7">
      <c r="A1992" t="s">
        <v>7700</v>
      </c>
      <c r="B1992" t="s">
        <v>3420</v>
      </c>
      <c r="C1992">
        <v>50</v>
      </c>
      <c r="E1992" s="79">
        <v>43509</v>
      </c>
      <c r="G1992" t="s">
        <v>7701</v>
      </c>
    </row>
    <row r="1993" spans="1:7">
      <c r="A1993" t="s">
        <v>7700</v>
      </c>
      <c r="B1993" t="s">
        <v>3421</v>
      </c>
      <c r="C1993">
        <v>50</v>
      </c>
      <c r="E1993" s="79">
        <v>43509</v>
      </c>
      <c r="G1993" t="s">
        <v>7701</v>
      </c>
    </row>
    <row r="1994" spans="1:7">
      <c r="A1994" t="s">
        <v>7700</v>
      </c>
      <c r="B1994" t="s">
        <v>3422</v>
      </c>
      <c r="C1994">
        <v>50</v>
      </c>
      <c r="E1994" s="79">
        <v>43509</v>
      </c>
      <c r="G1994" t="s">
        <v>7701</v>
      </c>
    </row>
    <row r="1995" spans="1:7">
      <c r="A1995" t="s">
        <v>7700</v>
      </c>
      <c r="B1995" t="s">
        <v>3423</v>
      </c>
      <c r="C1995">
        <v>50</v>
      </c>
      <c r="E1995" s="79">
        <v>43509</v>
      </c>
      <c r="G1995" t="s">
        <v>7701</v>
      </c>
    </row>
    <row r="1996" spans="1:7">
      <c r="A1996" t="s">
        <v>7700</v>
      </c>
      <c r="B1996" t="s">
        <v>3424</v>
      </c>
      <c r="C1996">
        <v>50</v>
      </c>
      <c r="E1996" s="79">
        <v>43509</v>
      </c>
      <c r="G1996" t="s">
        <v>7701</v>
      </c>
    </row>
    <row r="1997" spans="1:7">
      <c r="A1997" t="s">
        <v>7700</v>
      </c>
      <c r="B1997" t="s">
        <v>3425</v>
      </c>
      <c r="C1997">
        <v>50</v>
      </c>
      <c r="E1997" s="79">
        <v>43509</v>
      </c>
      <c r="G1997" t="s">
        <v>7701</v>
      </c>
    </row>
    <row r="1998" spans="1:7">
      <c r="A1998" t="s">
        <v>7700</v>
      </c>
      <c r="B1998" t="s">
        <v>3426</v>
      </c>
      <c r="C1998">
        <v>50</v>
      </c>
      <c r="E1998" s="79">
        <v>43509</v>
      </c>
      <c r="G1998" t="s">
        <v>7701</v>
      </c>
    </row>
    <row r="1999" spans="1:7">
      <c r="A1999" t="s">
        <v>7700</v>
      </c>
      <c r="B1999" t="s">
        <v>3427</v>
      </c>
      <c r="C1999">
        <v>50</v>
      </c>
      <c r="E1999" s="79">
        <v>43509</v>
      </c>
      <c r="G1999" t="s">
        <v>7701</v>
      </c>
    </row>
    <row r="2000" spans="1:7">
      <c r="A2000" t="s">
        <v>7700</v>
      </c>
      <c r="B2000" t="s">
        <v>3428</v>
      </c>
      <c r="C2000">
        <v>50</v>
      </c>
      <c r="E2000" s="79">
        <v>43509</v>
      </c>
      <c r="G2000" t="s">
        <v>7701</v>
      </c>
    </row>
    <row r="2001" spans="1:7">
      <c r="A2001" t="s">
        <v>7700</v>
      </c>
      <c r="B2001" t="s">
        <v>3429</v>
      </c>
      <c r="C2001">
        <v>50</v>
      </c>
      <c r="E2001" s="79">
        <v>43509</v>
      </c>
      <c r="G2001" t="s">
        <v>7701</v>
      </c>
    </row>
    <row r="2002" spans="1:7">
      <c r="A2002" t="s">
        <v>7700</v>
      </c>
      <c r="B2002" t="s">
        <v>3430</v>
      </c>
      <c r="C2002">
        <v>50</v>
      </c>
      <c r="E2002" s="79">
        <v>43509</v>
      </c>
      <c r="G2002" t="s">
        <v>7701</v>
      </c>
    </row>
    <row r="2003" spans="1:7">
      <c r="A2003" t="s">
        <v>7700</v>
      </c>
      <c r="B2003" t="s">
        <v>3431</v>
      </c>
      <c r="C2003">
        <v>50</v>
      </c>
      <c r="E2003" s="79">
        <v>43509</v>
      </c>
      <c r="G2003" t="s">
        <v>7701</v>
      </c>
    </row>
    <row r="2004" spans="1:7">
      <c r="A2004" t="s">
        <v>7700</v>
      </c>
      <c r="B2004" t="s">
        <v>3432</v>
      </c>
      <c r="C2004">
        <v>50</v>
      </c>
      <c r="E2004" s="79">
        <v>43509</v>
      </c>
      <c r="G2004" t="s">
        <v>7701</v>
      </c>
    </row>
    <row r="2005" spans="1:7">
      <c r="A2005" t="s">
        <v>7700</v>
      </c>
      <c r="B2005" t="s">
        <v>3433</v>
      </c>
      <c r="C2005">
        <v>50</v>
      </c>
      <c r="E2005" s="79">
        <v>43509</v>
      </c>
      <c r="G2005" t="s">
        <v>7701</v>
      </c>
    </row>
    <row r="2006" spans="1:7">
      <c r="A2006" t="s">
        <v>7700</v>
      </c>
      <c r="B2006" t="s">
        <v>3434</v>
      </c>
      <c r="C2006">
        <v>50</v>
      </c>
      <c r="E2006" s="79">
        <v>43509</v>
      </c>
      <c r="G2006" t="s">
        <v>7701</v>
      </c>
    </row>
    <row r="2007" spans="1:7">
      <c r="A2007" t="s">
        <v>7700</v>
      </c>
      <c r="B2007" t="s">
        <v>3435</v>
      </c>
      <c r="C2007">
        <v>50</v>
      </c>
      <c r="E2007" s="79">
        <v>43509</v>
      </c>
      <c r="G2007" t="s">
        <v>7701</v>
      </c>
    </row>
    <row r="2008" spans="1:7">
      <c r="A2008" t="s">
        <v>7700</v>
      </c>
      <c r="B2008" t="s">
        <v>3436</v>
      </c>
      <c r="C2008">
        <v>50</v>
      </c>
      <c r="E2008" s="79">
        <v>43509</v>
      </c>
      <c r="G2008" t="s">
        <v>7701</v>
      </c>
    </row>
    <row r="2009" spans="1:7">
      <c r="A2009" t="s">
        <v>7700</v>
      </c>
      <c r="B2009" t="s">
        <v>3437</v>
      </c>
      <c r="C2009">
        <v>50</v>
      </c>
      <c r="E2009" s="79">
        <v>43509</v>
      </c>
      <c r="G2009" t="s">
        <v>7701</v>
      </c>
    </row>
    <row r="2010" spans="1:7">
      <c r="A2010" t="s">
        <v>7700</v>
      </c>
      <c r="B2010" t="s">
        <v>3438</v>
      </c>
      <c r="C2010">
        <v>50</v>
      </c>
      <c r="E2010" s="79">
        <v>43509</v>
      </c>
      <c r="G2010" t="s">
        <v>7701</v>
      </c>
    </row>
    <row r="2011" spans="1:7">
      <c r="A2011" t="s">
        <v>7700</v>
      </c>
      <c r="B2011" t="s">
        <v>3439</v>
      </c>
      <c r="C2011">
        <v>50</v>
      </c>
      <c r="E2011" s="79">
        <v>43509</v>
      </c>
      <c r="G2011" t="s">
        <v>7701</v>
      </c>
    </row>
    <row r="2012" spans="1:7">
      <c r="A2012" t="s">
        <v>7700</v>
      </c>
      <c r="B2012" t="s">
        <v>3440</v>
      </c>
      <c r="C2012">
        <v>50</v>
      </c>
      <c r="E2012" s="79">
        <v>43509</v>
      </c>
      <c r="G2012" t="s">
        <v>7701</v>
      </c>
    </row>
    <row r="2013" spans="1:7">
      <c r="A2013" t="s">
        <v>7700</v>
      </c>
      <c r="B2013" t="s">
        <v>3441</v>
      </c>
      <c r="C2013">
        <v>50</v>
      </c>
      <c r="E2013" s="79">
        <v>43509</v>
      </c>
      <c r="G2013" t="s">
        <v>7701</v>
      </c>
    </row>
    <row r="2014" spans="1:7">
      <c r="A2014" t="s">
        <v>7700</v>
      </c>
      <c r="B2014" t="s">
        <v>3442</v>
      </c>
      <c r="C2014">
        <v>50</v>
      </c>
      <c r="E2014" s="79">
        <v>43509</v>
      </c>
      <c r="G2014" t="s">
        <v>7701</v>
      </c>
    </row>
    <row r="2015" spans="1:7">
      <c r="A2015" t="s">
        <v>7700</v>
      </c>
      <c r="B2015" t="s">
        <v>3443</v>
      </c>
      <c r="C2015">
        <v>50</v>
      </c>
      <c r="E2015" s="79">
        <v>43509</v>
      </c>
      <c r="G2015" t="s">
        <v>7701</v>
      </c>
    </row>
    <row r="2016" spans="1:7">
      <c r="A2016" t="s">
        <v>7700</v>
      </c>
      <c r="B2016" t="s">
        <v>3444</v>
      </c>
      <c r="C2016">
        <v>50</v>
      </c>
      <c r="E2016" s="79">
        <v>43509</v>
      </c>
      <c r="G2016" t="s">
        <v>7701</v>
      </c>
    </row>
    <row r="2017" spans="1:7">
      <c r="A2017" t="s">
        <v>7700</v>
      </c>
      <c r="B2017" t="s">
        <v>3445</v>
      </c>
      <c r="C2017">
        <v>50</v>
      </c>
      <c r="E2017" s="79">
        <v>43509</v>
      </c>
      <c r="G2017" t="s">
        <v>7701</v>
      </c>
    </row>
    <row r="2018" spans="1:7">
      <c r="A2018" t="s">
        <v>7700</v>
      </c>
      <c r="B2018" t="s">
        <v>3446</v>
      </c>
      <c r="C2018">
        <v>50</v>
      </c>
      <c r="E2018" s="79">
        <v>43509</v>
      </c>
      <c r="G2018" t="s">
        <v>7701</v>
      </c>
    </row>
    <row r="2019" spans="1:7">
      <c r="A2019" t="s">
        <v>7700</v>
      </c>
      <c r="B2019" t="s">
        <v>3447</v>
      </c>
      <c r="C2019">
        <v>50</v>
      </c>
      <c r="E2019" s="79">
        <v>43509</v>
      </c>
      <c r="G2019" t="s">
        <v>7701</v>
      </c>
    </row>
    <row r="2020" spans="1:7">
      <c r="A2020" t="s">
        <v>7700</v>
      </c>
      <c r="B2020" t="s">
        <v>3448</v>
      </c>
      <c r="C2020">
        <v>50</v>
      </c>
      <c r="E2020" s="79">
        <v>43509</v>
      </c>
      <c r="G2020" t="s">
        <v>7701</v>
      </c>
    </row>
    <row r="2021" spans="1:7">
      <c r="A2021" t="s">
        <v>7700</v>
      </c>
      <c r="B2021" t="s">
        <v>3449</v>
      </c>
      <c r="C2021">
        <v>50</v>
      </c>
      <c r="E2021" s="79">
        <v>43509</v>
      </c>
      <c r="G2021" t="s">
        <v>7701</v>
      </c>
    </row>
    <row r="2022" spans="1:7">
      <c r="A2022" t="s">
        <v>7700</v>
      </c>
      <c r="B2022" t="s">
        <v>3450</v>
      </c>
      <c r="C2022">
        <v>50</v>
      </c>
      <c r="E2022" s="79">
        <v>43509</v>
      </c>
      <c r="G2022" t="s">
        <v>7701</v>
      </c>
    </row>
    <row r="2023" spans="1:7">
      <c r="A2023" t="s">
        <v>7700</v>
      </c>
      <c r="B2023" t="s">
        <v>3451</v>
      </c>
      <c r="C2023">
        <v>50</v>
      </c>
      <c r="E2023" s="79">
        <v>43509</v>
      </c>
      <c r="G2023" t="s">
        <v>7701</v>
      </c>
    </row>
    <row r="2024" spans="1:7">
      <c r="A2024" t="s">
        <v>7700</v>
      </c>
      <c r="B2024" t="s">
        <v>3452</v>
      </c>
      <c r="C2024">
        <v>50</v>
      </c>
      <c r="E2024" s="79">
        <v>43509</v>
      </c>
      <c r="G2024" t="s">
        <v>7701</v>
      </c>
    </row>
    <row r="2025" spans="1:7">
      <c r="A2025" t="s">
        <v>7700</v>
      </c>
      <c r="B2025" t="s">
        <v>3453</v>
      </c>
      <c r="C2025">
        <v>50</v>
      </c>
      <c r="E2025" s="79">
        <v>43509</v>
      </c>
      <c r="G2025" t="s">
        <v>7701</v>
      </c>
    </row>
    <row r="2026" spans="1:7">
      <c r="A2026" t="s">
        <v>7700</v>
      </c>
      <c r="B2026" t="s">
        <v>3454</v>
      </c>
      <c r="C2026">
        <v>50</v>
      </c>
      <c r="E2026" s="79">
        <v>43509</v>
      </c>
      <c r="G2026" t="s">
        <v>7701</v>
      </c>
    </row>
    <row r="2027" spans="1:7">
      <c r="A2027" t="s">
        <v>7700</v>
      </c>
      <c r="B2027" t="s">
        <v>3455</v>
      </c>
      <c r="C2027">
        <v>50</v>
      </c>
      <c r="E2027" s="79">
        <v>43509</v>
      </c>
      <c r="G2027" t="s">
        <v>7701</v>
      </c>
    </row>
    <row r="2028" spans="1:7">
      <c r="A2028" t="s">
        <v>7700</v>
      </c>
      <c r="B2028" t="s">
        <v>3456</v>
      </c>
      <c r="C2028">
        <v>50</v>
      </c>
      <c r="E2028" s="79">
        <v>43509</v>
      </c>
      <c r="G2028" t="s">
        <v>7701</v>
      </c>
    </row>
    <row r="2029" spans="1:7">
      <c r="A2029" t="s">
        <v>7700</v>
      </c>
      <c r="B2029" t="s">
        <v>3457</v>
      </c>
      <c r="C2029">
        <v>50</v>
      </c>
      <c r="E2029" s="79">
        <v>43509</v>
      </c>
      <c r="G2029" t="s">
        <v>7701</v>
      </c>
    </row>
    <row r="2030" spans="1:7">
      <c r="A2030" t="s">
        <v>7700</v>
      </c>
      <c r="B2030" t="s">
        <v>3458</v>
      </c>
      <c r="C2030">
        <v>50</v>
      </c>
      <c r="E2030" s="79">
        <v>43509</v>
      </c>
      <c r="G2030" t="s">
        <v>7701</v>
      </c>
    </row>
    <row r="2031" spans="1:7">
      <c r="A2031" t="s">
        <v>7700</v>
      </c>
      <c r="B2031" t="s">
        <v>3459</v>
      </c>
      <c r="C2031">
        <v>50</v>
      </c>
      <c r="E2031" s="79">
        <v>43509</v>
      </c>
      <c r="G2031" t="s">
        <v>7701</v>
      </c>
    </row>
    <row r="2032" spans="1:7">
      <c r="A2032" t="s">
        <v>7700</v>
      </c>
      <c r="B2032" t="s">
        <v>3460</v>
      </c>
      <c r="C2032">
        <v>50</v>
      </c>
      <c r="E2032" s="79">
        <v>43509</v>
      </c>
      <c r="G2032" t="s">
        <v>7701</v>
      </c>
    </row>
    <row r="2033" spans="1:7">
      <c r="A2033" t="s">
        <v>7700</v>
      </c>
      <c r="B2033" t="s">
        <v>3461</v>
      </c>
      <c r="C2033">
        <v>50</v>
      </c>
      <c r="E2033" s="79">
        <v>43509</v>
      </c>
      <c r="G2033" t="s">
        <v>7701</v>
      </c>
    </row>
    <row r="2034" spans="1:7">
      <c r="A2034" t="s">
        <v>7700</v>
      </c>
      <c r="B2034" t="s">
        <v>3462</v>
      </c>
      <c r="C2034">
        <v>50</v>
      </c>
      <c r="E2034" s="79">
        <v>43509</v>
      </c>
      <c r="G2034" t="s">
        <v>7701</v>
      </c>
    </row>
    <row r="2035" spans="1:7">
      <c r="A2035" t="s">
        <v>7700</v>
      </c>
      <c r="B2035" t="s">
        <v>3463</v>
      </c>
      <c r="C2035">
        <v>50</v>
      </c>
      <c r="E2035" s="79">
        <v>43509</v>
      </c>
      <c r="G2035" t="s">
        <v>7701</v>
      </c>
    </row>
    <row r="2036" spans="1:7">
      <c r="A2036" t="s">
        <v>7700</v>
      </c>
      <c r="B2036" t="s">
        <v>3464</v>
      </c>
      <c r="C2036">
        <v>50</v>
      </c>
      <c r="E2036" s="79">
        <v>43509</v>
      </c>
      <c r="G2036" t="s">
        <v>7701</v>
      </c>
    </row>
    <row r="2037" spans="1:7">
      <c r="A2037" t="s">
        <v>7700</v>
      </c>
      <c r="B2037" t="s">
        <v>3465</v>
      </c>
      <c r="C2037">
        <v>50</v>
      </c>
      <c r="E2037" s="79">
        <v>43509</v>
      </c>
      <c r="G2037" t="s">
        <v>7701</v>
      </c>
    </row>
    <row r="2038" spans="1:7">
      <c r="A2038" t="s">
        <v>7700</v>
      </c>
      <c r="B2038" t="s">
        <v>3466</v>
      </c>
      <c r="C2038">
        <v>50</v>
      </c>
      <c r="E2038" s="79">
        <v>43509</v>
      </c>
      <c r="G2038" t="s">
        <v>7701</v>
      </c>
    </row>
    <row r="2039" spans="1:7">
      <c r="A2039" t="s">
        <v>7700</v>
      </c>
      <c r="B2039" t="s">
        <v>3467</v>
      </c>
      <c r="C2039">
        <v>50</v>
      </c>
      <c r="E2039" s="79">
        <v>43509</v>
      </c>
      <c r="G2039" t="s">
        <v>7701</v>
      </c>
    </row>
    <row r="2040" spans="1:7">
      <c r="A2040" t="s">
        <v>7700</v>
      </c>
      <c r="B2040" t="s">
        <v>3468</v>
      </c>
      <c r="C2040">
        <v>50</v>
      </c>
      <c r="E2040" s="79">
        <v>43509</v>
      </c>
      <c r="G2040" t="s">
        <v>7701</v>
      </c>
    </row>
    <row r="2041" spans="1:7">
      <c r="A2041" t="s">
        <v>7700</v>
      </c>
      <c r="B2041" t="s">
        <v>3469</v>
      </c>
      <c r="C2041">
        <v>50</v>
      </c>
      <c r="E2041" s="79">
        <v>43509</v>
      </c>
      <c r="G2041" t="s">
        <v>7701</v>
      </c>
    </row>
    <row r="2042" spans="1:7">
      <c r="A2042" t="s">
        <v>7700</v>
      </c>
      <c r="B2042" t="s">
        <v>3470</v>
      </c>
      <c r="C2042">
        <v>50</v>
      </c>
      <c r="E2042" s="79">
        <v>43509</v>
      </c>
      <c r="G2042" t="s">
        <v>7701</v>
      </c>
    </row>
    <row r="2043" spans="1:7">
      <c r="A2043" t="s">
        <v>7700</v>
      </c>
      <c r="B2043" t="s">
        <v>3471</v>
      </c>
      <c r="C2043">
        <v>50</v>
      </c>
      <c r="E2043" s="79">
        <v>43509</v>
      </c>
      <c r="G2043" t="s">
        <v>7701</v>
      </c>
    </row>
    <row r="2044" spans="1:7">
      <c r="A2044" t="s">
        <v>7700</v>
      </c>
      <c r="B2044" t="s">
        <v>3472</v>
      </c>
      <c r="C2044">
        <v>50</v>
      </c>
      <c r="E2044" s="79">
        <v>43509</v>
      </c>
      <c r="G2044" t="s">
        <v>7701</v>
      </c>
    </row>
    <row r="2045" spans="1:7">
      <c r="A2045" t="s">
        <v>7700</v>
      </c>
      <c r="B2045" t="s">
        <v>3692</v>
      </c>
      <c r="C2045">
        <v>50</v>
      </c>
      <c r="E2045" s="79">
        <v>43509</v>
      </c>
      <c r="G2045" t="s">
        <v>7701</v>
      </c>
    </row>
    <row r="2046" spans="1:7">
      <c r="A2046" t="s">
        <v>7700</v>
      </c>
      <c r="B2046" t="s">
        <v>3693</v>
      </c>
      <c r="C2046">
        <v>50</v>
      </c>
      <c r="E2046" s="79">
        <v>43509</v>
      </c>
      <c r="G2046" t="s">
        <v>7701</v>
      </c>
    </row>
    <row r="2047" spans="1:7">
      <c r="A2047" t="s">
        <v>7700</v>
      </c>
      <c r="B2047" t="s">
        <v>3694</v>
      </c>
      <c r="C2047">
        <v>50</v>
      </c>
      <c r="E2047" s="79">
        <v>43509</v>
      </c>
      <c r="G2047" t="s">
        <v>7701</v>
      </c>
    </row>
    <row r="2048" spans="1:7">
      <c r="A2048" t="s">
        <v>7700</v>
      </c>
      <c r="B2048" t="s">
        <v>3695</v>
      </c>
      <c r="C2048">
        <v>50</v>
      </c>
      <c r="E2048" s="79">
        <v>43509</v>
      </c>
      <c r="G2048" t="s">
        <v>7701</v>
      </c>
    </row>
    <row r="2049" spans="1:7">
      <c r="A2049" t="s">
        <v>7700</v>
      </c>
      <c r="B2049" t="s">
        <v>3696</v>
      </c>
      <c r="C2049">
        <v>50</v>
      </c>
      <c r="E2049" s="79">
        <v>43509</v>
      </c>
      <c r="G2049" t="s">
        <v>7701</v>
      </c>
    </row>
    <row r="2050" spans="1:7">
      <c r="A2050" t="s">
        <v>7700</v>
      </c>
      <c r="B2050" t="s">
        <v>3697</v>
      </c>
      <c r="C2050">
        <v>50</v>
      </c>
      <c r="E2050" s="79">
        <v>43509</v>
      </c>
      <c r="G2050" t="s">
        <v>7701</v>
      </c>
    </row>
    <row r="2051" spans="1:7">
      <c r="A2051" t="s">
        <v>7700</v>
      </c>
      <c r="B2051" t="s">
        <v>3698</v>
      </c>
      <c r="C2051">
        <v>50</v>
      </c>
      <c r="E2051" s="79">
        <v>43509</v>
      </c>
      <c r="G2051" t="s">
        <v>7701</v>
      </c>
    </row>
    <row r="2052" spans="1:7">
      <c r="A2052" t="s">
        <v>7700</v>
      </c>
      <c r="B2052" t="s">
        <v>3699</v>
      </c>
      <c r="C2052">
        <v>50</v>
      </c>
      <c r="E2052" s="79">
        <v>43509</v>
      </c>
      <c r="G2052" t="s">
        <v>7701</v>
      </c>
    </row>
    <row r="2053" spans="1:7">
      <c r="A2053" t="s">
        <v>7700</v>
      </c>
      <c r="B2053" t="s">
        <v>3700</v>
      </c>
      <c r="C2053">
        <v>50</v>
      </c>
      <c r="E2053" s="79">
        <v>43509</v>
      </c>
      <c r="G2053" t="s">
        <v>7701</v>
      </c>
    </row>
    <row r="2054" spans="1:7">
      <c r="A2054" t="s">
        <v>7700</v>
      </c>
      <c r="B2054" t="s">
        <v>3701</v>
      </c>
      <c r="C2054">
        <v>50</v>
      </c>
      <c r="E2054" s="79">
        <v>43509</v>
      </c>
      <c r="G2054" t="s">
        <v>7701</v>
      </c>
    </row>
    <row r="2055" spans="1:7">
      <c r="A2055" t="s">
        <v>7700</v>
      </c>
      <c r="B2055" t="s">
        <v>3702</v>
      </c>
      <c r="C2055">
        <v>50</v>
      </c>
      <c r="E2055" s="79">
        <v>43509</v>
      </c>
      <c r="G2055" t="s">
        <v>7701</v>
      </c>
    </row>
    <row r="2056" spans="1:7">
      <c r="A2056" t="s">
        <v>7700</v>
      </c>
      <c r="B2056" t="s">
        <v>3703</v>
      </c>
      <c r="C2056">
        <v>50</v>
      </c>
      <c r="E2056" s="79">
        <v>43509</v>
      </c>
      <c r="G2056" t="s">
        <v>7701</v>
      </c>
    </row>
    <row r="2057" spans="1:7">
      <c r="A2057" t="s">
        <v>7700</v>
      </c>
      <c r="B2057" t="s">
        <v>3704</v>
      </c>
      <c r="C2057">
        <v>50</v>
      </c>
      <c r="E2057" s="79">
        <v>43509</v>
      </c>
      <c r="G2057" t="s">
        <v>7701</v>
      </c>
    </row>
    <row r="2058" spans="1:7">
      <c r="A2058" t="s">
        <v>7700</v>
      </c>
      <c r="B2058" t="s">
        <v>3705</v>
      </c>
      <c r="C2058">
        <v>50</v>
      </c>
      <c r="E2058" s="79">
        <v>43509</v>
      </c>
      <c r="G2058" t="s">
        <v>7701</v>
      </c>
    </row>
    <row r="2059" spans="1:7">
      <c r="A2059" t="s">
        <v>7700</v>
      </c>
      <c r="B2059" t="s">
        <v>3706</v>
      </c>
      <c r="C2059">
        <v>50</v>
      </c>
      <c r="E2059" s="79">
        <v>43509</v>
      </c>
      <c r="G2059" t="s">
        <v>7701</v>
      </c>
    </row>
    <row r="2060" spans="1:7">
      <c r="A2060" t="s">
        <v>7700</v>
      </c>
      <c r="B2060" t="s">
        <v>3707</v>
      </c>
      <c r="C2060">
        <v>50</v>
      </c>
      <c r="E2060" s="79">
        <v>43509</v>
      </c>
      <c r="G2060" t="s">
        <v>7701</v>
      </c>
    </row>
    <row r="2061" spans="1:7">
      <c r="A2061" t="s">
        <v>7700</v>
      </c>
      <c r="B2061" t="s">
        <v>3708</v>
      </c>
      <c r="C2061">
        <v>50</v>
      </c>
      <c r="E2061" s="79">
        <v>43509</v>
      </c>
      <c r="G2061" t="s">
        <v>7701</v>
      </c>
    </row>
    <row r="2062" spans="1:7">
      <c r="A2062" t="s">
        <v>7700</v>
      </c>
      <c r="B2062" t="s">
        <v>3709</v>
      </c>
      <c r="C2062">
        <v>50</v>
      </c>
      <c r="E2062" s="79">
        <v>43509</v>
      </c>
      <c r="G2062" t="s">
        <v>7701</v>
      </c>
    </row>
    <row r="2063" spans="1:7">
      <c r="A2063" t="s">
        <v>7700</v>
      </c>
      <c r="B2063" t="s">
        <v>3710</v>
      </c>
      <c r="C2063">
        <v>50</v>
      </c>
      <c r="E2063" s="79">
        <v>43509</v>
      </c>
      <c r="G2063" t="s">
        <v>7701</v>
      </c>
    </row>
    <row r="2064" spans="1:7">
      <c r="A2064" t="s">
        <v>7700</v>
      </c>
      <c r="B2064" t="s">
        <v>3711</v>
      </c>
      <c r="C2064">
        <v>50</v>
      </c>
      <c r="E2064" s="79">
        <v>43509</v>
      </c>
      <c r="G2064" t="s">
        <v>7701</v>
      </c>
    </row>
    <row r="2065" spans="1:7">
      <c r="A2065" t="s">
        <v>7700</v>
      </c>
      <c r="B2065" t="s">
        <v>3712</v>
      </c>
      <c r="C2065">
        <v>50</v>
      </c>
      <c r="E2065" s="79">
        <v>43509</v>
      </c>
      <c r="G2065" t="s">
        <v>7701</v>
      </c>
    </row>
    <row r="2066" spans="1:7">
      <c r="A2066" t="s">
        <v>7700</v>
      </c>
      <c r="B2066" t="s">
        <v>3713</v>
      </c>
      <c r="C2066">
        <v>50</v>
      </c>
      <c r="E2066" s="79">
        <v>43509</v>
      </c>
      <c r="G2066" t="s">
        <v>7701</v>
      </c>
    </row>
    <row r="2067" spans="1:7">
      <c r="A2067" t="s">
        <v>7700</v>
      </c>
      <c r="B2067" t="s">
        <v>3714</v>
      </c>
      <c r="C2067">
        <v>50</v>
      </c>
      <c r="E2067" s="79">
        <v>43509</v>
      </c>
      <c r="G2067" t="s">
        <v>7701</v>
      </c>
    </row>
    <row r="2068" spans="1:7">
      <c r="A2068" t="s">
        <v>7700</v>
      </c>
      <c r="B2068" t="s">
        <v>3715</v>
      </c>
      <c r="C2068">
        <v>50</v>
      </c>
      <c r="E2068" s="79">
        <v>43509</v>
      </c>
      <c r="G2068" t="s">
        <v>7701</v>
      </c>
    </row>
    <row r="2069" spans="1:7">
      <c r="A2069" t="s">
        <v>7700</v>
      </c>
      <c r="B2069" t="s">
        <v>3716</v>
      </c>
      <c r="C2069">
        <v>50</v>
      </c>
      <c r="E2069" s="79">
        <v>43509</v>
      </c>
      <c r="G2069" t="s">
        <v>7701</v>
      </c>
    </row>
    <row r="2070" spans="1:7">
      <c r="A2070" t="s">
        <v>7700</v>
      </c>
      <c r="B2070" t="s">
        <v>3717</v>
      </c>
      <c r="C2070">
        <v>50</v>
      </c>
      <c r="E2070" s="79">
        <v>43509</v>
      </c>
      <c r="G2070" t="s">
        <v>7701</v>
      </c>
    </row>
    <row r="2071" spans="1:7">
      <c r="A2071" t="s">
        <v>7700</v>
      </c>
      <c r="B2071" t="s">
        <v>3718</v>
      </c>
      <c r="C2071">
        <v>50</v>
      </c>
      <c r="E2071" s="79">
        <v>43509</v>
      </c>
      <c r="G2071" t="s">
        <v>7701</v>
      </c>
    </row>
    <row r="2072" spans="1:7">
      <c r="A2072" t="s">
        <v>7700</v>
      </c>
      <c r="B2072" t="s">
        <v>3719</v>
      </c>
      <c r="C2072">
        <v>50</v>
      </c>
      <c r="E2072" s="79">
        <v>43509</v>
      </c>
      <c r="G2072" t="s">
        <v>7701</v>
      </c>
    </row>
    <row r="2073" spans="1:7">
      <c r="A2073" t="s">
        <v>7700</v>
      </c>
      <c r="B2073" t="s">
        <v>3720</v>
      </c>
      <c r="C2073">
        <v>50</v>
      </c>
      <c r="E2073" s="79">
        <v>43509</v>
      </c>
      <c r="G2073" t="s">
        <v>7701</v>
      </c>
    </row>
    <row r="2074" spans="1:7">
      <c r="A2074" t="s">
        <v>7700</v>
      </c>
      <c r="B2074" t="s">
        <v>3721</v>
      </c>
      <c r="C2074">
        <v>50</v>
      </c>
      <c r="E2074" s="79">
        <v>43509</v>
      </c>
      <c r="G2074" t="s">
        <v>7701</v>
      </c>
    </row>
    <row r="2075" spans="1:7">
      <c r="A2075" t="s">
        <v>7700</v>
      </c>
      <c r="B2075" t="s">
        <v>3722</v>
      </c>
      <c r="C2075">
        <v>50</v>
      </c>
      <c r="E2075" s="79">
        <v>43509</v>
      </c>
      <c r="G2075" t="s">
        <v>7701</v>
      </c>
    </row>
    <row r="2076" spans="1:7">
      <c r="A2076" t="s">
        <v>7700</v>
      </c>
      <c r="B2076" t="s">
        <v>3723</v>
      </c>
      <c r="C2076">
        <v>50</v>
      </c>
      <c r="E2076" s="79">
        <v>43509</v>
      </c>
      <c r="G2076" t="s">
        <v>7701</v>
      </c>
    </row>
    <row r="2077" spans="1:7">
      <c r="A2077" t="s">
        <v>7700</v>
      </c>
      <c r="B2077" t="s">
        <v>3724</v>
      </c>
      <c r="C2077">
        <v>50</v>
      </c>
      <c r="E2077" s="79">
        <v>43509</v>
      </c>
      <c r="G2077" t="s">
        <v>7701</v>
      </c>
    </row>
    <row r="2078" spans="1:7">
      <c r="A2078" t="s">
        <v>7700</v>
      </c>
      <c r="B2078" t="s">
        <v>3725</v>
      </c>
      <c r="C2078">
        <v>50</v>
      </c>
      <c r="E2078" s="79">
        <v>43509</v>
      </c>
      <c r="G2078" t="s">
        <v>7701</v>
      </c>
    </row>
    <row r="2079" spans="1:7">
      <c r="A2079" t="s">
        <v>7700</v>
      </c>
      <c r="B2079" t="s">
        <v>3726</v>
      </c>
      <c r="C2079">
        <v>50</v>
      </c>
      <c r="E2079" s="79">
        <v>43509</v>
      </c>
      <c r="G2079" t="s">
        <v>7701</v>
      </c>
    </row>
    <row r="2080" spans="1:7">
      <c r="A2080" t="s">
        <v>7700</v>
      </c>
      <c r="B2080" t="s">
        <v>3727</v>
      </c>
      <c r="C2080">
        <v>50</v>
      </c>
      <c r="E2080" s="79">
        <v>43509</v>
      </c>
      <c r="G2080" t="s">
        <v>7701</v>
      </c>
    </row>
    <row r="2081" spans="1:7">
      <c r="A2081" t="s">
        <v>7700</v>
      </c>
      <c r="B2081" t="s">
        <v>3728</v>
      </c>
      <c r="C2081">
        <v>50</v>
      </c>
      <c r="E2081" s="79">
        <v>43509</v>
      </c>
      <c r="G2081" t="s">
        <v>7701</v>
      </c>
    </row>
    <row r="2082" spans="1:7">
      <c r="A2082" t="s">
        <v>7700</v>
      </c>
      <c r="B2082" t="s">
        <v>3729</v>
      </c>
      <c r="C2082">
        <v>50</v>
      </c>
      <c r="E2082" s="79">
        <v>43509</v>
      </c>
      <c r="G2082" t="s">
        <v>7701</v>
      </c>
    </row>
    <row r="2083" spans="1:7">
      <c r="A2083" t="s">
        <v>7700</v>
      </c>
      <c r="B2083" t="s">
        <v>3731</v>
      </c>
      <c r="C2083">
        <v>50</v>
      </c>
      <c r="E2083" s="79">
        <v>43509</v>
      </c>
      <c r="G2083" t="s">
        <v>7701</v>
      </c>
    </row>
    <row r="2084" spans="1:7">
      <c r="A2084" t="s">
        <v>7700</v>
      </c>
      <c r="B2084" t="s">
        <v>3732</v>
      </c>
      <c r="C2084">
        <v>50</v>
      </c>
      <c r="E2084" s="79">
        <v>43509</v>
      </c>
      <c r="G2084" t="s">
        <v>7701</v>
      </c>
    </row>
    <row r="2085" spans="1:7">
      <c r="A2085" t="s">
        <v>7700</v>
      </c>
      <c r="B2085" t="s">
        <v>3733</v>
      </c>
      <c r="C2085">
        <v>50</v>
      </c>
      <c r="E2085" s="79">
        <v>43509</v>
      </c>
      <c r="G2085" t="s">
        <v>7701</v>
      </c>
    </row>
    <row r="2086" spans="1:7">
      <c r="A2086" t="s">
        <v>7700</v>
      </c>
      <c r="B2086" t="s">
        <v>3734</v>
      </c>
      <c r="C2086">
        <v>50</v>
      </c>
      <c r="E2086" s="79">
        <v>43509</v>
      </c>
      <c r="G2086" t="s">
        <v>7701</v>
      </c>
    </row>
    <row r="2087" spans="1:7">
      <c r="A2087" t="s">
        <v>7700</v>
      </c>
      <c r="B2087" t="s">
        <v>3735</v>
      </c>
      <c r="C2087">
        <v>50</v>
      </c>
      <c r="E2087" s="79">
        <v>43509</v>
      </c>
      <c r="G2087" t="s">
        <v>7701</v>
      </c>
    </row>
    <row r="2088" spans="1:7">
      <c r="A2088" t="s">
        <v>7700</v>
      </c>
      <c r="B2088" t="s">
        <v>3736</v>
      </c>
      <c r="C2088">
        <v>50</v>
      </c>
      <c r="E2088" s="79">
        <v>43509</v>
      </c>
      <c r="G2088" t="s">
        <v>7701</v>
      </c>
    </row>
    <row r="2089" spans="1:7">
      <c r="A2089" t="s">
        <v>7700</v>
      </c>
      <c r="B2089" t="s">
        <v>3737</v>
      </c>
      <c r="C2089">
        <v>50</v>
      </c>
      <c r="E2089" s="79">
        <v>43509</v>
      </c>
      <c r="G2089" t="s">
        <v>7701</v>
      </c>
    </row>
    <row r="2090" spans="1:7">
      <c r="A2090" t="s">
        <v>7700</v>
      </c>
      <c r="B2090" t="s">
        <v>3738</v>
      </c>
      <c r="C2090">
        <v>50</v>
      </c>
      <c r="E2090" s="79">
        <v>43509</v>
      </c>
      <c r="G2090" t="s">
        <v>7701</v>
      </c>
    </row>
    <row r="2091" spans="1:7">
      <c r="A2091" t="s">
        <v>7700</v>
      </c>
      <c r="B2091" t="s">
        <v>3739</v>
      </c>
      <c r="C2091">
        <v>50</v>
      </c>
      <c r="E2091" s="79">
        <v>43509</v>
      </c>
      <c r="G2091" t="s">
        <v>7701</v>
      </c>
    </row>
    <row r="2092" spans="1:7">
      <c r="A2092" t="s">
        <v>7700</v>
      </c>
      <c r="B2092" t="s">
        <v>3740</v>
      </c>
      <c r="C2092">
        <v>50</v>
      </c>
      <c r="E2092" s="79">
        <v>43509</v>
      </c>
      <c r="G2092" t="s">
        <v>7701</v>
      </c>
    </row>
    <row r="2093" spans="1:7">
      <c r="A2093" t="s">
        <v>7700</v>
      </c>
      <c r="B2093" t="s">
        <v>3741</v>
      </c>
      <c r="C2093">
        <v>50</v>
      </c>
      <c r="E2093" s="79">
        <v>43509</v>
      </c>
      <c r="G2093" t="s">
        <v>7701</v>
      </c>
    </row>
    <row r="2094" spans="1:7">
      <c r="A2094" t="s">
        <v>7700</v>
      </c>
      <c r="B2094" t="s">
        <v>3742</v>
      </c>
      <c r="C2094">
        <v>50</v>
      </c>
      <c r="E2094" s="79">
        <v>43509</v>
      </c>
      <c r="G2094" t="s">
        <v>7701</v>
      </c>
    </row>
    <row r="2095" spans="1:7">
      <c r="A2095" t="s">
        <v>7700</v>
      </c>
      <c r="B2095" t="s">
        <v>3743</v>
      </c>
      <c r="C2095">
        <v>50</v>
      </c>
      <c r="E2095" s="79">
        <v>43509</v>
      </c>
      <c r="G2095" t="s">
        <v>7701</v>
      </c>
    </row>
    <row r="2096" spans="1:7">
      <c r="A2096" t="s">
        <v>7700</v>
      </c>
      <c r="B2096" t="s">
        <v>3744</v>
      </c>
      <c r="C2096">
        <v>50</v>
      </c>
      <c r="E2096" s="79">
        <v>43509</v>
      </c>
      <c r="G2096" t="s">
        <v>7701</v>
      </c>
    </row>
    <row r="2097" spans="1:7">
      <c r="A2097" t="s">
        <v>7700</v>
      </c>
      <c r="B2097" t="s">
        <v>3745</v>
      </c>
      <c r="C2097">
        <v>50</v>
      </c>
      <c r="E2097" s="79">
        <v>43509</v>
      </c>
      <c r="G2097" t="s">
        <v>7701</v>
      </c>
    </row>
    <row r="2098" spans="1:7">
      <c r="A2098" t="s">
        <v>7700</v>
      </c>
      <c r="B2098" t="s">
        <v>3746</v>
      </c>
      <c r="C2098">
        <v>50</v>
      </c>
      <c r="E2098" s="79">
        <v>43509</v>
      </c>
      <c r="G2098" t="s">
        <v>7701</v>
      </c>
    </row>
    <row r="2099" spans="1:7">
      <c r="A2099" t="s">
        <v>7700</v>
      </c>
      <c r="B2099" t="s">
        <v>3747</v>
      </c>
      <c r="C2099">
        <v>50</v>
      </c>
      <c r="E2099" s="79">
        <v>43509</v>
      </c>
      <c r="G2099" t="s">
        <v>7701</v>
      </c>
    </row>
    <row r="2100" spans="1:7">
      <c r="A2100" t="s">
        <v>7700</v>
      </c>
      <c r="B2100" t="s">
        <v>3748</v>
      </c>
      <c r="C2100">
        <v>50</v>
      </c>
      <c r="E2100" s="79">
        <v>43509</v>
      </c>
      <c r="G2100" t="s">
        <v>7701</v>
      </c>
    </row>
    <row r="2101" spans="1:7">
      <c r="A2101" t="s">
        <v>7700</v>
      </c>
      <c r="B2101" t="s">
        <v>3749</v>
      </c>
      <c r="C2101">
        <v>50</v>
      </c>
      <c r="E2101" s="79">
        <v>43509</v>
      </c>
      <c r="G2101" t="s">
        <v>7701</v>
      </c>
    </row>
    <row r="2102" spans="1:7">
      <c r="A2102" t="s">
        <v>7700</v>
      </c>
      <c r="B2102" t="s">
        <v>3750</v>
      </c>
      <c r="C2102">
        <v>50</v>
      </c>
      <c r="E2102" s="79">
        <v>43509</v>
      </c>
      <c r="G2102" t="s">
        <v>7701</v>
      </c>
    </row>
    <row r="2103" spans="1:7">
      <c r="A2103" t="s">
        <v>7700</v>
      </c>
      <c r="B2103" t="s">
        <v>3751</v>
      </c>
      <c r="C2103">
        <v>50</v>
      </c>
      <c r="E2103" s="79">
        <v>43509</v>
      </c>
      <c r="G2103" t="s">
        <v>7701</v>
      </c>
    </row>
    <row r="2104" spans="1:7">
      <c r="A2104" t="s">
        <v>7700</v>
      </c>
      <c r="B2104" t="s">
        <v>3752</v>
      </c>
      <c r="C2104">
        <v>50</v>
      </c>
      <c r="E2104" s="79">
        <v>43509</v>
      </c>
      <c r="G2104" t="s">
        <v>7701</v>
      </c>
    </row>
    <row r="2105" spans="1:7">
      <c r="A2105" t="s">
        <v>7700</v>
      </c>
      <c r="B2105" t="s">
        <v>3753</v>
      </c>
      <c r="C2105">
        <v>50</v>
      </c>
      <c r="E2105" s="79">
        <v>43509</v>
      </c>
      <c r="G2105" t="s">
        <v>7701</v>
      </c>
    </row>
    <row r="2106" spans="1:7">
      <c r="A2106" t="s">
        <v>7700</v>
      </c>
      <c r="B2106" t="s">
        <v>3754</v>
      </c>
      <c r="C2106">
        <v>50</v>
      </c>
      <c r="E2106" s="79">
        <v>43509</v>
      </c>
      <c r="G2106" t="s">
        <v>7701</v>
      </c>
    </row>
    <row r="2107" spans="1:7">
      <c r="A2107" t="s">
        <v>7700</v>
      </c>
      <c r="B2107" t="s">
        <v>3755</v>
      </c>
      <c r="C2107">
        <v>50</v>
      </c>
      <c r="E2107" s="79">
        <v>43509</v>
      </c>
      <c r="G2107" t="s">
        <v>7701</v>
      </c>
    </row>
    <row r="2108" spans="1:7">
      <c r="A2108" t="s">
        <v>7700</v>
      </c>
      <c r="B2108" t="s">
        <v>3756</v>
      </c>
      <c r="C2108">
        <v>50</v>
      </c>
      <c r="E2108" s="79">
        <v>43509</v>
      </c>
      <c r="G2108" t="s">
        <v>7701</v>
      </c>
    </row>
  </sheetData>
  <autoFilter ref="A1:E2108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95"/>
  <sheetViews>
    <sheetView workbookViewId="0">
      <selection activeCell="G30" sqref="G30"/>
    </sheetView>
  </sheetViews>
  <sheetFormatPr defaultColWidth="11" defaultRowHeight="15.75"/>
  <cols>
    <col min="1" max="1" width="23.125" style="20" customWidth="1"/>
    <col min="2" max="4" width="11" style="20"/>
    <col min="5" max="5" width="13.125" style="20" bestFit="1" customWidth="1"/>
    <col min="6" max="6" width="11" style="20"/>
    <col min="7" max="7" width="17" style="20" customWidth="1"/>
    <col min="8" max="8" width="11" style="44"/>
    <col min="9" max="9" width="11" style="21"/>
    <col min="10" max="16384" width="11" style="20"/>
  </cols>
  <sheetData>
    <row r="1" spans="1:9">
      <c r="A1" s="43" t="s">
        <v>7702</v>
      </c>
      <c r="B1" s="43" t="s">
        <v>7703</v>
      </c>
      <c r="C1" s="43" t="s">
        <v>7704</v>
      </c>
      <c r="D1" s="43" t="s">
        <v>7705</v>
      </c>
      <c r="E1" s="43" t="s">
        <v>7706</v>
      </c>
      <c r="F1" s="43" t="s">
        <v>7707</v>
      </c>
      <c r="G1" s="43" t="s">
        <v>7708</v>
      </c>
      <c r="H1" s="44" t="s">
        <v>7709</v>
      </c>
      <c r="I1" s="45" t="s">
        <v>7710</v>
      </c>
    </row>
    <row r="2" spans="1:9">
      <c r="A2" s="20" t="s">
        <v>1666</v>
      </c>
      <c r="B2" s="20" t="s">
        <v>7711</v>
      </c>
      <c r="D2" s="20" t="s">
        <v>7712</v>
      </c>
      <c r="E2" s="20" t="str">
        <f>"754603090066"</f>
        <v>754603090066</v>
      </c>
      <c r="F2" s="20" t="s">
        <v>7713</v>
      </c>
      <c r="G2" s="20" t="str">
        <f t="shared" ref="G2:G17" si="0">"8.99"</f>
        <v>8.99</v>
      </c>
      <c r="H2" s="20">
        <v>0</v>
      </c>
      <c r="I2" s="21">
        <v>0</v>
      </c>
    </row>
    <row r="3" spans="1:9">
      <c r="A3" s="20" t="s">
        <v>1667</v>
      </c>
      <c r="B3" s="20" t="s">
        <v>7711</v>
      </c>
      <c r="D3" s="20" t="s">
        <v>7712</v>
      </c>
      <c r="E3" s="20" t="str">
        <f>"754603090219"</f>
        <v>754603090219</v>
      </c>
      <c r="F3" s="20" t="s">
        <v>7713</v>
      </c>
      <c r="G3" s="20" t="str">
        <f t="shared" si="0"/>
        <v>8.99</v>
      </c>
      <c r="H3" s="20">
        <v>0</v>
      </c>
      <c r="I3" s="21">
        <v>0</v>
      </c>
    </row>
    <row r="4" spans="1:9">
      <c r="A4" s="20" t="s">
        <v>1668</v>
      </c>
      <c r="B4" s="20" t="s">
        <v>7711</v>
      </c>
      <c r="D4" s="20" t="s">
        <v>7712</v>
      </c>
      <c r="E4" s="20" t="str">
        <f>"754603090561"</f>
        <v>754603090561</v>
      </c>
      <c r="F4" s="20" t="s">
        <v>7713</v>
      </c>
      <c r="G4" s="20" t="str">
        <f t="shared" si="0"/>
        <v>8.99</v>
      </c>
      <c r="H4" s="20">
        <v>0</v>
      </c>
      <c r="I4" s="21">
        <v>0</v>
      </c>
    </row>
    <row r="5" spans="1:9">
      <c r="A5" s="20" t="s">
        <v>1669</v>
      </c>
      <c r="B5" s="20" t="s">
        <v>7711</v>
      </c>
      <c r="D5" s="20" t="s">
        <v>7712</v>
      </c>
      <c r="E5" s="20" t="str">
        <f>"754603090615"</f>
        <v>754603090615</v>
      </c>
      <c r="F5" s="20" t="s">
        <v>7713</v>
      </c>
      <c r="G5" s="20" t="str">
        <f t="shared" si="0"/>
        <v>8.99</v>
      </c>
      <c r="H5" s="20">
        <v>0</v>
      </c>
      <c r="I5" s="21">
        <v>0</v>
      </c>
    </row>
    <row r="6" spans="1:9">
      <c r="A6" s="20" t="s">
        <v>1670</v>
      </c>
      <c r="B6" s="20" t="s">
        <v>7711</v>
      </c>
      <c r="D6" s="20" t="s">
        <v>7712</v>
      </c>
      <c r="E6" s="20" t="str">
        <f>"754603090660"</f>
        <v>754603090660</v>
      </c>
      <c r="F6" s="20" t="s">
        <v>7713</v>
      </c>
      <c r="G6" s="20" t="str">
        <f t="shared" si="0"/>
        <v>8.99</v>
      </c>
      <c r="H6" s="20">
        <v>0</v>
      </c>
      <c r="I6" s="21">
        <v>0</v>
      </c>
    </row>
    <row r="7" spans="1:9">
      <c r="A7" s="20" t="s">
        <v>1671</v>
      </c>
      <c r="B7" s="20" t="s">
        <v>7711</v>
      </c>
      <c r="D7" s="20" t="s">
        <v>7712</v>
      </c>
      <c r="E7" s="20" t="str">
        <f>"754603090714"</f>
        <v>754603090714</v>
      </c>
      <c r="F7" s="20" t="s">
        <v>7713</v>
      </c>
      <c r="G7" s="20" t="str">
        <f t="shared" si="0"/>
        <v>8.99</v>
      </c>
      <c r="H7" s="20">
        <v>0</v>
      </c>
      <c r="I7" s="21">
        <v>0</v>
      </c>
    </row>
    <row r="8" spans="1:9">
      <c r="A8" s="20" t="s">
        <v>1672</v>
      </c>
      <c r="B8" s="20" t="s">
        <v>7711</v>
      </c>
      <c r="D8" s="20" t="s">
        <v>7712</v>
      </c>
      <c r="E8" s="20" t="str">
        <f>"754603090769"</f>
        <v>754603090769</v>
      </c>
      <c r="F8" s="20" t="s">
        <v>7713</v>
      </c>
      <c r="G8" s="20" t="str">
        <f t="shared" si="0"/>
        <v>8.99</v>
      </c>
      <c r="H8" s="20">
        <v>0</v>
      </c>
      <c r="I8" s="21">
        <v>0</v>
      </c>
    </row>
    <row r="9" spans="1:9">
      <c r="A9" s="20" t="s">
        <v>1673</v>
      </c>
      <c r="B9" s="20" t="s">
        <v>7711</v>
      </c>
      <c r="D9" s="20" t="s">
        <v>7712</v>
      </c>
      <c r="E9" s="20" t="str">
        <f>"754603090912"</f>
        <v>754603090912</v>
      </c>
      <c r="F9" s="20" t="s">
        <v>7713</v>
      </c>
      <c r="G9" s="20" t="str">
        <f t="shared" si="0"/>
        <v>8.99</v>
      </c>
      <c r="H9" s="20">
        <v>0</v>
      </c>
      <c r="I9" s="21">
        <v>0</v>
      </c>
    </row>
    <row r="10" spans="1:9">
      <c r="A10" s="20" t="s">
        <v>1674</v>
      </c>
      <c r="B10" s="20" t="s">
        <v>7711</v>
      </c>
      <c r="D10" s="20" t="s">
        <v>7712</v>
      </c>
      <c r="E10" s="20" t="str">
        <f>"754603091162"</f>
        <v>754603091162</v>
      </c>
      <c r="F10" s="20" t="s">
        <v>7713</v>
      </c>
      <c r="G10" s="20" t="str">
        <f t="shared" si="0"/>
        <v>8.99</v>
      </c>
      <c r="H10" s="20">
        <v>0</v>
      </c>
      <c r="I10" s="21">
        <v>0</v>
      </c>
    </row>
    <row r="11" spans="1:9">
      <c r="A11" s="20" t="s">
        <v>1675</v>
      </c>
      <c r="B11" s="20" t="s">
        <v>7711</v>
      </c>
      <c r="D11" s="20" t="s">
        <v>7712</v>
      </c>
      <c r="E11" s="20" t="str">
        <f>"754603931215"</f>
        <v>754603931215</v>
      </c>
      <c r="F11" s="20" t="s">
        <v>7713</v>
      </c>
      <c r="G11" s="20" t="str">
        <f t="shared" si="0"/>
        <v>8.99</v>
      </c>
      <c r="H11" s="20">
        <v>0</v>
      </c>
      <c r="I11" s="21">
        <v>0</v>
      </c>
    </row>
    <row r="12" spans="1:9">
      <c r="A12" s="20" t="s">
        <v>1676</v>
      </c>
      <c r="B12" s="20" t="s">
        <v>7711</v>
      </c>
      <c r="D12" s="20" t="s">
        <v>7712</v>
      </c>
      <c r="E12" s="20" t="str">
        <f>"754603931260"</f>
        <v>754603931260</v>
      </c>
      <c r="F12" s="20" t="s">
        <v>7713</v>
      </c>
      <c r="G12" s="20" t="str">
        <f t="shared" si="0"/>
        <v>8.99</v>
      </c>
      <c r="H12" s="20">
        <v>0</v>
      </c>
      <c r="I12" s="21">
        <v>0</v>
      </c>
    </row>
    <row r="13" spans="1:9">
      <c r="A13" s="20" t="s">
        <v>1677</v>
      </c>
      <c r="B13" s="20" t="s">
        <v>7711</v>
      </c>
      <c r="D13" s="20" t="s">
        <v>7712</v>
      </c>
      <c r="E13" s="20" t="str">
        <f>"754603091315"</f>
        <v>754603091315</v>
      </c>
      <c r="F13" s="20" t="s">
        <v>7713</v>
      </c>
      <c r="G13" s="20" t="str">
        <f t="shared" si="0"/>
        <v>8.99</v>
      </c>
      <c r="H13" s="20">
        <v>0</v>
      </c>
      <c r="I13" s="21">
        <v>0</v>
      </c>
    </row>
    <row r="14" spans="1:9">
      <c r="A14" s="20" t="s">
        <v>1678</v>
      </c>
      <c r="B14" s="20" t="s">
        <v>7711</v>
      </c>
      <c r="D14" s="20" t="s">
        <v>7712</v>
      </c>
      <c r="E14" s="20" t="str">
        <f>"754603091568"</f>
        <v>754603091568</v>
      </c>
      <c r="F14" s="20" t="s">
        <v>7713</v>
      </c>
      <c r="G14" s="20" t="str">
        <f t="shared" si="0"/>
        <v>8.99</v>
      </c>
      <c r="H14" s="20">
        <v>0</v>
      </c>
      <c r="I14" s="21">
        <v>0</v>
      </c>
    </row>
    <row r="15" spans="1:9">
      <c r="A15" s="20" t="s">
        <v>1680</v>
      </c>
      <c r="B15" s="20" t="s">
        <v>7711</v>
      </c>
      <c r="D15" s="20" t="s">
        <v>7712</v>
      </c>
      <c r="E15" s="20" t="str">
        <f>"754603091711"</f>
        <v>754603091711</v>
      </c>
      <c r="F15" s="20" t="s">
        <v>7713</v>
      </c>
      <c r="G15" s="20" t="str">
        <f t="shared" si="0"/>
        <v>8.99</v>
      </c>
      <c r="H15" s="20">
        <v>0</v>
      </c>
      <c r="I15" s="21">
        <v>0</v>
      </c>
    </row>
    <row r="16" spans="1:9">
      <c r="A16" s="20" t="s">
        <v>1681</v>
      </c>
      <c r="B16" s="20" t="s">
        <v>7711</v>
      </c>
      <c r="D16" s="20" t="s">
        <v>7712</v>
      </c>
      <c r="E16" s="20" t="str">
        <f>"754603091810"</f>
        <v>754603091810</v>
      </c>
      <c r="F16" s="20" t="s">
        <v>7713</v>
      </c>
      <c r="G16" s="20" t="str">
        <f t="shared" si="0"/>
        <v>8.99</v>
      </c>
      <c r="H16" s="20">
        <v>0</v>
      </c>
      <c r="I16" s="21">
        <v>0</v>
      </c>
    </row>
    <row r="17" spans="1:9">
      <c r="A17" s="20" t="s">
        <v>1679</v>
      </c>
      <c r="B17" s="20" t="s">
        <v>7711</v>
      </c>
      <c r="D17" s="20" t="s">
        <v>7712</v>
      </c>
      <c r="E17" s="20" t="str">
        <f>"754603091612"</f>
        <v>754603091612</v>
      </c>
      <c r="F17" s="20" t="s">
        <v>7713</v>
      </c>
      <c r="G17" s="20" t="str">
        <f t="shared" si="0"/>
        <v>8.99</v>
      </c>
      <c r="H17" s="20">
        <v>0</v>
      </c>
      <c r="I17" s="21">
        <v>0</v>
      </c>
    </row>
    <row r="18" spans="1:9">
      <c r="A18" s="20" t="s">
        <v>32</v>
      </c>
      <c r="B18" s="20" t="s">
        <v>7711</v>
      </c>
      <c r="D18" s="20" t="s">
        <v>7714</v>
      </c>
      <c r="E18" s="20" t="str">
        <f>"685149553862"</f>
        <v>685149553862</v>
      </c>
      <c r="F18" s="20" t="s">
        <v>7713</v>
      </c>
      <c r="G18" s="20" t="str">
        <f t="shared" ref="G18:G451" si="1">"19.99"</f>
        <v>19.99</v>
      </c>
      <c r="H18" s="20">
        <v>0</v>
      </c>
      <c r="I18" s="21">
        <v>0</v>
      </c>
    </row>
    <row r="19" spans="1:9">
      <c r="A19" s="20" t="s">
        <v>40</v>
      </c>
      <c r="B19" s="20" t="s">
        <v>7711</v>
      </c>
      <c r="D19" s="20" t="s">
        <v>7714</v>
      </c>
      <c r="E19" s="20" t="str">
        <f>"685149553787"</f>
        <v>685149553787</v>
      </c>
      <c r="F19" s="20" t="s">
        <v>7713</v>
      </c>
      <c r="G19" s="20" t="str">
        <f t="shared" si="1"/>
        <v>19.99</v>
      </c>
      <c r="H19" s="20">
        <v>0</v>
      </c>
      <c r="I19" s="21">
        <v>0</v>
      </c>
    </row>
    <row r="20" spans="1:9">
      <c r="A20" s="20" t="s">
        <v>45</v>
      </c>
      <c r="B20" s="20" t="s">
        <v>7711</v>
      </c>
      <c r="D20" s="20" t="s">
        <v>7714</v>
      </c>
      <c r="E20" s="20" t="str">
        <f>"685149595053"</f>
        <v>685149595053</v>
      </c>
      <c r="F20" s="20" t="s">
        <v>7713</v>
      </c>
      <c r="G20" s="20" t="str">
        <f t="shared" si="1"/>
        <v>19.99</v>
      </c>
      <c r="H20" s="20">
        <v>0</v>
      </c>
      <c r="I20" s="21">
        <v>0</v>
      </c>
    </row>
    <row r="21" spans="1:9">
      <c r="A21" s="20" t="s">
        <v>51</v>
      </c>
      <c r="B21" s="20" t="s">
        <v>7711</v>
      </c>
      <c r="D21" s="20" t="s">
        <v>7714</v>
      </c>
      <c r="E21" s="20" t="str">
        <f>"685149595060"</f>
        <v>685149595060</v>
      </c>
      <c r="F21" s="20" t="s">
        <v>7713</v>
      </c>
      <c r="G21" s="20" t="str">
        <f t="shared" si="1"/>
        <v>19.99</v>
      </c>
      <c r="H21" s="20">
        <v>0</v>
      </c>
      <c r="I21" s="21">
        <v>0</v>
      </c>
    </row>
    <row r="22" spans="1:9">
      <c r="A22" s="20" t="s">
        <v>60</v>
      </c>
      <c r="B22" s="20" t="s">
        <v>7711</v>
      </c>
      <c r="D22" s="20" t="s">
        <v>7714</v>
      </c>
      <c r="E22" s="20" t="str">
        <f>"685149595077"</f>
        <v>685149595077</v>
      </c>
      <c r="F22" s="20" t="s">
        <v>7713</v>
      </c>
      <c r="G22" s="20" t="str">
        <f t="shared" si="1"/>
        <v>19.99</v>
      </c>
      <c r="H22" s="20">
        <v>0</v>
      </c>
      <c r="I22" s="21">
        <v>0</v>
      </c>
    </row>
    <row r="23" spans="1:9">
      <c r="A23" s="20" t="s">
        <v>64</v>
      </c>
      <c r="B23" s="20" t="s">
        <v>7711</v>
      </c>
      <c r="D23" s="20" t="s">
        <v>7714</v>
      </c>
      <c r="E23" s="20" t="str">
        <f>"685149595084"</f>
        <v>685149595084</v>
      </c>
      <c r="F23" s="20" t="s">
        <v>7713</v>
      </c>
      <c r="G23" s="20" t="str">
        <f t="shared" si="1"/>
        <v>19.99</v>
      </c>
      <c r="H23" s="20">
        <v>0</v>
      </c>
      <c r="I23" s="21">
        <v>0</v>
      </c>
    </row>
    <row r="24" spans="1:9">
      <c r="A24" s="20" t="s">
        <v>69</v>
      </c>
      <c r="B24" s="20" t="s">
        <v>7711</v>
      </c>
      <c r="D24" s="20" t="s">
        <v>7714</v>
      </c>
      <c r="E24" s="20" t="str">
        <f>"685149553794"</f>
        <v>685149553794</v>
      </c>
      <c r="F24" s="20" t="s">
        <v>7713</v>
      </c>
      <c r="G24" s="20" t="str">
        <f t="shared" si="1"/>
        <v>19.99</v>
      </c>
      <c r="H24" s="20">
        <v>0</v>
      </c>
      <c r="I24" s="21">
        <v>0</v>
      </c>
    </row>
    <row r="25" spans="1:9">
      <c r="A25" s="20" t="s">
        <v>73</v>
      </c>
      <c r="B25" s="20" t="s">
        <v>7711</v>
      </c>
      <c r="D25" s="20" t="s">
        <v>7714</v>
      </c>
      <c r="E25" s="20" t="str">
        <f>"685149595091"</f>
        <v>685149595091</v>
      </c>
      <c r="F25" s="20" t="s">
        <v>7713</v>
      </c>
      <c r="G25" s="20" t="str">
        <f t="shared" si="1"/>
        <v>19.99</v>
      </c>
      <c r="H25" s="20">
        <v>0</v>
      </c>
      <c r="I25" s="21">
        <v>0</v>
      </c>
    </row>
    <row r="26" spans="1:9">
      <c r="A26" s="20" t="s">
        <v>78</v>
      </c>
      <c r="B26" s="20" t="s">
        <v>7711</v>
      </c>
      <c r="D26" s="20" t="s">
        <v>7714</v>
      </c>
      <c r="E26" s="20" t="str">
        <f>"685149553855"</f>
        <v>685149553855</v>
      </c>
      <c r="F26" s="20" t="s">
        <v>7713</v>
      </c>
      <c r="G26" s="20" t="str">
        <f t="shared" si="1"/>
        <v>19.99</v>
      </c>
      <c r="H26" s="20">
        <v>0</v>
      </c>
      <c r="I26" s="21">
        <v>0</v>
      </c>
    </row>
    <row r="27" spans="1:9">
      <c r="A27" s="20" t="s">
        <v>86</v>
      </c>
      <c r="B27" s="20" t="s">
        <v>7711</v>
      </c>
      <c r="D27" s="20" t="s">
        <v>7714</v>
      </c>
      <c r="E27" s="20" t="str">
        <f>"685149595107"</f>
        <v>685149595107</v>
      </c>
      <c r="F27" s="20" t="s">
        <v>7713</v>
      </c>
      <c r="G27" s="20" t="str">
        <f t="shared" si="1"/>
        <v>19.99</v>
      </c>
      <c r="H27" s="20">
        <v>0</v>
      </c>
      <c r="I27" s="21">
        <v>0</v>
      </c>
    </row>
    <row r="28" spans="1:9">
      <c r="A28" s="20" t="s">
        <v>94</v>
      </c>
      <c r="B28" s="20" t="s">
        <v>7711</v>
      </c>
      <c r="D28" s="20" t="s">
        <v>7714</v>
      </c>
      <c r="E28" s="20" t="str">
        <f>"685149553886"</f>
        <v>685149553886</v>
      </c>
      <c r="F28" s="20" t="s">
        <v>7713</v>
      </c>
      <c r="G28" s="20" t="str">
        <f t="shared" si="1"/>
        <v>19.99</v>
      </c>
      <c r="H28" s="20">
        <v>0</v>
      </c>
      <c r="I28" s="21">
        <v>0</v>
      </c>
    </row>
    <row r="29" spans="1:9">
      <c r="A29" s="20" t="s">
        <v>99</v>
      </c>
      <c r="B29" s="20" t="s">
        <v>7711</v>
      </c>
      <c r="D29" s="20" t="s">
        <v>7714</v>
      </c>
      <c r="E29" s="20" t="str">
        <f>"685149595138"</f>
        <v>685149595138</v>
      </c>
      <c r="F29" s="20" t="s">
        <v>7713</v>
      </c>
      <c r="G29" s="20" t="str">
        <f t="shared" si="1"/>
        <v>19.99</v>
      </c>
      <c r="H29" s="20">
        <v>0</v>
      </c>
      <c r="I29" s="21">
        <v>0</v>
      </c>
    </row>
    <row r="30" spans="1:9">
      <c r="A30" s="20" t="s">
        <v>114</v>
      </c>
      <c r="B30" s="20" t="s">
        <v>7711</v>
      </c>
      <c r="D30" s="20" t="s">
        <v>7714</v>
      </c>
      <c r="E30" s="20" t="str">
        <f>"685149595145"</f>
        <v>685149595145</v>
      </c>
      <c r="F30" s="20" t="s">
        <v>7713</v>
      </c>
      <c r="G30" s="20" t="str">
        <f t="shared" si="1"/>
        <v>19.99</v>
      </c>
      <c r="H30" s="20">
        <v>0</v>
      </c>
      <c r="I30" s="21">
        <v>0</v>
      </c>
    </row>
    <row r="31" spans="1:9">
      <c r="A31" s="20" t="s">
        <v>119</v>
      </c>
      <c r="B31" s="20" t="s">
        <v>7711</v>
      </c>
      <c r="D31" s="20" t="s">
        <v>7714</v>
      </c>
      <c r="E31" s="20" t="str">
        <f>"685149553800"</f>
        <v>685149553800</v>
      </c>
      <c r="F31" s="20" t="s">
        <v>7713</v>
      </c>
      <c r="G31" s="20" t="str">
        <f t="shared" si="1"/>
        <v>19.99</v>
      </c>
      <c r="H31" s="20">
        <v>0</v>
      </c>
      <c r="I31" s="21">
        <v>0</v>
      </c>
    </row>
    <row r="32" spans="1:9">
      <c r="A32" s="20" t="s">
        <v>138</v>
      </c>
      <c r="B32" s="20" t="s">
        <v>7711</v>
      </c>
      <c r="D32" s="20" t="s">
        <v>7714</v>
      </c>
      <c r="E32" s="20" t="str">
        <f>"685149553848"</f>
        <v>685149553848</v>
      </c>
      <c r="F32" s="20" t="s">
        <v>7713</v>
      </c>
      <c r="G32" s="20" t="str">
        <f t="shared" si="1"/>
        <v>19.99</v>
      </c>
      <c r="H32" s="20">
        <v>0</v>
      </c>
      <c r="I32" s="21">
        <v>0</v>
      </c>
    </row>
    <row r="33" spans="1:9">
      <c r="A33" s="20" t="s">
        <v>143</v>
      </c>
      <c r="B33" s="20" t="s">
        <v>7711</v>
      </c>
      <c r="D33" s="20" t="s">
        <v>7714</v>
      </c>
      <c r="E33" s="20" t="str">
        <f>"685149553879"</f>
        <v>685149553879</v>
      </c>
      <c r="F33" s="20" t="s">
        <v>7713</v>
      </c>
      <c r="G33" s="20" t="str">
        <f t="shared" si="1"/>
        <v>19.99</v>
      </c>
      <c r="H33" s="20">
        <v>0</v>
      </c>
      <c r="I33" s="21">
        <v>0</v>
      </c>
    </row>
    <row r="34" spans="1:9">
      <c r="A34" s="20" t="s">
        <v>147</v>
      </c>
      <c r="B34" s="20" t="s">
        <v>7711</v>
      </c>
      <c r="D34" s="20" t="s">
        <v>7714</v>
      </c>
      <c r="E34" s="20" t="str">
        <f>"685149553824"</f>
        <v>685149553824</v>
      </c>
      <c r="F34" s="20" t="s">
        <v>7713</v>
      </c>
      <c r="G34" s="20" t="str">
        <f t="shared" si="1"/>
        <v>19.99</v>
      </c>
      <c r="H34" s="20">
        <v>0</v>
      </c>
      <c r="I34" s="21">
        <v>0</v>
      </c>
    </row>
    <row r="35" spans="1:9">
      <c r="A35" s="20" t="s">
        <v>155</v>
      </c>
      <c r="B35" s="20" t="s">
        <v>7711</v>
      </c>
      <c r="D35" s="20" t="s">
        <v>7714</v>
      </c>
      <c r="E35" s="20" t="str">
        <f>"685149595169"</f>
        <v>685149595169</v>
      </c>
      <c r="F35" s="20" t="s">
        <v>7713</v>
      </c>
      <c r="G35" s="20" t="str">
        <f t="shared" si="1"/>
        <v>19.99</v>
      </c>
      <c r="H35" s="20">
        <v>0</v>
      </c>
      <c r="I35" s="21">
        <v>0</v>
      </c>
    </row>
    <row r="36" spans="1:9">
      <c r="A36" s="20" t="s">
        <v>160</v>
      </c>
      <c r="B36" s="20" t="s">
        <v>7711</v>
      </c>
      <c r="D36" s="20" t="s">
        <v>7714</v>
      </c>
      <c r="E36" s="20" t="str">
        <f>"685149553831"</f>
        <v>685149553831</v>
      </c>
      <c r="F36" s="20" t="s">
        <v>7713</v>
      </c>
      <c r="G36" s="20" t="str">
        <f t="shared" si="1"/>
        <v>19.99</v>
      </c>
      <c r="H36" s="20">
        <v>0</v>
      </c>
      <c r="I36" s="21">
        <v>0</v>
      </c>
    </row>
    <row r="37" spans="1:9">
      <c r="A37" s="20" t="s">
        <v>166</v>
      </c>
      <c r="B37" s="20" t="s">
        <v>7711</v>
      </c>
      <c r="D37" s="20" t="s">
        <v>7714</v>
      </c>
      <c r="E37" s="20" t="str">
        <f>"685149595176"</f>
        <v>685149595176</v>
      </c>
      <c r="F37" s="20" t="s">
        <v>7713</v>
      </c>
      <c r="G37" s="20" t="str">
        <f t="shared" si="1"/>
        <v>19.99</v>
      </c>
      <c r="H37" s="20">
        <v>0</v>
      </c>
      <c r="I37" s="21">
        <v>0</v>
      </c>
    </row>
    <row r="38" spans="1:9">
      <c r="A38" s="20" t="s">
        <v>170</v>
      </c>
      <c r="B38" s="20" t="s">
        <v>7711</v>
      </c>
      <c r="D38" s="20" t="s">
        <v>7714</v>
      </c>
      <c r="E38" s="20" t="str">
        <f>"685149595183"</f>
        <v>685149595183</v>
      </c>
      <c r="F38" s="20" t="s">
        <v>7713</v>
      </c>
      <c r="G38" s="20" t="str">
        <f t="shared" si="1"/>
        <v>19.99</v>
      </c>
      <c r="H38" s="20">
        <v>0</v>
      </c>
      <c r="I38" s="21">
        <v>0</v>
      </c>
    </row>
    <row r="39" spans="1:9">
      <c r="A39" s="20" t="s">
        <v>181</v>
      </c>
      <c r="B39" s="20" t="s">
        <v>7711</v>
      </c>
      <c r="D39" s="20" t="s">
        <v>7714</v>
      </c>
      <c r="E39" s="20" t="str">
        <f>"685149595190"</f>
        <v>685149595190</v>
      </c>
      <c r="F39" s="20" t="s">
        <v>7713</v>
      </c>
      <c r="G39" s="20" t="str">
        <f t="shared" si="1"/>
        <v>19.99</v>
      </c>
      <c r="H39" s="20">
        <v>0</v>
      </c>
      <c r="I39" s="21">
        <v>0</v>
      </c>
    </row>
    <row r="40" spans="1:9">
      <c r="A40" s="20" t="s">
        <v>199</v>
      </c>
      <c r="B40" s="20" t="s">
        <v>7711</v>
      </c>
      <c r="D40" s="20" t="s">
        <v>7714</v>
      </c>
      <c r="E40" s="20" t="str">
        <f>"685149595206"</f>
        <v>685149595206</v>
      </c>
      <c r="F40" s="20" t="s">
        <v>7713</v>
      </c>
      <c r="G40" s="20" t="str">
        <f t="shared" si="1"/>
        <v>19.99</v>
      </c>
      <c r="H40" s="20">
        <v>0</v>
      </c>
      <c r="I40" s="21">
        <v>0</v>
      </c>
    </row>
    <row r="41" spans="1:9">
      <c r="A41" s="20" t="s">
        <v>204</v>
      </c>
      <c r="B41" s="20" t="s">
        <v>7711</v>
      </c>
      <c r="D41" s="20" t="s">
        <v>7714</v>
      </c>
      <c r="E41" s="20" t="str">
        <f>"685149553817"</f>
        <v>685149553817</v>
      </c>
      <c r="F41" s="20" t="s">
        <v>7713</v>
      </c>
      <c r="G41" s="20" t="str">
        <f t="shared" si="1"/>
        <v>19.99</v>
      </c>
      <c r="H41" s="20">
        <v>0</v>
      </c>
      <c r="I41" s="21">
        <v>0</v>
      </c>
    </row>
    <row r="42" spans="1:9">
      <c r="A42" s="20" t="s">
        <v>208</v>
      </c>
      <c r="B42" s="20" t="s">
        <v>7711</v>
      </c>
      <c r="D42" s="20" t="s">
        <v>7714</v>
      </c>
      <c r="E42" s="20" t="str">
        <f>"685149595220"</f>
        <v>685149595220</v>
      </c>
      <c r="F42" s="20" t="s">
        <v>7713</v>
      </c>
      <c r="G42" s="20" t="str">
        <f t="shared" si="1"/>
        <v>19.99</v>
      </c>
      <c r="H42" s="20">
        <v>0</v>
      </c>
      <c r="I42" s="21">
        <v>0</v>
      </c>
    </row>
    <row r="43" spans="1:9">
      <c r="A43" s="20" t="s">
        <v>219</v>
      </c>
      <c r="B43" s="20" t="s">
        <v>7711</v>
      </c>
      <c r="D43" s="20" t="s">
        <v>7714</v>
      </c>
      <c r="E43" s="20" t="str">
        <f>"685149595237"</f>
        <v>685149595237</v>
      </c>
      <c r="F43" s="20" t="s">
        <v>7713</v>
      </c>
      <c r="G43" s="20" t="str">
        <f t="shared" si="1"/>
        <v>19.99</v>
      </c>
      <c r="H43" s="20">
        <v>0</v>
      </c>
      <c r="I43" s="21">
        <v>0</v>
      </c>
    </row>
    <row r="44" spans="1:9">
      <c r="A44" s="20" t="s">
        <v>226</v>
      </c>
      <c r="B44" s="20" t="s">
        <v>7711</v>
      </c>
      <c r="D44" s="20" t="s">
        <v>7714</v>
      </c>
      <c r="E44" s="20" t="str">
        <f>"685149595244"</f>
        <v>685149595244</v>
      </c>
      <c r="F44" s="20" t="s">
        <v>7713</v>
      </c>
      <c r="G44" s="20" t="str">
        <f t="shared" si="1"/>
        <v>19.99</v>
      </c>
      <c r="H44" s="20">
        <v>0</v>
      </c>
      <c r="I44" s="21">
        <v>0</v>
      </c>
    </row>
    <row r="45" spans="1:9">
      <c r="A45" s="20" t="s">
        <v>230</v>
      </c>
      <c r="B45" s="20" t="s">
        <v>7711</v>
      </c>
      <c r="D45" s="20" t="s">
        <v>7714</v>
      </c>
      <c r="E45" s="20" t="str">
        <f>"685149595251"</f>
        <v>685149595251</v>
      </c>
      <c r="F45" s="20" t="s">
        <v>7713</v>
      </c>
      <c r="G45" s="20" t="str">
        <f t="shared" si="1"/>
        <v>19.99</v>
      </c>
      <c r="H45" s="20">
        <v>0</v>
      </c>
      <c r="I45" s="21">
        <v>0</v>
      </c>
    </row>
    <row r="46" spans="1:9">
      <c r="A46" s="20" t="s">
        <v>4212</v>
      </c>
      <c r="B46" s="20" t="s">
        <v>7711</v>
      </c>
      <c r="D46" s="20" t="s">
        <v>7714</v>
      </c>
      <c r="E46" s="20" t="str">
        <f>"685149595268"</f>
        <v>685149595268</v>
      </c>
      <c r="F46" s="20" t="s">
        <v>7713</v>
      </c>
      <c r="G46" s="20" t="str">
        <f t="shared" si="1"/>
        <v>19.99</v>
      </c>
      <c r="H46" s="20">
        <v>0</v>
      </c>
      <c r="I46" s="21">
        <v>0</v>
      </c>
    </row>
    <row r="47" spans="1:9">
      <c r="A47" s="20" t="s">
        <v>258</v>
      </c>
      <c r="B47" s="20" t="s">
        <v>7711</v>
      </c>
      <c r="D47" s="20" t="s">
        <v>7714</v>
      </c>
      <c r="E47" s="20" t="str">
        <f>"685149553893"</f>
        <v>685149553893</v>
      </c>
      <c r="F47" s="20" t="s">
        <v>7713</v>
      </c>
      <c r="G47" s="20" t="str">
        <f t="shared" si="1"/>
        <v>19.99</v>
      </c>
      <c r="H47" s="20">
        <v>0</v>
      </c>
      <c r="I47" s="21">
        <v>0</v>
      </c>
    </row>
    <row r="48" spans="1:9">
      <c r="A48" s="20" t="s">
        <v>266</v>
      </c>
      <c r="B48" s="20" t="s">
        <v>7711</v>
      </c>
      <c r="D48" s="20" t="s">
        <v>7714</v>
      </c>
      <c r="E48" s="20" t="str">
        <f>"685149595275"</f>
        <v>685149595275</v>
      </c>
      <c r="F48" s="20" t="s">
        <v>7713</v>
      </c>
      <c r="G48" s="20" t="str">
        <f t="shared" si="1"/>
        <v>19.99</v>
      </c>
      <c r="H48" s="20">
        <v>0</v>
      </c>
      <c r="I48" s="21">
        <v>0</v>
      </c>
    </row>
    <row r="49" spans="1:9">
      <c r="A49" s="20" t="s">
        <v>1166</v>
      </c>
      <c r="B49" s="20" t="s">
        <v>7711</v>
      </c>
      <c r="D49" s="20" t="s">
        <v>7715</v>
      </c>
      <c r="E49" s="20" t="str">
        <f>"840179918481"</f>
        <v>840179918481</v>
      </c>
      <c r="F49" s="20" t="s">
        <v>7713</v>
      </c>
      <c r="G49" s="20" t="str">
        <f t="shared" ref="G49:G251" si="2">"29.99"</f>
        <v>29.99</v>
      </c>
      <c r="H49" s="20">
        <v>0</v>
      </c>
      <c r="I49" s="21">
        <v>0</v>
      </c>
    </row>
    <row r="50" spans="1:9">
      <c r="A50" s="20" t="s">
        <v>1168</v>
      </c>
      <c r="B50" s="20" t="s">
        <v>7711</v>
      </c>
      <c r="D50" s="20" t="s">
        <v>7715</v>
      </c>
      <c r="E50" s="20" t="str">
        <f>"840179918764"</f>
        <v>840179918764</v>
      </c>
      <c r="F50" s="20" t="s">
        <v>7713</v>
      </c>
      <c r="G50" s="20" t="str">
        <f t="shared" si="2"/>
        <v>29.99</v>
      </c>
      <c r="H50" s="20">
        <v>0</v>
      </c>
      <c r="I50" s="21">
        <v>0</v>
      </c>
    </row>
    <row r="51" spans="1:9">
      <c r="A51" s="20" t="s">
        <v>1174</v>
      </c>
      <c r="B51" s="20" t="s">
        <v>7711</v>
      </c>
      <c r="D51" s="20" t="s">
        <v>7715</v>
      </c>
      <c r="E51" s="20" t="str">
        <f>"840179918771"</f>
        <v>840179918771</v>
      </c>
      <c r="F51" s="20" t="s">
        <v>7713</v>
      </c>
      <c r="G51" s="20" t="str">
        <f t="shared" si="2"/>
        <v>29.99</v>
      </c>
      <c r="H51" s="20">
        <v>0</v>
      </c>
      <c r="I51" s="21">
        <v>0</v>
      </c>
    </row>
    <row r="52" spans="1:9">
      <c r="A52" s="20" t="s">
        <v>1176</v>
      </c>
      <c r="B52" s="20" t="s">
        <v>7711</v>
      </c>
      <c r="D52" s="20" t="s">
        <v>7715</v>
      </c>
      <c r="E52" s="20" t="str">
        <f>"840179918795"</f>
        <v>840179918795</v>
      </c>
      <c r="F52" s="20" t="s">
        <v>7713</v>
      </c>
      <c r="G52" s="20" t="str">
        <f t="shared" si="2"/>
        <v>29.99</v>
      </c>
      <c r="H52" s="20">
        <v>0</v>
      </c>
      <c r="I52" s="21">
        <v>0</v>
      </c>
    </row>
    <row r="53" spans="1:9">
      <c r="A53" s="20" t="s">
        <v>1178</v>
      </c>
      <c r="B53" s="20" t="s">
        <v>7711</v>
      </c>
      <c r="D53" s="20" t="s">
        <v>7715</v>
      </c>
      <c r="E53" s="20" t="str">
        <f>"840179918467"</f>
        <v>840179918467</v>
      </c>
      <c r="F53" s="20" t="s">
        <v>7713</v>
      </c>
      <c r="G53" s="20" t="str">
        <f t="shared" si="2"/>
        <v>29.99</v>
      </c>
      <c r="H53" s="20">
        <v>0</v>
      </c>
      <c r="I53" s="21">
        <v>0</v>
      </c>
    </row>
    <row r="54" spans="1:9">
      <c r="A54" s="20" t="s">
        <v>1180</v>
      </c>
      <c r="B54" s="20" t="s">
        <v>7711</v>
      </c>
      <c r="D54" s="20" t="s">
        <v>7715</v>
      </c>
      <c r="E54" s="20" t="str">
        <f>"840179918375"</f>
        <v>840179918375</v>
      </c>
      <c r="F54" s="20" t="s">
        <v>7713</v>
      </c>
      <c r="G54" s="20" t="str">
        <f t="shared" si="2"/>
        <v>29.99</v>
      </c>
      <c r="H54" s="20">
        <v>0</v>
      </c>
      <c r="I54" s="21">
        <v>0</v>
      </c>
    </row>
    <row r="55" spans="1:9">
      <c r="A55" s="20" t="s">
        <v>1182</v>
      </c>
      <c r="B55" s="20" t="s">
        <v>7711</v>
      </c>
      <c r="D55" s="20" t="s">
        <v>7715</v>
      </c>
      <c r="E55" s="20" t="str">
        <f>"840179918498"</f>
        <v>840179918498</v>
      </c>
      <c r="F55" s="20" t="s">
        <v>7713</v>
      </c>
      <c r="G55" s="20" t="str">
        <f t="shared" si="2"/>
        <v>29.99</v>
      </c>
      <c r="H55" s="20">
        <v>0</v>
      </c>
      <c r="I55" s="21">
        <v>0</v>
      </c>
    </row>
    <row r="56" spans="1:9">
      <c r="A56" s="20" t="s">
        <v>1184</v>
      </c>
      <c r="B56" s="20" t="s">
        <v>7711</v>
      </c>
      <c r="D56" s="20" t="s">
        <v>7715</v>
      </c>
      <c r="E56" s="20" t="str">
        <f>"840179918443"</f>
        <v>840179918443</v>
      </c>
      <c r="F56" s="20" t="s">
        <v>7713</v>
      </c>
      <c r="G56" s="20" t="str">
        <f t="shared" si="2"/>
        <v>29.99</v>
      </c>
      <c r="H56" s="20">
        <v>0</v>
      </c>
      <c r="I56" s="21">
        <v>0</v>
      </c>
    </row>
    <row r="57" spans="1:9">
      <c r="A57" s="20" t="s">
        <v>1186</v>
      </c>
      <c r="B57" s="20" t="s">
        <v>7711</v>
      </c>
      <c r="D57" s="20" t="s">
        <v>7715</v>
      </c>
      <c r="E57" s="20" t="str">
        <f>"840179918788"</f>
        <v>840179918788</v>
      </c>
      <c r="F57" s="20" t="s">
        <v>7713</v>
      </c>
      <c r="G57" s="20" t="str">
        <f t="shared" si="2"/>
        <v>29.99</v>
      </c>
      <c r="H57" s="20">
        <v>0</v>
      </c>
      <c r="I57" s="21">
        <v>0</v>
      </c>
    </row>
    <row r="58" spans="1:9">
      <c r="A58" s="20" t="s">
        <v>1188</v>
      </c>
      <c r="B58" s="20" t="s">
        <v>7711</v>
      </c>
      <c r="D58" s="20" t="s">
        <v>7715</v>
      </c>
      <c r="E58" s="20" t="str">
        <f>"840179918450"</f>
        <v>840179918450</v>
      </c>
      <c r="F58" s="20" t="s">
        <v>7713</v>
      </c>
      <c r="G58" s="20" t="str">
        <f t="shared" si="2"/>
        <v>29.99</v>
      </c>
      <c r="H58" s="20">
        <v>0</v>
      </c>
      <c r="I58" s="21">
        <v>0</v>
      </c>
    </row>
    <row r="59" spans="1:9">
      <c r="A59" s="20" t="s">
        <v>1190</v>
      </c>
      <c r="B59" s="20" t="s">
        <v>7711</v>
      </c>
      <c r="D59" s="20" t="s">
        <v>7715</v>
      </c>
      <c r="E59" s="20" t="str">
        <f>"840179918825"</f>
        <v>840179918825</v>
      </c>
      <c r="F59" s="20" t="s">
        <v>7713</v>
      </c>
      <c r="G59" s="20" t="str">
        <f t="shared" si="2"/>
        <v>29.99</v>
      </c>
      <c r="H59" s="20">
        <v>0</v>
      </c>
      <c r="I59" s="21">
        <v>0</v>
      </c>
    </row>
    <row r="60" spans="1:9">
      <c r="A60" s="20" t="s">
        <v>1192</v>
      </c>
      <c r="B60" s="20" t="s">
        <v>7711</v>
      </c>
      <c r="D60" s="20" t="s">
        <v>7715</v>
      </c>
      <c r="E60" s="20" t="str">
        <f>"840179918801"</f>
        <v>840179918801</v>
      </c>
      <c r="F60" s="20" t="s">
        <v>7713</v>
      </c>
      <c r="G60" s="20" t="str">
        <f t="shared" si="2"/>
        <v>29.99</v>
      </c>
      <c r="H60" s="20">
        <v>0</v>
      </c>
      <c r="I60" s="21">
        <v>0</v>
      </c>
    </row>
    <row r="61" spans="1:9">
      <c r="A61" s="20" t="s">
        <v>1194</v>
      </c>
      <c r="B61" s="20" t="s">
        <v>7711</v>
      </c>
      <c r="D61" s="20" t="s">
        <v>7715</v>
      </c>
      <c r="E61" s="20" t="str">
        <f>"840179918412"</f>
        <v>840179918412</v>
      </c>
      <c r="F61" s="20" t="s">
        <v>7713</v>
      </c>
      <c r="G61" s="20" t="str">
        <f t="shared" si="2"/>
        <v>29.99</v>
      </c>
      <c r="H61" s="20">
        <v>0</v>
      </c>
      <c r="I61" s="21">
        <v>0</v>
      </c>
    </row>
    <row r="62" spans="1:9">
      <c r="A62" s="20" t="s">
        <v>1196</v>
      </c>
      <c r="B62" s="20" t="s">
        <v>7711</v>
      </c>
      <c r="D62" s="20" t="s">
        <v>7715</v>
      </c>
      <c r="E62" s="20" t="str">
        <f>"840179918818"</f>
        <v>840179918818</v>
      </c>
      <c r="F62" s="20" t="s">
        <v>7713</v>
      </c>
      <c r="G62" s="20" t="str">
        <f t="shared" si="2"/>
        <v>29.99</v>
      </c>
      <c r="H62" s="20">
        <v>0</v>
      </c>
      <c r="I62" s="21">
        <v>0</v>
      </c>
    </row>
    <row r="63" spans="1:9">
      <c r="A63" s="20" t="s">
        <v>1198</v>
      </c>
      <c r="B63" s="20" t="s">
        <v>7711</v>
      </c>
      <c r="D63" s="20" t="s">
        <v>7715</v>
      </c>
      <c r="E63" s="20" t="str">
        <f>"840179918429"</f>
        <v>840179918429</v>
      </c>
      <c r="F63" s="20" t="s">
        <v>7713</v>
      </c>
      <c r="G63" s="20" t="str">
        <f t="shared" si="2"/>
        <v>29.99</v>
      </c>
      <c r="H63" s="20">
        <v>0</v>
      </c>
      <c r="I63" s="21">
        <v>0</v>
      </c>
    </row>
    <row r="64" spans="1:9">
      <c r="A64" s="20" t="s">
        <v>1200</v>
      </c>
      <c r="B64" s="20" t="s">
        <v>7711</v>
      </c>
      <c r="D64" s="20" t="s">
        <v>7715</v>
      </c>
      <c r="E64" s="20" t="str">
        <f>"840179918436"</f>
        <v>840179918436</v>
      </c>
      <c r="F64" s="20" t="s">
        <v>7713</v>
      </c>
      <c r="G64" s="20" t="str">
        <f t="shared" si="2"/>
        <v>29.99</v>
      </c>
      <c r="H64" s="20">
        <v>0</v>
      </c>
      <c r="I64" s="21">
        <v>0</v>
      </c>
    </row>
    <row r="65" spans="1:9">
      <c r="A65" s="20" t="s">
        <v>1202</v>
      </c>
      <c r="B65" s="20" t="s">
        <v>7711</v>
      </c>
      <c r="D65" s="20" t="s">
        <v>7715</v>
      </c>
      <c r="E65" s="20" t="str">
        <f>"840179918399"</f>
        <v>840179918399</v>
      </c>
      <c r="F65" s="20" t="s">
        <v>7713</v>
      </c>
      <c r="G65" s="20" t="str">
        <f t="shared" si="2"/>
        <v>29.99</v>
      </c>
      <c r="H65" s="20">
        <v>0</v>
      </c>
      <c r="I65" s="21">
        <v>0</v>
      </c>
    </row>
    <row r="66" spans="1:9">
      <c r="A66" s="20" t="s">
        <v>1204</v>
      </c>
      <c r="B66" s="20" t="s">
        <v>7711</v>
      </c>
      <c r="D66" s="20" t="s">
        <v>7715</v>
      </c>
      <c r="E66" s="20" t="str">
        <f>"840179918382"</f>
        <v>840179918382</v>
      </c>
      <c r="F66" s="20" t="s">
        <v>7713</v>
      </c>
      <c r="G66" s="20" t="str">
        <f t="shared" si="2"/>
        <v>29.99</v>
      </c>
      <c r="H66" s="20">
        <v>0</v>
      </c>
      <c r="I66" s="21">
        <v>0</v>
      </c>
    </row>
    <row r="67" spans="1:9">
      <c r="A67" s="20" t="s">
        <v>1167</v>
      </c>
      <c r="B67" s="20" t="s">
        <v>7711</v>
      </c>
      <c r="D67" s="20" t="s">
        <v>7715</v>
      </c>
      <c r="E67" s="20" t="str">
        <f>"840179918610"</f>
        <v>840179918610</v>
      </c>
      <c r="F67" s="20" t="s">
        <v>7713</v>
      </c>
      <c r="G67" s="20" t="str">
        <f t="shared" si="2"/>
        <v>29.99</v>
      </c>
      <c r="H67" s="20">
        <v>0</v>
      </c>
      <c r="I67" s="21">
        <v>0</v>
      </c>
    </row>
    <row r="68" spans="1:9">
      <c r="A68" s="20" t="s">
        <v>1173</v>
      </c>
      <c r="B68" s="20" t="s">
        <v>7711</v>
      </c>
      <c r="D68" s="20" t="s">
        <v>7715</v>
      </c>
      <c r="E68" s="20" t="str">
        <f>"840179918535"</f>
        <v>840179918535</v>
      </c>
      <c r="F68" s="20" t="s">
        <v>7713</v>
      </c>
      <c r="G68" s="20" t="str">
        <f t="shared" si="2"/>
        <v>29.99</v>
      </c>
      <c r="H68" s="20">
        <v>0</v>
      </c>
      <c r="I68" s="21">
        <v>0</v>
      </c>
    </row>
    <row r="69" spans="1:9">
      <c r="A69" s="20" t="s">
        <v>1175</v>
      </c>
      <c r="B69" s="20" t="s">
        <v>7711</v>
      </c>
      <c r="D69" s="20" t="s">
        <v>7715</v>
      </c>
      <c r="E69" s="20" t="str">
        <f>"840179919310"</f>
        <v>840179919310</v>
      </c>
      <c r="F69" s="20" t="s">
        <v>7713</v>
      </c>
      <c r="G69" s="20" t="str">
        <f t="shared" si="2"/>
        <v>29.99</v>
      </c>
      <c r="H69" s="20">
        <v>0</v>
      </c>
      <c r="I69" s="21">
        <v>0</v>
      </c>
    </row>
    <row r="70" spans="1:9">
      <c r="A70" s="20" t="s">
        <v>1177</v>
      </c>
      <c r="B70" s="20" t="s">
        <v>7711</v>
      </c>
      <c r="D70" s="20" t="s">
        <v>7715</v>
      </c>
      <c r="E70" s="20" t="str">
        <f>"840179919297"</f>
        <v>840179919297</v>
      </c>
      <c r="F70" s="20" t="s">
        <v>7713</v>
      </c>
      <c r="G70" s="20" t="str">
        <f t="shared" si="2"/>
        <v>29.99</v>
      </c>
      <c r="H70" s="20">
        <v>0</v>
      </c>
      <c r="I70" s="21">
        <v>0</v>
      </c>
    </row>
    <row r="71" spans="1:9">
      <c r="A71" s="20" t="s">
        <v>1179</v>
      </c>
      <c r="B71" s="20" t="s">
        <v>7711</v>
      </c>
      <c r="D71" s="20" t="s">
        <v>7715</v>
      </c>
      <c r="E71" s="20" t="str">
        <f>"840179918597"</f>
        <v>840179918597</v>
      </c>
      <c r="F71" s="20" t="s">
        <v>7713</v>
      </c>
      <c r="G71" s="20" t="str">
        <f t="shared" si="2"/>
        <v>29.99</v>
      </c>
      <c r="H71" s="20">
        <v>0</v>
      </c>
      <c r="I71" s="21">
        <v>0</v>
      </c>
    </row>
    <row r="72" spans="1:9">
      <c r="A72" s="20" t="s">
        <v>1181</v>
      </c>
      <c r="B72" s="20" t="s">
        <v>7711</v>
      </c>
      <c r="D72" s="20" t="s">
        <v>7715</v>
      </c>
      <c r="E72" s="20" t="str">
        <f>"840179918504"</f>
        <v>840179918504</v>
      </c>
      <c r="F72" s="20" t="s">
        <v>7713</v>
      </c>
      <c r="G72" s="20" t="str">
        <f t="shared" si="2"/>
        <v>29.99</v>
      </c>
      <c r="H72" s="20">
        <v>0</v>
      </c>
      <c r="I72" s="21">
        <v>0</v>
      </c>
    </row>
    <row r="73" spans="1:9">
      <c r="A73" s="20" t="s">
        <v>1183</v>
      </c>
      <c r="B73" s="20" t="s">
        <v>7711</v>
      </c>
      <c r="D73" s="20" t="s">
        <v>7715</v>
      </c>
      <c r="E73" s="20" t="str">
        <f>"840179918627"</f>
        <v>840179918627</v>
      </c>
      <c r="F73" s="20" t="s">
        <v>7713</v>
      </c>
      <c r="G73" s="20" t="str">
        <f t="shared" si="2"/>
        <v>29.99</v>
      </c>
      <c r="H73" s="20">
        <v>0</v>
      </c>
      <c r="I73" s="21">
        <v>0</v>
      </c>
    </row>
    <row r="74" spans="1:9">
      <c r="A74" s="20" t="s">
        <v>1185</v>
      </c>
      <c r="B74" s="20" t="s">
        <v>7711</v>
      </c>
      <c r="D74" s="20" t="s">
        <v>7715</v>
      </c>
      <c r="E74" s="20" t="str">
        <f>"840179918573"</f>
        <v>840179918573</v>
      </c>
      <c r="F74" s="20" t="s">
        <v>7713</v>
      </c>
      <c r="G74" s="20" t="str">
        <f t="shared" si="2"/>
        <v>29.99</v>
      </c>
      <c r="H74" s="20">
        <v>0</v>
      </c>
      <c r="I74" s="21">
        <v>0</v>
      </c>
    </row>
    <row r="75" spans="1:9">
      <c r="A75" s="20" t="s">
        <v>1187</v>
      </c>
      <c r="B75" s="20" t="s">
        <v>7711</v>
      </c>
      <c r="D75" s="20" t="s">
        <v>7715</v>
      </c>
      <c r="E75" s="20" t="str">
        <f>"840179919327"</f>
        <v>840179919327</v>
      </c>
      <c r="F75" s="20" t="s">
        <v>7713</v>
      </c>
      <c r="G75" s="20" t="str">
        <f t="shared" si="2"/>
        <v>29.99</v>
      </c>
      <c r="H75" s="20">
        <v>0</v>
      </c>
      <c r="I75" s="21">
        <v>0</v>
      </c>
    </row>
    <row r="76" spans="1:9">
      <c r="A76" s="20" t="s">
        <v>1191</v>
      </c>
      <c r="B76" s="20" t="s">
        <v>7711</v>
      </c>
      <c r="D76" s="20" t="s">
        <v>7715</v>
      </c>
      <c r="E76" s="20" t="str">
        <f>"840179919334"</f>
        <v>840179919334</v>
      </c>
      <c r="F76" s="20" t="s">
        <v>7713</v>
      </c>
      <c r="G76" s="20" t="str">
        <f t="shared" si="2"/>
        <v>29.99</v>
      </c>
      <c r="H76" s="20">
        <v>0</v>
      </c>
      <c r="I76" s="21">
        <v>0</v>
      </c>
    </row>
    <row r="77" spans="1:9">
      <c r="A77" s="20" t="s">
        <v>1193</v>
      </c>
      <c r="B77" s="20" t="s">
        <v>7711</v>
      </c>
      <c r="D77" s="20" t="s">
        <v>7715</v>
      </c>
      <c r="E77" s="20" t="str">
        <f>"840179919341"</f>
        <v>840179919341</v>
      </c>
      <c r="F77" s="20" t="s">
        <v>7713</v>
      </c>
      <c r="G77" s="20" t="str">
        <f t="shared" si="2"/>
        <v>29.99</v>
      </c>
      <c r="H77" s="20">
        <v>0</v>
      </c>
      <c r="I77" s="21">
        <v>0</v>
      </c>
    </row>
    <row r="78" spans="1:9">
      <c r="A78" s="20" t="s">
        <v>1195</v>
      </c>
      <c r="B78" s="20" t="s">
        <v>7711</v>
      </c>
      <c r="D78" s="20" t="s">
        <v>7715</v>
      </c>
      <c r="E78" s="20" t="str">
        <f>"840179918542"</f>
        <v>840179918542</v>
      </c>
      <c r="F78" s="20" t="s">
        <v>7713</v>
      </c>
      <c r="G78" s="20" t="str">
        <f t="shared" si="2"/>
        <v>29.99</v>
      </c>
      <c r="H78" s="20">
        <v>0</v>
      </c>
      <c r="I78" s="21">
        <v>0</v>
      </c>
    </row>
    <row r="79" spans="1:9">
      <c r="A79" s="20" t="s">
        <v>1197</v>
      </c>
      <c r="B79" s="20" t="s">
        <v>7711</v>
      </c>
      <c r="D79" s="20" t="s">
        <v>7715</v>
      </c>
      <c r="E79" s="20" t="str">
        <f>"840179919358"</f>
        <v>840179919358</v>
      </c>
      <c r="F79" s="20" t="s">
        <v>7713</v>
      </c>
      <c r="G79" s="20" t="str">
        <f t="shared" si="2"/>
        <v>29.99</v>
      </c>
      <c r="H79" s="20">
        <v>0</v>
      </c>
      <c r="I79" s="21">
        <v>0</v>
      </c>
    </row>
    <row r="80" spans="1:9">
      <c r="A80" s="20" t="s">
        <v>1199</v>
      </c>
      <c r="B80" s="20" t="s">
        <v>7711</v>
      </c>
      <c r="D80" s="20" t="s">
        <v>7715</v>
      </c>
      <c r="E80" s="20" t="str">
        <f>"840179918559"</f>
        <v>840179918559</v>
      </c>
      <c r="F80" s="20" t="s">
        <v>7713</v>
      </c>
      <c r="G80" s="20" t="str">
        <f t="shared" si="2"/>
        <v>29.99</v>
      </c>
      <c r="H80" s="20">
        <v>0</v>
      </c>
      <c r="I80" s="21">
        <v>0</v>
      </c>
    </row>
    <row r="81" spans="1:9">
      <c r="A81" s="20" t="s">
        <v>1201</v>
      </c>
      <c r="B81" s="20" t="s">
        <v>7711</v>
      </c>
      <c r="D81" s="20" t="s">
        <v>7715</v>
      </c>
      <c r="E81" s="20" t="str">
        <f>"840179918566"</f>
        <v>840179918566</v>
      </c>
      <c r="F81" s="20" t="s">
        <v>7713</v>
      </c>
      <c r="G81" s="20" t="str">
        <f t="shared" si="2"/>
        <v>29.99</v>
      </c>
      <c r="H81" s="20">
        <v>0</v>
      </c>
      <c r="I81" s="21">
        <v>0</v>
      </c>
    </row>
    <row r="82" spans="1:9">
      <c r="A82" s="20" t="s">
        <v>1203</v>
      </c>
      <c r="B82" s="20" t="s">
        <v>7711</v>
      </c>
      <c r="D82" s="20" t="s">
        <v>7715</v>
      </c>
      <c r="E82" s="20" t="str">
        <f>"840179918528"</f>
        <v>840179918528</v>
      </c>
      <c r="F82" s="20" t="s">
        <v>7713</v>
      </c>
      <c r="G82" s="20" t="str">
        <f t="shared" si="2"/>
        <v>29.99</v>
      </c>
      <c r="H82" s="20">
        <v>0</v>
      </c>
      <c r="I82" s="21">
        <v>0</v>
      </c>
    </row>
    <row r="83" spans="1:9">
      <c r="A83" s="20" t="s">
        <v>1205</v>
      </c>
      <c r="B83" s="20" t="s">
        <v>7711</v>
      </c>
      <c r="D83" s="20" t="s">
        <v>7715</v>
      </c>
      <c r="E83" s="20" t="str">
        <f>"840179918511"</f>
        <v>840179918511</v>
      </c>
      <c r="F83" s="20" t="s">
        <v>7713</v>
      </c>
      <c r="G83" s="20" t="str">
        <f t="shared" si="2"/>
        <v>29.99</v>
      </c>
      <c r="H83" s="20">
        <v>0</v>
      </c>
      <c r="I83" s="21">
        <v>0</v>
      </c>
    </row>
    <row r="84" spans="1:9">
      <c r="A84" s="20" t="s">
        <v>1170</v>
      </c>
      <c r="B84" s="20" t="s">
        <v>7711</v>
      </c>
      <c r="D84" s="20" t="s">
        <v>7715</v>
      </c>
      <c r="E84" s="20" t="str">
        <f>"840179918474"</f>
        <v>840179918474</v>
      </c>
      <c r="F84" s="20" t="s">
        <v>7713</v>
      </c>
      <c r="G84" s="20" t="str">
        <f t="shared" si="2"/>
        <v>29.99</v>
      </c>
      <c r="H84" s="20">
        <v>0</v>
      </c>
      <c r="I84" s="21">
        <v>0</v>
      </c>
    </row>
    <row r="85" spans="1:9">
      <c r="A85" s="20" t="s">
        <v>1172</v>
      </c>
      <c r="B85" s="20" t="s">
        <v>7711</v>
      </c>
      <c r="D85" s="20" t="s">
        <v>7715</v>
      </c>
      <c r="E85" s="20" t="str">
        <f>"840179918405"</f>
        <v>840179918405</v>
      </c>
      <c r="F85" s="20" t="s">
        <v>7713</v>
      </c>
      <c r="G85" s="20" t="str">
        <f t="shared" si="2"/>
        <v>29.99</v>
      </c>
      <c r="H85" s="20">
        <v>0</v>
      </c>
      <c r="I85" s="21">
        <v>0</v>
      </c>
    </row>
    <row r="86" spans="1:9">
      <c r="A86" s="20" t="s">
        <v>1171</v>
      </c>
      <c r="B86" s="20" t="s">
        <v>7711</v>
      </c>
      <c r="D86" s="20" t="s">
        <v>7715</v>
      </c>
      <c r="E86" s="20" t="str">
        <f>"840179918603"</f>
        <v>840179918603</v>
      </c>
      <c r="F86" s="20" t="s">
        <v>7713</v>
      </c>
      <c r="G86" s="20" t="str">
        <f t="shared" si="2"/>
        <v>29.99</v>
      </c>
      <c r="H86" s="20">
        <v>0</v>
      </c>
      <c r="I86" s="21">
        <v>0</v>
      </c>
    </row>
    <row r="87" spans="1:9">
      <c r="A87" s="20" t="s">
        <v>1189</v>
      </c>
      <c r="B87" s="20" t="s">
        <v>7711</v>
      </c>
      <c r="D87" s="20" t="s">
        <v>7715</v>
      </c>
      <c r="E87" s="20" t="str">
        <f>"840179918580"</f>
        <v>840179918580</v>
      </c>
      <c r="F87" s="20" t="s">
        <v>7713</v>
      </c>
      <c r="G87" s="20" t="str">
        <f t="shared" si="2"/>
        <v>29.99</v>
      </c>
      <c r="H87" s="20">
        <v>0</v>
      </c>
      <c r="I87" s="21">
        <v>0</v>
      </c>
    </row>
    <row r="88" spans="1:9">
      <c r="A88" s="20" t="s">
        <v>1169</v>
      </c>
      <c r="B88" s="20" t="s">
        <v>7711</v>
      </c>
      <c r="D88" s="20" t="s">
        <v>7715</v>
      </c>
      <c r="E88" s="20" t="str">
        <f>"840179919303"</f>
        <v>840179919303</v>
      </c>
      <c r="F88" s="20" t="s">
        <v>7713</v>
      </c>
      <c r="G88" s="20" t="str">
        <f t="shared" si="2"/>
        <v>29.99</v>
      </c>
      <c r="H88" s="20">
        <v>0</v>
      </c>
      <c r="I88" s="21">
        <v>0</v>
      </c>
    </row>
    <row r="89" spans="1:9">
      <c r="A89" s="20" t="s">
        <v>29</v>
      </c>
      <c r="B89" s="20" t="s">
        <v>7711</v>
      </c>
      <c r="D89" s="20" t="s">
        <v>7716</v>
      </c>
      <c r="E89" s="20" t="str">
        <f>"680487043518"</f>
        <v>680487043518</v>
      </c>
      <c r="F89" s="20" t="s">
        <v>7713</v>
      </c>
      <c r="G89" s="20">
        <v>19.989999999999998</v>
      </c>
      <c r="H89" s="20">
        <v>0</v>
      </c>
      <c r="I89" s="21">
        <v>0</v>
      </c>
    </row>
    <row r="90" spans="1:9">
      <c r="A90" s="20" t="s">
        <v>30</v>
      </c>
      <c r="B90" s="20" t="s">
        <v>7711</v>
      </c>
      <c r="D90" s="20" t="s">
        <v>7716</v>
      </c>
      <c r="E90" s="20" t="str">
        <f>"680487043709"</f>
        <v>680487043709</v>
      </c>
      <c r="F90" s="20" t="s">
        <v>7713</v>
      </c>
      <c r="G90" s="20">
        <v>19.989999999999998</v>
      </c>
      <c r="H90" s="20">
        <v>0</v>
      </c>
      <c r="I90" s="21">
        <v>0</v>
      </c>
    </row>
    <row r="91" spans="1:9">
      <c r="A91" s="20" t="s">
        <v>35</v>
      </c>
      <c r="B91" s="20" t="s">
        <v>7711</v>
      </c>
      <c r="D91" s="20" t="s">
        <v>7716</v>
      </c>
      <c r="E91" s="20" t="str">
        <f>"680487086058"</f>
        <v>680487086058</v>
      </c>
      <c r="F91" s="20" t="s">
        <v>7713</v>
      </c>
      <c r="G91" s="20">
        <v>19.989999999999998</v>
      </c>
      <c r="H91" s="20">
        <v>0</v>
      </c>
      <c r="I91" s="21">
        <v>0</v>
      </c>
    </row>
    <row r="92" spans="1:9">
      <c r="A92" s="20" t="s">
        <v>38</v>
      </c>
      <c r="B92" s="20" t="s">
        <v>7711</v>
      </c>
      <c r="D92" s="20" t="s">
        <v>7716</v>
      </c>
      <c r="E92" s="20" t="str">
        <f>"680487043525"</f>
        <v>680487043525</v>
      </c>
      <c r="F92" s="20" t="s">
        <v>7713</v>
      </c>
      <c r="G92" s="20">
        <v>19.989999999999998</v>
      </c>
      <c r="H92" s="20">
        <v>0</v>
      </c>
      <c r="I92" s="21">
        <v>0</v>
      </c>
    </row>
    <row r="93" spans="1:9">
      <c r="A93" s="20" t="s">
        <v>43</v>
      </c>
      <c r="B93" s="20" t="s">
        <v>7711</v>
      </c>
      <c r="D93" s="20" t="s">
        <v>7716</v>
      </c>
      <c r="E93" s="20" t="str">
        <f>"680487043778"</f>
        <v>680487043778</v>
      </c>
      <c r="F93" s="20" t="s">
        <v>7713</v>
      </c>
      <c r="G93" s="20">
        <v>19.989999999999998</v>
      </c>
      <c r="H93" s="20">
        <v>0</v>
      </c>
      <c r="I93" s="21">
        <v>0</v>
      </c>
    </row>
    <row r="94" spans="1:9">
      <c r="A94" s="20" t="s">
        <v>49</v>
      </c>
      <c r="B94" s="20" t="s">
        <v>7711</v>
      </c>
      <c r="D94" s="20" t="s">
        <v>7716</v>
      </c>
      <c r="E94" s="20" t="str">
        <f>"680487043556"</f>
        <v>680487043556</v>
      </c>
      <c r="F94" s="20" t="s">
        <v>7713</v>
      </c>
      <c r="G94" s="20">
        <v>19.989999999999998</v>
      </c>
      <c r="H94" s="20">
        <v>0</v>
      </c>
      <c r="I94" s="21">
        <v>0</v>
      </c>
    </row>
    <row r="95" spans="1:9">
      <c r="A95" s="20" t="s">
        <v>53</v>
      </c>
      <c r="B95" s="20" t="s">
        <v>7711</v>
      </c>
      <c r="D95" s="20" t="s">
        <v>7716</v>
      </c>
      <c r="E95" s="20" t="str">
        <f>"680487046373"</f>
        <v>680487046373</v>
      </c>
      <c r="F95" s="20" t="s">
        <v>7713</v>
      </c>
      <c r="G95" s="20">
        <v>19.989999999999998</v>
      </c>
      <c r="H95" s="20">
        <v>0</v>
      </c>
      <c r="I95" s="21">
        <v>0</v>
      </c>
    </row>
    <row r="96" spans="1:9">
      <c r="A96" s="20" t="s">
        <v>54</v>
      </c>
      <c r="B96" s="20" t="s">
        <v>7711</v>
      </c>
      <c r="D96" s="20" t="s">
        <v>7716</v>
      </c>
      <c r="E96" s="20" t="str">
        <f>"680487074994"</f>
        <v>680487074994</v>
      </c>
      <c r="F96" s="20" t="s">
        <v>7713</v>
      </c>
      <c r="G96" s="20">
        <v>19.989999999999998</v>
      </c>
      <c r="H96" s="20">
        <v>0</v>
      </c>
      <c r="I96" s="21">
        <v>0</v>
      </c>
    </row>
    <row r="97" spans="1:9">
      <c r="A97" s="20" t="s">
        <v>55</v>
      </c>
      <c r="B97" s="20" t="s">
        <v>7711</v>
      </c>
      <c r="D97" s="20" t="s">
        <v>7716</v>
      </c>
      <c r="E97" s="20" t="str">
        <f>"680487075007"</f>
        <v>680487075007</v>
      </c>
      <c r="F97" s="20" t="s">
        <v>7713</v>
      </c>
      <c r="G97" s="20">
        <v>19.989999999999998</v>
      </c>
      <c r="H97" s="20">
        <v>0</v>
      </c>
      <c r="I97" s="21">
        <v>0</v>
      </c>
    </row>
    <row r="98" spans="1:9">
      <c r="A98" s="20" t="s">
        <v>58</v>
      </c>
      <c r="B98" s="20" t="s">
        <v>7711</v>
      </c>
      <c r="D98" s="20" t="s">
        <v>7716</v>
      </c>
      <c r="E98" s="20" t="str">
        <f>"680487043631"</f>
        <v>680487043631</v>
      </c>
      <c r="F98" s="20" t="s">
        <v>7713</v>
      </c>
      <c r="G98" s="20">
        <v>19.989999999999998</v>
      </c>
      <c r="H98" s="20">
        <v>0</v>
      </c>
      <c r="I98" s="21">
        <v>0</v>
      </c>
    </row>
    <row r="99" spans="1:9">
      <c r="A99" s="20" t="s">
        <v>62</v>
      </c>
      <c r="B99" s="20" t="s">
        <v>7711</v>
      </c>
      <c r="D99" s="20" t="s">
        <v>7716</v>
      </c>
      <c r="E99" s="20" t="str">
        <f>"680487166224"</f>
        <v>680487166224</v>
      </c>
      <c r="F99" s="20" t="s">
        <v>7713</v>
      </c>
      <c r="G99" s="20">
        <v>19.989999999999998</v>
      </c>
      <c r="H99" s="20">
        <v>0</v>
      </c>
      <c r="I99" s="21">
        <v>0</v>
      </c>
    </row>
    <row r="100" spans="1:9">
      <c r="A100" s="20" t="s">
        <v>66</v>
      </c>
      <c r="B100" s="20" t="s">
        <v>7711</v>
      </c>
      <c r="D100" s="20" t="s">
        <v>7716</v>
      </c>
      <c r="E100" s="20" t="str">
        <f>"680487043433"</f>
        <v>680487043433</v>
      </c>
      <c r="F100" s="20" t="s">
        <v>7713</v>
      </c>
      <c r="G100" s="20">
        <v>19.989999999999998</v>
      </c>
      <c r="H100" s="20">
        <v>0</v>
      </c>
      <c r="I100" s="21">
        <v>0</v>
      </c>
    </row>
    <row r="101" spans="1:9">
      <c r="A101" s="20" t="s">
        <v>67</v>
      </c>
      <c r="B101" s="20" t="s">
        <v>7711</v>
      </c>
      <c r="D101" s="20" t="s">
        <v>7716</v>
      </c>
      <c r="E101" s="20" t="str">
        <f>"680487043440"</f>
        <v>680487043440</v>
      </c>
      <c r="F101" s="20" t="s">
        <v>7713</v>
      </c>
      <c r="G101" s="20">
        <v>19.989999999999998</v>
      </c>
      <c r="H101" s="20">
        <v>0</v>
      </c>
      <c r="I101" s="21">
        <v>0</v>
      </c>
    </row>
    <row r="102" spans="1:9">
      <c r="A102" s="20" t="s">
        <v>71</v>
      </c>
      <c r="B102" s="20" t="s">
        <v>7711</v>
      </c>
      <c r="D102" s="20" t="s">
        <v>7716</v>
      </c>
      <c r="E102" s="20" t="str">
        <f>"680487043617"</f>
        <v>680487043617</v>
      </c>
      <c r="F102" s="20" t="s">
        <v>7713</v>
      </c>
      <c r="G102" s="20">
        <v>19.989999999999998</v>
      </c>
      <c r="H102" s="20">
        <v>0</v>
      </c>
      <c r="I102" s="21">
        <v>0</v>
      </c>
    </row>
    <row r="103" spans="1:9">
      <c r="A103" s="20" t="s">
        <v>75</v>
      </c>
      <c r="B103" s="20" t="s">
        <v>7711</v>
      </c>
      <c r="D103" s="20" t="s">
        <v>7716</v>
      </c>
      <c r="E103" s="20" t="str">
        <f>"680487043501"</f>
        <v>680487043501</v>
      </c>
      <c r="F103" s="20" t="s">
        <v>7713</v>
      </c>
      <c r="G103" s="20">
        <v>19.989999999999998</v>
      </c>
      <c r="H103" s="20">
        <v>0</v>
      </c>
      <c r="I103" s="21">
        <v>0</v>
      </c>
    </row>
    <row r="104" spans="1:9">
      <c r="A104" s="20" t="s">
        <v>76</v>
      </c>
      <c r="B104" s="20" t="s">
        <v>7711</v>
      </c>
      <c r="D104" s="20" t="s">
        <v>7716</v>
      </c>
      <c r="E104" s="20" t="str">
        <f>"680487043693"</f>
        <v>680487043693</v>
      </c>
      <c r="F104" s="20" t="s">
        <v>7713</v>
      </c>
      <c r="G104" s="20">
        <v>19.989999999999998</v>
      </c>
      <c r="H104" s="20">
        <v>0</v>
      </c>
      <c r="I104" s="21">
        <v>0</v>
      </c>
    </row>
    <row r="105" spans="1:9">
      <c r="A105" s="20" t="s">
        <v>80</v>
      </c>
      <c r="B105" s="20" t="s">
        <v>7711</v>
      </c>
      <c r="D105" s="20" t="s">
        <v>7716</v>
      </c>
      <c r="E105" s="20" t="str">
        <f>"680487085976"</f>
        <v>680487085976</v>
      </c>
      <c r="F105" s="20" t="s">
        <v>7713</v>
      </c>
      <c r="G105" s="20">
        <v>19.989999999999998</v>
      </c>
      <c r="H105" s="20">
        <v>0</v>
      </c>
      <c r="I105" s="21">
        <v>0</v>
      </c>
    </row>
    <row r="106" spans="1:9">
      <c r="A106" s="20" t="s">
        <v>83</v>
      </c>
      <c r="B106" s="20" t="s">
        <v>7711</v>
      </c>
      <c r="D106" s="20" t="s">
        <v>7716</v>
      </c>
      <c r="E106" s="20" t="str">
        <f>"680487046311"</f>
        <v>680487046311</v>
      </c>
      <c r="F106" s="20" t="s">
        <v>7713</v>
      </c>
      <c r="G106" s="20">
        <v>19.989999999999998</v>
      </c>
      <c r="H106" s="20">
        <v>0</v>
      </c>
      <c r="I106" s="21">
        <v>0</v>
      </c>
    </row>
    <row r="107" spans="1:9">
      <c r="A107" s="20" t="s">
        <v>84</v>
      </c>
      <c r="B107" s="20" t="s">
        <v>7711</v>
      </c>
      <c r="D107" s="20" t="s">
        <v>7716</v>
      </c>
      <c r="E107" s="20" t="str">
        <f>"680487167146"</f>
        <v>680487167146</v>
      </c>
      <c r="F107" s="20" t="s">
        <v>7713</v>
      </c>
      <c r="G107" s="20">
        <v>19.989999999999998</v>
      </c>
      <c r="H107" s="20">
        <v>0</v>
      </c>
      <c r="I107" s="21">
        <v>0</v>
      </c>
    </row>
    <row r="108" spans="1:9">
      <c r="A108" s="20" t="s">
        <v>88</v>
      </c>
      <c r="B108" s="20" t="s">
        <v>7711</v>
      </c>
      <c r="D108" s="20" t="s">
        <v>7716</v>
      </c>
      <c r="E108" s="20" t="str">
        <f>"680487046328"</f>
        <v>680487046328</v>
      </c>
      <c r="F108" s="20" t="s">
        <v>7713</v>
      </c>
      <c r="G108" s="20">
        <v>19.989999999999998</v>
      </c>
      <c r="H108" s="20">
        <v>0</v>
      </c>
      <c r="I108" s="21">
        <v>0</v>
      </c>
    </row>
    <row r="109" spans="1:9">
      <c r="A109" s="20" t="s">
        <v>91</v>
      </c>
      <c r="B109" s="20" t="s">
        <v>7711</v>
      </c>
      <c r="D109" s="20" t="s">
        <v>7716</v>
      </c>
      <c r="E109" s="20" t="str">
        <f>"680487043600"</f>
        <v>680487043600</v>
      </c>
      <c r="F109" s="20" t="s">
        <v>7713</v>
      </c>
      <c r="G109" s="20">
        <v>19.989999999999998</v>
      </c>
      <c r="H109" s="20">
        <v>0</v>
      </c>
      <c r="I109" s="21">
        <v>0</v>
      </c>
    </row>
    <row r="110" spans="1:9">
      <c r="A110" s="20" t="s">
        <v>92</v>
      </c>
      <c r="B110" s="20" t="s">
        <v>7711</v>
      </c>
      <c r="D110" s="20" t="s">
        <v>7716</v>
      </c>
      <c r="E110" s="20" t="str">
        <f>"680487043716"</f>
        <v>680487043716</v>
      </c>
      <c r="F110" s="20" t="s">
        <v>7713</v>
      </c>
      <c r="G110" s="20">
        <v>19.989999999999998</v>
      </c>
      <c r="H110" s="20">
        <v>0</v>
      </c>
      <c r="I110" s="21">
        <v>0</v>
      </c>
    </row>
    <row r="111" spans="1:9">
      <c r="A111" s="20" t="s">
        <v>97</v>
      </c>
      <c r="B111" s="20" t="s">
        <v>7711</v>
      </c>
      <c r="D111" s="20" t="s">
        <v>7716</v>
      </c>
      <c r="E111" s="20" t="str">
        <f>"680487086065"</f>
        <v>680487086065</v>
      </c>
      <c r="F111" s="20" t="s">
        <v>7713</v>
      </c>
      <c r="G111" s="20">
        <v>19.989999999999998</v>
      </c>
      <c r="H111" s="20">
        <v>0</v>
      </c>
      <c r="I111" s="21">
        <v>0</v>
      </c>
    </row>
    <row r="112" spans="1:9">
      <c r="A112" s="20" t="s">
        <v>101</v>
      </c>
      <c r="B112" s="20" t="s">
        <v>7711</v>
      </c>
      <c r="D112" s="20" t="s">
        <v>7716</v>
      </c>
      <c r="E112" s="20" t="str">
        <f>"680487046380"</f>
        <v>680487046380</v>
      </c>
      <c r="F112" s="20" t="s">
        <v>7713</v>
      </c>
      <c r="G112" s="20">
        <v>19.989999999999998</v>
      </c>
      <c r="H112" s="20">
        <v>0</v>
      </c>
      <c r="I112" s="21">
        <v>0</v>
      </c>
    </row>
    <row r="113" spans="1:9">
      <c r="A113" s="20" t="s">
        <v>104</v>
      </c>
      <c r="B113" s="20" t="s">
        <v>7711</v>
      </c>
      <c r="D113" s="20" t="s">
        <v>7716</v>
      </c>
      <c r="E113" s="20" t="str">
        <f>"680487046403"</f>
        <v>680487046403</v>
      </c>
      <c r="F113" s="20" t="s">
        <v>7713</v>
      </c>
      <c r="G113" s="20">
        <v>19.989999999999998</v>
      </c>
      <c r="H113" s="20">
        <v>0</v>
      </c>
      <c r="I113" s="21">
        <v>0</v>
      </c>
    </row>
    <row r="114" spans="1:9">
      <c r="A114" s="20" t="s">
        <v>108</v>
      </c>
      <c r="B114" s="20" t="s">
        <v>7711</v>
      </c>
      <c r="D114" s="20" t="s">
        <v>7716</v>
      </c>
      <c r="E114" s="20" t="str">
        <f>"680487043549"</f>
        <v>680487043549</v>
      </c>
      <c r="F114" s="20" t="s">
        <v>7713</v>
      </c>
      <c r="G114" s="20">
        <v>19.989999999999998</v>
      </c>
      <c r="H114" s="20">
        <v>0</v>
      </c>
      <c r="I114" s="21">
        <v>0</v>
      </c>
    </row>
    <row r="115" spans="1:9">
      <c r="A115" s="20" t="s">
        <v>111</v>
      </c>
      <c r="B115" s="20" t="s">
        <v>7711</v>
      </c>
      <c r="D115" s="20" t="s">
        <v>7716</v>
      </c>
      <c r="E115" s="20" t="str">
        <f>"680487043495"</f>
        <v>680487043495</v>
      </c>
      <c r="F115" s="20" t="s">
        <v>7713</v>
      </c>
      <c r="G115" s="20">
        <v>19.989999999999998</v>
      </c>
      <c r="H115" s="20">
        <v>0</v>
      </c>
      <c r="I115" s="21">
        <v>0</v>
      </c>
    </row>
    <row r="116" spans="1:9">
      <c r="A116" s="20" t="s">
        <v>112</v>
      </c>
      <c r="B116" s="20" t="s">
        <v>7711</v>
      </c>
      <c r="D116" s="20" t="s">
        <v>7716</v>
      </c>
      <c r="E116" s="20" t="str">
        <f>"680487046342"</f>
        <v>680487046342</v>
      </c>
      <c r="F116" s="20" t="s">
        <v>7713</v>
      </c>
      <c r="G116" s="20">
        <v>19.989999999999998</v>
      </c>
      <c r="H116" s="20">
        <v>0</v>
      </c>
      <c r="I116" s="21">
        <v>0</v>
      </c>
    </row>
    <row r="117" spans="1:9">
      <c r="A117" s="20" t="s">
        <v>116</v>
      </c>
      <c r="B117" s="20" t="s">
        <v>7711</v>
      </c>
      <c r="D117" s="20" t="s">
        <v>7716</v>
      </c>
      <c r="E117" s="20" t="str">
        <f>"680487043471"</f>
        <v>680487043471</v>
      </c>
      <c r="F117" s="20" t="s">
        <v>7713</v>
      </c>
      <c r="G117" s="20">
        <v>19.989999999999998</v>
      </c>
      <c r="H117" s="20">
        <v>0</v>
      </c>
      <c r="I117" s="21">
        <v>0</v>
      </c>
    </row>
    <row r="118" spans="1:9">
      <c r="A118" s="20" t="s">
        <v>117</v>
      </c>
      <c r="B118" s="20" t="s">
        <v>7711</v>
      </c>
      <c r="D118" s="20" t="s">
        <v>7716</v>
      </c>
      <c r="E118" s="20" t="str">
        <f>"680487043563"</f>
        <v>680487043563</v>
      </c>
      <c r="F118" s="20" t="s">
        <v>7713</v>
      </c>
      <c r="G118" s="20">
        <v>19.989999999999998</v>
      </c>
      <c r="H118" s="20">
        <v>0</v>
      </c>
      <c r="I118" s="21">
        <v>0</v>
      </c>
    </row>
    <row r="119" spans="1:9">
      <c r="A119" s="20" t="s">
        <v>123</v>
      </c>
      <c r="B119" s="20" t="s">
        <v>7711</v>
      </c>
      <c r="D119" s="20" t="s">
        <v>7716</v>
      </c>
      <c r="E119" s="20" t="str">
        <f>"680487086010"</f>
        <v>680487086010</v>
      </c>
      <c r="F119" s="20" t="s">
        <v>7713</v>
      </c>
      <c r="G119" s="20">
        <v>19.989999999999998</v>
      </c>
      <c r="H119" s="20">
        <v>0</v>
      </c>
      <c r="I119" s="21">
        <v>0</v>
      </c>
    </row>
    <row r="120" spans="1:9">
      <c r="A120" s="20" t="s">
        <v>126</v>
      </c>
      <c r="B120" s="20" t="s">
        <v>7711</v>
      </c>
      <c r="D120" s="20" t="s">
        <v>7716</v>
      </c>
      <c r="E120" s="20" t="str">
        <f>"680487043488"</f>
        <v>680487043488</v>
      </c>
      <c r="F120" s="20" t="s">
        <v>7713</v>
      </c>
      <c r="G120" s="20">
        <v>19.989999999999998</v>
      </c>
      <c r="H120" s="20">
        <v>0</v>
      </c>
      <c r="I120" s="21">
        <v>0</v>
      </c>
    </row>
    <row r="121" spans="1:9">
      <c r="A121" s="20" t="s">
        <v>127</v>
      </c>
      <c r="B121" s="20" t="s">
        <v>7711</v>
      </c>
      <c r="D121" s="20" t="s">
        <v>7716</v>
      </c>
      <c r="E121" s="20" t="str">
        <f>"680487043723"</f>
        <v>680487043723</v>
      </c>
      <c r="F121" s="20" t="s">
        <v>7713</v>
      </c>
      <c r="G121" s="20">
        <v>19.989999999999998</v>
      </c>
      <c r="H121" s="20">
        <v>0</v>
      </c>
      <c r="I121" s="21">
        <v>0</v>
      </c>
    </row>
    <row r="122" spans="1:9">
      <c r="A122" s="20" t="s">
        <v>130</v>
      </c>
      <c r="B122" s="20" t="s">
        <v>7711</v>
      </c>
      <c r="D122" s="20" t="s">
        <v>7716</v>
      </c>
      <c r="E122" s="20" t="str">
        <f>"680487166460"</f>
        <v>680487166460</v>
      </c>
      <c r="F122" s="20" t="s">
        <v>7713</v>
      </c>
      <c r="G122" s="20">
        <v>19.989999999999998</v>
      </c>
      <c r="H122" s="20">
        <v>0</v>
      </c>
      <c r="I122" s="21">
        <v>0</v>
      </c>
    </row>
    <row r="123" spans="1:9">
      <c r="A123" s="20" t="s">
        <v>132</v>
      </c>
      <c r="B123" s="20" t="s">
        <v>7711</v>
      </c>
      <c r="D123" s="20" t="s">
        <v>7716</v>
      </c>
      <c r="E123" s="20" t="str">
        <f>"680487046359"</f>
        <v>680487046359</v>
      </c>
      <c r="F123" s="20" t="s">
        <v>7713</v>
      </c>
      <c r="G123" s="20">
        <v>19.989999999999998</v>
      </c>
      <c r="H123" s="20">
        <v>0</v>
      </c>
      <c r="I123" s="21">
        <v>0</v>
      </c>
    </row>
    <row r="124" spans="1:9">
      <c r="A124" s="20" t="s">
        <v>135</v>
      </c>
      <c r="B124" s="20" t="s">
        <v>7711</v>
      </c>
      <c r="D124" s="20" t="s">
        <v>7716</v>
      </c>
      <c r="E124" s="20" t="str">
        <f>"680487043457"</f>
        <v>680487043457</v>
      </c>
      <c r="F124" s="20" t="s">
        <v>7713</v>
      </c>
      <c r="G124" s="20">
        <v>19.989999999999998</v>
      </c>
      <c r="H124" s="20">
        <v>0</v>
      </c>
      <c r="I124" s="21">
        <v>0</v>
      </c>
    </row>
    <row r="125" spans="1:9">
      <c r="A125" s="20" t="s">
        <v>136</v>
      </c>
      <c r="B125" s="20" t="s">
        <v>7711</v>
      </c>
      <c r="D125" s="20" t="s">
        <v>7716</v>
      </c>
      <c r="E125" s="20" t="str">
        <f>"680487043730"</f>
        <v>680487043730</v>
      </c>
      <c r="F125" s="20" t="s">
        <v>7713</v>
      </c>
      <c r="G125" s="20">
        <v>19.989999999999998</v>
      </c>
      <c r="H125" s="20">
        <v>0</v>
      </c>
      <c r="I125" s="21">
        <v>0</v>
      </c>
    </row>
    <row r="126" spans="1:9">
      <c r="A126" s="20" t="s">
        <v>140</v>
      </c>
      <c r="B126" s="20" t="s">
        <v>7711</v>
      </c>
      <c r="D126" s="20" t="s">
        <v>7716</v>
      </c>
      <c r="E126" s="20" t="str">
        <f>"680487043587"</f>
        <v>680487043587</v>
      </c>
      <c r="F126" s="20" t="s">
        <v>7713</v>
      </c>
      <c r="G126" s="20">
        <v>19.989999999999998</v>
      </c>
      <c r="H126" s="20">
        <v>0</v>
      </c>
      <c r="I126" s="21">
        <v>0</v>
      </c>
    </row>
    <row r="127" spans="1:9">
      <c r="A127" s="20" t="s">
        <v>141</v>
      </c>
      <c r="B127" s="20" t="s">
        <v>7711</v>
      </c>
      <c r="D127" s="20" t="s">
        <v>7716</v>
      </c>
      <c r="E127" s="20" t="str">
        <f>"80487043747"</f>
        <v>80487043747</v>
      </c>
      <c r="F127" s="20" t="s">
        <v>7717</v>
      </c>
      <c r="G127" s="20">
        <v>19.989999999999998</v>
      </c>
      <c r="H127" s="20">
        <v>0</v>
      </c>
      <c r="I127" s="21">
        <v>0</v>
      </c>
    </row>
    <row r="128" spans="1:9">
      <c r="A128" s="20" t="s">
        <v>145</v>
      </c>
      <c r="B128" s="20" t="s">
        <v>7711</v>
      </c>
      <c r="D128" s="20" t="s">
        <v>7716</v>
      </c>
      <c r="E128" s="20" t="str">
        <f>"680487043648"</f>
        <v>680487043648</v>
      </c>
      <c r="F128" s="20" t="s">
        <v>7713</v>
      </c>
      <c r="G128" s="20">
        <v>19.989999999999998</v>
      </c>
      <c r="H128" s="20">
        <v>0</v>
      </c>
      <c r="I128" s="21">
        <v>0</v>
      </c>
    </row>
    <row r="129" spans="1:9">
      <c r="A129" s="20" t="s">
        <v>153</v>
      </c>
      <c r="B129" s="20" t="s">
        <v>7711</v>
      </c>
      <c r="D129" s="20" t="s">
        <v>7716</v>
      </c>
      <c r="E129" s="20" t="str">
        <f>"680487043662"</f>
        <v>680487043662</v>
      </c>
      <c r="F129" s="20" t="s">
        <v>7713</v>
      </c>
      <c r="G129" s="20">
        <v>19.989999999999998</v>
      </c>
      <c r="H129" s="20">
        <v>0</v>
      </c>
      <c r="I129" s="21">
        <v>0</v>
      </c>
    </row>
    <row r="130" spans="1:9">
      <c r="A130" s="20" t="s">
        <v>157</v>
      </c>
      <c r="B130" s="20" t="s">
        <v>7711</v>
      </c>
      <c r="D130" s="20" t="s">
        <v>7716</v>
      </c>
      <c r="E130" s="20" t="str">
        <f>"680487043655"</f>
        <v>680487043655</v>
      </c>
      <c r="F130" s="20" t="s">
        <v>7713</v>
      </c>
      <c r="G130" s="20">
        <v>19.989999999999998</v>
      </c>
      <c r="H130" s="20">
        <v>0</v>
      </c>
      <c r="I130" s="21">
        <v>0</v>
      </c>
    </row>
    <row r="131" spans="1:9">
      <c r="A131" s="20" t="s">
        <v>158</v>
      </c>
      <c r="B131" s="20" t="s">
        <v>7711</v>
      </c>
      <c r="D131" s="20" t="s">
        <v>7716</v>
      </c>
      <c r="E131" s="20" t="str">
        <f>"680487043464"</f>
        <v>680487043464</v>
      </c>
      <c r="F131" s="20" t="s">
        <v>7713</v>
      </c>
      <c r="G131" s="20">
        <v>19.989999999999998</v>
      </c>
      <c r="H131" s="20">
        <v>0</v>
      </c>
      <c r="I131" s="21">
        <v>0</v>
      </c>
    </row>
    <row r="132" spans="1:9">
      <c r="A132" s="20" t="s">
        <v>164</v>
      </c>
      <c r="B132" s="20" t="s">
        <v>7711</v>
      </c>
      <c r="D132" s="20" t="s">
        <v>7716</v>
      </c>
      <c r="E132" s="20" t="str">
        <f>"680487046304"</f>
        <v>680487046304</v>
      </c>
      <c r="F132" s="20" t="s">
        <v>7713</v>
      </c>
      <c r="G132" s="20">
        <v>19.989999999999998</v>
      </c>
      <c r="H132" s="20">
        <v>0</v>
      </c>
      <c r="I132" s="21">
        <v>0</v>
      </c>
    </row>
    <row r="133" spans="1:9">
      <c r="A133" s="20" t="s">
        <v>168</v>
      </c>
      <c r="B133" s="20" t="s">
        <v>7711</v>
      </c>
      <c r="D133" s="20" t="s">
        <v>7716</v>
      </c>
      <c r="E133" s="20" t="str">
        <f>"680487043679"</f>
        <v>680487043679</v>
      </c>
      <c r="F133" s="20" t="s">
        <v>7713</v>
      </c>
      <c r="G133" s="20">
        <v>19.989999999999998</v>
      </c>
      <c r="H133" s="20">
        <v>0</v>
      </c>
      <c r="I133" s="21">
        <v>0</v>
      </c>
    </row>
    <row r="134" spans="1:9">
      <c r="A134" s="20" t="s">
        <v>172</v>
      </c>
      <c r="B134" s="20" t="s">
        <v>7711</v>
      </c>
      <c r="D134" s="20" t="s">
        <v>7716</v>
      </c>
      <c r="E134" s="20" t="str">
        <f>"680487085969"</f>
        <v>680487085969</v>
      </c>
      <c r="F134" s="20" t="s">
        <v>7713</v>
      </c>
      <c r="G134" s="20">
        <v>19.989999999999998</v>
      </c>
      <c r="H134" s="20">
        <v>0</v>
      </c>
      <c r="I134" s="21">
        <v>0</v>
      </c>
    </row>
    <row r="135" spans="1:9">
      <c r="A135" s="20" t="s">
        <v>179</v>
      </c>
      <c r="B135" s="20" t="s">
        <v>7711</v>
      </c>
      <c r="D135" s="20" t="s">
        <v>7716</v>
      </c>
      <c r="E135" s="20" t="str">
        <f>"680487086041"</f>
        <v>680487086041</v>
      </c>
      <c r="F135" s="20" t="s">
        <v>7713</v>
      </c>
      <c r="G135" s="20">
        <v>19.989999999999998</v>
      </c>
      <c r="H135" s="20">
        <v>0</v>
      </c>
      <c r="I135" s="21">
        <v>0</v>
      </c>
    </row>
    <row r="136" spans="1:9">
      <c r="A136" s="20" t="s">
        <v>186</v>
      </c>
      <c r="B136" s="20" t="s">
        <v>7711</v>
      </c>
      <c r="D136" s="20" t="s">
        <v>7716</v>
      </c>
      <c r="E136" s="20" t="str">
        <f>"680487086034"</f>
        <v>680487086034</v>
      </c>
      <c r="F136" s="20" t="s">
        <v>7713</v>
      </c>
      <c r="G136" s="20">
        <v>19.989999999999998</v>
      </c>
      <c r="H136" s="20">
        <v>0</v>
      </c>
      <c r="I136" s="21">
        <v>0</v>
      </c>
    </row>
    <row r="137" spans="1:9">
      <c r="A137" s="20" t="s">
        <v>189</v>
      </c>
      <c r="B137" s="20" t="s">
        <v>7711</v>
      </c>
      <c r="D137" s="20" t="s">
        <v>7716</v>
      </c>
      <c r="E137" s="20" t="str">
        <f>"680487085990"</f>
        <v>680487085990</v>
      </c>
      <c r="F137" s="20" t="s">
        <v>7713</v>
      </c>
      <c r="G137" s="20">
        <v>19.989999999999998</v>
      </c>
      <c r="H137" s="20">
        <v>0</v>
      </c>
      <c r="I137" s="21">
        <v>0</v>
      </c>
    </row>
    <row r="138" spans="1:9">
      <c r="A138" s="20" t="s">
        <v>194</v>
      </c>
      <c r="B138" s="20" t="s">
        <v>7711</v>
      </c>
      <c r="D138" s="20" t="s">
        <v>7716</v>
      </c>
      <c r="E138" s="20" t="str">
        <f>"680487043761"</f>
        <v>680487043761</v>
      </c>
      <c r="F138" s="20" t="s">
        <v>7713</v>
      </c>
      <c r="G138" s="20">
        <v>19.989999999999998</v>
      </c>
      <c r="H138" s="20">
        <v>0</v>
      </c>
      <c r="I138" s="21">
        <v>0</v>
      </c>
    </row>
    <row r="139" spans="1:9">
      <c r="A139" s="20" t="s">
        <v>197</v>
      </c>
      <c r="B139" s="20" t="s">
        <v>7711</v>
      </c>
      <c r="D139" s="20" t="s">
        <v>7716</v>
      </c>
      <c r="E139" s="20" t="str">
        <f>"680487046335"</f>
        <v>680487046335</v>
      </c>
      <c r="F139" s="20" t="s">
        <v>7713</v>
      </c>
      <c r="G139" s="20">
        <v>19.989999999999998</v>
      </c>
      <c r="H139" s="20">
        <v>0</v>
      </c>
      <c r="I139" s="21">
        <v>0</v>
      </c>
    </row>
    <row r="140" spans="1:9">
      <c r="A140" s="20" t="s">
        <v>201</v>
      </c>
      <c r="B140" s="20" t="s">
        <v>7711</v>
      </c>
      <c r="D140" s="20" t="s">
        <v>7716</v>
      </c>
      <c r="E140" s="20" t="str">
        <f>"680487043570"</f>
        <v>680487043570</v>
      </c>
      <c r="F140" s="20" t="s">
        <v>7713</v>
      </c>
      <c r="G140" s="20">
        <v>19.989999999999998</v>
      </c>
      <c r="H140" s="20">
        <v>0</v>
      </c>
      <c r="I140" s="21">
        <v>0</v>
      </c>
    </row>
    <row r="141" spans="1:9">
      <c r="A141" s="20" t="s">
        <v>202</v>
      </c>
      <c r="B141" s="20" t="s">
        <v>7711</v>
      </c>
      <c r="D141" s="20" t="s">
        <v>7716</v>
      </c>
      <c r="E141" s="20" t="str">
        <f>"680487043532"</f>
        <v>680487043532</v>
      </c>
      <c r="F141" s="20" t="s">
        <v>7713</v>
      </c>
      <c r="G141" s="20">
        <v>19.989999999999998</v>
      </c>
      <c r="H141" s="20">
        <v>0</v>
      </c>
      <c r="I141" s="21">
        <v>0</v>
      </c>
    </row>
    <row r="142" spans="1:9">
      <c r="A142" s="20" t="s">
        <v>206</v>
      </c>
      <c r="B142" s="20" t="s">
        <v>7711</v>
      </c>
      <c r="D142" s="20" t="s">
        <v>7716</v>
      </c>
      <c r="E142" s="20" t="str">
        <f>"680487043594"</f>
        <v>680487043594</v>
      </c>
      <c r="F142" s="20" t="s">
        <v>7713</v>
      </c>
      <c r="G142" s="20">
        <v>19.989999999999998</v>
      </c>
      <c r="H142" s="20">
        <v>0</v>
      </c>
      <c r="I142" s="21">
        <v>0</v>
      </c>
    </row>
    <row r="143" spans="1:9">
      <c r="A143" s="20" t="s">
        <v>213</v>
      </c>
      <c r="B143" s="20" t="s">
        <v>7711</v>
      </c>
      <c r="D143" s="20" t="s">
        <v>7716</v>
      </c>
      <c r="E143" s="20" t="str">
        <f>"680487165906"</f>
        <v>680487165906</v>
      </c>
      <c r="F143" s="20" t="s">
        <v>7713</v>
      </c>
      <c r="G143" s="20">
        <v>19.989999999999998</v>
      </c>
      <c r="H143" s="20">
        <v>0</v>
      </c>
      <c r="I143" s="21">
        <v>0</v>
      </c>
    </row>
    <row r="144" spans="1:9">
      <c r="A144" s="20" t="s">
        <v>217</v>
      </c>
      <c r="B144" s="20" t="s">
        <v>7711</v>
      </c>
      <c r="D144" s="20" t="s">
        <v>7716</v>
      </c>
      <c r="E144" s="20" t="str">
        <f>"680487046298"</f>
        <v>680487046298</v>
      </c>
      <c r="F144" s="20" t="s">
        <v>7713</v>
      </c>
      <c r="G144" s="20">
        <v>19.989999999999998</v>
      </c>
      <c r="H144" s="20">
        <v>0</v>
      </c>
      <c r="I144" s="21">
        <v>0</v>
      </c>
    </row>
    <row r="145" spans="1:9">
      <c r="A145" s="20" t="s">
        <v>223</v>
      </c>
      <c r="B145" s="20" t="s">
        <v>7711</v>
      </c>
      <c r="D145" s="20" t="s">
        <v>7716</v>
      </c>
      <c r="E145" s="20" t="str">
        <f>"680487046366"</f>
        <v>680487046366</v>
      </c>
      <c r="F145" s="20" t="s">
        <v>7713</v>
      </c>
      <c r="G145" s="20">
        <v>19.989999999999998</v>
      </c>
      <c r="H145" s="20">
        <v>0</v>
      </c>
      <c r="I145" s="21">
        <v>0</v>
      </c>
    </row>
    <row r="146" spans="1:9">
      <c r="A146" s="20" t="s">
        <v>224</v>
      </c>
      <c r="B146" s="20" t="s">
        <v>7711</v>
      </c>
      <c r="D146" s="20" t="s">
        <v>7716</v>
      </c>
      <c r="E146" s="20" t="str">
        <f>"680487166217"</f>
        <v>680487166217</v>
      </c>
      <c r="F146" s="20" t="s">
        <v>7713</v>
      </c>
      <c r="G146" s="20">
        <v>19.989999999999998</v>
      </c>
      <c r="H146" s="20">
        <v>0</v>
      </c>
      <c r="I146" s="21">
        <v>0</v>
      </c>
    </row>
    <row r="147" spans="1:9">
      <c r="A147" s="20" t="s">
        <v>228</v>
      </c>
      <c r="B147" s="20" t="s">
        <v>7711</v>
      </c>
      <c r="D147" s="20" t="s">
        <v>7716</v>
      </c>
      <c r="E147" s="20" t="str">
        <f>"680487046397"</f>
        <v>680487046397</v>
      </c>
      <c r="F147" s="20" t="s">
        <v>7713</v>
      </c>
      <c r="G147" s="20">
        <v>19.989999999999998</v>
      </c>
      <c r="H147" s="20">
        <v>0</v>
      </c>
      <c r="I147" s="21">
        <v>0</v>
      </c>
    </row>
    <row r="148" spans="1:9">
      <c r="A148" s="20" t="s">
        <v>232</v>
      </c>
      <c r="B148" s="20" t="s">
        <v>7711</v>
      </c>
      <c r="D148" s="20" t="s">
        <v>7716</v>
      </c>
      <c r="E148" s="20" t="str">
        <f>"680487086072"</f>
        <v>680487086072</v>
      </c>
      <c r="F148" s="20" t="s">
        <v>7713</v>
      </c>
      <c r="G148" s="20">
        <v>19.989999999999998</v>
      </c>
      <c r="H148" s="20">
        <v>0</v>
      </c>
      <c r="I148" s="21">
        <v>0</v>
      </c>
    </row>
    <row r="149" spans="1:9">
      <c r="A149" s="20" t="s">
        <v>246</v>
      </c>
      <c r="B149" s="20" t="s">
        <v>7711</v>
      </c>
      <c r="D149" s="20" t="s">
        <v>7716</v>
      </c>
      <c r="E149" s="20" t="str">
        <f>"680487086027"</f>
        <v>680487086027</v>
      </c>
      <c r="F149" s="20" t="s">
        <v>7713</v>
      </c>
      <c r="G149" s="20">
        <v>19.989999999999998</v>
      </c>
      <c r="H149" s="20">
        <v>0</v>
      </c>
      <c r="I149" s="21">
        <v>0</v>
      </c>
    </row>
    <row r="150" spans="1:9">
      <c r="A150" s="20" t="s">
        <v>251</v>
      </c>
      <c r="B150" s="20" t="s">
        <v>7711</v>
      </c>
      <c r="D150" s="20" t="s">
        <v>7716</v>
      </c>
      <c r="E150" s="20" t="str">
        <f>"680487043754"</f>
        <v>680487043754</v>
      </c>
      <c r="F150" s="20" t="s">
        <v>7713</v>
      </c>
      <c r="G150" s="20">
        <v>19.989999999999998</v>
      </c>
      <c r="H150" s="20">
        <v>0</v>
      </c>
      <c r="I150" s="21">
        <v>0</v>
      </c>
    </row>
    <row r="151" spans="1:9">
      <c r="A151" s="20" t="s">
        <v>255</v>
      </c>
      <c r="B151" s="20" t="s">
        <v>7711</v>
      </c>
      <c r="D151" s="20" t="s">
        <v>7716</v>
      </c>
      <c r="E151" s="20" t="str">
        <f>"680487043624"</f>
        <v>680487043624</v>
      </c>
      <c r="F151" s="20" t="s">
        <v>7713</v>
      </c>
      <c r="G151" s="20">
        <v>19.989999999999998</v>
      </c>
      <c r="H151" s="20">
        <v>0</v>
      </c>
      <c r="I151" s="21">
        <v>0</v>
      </c>
    </row>
    <row r="152" spans="1:9">
      <c r="A152" s="20" t="s">
        <v>256</v>
      </c>
      <c r="B152" s="20" t="s">
        <v>7711</v>
      </c>
      <c r="D152" s="20" t="s">
        <v>7716</v>
      </c>
      <c r="E152" s="20" t="str">
        <f>"680487167153"</f>
        <v>680487167153</v>
      </c>
      <c r="F152" s="20" t="s">
        <v>7713</v>
      </c>
      <c r="G152" s="20">
        <v>19.989999999999998</v>
      </c>
      <c r="H152" s="20">
        <v>0</v>
      </c>
      <c r="I152" s="21">
        <v>0</v>
      </c>
    </row>
    <row r="153" spans="1:9">
      <c r="A153" s="20" t="s">
        <v>264</v>
      </c>
      <c r="B153" s="20" t="s">
        <v>7711</v>
      </c>
      <c r="D153" s="20" t="s">
        <v>7716</v>
      </c>
      <c r="E153" s="20" t="str">
        <f>"680487046281"</f>
        <v>680487046281</v>
      </c>
      <c r="F153" s="20" t="s">
        <v>7713</v>
      </c>
      <c r="G153" s="20">
        <v>19.989999999999998</v>
      </c>
      <c r="H153" s="20">
        <v>0</v>
      </c>
      <c r="I153" s="21">
        <v>0</v>
      </c>
    </row>
    <row r="154" spans="1:9">
      <c r="A154" s="20" t="s">
        <v>268</v>
      </c>
      <c r="B154" s="20" t="s">
        <v>7711</v>
      </c>
      <c r="D154" s="20" t="s">
        <v>7716</v>
      </c>
      <c r="E154" s="20" t="str">
        <f>"680487046274"</f>
        <v>680487046274</v>
      </c>
      <c r="F154" s="20" t="s">
        <v>7713</v>
      </c>
      <c r="G154" s="20">
        <v>19.989999999999998</v>
      </c>
      <c r="H154" s="20">
        <v>0</v>
      </c>
      <c r="I154" s="21">
        <v>0</v>
      </c>
    </row>
    <row r="155" spans="1:9">
      <c r="A155" s="20" t="s">
        <v>271</v>
      </c>
      <c r="B155" s="20" t="s">
        <v>7711</v>
      </c>
      <c r="D155" s="20" t="s">
        <v>7716</v>
      </c>
      <c r="E155" s="20" t="str">
        <f>"680487086003"</f>
        <v>680487086003</v>
      </c>
      <c r="F155" s="20" t="s">
        <v>7713</v>
      </c>
      <c r="G155" s="20">
        <v>19.989999999999998</v>
      </c>
      <c r="H155" s="20">
        <v>0</v>
      </c>
      <c r="I155" s="21">
        <v>0</v>
      </c>
    </row>
    <row r="156" spans="1:9">
      <c r="A156" s="20" t="s">
        <v>1294</v>
      </c>
      <c r="B156" s="20" t="s">
        <v>7711</v>
      </c>
      <c r="D156" s="20" t="s">
        <v>7718</v>
      </c>
      <c r="E156" s="20" t="str">
        <f>"680487044300"</f>
        <v>680487044300</v>
      </c>
      <c r="F156" s="20" t="s">
        <v>7713</v>
      </c>
      <c r="G156" s="20">
        <v>29.99</v>
      </c>
      <c r="H156" s="20">
        <v>0</v>
      </c>
      <c r="I156" s="21">
        <v>0</v>
      </c>
    </row>
    <row r="157" spans="1:9">
      <c r="A157" s="20" t="s">
        <v>1298</v>
      </c>
      <c r="B157" s="20" t="s">
        <v>7711</v>
      </c>
      <c r="D157" s="20" t="s">
        <v>7718</v>
      </c>
      <c r="E157" s="20" t="str">
        <f>"680487044263"</f>
        <v>680487044263</v>
      </c>
      <c r="F157" s="20" t="s">
        <v>7713</v>
      </c>
      <c r="G157" s="20">
        <v>29.99</v>
      </c>
      <c r="H157" s="20">
        <v>0</v>
      </c>
      <c r="I157" s="21">
        <v>0</v>
      </c>
    </row>
    <row r="158" spans="1:9">
      <c r="A158" s="20" t="s">
        <v>1300</v>
      </c>
      <c r="B158" s="20" t="s">
        <v>7711</v>
      </c>
      <c r="D158" s="20" t="s">
        <v>7718</v>
      </c>
      <c r="E158" s="20" t="str">
        <f>"680487044805"</f>
        <v>680487044805</v>
      </c>
      <c r="F158" s="20" t="s">
        <v>7713</v>
      </c>
      <c r="G158" s="20">
        <v>29.99</v>
      </c>
      <c r="H158" s="20">
        <v>0</v>
      </c>
      <c r="I158" s="21">
        <v>0</v>
      </c>
    </row>
    <row r="159" spans="1:9">
      <c r="A159" s="20" t="s">
        <v>1303</v>
      </c>
      <c r="B159" s="20" t="s">
        <v>7711</v>
      </c>
      <c r="D159" s="20" t="s">
        <v>7718</v>
      </c>
      <c r="E159" s="20" t="str">
        <f>"680487044560"</f>
        <v>680487044560</v>
      </c>
      <c r="F159" s="20" t="s">
        <v>7713</v>
      </c>
      <c r="G159" s="20">
        <v>29.99</v>
      </c>
      <c r="H159" s="20">
        <v>0</v>
      </c>
      <c r="I159" s="21">
        <v>0</v>
      </c>
    </row>
    <row r="160" spans="1:9">
      <c r="A160" s="20" t="s">
        <v>1305</v>
      </c>
      <c r="B160" s="20" t="s">
        <v>7711</v>
      </c>
      <c r="D160" s="20" t="s">
        <v>7718</v>
      </c>
      <c r="E160" s="20" t="str">
        <f>"680487045796"</f>
        <v>680487045796</v>
      </c>
      <c r="F160" s="20" t="s">
        <v>7713</v>
      </c>
      <c r="G160" s="20">
        <v>29.99</v>
      </c>
      <c r="H160" s="20">
        <v>0</v>
      </c>
      <c r="I160" s="21">
        <v>0</v>
      </c>
    </row>
    <row r="161" spans="1:9">
      <c r="A161" s="20" t="s">
        <v>1306</v>
      </c>
      <c r="B161" s="20" t="s">
        <v>7711</v>
      </c>
      <c r="D161" s="20" t="s">
        <v>7718</v>
      </c>
      <c r="E161" s="20" t="str">
        <f>"680487045710"</f>
        <v>680487045710</v>
      </c>
      <c r="F161" s="20" t="s">
        <v>7713</v>
      </c>
      <c r="G161" s="20">
        <v>29.99</v>
      </c>
      <c r="H161" s="20">
        <v>0</v>
      </c>
      <c r="I161" s="21">
        <v>0</v>
      </c>
    </row>
    <row r="162" spans="1:9">
      <c r="A162" s="20" t="s">
        <v>1307</v>
      </c>
      <c r="B162" s="20" t="s">
        <v>7711</v>
      </c>
      <c r="D162" s="20" t="s">
        <v>7718</v>
      </c>
      <c r="E162" s="20" t="str">
        <f>"680487057898"</f>
        <v>680487057898</v>
      </c>
      <c r="F162" s="20" t="s">
        <v>7713</v>
      </c>
      <c r="G162" s="20">
        <v>29.99</v>
      </c>
      <c r="H162" s="20">
        <v>0</v>
      </c>
      <c r="I162" s="21">
        <v>0</v>
      </c>
    </row>
    <row r="163" spans="1:9">
      <c r="A163" s="20" t="s">
        <v>1309</v>
      </c>
      <c r="B163" s="20" t="s">
        <v>7711</v>
      </c>
      <c r="D163" s="20" t="s">
        <v>7718</v>
      </c>
      <c r="E163" s="20" t="str">
        <f>"680487044973"</f>
        <v>680487044973</v>
      </c>
      <c r="F163" s="20" t="s">
        <v>7713</v>
      </c>
      <c r="G163" s="20">
        <v>29.99</v>
      </c>
      <c r="H163" s="20">
        <v>0</v>
      </c>
      <c r="I163" s="21">
        <v>0</v>
      </c>
    </row>
    <row r="164" spans="1:9">
      <c r="A164" s="20" t="s">
        <v>1311</v>
      </c>
      <c r="B164" s="20" t="s">
        <v>7711</v>
      </c>
      <c r="D164" s="20" t="s">
        <v>7718</v>
      </c>
      <c r="E164" s="20" t="str">
        <f>"680487044249"</f>
        <v>680487044249</v>
      </c>
      <c r="F164" s="20" t="s">
        <v>7713</v>
      </c>
      <c r="G164" s="20">
        <v>29.99</v>
      </c>
      <c r="H164" s="20">
        <v>0</v>
      </c>
      <c r="I164" s="21">
        <v>0</v>
      </c>
    </row>
    <row r="165" spans="1:9">
      <c r="A165" s="20" t="s">
        <v>1313</v>
      </c>
      <c r="B165" s="20" t="s">
        <v>7711</v>
      </c>
      <c r="D165" s="20" t="s">
        <v>7718</v>
      </c>
      <c r="E165" s="20" t="str">
        <f>"680487044683"</f>
        <v>680487044683</v>
      </c>
      <c r="F165" s="20" t="s">
        <v>7713</v>
      </c>
      <c r="G165" s="20">
        <v>29.99</v>
      </c>
      <c r="H165" s="20">
        <v>0</v>
      </c>
      <c r="I165" s="21">
        <v>0</v>
      </c>
    </row>
    <row r="166" spans="1:9">
      <c r="A166" s="20" t="s">
        <v>1316</v>
      </c>
      <c r="B166" s="20" t="s">
        <v>7711</v>
      </c>
      <c r="D166" s="20" t="s">
        <v>7718</v>
      </c>
      <c r="E166" s="20" t="str">
        <f>"680487135091"</f>
        <v>680487135091</v>
      </c>
      <c r="F166" s="20" t="s">
        <v>7713</v>
      </c>
      <c r="G166" s="20">
        <v>29.99</v>
      </c>
      <c r="H166" s="20">
        <v>0</v>
      </c>
      <c r="I166" s="21">
        <v>0</v>
      </c>
    </row>
    <row r="167" spans="1:9">
      <c r="A167" s="20" t="s">
        <v>1318</v>
      </c>
      <c r="B167" s="20" t="s">
        <v>7711</v>
      </c>
      <c r="D167" s="20" t="s">
        <v>7718</v>
      </c>
      <c r="E167" s="20" t="str">
        <f>"680487045512"</f>
        <v>680487045512</v>
      </c>
      <c r="F167" s="20" t="s">
        <v>7713</v>
      </c>
      <c r="G167" s="20">
        <v>29.99</v>
      </c>
      <c r="H167" s="20">
        <v>0</v>
      </c>
      <c r="I167" s="21">
        <v>0</v>
      </c>
    </row>
    <row r="168" spans="1:9">
      <c r="A168" s="20" t="s">
        <v>1321</v>
      </c>
      <c r="B168" s="20" t="s">
        <v>7711</v>
      </c>
      <c r="D168" s="20" t="s">
        <v>7718</v>
      </c>
      <c r="E168" s="20" t="str">
        <f>"680487045659"</f>
        <v>680487045659</v>
      </c>
      <c r="F168" s="20" t="s">
        <v>7713</v>
      </c>
      <c r="G168" s="20">
        <v>29.99</v>
      </c>
      <c r="H168" s="20">
        <v>0</v>
      </c>
      <c r="I168" s="21">
        <v>0</v>
      </c>
    </row>
    <row r="169" spans="1:9">
      <c r="A169" s="20" t="s">
        <v>1322</v>
      </c>
      <c r="B169" s="20" t="s">
        <v>7711</v>
      </c>
      <c r="D169" s="20" t="s">
        <v>7718</v>
      </c>
      <c r="E169" s="20" t="str">
        <f>"680487045376"</f>
        <v>680487045376</v>
      </c>
      <c r="F169" s="20" t="s">
        <v>7713</v>
      </c>
      <c r="G169" s="20">
        <v>29.99</v>
      </c>
      <c r="H169" s="20">
        <v>0</v>
      </c>
      <c r="I169" s="21">
        <v>0</v>
      </c>
    </row>
    <row r="170" spans="1:9">
      <c r="A170" s="20" t="s">
        <v>1327</v>
      </c>
      <c r="B170" s="20" t="s">
        <v>7711</v>
      </c>
      <c r="D170" s="20" t="s">
        <v>7718</v>
      </c>
      <c r="E170" s="20" t="str">
        <f>"680487044867"</f>
        <v>680487044867</v>
      </c>
      <c r="F170" s="20" t="s">
        <v>7713</v>
      </c>
      <c r="G170" s="20">
        <v>29.99</v>
      </c>
      <c r="H170" s="20">
        <v>0</v>
      </c>
      <c r="I170" s="21">
        <v>0</v>
      </c>
    </row>
    <row r="171" spans="1:9">
      <c r="A171" s="20" t="s">
        <v>1329</v>
      </c>
      <c r="B171" s="20" t="s">
        <v>7711</v>
      </c>
      <c r="D171" s="20" t="s">
        <v>7718</v>
      </c>
      <c r="E171" s="20" t="str">
        <f>"680487044041"</f>
        <v>680487044041</v>
      </c>
      <c r="F171" s="20" t="s">
        <v>7713</v>
      </c>
      <c r="G171" s="20">
        <v>29.99</v>
      </c>
      <c r="H171" s="20">
        <v>0</v>
      </c>
      <c r="I171" s="21">
        <v>0</v>
      </c>
    </row>
    <row r="172" spans="1:9">
      <c r="A172" s="20" t="s">
        <v>1330</v>
      </c>
      <c r="B172" s="20" t="s">
        <v>7711</v>
      </c>
      <c r="D172" s="20" t="s">
        <v>7718</v>
      </c>
      <c r="E172" s="20" t="str">
        <f>"680487045154"</f>
        <v>680487045154</v>
      </c>
      <c r="F172" s="20" t="s">
        <v>7713</v>
      </c>
      <c r="G172" s="20">
        <v>29.99</v>
      </c>
      <c r="H172" s="20">
        <v>0</v>
      </c>
      <c r="I172" s="21">
        <v>0</v>
      </c>
    </row>
    <row r="173" spans="1:9">
      <c r="A173" s="20" t="s">
        <v>1340</v>
      </c>
      <c r="B173" s="20" t="s">
        <v>7711</v>
      </c>
      <c r="D173" s="20" t="s">
        <v>7718</v>
      </c>
      <c r="E173" s="20" t="str">
        <f>"680487045116"</f>
        <v>680487045116</v>
      </c>
      <c r="F173" s="20" t="s">
        <v>7713</v>
      </c>
      <c r="G173" s="20">
        <v>29.99</v>
      </c>
      <c r="H173" s="20">
        <v>0</v>
      </c>
      <c r="I173" s="21">
        <v>0</v>
      </c>
    </row>
    <row r="174" spans="1:9">
      <c r="A174" s="20" t="s">
        <v>1341</v>
      </c>
      <c r="B174" s="20" t="s">
        <v>7711</v>
      </c>
      <c r="D174" s="20" t="s">
        <v>7718</v>
      </c>
      <c r="E174" s="20" t="str">
        <f>"680487167092"</f>
        <v>680487167092</v>
      </c>
      <c r="F174" s="20" t="s">
        <v>7713</v>
      </c>
      <c r="G174" s="20">
        <v>29.99</v>
      </c>
      <c r="H174" s="20">
        <v>0</v>
      </c>
      <c r="I174" s="21">
        <v>0</v>
      </c>
    </row>
    <row r="175" spans="1:9">
      <c r="A175" s="20" t="s">
        <v>1345</v>
      </c>
      <c r="B175" s="20" t="s">
        <v>7711</v>
      </c>
      <c r="D175" s="20" t="s">
        <v>7718</v>
      </c>
      <c r="E175" s="20" t="str">
        <f>"680487043983"</f>
        <v>680487043983</v>
      </c>
      <c r="F175" s="20" t="s">
        <v>7713</v>
      </c>
      <c r="G175" s="20">
        <v>29.99</v>
      </c>
      <c r="H175" s="20">
        <v>0</v>
      </c>
      <c r="I175" s="21">
        <v>0</v>
      </c>
    </row>
    <row r="176" spans="1:9">
      <c r="A176" s="20" t="s">
        <v>1348</v>
      </c>
      <c r="B176" s="20" t="s">
        <v>7711</v>
      </c>
      <c r="D176" s="20" t="s">
        <v>7718</v>
      </c>
      <c r="E176" s="20" t="str">
        <f>"680487045857"</f>
        <v>680487045857</v>
      </c>
      <c r="F176" s="20" t="s">
        <v>7713</v>
      </c>
      <c r="G176" s="20">
        <v>29.99</v>
      </c>
      <c r="H176" s="20">
        <v>0</v>
      </c>
      <c r="I176" s="21">
        <v>0</v>
      </c>
    </row>
    <row r="177" spans="1:9">
      <c r="A177" s="20" t="s">
        <v>1349</v>
      </c>
      <c r="B177" s="20" t="s">
        <v>7711</v>
      </c>
      <c r="D177" s="20" t="s">
        <v>7718</v>
      </c>
      <c r="E177" s="20" t="str">
        <f>"680487044188"</f>
        <v>680487044188</v>
      </c>
      <c r="F177" s="20" t="s">
        <v>7713</v>
      </c>
      <c r="G177" s="20">
        <v>29.99</v>
      </c>
      <c r="H177" s="20">
        <v>0</v>
      </c>
      <c r="I177" s="21">
        <v>0</v>
      </c>
    </row>
    <row r="178" spans="1:9">
      <c r="A178" s="20" t="s">
        <v>1353</v>
      </c>
      <c r="B178" s="20" t="s">
        <v>7711</v>
      </c>
      <c r="D178" s="20" t="s">
        <v>7718</v>
      </c>
      <c r="E178" s="20" t="str">
        <f>"680487167115"</f>
        <v>680487167115</v>
      </c>
      <c r="F178" s="20" t="s">
        <v>7713</v>
      </c>
      <c r="G178" s="20">
        <v>29.99</v>
      </c>
      <c r="H178" s="20">
        <v>0</v>
      </c>
      <c r="I178" s="21">
        <v>0</v>
      </c>
    </row>
    <row r="179" spans="1:9">
      <c r="A179" s="20" t="s">
        <v>1354</v>
      </c>
      <c r="B179" s="20" t="s">
        <v>7711</v>
      </c>
      <c r="D179" s="20" t="s">
        <v>7718</v>
      </c>
      <c r="E179" s="20" t="str">
        <f>"680487045413"</f>
        <v>680487045413</v>
      </c>
      <c r="F179" s="20" t="s">
        <v>7713</v>
      </c>
      <c r="G179" s="20">
        <v>29.99</v>
      </c>
      <c r="H179" s="20">
        <v>0</v>
      </c>
      <c r="I179" s="21">
        <v>0</v>
      </c>
    </row>
    <row r="180" spans="1:9">
      <c r="A180" s="20" t="s">
        <v>1358</v>
      </c>
      <c r="B180" s="20" t="s">
        <v>7711</v>
      </c>
      <c r="D180" s="20" t="s">
        <v>7718</v>
      </c>
      <c r="E180" s="20" t="str">
        <f>"680487086089"</f>
        <v>680487086089</v>
      </c>
      <c r="F180" s="20" t="s">
        <v>7713</v>
      </c>
      <c r="G180" s="20">
        <v>29.99</v>
      </c>
      <c r="H180" s="20">
        <v>0</v>
      </c>
      <c r="I180" s="21">
        <v>0</v>
      </c>
    </row>
    <row r="181" spans="1:9">
      <c r="A181" s="20" t="s">
        <v>1359</v>
      </c>
      <c r="B181" s="20" t="s">
        <v>7711</v>
      </c>
      <c r="D181" s="20" t="s">
        <v>7718</v>
      </c>
      <c r="E181" s="20" t="str">
        <f>"680487044843"</f>
        <v>680487044843</v>
      </c>
      <c r="F181" s="20" t="s">
        <v>7713</v>
      </c>
      <c r="G181" s="20">
        <v>29.99</v>
      </c>
      <c r="H181" s="20">
        <v>0</v>
      </c>
      <c r="I181" s="21">
        <v>0</v>
      </c>
    </row>
    <row r="182" spans="1:9">
      <c r="A182" s="20" t="s">
        <v>1360</v>
      </c>
      <c r="B182" s="20" t="s">
        <v>7711</v>
      </c>
      <c r="D182" s="20" t="s">
        <v>7718</v>
      </c>
      <c r="E182" s="20" t="str">
        <f>"680487086102"</f>
        <v>680487086102</v>
      </c>
      <c r="F182" s="20" t="s">
        <v>7713</v>
      </c>
      <c r="G182" s="20">
        <v>29.99</v>
      </c>
      <c r="H182" s="20">
        <v>0</v>
      </c>
      <c r="I182" s="21">
        <v>0</v>
      </c>
    </row>
    <row r="183" spans="1:9">
      <c r="A183" s="20" t="s">
        <v>1363</v>
      </c>
      <c r="B183" s="20" t="s">
        <v>7711</v>
      </c>
      <c r="D183" s="20" t="s">
        <v>7718</v>
      </c>
      <c r="E183" s="20" t="str">
        <f>"680487045611"</f>
        <v>680487045611</v>
      </c>
      <c r="F183" s="20" t="s">
        <v>7713</v>
      </c>
      <c r="G183" s="20">
        <v>29.99</v>
      </c>
      <c r="H183" s="20">
        <v>0</v>
      </c>
      <c r="I183" s="21">
        <v>0</v>
      </c>
    </row>
    <row r="184" spans="1:9">
      <c r="A184" s="20" t="s">
        <v>1364</v>
      </c>
      <c r="B184" s="20" t="s">
        <v>7711</v>
      </c>
      <c r="D184" s="20" t="s">
        <v>7718</v>
      </c>
      <c r="E184" s="20" t="str">
        <f>"680487044423"</f>
        <v>680487044423</v>
      </c>
      <c r="F184" s="20" t="s">
        <v>7713</v>
      </c>
      <c r="G184" s="20">
        <v>29.99</v>
      </c>
      <c r="H184" s="20">
        <v>0</v>
      </c>
      <c r="I184" s="21">
        <v>0</v>
      </c>
    </row>
    <row r="185" spans="1:9">
      <c r="A185" s="20" t="s">
        <v>1365</v>
      </c>
      <c r="B185" s="20" t="s">
        <v>7711</v>
      </c>
      <c r="D185" s="20" t="s">
        <v>7718</v>
      </c>
      <c r="E185" s="20" t="str">
        <f>"680487044447"</f>
        <v>680487044447</v>
      </c>
      <c r="F185" s="20" t="s">
        <v>7713</v>
      </c>
      <c r="G185" s="20">
        <v>29.99</v>
      </c>
      <c r="H185" s="20">
        <v>0</v>
      </c>
      <c r="I185" s="21">
        <v>0</v>
      </c>
    </row>
    <row r="186" spans="1:9">
      <c r="A186" s="20" t="s">
        <v>1367</v>
      </c>
      <c r="B186" s="20" t="s">
        <v>7711</v>
      </c>
      <c r="D186" s="20" t="s">
        <v>7718</v>
      </c>
      <c r="E186" s="20" t="str">
        <f>"680487043860"</f>
        <v>680487043860</v>
      </c>
      <c r="F186" s="20" t="s">
        <v>7713</v>
      </c>
      <c r="G186" s="20">
        <v>29.99</v>
      </c>
      <c r="H186" s="20">
        <v>0</v>
      </c>
      <c r="I186" s="21">
        <v>0</v>
      </c>
    </row>
    <row r="187" spans="1:9">
      <c r="A187" s="20" t="s">
        <v>1374</v>
      </c>
      <c r="B187" s="20" t="s">
        <v>7711</v>
      </c>
      <c r="D187" s="20" t="s">
        <v>7718</v>
      </c>
      <c r="E187" s="20" t="str">
        <f>"680487044461"</f>
        <v>680487044461</v>
      </c>
      <c r="F187" s="20" t="s">
        <v>7713</v>
      </c>
      <c r="G187" s="20">
        <v>29.99</v>
      </c>
      <c r="H187" s="20">
        <v>0</v>
      </c>
      <c r="I187" s="21">
        <v>0</v>
      </c>
    </row>
    <row r="188" spans="1:9">
      <c r="A188" s="20" t="s">
        <v>1376</v>
      </c>
      <c r="B188" s="20" t="s">
        <v>7711</v>
      </c>
      <c r="D188" s="20" t="s">
        <v>7718</v>
      </c>
      <c r="E188" s="20" t="str">
        <f>"680487044409"</f>
        <v>680487044409</v>
      </c>
      <c r="F188" s="20" t="s">
        <v>7713</v>
      </c>
      <c r="G188" s="20">
        <v>29.99</v>
      </c>
      <c r="H188" s="20">
        <v>0</v>
      </c>
      <c r="I188" s="21">
        <v>0</v>
      </c>
    </row>
    <row r="189" spans="1:9">
      <c r="A189" s="20" t="s">
        <v>1385</v>
      </c>
      <c r="B189" s="20" t="s">
        <v>7711</v>
      </c>
      <c r="D189" s="20" t="s">
        <v>7718</v>
      </c>
      <c r="E189" s="20" t="str">
        <f>"680487044522"</f>
        <v>680487044522</v>
      </c>
      <c r="F189" s="20" t="s">
        <v>7713</v>
      </c>
      <c r="G189" s="20">
        <v>29.99</v>
      </c>
      <c r="H189" s="20">
        <v>0</v>
      </c>
      <c r="I189" s="21">
        <v>0</v>
      </c>
    </row>
    <row r="190" spans="1:9">
      <c r="A190" s="20" t="s">
        <v>1387</v>
      </c>
      <c r="B190" s="20" t="s">
        <v>7711</v>
      </c>
      <c r="D190" s="20" t="s">
        <v>7718</v>
      </c>
      <c r="E190" s="20" t="str">
        <f>"680487044669"</f>
        <v>680487044669</v>
      </c>
      <c r="F190" s="20" t="s">
        <v>7713</v>
      </c>
      <c r="G190" s="20">
        <v>29.99</v>
      </c>
      <c r="H190" s="20">
        <v>0</v>
      </c>
      <c r="I190" s="21">
        <v>0</v>
      </c>
    </row>
    <row r="191" spans="1:9">
      <c r="A191" s="20" t="s">
        <v>1389</v>
      </c>
      <c r="B191" s="20" t="s">
        <v>7711</v>
      </c>
      <c r="D191" s="20" t="s">
        <v>7718</v>
      </c>
      <c r="E191" s="20" t="str">
        <f>"680487044102"</f>
        <v>680487044102</v>
      </c>
      <c r="F191" s="20" t="s">
        <v>7713</v>
      </c>
      <c r="G191" s="20">
        <v>29.99</v>
      </c>
      <c r="H191" s="20">
        <v>0</v>
      </c>
      <c r="I191" s="21">
        <v>0</v>
      </c>
    </row>
    <row r="192" spans="1:9">
      <c r="A192" s="20" t="s">
        <v>1391</v>
      </c>
      <c r="B192" s="20" t="s">
        <v>7711</v>
      </c>
      <c r="D192" s="20" t="s">
        <v>7718</v>
      </c>
      <c r="E192" s="20" t="str">
        <f>"680487045031"</f>
        <v>680487045031</v>
      </c>
      <c r="F192" s="20" t="s">
        <v>7713</v>
      </c>
      <c r="G192" s="20">
        <v>29.99</v>
      </c>
      <c r="H192" s="20">
        <v>0</v>
      </c>
      <c r="I192" s="21">
        <v>0</v>
      </c>
    </row>
    <row r="193" spans="1:9">
      <c r="A193" s="20" t="s">
        <v>1393</v>
      </c>
      <c r="B193" s="20" t="s">
        <v>7711</v>
      </c>
      <c r="D193" s="20" t="s">
        <v>7719</v>
      </c>
      <c r="E193" s="20" t="str">
        <f>"680487044317"</f>
        <v>680487044317</v>
      </c>
      <c r="F193" s="20" t="s">
        <v>7713</v>
      </c>
      <c r="G193" s="20">
        <v>29.99</v>
      </c>
      <c r="H193" s="20">
        <v>0</v>
      </c>
      <c r="I193" s="21">
        <v>0</v>
      </c>
    </row>
    <row r="194" spans="1:9">
      <c r="A194" s="20" t="s">
        <v>1397</v>
      </c>
      <c r="B194" s="20" t="s">
        <v>7711</v>
      </c>
      <c r="D194" s="20" t="s">
        <v>7719</v>
      </c>
      <c r="E194" s="20" t="str">
        <f>"680487044270"</f>
        <v>680487044270</v>
      </c>
      <c r="F194" s="20" t="s">
        <v>7713</v>
      </c>
      <c r="G194" s="20">
        <v>29.99</v>
      </c>
      <c r="H194" s="20">
        <v>0</v>
      </c>
      <c r="I194" s="21">
        <v>0</v>
      </c>
    </row>
    <row r="195" spans="1:9">
      <c r="A195" s="20" t="s">
        <v>1399</v>
      </c>
      <c r="B195" s="20" t="s">
        <v>7711</v>
      </c>
      <c r="D195" s="20" t="s">
        <v>7719</v>
      </c>
      <c r="E195" s="20" t="str">
        <f>"680487044812"</f>
        <v>680487044812</v>
      </c>
      <c r="F195" s="20" t="s">
        <v>7713</v>
      </c>
      <c r="G195" s="20">
        <v>29.99</v>
      </c>
      <c r="H195" s="20">
        <v>0</v>
      </c>
      <c r="I195" s="21">
        <v>0</v>
      </c>
    </row>
    <row r="196" spans="1:9">
      <c r="A196" s="20" t="s">
        <v>1402</v>
      </c>
      <c r="B196" s="20" t="s">
        <v>7711</v>
      </c>
      <c r="D196" s="20" t="s">
        <v>7719</v>
      </c>
      <c r="E196" s="20" t="str">
        <f>"680487044577"</f>
        <v>680487044577</v>
      </c>
      <c r="F196" s="20" t="s">
        <v>7713</v>
      </c>
      <c r="G196" s="20">
        <v>29.99</v>
      </c>
      <c r="H196" s="20">
        <v>0</v>
      </c>
      <c r="I196" s="21">
        <v>0</v>
      </c>
    </row>
    <row r="197" spans="1:9">
      <c r="A197" s="20" t="s">
        <v>1404</v>
      </c>
      <c r="B197" s="20" t="s">
        <v>7711</v>
      </c>
      <c r="D197" s="20" t="s">
        <v>7719</v>
      </c>
      <c r="E197" s="20" t="str">
        <f>"680487045802"</f>
        <v>680487045802</v>
      </c>
      <c r="F197" s="20" t="s">
        <v>7713</v>
      </c>
      <c r="G197" s="20">
        <v>29.99</v>
      </c>
      <c r="H197" s="20">
        <v>0</v>
      </c>
      <c r="I197" s="21">
        <v>0</v>
      </c>
    </row>
    <row r="198" spans="1:9">
      <c r="A198" s="20" t="s">
        <v>1405</v>
      </c>
      <c r="B198" s="20" t="s">
        <v>7711</v>
      </c>
      <c r="D198" s="20" t="s">
        <v>7719</v>
      </c>
      <c r="E198" s="20" t="str">
        <f>"680487045727"</f>
        <v>680487045727</v>
      </c>
      <c r="F198" s="20" t="s">
        <v>7713</v>
      </c>
      <c r="G198" s="20">
        <v>29.99</v>
      </c>
      <c r="H198" s="20">
        <v>0</v>
      </c>
      <c r="I198" s="21">
        <v>0</v>
      </c>
    </row>
    <row r="199" spans="1:9">
      <c r="A199" s="20" t="s">
        <v>1407</v>
      </c>
      <c r="B199" s="20" t="s">
        <v>7711</v>
      </c>
      <c r="D199" s="20" t="s">
        <v>7719</v>
      </c>
      <c r="E199" s="20" t="str">
        <f>"680487057904"</f>
        <v>680487057904</v>
      </c>
      <c r="F199" s="20" t="s">
        <v>7713</v>
      </c>
      <c r="G199" s="20">
        <v>29.99</v>
      </c>
      <c r="H199" s="20">
        <v>0</v>
      </c>
      <c r="I199" s="21">
        <v>0</v>
      </c>
    </row>
    <row r="200" spans="1:9">
      <c r="A200" s="20" t="s">
        <v>1409</v>
      </c>
      <c r="B200" s="20" t="s">
        <v>7711</v>
      </c>
      <c r="D200" s="20" t="s">
        <v>7719</v>
      </c>
      <c r="E200" s="20" t="str">
        <f>"680487044980"</f>
        <v>680487044980</v>
      </c>
      <c r="F200" s="20" t="s">
        <v>7713</v>
      </c>
      <c r="G200" s="20">
        <v>29.99</v>
      </c>
      <c r="H200" s="20">
        <v>0</v>
      </c>
      <c r="I200" s="21">
        <v>0</v>
      </c>
    </row>
    <row r="201" spans="1:9">
      <c r="A201" s="20" t="s">
        <v>1411</v>
      </c>
      <c r="B201" s="20" t="s">
        <v>7711</v>
      </c>
      <c r="D201" s="20" t="s">
        <v>7719</v>
      </c>
      <c r="E201" s="20" t="str">
        <f>"680487044256"</f>
        <v>680487044256</v>
      </c>
      <c r="F201" s="20" t="s">
        <v>7713</v>
      </c>
      <c r="G201" s="20">
        <v>29.99</v>
      </c>
      <c r="H201" s="20">
        <v>0</v>
      </c>
      <c r="I201" s="21">
        <v>0</v>
      </c>
    </row>
    <row r="202" spans="1:9">
      <c r="A202" s="20" t="s">
        <v>1413</v>
      </c>
      <c r="B202" s="20" t="s">
        <v>7711</v>
      </c>
      <c r="D202" s="20" t="s">
        <v>7719</v>
      </c>
      <c r="E202" s="20" t="str">
        <f>"680487044690"</f>
        <v>680487044690</v>
      </c>
      <c r="F202" s="20" t="s">
        <v>7713</v>
      </c>
      <c r="G202" s="20">
        <v>29.99</v>
      </c>
      <c r="H202" s="20">
        <v>0</v>
      </c>
      <c r="I202" s="21">
        <v>0</v>
      </c>
    </row>
    <row r="203" spans="1:9">
      <c r="A203" s="20" t="s">
        <v>1415</v>
      </c>
      <c r="B203" s="20" t="s">
        <v>7711</v>
      </c>
      <c r="D203" s="20" t="s">
        <v>7719</v>
      </c>
      <c r="E203" s="20" t="str">
        <f>"680487045703"</f>
        <v>680487045703</v>
      </c>
      <c r="F203" s="20" t="s">
        <v>7713</v>
      </c>
      <c r="G203" s="20">
        <v>29.99</v>
      </c>
      <c r="H203" s="20">
        <v>0</v>
      </c>
      <c r="I203" s="21">
        <v>0</v>
      </c>
    </row>
    <row r="204" spans="1:9">
      <c r="A204" s="20" t="s">
        <v>1416</v>
      </c>
      <c r="B204" s="20" t="s">
        <v>7711</v>
      </c>
      <c r="D204" s="20" t="s">
        <v>7719</v>
      </c>
      <c r="E204" s="20" t="str">
        <f>"680487135084"</f>
        <v>680487135084</v>
      </c>
      <c r="F204" s="20" t="s">
        <v>7713</v>
      </c>
      <c r="G204" s="20">
        <v>29.99</v>
      </c>
      <c r="H204" s="20">
        <v>0</v>
      </c>
      <c r="I204" s="21">
        <v>0</v>
      </c>
    </row>
    <row r="205" spans="1:9">
      <c r="A205" s="20" t="s">
        <v>1418</v>
      </c>
      <c r="B205" s="20" t="s">
        <v>7711</v>
      </c>
      <c r="D205" s="20" t="s">
        <v>7719</v>
      </c>
      <c r="E205" s="20" t="str">
        <f>"680487045529"</f>
        <v>680487045529</v>
      </c>
      <c r="F205" s="20" t="s">
        <v>7713</v>
      </c>
      <c r="G205" s="20">
        <v>29.99</v>
      </c>
      <c r="H205" s="20">
        <v>0</v>
      </c>
      <c r="I205" s="21">
        <v>0</v>
      </c>
    </row>
    <row r="206" spans="1:9">
      <c r="A206" s="20" t="s">
        <v>1420</v>
      </c>
      <c r="B206" s="20" t="s">
        <v>7711</v>
      </c>
      <c r="D206" s="20" t="s">
        <v>7719</v>
      </c>
      <c r="E206" s="20" t="str">
        <f>"680487044652"</f>
        <v>680487044652</v>
      </c>
      <c r="F206" s="20" t="s">
        <v>7713</v>
      </c>
      <c r="G206" s="20">
        <v>29.99</v>
      </c>
      <c r="H206" s="20">
        <v>0</v>
      </c>
      <c r="I206" s="21">
        <v>0</v>
      </c>
    </row>
    <row r="207" spans="1:9">
      <c r="A207" s="20" t="s">
        <v>1421</v>
      </c>
      <c r="B207" s="20" t="s">
        <v>7711</v>
      </c>
      <c r="D207" s="20" t="s">
        <v>7719</v>
      </c>
      <c r="E207" s="20" t="str">
        <f>"680487045666"</f>
        <v>680487045666</v>
      </c>
      <c r="F207" s="20" t="s">
        <v>7713</v>
      </c>
      <c r="G207" s="20">
        <v>29.99</v>
      </c>
      <c r="H207" s="20">
        <v>0</v>
      </c>
      <c r="I207" s="21">
        <v>0</v>
      </c>
    </row>
    <row r="208" spans="1:9">
      <c r="A208" s="20" t="s">
        <v>1426</v>
      </c>
      <c r="B208" s="20" t="s">
        <v>7711</v>
      </c>
      <c r="D208" s="20" t="s">
        <v>7719</v>
      </c>
      <c r="E208" s="20" t="str">
        <f>"680487045000"</f>
        <v>680487045000</v>
      </c>
      <c r="F208" s="20" t="s">
        <v>7713</v>
      </c>
      <c r="G208" s="20">
        <v>29.99</v>
      </c>
      <c r="H208" s="20">
        <v>0</v>
      </c>
      <c r="I208" s="21">
        <v>0</v>
      </c>
    </row>
    <row r="209" spans="1:9">
      <c r="A209" s="20" t="s">
        <v>1427</v>
      </c>
      <c r="B209" s="20" t="s">
        <v>7711</v>
      </c>
      <c r="D209" s="20" t="s">
        <v>7719</v>
      </c>
      <c r="E209" s="20" t="str">
        <f>"680487135268"</f>
        <v>680487135268</v>
      </c>
      <c r="F209" s="20" t="s">
        <v>7713</v>
      </c>
      <c r="G209" s="20">
        <v>29.99</v>
      </c>
      <c r="H209" s="20">
        <v>0</v>
      </c>
      <c r="I209" s="21">
        <v>0</v>
      </c>
    </row>
    <row r="210" spans="1:9">
      <c r="A210" s="20" t="s">
        <v>1428</v>
      </c>
      <c r="B210" s="20" t="s">
        <v>7711</v>
      </c>
      <c r="D210" s="20" t="s">
        <v>7719</v>
      </c>
      <c r="E210" s="20" t="str">
        <f>"680487135138"</f>
        <v>680487135138</v>
      </c>
      <c r="F210" s="20" t="s">
        <v>7713</v>
      </c>
      <c r="G210" s="20">
        <v>29.99</v>
      </c>
      <c r="H210" s="20">
        <v>0</v>
      </c>
      <c r="I210" s="21">
        <v>0</v>
      </c>
    </row>
    <row r="211" spans="1:9">
      <c r="A211" s="20" t="s">
        <v>1430</v>
      </c>
      <c r="B211" s="20" t="s">
        <v>7711</v>
      </c>
      <c r="D211" s="20" t="s">
        <v>7719</v>
      </c>
      <c r="E211" s="20" t="str">
        <f>"680487135114"</f>
        <v>680487135114</v>
      </c>
      <c r="F211" s="20" t="s">
        <v>7713</v>
      </c>
      <c r="G211" s="20">
        <v>29.99</v>
      </c>
      <c r="H211" s="20">
        <v>0</v>
      </c>
      <c r="I211" s="21">
        <v>0</v>
      </c>
    </row>
    <row r="212" spans="1:9">
      <c r="A212" s="20" t="s">
        <v>1431</v>
      </c>
      <c r="B212" s="20" t="s">
        <v>7711</v>
      </c>
      <c r="D212" s="20" t="s">
        <v>7719</v>
      </c>
      <c r="E212" s="20" t="str">
        <f>"680487045161"</f>
        <v>680487045161</v>
      </c>
      <c r="F212" s="20" t="s">
        <v>7713</v>
      </c>
      <c r="G212" s="20">
        <v>29.99</v>
      </c>
      <c r="H212" s="20">
        <v>0</v>
      </c>
      <c r="I212" s="21">
        <v>0</v>
      </c>
    </row>
    <row r="213" spans="1:9">
      <c r="A213" s="20" t="s">
        <v>1437</v>
      </c>
      <c r="B213" s="20" t="s">
        <v>7711</v>
      </c>
      <c r="D213" s="20" t="s">
        <v>7719</v>
      </c>
      <c r="E213" s="20" t="str">
        <f>"680487044591"</f>
        <v>680487044591</v>
      </c>
      <c r="F213" s="20" t="s">
        <v>7713</v>
      </c>
      <c r="G213" s="20">
        <v>29.99</v>
      </c>
      <c r="H213" s="20">
        <v>0</v>
      </c>
      <c r="I213" s="21">
        <v>0</v>
      </c>
    </row>
    <row r="214" spans="1:9">
      <c r="A214" s="20" t="s">
        <v>1441</v>
      </c>
      <c r="B214" s="20" t="s">
        <v>7711</v>
      </c>
      <c r="D214" s="20" t="s">
        <v>7719</v>
      </c>
      <c r="E214" s="20" t="str">
        <f>"680487135121"</f>
        <v>680487135121</v>
      </c>
      <c r="F214" s="20" t="s">
        <v>7713</v>
      </c>
      <c r="G214" s="20">
        <v>29.99</v>
      </c>
      <c r="H214" s="20">
        <v>0</v>
      </c>
      <c r="I214" s="21">
        <v>0</v>
      </c>
    </row>
    <row r="215" spans="1:9">
      <c r="A215" s="20" t="s">
        <v>1442</v>
      </c>
      <c r="B215" s="20" t="s">
        <v>7711</v>
      </c>
      <c r="D215" s="20" t="s">
        <v>7719</v>
      </c>
      <c r="E215" s="20" t="str">
        <f>"680487135053"</f>
        <v>680487135053</v>
      </c>
      <c r="F215" s="20" t="s">
        <v>7713</v>
      </c>
      <c r="G215" s="20">
        <v>29.99</v>
      </c>
      <c r="H215" s="20">
        <v>0</v>
      </c>
      <c r="I215" s="21">
        <v>0</v>
      </c>
    </row>
    <row r="216" spans="1:9">
      <c r="A216" s="20" t="s">
        <v>1446</v>
      </c>
      <c r="B216" s="20" t="s">
        <v>7711</v>
      </c>
      <c r="D216" s="20" t="s">
        <v>7719</v>
      </c>
      <c r="E216" s="20" t="str">
        <f>"680487043990"</f>
        <v>680487043990</v>
      </c>
      <c r="F216" s="20" t="s">
        <v>7713</v>
      </c>
      <c r="G216" s="20">
        <v>29.99</v>
      </c>
      <c r="H216" s="20">
        <v>0</v>
      </c>
      <c r="I216" s="21">
        <v>0</v>
      </c>
    </row>
    <row r="217" spans="1:9">
      <c r="A217" s="20" t="s">
        <v>1449</v>
      </c>
      <c r="B217" s="20" t="s">
        <v>7711</v>
      </c>
      <c r="D217" s="20" t="s">
        <v>7719</v>
      </c>
      <c r="E217" s="20" t="str">
        <f>"680487045864"</f>
        <v>680487045864</v>
      </c>
      <c r="F217" s="20" t="s">
        <v>7713</v>
      </c>
      <c r="G217" s="20">
        <v>29.99</v>
      </c>
      <c r="H217" s="20">
        <v>0</v>
      </c>
      <c r="I217" s="21">
        <v>0</v>
      </c>
    </row>
    <row r="218" spans="1:9">
      <c r="A218" s="20" t="s">
        <v>1450</v>
      </c>
      <c r="B218" s="20" t="s">
        <v>7711</v>
      </c>
      <c r="D218" s="20" t="s">
        <v>7719</v>
      </c>
      <c r="E218" s="20" t="str">
        <f>"680487044195"</f>
        <v>680487044195</v>
      </c>
      <c r="F218" s="20" t="s">
        <v>7713</v>
      </c>
      <c r="G218" s="20">
        <v>29.99</v>
      </c>
      <c r="H218" s="20">
        <v>0</v>
      </c>
      <c r="I218" s="21">
        <v>0</v>
      </c>
    </row>
    <row r="219" spans="1:9">
      <c r="A219" s="20" t="s">
        <v>1455</v>
      </c>
      <c r="B219" s="20" t="s">
        <v>7711</v>
      </c>
      <c r="D219" s="20" t="s">
        <v>7719</v>
      </c>
      <c r="E219" s="20" t="str">
        <f>"680487044393"</f>
        <v>680487044393</v>
      </c>
      <c r="F219" s="20" t="s">
        <v>7713</v>
      </c>
      <c r="G219" s="20">
        <v>29.99</v>
      </c>
      <c r="H219" s="20">
        <v>0</v>
      </c>
      <c r="I219" s="21">
        <v>0</v>
      </c>
    </row>
    <row r="220" spans="1:9">
      <c r="A220" s="20" t="s">
        <v>1456</v>
      </c>
      <c r="B220" s="20" t="s">
        <v>7711</v>
      </c>
      <c r="D220" s="20" t="s">
        <v>7719</v>
      </c>
      <c r="E220" s="20" t="str">
        <f>"680487045420"</f>
        <v>680487045420</v>
      </c>
      <c r="F220" s="20" t="s">
        <v>7713</v>
      </c>
      <c r="G220" s="20">
        <v>29.99</v>
      </c>
      <c r="H220" s="20">
        <v>0</v>
      </c>
      <c r="I220" s="21">
        <v>0</v>
      </c>
    </row>
    <row r="221" spans="1:9">
      <c r="A221" s="20" t="s">
        <v>1457</v>
      </c>
      <c r="B221" s="20" t="s">
        <v>7711</v>
      </c>
      <c r="D221" s="20" t="s">
        <v>7719</v>
      </c>
      <c r="E221" s="20" t="str">
        <f>"680487135176"</f>
        <v>680487135176</v>
      </c>
      <c r="F221" s="20" t="s">
        <v>7713</v>
      </c>
      <c r="G221" s="20">
        <v>29.99</v>
      </c>
      <c r="H221" s="20">
        <v>0</v>
      </c>
      <c r="I221" s="21">
        <v>0</v>
      </c>
    </row>
    <row r="222" spans="1:9">
      <c r="A222" s="20" t="s">
        <v>1459</v>
      </c>
      <c r="B222" s="20" t="s">
        <v>7711</v>
      </c>
      <c r="D222" s="20" t="s">
        <v>7719</v>
      </c>
      <c r="E222" s="20" t="str">
        <f>"680487045406"</f>
        <v>680487045406</v>
      </c>
      <c r="F222" s="20" t="s">
        <v>7713</v>
      </c>
      <c r="G222" s="20">
        <v>29.99</v>
      </c>
      <c r="H222" s="20">
        <v>0</v>
      </c>
      <c r="I222" s="21">
        <v>0</v>
      </c>
    </row>
    <row r="223" spans="1:9">
      <c r="A223" s="20" t="s">
        <v>1460</v>
      </c>
      <c r="B223" s="20" t="s">
        <v>7711</v>
      </c>
      <c r="D223" s="20" t="s">
        <v>7719</v>
      </c>
      <c r="E223" s="20" t="str">
        <f>"680487086096"</f>
        <v>680487086096</v>
      </c>
      <c r="F223" s="20" t="s">
        <v>7713</v>
      </c>
      <c r="G223" s="20">
        <v>29.99</v>
      </c>
      <c r="H223" s="20">
        <v>0</v>
      </c>
      <c r="I223" s="21">
        <v>0</v>
      </c>
    </row>
    <row r="224" spans="1:9">
      <c r="A224" s="20" t="s">
        <v>1461</v>
      </c>
      <c r="B224" s="20" t="s">
        <v>7711</v>
      </c>
      <c r="D224" s="20" t="s">
        <v>7719</v>
      </c>
      <c r="E224" s="20" t="str">
        <f>"680487044850"</f>
        <v>680487044850</v>
      </c>
      <c r="F224" s="20" t="s">
        <v>7713</v>
      </c>
      <c r="G224" s="20">
        <v>29.99</v>
      </c>
      <c r="H224" s="20">
        <v>0</v>
      </c>
      <c r="I224" s="21">
        <v>0</v>
      </c>
    </row>
    <row r="225" spans="1:9">
      <c r="A225" s="20" t="s">
        <v>1462</v>
      </c>
      <c r="B225" s="20" t="s">
        <v>7711</v>
      </c>
      <c r="D225" s="20" t="s">
        <v>7719</v>
      </c>
      <c r="E225" s="20" t="str">
        <f>"680487086119"</f>
        <v>680487086119</v>
      </c>
      <c r="F225" s="20" t="s">
        <v>7713</v>
      </c>
      <c r="G225" s="20">
        <v>29.99</v>
      </c>
      <c r="H225" s="20">
        <v>0</v>
      </c>
      <c r="I225" s="21">
        <v>0</v>
      </c>
    </row>
    <row r="226" spans="1:9">
      <c r="A226" s="20" t="s">
        <v>1465</v>
      </c>
      <c r="B226" s="20" t="s">
        <v>7711</v>
      </c>
      <c r="D226" s="20" t="s">
        <v>7719</v>
      </c>
      <c r="E226" s="20" t="str">
        <f>"680487135220"</f>
        <v>680487135220</v>
      </c>
      <c r="F226" s="20" t="s">
        <v>7713</v>
      </c>
      <c r="G226" s="20">
        <v>29.99</v>
      </c>
      <c r="H226" s="20">
        <v>0</v>
      </c>
      <c r="I226" s="21">
        <v>0</v>
      </c>
    </row>
    <row r="227" spans="1:9">
      <c r="A227" s="20" t="s">
        <v>1466</v>
      </c>
      <c r="B227" s="20" t="s">
        <v>7711</v>
      </c>
      <c r="D227" s="20" t="s">
        <v>7719</v>
      </c>
      <c r="E227" s="20" t="str">
        <f>"680487167108"</f>
        <v>680487167108</v>
      </c>
      <c r="F227" s="20" t="s">
        <v>7713</v>
      </c>
      <c r="G227" s="20">
        <v>29.99</v>
      </c>
      <c r="H227" s="20">
        <v>0</v>
      </c>
      <c r="I227" s="21">
        <v>0</v>
      </c>
    </row>
    <row r="228" spans="1:9">
      <c r="A228" s="20" t="s">
        <v>1467</v>
      </c>
      <c r="B228" s="20" t="s">
        <v>7711</v>
      </c>
      <c r="D228" s="20" t="s">
        <v>7719</v>
      </c>
      <c r="E228" s="20" t="str">
        <f>"680487135046"</f>
        <v>680487135046</v>
      </c>
      <c r="F228" s="20" t="s">
        <v>7713</v>
      </c>
      <c r="G228" s="20">
        <v>29.99</v>
      </c>
      <c r="H228" s="20">
        <v>0</v>
      </c>
      <c r="I228" s="21">
        <v>0</v>
      </c>
    </row>
    <row r="229" spans="1:9">
      <c r="A229" s="20" t="s">
        <v>1470</v>
      </c>
      <c r="B229" s="20" t="s">
        <v>7711</v>
      </c>
      <c r="D229" s="20" t="s">
        <v>7719</v>
      </c>
      <c r="E229" s="20" t="str">
        <f>"680487043877"</f>
        <v>680487043877</v>
      </c>
      <c r="F229" s="20" t="s">
        <v>7713</v>
      </c>
      <c r="G229" s="20">
        <v>29.99</v>
      </c>
      <c r="H229" s="20">
        <v>0</v>
      </c>
      <c r="I229" s="21">
        <v>0</v>
      </c>
    </row>
    <row r="230" spans="1:9">
      <c r="A230" s="20" t="s">
        <v>1478</v>
      </c>
      <c r="B230" s="20" t="s">
        <v>7711</v>
      </c>
      <c r="D230" s="20" t="s">
        <v>7719</v>
      </c>
      <c r="E230" s="20" t="str">
        <f>"680487044478"</f>
        <v>680487044478</v>
      </c>
      <c r="F230" s="20" t="s">
        <v>7713</v>
      </c>
      <c r="G230" s="20">
        <v>29.99</v>
      </c>
      <c r="H230" s="20">
        <v>0</v>
      </c>
      <c r="I230" s="21">
        <v>0</v>
      </c>
    </row>
    <row r="231" spans="1:9">
      <c r="A231" s="20" t="s">
        <v>1480</v>
      </c>
      <c r="B231" s="20" t="s">
        <v>7711</v>
      </c>
      <c r="D231" s="20" t="s">
        <v>7719</v>
      </c>
      <c r="E231" s="20" t="str">
        <f>"680487135213"</f>
        <v>680487135213</v>
      </c>
      <c r="F231" s="20" t="s">
        <v>7713</v>
      </c>
      <c r="G231" s="20">
        <v>29.99</v>
      </c>
      <c r="H231" s="20">
        <v>0</v>
      </c>
      <c r="I231" s="21">
        <v>0</v>
      </c>
    </row>
    <row r="232" spans="1:9">
      <c r="A232" s="20" t="s">
        <v>1488</v>
      </c>
      <c r="B232" s="20" t="s">
        <v>7711</v>
      </c>
      <c r="D232" s="20" t="s">
        <v>7719</v>
      </c>
      <c r="E232" s="20" t="str">
        <f>"680487044539"</f>
        <v>680487044539</v>
      </c>
      <c r="F232" s="20" t="s">
        <v>7713</v>
      </c>
      <c r="G232" s="20">
        <v>29.99</v>
      </c>
      <c r="H232" s="20">
        <v>0</v>
      </c>
      <c r="I232" s="21">
        <v>0</v>
      </c>
    </row>
    <row r="233" spans="1:9">
      <c r="A233" s="20" t="s">
        <v>1490</v>
      </c>
      <c r="B233" s="20" t="s">
        <v>7711</v>
      </c>
      <c r="D233" s="20" t="s">
        <v>7719</v>
      </c>
      <c r="E233" s="20" t="str">
        <f>"680487044676"</f>
        <v>680487044676</v>
      </c>
      <c r="F233" s="20" t="s">
        <v>7713</v>
      </c>
      <c r="G233" s="20">
        <v>29.99</v>
      </c>
      <c r="H233" s="20">
        <v>0</v>
      </c>
      <c r="I233" s="21">
        <v>0</v>
      </c>
    </row>
    <row r="234" spans="1:9">
      <c r="A234" s="20" t="s">
        <v>1493</v>
      </c>
      <c r="B234" s="20" t="s">
        <v>7711</v>
      </c>
      <c r="D234" s="20" t="s">
        <v>7719</v>
      </c>
      <c r="E234" s="20" t="str">
        <f>"680487044119"</f>
        <v>680487044119</v>
      </c>
      <c r="F234" s="20" t="s">
        <v>7713</v>
      </c>
      <c r="G234" s="20">
        <v>29.99</v>
      </c>
      <c r="H234" s="20">
        <v>0</v>
      </c>
      <c r="I234" s="21">
        <v>0</v>
      </c>
    </row>
    <row r="235" spans="1:9">
      <c r="A235" s="20" t="s">
        <v>1495</v>
      </c>
      <c r="B235" s="20" t="s">
        <v>7711</v>
      </c>
      <c r="D235" s="20" t="s">
        <v>7719</v>
      </c>
      <c r="E235" s="20" t="str">
        <f>"680487045048"</f>
        <v>680487045048</v>
      </c>
      <c r="F235" s="20" t="s">
        <v>7713</v>
      </c>
      <c r="G235" s="20">
        <v>29.99</v>
      </c>
      <c r="H235" s="20">
        <v>0</v>
      </c>
      <c r="I235" s="21">
        <v>0</v>
      </c>
    </row>
    <row r="236" spans="1:9">
      <c r="A236" s="20" t="s">
        <v>2473</v>
      </c>
      <c r="B236" s="20" t="s">
        <v>7711</v>
      </c>
      <c r="D236" s="20" t="s">
        <v>7720</v>
      </c>
      <c r="E236" s="20" t="str">
        <f>"840118784740"</f>
        <v>840118784740</v>
      </c>
      <c r="F236" s="20" t="s">
        <v>7713</v>
      </c>
      <c r="G236" s="20" t="str">
        <f t="shared" si="2"/>
        <v>29.99</v>
      </c>
      <c r="H236" s="20">
        <v>0</v>
      </c>
      <c r="I236" s="21">
        <v>0</v>
      </c>
    </row>
    <row r="237" spans="1:9">
      <c r="A237" s="20" t="s">
        <v>2474</v>
      </c>
      <c r="B237" s="20" t="s">
        <v>7711</v>
      </c>
      <c r="D237" s="20" t="s">
        <v>7720</v>
      </c>
      <c r="E237" s="20" t="str">
        <f>"840118784757"</f>
        <v>840118784757</v>
      </c>
      <c r="F237" s="20" t="s">
        <v>7713</v>
      </c>
      <c r="G237" s="20" t="str">
        <f t="shared" si="2"/>
        <v>29.99</v>
      </c>
      <c r="H237" s="20">
        <v>0</v>
      </c>
      <c r="I237" s="21">
        <v>0</v>
      </c>
    </row>
    <row r="238" spans="1:9">
      <c r="A238" s="20" t="s">
        <v>2457</v>
      </c>
      <c r="B238" s="20" t="s">
        <v>7711</v>
      </c>
      <c r="D238" s="20" t="s">
        <v>7720</v>
      </c>
      <c r="E238" s="20" t="str">
        <f>"840118784504"</f>
        <v>840118784504</v>
      </c>
      <c r="F238" s="20" t="s">
        <v>7713</v>
      </c>
      <c r="G238" s="20" t="str">
        <f t="shared" si="2"/>
        <v>29.99</v>
      </c>
      <c r="H238" s="20">
        <v>0</v>
      </c>
      <c r="I238" s="21">
        <v>0</v>
      </c>
    </row>
    <row r="239" spans="1:9">
      <c r="A239" s="20" t="s">
        <v>2458</v>
      </c>
      <c r="B239" s="20" t="s">
        <v>7711</v>
      </c>
      <c r="D239" s="20" t="s">
        <v>7720</v>
      </c>
      <c r="E239" s="20" t="str">
        <f>"840118784511"</f>
        <v>840118784511</v>
      </c>
      <c r="F239" s="20" t="s">
        <v>7713</v>
      </c>
      <c r="G239" s="20" t="str">
        <f t="shared" si="2"/>
        <v>29.99</v>
      </c>
      <c r="H239" s="20">
        <v>0</v>
      </c>
      <c r="I239" s="21">
        <v>0</v>
      </c>
    </row>
    <row r="240" spans="1:9">
      <c r="A240" s="20" t="s">
        <v>2459</v>
      </c>
      <c r="B240" s="20" t="s">
        <v>7711</v>
      </c>
      <c r="D240" s="20" t="s">
        <v>7720</v>
      </c>
      <c r="E240" s="20" t="str">
        <f>"840118784535"</f>
        <v>840118784535</v>
      </c>
      <c r="F240" s="20" t="s">
        <v>7713</v>
      </c>
      <c r="G240" s="20" t="str">
        <f t="shared" si="2"/>
        <v>29.99</v>
      </c>
      <c r="H240" s="20">
        <v>0</v>
      </c>
      <c r="I240" s="21">
        <v>0</v>
      </c>
    </row>
    <row r="241" spans="1:9">
      <c r="A241" s="20" t="s">
        <v>2460</v>
      </c>
      <c r="B241" s="20" t="s">
        <v>7711</v>
      </c>
      <c r="D241" s="20" t="s">
        <v>7720</v>
      </c>
      <c r="E241" s="20" t="str">
        <f>"840118784542"</f>
        <v>840118784542</v>
      </c>
      <c r="F241" s="20" t="s">
        <v>7713</v>
      </c>
      <c r="G241" s="20" t="str">
        <f t="shared" si="2"/>
        <v>29.99</v>
      </c>
      <c r="H241" s="20">
        <v>0</v>
      </c>
      <c r="I241" s="21">
        <v>0</v>
      </c>
    </row>
    <row r="242" spans="1:9">
      <c r="A242" s="20" t="s">
        <v>2461</v>
      </c>
      <c r="B242" s="20" t="s">
        <v>7711</v>
      </c>
      <c r="D242" s="20" t="s">
        <v>7720</v>
      </c>
      <c r="E242" s="20" t="str">
        <f>"840118784566"</f>
        <v>840118784566</v>
      </c>
      <c r="F242" s="20" t="s">
        <v>7713</v>
      </c>
      <c r="G242" s="20" t="str">
        <f t="shared" si="2"/>
        <v>29.99</v>
      </c>
      <c r="H242" s="20">
        <v>0</v>
      </c>
      <c r="I242" s="21">
        <v>0</v>
      </c>
    </row>
    <row r="243" spans="1:9">
      <c r="A243" s="20" t="s">
        <v>2462</v>
      </c>
      <c r="B243" s="20" t="s">
        <v>7711</v>
      </c>
      <c r="D243" s="20" t="s">
        <v>7720</v>
      </c>
      <c r="E243" s="20" t="str">
        <f>"840118784573"</f>
        <v>840118784573</v>
      </c>
      <c r="F243" s="20" t="s">
        <v>7713</v>
      </c>
      <c r="G243" s="20" t="str">
        <f t="shared" si="2"/>
        <v>29.99</v>
      </c>
      <c r="H243" s="20">
        <v>0</v>
      </c>
      <c r="I243" s="21">
        <v>0</v>
      </c>
    </row>
    <row r="244" spans="1:9">
      <c r="A244" s="20" t="s">
        <v>2463</v>
      </c>
      <c r="B244" s="20" t="s">
        <v>7711</v>
      </c>
      <c r="D244" s="20" t="s">
        <v>7720</v>
      </c>
      <c r="E244" s="20" t="str">
        <f>"840118784597"</f>
        <v>840118784597</v>
      </c>
      <c r="F244" s="20" t="s">
        <v>7713</v>
      </c>
      <c r="G244" s="20" t="str">
        <f t="shared" si="2"/>
        <v>29.99</v>
      </c>
      <c r="H244" s="20">
        <v>0</v>
      </c>
      <c r="I244" s="21">
        <v>0</v>
      </c>
    </row>
    <row r="245" spans="1:9">
      <c r="A245" s="20" t="s">
        <v>2464</v>
      </c>
      <c r="B245" s="20" t="s">
        <v>7711</v>
      </c>
      <c r="D245" s="20" t="s">
        <v>7720</v>
      </c>
      <c r="E245" s="20" t="str">
        <f>"840118784603"</f>
        <v>840118784603</v>
      </c>
      <c r="F245" s="20" t="s">
        <v>7713</v>
      </c>
      <c r="G245" s="20" t="str">
        <f t="shared" si="2"/>
        <v>29.99</v>
      </c>
      <c r="H245" s="20">
        <v>0</v>
      </c>
      <c r="I245" s="21">
        <v>0</v>
      </c>
    </row>
    <row r="246" spans="1:9">
      <c r="A246" s="20" t="s">
        <v>2467</v>
      </c>
      <c r="B246" s="20" t="s">
        <v>7711</v>
      </c>
      <c r="D246" s="20" t="s">
        <v>7720</v>
      </c>
      <c r="E246" s="20" t="str">
        <f>"840118784658"</f>
        <v>840118784658</v>
      </c>
      <c r="F246" s="20" t="s">
        <v>7713</v>
      </c>
      <c r="G246" s="20" t="str">
        <f t="shared" si="2"/>
        <v>29.99</v>
      </c>
      <c r="H246" s="20">
        <v>0</v>
      </c>
      <c r="I246" s="21">
        <v>0</v>
      </c>
    </row>
    <row r="247" spans="1:9">
      <c r="A247" s="20" t="s">
        <v>2468</v>
      </c>
      <c r="B247" s="20" t="s">
        <v>7711</v>
      </c>
      <c r="D247" s="20" t="s">
        <v>7720</v>
      </c>
      <c r="E247" s="20" t="str">
        <f>"840118784665"</f>
        <v>840118784665</v>
      </c>
      <c r="F247" s="20" t="s">
        <v>7713</v>
      </c>
      <c r="G247" s="20" t="str">
        <f t="shared" si="2"/>
        <v>29.99</v>
      </c>
      <c r="H247" s="20">
        <v>0</v>
      </c>
      <c r="I247" s="21">
        <v>0</v>
      </c>
    </row>
    <row r="248" spans="1:9">
      <c r="A248" s="20" t="s">
        <v>2465</v>
      </c>
      <c r="B248" s="20" t="s">
        <v>7711</v>
      </c>
      <c r="D248" s="20" t="s">
        <v>7720</v>
      </c>
      <c r="E248" s="20" t="str">
        <f>"840118784627"</f>
        <v>840118784627</v>
      </c>
      <c r="F248" s="20" t="s">
        <v>7713</v>
      </c>
      <c r="G248" s="20" t="str">
        <f t="shared" si="2"/>
        <v>29.99</v>
      </c>
      <c r="H248" s="20">
        <v>0</v>
      </c>
      <c r="I248" s="21">
        <v>0</v>
      </c>
    </row>
    <row r="249" spans="1:9">
      <c r="A249" s="20" t="s">
        <v>2466</v>
      </c>
      <c r="B249" s="20" t="s">
        <v>7711</v>
      </c>
      <c r="D249" s="20" t="s">
        <v>7720</v>
      </c>
      <c r="E249" s="20" t="str">
        <f>"840118784634"</f>
        <v>840118784634</v>
      </c>
      <c r="F249" s="20" t="s">
        <v>7713</v>
      </c>
      <c r="G249" s="20" t="str">
        <f t="shared" si="2"/>
        <v>29.99</v>
      </c>
      <c r="H249" s="20">
        <v>0</v>
      </c>
      <c r="I249" s="21">
        <v>0</v>
      </c>
    </row>
    <row r="250" spans="1:9">
      <c r="A250" s="20" t="s">
        <v>2469</v>
      </c>
      <c r="B250" s="20" t="s">
        <v>7711</v>
      </c>
      <c r="D250" s="20" t="s">
        <v>7720</v>
      </c>
      <c r="E250" s="20" t="str">
        <f>"840118784689"</f>
        <v>840118784689</v>
      </c>
      <c r="F250" s="20" t="s">
        <v>7713</v>
      </c>
      <c r="G250" s="20" t="str">
        <f t="shared" si="2"/>
        <v>29.99</v>
      </c>
      <c r="H250" s="20">
        <v>0</v>
      </c>
      <c r="I250" s="21">
        <v>0</v>
      </c>
    </row>
    <row r="251" spans="1:9">
      <c r="A251" s="20" t="s">
        <v>2470</v>
      </c>
      <c r="B251" s="20" t="s">
        <v>7711</v>
      </c>
      <c r="D251" s="20" t="s">
        <v>7720</v>
      </c>
      <c r="E251" s="20" t="str">
        <f>"840118784696"</f>
        <v>840118784696</v>
      </c>
      <c r="F251" s="20" t="s">
        <v>7713</v>
      </c>
      <c r="G251" s="20" t="str">
        <f t="shared" si="2"/>
        <v>29.99</v>
      </c>
      <c r="H251" s="20">
        <v>0</v>
      </c>
      <c r="I251" s="21">
        <v>0</v>
      </c>
    </row>
    <row r="252" spans="1:9">
      <c r="A252" s="20" t="s">
        <v>3665</v>
      </c>
      <c r="B252" s="20" t="s">
        <v>7711</v>
      </c>
      <c r="D252" s="20" t="s">
        <v>7721</v>
      </c>
      <c r="E252" s="20" t="str">
        <f>"840118784771"</f>
        <v>840118784771</v>
      </c>
      <c r="F252" s="20" t="s">
        <v>7713</v>
      </c>
      <c r="G252" s="20" t="str">
        <f t="shared" ref="G252:G277" si="3">"29.99"</f>
        <v>29.99</v>
      </c>
      <c r="H252" s="20">
        <v>0</v>
      </c>
      <c r="I252" s="21">
        <v>0</v>
      </c>
    </row>
    <row r="253" spans="1:9">
      <c r="A253" s="20" t="s">
        <v>3666</v>
      </c>
      <c r="B253" s="20" t="s">
        <v>7711</v>
      </c>
      <c r="D253" s="20" t="s">
        <v>7721</v>
      </c>
      <c r="E253" s="20" t="str">
        <f>"840118784788"</f>
        <v>840118784788</v>
      </c>
      <c r="F253" s="20" t="s">
        <v>7713</v>
      </c>
      <c r="G253" s="20" t="str">
        <f t="shared" si="3"/>
        <v>29.99</v>
      </c>
      <c r="H253" s="20">
        <v>0</v>
      </c>
      <c r="I253" s="21">
        <v>0</v>
      </c>
    </row>
    <row r="254" spans="1:9">
      <c r="A254" s="20" t="s">
        <v>3667</v>
      </c>
      <c r="B254" s="20" t="s">
        <v>7711</v>
      </c>
      <c r="D254" s="20" t="s">
        <v>7721</v>
      </c>
      <c r="E254" s="20" t="str">
        <f>"840118784801"</f>
        <v>840118784801</v>
      </c>
      <c r="F254" s="20" t="s">
        <v>7713</v>
      </c>
      <c r="G254" s="20" t="str">
        <f t="shared" si="3"/>
        <v>29.99</v>
      </c>
      <c r="H254" s="20">
        <v>0</v>
      </c>
      <c r="I254" s="21">
        <v>0</v>
      </c>
    </row>
    <row r="255" spans="1:9">
      <c r="A255" s="20" t="s">
        <v>3668</v>
      </c>
      <c r="B255" s="20" t="s">
        <v>7711</v>
      </c>
      <c r="D255" s="20" t="s">
        <v>7721</v>
      </c>
      <c r="E255" s="20" t="str">
        <f>"840118784818"</f>
        <v>840118784818</v>
      </c>
      <c r="F255" s="20" t="s">
        <v>7713</v>
      </c>
      <c r="G255" s="20" t="str">
        <f t="shared" si="3"/>
        <v>29.99</v>
      </c>
      <c r="H255" s="20">
        <v>0</v>
      </c>
      <c r="I255" s="21">
        <v>0</v>
      </c>
    </row>
    <row r="256" spans="1:9">
      <c r="A256" s="20" t="s">
        <v>3669</v>
      </c>
      <c r="B256" s="20" t="s">
        <v>7711</v>
      </c>
      <c r="D256" s="20" t="s">
        <v>7721</v>
      </c>
      <c r="E256" s="20" t="str">
        <f>"840118784832"</f>
        <v>840118784832</v>
      </c>
      <c r="F256" s="20" t="s">
        <v>7713</v>
      </c>
      <c r="G256" s="20" t="str">
        <f t="shared" si="3"/>
        <v>29.99</v>
      </c>
      <c r="H256" s="20">
        <v>0</v>
      </c>
      <c r="I256" s="21">
        <v>0</v>
      </c>
    </row>
    <row r="257" spans="1:9">
      <c r="A257" s="20" t="s">
        <v>3670</v>
      </c>
      <c r="B257" s="20" t="s">
        <v>7711</v>
      </c>
      <c r="D257" s="20" t="s">
        <v>7721</v>
      </c>
      <c r="E257" s="20" t="str">
        <f>"840118784849"</f>
        <v>840118784849</v>
      </c>
      <c r="F257" s="20" t="s">
        <v>7713</v>
      </c>
      <c r="G257" s="20" t="str">
        <f t="shared" si="3"/>
        <v>29.99</v>
      </c>
      <c r="H257" s="20">
        <v>0</v>
      </c>
      <c r="I257" s="21">
        <v>0</v>
      </c>
    </row>
    <row r="258" spans="1:9">
      <c r="A258" s="20" t="s">
        <v>3671</v>
      </c>
      <c r="B258" s="20" t="s">
        <v>7711</v>
      </c>
      <c r="D258" s="20" t="s">
        <v>7721</v>
      </c>
      <c r="E258" s="20" t="str">
        <f>"840118784863"</f>
        <v>840118784863</v>
      </c>
      <c r="F258" s="20" t="s">
        <v>7713</v>
      </c>
      <c r="G258" s="20" t="str">
        <f t="shared" si="3"/>
        <v>29.99</v>
      </c>
      <c r="H258" s="20">
        <v>0</v>
      </c>
      <c r="I258" s="21">
        <v>0</v>
      </c>
    </row>
    <row r="259" spans="1:9">
      <c r="A259" s="20" t="s">
        <v>3672</v>
      </c>
      <c r="B259" s="20" t="s">
        <v>7711</v>
      </c>
      <c r="D259" s="20" t="s">
        <v>7721</v>
      </c>
      <c r="E259" s="20" t="str">
        <f>"840118784870"</f>
        <v>840118784870</v>
      </c>
      <c r="F259" s="20" t="s">
        <v>7713</v>
      </c>
      <c r="G259" s="20" t="str">
        <f t="shared" si="3"/>
        <v>29.99</v>
      </c>
      <c r="H259" s="20">
        <v>0</v>
      </c>
      <c r="I259" s="21">
        <v>0</v>
      </c>
    </row>
    <row r="260" spans="1:9">
      <c r="A260" s="20" t="s">
        <v>3673</v>
      </c>
      <c r="B260" s="20" t="s">
        <v>7711</v>
      </c>
      <c r="D260" s="20" t="s">
        <v>7721</v>
      </c>
      <c r="E260" s="20" t="str">
        <f>"840118784894"</f>
        <v>840118784894</v>
      </c>
      <c r="F260" s="20" t="s">
        <v>7713</v>
      </c>
      <c r="G260" s="20" t="str">
        <f t="shared" si="3"/>
        <v>29.99</v>
      </c>
      <c r="H260" s="20">
        <v>0</v>
      </c>
      <c r="I260" s="21">
        <v>0</v>
      </c>
    </row>
    <row r="261" spans="1:9">
      <c r="A261" s="20" t="s">
        <v>3674</v>
      </c>
      <c r="B261" s="20" t="s">
        <v>7711</v>
      </c>
      <c r="D261" s="20" t="s">
        <v>7721</v>
      </c>
      <c r="E261" s="20" t="str">
        <f>"840118784900"</f>
        <v>840118784900</v>
      </c>
      <c r="F261" s="20" t="s">
        <v>7713</v>
      </c>
      <c r="G261" s="20" t="str">
        <f t="shared" si="3"/>
        <v>29.99</v>
      </c>
      <c r="H261" s="20">
        <v>0</v>
      </c>
      <c r="I261" s="21">
        <v>0</v>
      </c>
    </row>
    <row r="262" spans="1:9">
      <c r="A262" s="20" t="s">
        <v>3677</v>
      </c>
      <c r="B262" s="20" t="s">
        <v>7711</v>
      </c>
      <c r="D262" s="20" t="s">
        <v>7721</v>
      </c>
      <c r="E262" s="20" t="str">
        <f>"840118784924"</f>
        <v>840118784924</v>
      </c>
      <c r="F262" s="20" t="s">
        <v>7713</v>
      </c>
      <c r="G262" s="20" t="str">
        <f t="shared" si="3"/>
        <v>29.99</v>
      </c>
      <c r="H262" s="20">
        <v>0</v>
      </c>
      <c r="I262" s="21">
        <v>0</v>
      </c>
    </row>
    <row r="263" spans="1:9">
      <c r="A263" s="20" t="s">
        <v>3678</v>
      </c>
      <c r="B263" s="20" t="s">
        <v>7711</v>
      </c>
      <c r="D263" s="20" t="s">
        <v>7721</v>
      </c>
      <c r="E263" s="20" t="str">
        <f>"840118784931"</f>
        <v>840118784931</v>
      </c>
      <c r="F263" s="20" t="s">
        <v>7713</v>
      </c>
      <c r="G263" s="20" t="str">
        <f t="shared" si="3"/>
        <v>29.99</v>
      </c>
      <c r="H263" s="20">
        <v>0</v>
      </c>
      <c r="I263" s="21">
        <v>0</v>
      </c>
    </row>
    <row r="264" spans="1:9">
      <c r="A264" s="20" t="s">
        <v>3679</v>
      </c>
      <c r="B264" s="20" t="s">
        <v>7711</v>
      </c>
      <c r="D264" s="20" t="s">
        <v>7721</v>
      </c>
      <c r="E264" s="20" t="str">
        <f>"840118784955"</f>
        <v>840118784955</v>
      </c>
      <c r="F264" s="20" t="s">
        <v>7713</v>
      </c>
      <c r="G264" s="20" t="str">
        <f t="shared" si="3"/>
        <v>29.99</v>
      </c>
      <c r="H264" s="20">
        <v>0</v>
      </c>
      <c r="I264" s="21">
        <v>0</v>
      </c>
    </row>
    <row r="265" spans="1:9">
      <c r="A265" s="20" t="s">
        <v>3680</v>
      </c>
      <c r="B265" s="20" t="s">
        <v>7711</v>
      </c>
      <c r="D265" s="20" t="s">
        <v>7721</v>
      </c>
      <c r="E265" s="20" t="str">
        <f>"840118784962"</f>
        <v>840118784962</v>
      </c>
      <c r="F265" s="20" t="s">
        <v>7713</v>
      </c>
      <c r="G265" s="20" t="str">
        <f t="shared" si="3"/>
        <v>29.99</v>
      </c>
      <c r="H265" s="20">
        <v>0</v>
      </c>
      <c r="I265" s="21">
        <v>0</v>
      </c>
    </row>
    <row r="266" spans="1:9">
      <c r="A266" s="20" t="s">
        <v>3681</v>
      </c>
      <c r="B266" s="20" t="s">
        <v>7711</v>
      </c>
      <c r="D266" s="20" t="s">
        <v>7721</v>
      </c>
      <c r="E266" s="20" t="str">
        <f>"840118784986"</f>
        <v>840118784986</v>
      </c>
      <c r="F266" s="20" t="s">
        <v>7713</v>
      </c>
      <c r="G266" s="20" t="str">
        <f t="shared" si="3"/>
        <v>29.99</v>
      </c>
      <c r="H266" s="20">
        <v>0</v>
      </c>
      <c r="I266" s="21">
        <v>0</v>
      </c>
    </row>
    <row r="267" spans="1:9">
      <c r="A267" s="20" t="s">
        <v>3682</v>
      </c>
      <c r="B267" s="20" t="s">
        <v>7711</v>
      </c>
      <c r="D267" s="20" t="s">
        <v>7721</v>
      </c>
      <c r="E267" s="20" t="str">
        <f>"840118784993"</f>
        <v>840118784993</v>
      </c>
      <c r="F267" s="20" t="s">
        <v>7713</v>
      </c>
      <c r="G267" s="20" t="str">
        <f t="shared" si="3"/>
        <v>29.99</v>
      </c>
      <c r="H267" s="20">
        <v>0</v>
      </c>
      <c r="I267" s="21">
        <v>0</v>
      </c>
    </row>
    <row r="268" spans="1:9">
      <c r="A268" s="20" t="s">
        <v>3683</v>
      </c>
      <c r="B268" s="20" t="s">
        <v>7711</v>
      </c>
      <c r="D268" s="20" t="s">
        <v>7721</v>
      </c>
      <c r="E268" s="20" t="str">
        <f>"840118785013"</f>
        <v>840118785013</v>
      </c>
      <c r="F268" s="20" t="s">
        <v>7713</v>
      </c>
      <c r="G268" s="20" t="str">
        <f t="shared" si="3"/>
        <v>29.99</v>
      </c>
      <c r="H268" s="20">
        <v>0</v>
      </c>
      <c r="I268" s="21">
        <v>0</v>
      </c>
    </row>
    <row r="269" spans="1:9">
      <c r="A269" s="20" t="s">
        <v>3684</v>
      </c>
      <c r="B269" s="20" t="s">
        <v>7711</v>
      </c>
      <c r="D269" s="20" t="s">
        <v>7721</v>
      </c>
      <c r="E269" s="20" t="str">
        <f>"840118785020"</f>
        <v>840118785020</v>
      </c>
      <c r="F269" s="20" t="s">
        <v>7713</v>
      </c>
      <c r="G269" s="20" t="str">
        <f t="shared" si="3"/>
        <v>29.99</v>
      </c>
      <c r="H269" s="20">
        <v>0</v>
      </c>
      <c r="I269" s="21">
        <v>0</v>
      </c>
    </row>
    <row r="270" spans="1:9">
      <c r="A270" s="20" t="s">
        <v>3675</v>
      </c>
      <c r="B270" s="20" t="s">
        <v>7711</v>
      </c>
      <c r="D270" s="20" t="s">
        <v>7721</v>
      </c>
      <c r="E270" s="20" t="str">
        <f>"840118785044"</f>
        <v>840118785044</v>
      </c>
      <c r="F270" s="20" t="s">
        <v>7713</v>
      </c>
      <c r="G270" s="20" t="str">
        <f t="shared" si="3"/>
        <v>29.99</v>
      </c>
      <c r="H270" s="20">
        <v>0</v>
      </c>
      <c r="I270" s="21">
        <v>0</v>
      </c>
    </row>
    <row r="271" spans="1:9">
      <c r="A271" s="20" t="s">
        <v>3676</v>
      </c>
      <c r="B271" s="20" t="s">
        <v>7711</v>
      </c>
      <c r="D271" s="20" t="s">
        <v>7721</v>
      </c>
      <c r="E271" s="20" t="str">
        <f>"840118785051"</f>
        <v>840118785051</v>
      </c>
      <c r="F271" s="20" t="s">
        <v>7713</v>
      </c>
      <c r="G271" s="20" t="str">
        <f t="shared" si="3"/>
        <v>29.99</v>
      </c>
      <c r="H271" s="20">
        <v>0</v>
      </c>
      <c r="I271" s="21">
        <v>0</v>
      </c>
    </row>
    <row r="272" spans="1:9">
      <c r="A272" s="20" t="s">
        <v>3685</v>
      </c>
      <c r="B272" s="20" t="s">
        <v>7711</v>
      </c>
      <c r="D272" s="20" t="s">
        <v>7721</v>
      </c>
      <c r="E272" s="20" t="str">
        <f>"840118785075"</f>
        <v>840118785075</v>
      </c>
      <c r="F272" s="20" t="s">
        <v>7713</v>
      </c>
      <c r="G272" s="20" t="str">
        <f t="shared" si="3"/>
        <v>29.99</v>
      </c>
      <c r="H272" s="20">
        <v>0</v>
      </c>
      <c r="I272" s="21">
        <v>0</v>
      </c>
    </row>
    <row r="273" spans="1:9">
      <c r="A273" s="20" t="s">
        <v>3686</v>
      </c>
      <c r="B273" s="20" t="s">
        <v>7711</v>
      </c>
      <c r="D273" s="20" t="s">
        <v>7721</v>
      </c>
      <c r="E273" s="20" t="str">
        <f>"840118785082"</f>
        <v>840118785082</v>
      </c>
      <c r="F273" s="20" t="s">
        <v>7713</v>
      </c>
      <c r="G273" s="20" t="str">
        <f t="shared" si="3"/>
        <v>29.99</v>
      </c>
      <c r="H273" s="20">
        <v>0</v>
      </c>
      <c r="I273" s="21">
        <v>0</v>
      </c>
    </row>
    <row r="274" spans="1:9">
      <c r="A274" s="20" t="s">
        <v>3687</v>
      </c>
      <c r="B274" s="20" t="s">
        <v>7711</v>
      </c>
      <c r="D274" s="20" t="s">
        <v>7721</v>
      </c>
      <c r="E274" s="20" t="str">
        <f>"840118785105"</f>
        <v>840118785105</v>
      </c>
      <c r="F274" s="20" t="s">
        <v>7713</v>
      </c>
      <c r="G274" s="20" t="str">
        <f t="shared" si="3"/>
        <v>29.99</v>
      </c>
      <c r="H274" s="20">
        <v>0</v>
      </c>
      <c r="I274" s="21">
        <v>0</v>
      </c>
    </row>
    <row r="275" spans="1:9">
      <c r="A275" s="20" t="s">
        <v>3688</v>
      </c>
      <c r="B275" s="20" t="s">
        <v>7711</v>
      </c>
      <c r="D275" s="20" t="s">
        <v>7721</v>
      </c>
      <c r="E275" s="20" t="str">
        <f>"840118785112"</f>
        <v>840118785112</v>
      </c>
      <c r="F275" s="20" t="s">
        <v>7713</v>
      </c>
      <c r="G275" s="20" t="str">
        <f t="shared" si="3"/>
        <v>29.99</v>
      </c>
      <c r="H275" s="20">
        <v>0</v>
      </c>
      <c r="I275" s="21">
        <v>0</v>
      </c>
    </row>
    <row r="276" spans="1:9">
      <c r="A276" s="20" t="s">
        <v>3689</v>
      </c>
      <c r="B276" s="20" t="s">
        <v>7711</v>
      </c>
      <c r="D276" s="20" t="s">
        <v>7721</v>
      </c>
      <c r="E276" s="20" t="str">
        <f>"840118785136"</f>
        <v>840118785136</v>
      </c>
      <c r="F276" s="20" t="s">
        <v>7713</v>
      </c>
      <c r="G276" s="20" t="str">
        <f t="shared" si="3"/>
        <v>29.99</v>
      </c>
      <c r="H276" s="20">
        <v>0</v>
      </c>
      <c r="I276" s="21">
        <v>0</v>
      </c>
    </row>
    <row r="277" spans="1:9">
      <c r="A277" s="20" t="s">
        <v>3690</v>
      </c>
      <c r="B277" s="20" t="s">
        <v>7711</v>
      </c>
      <c r="D277" s="20" t="s">
        <v>7721</v>
      </c>
      <c r="E277" s="20" t="str">
        <f>"840118785143"</f>
        <v>840118785143</v>
      </c>
      <c r="F277" s="20" t="s">
        <v>7713</v>
      </c>
      <c r="G277" s="20" t="str">
        <f t="shared" si="3"/>
        <v>29.99</v>
      </c>
      <c r="H277" s="20">
        <v>0</v>
      </c>
      <c r="I277" s="21">
        <v>0</v>
      </c>
    </row>
    <row r="278" spans="1:9">
      <c r="A278" s="20" t="s">
        <v>2007</v>
      </c>
      <c r="B278" s="20" t="s">
        <v>7711</v>
      </c>
      <c r="D278" s="20" t="s">
        <v>7722</v>
      </c>
      <c r="E278" s="20" t="str">
        <f>"680487182170"</f>
        <v>680487182170</v>
      </c>
      <c r="F278" s="20" t="s">
        <v>7713</v>
      </c>
      <c r="G278" s="20">
        <v>19.989999999999998</v>
      </c>
      <c r="H278" s="20">
        <v>0</v>
      </c>
      <c r="I278" s="21">
        <v>0</v>
      </c>
    </row>
    <row r="279" spans="1:9">
      <c r="A279" s="20" t="s">
        <v>2008</v>
      </c>
      <c r="B279" s="20" t="s">
        <v>7711</v>
      </c>
      <c r="D279" s="20" t="s">
        <v>7722</v>
      </c>
      <c r="E279" s="20" t="str">
        <f>"680487182187"</f>
        <v>680487182187</v>
      </c>
      <c r="F279" s="20" t="s">
        <v>7713</v>
      </c>
      <c r="G279" s="20">
        <v>19.989999999999998</v>
      </c>
      <c r="H279" s="20">
        <v>0</v>
      </c>
      <c r="I279" s="21">
        <v>0</v>
      </c>
    </row>
    <row r="280" spans="1:9">
      <c r="A280" s="20" t="s">
        <v>2010</v>
      </c>
      <c r="B280" s="20" t="s">
        <v>7711</v>
      </c>
      <c r="D280" s="20" t="s">
        <v>7722</v>
      </c>
      <c r="E280" s="20" t="str">
        <f>"680487182200"</f>
        <v>680487182200</v>
      </c>
      <c r="F280" s="20" t="s">
        <v>7713</v>
      </c>
      <c r="G280" s="20">
        <v>19.989999999999998</v>
      </c>
      <c r="H280" s="20">
        <v>0</v>
      </c>
      <c r="I280" s="21">
        <v>0</v>
      </c>
    </row>
    <row r="281" spans="1:9">
      <c r="A281" s="20" t="s">
        <v>2011</v>
      </c>
      <c r="B281" s="20" t="s">
        <v>7711</v>
      </c>
      <c r="D281" s="20" t="s">
        <v>7722</v>
      </c>
      <c r="E281" s="20" t="str">
        <f>"680487182217"</f>
        <v>680487182217</v>
      </c>
      <c r="F281" s="20" t="s">
        <v>7713</v>
      </c>
      <c r="G281" s="20">
        <v>19.989999999999998</v>
      </c>
      <c r="H281" s="20">
        <v>0</v>
      </c>
      <c r="I281" s="21">
        <v>0</v>
      </c>
    </row>
    <row r="282" spans="1:9">
      <c r="A282" s="20" t="s">
        <v>5416</v>
      </c>
      <c r="B282" s="20" t="s">
        <v>7711</v>
      </c>
      <c r="D282" s="20" t="s">
        <v>7722</v>
      </c>
      <c r="E282" s="20" t="str">
        <f>"680487182231"</f>
        <v>680487182231</v>
      </c>
      <c r="F282" s="20" t="s">
        <v>7713</v>
      </c>
      <c r="G282" s="20">
        <v>19.989999999999998</v>
      </c>
      <c r="H282" s="20">
        <v>0</v>
      </c>
      <c r="I282" s="21">
        <v>0</v>
      </c>
    </row>
    <row r="283" spans="1:9">
      <c r="A283" s="20" t="s">
        <v>2012</v>
      </c>
      <c r="B283" s="20" t="s">
        <v>7711</v>
      </c>
      <c r="D283" s="20" t="s">
        <v>7722</v>
      </c>
      <c r="E283" s="20" t="str">
        <f>"680487182224"</f>
        <v>680487182224</v>
      </c>
      <c r="F283" s="20" t="s">
        <v>7713</v>
      </c>
      <c r="G283" s="20">
        <v>19.989999999999998</v>
      </c>
      <c r="H283" s="20">
        <v>0</v>
      </c>
      <c r="I283" s="21">
        <v>0</v>
      </c>
    </row>
    <row r="284" spans="1:9">
      <c r="A284" s="20" t="s">
        <v>2013</v>
      </c>
      <c r="B284" s="20" t="s">
        <v>7711</v>
      </c>
      <c r="D284" s="20" t="s">
        <v>7722</v>
      </c>
      <c r="E284" s="20" t="str">
        <f>"680487182248"</f>
        <v>680487182248</v>
      </c>
      <c r="F284" s="20" t="s">
        <v>7713</v>
      </c>
      <c r="G284" s="20">
        <v>19.989999999999998</v>
      </c>
      <c r="H284" s="20">
        <v>0</v>
      </c>
      <c r="I284" s="21">
        <v>0</v>
      </c>
    </row>
    <row r="285" spans="1:9">
      <c r="A285" s="20" t="s">
        <v>2014</v>
      </c>
      <c r="B285" s="20" t="s">
        <v>7711</v>
      </c>
      <c r="D285" s="20" t="s">
        <v>7722</v>
      </c>
      <c r="E285" s="20" t="str">
        <f>"680487182255"</f>
        <v>680487182255</v>
      </c>
      <c r="F285" s="20" t="s">
        <v>7713</v>
      </c>
      <c r="G285" s="20">
        <v>19.989999999999998</v>
      </c>
      <c r="H285" s="20">
        <v>0</v>
      </c>
      <c r="I285" s="21">
        <v>0</v>
      </c>
    </row>
    <row r="286" spans="1:9">
      <c r="A286" s="20" t="s">
        <v>2019</v>
      </c>
      <c r="B286" s="20" t="s">
        <v>7711</v>
      </c>
      <c r="D286" s="20" t="s">
        <v>7722</v>
      </c>
      <c r="E286" s="20" t="str">
        <f>"680487182293"</f>
        <v>680487182293</v>
      </c>
      <c r="F286" s="20" t="s">
        <v>7713</v>
      </c>
      <c r="G286" s="20">
        <v>19.989999999999998</v>
      </c>
      <c r="H286" s="20">
        <v>0</v>
      </c>
      <c r="I286" s="21">
        <v>0</v>
      </c>
    </row>
    <row r="287" spans="1:9">
      <c r="A287" s="20" t="s">
        <v>2022</v>
      </c>
      <c r="B287" s="20" t="s">
        <v>7711</v>
      </c>
      <c r="D287" s="20" t="s">
        <v>7722</v>
      </c>
      <c r="E287" s="20" t="str">
        <f>"680487182330"</f>
        <v>680487182330</v>
      </c>
      <c r="F287" s="20" t="s">
        <v>7713</v>
      </c>
      <c r="G287" s="20">
        <v>19.989999999999998</v>
      </c>
      <c r="H287" s="20">
        <v>0</v>
      </c>
      <c r="I287" s="21">
        <v>0</v>
      </c>
    </row>
    <row r="288" spans="1:9">
      <c r="A288" s="20" t="s">
        <v>2027</v>
      </c>
      <c r="B288" s="20" t="s">
        <v>7711</v>
      </c>
      <c r="D288" s="20" t="s">
        <v>7722</v>
      </c>
      <c r="E288" s="20" t="str">
        <f>"680487182385"</f>
        <v>680487182385</v>
      </c>
      <c r="F288" s="20" t="s">
        <v>7713</v>
      </c>
      <c r="G288" s="20">
        <v>19.989999999999998</v>
      </c>
      <c r="H288" s="20">
        <v>0</v>
      </c>
      <c r="I288" s="21">
        <v>0</v>
      </c>
    </row>
    <row r="289" spans="1:9">
      <c r="A289" s="20" t="s">
        <v>2015</v>
      </c>
      <c r="B289" s="20" t="s">
        <v>7711</v>
      </c>
      <c r="D289" s="20" t="s">
        <v>7722</v>
      </c>
      <c r="E289" s="20" t="str">
        <f>"680487182262"</f>
        <v>680487182262</v>
      </c>
      <c r="F289" s="20" t="s">
        <v>7713</v>
      </c>
      <c r="G289" s="20">
        <v>19.989999999999998</v>
      </c>
      <c r="H289" s="20">
        <v>0</v>
      </c>
      <c r="I289" s="21">
        <v>0</v>
      </c>
    </row>
    <row r="290" spans="1:9">
      <c r="A290" s="20" t="s">
        <v>2028</v>
      </c>
      <c r="B290" s="20" t="s">
        <v>7711</v>
      </c>
      <c r="D290" s="20" t="s">
        <v>7722</v>
      </c>
      <c r="E290" s="20" t="str">
        <f>"680487182392"</f>
        <v>680487182392</v>
      </c>
      <c r="F290" s="20" t="s">
        <v>7713</v>
      </c>
      <c r="G290" s="20">
        <v>19.989999999999998</v>
      </c>
      <c r="H290" s="20">
        <v>0</v>
      </c>
      <c r="I290" s="21">
        <v>0</v>
      </c>
    </row>
    <row r="291" spans="1:9">
      <c r="A291" s="20" t="s">
        <v>2018</v>
      </c>
      <c r="B291" s="20" t="s">
        <v>7711</v>
      </c>
      <c r="D291" s="20" t="s">
        <v>7722</v>
      </c>
      <c r="E291" s="20" t="str">
        <f>"680487182309"</f>
        <v>680487182309</v>
      </c>
      <c r="F291" s="20" t="s">
        <v>7713</v>
      </c>
      <c r="G291" s="20">
        <v>19.989999999999998</v>
      </c>
      <c r="H291" s="20">
        <v>0</v>
      </c>
      <c r="I291" s="21">
        <v>0</v>
      </c>
    </row>
    <row r="292" spans="1:9">
      <c r="A292" s="20" t="s">
        <v>2024</v>
      </c>
      <c r="B292" s="20" t="s">
        <v>7711</v>
      </c>
      <c r="D292" s="20" t="s">
        <v>7722</v>
      </c>
      <c r="E292" s="20" t="str">
        <f>"680487182347"</f>
        <v>680487182347</v>
      </c>
      <c r="F292" s="20" t="s">
        <v>7713</v>
      </c>
      <c r="G292" s="20">
        <v>19.989999999999998</v>
      </c>
      <c r="H292" s="20">
        <v>0</v>
      </c>
      <c r="I292" s="21">
        <v>0</v>
      </c>
    </row>
    <row r="293" spans="1:9">
      <c r="A293" s="20" t="s">
        <v>2016</v>
      </c>
      <c r="B293" s="20" t="s">
        <v>7711</v>
      </c>
      <c r="D293" s="20" t="s">
        <v>7722</v>
      </c>
      <c r="E293" s="20" t="str">
        <f>"680487182279"</f>
        <v>680487182279</v>
      </c>
      <c r="F293" s="20" t="s">
        <v>7713</v>
      </c>
      <c r="G293" s="20">
        <v>19.989999999999998</v>
      </c>
      <c r="H293" s="20">
        <v>0</v>
      </c>
      <c r="I293" s="21">
        <v>0</v>
      </c>
    </row>
    <row r="294" spans="1:9">
      <c r="A294" s="20" t="s">
        <v>2029</v>
      </c>
      <c r="B294" s="20" t="s">
        <v>7711</v>
      </c>
      <c r="D294" s="20" t="s">
        <v>7722</v>
      </c>
      <c r="E294" s="20" t="str">
        <f>"680487182408"</f>
        <v>680487182408</v>
      </c>
      <c r="F294" s="20" t="s">
        <v>7713</v>
      </c>
      <c r="G294" s="20">
        <v>19.989999999999998</v>
      </c>
      <c r="H294" s="20">
        <v>0</v>
      </c>
      <c r="I294" s="21">
        <v>0</v>
      </c>
    </row>
    <row r="295" spans="1:9">
      <c r="A295" s="20" t="s">
        <v>2017</v>
      </c>
      <c r="B295" s="20" t="s">
        <v>7711</v>
      </c>
      <c r="D295" s="20" t="s">
        <v>7722</v>
      </c>
      <c r="E295" s="20" t="str">
        <f>"680487182286"</f>
        <v>680487182286</v>
      </c>
      <c r="F295" s="20" t="s">
        <v>7713</v>
      </c>
      <c r="G295" s="20">
        <v>19.989999999999998</v>
      </c>
      <c r="H295" s="20">
        <v>0</v>
      </c>
      <c r="I295" s="21">
        <v>0</v>
      </c>
    </row>
    <row r="296" spans="1:9">
      <c r="A296" s="20" t="s">
        <v>2023</v>
      </c>
      <c r="B296" s="20" t="s">
        <v>7711</v>
      </c>
      <c r="D296" s="20" t="s">
        <v>7722</v>
      </c>
      <c r="E296" s="20" t="str">
        <f>"680487182354"</f>
        <v>680487182354</v>
      </c>
      <c r="F296" s="20" t="s">
        <v>7713</v>
      </c>
      <c r="G296" s="20">
        <v>19.989999999999998</v>
      </c>
      <c r="H296" s="20">
        <v>0</v>
      </c>
      <c r="I296" s="21">
        <v>0</v>
      </c>
    </row>
    <row r="297" spans="1:9">
      <c r="A297" s="20" t="s">
        <v>2020</v>
      </c>
      <c r="B297" s="20" t="s">
        <v>7711</v>
      </c>
      <c r="D297" s="20" t="s">
        <v>7722</v>
      </c>
      <c r="E297" s="20" t="str">
        <f>"680487182316"</f>
        <v>680487182316</v>
      </c>
      <c r="F297" s="20" t="s">
        <v>7713</v>
      </c>
      <c r="G297" s="20">
        <v>19.989999999999998</v>
      </c>
      <c r="H297" s="20">
        <v>0</v>
      </c>
      <c r="I297" s="21">
        <v>0</v>
      </c>
    </row>
    <row r="298" spans="1:9">
      <c r="A298" s="20" t="s">
        <v>2025</v>
      </c>
      <c r="B298" s="20" t="s">
        <v>7711</v>
      </c>
      <c r="D298" s="20" t="s">
        <v>7722</v>
      </c>
      <c r="E298" s="20" t="str">
        <f>"680487182361"</f>
        <v>680487182361</v>
      </c>
      <c r="F298" s="20" t="s">
        <v>7713</v>
      </c>
      <c r="G298" s="20">
        <v>19.989999999999998</v>
      </c>
      <c r="H298" s="20">
        <v>0</v>
      </c>
      <c r="I298" s="21">
        <v>0</v>
      </c>
    </row>
    <row r="299" spans="1:9">
      <c r="A299" s="20" t="s">
        <v>2021</v>
      </c>
      <c r="B299" s="20" t="s">
        <v>7711</v>
      </c>
      <c r="D299" s="20" t="s">
        <v>7722</v>
      </c>
      <c r="E299" s="20" t="str">
        <f>"680487182323"</f>
        <v>680487182323</v>
      </c>
      <c r="F299" s="20" t="s">
        <v>7713</v>
      </c>
      <c r="G299" s="20">
        <v>19.989999999999998</v>
      </c>
      <c r="H299" s="20">
        <v>0</v>
      </c>
      <c r="I299" s="21">
        <v>0</v>
      </c>
    </row>
    <row r="300" spans="1:9">
      <c r="A300" s="20" t="s">
        <v>2030</v>
      </c>
      <c r="B300" s="20" t="s">
        <v>7711</v>
      </c>
      <c r="D300" s="20" t="s">
        <v>7722</v>
      </c>
      <c r="E300" s="20" t="str">
        <f>"680487182415"</f>
        <v>680487182415</v>
      </c>
      <c r="F300" s="20" t="s">
        <v>7713</v>
      </c>
      <c r="G300" s="20">
        <v>19.989999999999998</v>
      </c>
      <c r="H300" s="20">
        <v>0</v>
      </c>
      <c r="I300" s="21">
        <v>0</v>
      </c>
    </row>
    <row r="301" spans="1:9">
      <c r="A301" s="20" t="s">
        <v>2026</v>
      </c>
      <c r="B301" s="20" t="s">
        <v>7711</v>
      </c>
      <c r="D301" s="20" t="s">
        <v>7722</v>
      </c>
      <c r="E301" s="20" t="str">
        <f>"680487182378"</f>
        <v>680487182378</v>
      </c>
      <c r="F301" s="20" t="s">
        <v>7713</v>
      </c>
      <c r="G301" s="20">
        <v>19.989999999999998</v>
      </c>
      <c r="H301" s="20">
        <v>0</v>
      </c>
      <c r="I301" s="21">
        <v>0</v>
      </c>
    </row>
    <row r="302" spans="1:9">
      <c r="A302" s="20" t="s">
        <v>2009</v>
      </c>
      <c r="B302" s="20" t="s">
        <v>7711</v>
      </c>
      <c r="D302" s="20" t="s">
        <v>7722</v>
      </c>
      <c r="E302" s="20" t="str">
        <f>"680487182194"</f>
        <v>680487182194</v>
      </c>
      <c r="F302" s="20" t="s">
        <v>7713</v>
      </c>
      <c r="G302" s="20">
        <v>19.989999999999998</v>
      </c>
      <c r="H302" s="20">
        <v>0</v>
      </c>
      <c r="I302" s="21">
        <v>0</v>
      </c>
    </row>
    <row r="303" spans="1:9">
      <c r="A303" s="20" t="s">
        <v>2032</v>
      </c>
      <c r="B303" s="20" t="s">
        <v>7711</v>
      </c>
      <c r="D303" s="20" t="s">
        <v>7722</v>
      </c>
      <c r="E303" s="20" t="str">
        <f>"680487182439"</f>
        <v>680487182439</v>
      </c>
      <c r="F303" s="20" t="s">
        <v>7713</v>
      </c>
      <c r="G303" s="20">
        <v>19.989999999999998</v>
      </c>
      <c r="H303" s="20">
        <v>0</v>
      </c>
      <c r="I303" s="21">
        <v>0</v>
      </c>
    </row>
    <row r="304" spans="1:9">
      <c r="A304" s="20" t="s">
        <v>2033</v>
      </c>
      <c r="B304" s="20" t="s">
        <v>7711</v>
      </c>
      <c r="D304" s="20" t="s">
        <v>7722</v>
      </c>
      <c r="E304" s="20" t="str">
        <f>"680487182446"</f>
        <v>680487182446</v>
      </c>
      <c r="F304" s="20" t="s">
        <v>7713</v>
      </c>
      <c r="G304" s="20">
        <v>19.989999999999998</v>
      </c>
      <c r="H304" s="20">
        <v>0</v>
      </c>
      <c r="I304" s="21">
        <v>0</v>
      </c>
    </row>
    <row r="305" spans="1:9">
      <c r="A305" s="20" t="s">
        <v>2034</v>
      </c>
      <c r="B305" s="20" t="s">
        <v>7711</v>
      </c>
      <c r="D305" s="20" t="s">
        <v>7722</v>
      </c>
      <c r="E305" s="20" t="str">
        <f>"680487182453"</f>
        <v>680487182453</v>
      </c>
      <c r="F305" s="20" t="s">
        <v>7713</v>
      </c>
      <c r="G305" s="20">
        <v>19.989999999999998</v>
      </c>
      <c r="H305" s="20">
        <v>0</v>
      </c>
      <c r="I305" s="21">
        <v>0</v>
      </c>
    </row>
    <row r="306" spans="1:9">
      <c r="A306" s="20" t="s">
        <v>2035</v>
      </c>
      <c r="B306" s="20" t="s">
        <v>7711</v>
      </c>
      <c r="D306" s="20" t="s">
        <v>7722</v>
      </c>
      <c r="E306" s="20" t="str">
        <f>"680487182460"</f>
        <v>680487182460</v>
      </c>
      <c r="F306" s="20" t="s">
        <v>7713</v>
      </c>
      <c r="G306" s="20">
        <v>19.989999999999998</v>
      </c>
      <c r="H306" s="20">
        <v>0</v>
      </c>
      <c r="I306" s="21">
        <v>0</v>
      </c>
    </row>
    <row r="307" spans="1:9">
      <c r="A307" s="20" t="s">
        <v>2031</v>
      </c>
      <c r="B307" s="20" t="s">
        <v>7711</v>
      </c>
      <c r="D307" s="20" t="s">
        <v>7722</v>
      </c>
      <c r="E307" s="20" t="str">
        <f>"680487182422"</f>
        <v>680487182422</v>
      </c>
      <c r="F307" s="20" t="s">
        <v>7713</v>
      </c>
      <c r="G307" s="20">
        <v>19.989999999999998</v>
      </c>
      <c r="H307" s="20">
        <v>0</v>
      </c>
      <c r="I307" s="21">
        <v>0</v>
      </c>
    </row>
    <row r="308" spans="1:9">
      <c r="A308" s="20" t="s">
        <v>2146</v>
      </c>
      <c r="B308" s="20" t="s">
        <v>7711</v>
      </c>
      <c r="D308" s="20" t="s">
        <v>7723</v>
      </c>
      <c r="E308" s="20" t="str">
        <f>"680487182781"</f>
        <v>680487182781</v>
      </c>
      <c r="F308" s="20" t="s">
        <v>7713</v>
      </c>
      <c r="G308" s="20">
        <v>29.99</v>
      </c>
      <c r="H308" s="20">
        <v>0</v>
      </c>
      <c r="I308" s="21">
        <v>0</v>
      </c>
    </row>
    <row r="309" spans="1:9">
      <c r="A309" s="20" t="s">
        <v>2147</v>
      </c>
      <c r="B309" s="20" t="s">
        <v>7711</v>
      </c>
      <c r="D309" s="20" t="s">
        <v>7723</v>
      </c>
      <c r="E309" s="20" t="str">
        <f>"680487182798"</f>
        <v>680487182798</v>
      </c>
      <c r="F309" s="20" t="s">
        <v>7713</v>
      </c>
      <c r="G309" s="20">
        <v>29.99</v>
      </c>
      <c r="H309" s="20">
        <v>0</v>
      </c>
      <c r="I309" s="21">
        <v>0</v>
      </c>
    </row>
    <row r="310" spans="1:9">
      <c r="A310" s="20" t="s">
        <v>2156</v>
      </c>
      <c r="B310" s="20" t="s">
        <v>7711</v>
      </c>
      <c r="D310" s="20" t="s">
        <v>7723</v>
      </c>
      <c r="E310" s="20" t="str">
        <f>"680487182903"</f>
        <v>680487182903</v>
      </c>
      <c r="F310" s="20" t="s">
        <v>7713</v>
      </c>
      <c r="G310" s="20">
        <v>29.99</v>
      </c>
      <c r="H310" s="20">
        <v>0</v>
      </c>
      <c r="I310" s="21">
        <v>0</v>
      </c>
    </row>
    <row r="311" spans="1:9">
      <c r="A311" s="20" t="s">
        <v>2157</v>
      </c>
      <c r="B311" s="20" t="s">
        <v>7711</v>
      </c>
      <c r="D311" s="20" t="s">
        <v>7723</v>
      </c>
      <c r="E311" s="20" t="str">
        <f>"680487182910"</f>
        <v>680487182910</v>
      </c>
      <c r="F311" s="20" t="s">
        <v>7713</v>
      </c>
      <c r="G311" s="20">
        <v>29.99</v>
      </c>
      <c r="H311" s="20">
        <v>0</v>
      </c>
      <c r="I311" s="21">
        <v>0</v>
      </c>
    </row>
    <row r="312" spans="1:9">
      <c r="A312" s="20" t="s">
        <v>2152</v>
      </c>
      <c r="B312" s="20" t="s">
        <v>7711</v>
      </c>
      <c r="D312" s="20" t="s">
        <v>7723</v>
      </c>
      <c r="E312" s="20" t="str">
        <f>"680487182842"</f>
        <v>680487182842</v>
      </c>
      <c r="F312" s="20" t="s">
        <v>7713</v>
      </c>
      <c r="G312" s="20">
        <v>29.99</v>
      </c>
      <c r="H312" s="20">
        <v>0</v>
      </c>
      <c r="I312" s="21">
        <v>0</v>
      </c>
    </row>
    <row r="313" spans="1:9">
      <c r="A313" s="20" t="s">
        <v>2153</v>
      </c>
      <c r="B313" s="20" t="s">
        <v>7711</v>
      </c>
      <c r="D313" s="20" t="s">
        <v>7723</v>
      </c>
      <c r="E313" s="20" t="str">
        <f>"680487182859"</f>
        <v>680487182859</v>
      </c>
      <c r="F313" s="20" t="s">
        <v>7713</v>
      </c>
      <c r="G313" s="20">
        <v>29.99</v>
      </c>
      <c r="H313" s="20">
        <v>0</v>
      </c>
      <c r="I313" s="21">
        <v>0</v>
      </c>
    </row>
    <row r="314" spans="1:9">
      <c r="A314" s="20" t="s">
        <v>2154</v>
      </c>
      <c r="B314" s="20" t="s">
        <v>7711</v>
      </c>
      <c r="D314" s="20" t="s">
        <v>7723</v>
      </c>
      <c r="E314" s="20" t="str">
        <f>"680487182880"</f>
        <v>680487182880</v>
      </c>
      <c r="F314" s="20" t="s">
        <v>7713</v>
      </c>
      <c r="G314" s="20">
        <v>29.99</v>
      </c>
      <c r="H314" s="20">
        <v>0</v>
      </c>
      <c r="I314" s="21">
        <v>0</v>
      </c>
    </row>
    <row r="315" spans="1:9">
      <c r="A315" s="20" t="s">
        <v>2155</v>
      </c>
      <c r="B315" s="20" t="s">
        <v>7711</v>
      </c>
      <c r="D315" s="20" t="s">
        <v>7723</v>
      </c>
      <c r="E315" s="20" t="str">
        <f>"680487182897"</f>
        <v>680487182897</v>
      </c>
      <c r="F315" s="20" t="s">
        <v>7713</v>
      </c>
      <c r="G315" s="20">
        <v>29.99</v>
      </c>
      <c r="H315" s="20">
        <v>0</v>
      </c>
      <c r="I315" s="21">
        <v>0</v>
      </c>
    </row>
    <row r="316" spans="1:9">
      <c r="A316" s="20" t="s">
        <v>2168</v>
      </c>
      <c r="B316" s="20" t="s">
        <v>7711</v>
      </c>
      <c r="D316" s="20" t="s">
        <v>7723</v>
      </c>
      <c r="E316" s="20" t="str">
        <f>"680487183023"</f>
        <v>680487183023</v>
      </c>
      <c r="F316" s="20" t="s">
        <v>7713</v>
      </c>
      <c r="G316" s="20">
        <v>29.99</v>
      </c>
      <c r="H316" s="20">
        <v>0</v>
      </c>
      <c r="I316" s="21">
        <v>0</v>
      </c>
    </row>
    <row r="317" spans="1:9">
      <c r="A317" s="20" t="s">
        <v>2169</v>
      </c>
      <c r="B317" s="20" t="s">
        <v>7711</v>
      </c>
      <c r="D317" s="20" t="s">
        <v>7723</v>
      </c>
      <c r="E317" s="20" t="str">
        <f>"680487183030"</f>
        <v>680487183030</v>
      </c>
      <c r="F317" s="20" t="s">
        <v>7713</v>
      </c>
      <c r="G317" s="20">
        <v>29.99</v>
      </c>
      <c r="H317" s="20">
        <v>0</v>
      </c>
      <c r="I317" s="21">
        <v>0</v>
      </c>
    </row>
    <row r="318" spans="1:9">
      <c r="A318" s="20" t="s">
        <v>2178</v>
      </c>
      <c r="B318" s="20" t="s">
        <v>7711</v>
      </c>
      <c r="D318" s="20" t="s">
        <v>7723</v>
      </c>
      <c r="E318" s="20" t="str">
        <f>"680487183122"</f>
        <v>680487183122</v>
      </c>
      <c r="F318" s="20" t="s">
        <v>7713</v>
      </c>
      <c r="G318" s="20">
        <v>29.99</v>
      </c>
      <c r="H318" s="20">
        <v>0</v>
      </c>
      <c r="I318" s="21">
        <v>0</v>
      </c>
    </row>
    <row r="319" spans="1:9">
      <c r="A319" s="20" t="s">
        <v>2179</v>
      </c>
      <c r="B319" s="20" t="s">
        <v>7711</v>
      </c>
      <c r="D319" s="20" t="s">
        <v>7723</v>
      </c>
      <c r="E319" s="20" t="str">
        <f>"680487183139"</f>
        <v>680487183139</v>
      </c>
      <c r="F319" s="20" t="s">
        <v>7713</v>
      </c>
      <c r="G319" s="20">
        <v>29.99</v>
      </c>
      <c r="H319" s="20">
        <v>0</v>
      </c>
      <c r="I319" s="21">
        <v>0</v>
      </c>
    </row>
    <row r="320" spans="1:9">
      <c r="A320" s="20" t="s">
        <v>2180</v>
      </c>
      <c r="B320" s="20" t="s">
        <v>7711</v>
      </c>
      <c r="D320" s="20" t="s">
        <v>7723</v>
      </c>
      <c r="E320" s="20" t="str">
        <f>"680487183146"</f>
        <v>680487183146</v>
      </c>
      <c r="F320" s="20" t="s">
        <v>7713</v>
      </c>
      <c r="G320" s="20">
        <v>29.99</v>
      </c>
      <c r="H320" s="20">
        <v>0</v>
      </c>
      <c r="I320" s="21">
        <v>0</v>
      </c>
    </row>
    <row r="321" spans="1:9">
      <c r="A321" s="20" t="s">
        <v>2181</v>
      </c>
      <c r="B321" s="20" t="s">
        <v>7711</v>
      </c>
      <c r="D321" s="20" t="s">
        <v>7723</v>
      </c>
      <c r="E321" s="20" t="str">
        <f>"680487183153"</f>
        <v>680487183153</v>
      </c>
      <c r="F321" s="20" t="s">
        <v>7713</v>
      </c>
      <c r="G321" s="20">
        <v>29.99</v>
      </c>
      <c r="H321" s="20">
        <v>0</v>
      </c>
      <c r="I321" s="21">
        <v>0</v>
      </c>
    </row>
    <row r="322" spans="1:9">
      <c r="A322" s="20" t="s">
        <v>2182</v>
      </c>
      <c r="B322" s="20" t="s">
        <v>7711</v>
      </c>
      <c r="D322" s="20" t="s">
        <v>7723</v>
      </c>
      <c r="E322" s="20" t="str">
        <f>"680487183160"</f>
        <v>680487183160</v>
      </c>
      <c r="F322" s="20" t="s">
        <v>7713</v>
      </c>
      <c r="G322" s="20">
        <v>29.99</v>
      </c>
      <c r="H322" s="20">
        <v>0</v>
      </c>
      <c r="I322" s="21">
        <v>0</v>
      </c>
    </row>
    <row r="323" spans="1:9">
      <c r="A323" s="20" t="s">
        <v>2183</v>
      </c>
      <c r="B323" s="20" t="s">
        <v>7711</v>
      </c>
      <c r="D323" s="20" t="s">
        <v>7723</v>
      </c>
      <c r="E323" s="20" t="str">
        <f>"680487183177"</f>
        <v>680487183177</v>
      </c>
      <c r="F323" s="20" t="s">
        <v>7713</v>
      </c>
      <c r="G323" s="20">
        <v>29.99</v>
      </c>
      <c r="H323" s="20">
        <v>0</v>
      </c>
      <c r="I323" s="21">
        <v>0</v>
      </c>
    </row>
    <row r="324" spans="1:9">
      <c r="A324" s="20" t="s">
        <v>2190</v>
      </c>
      <c r="B324" s="20" t="s">
        <v>7711</v>
      </c>
      <c r="D324" s="20" t="s">
        <v>7723</v>
      </c>
      <c r="E324" s="20" t="str">
        <f>"680487183245"</f>
        <v>680487183245</v>
      </c>
      <c r="F324" s="20" t="s">
        <v>7713</v>
      </c>
      <c r="G324" s="20">
        <v>29.99</v>
      </c>
      <c r="H324" s="20">
        <v>0</v>
      </c>
      <c r="I324" s="21">
        <v>0</v>
      </c>
    </row>
    <row r="325" spans="1:9">
      <c r="A325" s="20" t="s">
        <v>2191</v>
      </c>
      <c r="B325" s="20" t="s">
        <v>7711</v>
      </c>
      <c r="D325" s="20" t="s">
        <v>7723</v>
      </c>
      <c r="E325" s="20" t="str">
        <f>"680487183252"</f>
        <v>680487183252</v>
      </c>
      <c r="F325" s="20" t="s">
        <v>7713</v>
      </c>
      <c r="G325" s="20">
        <v>29.99</v>
      </c>
      <c r="H325" s="20">
        <v>0</v>
      </c>
      <c r="I325" s="21">
        <v>0</v>
      </c>
    </row>
    <row r="326" spans="1:9">
      <c r="A326" s="20" t="s">
        <v>2188</v>
      </c>
      <c r="B326" s="20" t="s">
        <v>7711</v>
      </c>
      <c r="D326" s="20" t="s">
        <v>7723</v>
      </c>
      <c r="E326" s="20" t="str">
        <f>"680487183221"</f>
        <v>680487183221</v>
      </c>
      <c r="F326" s="20" t="s">
        <v>7713</v>
      </c>
      <c r="G326" s="20">
        <v>29.99</v>
      </c>
      <c r="H326" s="20">
        <v>0</v>
      </c>
      <c r="I326" s="21">
        <v>0</v>
      </c>
    </row>
    <row r="327" spans="1:9">
      <c r="A327" s="20" t="s">
        <v>2189</v>
      </c>
      <c r="B327" s="20" t="s">
        <v>7711</v>
      </c>
      <c r="D327" s="20" t="s">
        <v>7723</v>
      </c>
      <c r="E327" s="20" t="str">
        <f>"680487183238"</f>
        <v>680487183238</v>
      </c>
      <c r="F327" s="20" t="s">
        <v>7713</v>
      </c>
      <c r="G327" s="20">
        <v>29.99</v>
      </c>
      <c r="H327" s="20">
        <v>0</v>
      </c>
      <c r="I327" s="21">
        <v>0</v>
      </c>
    </row>
    <row r="328" spans="1:9">
      <c r="A328" s="20" t="s">
        <v>2198</v>
      </c>
      <c r="B328" s="20" t="s">
        <v>7711</v>
      </c>
      <c r="D328" s="20" t="s">
        <v>7723</v>
      </c>
      <c r="E328" s="20" t="str">
        <f>"680487183320"</f>
        <v>680487183320</v>
      </c>
      <c r="F328" s="20" t="s">
        <v>7713</v>
      </c>
      <c r="G328" s="20">
        <v>29.99</v>
      </c>
      <c r="H328" s="20">
        <v>0</v>
      </c>
      <c r="I328" s="21">
        <v>0</v>
      </c>
    </row>
    <row r="329" spans="1:9">
      <c r="A329" s="20" t="s">
        <v>2199</v>
      </c>
      <c r="B329" s="20" t="s">
        <v>7711</v>
      </c>
      <c r="D329" s="20" t="s">
        <v>7723</v>
      </c>
      <c r="E329" s="20" t="str">
        <f>"680487183337"</f>
        <v>680487183337</v>
      </c>
      <c r="F329" s="20" t="s">
        <v>7713</v>
      </c>
      <c r="G329" s="20">
        <v>29.99</v>
      </c>
      <c r="H329" s="20">
        <v>0</v>
      </c>
      <c r="I329" s="21">
        <v>0</v>
      </c>
    </row>
    <row r="330" spans="1:9">
      <c r="A330" s="20" t="s">
        <v>2142</v>
      </c>
      <c r="B330" s="20" t="s">
        <v>7711</v>
      </c>
      <c r="D330" s="20" t="s">
        <v>7723</v>
      </c>
      <c r="E330" s="20" t="str">
        <f>"680487182743"</f>
        <v>680487182743</v>
      </c>
      <c r="F330" s="20" t="s">
        <v>7713</v>
      </c>
      <c r="G330" s="20">
        <v>29.99</v>
      </c>
      <c r="H330" s="20">
        <v>0</v>
      </c>
      <c r="I330" s="21">
        <v>0</v>
      </c>
    </row>
    <row r="331" spans="1:9">
      <c r="A331" s="20" t="s">
        <v>2143</v>
      </c>
      <c r="B331" s="20" t="s">
        <v>7711</v>
      </c>
      <c r="D331" s="20" t="s">
        <v>7723</v>
      </c>
      <c r="E331" s="20" t="str">
        <f>"680487182750"</f>
        <v>680487182750</v>
      </c>
      <c r="F331" s="20" t="s">
        <v>7713</v>
      </c>
      <c r="G331" s="20">
        <v>29.99</v>
      </c>
      <c r="H331" s="20">
        <v>0</v>
      </c>
      <c r="I331" s="21">
        <v>0</v>
      </c>
    </row>
    <row r="332" spans="1:9">
      <c r="A332" s="20" t="s">
        <v>2144</v>
      </c>
      <c r="B332" s="20" t="s">
        <v>7711</v>
      </c>
      <c r="D332" s="20" t="s">
        <v>7723</v>
      </c>
      <c r="E332" s="20" t="str">
        <f>"680487182767"</f>
        <v>680487182767</v>
      </c>
      <c r="F332" s="20" t="s">
        <v>7713</v>
      </c>
      <c r="G332" s="20">
        <v>29.99</v>
      </c>
      <c r="H332" s="20">
        <v>0</v>
      </c>
      <c r="I332" s="21">
        <v>0</v>
      </c>
    </row>
    <row r="333" spans="1:9">
      <c r="A333" s="20" t="s">
        <v>2145</v>
      </c>
      <c r="B333" s="20" t="s">
        <v>7711</v>
      </c>
      <c r="D333" s="20" t="s">
        <v>7723</v>
      </c>
      <c r="E333" s="20" t="str">
        <f>"680487182774"</f>
        <v>680487182774</v>
      </c>
      <c r="F333" s="20" t="s">
        <v>7713</v>
      </c>
      <c r="G333" s="20">
        <v>29.99</v>
      </c>
      <c r="H333" s="20">
        <v>0</v>
      </c>
      <c r="I333" s="21">
        <v>0</v>
      </c>
    </row>
    <row r="334" spans="1:9">
      <c r="A334" s="20" t="s">
        <v>2148</v>
      </c>
      <c r="B334" s="20" t="s">
        <v>7711</v>
      </c>
      <c r="D334" s="20" t="s">
        <v>7723</v>
      </c>
      <c r="E334" s="20" t="str">
        <f>"680487182804"</f>
        <v>680487182804</v>
      </c>
      <c r="F334" s="20" t="s">
        <v>7713</v>
      </c>
      <c r="G334" s="20">
        <v>29.99</v>
      </c>
      <c r="H334" s="20">
        <v>0</v>
      </c>
      <c r="I334" s="21">
        <v>0</v>
      </c>
    </row>
    <row r="335" spans="1:9">
      <c r="A335" s="20" t="s">
        <v>2149</v>
      </c>
      <c r="B335" s="20" t="s">
        <v>7711</v>
      </c>
      <c r="D335" s="20" t="s">
        <v>7723</v>
      </c>
      <c r="E335" s="20" t="str">
        <f>"680487182811"</f>
        <v>680487182811</v>
      </c>
      <c r="F335" s="20" t="s">
        <v>7713</v>
      </c>
      <c r="G335" s="20">
        <v>29.99</v>
      </c>
      <c r="H335" s="20">
        <v>0</v>
      </c>
      <c r="I335" s="21">
        <v>0</v>
      </c>
    </row>
    <row r="336" spans="1:9">
      <c r="A336" s="20" t="s">
        <v>2150</v>
      </c>
      <c r="B336" s="20" t="s">
        <v>7711</v>
      </c>
      <c r="D336" s="20" t="s">
        <v>7723</v>
      </c>
      <c r="E336" s="20" t="str">
        <f>"680487182828"</f>
        <v>680487182828</v>
      </c>
      <c r="F336" s="20" t="s">
        <v>7713</v>
      </c>
      <c r="G336" s="20">
        <v>29.99</v>
      </c>
      <c r="H336" s="20">
        <v>0</v>
      </c>
      <c r="I336" s="21">
        <v>0</v>
      </c>
    </row>
    <row r="337" spans="1:9">
      <c r="A337" s="20" t="s">
        <v>2151</v>
      </c>
      <c r="B337" s="20" t="s">
        <v>7711</v>
      </c>
      <c r="D337" s="20" t="s">
        <v>7723</v>
      </c>
      <c r="E337" s="20" t="str">
        <f>"680487182835"</f>
        <v>680487182835</v>
      </c>
      <c r="F337" s="20" t="s">
        <v>7713</v>
      </c>
      <c r="G337" s="20">
        <v>29.99</v>
      </c>
      <c r="H337" s="20">
        <v>0</v>
      </c>
      <c r="I337" s="21">
        <v>0</v>
      </c>
    </row>
    <row r="338" spans="1:9">
      <c r="A338" s="20" t="s">
        <v>5420</v>
      </c>
      <c r="B338" s="20" t="s">
        <v>7711</v>
      </c>
      <c r="D338" s="20" t="s">
        <v>7723</v>
      </c>
      <c r="E338" s="20" t="str">
        <f>"680487182866"</f>
        <v>680487182866</v>
      </c>
      <c r="F338" s="20" t="s">
        <v>7713</v>
      </c>
      <c r="G338" s="20">
        <v>29.99</v>
      </c>
      <c r="H338" s="20">
        <v>0</v>
      </c>
      <c r="I338" s="21">
        <v>0</v>
      </c>
    </row>
    <row r="339" spans="1:9">
      <c r="A339" s="20" t="s">
        <v>5421</v>
      </c>
      <c r="B339" s="20" t="s">
        <v>7711</v>
      </c>
      <c r="D339" s="20" t="s">
        <v>7723</v>
      </c>
      <c r="E339" s="20" t="str">
        <f>"680487182873"</f>
        <v>680487182873</v>
      </c>
      <c r="F339" s="20" t="s">
        <v>7713</v>
      </c>
      <c r="G339" s="20">
        <v>29.99</v>
      </c>
      <c r="H339" s="20">
        <v>0</v>
      </c>
      <c r="I339" s="21">
        <v>0</v>
      </c>
    </row>
    <row r="340" spans="1:9">
      <c r="A340" s="20" t="s">
        <v>2158</v>
      </c>
      <c r="B340" s="20" t="s">
        <v>7711</v>
      </c>
      <c r="D340" s="20" t="s">
        <v>7723</v>
      </c>
      <c r="E340" s="20" t="str">
        <f>"680487182927"</f>
        <v>680487182927</v>
      </c>
      <c r="F340" s="20" t="s">
        <v>7713</v>
      </c>
      <c r="G340" s="20">
        <v>29.99</v>
      </c>
      <c r="H340" s="20">
        <v>0</v>
      </c>
      <c r="I340" s="21">
        <v>0</v>
      </c>
    </row>
    <row r="341" spans="1:9">
      <c r="A341" s="20" t="s">
        <v>2159</v>
      </c>
      <c r="B341" s="20" t="s">
        <v>7711</v>
      </c>
      <c r="D341" s="20" t="s">
        <v>7723</v>
      </c>
      <c r="E341" s="20" t="str">
        <f>"680487182934"</f>
        <v>680487182934</v>
      </c>
      <c r="F341" s="20" t="s">
        <v>7713</v>
      </c>
      <c r="G341" s="20">
        <v>29.99</v>
      </c>
      <c r="H341" s="20">
        <v>0</v>
      </c>
      <c r="I341" s="21">
        <v>0</v>
      </c>
    </row>
    <row r="342" spans="1:9">
      <c r="A342" s="20" t="s">
        <v>2160</v>
      </c>
      <c r="B342" s="20" t="s">
        <v>7711</v>
      </c>
      <c r="D342" s="20" t="s">
        <v>7723</v>
      </c>
      <c r="E342" s="20" t="str">
        <f>"680487182941"</f>
        <v>680487182941</v>
      </c>
      <c r="F342" s="20" t="s">
        <v>7713</v>
      </c>
      <c r="G342" s="20">
        <v>29.99</v>
      </c>
      <c r="H342" s="20">
        <v>0</v>
      </c>
      <c r="I342" s="21">
        <v>0</v>
      </c>
    </row>
    <row r="343" spans="1:9">
      <c r="A343" s="20" t="s">
        <v>2161</v>
      </c>
      <c r="B343" s="20" t="s">
        <v>7711</v>
      </c>
      <c r="D343" s="20" t="s">
        <v>7723</v>
      </c>
      <c r="E343" s="20" t="str">
        <f>"680487182958"</f>
        <v>680487182958</v>
      </c>
      <c r="F343" s="20" t="s">
        <v>7713</v>
      </c>
      <c r="G343" s="20">
        <v>29.99</v>
      </c>
      <c r="H343" s="20">
        <v>0</v>
      </c>
      <c r="I343" s="21">
        <v>0</v>
      </c>
    </row>
    <row r="344" spans="1:9">
      <c r="A344" s="20" t="s">
        <v>2162</v>
      </c>
      <c r="B344" s="20" t="s">
        <v>7711</v>
      </c>
      <c r="D344" s="20" t="s">
        <v>7723</v>
      </c>
      <c r="E344" s="20" t="str">
        <f>"680487182965"</f>
        <v>680487182965</v>
      </c>
      <c r="F344" s="20" t="s">
        <v>7713</v>
      </c>
      <c r="G344" s="20">
        <v>29.99</v>
      </c>
      <c r="H344" s="20">
        <v>0</v>
      </c>
      <c r="I344" s="21">
        <v>0</v>
      </c>
    </row>
    <row r="345" spans="1:9">
      <c r="A345" s="20" t="s">
        <v>2163</v>
      </c>
      <c r="B345" s="20" t="s">
        <v>7711</v>
      </c>
      <c r="D345" s="20" t="s">
        <v>7723</v>
      </c>
      <c r="E345" s="20" t="str">
        <f>"680487182972"</f>
        <v>680487182972</v>
      </c>
      <c r="F345" s="20" t="s">
        <v>7713</v>
      </c>
      <c r="G345" s="20">
        <v>29.99</v>
      </c>
      <c r="H345" s="20">
        <v>0</v>
      </c>
      <c r="I345" s="21">
        <v>0</v>
      </c>
    </row>
    <row r="346" spans="1:9">
      <c r="A346" s="20" t="s">
        <v>2166</v>
      </c>
      <c r="B346" s="20" t="s">
        <v>7711</v>
      </c>
      <c r="D346" s="20" t="s">
        <v>7723</v>
      </c>
      <c r="E346" s="20" t="str">
        <f>"680487182989"</f>
        <v>680487182989</v>
      </c>
      <c r="F346" s="20" t="s">
        <v>7713</v>
      </c>
      <c r="G346" s="20">
        <v>29.99</v>
      </c>
      <c r="H346" s="20">
        <v>0</v>
      </c>
      <c r="I346" s="21">
        <v>0</v>
      </c>
    </row>
    <row r="347" spans="1:9">
      <c r="A347" s="20" t="s">
        <v>2167</v>
      </c>
      <c r="B347" s="20" t="s">
        <v>7711</v>
      </c>
      <c r="D347" s="20" t="s">
        <v>7723</v>
      </c>
      <c r="E347" s="20" t="str">
        <f>"680487182996"</f>
        <v>680487182996</v>
      </c>
      <c r="F347" s="20" t="s">
        <v>7713</v>
      </c>
      <c r="G347" s="20">
        <v>29.99</v>
      </c>
      <c r="H347" s="20">
        <v>0</v>
      </c>
      <c r="I347" s="21">
        <v>0</v>
      </c>
    </row>
    <row r="348" spans="1:9">
      <c r="A348" s="20" t="s">
        <v>2164</v>
      </c>
      <c r="B348" s="20" t="s">
        <v>7711</v>
      </c>
      <c r="D348" s="20" t="s">
        <v>7723</v>
      </c>
      <c r="E348" s="20" t="str">
        <f>"680487183009"</f>
        <v>680487183009</v>
      </c>
      <c r="F348" s="20" t="s">
        <v>7713</v>
      </c>
      <c r="G348" s="20">
        <v>29.99</v>
      </c>
      <c r="H348" s="20">
        <v>0</v>
      </c>
      <c r="I348" s="21">
        <v>0</v>
      </c>
    </row>
    <row r="349" spans="1:9">
      <c r="A349" s="20" t="s">
        <v>2165</v>
      </c>
      <c r="B349" s="20" t="s">
        <v>7711</v>
      </c>
      <c r="D349" s="20" t="s">
        <v>7723</v>
      </c>
      <c r="E349" s="20" t="str">
        <f>"680487183016"</f>
        <v>680487183016</v>
      </c>
      <c r="F349" s="20" t="s">
        <v>7713</v>
      </c>
      <c r="G349" s="20">
        <v>29.99</v>
      </c>
      <c r="H349" s="20">
        <v>0</v>
      </c>
      <c r="I349" s="21">
        <v>0</v>
      </c>
    </row>
    <row r="350" spans="1:9">
      <c r="A350" s="20" t="s">
        <v>2170</v>
      </c>
      <c r="B350" s="20" t="s">
        <v>7711</v>
      </c>
      <c r="D350" s="20" t="s">
        <v>7723</v>
      </c>
      <c r="E350" s="20" t="str">
        <f>"680487183047"</f>
        <v>680487183047</v>
      </c>
      <c r="F350" s="20" t="s">
        <v>7713</v>
      </c>
      <c r="G350" s="20">
        <v>29.99</v>
      </c>
      <c r="H350" s="20">
        <v>0</v>
      </c>
      <c r="I350" s="21">
        <v>0</v>
      </c>
    </row>
    <row r="351" spans="1:9">
      <c r="A351" s="20" t="s">
        <v>2171</v>
      </c>
      <c r="B351" s="20" t="s">
        <v>7711</v>
      </c>
      <c r="D351" s="20" t="s">
        <v>7723</v>
      </c>
      <c r="E351" s="20" t="str">
        <f>"680487183054"</f>
        <v>680487183054</v>
      </c>
      <c r="F351" s="20" t="s">
        <v>7713</v>
      </c>
      <c r="G351" s="20">
        <v>29.99</v>
      </c>
      <c r="H351" s="20">
        <v>0</v>
      </c>
      <c r="I351" s="21">
        <v>0</v>
      </c>
    </row>
    <row r="352" spans="1:9">
      <c r="A352" s="20" t="s">
        <v>2172</v>
      </c>
      <c r="B352" s="20" t="s">
        <v>7711</v>
      </c>
      <c r="D352" s="20" t="s">
        <v>7723</v>
      </c>
      <c r="E352" s="20" t="str">
        <f>"680487183061"</f>
        <v>680487183061</v>
      </c>
      <c r="F352" s="20" t="s">
        <v>7713</v>
      </c>
      <c r="G352" s="20">
        <v>29.99</v>
      </c>
      <c r="H352" s="20">
        <v>0</v>
      </c>
      <c r="I352" s="21">
        <v>0</v>
      </c>
    </row>
    <row r="353" spans="1:9">
      <c r="A353" s="20" t="s">
        <v>2173</v>
      </c>
      <c r="B353" s="20" t="s">
        <v>7711</v>
      </c>
      <c r="D353" s="20" t="s">
        <v>7723</v>
      </c>
      <c r="E353" s="20" t="str">
        <f>"680487183078"</f>
        <v>680487183078</v>
      </c>
      <c r="F353" s="20" t="s">
        <v>7713</v>
      </c>
      <c r="G353" s="20">
        <v>29.99</v>
      </c>
      <c r="H353" s="20">
        <v>0</v>
      </c>
      <c r="I353" s="21">
        <v>0</v>
      </c>
    </row>
    <row r="354" spans="1:9">
      <c r="A354" s="20" t="s">
        <v>2176</v>
      </c>
      <c r="B354" s="20" t="s">
        <v>7711</v>
      </c>
      <c r="D354" s="20" t="s">
        <v>7723</v>
      </c>
      <c r="E354" s="20" t="str">
        <f>"680487183085"</f>
        <v>680487183085</v>
      </c>
      <c r="F354" s="20" t="s">
        <v>7713</v>
      </c>
      <c r="G354" s="20">
        <v>29.99</v>
      </c>
      <c r="H354" s="20">
        <v>0</v>
      </c>
      <c r="I354" s="21">
        <v>0</v>
      </c>
    </row>
    <row r="355" spans="1:9">
      <c r="A355" s="20" t="s">
        <v>2177</v>
      </c>
      <c r="B355" s="20" t="s">
        <v>7711</v>
      </c>
      <c r="D355" s="20" t="s">
        <v>7723</v>
      </c>
      <c r="E355" s="20" t="str">
        <f>"680487183092"</f>
        <v>680487183092</v>
      </c>
      <c r="F355" s="20" t="s">
        <v>7713</v>
      </c>
      <c r="G355" s="20">
        <v>29.99</v>
      </c>
      <c r="H355" s="20">
        <v>0</v>
      </c>
      <c r="I355" s="21">
        <v>0</v>
      </c>
    </row>
    <row r="356" spans="1:9">
      <c r="A356" s="20" t="s">
        <v>2174</v>
      </c>
      <c r="B356" s="20" t="s">
        <v>7711</v>
      </c>
      <c r="D356" s="20" t="s">
        <v>7723</v>
      </c>
      <c r="E356" s="20" t="str">
        <f>"680487183108"</f>
        <v>680487183108</v>
      </c>
      <c r="F356" s="20" t="s">
        <v>7713</v>
      </c>
      <c r="G356" s="20">
        <v>29.99</v>
      </c>
      <c r="H356" s="20">
        <v>0</v>
      </c>
      <c r="I356" s="21">
        <v>0</v>
      </c>
    </row>
    <row r="357" spans="1:9">
      <c r="A357" s="20" t="s">
        <v>2175</v>
      </c>
      <c r="B357" s="20" t="s">
        <v>7711</v>
      </c>
      <c r="D357" s="20" t="s">
        <v>7723</v>
      </c>
      <c r="E357" s="20" t="str">
        <f>"680487183115"</f>
        <v>680487183115</v>
      </c>
      <c r="F357" s="20" t="s">
        <v>7713</v>
      </c>
      <c r="G357" s="20">
        <v>29.99</v>
      </c>
      <c r="H357" s="20">
        <v>0</v>
      </c>
      <c r="I357" s="21">
        <v>0</v>
      </c>
    </row>
    <row r="358" spans="1:9">
      <c r="A358" s="20" t="s">
        <v>2184</v>
      </c>
      <c r="B358" s="20" t="s">
        <v>7711</v>
      </c>
      <c r="D358" s="20" t="s">
        <v>7723</v>
      </c>
      <c r="E358" s="20" t="str">
        <f>"680487183184"</f>
        <v>680487183184</v>
      </c>
      <c r="F358" s="20" t="s">
        <v>7713</v>
      </c>
      <c r="G358" s="20">
        <v>29.99</v>
      </c>
      <c r="H358" s="20">
        <v>0</v>
      </c>
      <c r="I358" s="21">
        <v>0</v>
      </c>
    </row>
    <row r="359" spans="1:9">
      <c r="A359" s="20" t="s">
        <v>2185</v>
      </c>
      <c r="B359" s="20" t="s">
        <v>7711</v>
      </c>
      <c r="D359" s="20" t="s">
        <v>7723</v>
      </c>
      <c r="E359" s="20" t="str">
        <f>"680487183191"</f>
        <v>680487183191</v>
      </c>
      <c r="F359" s="20" t="s">
        <v>7713</v>
      </c>
      <c r="G359" s="20">
        <v>29.99</v>
      </c>
      <c r="H359" s="20">
        <v>0</v>
      </c>
      <c r="I359" s="21">
        <v>0</v>
      </c>
    </row>
    <row r="360" spans="1:9">
      <c r="A360" s="20" t="s">
        <v>2186</v>
      </c>
      <c r="B360" s="20" t="s">
        <v>7711</v>
      </c>
      <c r="D360" s="20" t="s">
        <v>7723</v>
      </c>
      <c r="E360" s="20" t="str">
        <f>"680487183207"</f>
        <v>680487183207</v>
      </c>
      <c r="F360" s="20" t="s">
        <v>7713</v>
      </c>
      <c r="G360" s="20">
        <v>29.99</v>
      </c>
      <c r="H360" s="20">
        <v>0</v>
      </c>
      <c r="I360" s="21">
        <v>0</v>
      </c>
    </row>
    <row r="361" spans="1:9">
      <c r="A361" s="20" t="s">
        <v>2187</v>
      </c>
      <c r="B361" s="20" t="s">
        <v>7711</v>
      </c>
      <c r="D361" s="20" t="s">
        <v>7723</v>
      </c>
      <c r="E361" s="20" t="str">
        <f>"680487183214"</f>
        <v>680487183214</v>
      </c>
      <c r="F361" s="20" t="s">
        <v>7713</v>
      </c>
      <c r="G361" s="20">
        <v>29.99</v>
      </c>
      <c r="H361" s="20">
        <v>0</v>
      </c>
      <c r="I361" s="21">
        <v>0</v>
      </c>
    </row>
    <row r="362" spans="1:9">
      <c r="A362" s="20" t="s">
        <v>2192</v>
      </c>
      <c r="B362" s="20" t="s">
        <v>7711</v>
      </c>
      <c r="D362" s="20" t="s">
        <v>7723</v>
      </c>
      <c r="E362" s="20" t="str">
        <f>"680487183269"</f>
        <v>680487183269</v>
      </c>
      <c r="F362" s="20" t="s">
        <v>7713</v>
      </c>
      <c r="G362" s="20">
        <v>29.99</v>
      </c>
      <c r="H362" s="20">
        <v>0</v>
      </c>
      <c r="I362" s="21">
        <v>0</v>
      </c>
    </row>
    <row r="363" spans="1:9">
      <c r="A363" s="20" t="s">
        <v>2193</v>
      </c>
      <c r="B363" s="20" t="s">
        <v>7711</v>
      </c>
      <c r="D363" s="20" t="s">
        <v>7723</v>
      </c>
      <c r="E363" s="20" t="str">
        <f>"680487183276"</f>
        <v>680487183276</v>
      </c>
      <c r="F363" s="20" t="s">
        <v>7713</v>
      </c>
      <c r="G363" s="20">
        <v>29.99</v>
      </c>
      <c r="H363" s="20">
        <v>0</v>
      </c>
      <c r="I363" s="21">
        <v>0</v>
      </c>
    </row>
    <row r="364" spans="1:9">
      <c r="A364" s="20" t="s">
        <v>2194</v>
      </c>
      <c r="B364" s="20" t="s">
        <v>7711</v>
      </c>
      <c r="D364" s="20" t="s">
        <v>7723</v>
      </c>
      <c r="E364" s="20" t="str">
        <f>"680487183283"</f>
        <v>680487183283</v>
      </c>
      <c r="F364" s="20" t="s">
        <v>7713</v>
      </c>
      <c r="G364" s="20">
        <v>29.99</v>
      </c>
      <c r="H364" s="20">
        <v>0</v>
      </c>
      <c r="I364" s="21">
        <v>0</v>
      </c>
    </row>
    <row r="365" spans="1:9">
      <c r="A365" s="20" t="s">
        <v>2195</v>
      </c>
      <c r="B365" s="20" t="s">
        <v>7711</v>
      </c>
      <c r="D365" s="20" t="s">
        <v>7723</v>
      </c>
      <c r="E365" s="20" t="str">
        <f>"680487183290"</f>
        <v>680487183290</v>
      </c>
      <c r="F365" s="20" t="s">
        <v>7713</v>
      </c>
      <c r="G365" s="20">
        <v>29.99</v>
      </c>
      <c r="H365" s="20">
        <v>0</v>
      </c>
      <c r="I365" s="21">
        <v>0</v>
      </c>
    </row>
    <row r="366" spans="1:9">
      <c r="A366" s="20" t="s">
        <v>2196</v>
      </c>
      <c r="B366" s="20" t="s">
        <v>7711</v>
      </c>
      <c r="D366" s="20" t="s">
        <v>7723</v>
      </c>
      <c r="E366" s="20" t="str">
        <f>"680487183306"</f>
        <v>680487183306</v>
      </c>
      <c r="F366" s="20" t="s">
        <v>7713</v>
      </c>
      <c r="G366" s="20">
        <v>29.99</v>
      </c>
      <c r="H366" s="20">
        <v>0</v>
      </c>
      <c r="I366" s="21">
        <v>0</v>
      </c>
    </row>
    <row r="367" spans="1:9">
      <c r="A367" s="20" t="s">
        <v>2197</v>
      </c>
      <c r="B367" s="20" t="s">
        <v>7711</v>
      </c>
      <c r="D367" s="20" t="s">
        <v>7723</v>
      </c>
      <c r="E367" s="20" t="str">
        <f>"680487183313"</f>
        <v>680487183313</v>
      </c>
      <c r="F367" s="20" t="s">
        <v>7713</v>
      </c>
      <c r="G367" s="20">
        <v>29.99</v>
      </c>
      <c r="H367" s="20">
        <v>0</v>
      </c>
      <c r="I367" s="21">
        <v>0</v>
      </c>
    </row>
    <row r="368" spans="1:9">
      <c r="A368" s="20" t="s">
        <v>3757</v>
      </c>
      <c r="B368" s="20" t="s">
        <v>7711</v>
      </c>
      <c r="D368" s="20" t="s">
        <v>7724</v>
      </c>
      <c r="E368" s="20" t="str">
        <f>"680487135275"</f>
        <v>680487135275</v>
      </c>
      <c r="F368" s="20" t="s">
        <v>7713</v>
      </c>
      <c r="G368" s="20">
        <v>29.99</v>
      </c>
      <c r="H368" s="20">
        <v>4.99</v>
      </c>
      <c r="I368" s="21">
        <v>0</v>
      </c>
    </row>
    <row r="369" spans="1:9">
      <c r="A369" s="20" t="s">
        <v>3758</v>
      </c>
      <c r="B369" s="20" t="s">
        <v>7711</v>
      </c>
      <c r="D369" s="20" t="s">
        <v>7724</v>
      </c>
      <c r="E369" s="20" t="str">
        <f>"680487135305"</f>
        <v>680487135305</v>
      </c>
      <c r="F369" s="20" t="s">
        <v>7713</v>
      </c>
      <c r="G369" s="20">
        <v>29.99</v>
      </c>
      <c r="H369" s="20">
        <v>4.99</v>
      </c>
      <c r="I369" s="21">
        <v>0</v>
      </c>
    </row>
    <row r="370" spans="1:9">
      <c r="A370" s="20" t="s">
        <v>3759</v>
      </c>
      <c r="B370" s="20" t="s">
        <v>7711</v>
      </c>
      <c r="D370" s="20" t="s">
        <v>7724</v>
      </c>
      <c r="E370" s="20" t="str">
        <f>"680487135329"</f>
        <v>680487135329</v>
      </c>
      <c r="F370" s="20" t="s">
        <v>7713</v>
      </c>
      <c r="G370" s="20">
        <v>29.99</v>
      </c>
      <c r="H370" s="20">
        <v>4.99</v>
      </c>
      <c r="I370" s="21">
        <v>0</v>
      </c>
    </row>
    <row r="371" spans="1:9">
      <c r="A371" s="20" t="s">
        <v>3760</v>
      </c>
      <c r="B371" s="20" t="s">
        <v>7711</v>
      </c>
      <c r="D371" s="20" t="s">
        <v>7724</v>
      </c>
      <c r="E371" s="20" t="str">
        <f>"680487135336"</f>
        <v>680487135336</v>
      </c>
      <c r="F371" s="20" t="s">
        <v>7713</v>
      </c>
      <c r="G371" s="20">
        <v>29.99</v>
      </c>
      <c r="H371" s="20">
        <v>4.99</v>
      </c>
      <c r="I371" s="21">
        <v>0</v>
      </c>
    </row>
    <row r="372" spans="1:9">
      <c r="A372" s="20" t="s">
        <v>3761</v>
      </c>
      <c r="B372" s="20" t="s">
        <v>7711</v>
      </c>
      <c r="D372" s="20" t="s">
        <v>7724</v>
      </c>
      <c r="E372" s="20" t="str">
        <f>"680487135350"</f>
        <v>680487135350</v>
      </c>
      <c r="F372" s="20" t="s">
        <v>7713</v>
      </c>
      <c r="G372" s="20">
        <v>29.99</v>
      </c>
      <c r="H372" s="20">
        <v>4.99</v>
      </c>
      <c r="I372" s="21">
        <v>0</v>
      </c>
    </row>
    <row r="373" spans="1:9">
      <c r="A373" s="20" t="s">
        <v>3762</v>
      </c>
      <c r="B373" s="20" t="s">
        <v>7711</v>
      </c>
      <c r="D373" s="20" t="s">
        <v>7724</v>
      </c>
      <c r="E373" s="20" t="str">
        <f>"680487135374"</f>
        <v>680487135374</v>
      </c>
      <c r="F373" s="20" t="s">
        <v>7713</v>
      </c>
      <c r="G373" s="20">
        <v>29.99</v>
      </c>
      <c r="H373" s="20">
        <v>4.99</v>
      </c>
      <c r="I373" s="21">
        <v>0</v>
      </c>
    </row>
    <row r="374" spans="1:9">
      <c r="A374" s="20" t="s">
        <v>3763</v>
      </c>
      <c r="B374" s="20" t="s">
        <v>7711</v>
      </c>
      <c r="D374" s="20" t="s">
        <v>7724</v>
      </c>
      <c r="E374" s="20" t="str">
        <f>"680487135398"</f>
        <v>680487135398</v>
      </c>
      <c r="F374" s="20" t="s">
        <v>7713</v>
      </c>
      <c r="G374" s="20">
        <v>29.99</v>
      </c>
      <c r="H374" s="20">
        <v>4.99</v>
      </c>
      <c r="I374" s="21">
        <v>0</v>
      </c>
    </row>
    <row r="375" spans="1:9">
      <c r="A375" s="20" t="s">
        <v>3764</v>
      </c>
      <c r="B375" s="20" t="s">
        <v>7711</v>
      </c>
      <c r="D375" s="20" t="s">
        <v>7724</v>
      </c>
      <c r="E375" s="20" t="str">
        <f>"680487135411"</f>
        <v>680487135411</v>
      </c>
      <c r="F375" s="20" t="s">
        <v>7713</v>
      </c>
      <c r="G375" s="20">
        <v>29.99</v>
      </c>
      <c r="H375" s="20">
        <v>4.99</v>
      </c>
      <c r="I375" s="21">
        <v>0</v>
      </c>
    </row>
    <row r="376" spans="1:9">
      <c r="A376" s="20" t="s">
        <v>3765</v>
      </c>
      <c r="B376" s="20" t="s">
        <v>7711</v>
      </c>
      <c r="D376" s="20" t="s">
        <v>7724</v>
      </c>
      <c r="E376" s="20" t="str">
        <f>"680487135435"</f>
        <v>680487135435</v>
      </c>
      <c r="F376" s="20" t="s">
        <v>7713</v>
      </c>
      <c r="G376" s="20">
        <v>29.99</v>
      </c>
      <c r="H376" s="20">
        <v>4.99</v>
      </c>
      <c r="I376" s="21">
        <v>0</v>
      </c>
    </row>
    <row r="377" spans="1:9">
      <c r="A377" s="20" t="s">
        <v>3766</v>
      </c>
      <c r="B377" s="20" t="s">
        <v>7711</v>
      </c>
      <c r="D377" s="20" t="s">
        <v>7724</v>
      </c>
      <c r="E377" s="20" t="str">
        <f>"680487165807"</f>
        <v>680487165807</v>
      </c>
      <c r="F377" s="20" t="s">
        <v>7713</v>
      </c>
      <c r="G377" s="20">
        <v>29.99</v>
      </c>
      <c r="H377" s="20">
        <v>4.99</v>
      </c>
      <c r="I377" s="21">
        <v>0</v>
      </c>
    </row>
    <row r="378" spans="1:9">
      <c r="A378" s="20" t="s">
        <v>3767</v>
      </c>
      <c r="B378" s="20" t="s">
        <v>7711</v>
      </c>
      <c r="D378" s="20" t="s">
        <v>7724</v>
      </c>
      <c r="E378" s="20" t="str">
        <f>"680487135459"</f>
        <v>680487135459</v>
      </c>
      <c r="F378" s="20" t="s">
        <v>7713</v>
      </c>
      <c r="G378" s="20">
        <v>29.99</v>
      </c>
      <c r="H378" s="20">
        <v>4.99</v>
      </c>
      <c r="I378" s="21">
        <v>0</v>
      </c>
    </row>
    <row r="379" spans="1:9">
      <c r="A379" s="20" t="s">
        <v>3768</v>
      </c>
      <c r="B379" s="20" t="s">
        <v>7711</v>
      </c>
      <c r="D379" s="20" t="s">
        <v>7724</v>
      </c>
      <c r="E379" s="20" t="str">
        <f>"680487135473"</f>
        <v>680487135473</v>
      </c>
      <c r="F379" s="20" t="s">
        <v>7713</v>
      </c>
      <c r="G379" s="20">
        <v>29.99</v>
      </c>
      <c r="H379" s="20">
        <v>4.99</v>
      </c>
      <c r="I379" s="21">
        <v>0</v>
      </c>
    </row>
    <row r="380" spans="1:9">
      <c r="A380" s="20" t="s">
        <v>3769</v>
      </c>
      <c r="B380" s="20" t="s">
        <v>7711</v>
      </c>
      <c r="D380" s="20" t="s">
        <v>7724</v>
      </c>
      <c r="E380" s="20" t="str">
        <f>"680487135497"</f>
        <v>680487135497</v>
      </c>
      <c r="F380" s="20" t="s">
        <v>7713</v>
      </c>
      <c r="G380" s="20">
        <v>29.99</v>
      </c>
      <c r="H380" s="20">
        <v>4.99</v>
      </c>
      <c r="I380" s="21">
        <v>0</v>
      </c>
    </row>
    <row r="381" spans="1:9">
      <c r="A381" s="20" t="s">
        <v>3770</v>
      </c>
      <c r="B381" s="20" t="s">
        <v>7711</v>
      </c>
      <c r="D381" s="20" t="s">
        <v>7724</v>
      </c>
      <c r="E381" s="20" t="str">
        <f>"680487135510"</f>
        <v>680487135510</v>
      </c>
      <c r="F381" s="20" t="s">
        <v>7713</v>
      </c>
      <c r="G381" s="20">
        <v>29.99</v>
      </c>
      <c r="H381" s="20">
        <v>4.99</v>
      </c>
      <c r="I381" s="21">
        <v>0</v>
      </c>
    </row>
    <row r="382" spans="1:9">
      <c r="A382" s="20" t="s">
        <v>3771</v>
      </c>
      <c r="B382" s="20" t="s">
        <v>7711</v>
      </c>
      <c r="D382" s="20" t="s">
        <v>7724</v>
      </c>
      <c r="E382" s="20" t="str">
        <f>"680487135534"</f>
        <v>680487135534</v>
      </c>
      <c r="F382" s="20" t="s">
        <v>7713</v>
      </c>
      <c r="G382" s="20">
        <v>29.99</v>
      </c>
      <c r="H382" s="20">
        <v>4.99</v>
      </c>
      <c r="I382" s="21">
        <v>0</v>
      </c>
    </row>
    <row r="383" spans="1:9">
      <c r="A383" s="20" t="s">
        <v>3772</v>
      </c>
      <c r="B383" s="20" t="s">
        <v>7711</v>
      </c>
      <c r="D383" s="20" t="s">
        <v>7724</v>
      </c>
      <c r="E383" s="20" t="str">
        <f>"680487135558"</f>
        <v>680487135558</v>
      </c>
      <c r="F383" s="20" t="s">
        <v>7713</v>
      </c>
      <c r="G383" s="20">
        <v>29.99</v>
      </c>
      <c r="H383" s="20">
        <v>4.99</v>
      </c>
      <c r="I383" s="21">
        <v>0</v>
      </c>
    </row>
    <row r="384" spans="1:9">
      <c r="A384" s="20" t="s">
        <v>3773</v>
      </c>
      <c r="B384" s="20" t="s">
        <v>7711</v>
      </c>
      <c r="D384" s="20" t="s">
        <v>7724</v>
      </c>
      <c r="E384" s="20" t="str">
        <f>"680487135572"</f>
        <v>680487135572</v>
      </c>
      <c r="F384" s="20" t="s">
        <v>7713</v>
      </c>
      <c r="G384" s="20">
        <v>29.99</v>
      </c>
      <c r="H384" s="20">
        <v>4.99</v>
      </c>
      <c r="I384" s="21">
        <v>0</v>
      </c>
    </row>
    <row r="385" spans="1:9">
      <c r="A385" s="20" t="s">
        <v>3774</v>
      </c>
      <c r="B385" s="20" t="s">
        <v>7711</v>
      </c>
      <c r="D385" s="20" t="s">
        <v>7724</v>
      </c>
      <c r="E385" s="20" t="str">
        <f>"680487167450"</f>
        <v>680487167450</v>
      </c>
      <c r="F385" s="20" t="s">
        <v>7713</v>
      </c>
      <c r="G385" s="20">
        <v>29.99</v>
      </c>
      <c r="H385" s="20">
        <v>4.99</v>
      </c>
      <c r="I385" s="21">
        <v>0</v>
      </c>
    </row>
    <row r="386" spans="1:9">
      <c r="A386" s="20" t="s">
        <v>3775</v>
      </c>
      <c r="B386" s="20" t="s">
        <v>7711</v>
      </c>
      <c r="D386" s="20" t="s">
        <v>7724</v>
      </c>
      <c r="E386" s="20" t="str">
        <f>"680487135596"</f>
        <v>680487135596</v>
      </c>
      <c r="F386" s="20" t="s">
        <v>7713</v>
      </c>
      <c r="G386" s="20">
        <v>29.99</v>
      </c>
      <c r="H386" s="20">
        <v>4.99</v>
      </c>
      <c r="I386" s="21">
        <v>0</v>
      </c>
    </row>
    <row r="387" spans="1:9">
      <c r="A387" s="20" t="s">
        <v>3776</v>
      </c>
      <c r="B387" s="20" t="s">
        <v>7711</v>
      </c>
      <c r="D387" s="20" t="s">
        <v>7724</v>
      </c>
      <c r="E387" s="20" t="str">
        <f>"680487135619"</f>
        <v>680487135619</v>
      </c>
      <c r="F387" s="20" t="s">
        <v>7713</v>
      </c>
      <c r="G387" s="20">
        <v>29.99</v>
      </c>
      <c r="H387" s="20">
        <v>4.99</v>
      </c>
      <c r="I387" s="21">
        <v>0</v>
      </c>
    </row>
    <row r="388" spans="1:9">
      <c r="A388" s="20" t="s">
        <v>3777</v>
      </c>
      <c r="B388" s="20" t="s">
        <v>7711</v>
      </c>
      <c r="D388" s="20" t="s">
        <v>7724</v>
      </c>
      <c r="E388" s="20" t="str">
        <f>"680487135633"</f>
        <v>680487135633</v>
      </c>
      <c r="F388" s="20" t="s">
        <v>7713</v>
      </c>
      <c r="G388" s="20">
        <v>29.99</v>
      </c>
      <c r="H388" s="20">
        <v>4.99</v>
      </c>
      <c r="I388" s="21">
        <v>0</v>
      </c>
    </row>
    <row r="389" spans="1:9">
      <c r="A389" s="20" t="s">
        <v>3778</v>
      </c>
      <c r="B389" s="20" t="s">
        <v>7711</v>
      </c>
      <c r="D389" s="20" t="s">
        <v>7724</v>
      </c>
      <c r="E389" s="20" t="str">
        <f>"680487135657"</f>
        <v>680487135657</v>
      </c>
      <c r="F389" s="20" t="s">
        <v>7713</v>
      </c>
      <c r="G389" s="20">
        <v>29.99</v>
      </c>
      <c r="H389" s="20">
        <v>4.99</v>
      </c>
      <c r="I389" s="21">
        <v>0</v>
      </c>
    </row>
    <row r="390" spans="1:9">
      <c r="A390" s="20" t="s">
        <v>3779</v>
      </c>
      <c r="B390" s="20" t="s">
        <v>7711</v>
      </c>
      <c r="D390" s="20" t="s">
        <v>7724</v>
      </c>
      <c r="E390" s="20" t="str">
        <f>"680487167436"</f>
        <v>680487167436</v>
      </c>
      <c r="F390" s="20" t="s">
        <v>7713</v>
      </c>
      <c r="G390" s="20">
        <v>29.99</v>
      </c>
      <c r="H390" s="20">
        <v>4.99</v>
      </c>
      <c r="I390" s="21">
        <v>0</v>
      </c>
    </row>
    <row r="391" spans="1:9">
      <c r="A391" s="20" t="s">
        <v>3780</v>
      </c>
      <c r="B391" s="20" t="s">
        <v>7711</v>
      </c>
      <c r="D391" s="20" t="s">
        <v>7724</v>
      </c>
      <c r="E391" s="20" t="str">
        <f>"680487135671"</f>
        <v>680487135671</v>
      </c>
      <c r="F391" s="20" t="s">
        <v>7713</v>
      </c>
      <c r="G391" s="20">
        <v>29.99</v>
      </c>
      <c r="H391" s="20">
        <v>4.99</v>
      </c>
      <c r="I391" s="21">
        <v>0</v>
      </c>
    </row>
    <row r="392" spans="1:9">
      <c r="A392" s="20" t="s">
        <v>3781</v>
      </c>
      <c r="B392" s="20" t="s">
        <v>7711</v>
      </c>
      <c r="D392" s="20" t="s">
        <v>7724</v>
      </c>
      <c r="E392" s="20" t="str">
        <f>"680487165821"</f>
        <v>680487165821</v>
      </c>
      <c r="F392" s="20" t="s">
        <v>7713</v>
      </c>
      <c r="G392" s="20">
        <v>29.99</v>
      </c>
      <c r="H392" s="20">
        <v>4.99</v>
      </c>
      <c r="I392" s="21">
        <v>0</v>
      </c>
    </row>
    <row r="393" spans="1:9">
      <c r="A393" s="20" t="s">
        <v>3782</v>
      </c>
      <c r="B393" s="20" t="s">
        <v>7711</v>
      </c>
      <c r="D393" s="20" t="s">
        <v>7724</v>
      </c>
      <c r="E393" s="20" t="str">
        <f>"680487135695"</f>
        <v>680487135695</v>
      </c>
      <c r="F393" s="20" t="s">
        <v>7713</v>
      </c>
      <c r="G393" s="20">
        <v>29.99</v>
      </c>
      <c r="H393" s="20">
        <v>4.99</v>
      </c>
      <c r="I393" s="21">
        <v>0</v>
      </c>
    </row>
    <row r="394" spans="1:9">
      <c r="A394" s="20" t="s">
        <v>3783</v>
      </c>
      <c r="B394" s="20" t="s">
        <v>7711</v>
      </c>
      <c r="D394" s="20" t="s">
        <v>7724</v>
      </c>
      <c r="E394" s="20" t="str">
        <f>"680487167474"</f>
        <v>680487167474</v>
      </c>
      <c r="F394" s="20" t="s">
        <v>7713</v>
      </c>
      <c r="G394" s="20">
        <v>29.99</v>
      </c>
      <c r="H394" s="20">
        <v>4.99</v>
      </c>
      <c r="I394" s="21">
        <v>0</v>
      </c>
    </row>
    <row r="395" spans="1:9">
      <c r="A395" s="20" t="s">
        <v>3784</v>
      </c>
      <c r="B395" s="20" t="s">
        <v>7711</v>
      </c>
      <c r="D395" s="20" t="s">
        <v>7724</v>
      </c>
      <c r="E395" s="20" t="str">
        <f>"680487135718"</f>
        <v>680487135718</v>
      </c>
      <c r="F395" s="20" t="s">
        <v>7713</v>
      </c>
      <c r="G395" s="20">
        <v>29.99</v>
      </c>
      <c r="H395" s="20">
        <v>4.99</v>
      </c>
      <c r="I395" s="21">
        <v>0</v>
      </c>
    </row>
    <row r="396" spans="1:9">
      <c r="A396" s="20" t="s">
        <v>3785</v>
      </c>
      <c r="B396" s="20" t="s">
        <v>7711</v>
      </c>
      <c r="D396" s="20" t="s">
        <v>7724</v>
      </c>
      <c r="E396" s="20" t="str">
        <f>"680487135732"</f>
        <v>680487135732</v>
      </c>
      <c r="F396" s="20" t="s">
        <v>7713</v>
      </c>
      <c r="G396" s="20">
        <v>29.99</v>
      </c>
      <c r="H396" s="20">
        <v>4.99</v>
      </c>
      <c r="I396" s="21">
        <v>0</v>
      </c>
    </row>
    <row r="397" spans="1:9">
      <c r="A397" s="20" t="s">
        <v>3786</v>
      </c>
      <c r="B397" s="20" t="s">
        <v>7711</v>
      </c>
      <c r="D397" s="20" t="s">
        <v>7724</v>
      </c>
      <c r="E397" s="20" t="str">
        <f>"680487135756"</f>
        <v>680487135756</v>
      </c>
      <c r="F397" s="20" t="s">
        <v>7713</v>
      </c>
      <c r="G397" s="20">
        <v>29.99</v>
      </c>
      <c r="H397" s="20">
        <v>4.99</v>
      </c>
      <c r="I397" s="21">
        <v>0</v>
      </c>
    </row>
    <row r="398" spans="1:9">
      <c r="A398" s="20" t="s">
        <v>3787</v>
      </c>
      <c r="B398" s="20" t="s">
        <v>7711</v>
      </c>
      <c r="D398" s="20" t="s">
        <v>7724</v>
      </c>
      <c r="E398" s="20" t="str">
        <f>"680487135770"</f>
        <v>680487135770</v>
      </c>
      <c r="F398" s="20" t="s">
        <v>7713</v>
      </c>
      <c r="G398" s="20">
        <v>29.99</v>
      </c>
      <c r="H398" s="20">
        <v>4.99</v>
      </c>
      <c r="I398" s="21">
        <v>0</v>
      </c>
    </row>
    <row r="399" spans="1:9">
      <c r="A399" s="20" t="s">
        <v>5422</v>
      </c>
      <c r="B399" s="20" t="s">
        <v>7711</v>
      </c>
      <c r="D399" s="20" t="s">
        <v>7724</v>
      </c>
      <c r="E399" s="20" t="str">
        <f>"680487183344"</f>
        <v>680487183344</v>
      </c>
      <c r="F399" s="20" t="s">
        <v>7713</v>
      </c>
      <c r="G399" s="20">
        <v>29.99</v>
      </c>
      <c r="H399" s="20">
        <v>4.99</v>
      </c>
      <c r="I399" s="21">
        <v>0</v>
      </c>
    </row>
    <row r="400" spans="1:9">
      <c r="A400" s="20" t="s">
        <v>3788</v>
      </c>
      <c r="B400" s="20" t="s">
        <v>7711</v>
      </c>
      <c r="D400" s="20" t="s">
        <v>7724</v>
      </c>
      <c r="E400" s="20" t="str">
        <f>"680487135794"</f>
        <v>680487135794</v>
      </c>
      <c r="F400" s="20" t="s">
        <v>7713</v>
      </c>
      <c r="G400" s="20">
        <v>29.99</v>
      </c>
      <c r="H400" s="20">
        <v>4.99</v>
      </c>
      <c r="I400" s="21">
        <v>0</v>
      </c>
    </row>
    <row r="401" spans="1:9">
      <c r="A401" s="20" t="s">
        <v>3789</v>
      </c>
      <c r="B401" s="20" t="s">
        <v>7711</v>
      </c>
      <c r="D401" s="20" t="s">
        <v>7724</v>
      </c>
      <c r="E401" s="20" t="str">
        <f>"680487183368"</f>
        <v>680487183368</v>
      </c>
      <c r="F401" s="20" t="s">
        <v>7713</v>
      </c>
      <c r="G401" s="20">
        <v>29.99</v>
      </c>
      <c r="H401" s="20">
        <v>4.99</v>
      </c>
      <c r="I401" s="21">
        <v>0</v>
      </c>
    </row>
    <row r="402" spans="1:9">
      <c r="A402" s="20" t="s">
        <v>3790</v>
      </c>
      <c r="B402" s="20" t="s">
        <v>7711</v>
      </c>
      <c r="D402" s="20" t="s">
        <v>7724</v>
      </c>
      <c r="E402" s="20" t="str">
        <f>"680487135817"</f>
        <v>680487135817</v>
      </c>
      <c r="F402" s="20" t="s">
        <v>7713</v>
      </c>
      <c r="G402" s="20">
        <v>29.99</v>
      </c>
      <c r="H402" s="20">
        <v>4.99</v>
      </c>
      <c r="I402" s="21">
        <v>0</v>
      </c>
    </row>
    <row r="403" spans="1:9">
      <c r="A403" s="20" t="s">
        <v>3791</v>
      </c>
      <c r="B403" s="20" t="s">
        <v>7711</v>
      </c>
      <c r="D403" s="20" t="s">
        <v>7724</v>
      </c>
      <c r="E403" s="20" t="str">
        <f>"680487135831"</f>
        <v>680487135831</v>
      </c>
      <c r="F403" s="20" t="s">
        <v>7713</v>
      </c>
      <c r="G403" s="20">
        <v>29.99</v>
      </c>
      <c r="H403" s="20">
        <v>4.99</v>
      </c>
      <c r="I403" s="21">
        <v>0</v>
      </c>
    </row>
    <row r="404" spans="1:9">
      <c r="A404" s="20" t="s">
        <v>3792</v>
      </c>
      <c r="B404" s="20" t="s">
        <v>7711</v>
      </c>
      <c r="D404" s="20" t="s">
        <v>7724</v>
      </c>
      <c r="E404" s="20" t="str">
        <f>"680487135855"</f>
        <v>680487135855</v>
      </c>
      <c r="F404" s="20" t="s">
        <v>7713</v>
      </c>
      <c r="G404" s="20">
        <v>29.99</v>
      </c>
      <c r="H404" s="20">
        <v>4.99</v>
      </c>
      <c r="I404" s="21">
        <v>0</v>
      </c>
    </row>
    <row r="405" spans="1:9">
      <c r="A405" s="20" t="s">
        <v>3793</v>
      </c>
      <c r="B405" s="20" t="s">
        <v>7711</v>
      </c>
      <c r="D405" s="20" t="s">
        <v>7724</v>
      </c>
      <c r="E405" s="20" t="str">
        <f>"680487135879"</f>
        <v>680487135879</v>
      </c>
      <c r="F405" s="20" t="s">
        <v>7713</v>
      </c>
      <c r="G405" s="20">
        <v>29.99</v>
      </c>
      <c r="H405" s="20">
        <v>4.99</v>
      </c>
      <c r="I405" s="21">
        <v>0</v>
      </c>
    </row>
    <row r="406" spans="1:9">
      <c r="A406" s="20" t="s">
        <v>3795</v>
      </c>
      <c r="B406" s="20" t="s">
        <v>7711</v>
      </c>
      <c r="D406" s="20" t="s">
        <v>7724</v>
      </c>
      <c r="E406" s="20" t="str">
        <f>"680487135282"</f>
        <v>680487135282</v>
      </c>
      <c r="F406" s="20" t="s">
        <v>7713</v>
      </c>
      <c r="G406" s="20">
        <v>29.99</v>
      </c>
      <c r="H406" s="20">
        <v>4.99</v>
      </c>
      <c r="I406" s="21">
        <v>0</v>
      </c>
    </row>
    <row r="407" spans="1:9">
      <c r="A407" s="20" t="s">
        <v>3796</v>
      </c>
      <c r="B407" s="20" t="s">
        <v>7711</v>
      </c>
      <c r="D407" s="20" t="s">
        <v>7724</v>
      </c>
      <c r="E407" s="20" t="str">
        <f>"680487135299"</f>
        <v>680487135299</v>
      </c>
      <c r="F407" s="20" t="s">
        <v>7713</v>
      </c>
      <c r="G407" s="20">
        <v>29.99</v>
      </c>
      <c r="H407" s="20">
        <v>4.99</v>
      </c>
      <c r="I407" s="21">
        <v>0</v>
      </c>
    </row>
    <row r="408" spans="1:9">
      <c r="A408" s="20" t="s">
        <v>3797</v>
      </c>
      <c r="B408" s="20" t="s">
        <v>7711</v>
      </c>
      <c r="D408" s="20" t="s">
        <v>7724</v>
      </c>
      <c r="E408" s="20" t="str">
        <f>"680487135312"</f>
        <v>680487135312</v>
      </c>
      <c r="F408" s="20" t="s">
        <v>7713</v>
      </c>
      <c r="G408" s="20">
        <v>29.99</v>
      </c>
      <c r="H408" s="20">
        <v>4.99</v>
      </c>
      <c r="I408" s="21">
        <v>0</v>
      </c>
    </row>
    <row r="409" spans="1:9">
      <c r="A409" s="20" t="s">
        <v>3798</v>
      </c>
      <c r="B409" s="20" t="s">
        <v>7711</v>
      </c>
      <c r="D409" s="20" t="s">
        <v>7724</v>
      </c>
      <c r="E409" s="20" t="str">
        <f>"680487135343"</f>
        <v>680487135343</v>
      </c>
      <c r="F409" s="20" t="s">
        <v>7713</v>
      </c>
      <c r="G409" s="20">
        <v>29.99</v>
      </c>
      <c r="H409" s="20">
        <v>4.99</v>
      </c>
      <c r="I409" s="21">
        <v>0</v>
      </c>
    </row>
    <row r="410" spans="1:9">
      <c r="A410" s="20" t="s">
        <v>3800</v>
      </c>
      <c r="B410" s="20" t="s">
        <v>7711</v>
      </c>
      <c r="D410" s="20" t="s">
        <v>7724</v>
      </c>
      <c r="E410" s="20" t="str">
        <f>"680487135367"</f>
        <v>680487135367</v>
      </c>
      <c r="F410" s="20" t="s">
        <v>7713</v>
      </c>
      <c r="G410" s="20">
        <v>29.99</v>
      </c>
      <c r="H410" s="20">
        <v>4.99</v>
      </c>
      <c r="I410" s="21">
        <v>0</v>
      </c>
    </row>
    <row r="411" spans="1:9">
      <c r="A411" s="20" t="s">
        <v>3801</v>
      </c>
      <c r="B411" s="20" t="s">
        <v>7711</v>
      </c>
      <c r="D411" s="20" t="s">
        <v>7724</v>
      </c>
      <c r="E411" s="20" t="str">
        <f>"680487135381"</f>
        <v>680487135381</v>
      </c>
      <c r="F411" s="20" t="s">
        <v>7713</v>
      </c>
      <c r="G411" s="20">
        <v>29.99</v>
      </c>
      <c r="H411" s="20">
        <v>4.99</v>
      </c>
      <c r="I411" s="21">
        <v>0</v>
      </c>
    </row>
    <row r="412" spans="1:9">
      <c r="A412" s="20" t="s">
        <v>3802</v>
      </c>
      <c r="B412" s="20" t="s">
        <v>7711</v>
      </c>
      <c r="D412" s="20" t="s">
        <v>7724</v>
      </c>
      <c r="E412" s="20" t="str">
        <f>"680487135404"</f>
        <v>680487135404</v>
      </c>
      <c r="F412" s="20" t="s">
        <v>7713</v>
      </c>
      <c r="G412" s="20">
        <v>29.99</v>
      </c>
      <c r="H412" s="20">
        <v>4.99</v>
      </c>
      <c r="I412" s="21">
        <v>0</v>
      </c>
    </row>
    <row r="413" spans="1:9">
      <c r="A413" s="20" t="s">
        <v>3803</v>
      </c>
      <c r="B413" s="20" t="s">
        <v>7711</v>
      </c>
      <c r="D413" s="20" t="s">
        <v>7724</v>
      </c>
      <c r="E413" s="20" t="str">
        <f>"680487135428"</f>
        <v>680487135428</v>
      </c>
      <c r="F413" s="20" t="s">
        <v>7713</v>
      </c>
      <c r="G413" s="20">
        <v>29.99</v>
      </c>
      <c r="H413" s="20">
        <v>4.99</v>
      </c>
      <c r="I413" s="21">
        <v>0</v>
      </c>
    </row>
    <row r="414" spans="1:9">
      <c r="A414" s="20" t="s">
        <v>3804</v>
      </c>
      <c r="B414" s="20" t="s">
        <v>7711</v>
      </c>
      <c r="D414" s="20" t="s">
        <v>7724</v>
      </c>
      <c r="E414" s="20" t="str">
        <f>"680487135442"</f>
        <v>680487135442</v>
      </c>
      <c r="F414" s="20" t="s">
        <v>7713</v>
      </c>
      <c r="G414" s="20">
        <v>29.99</v>
      </c>
      <c r="H414" s="20">
        <v>4.99</v>
      </c>
      <c r="I414" s="21">
        <v>0</v>
      </c>
    </row>
    <row r="415" spans="1:9">
      <c r="A415" s="20" t="s">
        <v>3805</v>
      </c>
      <c r="B415" s="20" t="s">
        <v>7711</v>
      </c>
      <c r="D415" s="20" t="s">
        <v>7724</v>
      </c>
      <c r="E415" s="20" t="str">
        <f>"680487165814"</f>
        <v>680487165814</v>
      </c>
      <c r="F415" s="20" t="s">
        <v>7713</v>
      </c>
      <c r="G415" s="20">
        <v>29.99</v>
      </c>
      <c r="H415" s="20">
        <v>4.99</v>
      </c>
      <c r="I415" s="21">
        <v>0</v>
      </c>
    </row>
    <row r="416" spans="1:9">
      <c r="A416" s="20" t="s">
        <v>3807</v>
      </c>
      <c r="B416" s="20" t="s">
        <v>7711</v>
      </c>
      <c r="D416" s="20" t="s">
        <v>7724</v>
      </c>
      <c r="E416" s="20" t="str">
        <f>"680487135466"</f>
        <v>680487135466</v>
      </c>
      <c r="F416" s="20" t="s">
        <v>7713</v>
      </c>
      <c r="G416" s="20">
        <v>29.99</v>
      </c>
      <c r="H416" s="20">
        <v>4.99</v>
      </c>
      <c r="I416" s="21">
        <v>0</v>
      </c>
    </row>
    <row r="417" spans="1:9">
      <c r="A417" s="20" t="s">
        <v>3808</v>
      </c>
      <c r="B417" s="20" t="s">
        <v>7711</v>
      </c>
      <c r="D417" s="20" t="s">
        <v>7724</v>
      </c>
      <c r="E417" s="20" t="str">
        <f>"680487135480"</f>
        <v>680487135480</v>
      </c>
      <c r="F417" s="20" t="s">
        <v>7713</v>
      </c>
      <c r="G417" s="20">
        <v>29.99</v>
      </c>
      <c r="H417" s="20">
        <v>4.99</v>
      </c>
      <c r="I417" s="21">
        <v>0</v>
      </c>
    </row>
    <row r="418" spans="1:9">
      <c r="A418" s="20" t="s">
        <v>3809</v>
      </c>
      <c r="B418" s="20" t="s">
        <v>7711</v>
      </c>
      <c r="D418" s="20" t="s">
        <v>7724</v>
      </c>
      <c r="E418" s="20" t="str">
        <f>"680487135503"</f>
        <v>680487135503</v>
      </c>
      <c r="F418" s="20" t="s">
        <v>7713</v>
      </c>
      <c r="G418" s="20">
        <v>29.99</v>
      </c>
      <c r="H418" s="20">
        <v>4.99</v>
      </c>
      <c r="I418" s="21">
        <v>0</v>
      </c>
    </row>
    <row r="419" spans="1:9">
      <c r="A419" s="20" t="s">
        <v>3810</v>
      </c>
      <c r="B419" s="20" t="s">
        <v>7711</v>
      </c>
      <c r="D419" s="20" t="s">
        <v>7724</v>
      </c>
      <c r="E419" s="20" t="str">
        <f>"680487135527"</f>
        <v>680487135527</v>
      </c>
      <c r="F419" s="20" t="s">
        <v>7713</v>
      </c>
      <c r="G419" s="20">
        <v>29.99</v>
      </c>
      <c r="H419" s="20">
        <v>4.99</v>
      </c>
      <c r="I419" s="21">
        <v>0</v>
      </c>
    </row>
    <row r="420" spans="1:9">
      <c r="A420" s="20" t="s">
        <v>3811</v>
      </c>
      <c r="B420" s="20" t="s">
        <v>7711</v>
      </c>
      <c r="D420" s="20" t="s">
        <v>7724</v>
      </c>
      <c r="E420" s="20" t="str">
        <f>"680487135541"</f>
        <v>680487135541</v>
      </c>
      <c r="F420" s="20" t="s">
        <v>7713</v>
      </c>
      <c r="G420" s="20">
        <v>29.99</v>
      </c>
      <c r="H420" s="20">
        <v>4.99</v>
      </c>
      <c r="I420" s="21">
        <v>0</v>
      </c>
    </row>
    <row r="421" spans="1:9">
      <c r="A421" s="20" t="s">
        <v>3812</v>
      </c>
      <c r="B421" s="20" t="s">
        <v>7711</v>
      </c>
      <c r="D421" s="20" t="s">
        <v>7724</v>
      </c>
      <c r="E421" s="20" t="str">
        <f>"680487135565"</f>
        <v>680487135565</v>
      </c>
      <c r="F421" s="20" t="s">
        <v>7713</v>
      </c>
      <c r="G421" s="20">
        <v>29.99</v>
      </c>
      <c r="H421" s="20">
        <v>4.99</v>
      </c>
      <c r="I421" s="21">
        <v>0</v>
      </c>
    </row>
    <row r="422" spans="1:9">
      <c r="A422" s="20" t="s">
        <v>3813</v>
      </c>
      <c r="B422" s="20" t="s">
        <v>7711</v>
      </c>
      <c r="D422" s="20" t="s">
        <v>7724</v>
      </c>
      <c r="E422" s="20" t="str">
        <f>"680487135589"</f>
        <v>680487135589</v>
      </c>
      <c r="F422" s="20" t="s">
        <v>7713</v>
      </c>
      <c r="G422" s="20">
        <v>29.99</v>
      </c>
      <c r="H422" s="20">
        <v>4.99</v>
      </c>
      <c r="I422" s="21">
        <v>0</v>
      </c>
    </row>
    <row r="423" spans="1:9">
      <c r="A423" s="20" t="s">
        <v>3814</v>
      </c>
      <c r="B423" s="20" t="s">
        <v>7711</v>
      </c>
      <c r="D423" s="20" t="s">
        <v>7724</v>
      </c>
      <c r="E423" s="20" t="str">
        <f>"680487167467"</f>
        <v>680487167467</v>
      </c>
      <c r="F423" s="20" t="s">
        <v>7713</v>
      </c>
      <c r="G423" s="20">
        <v>29.99</v>
      </c>
      <c r="H423" s="20">
        <v>4.99</v>
      </c>
      <c r="I423" s="21">
        <v>0</v>
      </c>
    </row>
    <row r="424" spans="1:9">
      <c r="A424" s="20" t="s">
        <v>3815</v>
      </c>
      <c r="B424" s="20" t="s">
        <v>7711</v>
      </c>
      <c r="D424" s="20" t="s">
        <v>7724</v>
      </c>
      <c r="E424" s="20" t="str">
        <f>"680487135602"</f>
        <v>680487135602</v>
      </c>
      <c r="F424" s="20" t="s">
        <v>7713</v>
      </c>
      <c r="G424" s="20">
        <v>29.99</v>
      </c>
      <c r="H424" s="20">
        <v>4.99</v>
      </c>
      <c r="I424" s="21">
        <v>0</v>
      </c>
    </row>
    <row r="425" spans="1:9">
      <c r="A425" s="20" t="s">
        <v>3816</v>
      </c>
      <c r="B425" s="20" t="s">
        <v>7711</v>
      </c>
      <c r="D425" s="20" t="s">
        <v>7724</v>
      </c>
      <c r="E425" s="20" t="str">
        <f>"680487135626"</f>
        <v>680487135626</v>
      </c>
      <c r="F425" s="20" t="s">
        <v>7713</v>
      </c>
      <c r="G425" s="20">
        <v>29.99</v>
      </c>
      <c r="H425" s="20">
        <v>4.99</v>
      </c>
      <c r="I425" s="21">
        <v>0</v>
      </c>
    </row>
    <row r="426" spans="1:9">
      <c r="A426" s="20" t="s">
        <v>3817</v>
      </c>
      <c r="B426" s="20" t="s">
        <v>7711</v>
      </c>
      <c r="D426" s="20" t="s">
        <v>7724</v>
      </c>
      <c r="E426" s="20" t="str">
        <f>"680487135640"</f>
        <v>680487135640</v>
      </c>
      <c r="F426" s="20" t="s">
        <v>7713</v>
      </c>
      <c r="G426" s="20">
        <v>29.99</v>
      </c>
      <c r="H426" s="20">
        <v>4.99</v>
      </c>
      <c r="I426" s="21">
        <v>0</v>
      </c>
    </row>
    <row r="427" spans="1:9">
      <c r="A427" s="20" t="s">
        <v>3818</v>
      </c>
      <c r="B427" s="20" t="s">
        <v>7711</v>
      </c>
      <c r="D427" s="20" t="s">
        <v>7724</v>
      </c>
      <c r="E427" s="20" t="str">
        <f>"680487135664"</f>
        <v>680487135664</v>
      </c>
      <c r="F427" s="20" t="s">
        <v>7713</v>
      </c>
      <c r="G427" s="20">
        <v>29.99</v>
      </c>
      <c r="H427" s="20">
        <v>4.99</v>
      </c>
      <c r="I427" s="21">
        <v>0</v>
      </c>
    </row>
    <row r="428" spans="1:9">
      <c r="A428" s="20" t="s">
        <v>3819</v>
      </c>
      <c r="B428" s="20" t="s">
        <v>7711</v>
      </c>
      <c r="D428" s="20" t="s">
        <v>7724</v>
      </c>
      <c r="E428" s="20" t="str">
        <f>"680487167443"</f>
        <v>680487167443</v>
      </c>
      <c r="F428" s="20" t="s">
        <v>7713</v>
      </c>
      <c r="G428" s="20">
        <v>29.99</v>
      </c>
      <c r="H428" s="20">
        <v>4.99</v>
      </c>
      <c r="I428" s="21">
        <v>0</v>
      </c>
    </row>
    <row r="429" spans="1:9">
      <c r="A429" s="20" t="s">
        <v>3820</v>
      </c>
      <c r="B429" s="20" t="s">
        <v>7711</v>
      </c>
      <c r="D429" s="20" t="s">
        <v>7724</v>
      </c>
      <c r="E429" s="20" t="str">
        <f>"680487135688"</f>
        <v>680487135688</v>
      </c>
      <c r="F429" s="20" t="s">
        <v>7713</v>
      </c>
      <c r="G429" s="20">
        <v>29.99</v>
      </c>
      <c r="H429" s="20">
        <v>4.99</v>
      </c>
      <c r="I429" s="21">
        <v>0</v>
      </c>
    </row>
    <row r="430" spans="1:9">
      <c r="A430" s="20" t="s">
        <v>3821</v>
      </c>
      <c r="B430" s="20" t="s">
        <v>7711</v>
      </c>
      <c r="D430" s="20" t="s">
        <v>7724</v>
      </c>
      <c r="E430" s="20" t="str">
        <f>"680487165838"</f>
        <v>680487165838</v>
      </c>
      <c r="F430" s="20" t="s">
        <v>7713</v>
      </c>
      <c r="G430" s="20">
        <v>29.99</v>
      </c>
      <c r="H430" s="20">
        <v>4.99</v>
      </c>
      <c r="I430" s="21">
        <v>0</v>
      </c>
    </row>
    <row r="431" spans="1:9">
      <c r="A431" s="20" t="s">
        <v>3822</v>
      </c>
      <c r="B431" s="20" t="s">
        <v>7711</v>
      </c>
      <c r="D431" s="20" t="s">
        <v>7724</v>
      </c>
      <c r="E431" s="20" t="str">
        <f>"680487135701"</f>
        <v>680487135701</v>
      </c>
      <c r="F431" s="20" t="s">
        <v>7713</v>
      </c>
      <c r="G431" s="20">
        <v>29.99</v>
      </c>
      <c r="H431" s="20">
        <v>4.99</v>
      </c>
      <c r="I431" s="21">
        <v>0</v>
      </c>
    </row>
    <row r="432" spans="1:9">
      <c r="A432" s="20" t="s">
        <v>3823</v>
      </c>
      <c r="B432" s="20" t="s">
        <v>7711</v>
      </c>
      <c r="D432" s="20" t="s">
        <v>7724</v>
      </c>
      <c r="E432" s="20" t="str">
        <f>"680487167481"</f>
        <v>680487167481</v>
      </c>
      <c r="F432" s="20" t="s">
        <v>7713</v>
      </c>
      <c r="G432" s="20">
        <v>29.99</v>
      </c>
      <c r="H432" s="20">
        <v>4.99</v>
      </c>
      <c r="I432" s="21">
        <v>0</v>
      </c>
    </row>
    <row r="433" spans="1:9">
      <c r="A433" s="20" t="s">
        <v>3825</v>
      </c>
      <c r="B433" s="20" t="s">
        <v>7711</v>
      </c>
      <c r="D433" s="20" t="s">
        <v>7724</v>
      </c>
      <c r="E433" s="20" t="str">
        <f>"680487135725"</f>
        <v>680487135725</v>
      </c>
      <c r="F433" s="20" t="s">
        <v>7713</v>
      </c>
      <c r="G433" s="20">
        <v>29.99</v>
      </c>
      <c r="H433" s="20">
        <v>4.99</v>
      </c>
      <c r="I433" s="21">
        <v>0</v>
      </c>
    </row>
    <row r="434" spans="1:9">
      <c r="A434" s="20" t="s">
        <v>3827</v>
      </c>
      <c r="B434" s="20" t="s">
        <v>7711</v>
      </c>
      <c r="D434" s="20" t="s">
        <v>7724</v>
      </c>
      <c r="E434" s="20" t="str">
        <f>"680487135749"</f>
        <v>680487135749</v>
      </c>
      <c r="F434" s="20" t="s">
        <v>7713</v>
      </c>
      <c r="G434" s="20">
        <v>29.99</v>
      </c>
      <c r="H434" s="20">
        <v>4.99</v>
      </c>
      <c r="I434" s="21">
        <v>0</v>
      </c>
    </row>
    <row r="435" spans="1:9">
      <c r="A435" s="20" t="s">
        <v>3828</v>
      </c>
      <c r="B435" s="20" t="s">
        <v>7711</v>
      </c>
      <c r="D435" s="20" t="s">
        <v>7724</v>
      </c>
      <c r="E435" s="20" t="str">
        <f>"680487135763"</f>
        <v>680487135763</v>
      </c>
      <c r="F435" s="20" t="s">
        <v>7713</v>
      </c>
      <c r="G435" s="20">
        <v>29.99</v>
      </c>
      <c r="H435" s="20">
        <v>4.99</v>
      </c>
      <c r="I435" s="21">
        <v>0</v>
      </c>
    </row>
    <row r="436" spans="1:9">
      <c r="A436" s="20" t="s">
        <v>3832</v>
      </c>
      <c r="B436" s="20" t="s">
        <v>7711</v>
      </c>
      <c r="D436" s="20" t="s">
        <v>7724</v>
      </c>
      <c r="E436" s="20" t="str">
        <f>"680487135787"</f>
        <v>680487135787</v>
      </c>
      <c r="F436" s="20" t="s">
        <v>7713</v>
      </c>
      <c r="G436" s="20">
        <v>29.99</v>
      </c>
      <c r="H436" s="20">
        <v>4.99</v>
      </c>
      <c r="I436" s="21">
        <v>0</v>
      </c>
    </row>
    <row r="437" spans="1:9">
      <c r="A437" s="20" t="s">
        <v>5423</v>
      </c>
      <c r="B437" s="20" t="s">
        <v>7711</v>
      </c>
      <c r="D437" s="20" t="s">
        <v>7724</v>
      </c>
      <c r="E437" s="20" t="str">
        <f>"680487183351"</f>
        <v>680487183351</v>
      </c>
      <c r="F437" s="20" t="s">
        <v>7713</v>
      </c>
      <c r="G437" s="20">
        <v>29.99</v>
      </c>
      <c r="H437" s="20">
        <v>4.99</v>
      </c>
      <c r="I437" s="21">
        <v>0</v>
      </c>
    </row>
    <row r="438" spans="1:9">
      <c r="A438" s="20" t="s">
        <v>3834</v>
      </c>
      <c r="B438" s="20" t="s">
        <v>7711</v>
      </c>
      <c r="D438" s="20" t="s">
        <v>7724</v>
      </c>
      <c r="E438" s="20" t="str">
        <f>"680487135800"</f>
        <v>680487135800</v>
      </c>
      <c r="F438" s="20" t="s">
        <v>7713</v>
      </c>
      <c r="G438" s="20">
        <v>29.99</v>
      </c>
      <c r="H438" s="20">
        <v>4.99</v>
      </c>
      <c r="I438" s="21">
        <v>0</v>
      </c>
    </row>
    <row r="439" spans="1:9">
      <c r="A439" s="20" t="s">
        <v>3835</v>
      </c>
      <c r="B439" s="20" t="s">
        <v>7711</v>
      </c>
      <c r="D439" s="20" t="s">
        <v>7724</v>
      </c>
      <c r="E439" s="20" t="str">
        <f>"680487183375"</f>
        <v>680487183375</v>
      </c>
      <c r="F439" s="20" t="s">
        <v>7713</v>
      </c>
      <c r="G439" s="20">
        <v>29.99</v>
      </c>
      <c r="H439" s="20">
        <v>4.99</v>
      </c>
      <c r="I439" s="21">
        <v>0</v>
      </c>
    </row>
    <row r="440" spans="1:9">
      <c r="A440" s="20" t="s">
        <v>3837</v>
      </c>
      <c r="B440" s="20" t="s">
        <v>7711</v>
      </c>
      <c r="D440" s="20" t="s">
        <v>7724</v>
      </c>
      <c r="E440" s="20" t="str">
        <f>"680487135824"</f>
        <v>680487135824</v>
      </c>
      <c r="F440" s="20" t="s">
        <v>7713</v>
      </c>
      <c r="G440" s="20">
        <v>29.99</v>
      </c>
      <c r="H440" s="20">
        <v>4.99</v>
      </c>
      <c r="I440" s="21">
        <v>0</v>
      </c>
    </row>
    <row r="441" spans="1:9">
      <c r="A441" s="20" t="s">
        <v>3840</v>
      </c>
      <c r="B441" s="20" t="s">
        <v>7711</v>
      </c>
      <c r="D441" s="20" t="s">
        <v>7724</v>
      </c>
      <c r="E441" s="20" t="str">
        <f>"680487135848"</f>
        <v>680487135848</v>
      </c>
      <c r="F441" s="20" t="s">
        <v>7713</v>
      </c>
      <c r="G441" s="20">
        <v>29.99</v>
      </c>
      <c r="H441" s="20">
        <v>4.99</v>
      </c>
      <c r="I441" s="21">
        <v>0</v>
      </c>
    </row>
    <row r="442" spans="1:9">
      <c r="A442" s="20" t="s">
        <v>3841</v>
      </c>
      <c r="B442" s="20" t="s">
        <v>7711</v>
      </c>
      <c r="D442" s="20" t="s">
        <v>7724</v>
      </c>
      <c r="E442" s="20" t="str">
        <f>"680487135862"</f>
        <v>680487135862</v>
      </c>
      <c r="F442" s="20" t="s">
        <v>7713</v>
      </c>
      <c r="G442" s="20">
        <v>29.99</v>
      </c>
      <c r="H442" s="20">
        <v>4.99</v>
      </c>
      <c r="I442" s="21">
        <v>0</v>
      </c>
    </row>
    <row r="443" spans="1:9">
      <c r="A443" s="20" t="s">
        <v>3842</v>
      </c>
      <c r="B443" s="20" t="s">
        <v>7711</v>
      </c>
      <c r="D443" s="20" t="s">
        <v>7724</v>
      </c>
      <c r="E443" s="20" t="str">
        <f>"680487135886"</f>
        <v>680487135886</v>
      </c>
      <c r="F443" s="20" t="s">
        <v>7713</v>
      </c>
      <c r="G443" s="20">
        <v>29.99</v>
      </c>
      <c r="H443" s="20">
        <v>4.99</v>
      </c>
      <c r="I443" s="21">
        <v>0</v>
      </c>
    </row>
    <row r="444" spans="1:9">
      <c r="A444" s="20" t="s">
        <v>2104</v>
      </c>
      <c r="B444" s="20" t="s">
        <v>7711</v>
      </c>
      <c r="C444" s="46"/>
      <c r="D444" s="20" t="s">
        <v>7725</v>
      </c>
      <c r="E444" s="20" t="str">
        <f>"840118732857"</f>
        <v>840118732857</v>
      </c>
      <c r="F444" s="20" t="s">
        <v>7713</v>
      </c>
      <c r="G444" s="20" t="str">
        <f t="shared" si="1"/>
        <v>19.99</v>
      </c>
      <c r="H444" s="20">
        <v>0</v>
      </c>
      <c r="I444" s="21">
        <v>0</v>
      </c>
    </row>
    <row r="445" spans="1:9">
      <c r="A445" s="20" t="s">
        <v>2105</v>
      </c>
      <c r="B445" s="20" t="s">
        <v>7711</v>
      </c>
      <c r="C445" s="46"/>
      <c r="D445" s="20" t="s">
        <v>7725</v>
      </c>
      <c r="E445" s="20" t="str">
        <f>"840118732888"</f>
        <v>840118732888</v>
      </c>
      <c r="F445" s="20" t="s">
        <v>7713</v>
      </c>
      <c r="G445" s="20" t="str">
        <f t="shared" si="1"/>
        <v>19.99</v>
      </c>
      <c r="H445" s="20">
        <v>0</v>
      </c>
      <c r="I445" s="21">
        <v>0</v>
      </c>
    </row>
    <row r="446" spans="1:9">
      <c r="A446" s="20" t="s">
        <v>2106</v>
      </c>
      <c r="B446" s="20" t="s">
        <v>7711</v>
      </c>
      <c r="C446" s="46"/>
      <c r="D446" s="20" t="s">
        <v>7725</v>
      </c>
      <c r="E446" s="20" t="str">
        <f>"840118732895"</f>
        <v>840118732895</v>
      </c>
      <c r="F446" s="20" t="s">
        <v>7713</v>
      </c>
      <c r="G446" s="20" t="str">
        <f t="shared" si="1"/>
        <v>19.99</v>
      </c>
      <c r="H446" s="20">
        <v>0</v>
      </c>
      <c r="I446" s="21">
        <v>0</v>
      </c>
    </row>
    <row r="447" spans="1:9">
      <c r="A447" s="20" t="s">
        <v>2107</v>
      </c>
      <c r="B447" s="20" t="s">
        <v>7711</v>
      </c>
      <c r="C447" s="46"/>
      <c r="D447" s="20" t="s">
        <v>7725</v>
      </c>
      <c r="E447" s="20" t="str">
        <f>"840118732864"</f>
        <v>840118732864</v>
      </c>
      <c r="F447" s="20" t="s">
        <v>7713</v>
      </c>
      <c r="G447" s="20" t="str">
        <f t="shared" si="1"/>
        <v>19.99</v>
      </c>
      <c r="H447" s="20">
        <v>0</v>
      </c>
      <c r="I447" s="21">
        <v>0</v>
      </c>
    </row>
    <row r="448" spans="1:9">
      <c r="A448" s="20" t="s">
        <v>2108</v>
      </c>
      <c r="B448" s="20" t="s">
        <v>7711</v>
      </c>
      <c r="C448" s="46"/>
      <c r="D448" s="20" t="s">
        <v>7725</v>
      </c>
      <c r="E448" s="20" t="str">
        <f>"840118732871"</f>
        <v>840118732871</v>
      </c>
      <c r="F448" s="20" t="s">
        <v>7713</v>
      </c>
      <c r="G448" s="20" t="str">
        <f t="shared" si="1"/>
        <v>19.99</v>
      </c>
      <c r="H448" s="20">
        <v>0</v>
      </c>
      <c r="I448" s="21">
        <v>0</v>
      </c>
    </row>
    <row r="449" spans="1:9">
      <c r="A449" s="20" t="s">
        <v>2110</v>
      </c>
      <c r="B449" s="20" t="s">
        <v>7711</v>
      </c>
      <c r="C449" s="46"/>
      <c r="D449" s="20" t="s">
        <v>7725</v>
      </c>
      <c r="E449" s="20" t="str">
        <f>"840118732901"</f>
        <v>840118732901</v>
      </c>
      <c r="F449" s="20" t="s">
        <v>7713</v>
      </c>
      <c r="G449" s="20" t="str">
        <f t="shared" si="1"/>
        <v>19.99</v>
      </c>
      <c r="H449" s="20">
        <v>0</v>
      </c>
      <c r="I449" s="21">
        <v>0</v>
      </c>
    </row>
    <row r="450" spans="1:9">
      <c r="A450" s="20" t="s">
        <v>2103</v>
      </c>
      <c r="B450" s="20" t="s">
        <v>7711</v>
      </c>
      <c r="C450" s="46"/>
      <c r="D450" s="20" t="s">
        <v>7725</v>
      </c>
      <c r="E450" s="20" t="str">
        <f>"840118754415"</f>
        <v>840118754415</v>
      </c>
      <c r="F450" s="20" t="s">
        <v>7713</v>
      </c>
      <c r="G450" s="20" t="str">
        <f t="shared" si="1"/>
        <v>19.99</v>
      </c>
      <c r="H450" s="20">
        <v>0</v>
      </c>
      <c r="I450" s="21">
        <v>0</v>
      </c>
    </row>
    <row r="451" spans="1:9">
      <c r="A451" s="20" t="s">
        <v>2109</v>
      </c>
      <c r="B451" s="20" t="s">
        <v>7711</v>
      </c>
      <c r="C451" s="46"/>
      <c r="D451" s="20" t="s">
        <v>7725</v>
      </c>
      <c r="E451" s="20" t="str">
        <f>"840118754422"</f>
        <v>840118754422</v>
      </c>
      <c r="F451" s="20" t="s">
        <v>7713</v>
      </c>
      <c r="G451" s="20" t="str">
        <f t="shared" si="1"/>
        <v>19.99</v>
      </c>
      <c r="H451" s="20">
        <v>0</v>
      </c>
      <c r="I451" s="21">
        <v>0</v>
      </c>
    </row>
    <row r="452" spans="1:9">
      <c r="A452" s="20" t="s">
        <v>3300</v>
      </c>
      <c r="B452" s="20" t="s">
        <v>7711</v>
      </c>
      <c r="D452" s="20" t="s">
        <v>7726</v>
      </c>
      <c r="E452" s="20" t="str">
        <f>"840118749077"</f>
        <v>840118749077</v>
      </c>
      <c r="F452" s="20" t="s">
        <v>7713</v>
      </c>
      <c r="G452" s="20" t="str">
        <f t="shared" ref="G452:G464" si="4">"19.99"</f>
        <v>19.99</v>
      </c>
      <c r="H452" s="20" t="str">
        <f t="shared" ref="H452:H495" si="5">"0.00"</f>
        <v>0.00</v>
      </c>
      <c r="I452" s="21">
        <v>0</v>
      </c>
    </row>
    <row r="453" spans="1:9">
      <c r="A453" s="20" t="s">
        <v>3301</v>
      </c>
      <c r="B453" s="20" t="s">
        <v>7711</v>
      </c>
      <c r="D453" s="20" t="s">
        <v>7726</v>
      </c>
      <c r="E453" s="20" t="str">
        <f>"840118749084"</f>
        <v>840118749084</v>
      </c>
      <c r="F453" s="20" t="s">
        <v>7713</v>
      </c>
      <c r="G453" s="20" t="str">
        <f t="shared" si="4"/>
        <v>19.99</v>
      </c>
      <c r="H453" s="20" t="str">
        <f t="shared" si="5"/>
        <v>0.00</v>
      </c>
      <c r="I453" s="21">
        <v>0</v>
      </c>
    </row>
    <row r="454" spans="1:9">
      <c r="A454" s="20" t="s">
        <v>3302</v>
      </c>
      <c r="B454" s="20" t="s">
        <v>7711</v>
      </c>
      <c r="D454" s="20" t="s">
        <v>7726</v>
      </c>
      <c r="E454" s="20" t="str">
        <f>"840118749091"</f>
        <v>840118749091</v>
      </c>
      <c r="F454" s="20" t="s">
        <v>7713</v>
      </c>
      <c r="G454" s="20" t="str">
        <f t="shared" si="4"/>
        <v>19.99</v>
      </c>
      <c r="H454" s="20" t="str">
        <f t="shared" si="5"/>
        <v>0.00</v>
      </c>
      <c r="I454" s="21">
        <v>0</v>
      </c>
    </row>
    <row r="455" spans="1:9">
      <c r="A455" s="20" t="s">
        <v>3303</v>
      </c>
      <c r="B455" s="20" t="s">
        <v>7711</v>
      </c>
      <c r="D455" s="20" t="s">
        <v>7726</v>
      </c>
      <c r="E455" s="20" t="str">
        <f>"840118749107"</f>
        <v>840118749107</v>
      </c>
      <c r="F455" s="20" t="s">
        <v>7713</v>
      </c>
      <c r="G455" s="20" t="str">
        <f t="shared" si="4"/>
        <v>19.99</v>
      </c>
      <c r="H455" s="20" t="str">
        <f t="shared" si="5"/>
        <v>0.00</v>
      </c>
      <c r="I455" s="21">
        <v>0</v>
      </c>
    </row>
    <row r="456" spans="1:9">
      <c r="A456" s="20" t="s">
        <v>3304</v>
      </c>
      <c r="B456" s="20" t="s">
        <v>7711</v>
      </c>
      <c r="D456" s="20" t="s">
        <v>7726</v>
      </c>
      <c r="E456" s="20" t="str">
        <f>"840118749114"</f>
        <v>840118749114</v>
      </c>
      <c r="F456" s="20" t="s">
        <v>7713</v>
      </c>
      <c r="G456" s="20" t="str">
        <f t="shared" si="4"/>
        <v>19.99</v>
      </c>
      <c r="H456" s="20" t="str">
        <f t="shared" si="5"/>
        <v>0.00</v>
      </c>
      <c r="I456" s="21">
        <v>0</v>
      </c>
    </row>
    <row r="457" spans="1:9">
      <c r="A457" s="20" t="s">
        <v>3305</v>
      </c>
      <c r="B457" s="20" t="s">
        <v>7711</v>
      </c>
      <c r="D457" s="20" t="s">
        <v>7726</v>
      </c>
      <c r="E457" s="20" t="str">
        <f>"840118749121"</f>
        <v>840118749121</v>
      </c>
      <c r="F457" s="20" t="s">
        <v>7713</v>
      </c>
      <c r="G457" s="20" t="str">
        <f t="shared" si="4"/>
        <v>19.99</v>
      </c>
      <c r="H457" s="20" t="str">
        <f t="shared" si="5"/>
        <v>0.00</v>
      </c>
      <c r="I457" s="21">
        <v>0</v>
      </c>
    </row>
    <row r="458" spans="1:9">
      <c r="A458" s="20" t="s">
        <v>3306</v>
      </c>
      <c r="B458" s="20" t="s">
        <v>7711</v>
      </c>
      <c r="D458" s="20" t="s">
        <v>7726</v>
      </c>
      <c r="E458" s="20" t="str">
        <f>"840118749138"</f>
        <v>840118749138</v>
      </c>
      <c r="F458" s="20" t="s">
        <v>7713</v>
      </c>
      <c r="G458" s="20" t="str">
        <f t="shared" si="4"/>
        <v>19.99</v>
      </c>
      <c r="H458" s="20" t="str">
        <f t="shared" si="5"/>
        <v>0.00</v>
      </c>
      <c r="I458" s="21">
        <v>0</v>
      </c>
    </row>
    <row r="459" spans="1:9">
      <c r="A459" s="20" t="s">
        <v>3307</v>
      </c>
      <c r="B459" s="20" t="s">
        <v>7711</v>
      </c>
      <c r="D459" s="20" t="s">
        <v>7726</v>
      </c>
      <c r="E459" s="20" t="str">
        <f>"840118749145"</f>
        <v>840118749145</v>
      </c>
      <c r="F459" s="20" t="s">
        <v>7713</v>
      </c>
      <c r="G459" s="20" t="str">
        <f t="shared" si="4"/>
        <v>19.99</v>
      </c>
      <c r="H459" s="20" t="str">
        <f t="shared" si="5"/>
        <v>0.00</v>
      </c>
      <c r="I459" s="21">
        <v>0</v>
      </c>
    </row>
    <row r="460" spans="1:9">
      <c r="A460" s="20" t="s">
        <v>3308</v>
      </c>
      <c r="B460" s="20" t="s">
        <v>7711</v>
      </c>
      <c r="D460" s="20" t="s">
        <v>7726</v>
      </c>
      <c r="E460" s="20" t="str">
        <f>"840118749152"</f>
        <v>840118749152</v>
      </c>
      <c r="F460" s="20" t="s">
        <v>7713</v>
      </c>
      <c r="G460" s="20" t="str">
        <f t="shared" si="4"/>
        <v>19.99</v>
      </c>
      <c r="H460" s="20" t="str">
        <f t="shared" si="5"/>
        <v>0.00</v>
      </c>
      <c r="I460" s="21">
        <v>0</v>
      </c>
    </row>
    <row r="461" spans="1:9">
      <c r="A461" s="20" t="s">
        <v>3309</v>
      </c>
      <c r="B461" s="20" t="s">
        <v>7711</v>
      </c>
      <c r="D461" s="20" t="s">
        <v>7726</v>
      </c>
      <c r="E461" s="20" t="str">
        <f>"840118749169"</f>
        <v>840118749169</v>
      </c>
      <c r="F461" s="20" t="s">
        <v>7713</v>
      </c>
      <c r="G461" s="20" t="str">
        <f t="shared" si="4"/>
        <v>19.99</v>
      </c>
      <c r="H461" s="20" t="str">
        <f t="shared" si="5"/>
        <v>0.00</v>
      </c>
      <c r="I461" s="21">
        <v>0</v>
      </c>
    </row>
    <row r="462" spans="1:9">
      <c r="A462" s="20" t="s">
        <v>3310</v>
      </c>
      <c r="B462" s="20" t="s">
        <v>7711</v>
      </c>
      <c r="D462" s="20" t="s">
        <v>7726</v>
      </c>
      <c r="E462" s="20" t="str">
        <f>"840118749176"</f>
        <v>840118749176</v>
      </c>
      <c r="F462" s="20" t="s">
        <v>7713</v>
      </c>
      <c r="G462" s="20" t="str">
        <f t="shared" si="4"/>
        <v>19.99</v>
      </c>
      <c r="H462" s="20" t="str">
        <f t="shared" si="5"/>
        <v>0.00</v>
      </c>
      <c r="I462" s="21">
        <v>0</v>
      </c>
    </row>
    <row r="463" spans="1:9">
      <c r="A463" s="20" t="s">
        <v>3311</v>
      </c>
      <c r="B463" s="20" t="s">
        <v>7711</v>
      </c>
      <c r="D463" s="20" t="s">
        <v>7726</v>
      </c>
      <c r="E463" s="20" t="str">
        <f>"840118749183"</f>
        <v>840118749183</v>
      </c>
      <c r="F463" s="20" t="s">
        <v>7713</v>
      </c>
      <c r="G463" s="20" t="str">
        <f t="shared" si="4"/>
        <v>19.99</v>
      </c>
      <c r="H463" s="20" t="str">
        <f t="shared" si="5"/>
        <v>0.00</v>
      </c>
      <c r="I463" s="21">
        <v>0</v>
      </c>
    </row>
    <row r="464" spans="1:9">
      <c r="A464" s="20" t="s">
        <v>3312</v>
      </c>
      <c r="B464" s="20" t="s">
        <v>7711</v>
      </c>
      <c r="D464" s="20" t="s">
        <v>7726</v>
      </c>
      <c r="E464" s="20" t="str">
        <f>"840118749190"</f>
        <v>840118749190</v>
      </c>
      <c r="F464" s="20" t="s">
        <v>7713</v>
      </c>
      <c r="G464" s="20" t="str">
        <f t="shared" si="4"/>
        <v>19.99</v>
      </c>
      <c r="H464" s="20" t="str">
        <f t="shared" si="5"/>
        <v>0.00</v>
      </c>
      <c r="I464" s="21">
        <v>0</v>
      </c>
    </row>
    <row r="465" spans="1:9">
      <c r="A465" s="20" t="s">
        <v>3183</v>
      </c>
      <c r="B465" s="20" t="s">
        <v>7711</v>
      </c>
      <c r="D465" s="20" t="s">
        <v>7727</v>
      </c>
      <c r="E465" s="21">
        <v>840118700283</v>
      </c>
      <c r="F465" s="20" t="s">
        <v>7713</v>
      </c>
      <c r="G465" s="20">
        <v>19.989999999999998</v>
      </c>
      <c r="H465" s="20" t="str">
        <f t="shared" si="5"/>
        <v>0.00</v>
      </c>
      <c r="I465" s="21">
        <v>0</v>
      </c>
    </row>
    <row r="466" spans="1:9">
      <c r="A466" s="20" t="s">
        <v>3184</v>
      </c>
      <c r="B466" s="20" t="s">
        <v>7711</v>
      </c>
      <c r="D466" s="20" t="s">
        <v>7727</v>
      </c>
      <c r="E466" s="21">
        <v>840118700290</v>
      </c>
      <c r="F466" s="20" t="s">
        <v>7713</v>
      </c>
      <c r="G466" s="20">
        <v>19.989999999999998</v>
      </c>
      <c r="H466" s="20" t="str">
        <f t="shared" si="5"/>
        <v>0.00</v>
      </c>
      <c r="I466" s="21">
        <v>0</v>
      </c>
    </row>
    <row r="467" spans="1:9">
      <c r="A467" s="20" t="s">
        <v>3185</v>
      </c>
      <c r="B467" s="20" t="s">
        <v>7711</v>
      </c>
      <c r="D467" s="20" t="s">
        <v>7727</v>
      </c>
      <c r="E467" s="21">
        <v>840118700306</v>
      </c>
      <c r="F467" s="20" t="s">
        <v>7713</v>
      </c>
      <c r="G467" s="20">
        <v>19.989999999999998</v>
      </c>
      <c r="H467" s="20" t="str">
        <f t="shared" si="5"/>
        <v>0.00</v>
      </c>
      <c r="I467" s="21">
        <v>0</v>
      </c>
    </row>
    <row r="468" spans="1:9">
      <c r="A468" s="20" t="s">
        <v>3186</v>
      </c>
      <c r="B468" s="20" t="s">
        <v>7711</v>
      </c>
      <c r="D468" s="20" t="s">
        <v>7727</v>
      </c>
      <c r="E468" s="21">
        <v>840118700313</v>
      </c>
      <c r="F468" s="20" t="s">
        <v>7713</v>
      </c>
      <c r="G468" s="20">
        <v>19.989999999999998</v>
      </c>
      <c r="H468" s="20" t="str">
        <f t="shared" si="5"/>
        <v>0.00</v>
      </c>
      <c r="I468" s="21">
        <v>0</v>
      </c>
    </row>
    <row r="469" spans="1:9">
      <c r="A469" s="20" t="s">
        <v>3187</v>
      </c>
      <c r="B469" s="20" t="s">
        <v>7711</v>
      </c>
      <c r="D469" s="20" t="s">
        <v>7727</v>
      </c>
      <c r="E469" s="21">
        <v>840118700320</v>
      </c>
      <c r="F469" s="20" t="s">
        <v>7713</v>
      </c>
      <c r="G469" s="20">
        <v>19.989999999999998</v>
      </c>
      <c r="H469" s="20" t="str">
        <f t="shared" si="5"/>
        <v>0.00</v>
      </c>
      <c r="I469" s="21">
        <v>0</v>
      </c>
    </row>
    <row r="470" spans="1:9">
      <c r="A470" s="20" t="s">
        <v>3188</v>
      </c>
      <c r="B470" s="20" t="s">
        <v>7711</v>
      </c>
      <c r="D470" s="20" t="s">
        <v>7727</v>
      </c>
      <c r="E470" s="21">
        <v>840118700337</v>
      </c>
      <c r="F470" s="20" t="s">
        <v>7713</v>
      </c>
      <c r="G470" s="20">
        <v>19.989999999999998</v>
      </c>
      <c r="H470" s="20" t="str">
        <f t="shared" si="5"/>
        <v>0.00</v>
      </c>
      <c r="I470" s="21">
        <v>0</v>
      </c>
    </row>
    <row r="471" spans="1:9">
      <c r="A471" s="20" t="s">
        <v>3189</v>
      </c>
      <c r="B471" s="20" t="s">
        <v>7711</v>
      </c>
      <c r="D471" s="20" t="s">
        <v>7727</v>
      </c>
      <c r="E471" s="21">
        <v>840118700344</v>
      </c>
      <c r="F471" s="20" t="s">
        <v>7713</v>
      </c>
      <c r="G471" s="20">
        <v>19.989999999999998</v>
      </c>
      <c r="H471" s="20" t="str">
        <f t="shared" si="5"/>
        <v>0.00</v>
      </c>
      <c r="I471" s="21">
        <v>0</v>
      </c>
    </row>
    <row r="472" spans="1:9">
      <c r="A472" s="20" t="s">
        <v>3190</v>
      </c>
      <c r="B472" s="20" t="s">
        <v>7711</v>
      </c>
      <c r="D472" s="20" t="s">
        <v>7727</v>
      </c>
      <c r="E472" s="21">
        <v>840118700351</v>
      </c>
      <c r="F472" s="20" t="s">
        <v>7713</v>
      </c>
      <c r="G472" s="20">
        <v>19.989999999999998</v>
      </c>
      <c r="H472" s="20" t="str">
        <f t="shared" si="5"/>
        <v>0.00</v>
      </c>
      <c r="I472" s="21">
        <v>0</v>
      </c>
    </row>
    <row r="473" spans="1:9">
      <c r="A473" s="20" t="s">
        <v>3191</v>
      </c>
      <c r="B473" s="20" t="s">
        <v>7711</v>
      </c>
      <c r="D473" s="20" t="s">
        <v>7727</v>
      </c>
      <c r="E473" s="21">
        <v>840118700368</v>
      </c>
      <c r="F473" s="20" t="s">
        <v>7713</v>
      </c>
      <c r="G473" s="20">
        <v>19.989999999999998</v>
      </c>
      <c r="H473" s="20" t="str">
        <f t="shared" si="5"/>
        <v>0.00</v>
      </c>
      <c r="I473" s="21">
        <v>0</v>
      </c>
    </row>
    <row r="474" spans="1:9">
      <c r="A474" s="20" t="s">
        <v>3192</v>
      </c>
      <c r="B474" s="20" t="s">
        <v>7711</v>
      </c>
      <c r="D474" s="20" t="s">
        <v>7727</v>
      </c>
      <c r="E474" s="21">
        <v>840118700375</v>
      </c>
      <c r="F474" s="20" t="s">
        <v>7713</v>
      </c>
      <c r="G474" s="20">
        <v>19.989999999999998</v>
      </c>
      <c r="H474" s="20" t="str">
        <f t="shared" si="5"/>
        <v>0.00</v>
      </c>
      <c r="I474" s="21">
        <v>0</v>
      </c>
    </row>
    <row r="475" spans="1:9">
      <c r="A475" s="20" t="s">
        <v>3193</v>
      </c>
      <c r="B475" s="20" t="s">
        <v>7711</v>
      </c>
      <c r="D475" s="20" t="s">
        <v>7727</v>
      </c>
      <c r="E475" s="21">
        <v>840118700382</v>
      </c>
      <c r="F475" s="20" t="s">
        <v>7713</v>
      </c>
      <c r="G475" s="20">
        <v>19.989999999999998</v>
      </c>
      <c r="H475" s="20" t="str">
        <f t="shared" si="5"/>
        <v>0.00</v>
      </c>
      <c r="I475" s="21">
        <v>0</v>
      </c>
    </row>
    <row r="476" spans="1:9">
      <c r="A476" s="20" t="s">
        <v>3194</v>
      </c>
      <c r="B476" s="20" t="s">
        <v>7711</v>
      </c>
      <c r="D476" s="20" t="s">
        <v>7727</v>
      </c>
      <c r="E476" s="21">
        <v>840118700399</v>
      </c>
      <c r="F476" s="20" t="s">
        <v>7713</v>
      </c>
      <c r="G476" s="20">
        <v>19.989999999999998</v>
      </c>
      <c r="H476" s="20" t="str">
        <f t="shared" si="5"/>
        <v>0.00</v>
      </c>
      <c r="I476" s="21">
        <v>0</v>
      </c>
    </row>
    <row r="477" spans="1:9">
      <c r="A477" s="20" t="s">
        <v>3195</v>
      </c>
      <c r="B477" s="20" t="s">
        <v>7711</v>
      </c>
      <c r="D477" s="20" t="s">
        <v>7727</v>
      </c>
      <c r="E477" s="21">
        <v>840118700405</v>
      </c>
      <c r="F477" s="20" t="s">
        <v>7713</v>
      </c>
      <c r="G477" s="20">
        <v>19.989999999999998</v>
      </c>
      <c r="H477" s="20" t="str">
        <f t="shared" si="5"/>
        <v>0.00</v>
      </c>
      <c r="I477" s="21">
        <v>0</v>
      </c>
    </row>
    <row r="478" spans="1:9">
      <c r="A478" s="20" t="s">
        <v>3196</v>
      </c>
      <c r="B478" s="20" t="s">
        <v>7711</v>
      </c>
      <c r="D478" s="20" t="s">
        <v>7727</v>
      </c>
      <c r="E478" s="21">
        <v>840118700412</v>
      </c>
      <c r="F478" s="20" t="s">
        <v>7713</v>
      </c>
      <c r="G478" s="20">
        <v>19.989999999999998</v>
      </c>
      <c r="H478" s="20" t="str">
        <f t="shared" si="5"/>
        <v>0.00</v>
      </c>
      <c r="I478" s="21">
        <v>0</v>
      </c>
    </row>
    <row r="479" spans="1:9">
      <c r="A479" s="20" t="s">
        <v>3197</v>
      </c>
      <c r="B479" s="20" t="s">
        <v>7711</v>
      </c>
      <c r="D479" s="20" t="s">
        <v>7727</v>
      </c>
      <c r="E479" s="21">
        <v>840118700429</v>
      </c>
      <c r="F479" s="20" t="s">
        <v>7713</v>
      </c>
      <c r="G479" s="20">
        <v>19.989999999999998</v>
      </c>
      <c r="H479" s="20" t="str">
        <f t="shared" si="5"/>
        <v>0.00</v>
      </c>
      <c r="I479" s="21">
        <v>0</v>
      </c>
    </row>
    <row r="480" spans="1:9">
      <c r="A480" s="20" t="s">
        <v>3198</v>
      </c>
      <c r="B480" s="20" t="s">
        <v>7711</v>
      </c>
      <c r="D480" s="20" t="s">
        <v>7727</v>
      </c>
      <c r="E480" s="21">
        <v>840118700436</v>
      </c>
      <c r="F480" s="20" t="s">
        <v>7713</v>
      </c>
      <c r="G480" s="20">
        <v>19.989999999999998</v>
      </c>
      <c r="H480" s="20" t="str">
        <f t="shared" si="5"/>
        <v>0.00</v>
      </c>
      <c r="I480" s="21">
        <v>0</v>
      </c>
    </row>
    <row r="481" spans="1:9">
      <c r="A481" s="20" t="s">
        <v>3199</v>
      </c>
      <c r="B481" s="20" t="s">
        <v>7711</v>
      </c>
      <c r="D481" s="20" t="s">
        <v>7727</v>
      </c>
      <c r="E481" s="21">
        <v>840118700443</v>
      </c>
      <c r="F481" s="20" t="s">
        <v>7713</v>
      </c>
      <c r="G481" s="20">
        <v>19.989999999999998</v>
      </c>
      <c r="H481" s="20" t="str">
        <f t="shared" si="5"/>
        <v>0.00</v>
      </c>
      <c r="I481" s="21">
        <v>0</v>
      </c>
    </row>
    <row r="482" spans="1:9">
      <c r="A482" s="20" t="s">
        <v>3200</v>
      </c>
      <c r="B482" s="20" t="s">
        <v>7711</v>
      </c>
      <c r="D482" s="20" t="s">
        <v>7727</v>
      </c>
      <c r="E482" s="21">
        <v>840118700450</v>
      </c>
      <c r="F482" s="20" t="s">
        <v>7713</v>
      </c>
      <c r="G482" s="20">
        <v>19.989999999999998</v>
      </c>
      <c r="H482" s="20" t="str">
        <f t="shared" si="5"/>
        <v>0.00</v>
      </c>
      <c r="I482" s="21">
        <v>0</v>
      </c>
    </row>
    <row r="483" spans="1:9">
      <c r="A483" s="20" t="s">
        <v>3201</v>
      </c>
      <c r="B483" s="20" t="s">
        <v>7711</v>
      </c>
      <c r="D483" s="20" t="s">
        <v>7727</v>
      </c>
      <c r="E483" s="21">
        <v>840118700467</v>
      </c>
      <c r="F483" s="20" t="s">
        <v>7713</v>
      </c>
      <c r="G483" s="20">
        <v>19.989999999999998</v>
      </c>
      <c r="H483" s="20" t="str">
        <f t="shared" si="5"/>
        <v>0.00</v>
      </c>
      <c r="I483" s="21">
        <v>0</v>
      </c>
    </row>
    <row r="484" spans="1:9">
      <c r="A484" s="20" t="s">
        <v>3202</v>
      </c>
      <c r="B484" s="20" t="s">
        <v>7711</v>
      </c>
      <c r="D484" s="20" t="s">
        <v>7727</v>
      </c>
      <c r="E484" s="21">
        <v>840118700474</v>
      </c>
      <c r="F484" s="20" t="s">
        <v>7713</v>
      </c>
      <c r="G484" s="20">
        <v>19.989999999999998</v>
      </c>
      <c r="H484" s="20" t="str">
        <f t="shared" si="5"/>
        <v>0.00</v>
      </c>
      <c r="I484" s="21">
        <v>0</v>
      </c>
    </row>
    <row r="485" spans="1:9">
      <c r="A485" s="20" t="s">
        <v>3203</v>
      </c>
      <c r="B485" s="20" t="s">
        <v>7711</v>
      </c>
      <c r="D485" s="20" t="s">
        <v>7727</v>
      </c>
      <c r="E485" s="21">
        <v>840118700481</v>
      </c>
      <c r="F485" s="20" t="s">
        <v>7713</v>
      </c>
      <c r="G485" s="20">
        <v>19.989999999999998</v>
      </c>
      <c r="H485" s="20" t="str">
        <f t="shared" si="5"/>
        <v>0.00</v>
      </c>
      <c r="I485" s="21">
        <v>0</v>
      </c>
    </row>
    <row r="486" spans="1:9">
      <c r="A486" s="20" t="s">
        <v>3204</v>
      </c>
      <c r="B486" s="20" t="s">
        <v>7711</v>
      </c>
      <c r="D486" s="20" t="s">
        <v>7727</v>
      </c>
      <c r="E486" s="21">
        <v>840118700498</v>
      </c>
      <c r="F486" s="20" t="s">
        <v>7713</v>
      </c>
      <c r="G486" s="20">
        <v>19.989999999999998</v>
      </c>
      <c r="H486" s="20" t="str">
        <f t="shared" si="5"/>
        <v>0.00</v>
      </c>
      <c r="I486" s="21">
        <v>0</v>
      </c>
    </row>
    <row r="487" spans="1:9">
      <c r="A487" s="20" t="s">
        <v>3205</v>
      </c>
      <c r="B487" s="20" t="s">
        <v>7711</v>
      </c>
      <c r="D487" s="20" t="s">
        <v>7727</v>
      </c>
      <c r="E487" s="21">
        <v>840118700504</v>
      </c>
      <c r="F487" s="20" t="s">
        <v>7713</v>
      </c>
      <c r="G487" s="20">
        <v>19.989999999999998</v>
      </c>
      <c r="H487" s="20" t="str">
        <f t="shared" si="5"/>
        <v>0.00</v>
      </c>
      <c r="I487" s="21">
        <v>0</v>
      </c>
    </row>
    <row r="488" spans="1:9">
      <c r="A488" s="20" t="s">
        <v>3206</v>
      </c>
      <c r="B488" s="20" t="s">
        <v>7711</v>
      </c>
      <c r="D488" s="20" t="s">
        <v>7727</v>
      </c>
      <c r="E488" s="21">
        <v>840118700511</v>
      </c>
      <c r="F488" s="20" t="s">
        <v>7713</v>
      </c>
      <c r="G488" s="20">
        <v>19.989999999999998</v>
      </c>
      <c r="H488" s="20" t="str">
        <f t="shared" si="5"/>
        <v>0.00</v>
      </c>
      <c r="I488" s="21">
        <v>0</v>
      </c>
    </row>
    <row r="489" spans="1:9">
      <c r="A489" s="20" t="s">
        <v>3207</v>
      </c>
      <c r="B489" s="20" t="s">
        <v>7711</v>
      </c>
      <c r="D489" s="20" t="s">
        <v>7727</v>
      </c>
      <c r="E489" s="21">
        <v>840118700528</v>
      </c>
      <c r="F489" s="20" t="s">
        <v>7713</v>
      </c>
      <c r="G489" s="20">
        <v>19.989999999999998</v>
      </c>
      <c r="H489" s="20" t="str">
        <f t="shared" si="5"/>
        <v>0.00</v>
      </c>
      <c r="I489" s="21">
        <v>0</v>
      </c>
    </row>
    <row r="490" spans="1:9">
      <c r="A490" s="20" t="s">
        <v>3208</v>
      </c>
      <c r="B490" s="20" t="s">
        <v>7711</v>
      </c>
      <c r="D490" s="20" t="s">
        <v>7727</v>
      </c>
      <c r="E490" s="21">
        <v>840118700535</v>
      </c>
      <c r="F490" s="20" t="s">
        <v>7713</v>
      </c>
      <c r="G490" s="20">
        <v>19.989999999999998</v>
      </c>
      <c r="H490" s="20" t="str">
        <f t="shared" si="5"/>
        <v>0.00</v>
      </c>
      <c r="I490" s="21">
        <v>0</v>
      </c>
    </row>
    <row r="491" spans="1:9">
      <c r="A491" s="20" t="s">
        <v>3209</v>
      </c>
      <c r="B491" s="20" t="s">
        <v>7711</v>
      </c>
      <c r="D491" s="20" t="s">
        <v>7727</v>
      </c>
      <c r="E491" s="21">
        <v>840118700542</v>
      </c>
      <c r="F491" s="20" t="s">
        <v>7713</v>
      </c>
      <c r="G491" s="20">
        <v>19.989999999999998</v>
      </c>
      <c r="H491" s="20" t="str">
        <f t="shared" si="5"/>
        <v>0.00</v>
      </c>
      <c r="I491" s="21">
        <v>0</v>
      </c>
    </row>
    <row r="492" spans="1:9">
      <c r="A492" s="20" t="s">
        <v>3210</v>
      </c>
      <c r="B492" s="20" t="s">
        <v>7711</v>
      </c>
      <c r="D492" s="20" t="s">
        <v>7727</v>
      </c>
      <c r="E492" s="21">
        <v>840118700566</v>
      </c>
      <c r="F492" s="20" t="s">
        <v>7713</v>
      </c>
      <c r="G492" s="20">
        <v>19.989999999999998</v>
      </c>
      <c r="H492" s="20" t="str">
        <f t="shared" si="5"/>
        <v>0.00</v>
      </c>
      <c r="I492" s="21">
        <v>0</v>
      </c>
    </row>
    <row r="493" spans="1:9">
      <c r="A493" s="20" t="s">
        <v>3211</v>
      </c>
      <c r="B493" s="20" t="s">
        <v>7711</v>
      </c>
      <c r="D493" s="20" t="s">
        <v>7727</v>
      </c>
      <c r="E493" s="21">
        <v>840118700559</v>
      </c>
      <c r="F493" s="20" t="s">
        <v>7713</v>
      </c>
      <c r="G493" s="20">
        <v>19.989999999999998</v>
      </c>
      <c r="H493" s="20" t="str">
        <f t="shared" si="5"/>
        <v>0.00</v>
      </c>
      <c r="I493" s="21">
        <v>0</v>
      </c>
    </row>
    <row r="494" spans="1:9">
      <c r="A494" s="20" t="s">
        <v>3212</v>
      </c>
      <c r="B494" s="20" t="s">
        <v>7711</v>
      </c>
      <c r="D494" s="20" t="s">
        <v>7727</v>
      </c>
      <c r="E494" s="21">
        <v>840118700573</v>
      </c>
      <c r="F494" s="20" t="s">
        <v>7713</v>
      </c>
      <c r="G494" s="20">
        <v>19.989999999999998</v>
      </c>
      <c r="H494" s="20" t="str">
        <f t="shared" si="5"/>
        <v>0.00</v>
      </c>
      <c r="I494" s="21">
        <v>0</v>
      </c>
    </row>
    <row r="495" spans="1:9">
      <c r="A495" s="20" t="s">
        <v>3213</v>
      </c>
      <c r="B495" s="20" t="s">
        <v>7711</v>
      </c>
      <c r="D495" s="20" t="s">
        <v>7727</v>
      </c>
      <c r="E495" s="21">
        <v>840118700580</v>
      </c>
      <c r="F495" s="20" t="s">
        <v>7713</v>
      </c>
      <c r="G495" s="20">
        <v>19.989999999999998</v>
      </c>
      <c r="H495" s="20" t="str">
        <f t="shared" si="5"/>
        <v>0.00</v>
      </c>
      <c r="I495" s="21">
        <v>0</v>
      </c>
    </row>
  </sheetData>
  <autoFilter ref="A1:I49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V678"/>
  <sheetViews>
    <sheetView workbookViewId="0">
      <selection activeCell="H4" sqref="H4"/>
    </sheetView>
  </sheetViews>
  <sheetFormatPr defaultColWidth="11" defaultRowHeight="15.75"/>
  <cols>
    <col min="1" max="1" width="10.625" style="40" customWidth="1"/>
    <col min="2" max="2" width="14.375" style="27" customWidth="1"/>
    <col min="3" max="3" width="10.625" style="28" bestFit="1" customWidth="1"/>
    <col min="4" max="4" width="9.625" style="27" customWidth="1"/>
    <col min="5" max="5" width="19.875" style="27" bestFit="1" customWidth="1"/>
    <col min="6" max="6" width="19.875" style="28" customWidth="1"/>
    <col min="7" max="7" width="12.5" style="28" customWidth="1"/>
    <col min="8" max="8" width="19.125" style="27" bestFit="1" customWidth="1"/>
    <col min="9" max="9" width="11" style="28" customWidth="1"/>
    <col min="10" max="10" width="14.5" style="30" customWidth="1"/>
    <col min="11" max="11" width="11" style="31" customWidth="1"/>
    <col min="12" max="12" width="8.875" style="31" customWidth="1"/>
    <col min="13" max="13" width="9.5" style="31" customWidth="1"/>
    <col min="14" max="14" width="16.5" style="28" customWidth="1"/>
    <col min="15" max="15" width="20.375" style="28" bestFit="1" customWidth="1"/>
    <col min="16" max="16" width="25.375" style="28" bestFit="1" customWidth="1"/>
    <col min="17" max="17" width="23.375" style="28" bestFit="1" customWidth="1"/>
    <col min="18" max="18" width="18.125" style="28" bestFit="1" customWidth="1"/>
    <col min="19" max="19" width="18.625" style="28" bestFit="1" customWidth="1"/>
    <col min="20" max="20" width="16.875" style="28" bestFit="1" customWidth="1"/>
    <col min="21" max="21" width="10.5" style="32" customWidth="1"/>
    <col min="22" max="22" width="12.875" style="39" customWidth="1"/>
    <col min="23" max="23" width="14.5" style="27" customWidth="1"/>
    <col min="24" max="24" width="13.875" style="32" customWidth="1"/>
    <col min="25" max="25" width="17.5" style="27" customWidth="1"/>
    <col min="26" max="26" width="16.375" style="28" customWidth="1"/>
    <col min="27" max="27" width="20.5" style="28" customWidth="1"/>
    <col min="28" max="28" width="29.125" style="28" bestFit="1" customWidth="1"/>
    <col min="29" max="29" width="29.375" style="28" bestFit="1" customWidth="1"/>
    <col min="30" max="30" width="14.5" style="28" bestFit="1" customWidth="1"/>
    <col min="31" max="31" width="16.5" style="28" bestFit="1" customWidth="1"/>
    <col min="32" max="32" width="29.125" style="28" bestFit="1" customWidth="1"/>
    <col min="33" max="33" width="30.5" style="28" bestFit="1" customWidth="1"/>
    <col min="34" max="34" width="14.5" style="28" bestFit="1" customWidth="1"/>
    <col min="35" max="35" width="16.5" style="28" bestFit="1" customWidth="1"/>
    <col min="36" max="36" width="29.125" style="28" bestFit="1" customWidth="1"/>
    <col min="37" max="37" width="30.5" style="28" bestFit="1" customWidth="1"/>
    <col min="38" max="38" width="14.5" style="28" bestFit="1" customWidth="1"/>
    <col min="39" max="39" width="16.5" style="28" bestFit="1" customWidth="1"/>
    <col min="40" max="40" width="29.125" style="28" bestFit="1" customWidth="1"/>
    <col min="41" max="41" width="29.375" style="28" bestFit="1" customWidth="1"/>
    <col min="42" max="42" width="14.5" style="28" bestFit="1" customWidth="1"/>
    <col min="43" max="43" width="16.5" style="28" bestFit="1" customWidth="1"/>
    <col min="44" max="44" width="29.125" style="28" bestFit="1" customWidth="1"/>
    <col min="45" max="45" width="29.375" style="28" bestFit="1" customWidth="1"/>
    <col min="46" max="256" width="8.875" customWidth="1"/>
    <col min="257" max="257" width="13.125" customWidth="1"/>
    <col min="258" max="258" width="14.375" customWidth="1"/>
    <col min="259" max="259" width="10.5" customWidth="1"/>
    <col min="260" max="260" width="9.625" customWidth="1"/>
    <col min="261" max="261" width="12.5" customWidth="1"/>
    <col min="262" max="262" width="19.875" customWidth="1"/>
    <col min="263" max="264" width="12.5" customWidth="1"/>
    <col min="265" max="265" width="11" customWidth="1"/>
    <col min="266" max="266" width="14.5" customWidth="1"/>
    <col min="267" max="267" width="11" customWidth="1"/>
    <col min="268" max="268" width="8.875" customWidth="1"/>
    <col min="269" max="269" width="9.5" customWidth="1"/>
    <col min="270" max="270" width="16.5" customWidth="1"/>
    <col min="271" max="271" width="20.375" bestFit="1" customWidth="1"/>
    <col min="272" max="272" width="25.375" bestFit="1" customWidth="1"/>
    <col min="273" max="273" width="23.375" bestFit="1" customWidth="1"/>
    <col min="274" max="274" width="18.125" bestFit="1" customWidth="1"/>
    <col min="275" max="275" width="18.625" bestFit="1" customWidth="1"/>
    <col min="276" max="276" width="16.875" bestFit="1" customWidth="1"/>
    <col min="277" max="277" width="10.5" customWidth="1"/>
    <col min="278" max="278" width="12.875" customWidth="1"/>
    <col min="279" max="279" width="14.5" customWidth="1"/>
    <col min="280" max="280" width="13.875" customWidth="1"/>
    <col min="281" max="281" width="17.5" customWidth="1"/>
    <col min="282" max="282" width="16.375" customWidth="1"/>
    <col min="283" max="283" width="20.5" customWidth="1"/>
    <col min="284" max="284" width="29.125" bestFit="1" customWidth="1"/>
    <col min="285" max="285" width="29.375" bestFit="1" customWidth="1"/>
    <col min="286" max="286" width="14.5" bestFit="1" customWidth="1"/>
    <col min="287" max="287" width="16.5" bestFit="1" customWidth="1"/>
    <col min="288" max="288" width="29.125" bestFit="1" customWidth="1"/>
    <col min="289" max="289" width="30.5" bestFit="1" customWidth="1"/>
    <col min="290" max="290" width="14.5" bestFit="1" customWidth="1"/>
    <col min="291" max="291" width="16.5" bestFit="1" customWidth="1"/>
    <col min="292" max="292" width="29.125" bestFit="1" customWidth="1"/>
    <col min="293" max="293" width="30.5" bestFit="1" customWidth="1"/>
    <col min="294" max="294" width="14.5" bestFit="1" customWidth="1"/>
    <col min="295" max="295" width="16.5" bestFit="1" customWidth="1"/>
    <col min="296" max="296" width="29.125" bestFit="1" customWidth="1"/>
    <col min="297" max="297" width="29.375" bestFit="1" customWidth="1"/>
    <col min="298" max="298" width="14.5" bestFit="1" customWidth="1"/>
    <col min="299" max="299" width="16.5" bestFit="1" customWidth="1"/>
    <col min="300" max="300" width="29.125" bestFit="1" customWidth="1"/>
    <col min="301" max="301" width="29.375" bestFit="1" customWidth="1"/>
    <col min="302" max="512" width="8.875" customWidth="1"/>
    <col min="513" max="513" width="13.125" customWidth="1"/>
    <col min="514" max="514" width="14.375" customWidth="1"/>
    <col min="515" max="515" width="10.5" customWidth="1"/>
    <col min="516" max="516" width="9.625" customWidth="1"/>
    <col min="517" max="517" width="12.5" customWidth="1"/>
    <col min="518" max="518" width="19.875" customWidth="1"/>
    <col min="519" max="520" width="12.5" customWidth="1"/>
    <col min="521" max="521" width="11" customWidth="1"/>
    <col min="522" max="522" width="14.5" customWidth="1"/>
    <col min="523" max="523" width="11" customWidth="1"/>
    <col min="524" max="524" width="8.875" customWidth="1"/>
    <col min="525" max="525" width="9.5" customWidth="1"/>
    <col min="526" max="526" width="16.5" customWidth="1"/>
    <col min="527" max="527" width="20.375" bestFit="1" customWidth="1"/>
    <col min="528" max="528" width="25.375" bestFit="1" customWidth="1"/>
    <col min="529" max="529" width="23.375" bestFit="1" customWidth="1"/>
    <col min="530" max="530" width="18.125" bestFit="1" customWidth="1"/>
    <col min="531" max="531" width="18.625" bestFit="1" customWidth="1"/>
    <col min="532" max="532" width="16.875" bestFit="1" customWidth="1"/>
    <col min="533" max="533" width="10.5" customWidth="1"/>
    <col min="534" max="534" width="12.875" customWidth="1"/>
    <col min="535" max="535" width="14.5" customWidth="1"/>
    <col min="536" max="536" width="13.875" customWidth="1"/>
    <col min="537" max="537" width="17.5" customWidth="1"/>
    <col min="538" max="538" width="16.375" customWidth="1"/>
    <col min="539" max="539" width="20.5" customWidth="1"/>
    <col min="540" max="540" width="29.125" bestFit="1" customWidth="1"/>
    <col min="541" max="541" width="29.375" bestFit="1" customWidth="1"/>
    <col min="542" max="542" width="14.5" bestFit="1" customWidth="1"/>
    <col min="543" max="543" width="16.5" bestFit="1" customWidth="1"/>
    <col min="544" max="544" width="29.125" bestFit="1" customWidth="1"/>
    <col min="545" max="545" width="30.5" bestFit="1" customWidth="1"/>
    <col min="546" max="546" width="14.5" bestFit="1" customWidth="1"/>
    <col min="547" max="547" width="16.5" bestFit="1" customWidth="1"/>
    <col min="548" max="548" width="29.125" bestFit="1" customWidth="1"/>
    <col min="549" max="549" width="30.5" bestFit="1" customWidth="1"/>
    <col min="550" max="550" width="14.5" bestFit="1" customWidth="1"/>
    <col min="551" max="551" width="16.5" bestFit="1" customWidth="1"/>
    <col min="552" max="552" width="29.125" bestFit="1" customWidth="1"/>
    <col min="553" max="553" width="29.375" bestFit="1" customWidth="1"/>
    <col min="554" max="554" width="14.5" bestFit="1" customWidth="1"/>
    <col min="555" max="555" width="16.5" bestFit="1" customWidth="1"/>
    <col min="556" max="556" width="29.125" bestFit="1" customWidth="1"/>
    <col min="557" max="557" width="29.375" bestFit="1" customWidth="1"/>
    <col min="558" max="768" width="8.875" customWidth="1"/>
    <col min="769" max="769" width="13.125" customWidth="1"/>
    <col min="770" max="770" width="14.375" customWidth="1"/>
    <col min="771" max="771" width="10.5" customWidth="1"/>
    <col min="772" max="772" width="9.625" customWidth="1"/>
    <col min="773" max="773" width="12.5" customWidth="1"/>
    <col min="774" max="774" width="19.875" customWidth="1"/>
    <col min="775" max="776" width="12.5" customWidth="1"/>
    <col min="777" max="777" width="11" customWidth="1"/>
    <col min="778" max="778" width="14.5" customWidth="1"/>
    <col min="779" max="779" width="11" customWidth="1"/>
    <col min="780" max="780" width="8.875" customWidth="1"/>
    <col min="781" max="781" width="9.5" customWidth="1"/>
    <col min="782" max="782" width="16.5" customWidth="1"/>
    <col min="783" max="783" width="20.375" bestFit="1" customWidth="1"/>
    <col min="784" max="784" width="25.375" bestFit="1" customWidth="1"/>
    <col min="785" max="785" width="23.375" bestFit="1" customWidth="1"/>
    <col min="786" max="786" width="18.125" bestFit="1" customWidth="1"/>
    <col min="787" max="787" width="18.625" bestFit="1" customWidth="1"/>
    <col min="788" max="788" width="16.875" bestFit="1" customWidth="1"/>
    <col min="789" max="789" width="10.5" customWidth="1"/>
    <col min="790" max="790" width="12.875" customWidth="1"/>
    <col min="791" max="791" width="14.5" customWidth="1"/>
    <col min="792" max="792" width="13.875" customWidth="1"/>
    <col min="793" max="793" width="17.5" customWidth="1"/>
    <col min="794" max="794" width="16.375" customWidth="1"/>
    <col min="795" max="795" width="20.5" customWidth="1"/>
    <col min="796" max="796" width="29.125" bestFit="1" customWidth="1"/>
    <col min="797" max="797" width="29.375" bestFit="1" customWidth="1"/>
    <col min="798" max="798" width="14.5" bestFit="1" customWidth="1"/>
    <col min="799" max="799" width="16.5" bestFit="1" customWidth="1"/>
    <col min="800" max="800" width="29.125" bestFit="1" customWidth="1"/>
    <col min="801" max="801" width="30.5" bestFit="1" customWidth="1"/>
    <col min="802" max="802" width="14.5" bestFit="1" customWidth="1"/>
    <col min="803" max="803" width="16.5" bestFit="1" customWidth="1"/>
    <col min="804" max="804" width="29.125" bestFit="1" customWidth="1"/>
    <col min="805" max="805" width="30.5" bestFit="1" customWidth="1"/>
    <col min="806" max="806" width="14.5" bestFit="1" customWidth="1"/>
    <col min="807" max="807" width="16.5" bestFit="1" customWidth="1"/>
    <col min="808" max="808" width="29.125" bestFit="1" customWidth="1"/>
    <col min="809" max="809" width="29.375" bestFit="1" customWidth="1"/>
    <col min="810" max="810" width="14.5" bestFit="1" customWidth="1"/>
    <col min="811" max="811" width="16.5" bestFit="1" customWidth="1"/>
    <col min="812" max="812" width="29.125" bestFit="1" customWidth="1"/>
    <col min="813" max="813" width="29.375" bestFit="1" customWidth="1"/>
    <col min="814" max="1024" width="8.875" customWidth="1"/>
    <col min="1025" max="1025" width="13.125" customWidth="1"/>
    <col min="1026" max="1026" width="14.375" customWidth="1"/>
    <col min="1027" max="1027" width="10.5" customWidth="1"/>
    <col min="1028" max="1028" width="9.625" customWidth="1"/>
    <col min="1029" max="1029" width="12.5" customWidth="1"/>
    <col min="1030" max="1030" width="19.875" customWidth="1"/>
    <col min="1031" max="1032" width="12.5" customWidth="1"/>
    <col min="1033" max="1033" width="11" customWidth="1"/>
    <col min="1034" max="1034" width="14.5" customWidth="1"/>
    <col min="1035" max="1035" width="11" customWidth="1"/>
    <col min="1036" max="1036" width="8.875" customWidth="1"/>
    <col min="1037" max="1037" width="9.5" customWidth="1"/>
    <col min="1038" max="1038" width="16.5" customWidth="1"/>
    <col min="1039" max="1039" width="20.375" bestFit="1" customWidth="1"/>
    <col min="1040" max="1040" width="25.375" bestFit="1" customWidth="1"/>
    <col min="1041" max="1041" width="23.375" bestFit="1" customWidth="1"/>
    <col min="1042" max="1042" width="18.125" bestFit="1" customWidth="1"/>
    <col min="1043" max="1043" width="18.625" bestFit="1" customWidth="1"/>
    <col min="1044" max="1044" width="16.875" bestFit="1" customWidth="1"/>
    <col min="1045" max="1045" width="10.5" customWidth="1"/>
    <col min="1046" max="1046" width="12.875" customWidth="1"/>
    <col min="1047" max="1047" width="14.5" customWidth="1"/>
    <col min="1048" max="1048" width="13.875" customWidth="1"/>
    <col min="1049" max="1049" width="17.5" customWidth="1"/>
    <col min="1050" max="1050" width="16.375" customWidth="1"/>
    <col min="1051" max="1051" width="20.5" customWidth="1"/>
    <col min="1052" max="1052" width="29.125" bestFit="1" customWidth="1"/>
    <col min="1053" max="1053" width="29.375" bestFit="1" customWidth="1"/>
    <col min="1054" max="1054" width="14.5" bestFit="1" customWidth="1"/>
    <col min="1055" max="1055" width="16.5" bestFit="1" customWidth="1"/>
    <col min="1056" max="1056" width="29.125" bestFit="1" customWidth="1"/>
    <col min="1057" max="1057" width="30.5" bestFit="1" customWidth="1"/>
    <col min="1058" max="1058" width="14.5" bestFit="1" customWidth="1"/>
    <col min="1059" max="1059" width="16.5" bestFit="1" customWidth="1"/>
    <col min="1060" max="1060" width="29.125" bestFit="1" customWidth="1"/>
    <col min="1061" max="1061" width="30.5" bestFit="1" customWidth="1"/>
    <col min="1062" max="1062" width="14.5" bestFit="1" customWidth="1"/>
    <col min="1063" max="1063" width="16.5" bestFit="1" customWidth="1"/>
    <col min="1064" max="1064" width="29.125" bestFit="1" customWidth="1"/>
    <col min="1065" max="1065" width="29.375" bestFit="1" customWidth="1"/>
    <col min="1066" max="1066" width="14.5" bestFit="1" customWidth="1"/>
    <col min="1067" max="1067" width="16.5" bestFit="1" customWidth="1"/>
    <col min="1068" max="1068" width="29.125" bestFit="1" customWidth="1"/>
    <col min="1069" max="1069" width="29.375" bestFit="1" customWidth="1"/>
    <col min="1070" max="1280" width="8.875" customWidth="1"/>
    <col min="1281" max="1281" width="13.125" customWidth="1"/>
    <col min="1282" max="1282" width="14.375" customWidth="1"/>
    <col min="1283" max="1283" width="10.5" customWidth="1"/>
    <col min="1284" max="1284" width="9.625" customWidth="1"/>
    <col min="1285" max="1285" width="12.5" customWidth="1"/>
    <col min="1286" max="1286" width="19.875" customWidth="1"/>
    <col min="1287" max="1288" width="12.5" customWidth="1"/>
    <col min="1289" max="1289" width="11" customWidth="1"/>
    <col min="1290" max="1290" width="14.5" customWidth="1"/>
    <col min="1291" max="1291" width="11" customWidth="1"/>
    <col min="1292" max="1292" width="8.875" customWidth="1"/>
    <col min="1293" max="1293" width="9.5" customWidth="1"/>
    <col min="1294" max="1294" width="16.5" customWidth="1"/>
    <col min="1295" max="1295" width="20.375" bestFit="1" customWidth="1"/>
    <col min="1296" max="1296" width="25.375" bestFit="1" customWidth="1"/>
    <col min="1297" max="1297" width="23.375" bestFit="1" customWidth="1"/>
    <col min="1298" max="1298" width="18.125" bestFit="1" customWidth="1"/>
    <col min="1299" max="1299" width="18.625" bestFit="1" customWidth="1"/>
    <col min="1300" max="1300" width="16.875" bestFit="1" customWidth="1"/>
    <col min="1301" max="1301" width="10.5" customWidth="1"/>
    <col min="1302" max="1302" width="12.875" customWidth="1"/>
    <col min="1303" max="1303" width="14.5" customWidth="1"/>
    <col min="1304" max="1304" width="13.875" customWidth="1"/>
    <col min="1305" max="1305" width="17.5" customWidth="1"/>
    <col min="1306" max="1306" width="16.375" customWidth="1"/>
    <col min="1307" max="1307" width="20.5" customWidth="1"/>
    <col min="1308" max="1308" width="29.125" bestFit="1" customWidth="1"/>
    <col min="1309" max="1309" width="29.375" bestFit="1" customWidth="1"/>
    <col min="1310" max="1310" width="14.5" bestFit="1" customWidth="1"/>
    <col min="1311" max="1311" width="16.5" bestFit="1" customWidth="1"/>
    <col min="1312" max="1312" width="29.125" bestFit="1" customWidth="1"/>
    <col min="1313" max="1313" width="30.5" bestFit="1" customWidth="1"/>
    <col min="1314" max="1314" width="14.5" bestFit="1" customWidth="1"/>
    <col min="1315" max="1315" width="16.5" bestFit="1" customWidth="1"/>
    <col min="1316" max="1316" width="29.125" bestFit="1" customWidth="1"/>
    <col min="1317" max="1317" width="30.5" bestFit="1" customWidth="1"/>
    <col min="1318" max="1318" width="14.5" bestFit="1" customWidth="1"/>
    <col min="1319" max="1319" width="16.5" bestFit="1" customWidth="1"/>
    <col min="1320" max="1320" width="29.125" bestFit="1" customWidth="1"/>
    <col min="1321" max="1321" width="29.375" bestFit="1" customWidth="1"/>
    <col min="1322" max="1322" width="14.5" bestFit="1" customWidth="1"/>
    <col min="1323" max="1323" width="16.5" bestFit="1" customWidth="1"/>
    <col min="1324" max="1324" width="29.125" bestFit="1" customWidth="1"/>
    <col min="1325" max="1325" width="29.375" bestFit="1" customWidth="1"/>
    <col min="1326" max="1536" width="8.875" customWidth="1"/>
    <col min="1537" max="1537" width="13.125" customWidth="1"/>
    <col min="1538" max="1538" width="14.375" customWidth="1"/>
    <col min="1539" max="1539" width="10.5" customWidth="1"/>
    <col min="1540" max="1540" width="9.625" customWidth="1"/>
    <col min="1541" max="1541" width="12.5" customWidth="1"/>
    <col min="1542" max="1542" width="19.875" customWidth="1"/>
    <col min="1543" max="1544" width="12.5" customWidth="1"/>
    <col min="1545" max="1545" width="11" customWidth="1"/>
    <col min="1546" max="1546" width="14.5" customWidth="1"/>
    <col min="1547" max="1547" width="11" customWidth="1"/>
    <col min="1548" max="1548" width="8.875" customWidth="1"/>
    <col min="1549" max="1549" width="9.5" customWidth="1"/>
    <col min="1550" max="1550" width="16.5" customWidth="1"/>
    <col min="1551" max="1551" width="20.375" bestFit="1" customWidth="1"/>
    <col min="1552" max="1552" width="25.375" bestFit="1" customWidth="1"/>
    <col min="1553" max="1553" width="23.375" bestFit="1" customWidth="1"/>
    <col min="1554" max="1554" width="18.125" bestFit="1" customWidth="1"/>
    <col min="1555" max="1555" width="18.625" bestFit="1" customWidth="1"/>
    <col min="1556" max="1556" width="16.875" bestFit="1" customWidth="1"/>
    <col min="1557" max="1557" width="10.5" customWidth="1"/>
    <col min="1558" max="1558" width="12.875" customWidth="1"/>
    <col min="1559" max="1559" width="14.5" customWidth="1"/>
    <col min="1560" max="1560" width="13.875" customWidth="1"/>
    <col min="1561" max="1561" width="17.5" customWidth="1"/>
    <col min="1562" max="1562" width="16.375" customWidth="1"/>
    <col min="1563" max="1563" width="20.5" customWidth="1"/>
    <col min="1564" max="1564" width="29.125" bestFit="1" customWidth="1"/>
    <col min="1565" max="1565" width="29.375" bestFit="1" customWidth="1"/>
    <col min="1566" max="1566" width="14.5" bestFit="1" customWidth="1"/>
    <col min="1567" max="1567" width="16.5" bestFit="1" customWidth="1"/>
    <col min="1568" max="1568" width="29.125" bestFit="1" customWidth="1"/>
    <col min="1569" max="1569" width="30.5" bestFit="1" customWidth="1"/>
    <col min="1570" max="1570" width="14.5" bestFit="1" customWidth="1"/>
    <col min="1571" max="1571" width="16.5" bestFit="1" customWidth="1"/>
    <col min="1572" max="1572" width="29.125" bestFit="1" customWidth="1"/>
    <col min="1573" max="1573" width="30.5" bestFit="1" customWidth="1"/>
    <col min="1574" max="1574" width="14.5" bestFit="1" customWidth="1"/>
    <col min="1575" max="1575" width="16.5" bestFit="1" customWidth="1"/>
    <col min="1576" max="1576" width="29.125" bestFit="1" customWidth="1"/>
    <col min="1577" max="1577" width="29.375" bestFit="1" customWidth="1"/>
    <col min="1578" max="1578" width="14.5" bestFit="1" customWidth="1"/>
    <col min="1579" max="1579" width="16.5" bestFit="1" customWidth="1"/>
    <col min="1580" max="1580" width="29.125" bestFit="1" customWidth="1"/>
    <col min="1581" max="1581" width="29.375" bestFit="1" customWidth="1"/>
    <col min="1582" max="1792" width="8.875" customWidth="1"/>
    <col min="1793" max="1793" width="13.125" customWidth="1"/>
    <col min="1794" max="1794" width="14.375" customWidth="1"/>
    <col min="1795" max="1795" width="10.5" customWidth="1"/>
    <col min="1796" max="1796" width="9.625" customWidth="1"/>
    <col min="1797" max="1797" width="12.5" customWidth="1"/>
    <col min="1798" max="1798" width="19.875" customWidth="1"/>
    <col min="1799" max="1800" width="12.5" customWidth="1"/>
    <col min="1801" max="1801" width="11" customWidth="1"/>
    <col min="1802" max="1802" width="14.5" customWidth="1"/>
    <col min="1803" max="1803" width="11" customWidth="1"/>
    <col min="1804" max="1804" width="8.875" customWidth="1"/>
    <col min="1805" max="1805" width="9.5" customWidth="1"/>
    <col min="1806" max="1806" width="16.5" customWidth="1"/>
    <col min="1807" max="1807" width="20.375" bestFit="1" customWidth="1"/>
    <col min="1808" max="1808" width="25.375" bestFit="1" customWidth="1"/>
    <col min="1809" max="1809" width="23.375" bestFit="1" customWidth="1"/>
    <col min="1810" max="1810" width="18.125" bestFit="1" customWidth="1"/>
    <col min="1811" max="1811" width="18.625" bestFit="1" customWidth="1"/>
    <col min="1812" max="1812" width="16.875" bestFit="1" customWidth="1"/>
    <col min="1813" max="1813" width="10.5" customWidth="1"/>
    <col min="1814" max="1814" width="12.875" customWidth="1"/>
    <col min="1815" max="1815" width="14.5" customWidth="1"/>
    <col min="1816" max="1816" width="13.875" customWidth="1"/>
    <col min="1817" max="1817" width="17.5" customWidth="1"/>
    <col min="1818" max="1818" width="16.375" customWidth="1"/>
    <col min="1819" max="1819" width="20.5" customWidth="1"/>
    <col min="1820" max="1820" width="29.125" bestFit="1" customWidth="1"/>
    <col min="1821" max="1821" width="29.375" bestFit="1" customWidth="1"/>
    <col min="1822" max="1822" width="14.5" bestFit="1" customWidth="1"/>
    <col min="1823" max="1823" width="16.5" bestFit="1" customWidth="1"/>
    <col min="1824" max="1824" width="29.125" bestFit="1" customWidth="1"/>
    <col min="1825" max="1825" width="30.5" bestFit="1" customWidth="1"/>
    <col min="1826" max="1826" width="14.5" bestFit="1" customWidth="1"/>
    <col min="1827" max="1827" width="16.5" bestFit="1" customWidth="1"/>
    <col min="1828" max="1828" width="29.125" bestFit="1" customWidth="1"/>
    <col min="1829" max="1829" width="30.5" bestFit="1" customWidth="1"/>
    <col min="1830" max="1830" width="14.5" bestFit="1" customWidth="1"/>
    <col min="1831" max="1831" width="16.5" bestFit="1" customWidth="1"/>
    <col min="1832" max="1832" width="29.125" bestFit="1" customWidth="1"/>
    <col min="1833" max="1833" width="29.375" bestFit="1" customWidth="1"/>
    <col min="1834" max="1834" width="14.5" bestFit="1" customWidth="1"/>
    <col min="1835" max="1835" width="16.5" bestFit="1" customWidth="1"/>
    <col min="1836" max="1836" width="29.125" bestFit="1" customWidth="1"/>
    <col min="1837" max="1837" width="29.375" bestFit="1" customWidth="1"/>
    <col min="1838" max="2048" width="8.875" customWidth="1"/>
    <col min="2049" max="2049" width="13.125" customWidth="1"/>
    <col min="2050" max="2050" width="14.375" customWidth="1"/>
    <col min="2051" max="2051" width="10.5" customWidth="1"/>
    <col min="2052" max="2052" width="9.625" customWidth="1"/>
    <col min="2053" max="2053" width="12.5" customWidth="1"/>
    <col min="2054" max="2054" width="19.875" customWidth="1"/>
    <col min="2055" max="2056" width="12.5" customWidth="1"/>
    <col min="2057" max="2057" width="11" customWidth="1"/>
    <col min="2058" max="2058" width="14.5" customWidth="1"/>
    <col min="2059" max="2059" width="11" customWidth="1"/>
    <col min="2060" max="2060" width="8.875" customWidth="1"/>
    <col min="2061" max="2061" width="9.5" customWidth="1"/>
    <col min="2062" max="2062" width="16.5" customWidth="1"/>
    <col min="2063" max="2063" width="20.375" bestFit="1" customWidth="1"/>
    <col min="2064" max="2064" width="25.375" bestFit="1" customWidth="1"/>
    <col min="2065" max="2065" width="23.375" bestFit="1" customWidth="1"/>
    <col min="2066" max="2066" width="18.125" bestFit="1" customWidth="1"/>
    <col min="2067" max="2067" width="18.625" bestFit="1" customWidth="1"/>
    <col min="2068" max="2068" width="16.875" bestFit="1" customWidth="1"/>
    <col min="2069" max="2069" width="10.5" customWidth="1"/>
    <col min="2070" max="2070" width="12.875" customWidth="1"/>
    <col min="2071" max="2071" width="14.5" customWidth="1"/>
    <col min="2072" max="2072" width="13.875" customWidth="1"/>
    <col min="2073" max="2073" width="17.5" customWidth="1"/>
    <col min="2074" max="2074" width="16.375" customWidth="1"/>
    <col min="2075" max="2075" width="20.5" customWidth="1"/>
    <col min="2076" max="2076" width="29.125" bestFit="1" customWidth="1"/>
    <col min="2077" max="2077" width="29.375" bestFit="1" customWidth="1"/>
    <col min="2078" max="2078" width="14.5" bestFit="1" customWidth="1"/>
    <col min="2079" max="2079" width="16.5" bestFit="1" customWidth="1"/>
    <col min="2080" max="2080" width="29.125" bestFit="1" customWidth="1"/>
    <col min="2081" max="2081" width="30.5" bestFit="1" customWidth="1"/>
    <col min="2082" max="2082" width="14.5" bestFit="1" customWidth="1"/>
    <col min="2083" max="2083" width="16.5" bestFit="1" customWidth="1"/>
    <col min="2084" max="2084" width="29.125" bestFit="1" customWidth="1"/>
    <col min="2085" max="2085" width="30.5" bestFit="1" customWidth="1"/>
    <col min="2086" max="2086" width="14.5" bestFit="1" customWidth="1"/>
    <col min="2087" max="2087" width="16.5" bestFit="1" customWidth="1"/>
    <col min="2088" max="2088" width="29.125" bestFit="1" customWidth="1"/>
    <col min="2089" max="2089" width="29.375" bestFit="1" customWidth="1"/>
    <col min="2090" max="2090" width="14.5" bestFit="1" customWidth="1"/>
    <col min="2091" max="2091" width="16.5" bestFit="1" customWidth="1"/>
    <col min="2092" max="2092" width="29.125" bestFit="1" customWidth="1"/>
    <col min="2093" max="2093" width="29.375" bestFit="1" customWidth="1"/>
    <col min="2094" max="2304" width="8.875" customWidth="1"/>
    <col min="2305" max="2305" width="13.125" customWidth="1"/>
    <col min="2306" max="2306" width="14.375" customWidth="1"/>
    <col min="2307" max="2307" width="10.5" customWidth="1"/>
    <col min="2308" max="2308" width="9.625" customWidth="1"/>
    <col min="2309" max="2309" width="12.5" customWidth="1"/>
    <col min="2310" max="2310" width="19.875" customWidth="1"/>
    <col min="2311" max="2312" width="12.5" customWidth="1"/>
    <col min="2313" max="2313" width="11" customWidth="1"/>
    <col min="2314" max="2314" width="14.5" customWidth="1"/>
    <col min="2315" max="2315" width="11" customWidth="1"/>
    <col min="2316" max="2316" width="8.875" customWidth="1"/>
    <col min="2317" max="2317" width="9.5" customWidth="1"/>
    <col min="2318" max="2318" width="16.5" customWidth="1"/>
    <col min="2319" max="2319" width="20.375" bestFit="1" customWidth="1"/>
    <col min="2320" max="2320" width="25.375" bestFit="1" customWidth="1"/>
    <col min="2321" max="2321" width="23.375" bestFit="1" customWidth="1"/>
    <col min="2322" max="2322" width="18.125" bestFit="1" customWidth="1"/>
    <col min="2323" max="2323" width="18.625" bestFit="1" customWidth="1"/>
    <col min="2324" max="2324" width="16.875" bestFit="1" customWidth="1"/>
    <col min="2325" max="2325" width="10.5" customWidth="1"/>
    <col min="2326" max="2326" width="12.875" customWidth="1"/>
    <col min="2327" max="2327" width="14.5" customWidth="1"/>
    <col min="2328" max="2328" width="13.875" customWidth="1"/>
    <col min="2329" max="2329" width="17.5" customWidth="1"/>
    <col min="2330" max="2330" width="16.375" customWidth="1"/>
    <col min="2331" max="2331" width="20.5" customWidth="1"/>
    <col min="2332" max="2332" width="29.125" bestFit="1" customWidth="1"/>
    <col min="2333" max="2333" width="29.375" bestFit="1" customWidth="1"/>
    <col min="2334" max="2334" width="14.5" bestFit="1" customWidth="1"/>
    <col min="2335" max="2335" width="16.5" bestFit="1" customWidth="1"/>
    <col min="2336" max="2336" width="29.125" bestFit="1" customWidth="1"/>
    <col min="2337" max="2337" width="30.5" bestFit="1" customWidth="1"/>
    <col min="2338" max="2338" width="14.5" bestFit="1" customWidth="1"/>
    <col min="2339" max="2339" width="16.5" bestFit="1" customWidth="1"/>
    <col min="2340" max="2340" width="29.125" bestFit="1" customWidth="1"/>
    <col min="2341" max="2341" width="30.5" bestFit="1" customWidth="1"/>
    <col min="2342" max="2342" width="14.5" bestFit="1" customWidth="1"/>
    <col min="2343" max="2343" width="16.5" bestFit="1" customWidth="1"/>
    <col min="2344" max="2344" width="29.125" bestFit="1" customWidth="1"/>
    <col min="2345" max="2345" width="29.375" bestFit="1" customWidth="1"/>
    <col min="2346" max="2346" width="14.5" bestFit="1" customWidth="1"/>
    <col min="2347" max="2347" width="16.5" bestFit="1" customWidth="1"/>
    <col min="2348" max="2348" width="29.125" bestFit="1" customWidth="1"/>
    <col min="2349" max="2349" width="29.375" bestFit="1" customWidth="1"/>
    <col min="2350" max="2560" width="8.875" customWidth="1"/>
    <col min="2561" max="2561" width="13.125" customWidth="1"/>
    <col min="2562" max="2562" width="14.375" customWidth="1"/>
    <col min="2563" max="2563" width="10.5" customWidth="1"/>
    <col min="2564" max="2564" width="9.625" customWidth="1"/>
    <col min="2565" max="2565" width="12.5" customWidth="1"/>
    <col min="2566" max="2566" width="19.875" customWidth="1"/>
    <col min="2567" max="2568" width="12.5" customWidth="1"/>
    <col min="2569" max="2569" width="11" customWidth="1"/>
    <col min="2570" max="2570" width="14.5" customWidth="1"/>
    <col min="2571" max="2571" width="11" customWidth="1"/>
    <col min="2572" max="2572" width="8.875" customWidth="1"/>
    <col min="2573" max="2573" width="9.5" customWidth="1"/>
    <col min="2574" max="2574" width="16.5" customWidth="1"/>
    <col min="2575" max="2575" width="20.375" bestFit="1" customWidth="1"/>
    <col min="2576" max="2576" width="25.375" bestFit="1" customWidth="1"/>
    <col min="2577" max="2577" width="23.375" bestFit="1" customWidth="1"/>
    <col min="2578" max="2578" width="18.125" bestFit="1" customWidth="1"/>
    <col min="2579" max="2579" width="18.625" bestFit="1" customWidth="1"/>
    <col min="2580" max="2580" width="16.875" bestFit="1" customWidth="1"/>
    <col min="2581" max="2581" width="10.5" customWidth="1"/>
    <col min="2582" max="2582" width="12.875" customWidth="1"/>
    <col min="2583" max="2583" width="14.5" customWidth="1"/>
    <col min="2584" max="2584" width="13.875" customWidth="1"/>
    <col min="2585" max="2585" width="17.5" customWidth="1"/>
    <col min="2586" max="2586" width="16.375" customWidth="1"/>
    <col min="2587" max="2587" width="20.5" customWidth="1"/>
    <col min="2588" max="2588" width="29.125" bestFit="1" customWidth="1"/>
    <col min="2589" max="2589" width="29.375" bestFit="1" customWidth="1"/>
    <col min="2590" max="2590" width="14.5" bestFit="1" customWidth="1"/>
    <col min="2591" max="2591" width="16.5" bestFit="1" customWidth="1"/>
    <col min="2592" max="2592" width="29.125" bestFit="1" customWidth="1"/>
    <col min="2593" max="2593" width="30.5" bestFit="1" customWidth="1"/>
    <col min="2594" max="2594" width="14.5" bestFit="1" customWidth="1"/>
    <col min="2595" max="2595" width="16.5" bestFit="1" customWidth="1"/>
    <col min="2596" max="2596" width="29.125" bestFit="1" customWidth="1"/>
    <col min="2597" max="2597" width="30.5" bestFit="1" customWidth="1"/>
    <col min="2598" max="2598" width="14.5" bestFit="1" customWidth="1"/>
    <col min="2599" max="2599" width="16.5" bestFit="1" customWidth="1"/>
    <col min="2600" max="2600" width="29.125" bestFit="1" customWidth="1"/>
    <col min="2601" max="2601" width="29.375" bestFit="1" customWidth="1"/>
    <col min="2602" max="2602" width="14.5" bestFit="1" customWidth="1"/>
    <col min="2603" max="2603" width="16.5" bestFit="1" customWidth="1"/>
    <col min="2604" max="2604" width="29.125" bestFit="1" customWidth="1"/>
    <col min="2605" max="2605" width="29.375" bestFit="1" customWidth="1"/>
    <col min="2606" max="2816" width="8.875" customWidth="1"/>
    <col min="2817" max="2817" width="13.125" customWidth="1"/>
    <col min="2818" max="2818" width="14.375" customWidth="1"/>
    <col min="2819" max="2819" width="10.5" customWidth="1"/>
    <col min="2820" max="2820" width="9.625" customWidth="1"/>
    <col min="2821" max="2821" width="12.5" customWidth="1"/>
    <col min="2822" max="2822" width="19.875" customWidth="1"/>
    <col min="2823" max="2824" width="12.5" customWidth="1"/>
    <col min="2825" max="2825" width="11" customWidth="1"/>
    <col min="2826" max="2826" width="14.5" customWidth="1"/>
    <col min="2827" max="2827" width="11" customWidth="1"/>
    <col min="2828" max="2828" width="8.875" customWidth="1"/>
    <col min="2829" max="2829" width="9.5" customWidth="1"/>
    <col min="2830" max="2830" width="16.5" customWidth="1"/>
    <col min="2831" max="2831" width="20.375" bestFit="1" customWidth="1"/>
    <col min="2832" max="2832" width="25.375" bestFit="1" customWidth="1"/>
    <col min="2833" max="2833" width="23.375" bestFit="1" customWidth="1"/>
    <col min="2834" max="2834" width="18.125" bestFit="1" customWidth="1"/>
    <col min="2835" max="2835" width="18.625" bestFit="1" customWidth="1"/>
    <col min="2836" max="2836" width="16.875" bestFit="1" customWidth="1"/>
    <col min="2837" max="2837" width="10.5" customWidth="1"/>
    <col min="2838" max="2838" width="12.875" customWidth="1"/>
    <col min="2839" max="2839" width="14.5" customWidth="1"/>
    <col min="2840" max="2840" width="13.875" customWidth="1"/>
    <col min="2841" max="2841" width="17.5" customWidth="1"/>
    <col min="2842" max="2842" width="16.375" customWidth="1"/>
    <col min="2843" max="2843" width="20.5" customWidth="1"/>
    <col min="2844" max="2844" width="29.125" bestFit="1" customWidth="1"/>
    <col min="2845" max="2845" width="29.375" bestFit="1" customWidth="1"/>
    <col min="2846" max="2846" width="14.5" bestFit="1" customWidth="1"/>
    <col min="2847" max="2847" width="16.5" bestFit="1" customWidth="1"/>
    <col min="2848" max="2848" width="29.125" bestFit="1" customWidth="1"/>
    <col min="2849" max="2849" width="30.5" bestFit="1" customWidth="1"/>
    <col min="2850" max="2850" width="14.5" bestFit="1" customWidth="1"/>
    <col min="2851" max="2851" width="16.5" bestFit="1" customWidth="1"/>
    <col min="2852" max="2852" width="29.125" bestFit="1" customWidth="1"/>
    <col min="2853" max="2853" width="30.5" bestFit="1" customWidth="1"/>
    <col min="2854" max="2854" width="14.5" bestFit="1" customWidth="1"/>
    <col min="2855" max="2855" width="16.5" bestFit="1" customWidth="1"/>
    <col min="2856" max="2856" width="29.125" bestFit="1" customWidth="1"/>
    <col min="2857" max="2857" width="29.375" bestFit="1" customWidth="1"/>
    <col min="2858" max="2858" width="14.5" bestFit="1" customWidth="1"/>
    <col min="2859" max="2859" width="16.5" bestFit="1" customWidth="1"/>
    <col min="2860" max="2860" width="29.125" bestFit="1" customWidth="1"/>
    <col min="2861" max="2861" width="29.375" bestFit="1" customWidth="1"/>
    <col min="2862" max="3072" width="8.875" customWidth="1"/>
    <col min="3073" max="3073" width="13.125" customWidth="1"/>
    <col min="3074" max="3074" width="14.375" customWidth="1"/>
    <col min="3075" max="3075" width="10.5" customWidth="1"/>
    <col min="3076" max="3076" width="9.625" customWidth="1"/>
    <col min="3077" max="3077" width="12.5" customWidth="1"/>
    <col min="3078" max="3078" width="19.875" customWidth="1"/>
    <col min="3079" max="3080" width="12.5" customWidth="1"/>
    <col min="3081" max="3081" width="11" customWidth="1"/>
    <col min="3082" max="3082" width="14.5" customWidth="1"/>
    <col min="3083" max="3083" width="11" customWidth="1"/>
    <col min="3084" max="3084" width="8.875" customWidth="1"/>
    <col min="3085" max="3085" width="9.5" customWidth="1"/>
    <col min="3086" max="3086" width="16.5" customWidth="1"/>
    <col min="3087" max="3087" width="20.375" bestFit="1" customWidth="1"/>
    <col min="3088" max="3088" width="25.375" bestFit="1" customWidth="1"/>
    <col min="3089" max="3089" width="23.375" bestFit="1" customWidth="1"/>
    <col min="3090" max="3090" width="18.125" bestFit="1" customWidth="1"/>
    <col min="3091" max="3091" width="18.625" bestFit="1" customWidth="1"/>
    <col min="3092" max="3092" width="16.875" bestFit="1" customWidth="1"/>
    <col min="3093" max="3093" width="10.5" customWidth="1"/>
    <col min="3094" max="3094" width="12.875" customWidth="1"/>
    <col min="3095" max="3095" width="14.5" customWidth="1"/>
    <col min="3096" max="3096" width="13.875" customWidth="1"/>
    <col min="3097" max="3097" width="17.5" customWidth="1"/>
    <col min="3098" max="3098" width="16.375" customWidth="1"/>
    <col min="3099" max="3099" width="20.5" customWidth="1"/>
    <col min="3100" max="3100" width="29.125" bestFit="1" customWidth="1"/>
    <col min="3101" max="3101" width="29.375" bestFit="1" customWidth="1"/>
    <col min="3102" max="3102" width="14.5" bestFit="1" customWidth="1"/>
    <col min="3103" max="3103" width="16.5" bestFit="1" customWidth="1"/>
    <col min="3104" max="3104" width="29.125" bestFit="1" customWidth="1"/>
    <col min="3105" max="3105" width="30.5" bestFit="1" customWidth="1"/>
    <col min="3106" max="3106" width="14.5" bestFit="1" customWidth="1"/>
    <col min="3107" max="3107" width="16.5" bestFit="1" customWidth="1"/>
    <col min="3108" max="3108" width="29.125" bestFit="1" customWidth="1"/>
    <col min="3109" max="3109" width="30.5" bestFit="1" customWidth="1"/>
    <col min="3110" max="3110" width="14.5" bestFit="1" customWidth="1"/>
    <col min="3111" max="3111" width="16.5" bestFit="1" customWidth="1"/>
    <col min="3112" max="3112" width="29.125" bestFit="1" customWidth="1"/>
    <col min="3113" max="3113" width="29.375" bestFit="1" customWidth="1"/>
    <col min="3114" max="3114" width="14.5" bestFit="1" customWidth="1"/>
    <col min="3115" max="3115" width="16.5" bestFit="1" customWidth="1"/>
    <col min="3116" max="3116" width="29.125" bestFit="1" customWidth="1"/>
    <col min="3117" max="3117" width="29.375" bestFit="1" customWidth="1"/>
    <col min="3118" max="3328" width="8.875" customWidth="1"/>
    <col min="3329" max="3329" width="13.125" customWidth="1"/>
    <col min="3330" max="3330" width="14.375" customWidth="1"/>
    <col min="3331" max="3331" width="10.5" customWidth="1"/>
    <col min="3332" max="3332" width="9.625" customWidth="1"/>
    <col min="3333" max="3333" width="12.5" customWidth="1"/>
    <col min="3334" max="3334" width="19.875" customWidth="1"/>
    <col min="3335" max="3336" width="12.5" customWidth="1"/>
    <col min="3337" max="3337" width="11" customWidth="1"/>
    <col min="3338" max="3338" width="14.5" customWidth="1"/>
    <col min="3339" max="3339" width="11" customWidth="1"/>
    <col min="3340" max="3340" width="8.875" customWidth="1"/>
    <col min="3341" max="3341" width="9.5" customWidth="1"/>
    <col min="3342" max="3342" width="16.5" customWidth="1"/>
    <col min="3343" max="3343" width="20.375" bestFit="1" customWidth="1"/>
    <col min="3344" max="3344" width="25.375" bestFit="1" customWidth="1"/>
    <col min="3345" max="3345" width="23.375" bestFit="1" customWidth="1"/>
    <col min="3346" max="3346" width="18.125" bestFit="1" customWidth="1"/>
    <col min="3347" max="3347" width="18.625" bestFit="1" customWidth="1"/>
    <col min="3348" max="3348" width="16.875" bestFit="1" customWidth="1"/>
    <col min="3349" max="3349" width="10.5" customWidth="1"/>
    <col min="3350" max="3350" width="12.875" customWidth="1"/>
    <col min="3351" max="3351" width="14.5" customWidth="1"/>
    <col min="3352" max="3352" width="13.875" customWidth="1"/>
    <col min="3353" max="3353" width="17.5" customWidth="1"/>
    <col min="3354" max="3354" width="16.375" customWidth="1"/>
    <col min="3355" max="3355" width="20.5" customWidth="1"/>
    <col min="3356" max="3356" width="29.125" bestFit="1" customWidth="1"/>
    <col min="3357" max="3357" width="29.375" bestFit="1" customWidth="1"/>
    <col min="3358" max="3358" width="14.5" bestFit="1" customWidth="1"/>
    <col min="3359" max="3359" width="16.5" bestFit="1" customWidth="1"/>
    <col min="3360" max="3360" width="29.125" bestFit="1" customWidth="1"/>
    <col min="3361" max="3361" width="30.5" bestFit="1" customWidth="1"/>
    <col min="3362" max="3362" width="14.5" bestFit="1" customWidth="1"/>
    <col min="3363" max="3363" width="16.5" bestFit="1" customWidth="1"/>
    <col min="3364" max="3364" width="29.125" bestFit="1" customWidth="1"/>
    <col min="3365" max="3365" width="30.5" bestFit="1" customWidth="1"/>
    <col min="3366" max="3366" width="14.5" bestFit="1" customWidth="1"/>
    <col min="3367" max="3367" width="16.5" bestFit="1" customWidth="1"/>
    <col min="3368" max="3368" width="29.125" bestFit="1" customWidth="1"/>
    <col min="3369" max="3369" width="29.375" bestFit="1" customWidth="1"/>
    <col min="3370" max="3370" width="14.5" bestFit="1" customWidth="1"/>
    <col min="3371" max="3371" width="16.5" bestFit="1" customWidth="1"/>
    <col min="3372" max="3372" width="29.125" bestFit="1" customWidth="1"/>
    <col min="3373" max="3373" width="29.375" bestFit="1" customWidth="1"/>
    <col min="3374" max="3584" width="8.875" customWidth="1"/>
    <col min="3585" max="3585" width="13.125" customWidth="1"/>
    <col min="3586" max="3586" width="14.375" customWidth="1"/>
    <col min="3587" max="3587" width="10.5" customWidth="1"/>
    <col min="3588" max="3588" width="9.625" customWidth="1"/>
    <col min="3589" max="3589" width="12.5" customWidth="1"/>
    <col min="3590" max="3590" width="19.875" customWidth="1"/>
    <col min="3591" max="3592" width="12.5" customWidth="1"/>
    <col min="3593" max="3593" width="11" customWidth="1"/>
    <col min="3594" max="3594" width="14.5" customWidth="1"/>
    <col min="3595" max="3595" width="11" customWidth="1"/>
    <col min="3596" max="3596" width="8.875" customWidth="1"/>
    <col min="3597" max="3597" width="9.5" customWidth="1"/>
    <col min="3598" max="3598" width="16.5" customWidth="1"/>
    <col min="3599" max="3599" width="20.375" bestFit="1" customWidth="1"/>
    <col min="3600" max="3600" width="25.375" bestFit="1" customWidth="1"/>
    <col min="3601" max="3601" width="23.375" bestFit="1" customWidth="1"/>
    <col min="3602" max="3602" width="18.125" bestFit="1" customWidth="1"/>
    <col min="3603" max="3603" width="18.625" bestFit="1" customWidth="1"/>
    <col min="3604" max="3604" width="16.875" bestFit="1" customWidth="1"/>
    <col min="3605" max="3605" width="10.5" customWidth="1"/>
    <col min="3606" max="3606" width="12.875" customWidth="1"/>
    <col min="3607" max="3607" width="14.5" customWidth="1"/>
    <col min="3608" max="3608" width="13.875" customWidth="1"/>
    <col min="3609" max="3609" width="17.5" customWidth="1"/>
    <col min="3610" max="3610" width="16.375" customWidth="1"/>
    <col min="3611" max="3611" width="20.5" customWidth="1"/>
    <col min="3612" max="3612" width="29.125" bestFit="1" customWidth="1"/>
    <col min="3613" max="3613" width="29.375" bestFit="1" customWidth="1"/>
    <col min="3614" max="3614" width="14.5" bestFit="1" customWidth="1"/>
    <col min="3615" max="3615" width="16.5" bestFit="1" customWidth="1"/>
    <col min="3616" max="3616" width="29.125" bestFit="1" customWidth="1"/>
    <col min="3617" max="3617" width="30.5" bestFit="1" customWidth="1"/>
    <col min="3618" max="3618" width="14.5" bestFit="1" customWidth="1"/>
    <col min="3619" max="3619" width="16.5" bestFit="1" customWidth="1"/>
    <col min="3620" max="3620" width="29.125" bestFit="1" customWidth="1"/>
    <col min="3621" max="3621" width="30.5" bestFit="1" customWidth="1"/>
    <col min="3622" max="3622" width="14.5" bestFit="1" customWidth="1"/>
    <col min="3623" max="3623" width="16.5" bestFit="1" customWidth="1"/>
    <col min="3624" max="3624" width="29.125" bestFit="1" customWidth="1"/>
    <col min="3625" max="3625" width="29.375" bestFit="1" customWidth="1"/>
    <col min="3626" max="3626" width="14.5" bestFit="1" customWidth="1"/>
    <col min="3627" max="3627" width="16.5" bestFit="1" customWidth="1"/>
    <col min="3628" max="3628" width="29.125" bestFit="1" customWidth="1"/>
    <col min="3629" max="3629" width="29.375" bestFit="1" customWidth="1"/>
    <col min="3630" max="3840" width="8.875" customWidth="1"/>
    <col min="3841" max="3841" width="13.125" customWidth="1"/>
    <col min="3842" max="3842" width="14.375" customWidth="1"/>
    <col min="3843" max="3843" width="10.5" customWidth="1"/>
    <col min="3844" max="3844" width="9.625" customWidth="1"/>
    <col min="3845" max="3845" width="12.5" customWidth="1"/>
    <col min="3846" max="3846" width="19.875" customWidth="1"/>
    <col min="3847" max="3848" width="12.5" customWidth="1"/>
    <col min="3849" max="3849" width="11" customWidth="1"/>
    <col min="3850" max="3850" width="14.5" customWidth="1"/>
    <col min="3851" max="3851" width="11" customWidth="1"/>
    <col min="3852" max="3852" width="8.875" customWidth="1"/>
    <col min="3853" max="3853" width="9.5" customWidth="1"/>
    <col min="3854" max="3854" width="16.5" customWidth="1"/>
    <col min="3855" max="3855" width="20.375" bestFit="1" customWidth="1"/>
    <col min="3856" max="3856" width="25.375" bestFit="1" customWidth="1"/>
    <col min="3857" max="3857" width="23.375" bestFit="1" customWidth="1"/>
    <col min="3858" max="3858" width="18.125" bestFit="1" customWidth="1"/>
    <col min="3859" max="3859" width="18.625" bestFit="1" customWidth="1"/>
    <col min="3860" max="3860" width="16.875" bestFit="1" customWidth="1"/>
    <col min="3861" max="3861" width="10.5" customWidth="1"/>
    <col min="3862" max="3862" width="12.875" customWidth="1"/>
    <col min="3863" max="3863" width="14.5" customWidth="1"/>
    <col min="3864" max="3864" width="13.875" customWidth="1"/>
    <col min="3865" max="3865" width="17.5" customWidth="1"/>
    <col min="3866" max="3866" width="16.375" customWidth="1"/>
    <col min="3867" max="3867" width="20.5" customWidth="1"/>
    <col min="3868" max="3868" width="29.125" bestFit="1" customWidth="1"/>
    <col min="3869" max="3869" width="29.375" bestFit="1" customWidth="1"/>
    <col min="3870" max="3870" width="14.5" bestFit="1" customWidth="1"/>
    <col min="3871" max="3871" width="16.5" bestFit="1" customWidth="1"/>
    <col min="3872" max="3872" width="29.125" bestFit="1" customWidth="1"/>
    <col min="3873" max="3873" width="30.5" bestFit="1" customWidth="1"/>
    <col min="3874" max="3874" width="14.5" bestFit="1" customWidth="1"/>
    <col min="3875" max="3875" width="16.5" bestFit="1" customWidth="1"/>
    <col min="3876" max="3876" width="29.125" bestFit="1" customWidth="1"/>
    <col min="3877" max="3877" width="30.5" bestFit="1" customWidth="1"/>
    <col min="3878" max="3878" width="14.5" bestFit="1" customWidth="1"/>
    <col min="3879" max="3879" width="16.5" bestFit="1" customWidth="1"/>
    <col min="3880" max="3880" width="29.125" bestFit="1" customWidth="1"/>
    <col min="3881" max="3881" width="29.375" bestFit="1" customWidth="1"/>
    <col min="3882" max="3882" width="14.5" bestFit="1" customWidth="1"/>
    <col min="3883" max="3883" width="16.5" bestFit="1" customWidth="1"/>
    <col min="3884" max="3884" width="29.125" bestFit="1" customWidth="1"/>
    <col min="3885" max="3885" width="29.375" bestFit="1" customWidth="1"/>
    <col min="3886" max="4096" width="8.875" customWidth="1"/>
    <col min="4097" max="4097" width="13.125" customWidth="1"/>
    <col min="4098" max="4098" width="14.375" customWidth="1"/>
    <col min="4099" max="4099" width="10.5" customWidth="1"/>
    <col min="4100" max="4100" width="9.625" customWidth="1"/>
    <col min="4101" max="4101" width="12.5" customWidth="1"/>
    <col min="4102" max="4102" width="19.875" customWidth="1"/>
    <col min="4103" max="4104" width="12.5" customWidth="1"/>
    <col min="4105" max="4105" width="11" customWidth="1"/>
    <col min="4106" max="4106" width="14.5" customWidth="1"/>
    <col min="4107" max="4107" width="11" customWidth="1"/>
    <col min="4108" max="4108" width="8.875" customWidth="1"/>
    <col min="4109" max="4109" width="9.5" customWidth="1"/>
    <col min="4110" max="4110" width="16.5" customWidth="1"/>
    <col min="4111" max="4111" width="20.375" bestFit="1" customWidth="1"/>
    <col min="4112" max="4112" width="25.375" bestFit="1" customWidth="1"/>
    <col min="4113" max="4113" width="23.375" bestFit="1" customWidth="1"/>
    <col min="4114" max="4114" width="18.125" bestFit="1" customWidth="1"/>
    <col min="4115" max="4115" width="18.625" bestFit="1" customWidth="1"/>
    <col min="4116" max="4116" width="16.875" bestFit="1" customWidth="1"/>
    <col min="4117" max="4117" width="10.5" customWidth="1"/>
    <col min="4118" max="4118" width="12.875" customWidth="1"/>
    <col min="4119" max="4119" width="14.5" customWidth="1"/>
    <col min="4120" max="4120" width="13.875" customWidth="1"/>
    <col min="4121" max="4121" width="17.5" customWidth="1"/>
    <col min="4122" max="4122" width="16.375" customWidth="1"/>
    <col min="4123" max="4123" width="20.5" customWidth="1"/>
    <col min="4124" max="4124" width="29.125" bestFit="1" customWidth="1"/>
    <col min="4125" max="4125" width="29.375" bestFit="1" customWidth="1"/>
    <col min="4126" max="4126" width="14.5" bestFit="1" customWidth="1"/>
    <col min="4127" max="4127" width="16.5" bestFit="1" customWidth="1"/>
    <col min="4128" max="4128" width="29.125" bestFit="1" customWidth="1"/>
    <col min="4129" max="4129" width="30.5" bestFit="1" customWidth="1"/>
    <col min="4130" max="4130" width="14.5" bestFit="1" customWidth="1"/>
    <col min="4131" max="4131" width="16.5" bestFit="1" customWidth="1"/>
    <col min="4132" max="4132" width="29.125" bestFit="1" customWidth="1"/>
    <col min="4133" max="4133" width="30.5" bestFit="1" customWidth="1"/>
    <col min="4134" max="4134" width="14.5" bestFit="1" customWidth="1"/>
    <col min="4135" max="4135" width="16.5" bestFit="1" customWidth="1"/>
    <col min="4136" max="4136" width="29.125" bestFit="1" customWidth="1"/>
    <col min="4137" max="4137" width="29.375" bestFit="1" customWidth="1"/>
    <col min="4138" max="4138" width="14.5" bestFit="1" customWidth="1"/>
    <col min="4139" max="4139" width="16.5" bestFit="1" customWidth="1"/>
    <col min="4140" max="4140" width="29.125" bestFit="1" customWidth="1"/>
    <col min="4141" max="4141" width="29.375" bestFit="1" customWidth="1"/>
    <col min="4142" max="4352" width="8.875" customWidth="1"/>
    <col min="4353" max="4353" width="13.125" customWidth="1"/>
    <col min="4354" max="4354" width="14.375" customWidth="1"/>
    <col min="4355" max="4355" width="10.5" customWidth="1"/>
    <col min="4356" max="4356" width="9.625" customWidth="1"/>
    <col min="4357" max="4357" width="12.5" customWidth="1"/>
    <col min="4358" max="4358" width="19.875" customWidth="1"/>
    <col min="4359" max="4360" width="12.5" customWidth="1"/>
    <col min="4361" max="4361" width="11" customWidth="1"/>
    <col min="4362" max="4362" width="14.5" customWidth="1"/>
    <col min="4363" max="4363" width="11" customWidth="1"/>
    <col min="4364" max="4364" width="8.875" customWidth="1"/>
    <col min="4365" max="4365" width="9.5" customWidth="1"/>
    <col min="4366" max="4366" width="16.5" customWidth="1"/>
    <col min="4367" max="4367" width="20.375" bestFit="1" customWidth="1"/>
    <col min="4368" max="4368" width="25.375" bestFit="1" customWidth="1"/>
    <col min="4369" max="4369" width="23.375" bestFit="1" customWidth="1"/>
    <col min="4370" max="4370" width="18.125" bestFit="1" customWidth="1"/>
    <col min="4371" max="4371" width="18.625" bestFit="1" customWidth="1"/>
    <col min="4372" max="4372" width="16.875" bestFit="1" customWidth="1"/>
    <col min="4373" max="4373" width="10.5" customWidth="1"/>
    <col min="4374" max="4374" width="12.875" customWidth="1"/>
    <col min="4375" max="4375" width="14.5" customWidth="1"/>
    <col min="4376" max="4376" width="13.875" customWidth="1"/>
    <col min="4377" max="4377" width="17.5" customWidth="1"/>
    <col min="4378" max="4378" width="16.375" customWidth="1"/>
    <col min="4379" max="4379" width="20.5" customWidth="1"/>
    <col min="4380" max="4380" width="29.125" bestFit="1" customWidth="1"/>
    <col min="4381" max="4381" width="29.375" bestFit="1" customWidth="1"/>
    <col min="4382" max="4382" width="14.5" bestFit="1" customWidth="1"/>
    <col min="4383" max="4383" width="16.5" bestFit="1" customWidth="1"/>
    <col min="4384" max="4384" width="29.125" bestFit="1" customWidth="1"/>
    <col min="4385" max="4385" width="30.5" bestFit="1" customWidth="1"/>
    <col min="4386" max="4386" width="14.5" bestFit="1" customWidth="1"/>
    <col min="4387" max="4387" width="16.5" bestFit="1" customWidth="1"/>
    <col min="4388" max="4388" width="29.125" bestFit="1" customWidth="1"/>
    <col min="4389" max="4389" width="30.5" bestFit="1" customWidth="1"/>
    <col min="4390" max="4390" width="14.5" bestFit="1" customWidth="1"/>
    <col min="4391" max="4391" width="16.5" bestFit="1" customWidth="1"/>
    <col min="4392" max="4392" width="29.125" bestFit="1" customWidth="1"/>
    <col min="4393" max="4393" width="29.375" bestFit="1" customWidth="1"/>
    <col min="4394" max="4394" width="14.5" bestFit="1" customWidth="1"/>
    <col min="4395" max="4395" width="16.5" bestFit="1" customWidth="1"/>
    <col min="4396" max="4396" width="29.125" bestFit="1" customWidth="1"/>
    <col min="4397" max="4397" width="29.375" bestFit="1" customWidth="1"/>
    <col min="4398" max="4608" width="8.875" customWidth="1"/>
    <col min="4609" max="4609" width="13.125" customWidth="1"/>
    <col min="4610" max="4610" width="14.375" customWidth="1"/>
    <col min="4611" max="4611" width="10.5" customWidth="1"/>
    <col min="4612" max="4612" width="9.625" customWidth="1"/>
    <col min="4613" max="4613" width="12.5" customWidth="1"/>
    <col min="4614" max="4614" width="19.875" customWidth="1"/>
    <col min="4615" max="4616" width="12.5" customWidth="1"/>
    <col min="4617" max="4617" width="11" customWidth="1"/>
    <col min="4618" max="4618" width="14.5" customWidth="1"/>
    <col min="4619" max="4619" width="11" customWidth="1"/>
    <col min="4620" max="4620" width="8.875" customWidth="1"/>
    <col min="4621" max="4621" width="9.5" customWidth="1"/>
    <col min="4622" max="4622" width="16.5" customWidth="1"/>
    <col min="4623" max="4623" width="20.375" bestFit="1" customWidth="1"/>
    <col min="4624" max="4624" width="25.375" bestFit="1" customWidth="1"/>
    <col min="4625" max="4625" width="23.375" bestFit="1" customWidth="1"/>
    <col min="4626" max="4626" width="18.125" bestFit="1" customWidth="1"/>
    <col min="4627" max="4627" width="18.625" bestFit="1" customWidth="1"/>
    <col min="4628" max="4628" width="16.875" bestFit="1" customWidth="1"/>
    <col min="4629" max="4629" width="10.5" customWidth="1"/>
    <col min="4630" max="4630" width="12.875" customWidth="1"/>
    <col min="4631" max="4631" width="14.5" customWidth="1"/>
    <col min="4632" max="4632" width="13.875" customWidth="1"/>
    <col min="4633" max="4633" width="17.5" customWidth="1"/>
    <col min="4634" max="4634" width="16.375" customWidth="1"/>
    <col min="4635" max="4635" width="20.5" customWidth="1"/>
    <col min="4636" max="4636" width="29.125" bestFit="1" customWidth="1"/>
    <col min="4637" max="4637" width="29.375" bestFit="1" customWidth="1"/>
    <col min="4638" max="4638" width="14.5" bestFit="1" customWidth="1"/>
    <col min="4639" max="4639" width="16.5" bestFit="1" customWidth="1"/>
    <col min="4640" max="4640" width="29.125" bestFit="1" customWidth="1"/>
    <col min="4641" max="4641" width="30.5" bestFit="1" customWidth="1"/>
    <col min="4642" max="4642" width="14.5" bestFit="1" customWidth="1"/>
    <col min="4643" max="4643" width="16.5" bestFit="1" customWidth="1"/>
    <col min="4644" max="4644" width="29.125" bestFit="1" customWidth="1"/>
    <col min="4645" max="4645" width="30.5" bestFit="1" customWidth="1"/>
    <col min="4646" max="4646" width="14.5" bestFit="1" customWidth="1"/>
    <col min="4647" max="4647" width="16.5" bestFit="1" customWidth="1"/>
    <col min="4648" max="4648" width="29.125" bestFit="1" customWidth="1"/>
    <col min="4649" max="4649" width="29.375" bestFit="1" customWidth="1"/>
    <col min="4650" max="4650" width="14.5" bestFit="1" customWidth="1"/>
    <col min="4651" max="4651" width="16.5" bestFit="1" customWidth="1"/>
    <col min="4652" max="4652" width="29.125" bestFit="1" customWidth="1"/>
    <col min="4653" max="4653" width="29.375" bestFit="1" customWidth="1"/>
    <col min="4654" max="4864" width="8.875" customWidth="1"/>
    <col min="4865" max="4865" width="13.125" customWidth="1"/>
    <col min="4866" max="4866" width="14.375" customWidth="1"/>
    <col min="4867" max="4867" width="10.5" customWidth="1"/>
    <col min="4868" max="4868" width="9.625" customWidth="1"/>
    <col min="4869" max="4869" width="12.5" customWidth="1"/>
    <col min="4870" max="4870" width="19.875" customWidth="1"/>
    <col min="4871" max="4872" width="12.5" customWidth="1"/>
    <col min="4873" max="4873" width="11" customWidth="1"/>
    <col min="4874" max="4874" width="14.5" customWidth="1"/>
    <col min="4875" max="4875" width="11" customWidth="1"/>
    <col min="4876" max="4876" width="8.875" customWidth="1"/>
    <col min="4877" max="4877" width="9.5" customWidth="1"/>
    <col min="4878" max="4878" width="16.5" customWidth="1"/>
    <col min="4879" max="4879" width="20.375" bestFit="1" customWidth="1"/>
    <col min="4880" max="4880" width="25.375" bestFit="1" customWidth="1"/>
    <col min="4881" max="4881" width="23.375" bestFit="1" customWidth="1"/>
    <col min="4882" max="4882" width="18.125" bestFit="1" customWidth="1"/>
    <col min="4883" max="4883" width="18.625" bestFit="1" customWidth="1"/>
    <col min="4884" max="4884" width="16.875" bestFit="1" customWidth="1"/>
    <col min="4885" max="4885" width="10.5" customWidth="1"/>
    <col min="4886" max="4886" width="12.875" customWidth="1"/>
    <col min="4887" max="4887" width="14.5" customWidth="1"/>
    <col min="4888" max="4888" width="13.875" customWidth="1"/>
    <col min="4889" max="4889" width="17.5" customWidth="1"/>
    <col min="4890" max="4890" width="16.375" customWidth="1"/>
    <col min="4891" max="4891" width="20.5" customWidth="1"/>
    <col min="4892" max="4892" width="29.125" bestFit="1" customWidth="1"/>
    <col min="4893" max="4893" width="29.375" bestFit="1" customWidth="1"/>
    <col min="4894" max="4894" width="14.5" bestFit="1" customWidth="1"/>
    <col min="4895" max="4895" width="16.5" bestFit="1" customWidth="1"/>
    <col min="4896" max="4896" width="29.125" bestFit="1" customWidth="1"/>
    <col min="4897" max="4897" width="30.5" bestFit="1" customWidth="1"/>
    <col min="4898" max="4898" width="14.5" bestFit="1" customWidth="1"/>
    <col min="4899" max="4899" width="16.5" bestFit="1" customWidth="1"/>
    <col min="4900" max="4900" width="29.125" bestFit="1" customWidth="1"/>
    <col min="4901" max="4901" width="30.5" bestFit="1" customWidth="1"/>
    <col min="4902" max="4902" width="14.5" bestFit="1" customWidth="1"/>
    <col min="4903" max="4903" width="16.5" bestFit="1" customWidth="1"/>
    <col min="4904" max="4904" width="29.125" bestFit="1" customWidth="1"/>
    <col min="4905" max="4905" width="29.375" bestFit="1" customWidth="1"/>
    <col min="4906" max="4906" width="14.5" bestFit="1" customWidth="1"/>
    <col min="4907" max="4907" width="16.5" bestFit="1" customWidth="1"/>
    <col min="4908" max="4908" width="29.125" bestFit="1" customWidth="1"/>
    <col min="4909" max="4909" width="29.375" bestFit="1" customWidth="1"/>
    <col min="4910" max="5120" width="8.875" customWidth="1"/>
    <col min="5121" max="5121" width="13.125" customWidth="1"/>
    <col min="5122" max="5122" width="14.375" customWidth="1"/>
    <col min="5123" max="5123" width="10.5" customWidth="1"/>
    <col min="5124" max="5124" width="9.625" customWidth="1"/>
    <col min="5125" max="5125" width="12.5" customWidth="1"/>
    <col min="5126" max="5126" width="19.875" customWidth="1"/>
    <col min="5127" max="5128" width="12.5" customWidth="1"/>
    <col min="5129" max="5129" width="11" customWidth="1"/>
    <col min="5130" max="5130" width="14.5" customWidth="1"/>
    <col min="5131" max="5131" width="11" customWidth="1"/>
    <col min="5132" max="5132" width="8.875" customWidth="1"/>
    <col min="5133" max="5133" width="9.5" customWidth="1"/>
    <col min="5134" max="5134" width="16.5" customWidth="1"/>
    <col min="5135" max="5135" width="20.375" bestFit="1" customWidth="1"/>
    <col min="5136" max="5136" width="25.375" bestFit="1" customWidth="1"/>
    <col min="5137" max="5137" width="23.375" bestFit="1" customWidth="1"/>
    <col min="5138" max="5138" width="18.125" bestFit="1" customWidth="1"/>
    <col min="5139" max="5139" width="18.625" bestFit="1" customWidth="1"/>
    <col min="5140" max="5140" width="16.875" bestFit="1" customWidth="1"/>
    <col min="5141" max="5141" width="10.5" customWidth="1"/>
    <col min="5142" max="5142" width="12.875" customWidth="1"/>
    <col min="5143" max="5143" width="14.5" customWidth="1"/>
    <col min="5144" max="5144" width="13.875" customWidth="1"/>
    <col min="5145" max="5145" width="17.5" customWidth="1"/>
    <col min="5146" max="5146" width="16.375" customWidth="1"/>
    <col min="5147" max="5147" width="20.5" customWidth="1"/>
    <col min="5148" max="5148" width="29.125" bestFit="1" customWidth="1"/>
    <col min="5149" max="5149" width="29.375" bestFit="1" customWidth="1"/>
    <col min="5150" max="5150" width="14.5" bestFit="1" customWidth="1"/>
    <col min="5151" max="5151" width="16.5" bestFit="1" customWidth="1"/>
    <col min="5152" max="5152" width="29.125" bestFit="1" customWidth="1"/>
    <col min="5153" max="5153" width="30.5" bestFit="1" customWidth="1"/>
    <col min="5154" max="5154" width="14.5" bestFit="1" customWidth="1"/>
    <col min="5155" max="5155" width="16.5" bestFit="1" customWidth="1"/>
    <col min="5156" max="5156" width="29.125" bestFit="1" customWidth="1"/>
    <col min="5157" max="5157" width="30.5" bestFit="1" customWidth="1"/>
    <col min="5158" max="5158" width="14.5" bestFit="1" customWidth="1"/>
    <col min="5159" max="5159" width="16.5" bestFit="1" customWidth="1"/>
    <col min="5160" max="5160" width="29.125" bestFit="1" customWidth="1"/>
    <col min="5161" max="5161" width="29.375" bestFit="1" customWidth="1"/>
    <col min="5162" max="5162" width="14.5" bestFit="1" customWidth="1"/>
    <col min="5163" max="5163" width="16.5" bestFit="1" customWidth="1"/>
    <col min="5164" max="5164" width="29.125" bestFit="1" customWidth="1"/>
    <col min="5165" max="5165" width="29.375" bestFit="1" customWidth="1"/>
    <col min="5166" max="5376" width="8.875" customWidth="1"/>
    <col min="5377" max="5377" width="13.125" customWidth="1"/>
    <col min="5378" max="5378" width="14.375" customWidth="1"/>
    <col min="5379" max="5379" width="10.5" customWidth="1"/>
    <col min="5380" max="5380" width="9.625" customWidth="1"/>
    <col min="5381" max="5381" width="12.5" customWidth="1"/>
    <col min="5382" max="5382" width="19.875" customWidth="1"/>
    <col min="5383" max="5384" width="12.5" customWidth="1"/>
    <col min="5385" max="5385" width="11" customWidth="1"/>
    <col min="5386" max="5386" width="14.5" customWidth="1"/>
    <col min="5387" max="5387" width="11" customWidth="1"/>
    <col min="5388" max="5388" width="8.875" customWidth="1"/>
    <col min="5389" max="5389" width="9.5" customWidth="1"/>
    <col min="5390" max="5390" width="16.5" customWidth="1"/>
    <col min="5391" max="5391" width="20.375" bestFit="1" customWidth="1"/>
    <col min="5392" max="5392" width="25.375" bestFit="1" customWidth="1"/>
    <col min="5393" max="5393" width="23.375" bestFit="1" customWidth="1"/>
    <col min="5394" max="5394" width="18.125" bestFit="1" customWidth="1"/>
    <col min="5395" max="5395" width="18.625" bestFit="1" customWidth="1"/>
    <col min="5396" max="5396" width="16.875" bestFit="1" customWidth="1"/>
    <col min="5397" max="5397" width="10.5" customWidth="1"/>
    <col min="5398" max="5398" width="12.875" customWidth="1"/>
    <col min="5399" max="5399" width="14.5" customWidth="1"/>
    <col min="5400" max="5400" width="13.875" customWidth="1"/>
    <col min="5401" max="5401" width="17.5" customWidth="1"/>
    <col min="5402" max="5402" width="16.375" customWidth="1"/>
    <col min="5403" max="5403" width="20.5" customWidth="1"/>
    <col min="5404" max="5404" width="29.125" bestFit="1" customWidth="1"/>
    <col min="5405" max="5405" width="29.375" bestFit="1" customWidth="1"/>
    <col min="5406" max="5406" width="14.5" bestFit="1" customWidth="1"/>
    <col min="5407" max="5407" width="16.5" bestFit="1" customWidth="1"/>
    <col min="5408" max="5408" width="29.125" bestFit="1" customWidth="1"/>
    <col min="5409" max="5409" width="30.5" bestFit="1" customWidth="1"/>
    <col min="5410" max="5410" width="14.5" bestFit="1" customWidth="1"/>
    <col min="5411" max="5411" width="16.5" bestFit="1" customWidth="1"/>
    <col min="5412" max="5412" width="29.125" bestFit="1" customWidth="1"/>
    <col min="5413" max="5413" width="30.5" bestFit="1" customWidth="1"/>
    <col min="5414" max="5414" width="14.5" bestFit="1" customWidth="1"/>
    <col min="5415" max="5415" width="16.5" bestFit="1" customWidth="1"/>
    <col min="5416" max="5416" width="29.125" bestFit="1" customWidth="1"/>
    <col min="5417" max="5417" width="29.375" bestFit="1" customWidth="1"/>
    <col min="5418" max="5418" width="14.5" bestFit="1" customWidth="1"/>
    <col min="5419" max="5419" width="16.5" bestFit="1" customWidth="1"/>
    <col min="5420" max="5420" width="29.125" bestFit="1" customWidth="1"/>
    <col min="5421" max="5421" width="29.375" bestFit="1" customWidth="1"/>
    <col min="5422" max="5632" width="8.875" customWidth="1"/>
    <col min="5633" max="5633" width="13.125" customWidth="1"/>
    <col min="5634" max="5634" width="14.375" customWidth="1"/>
    <col min="5635" max="5635" width="10.5" customWidth="1"/>
    <col min="5636" max="5636" width="9.625" customWidth="1"/>
    <col min="5637" max="5637" width="12.5" customWidth="1"/>
    <col min="5638" max="5638" width="19.875" customWidth="1"/>
    <col min="5639" max="5640" width="12.5" customWidth="1"/>
    <col min="5641" max="5641" width="11" customWidth="1"/>
    <col min="5642" max="5642" width="14.5" customWidth="1"/>
    <col min="5643" max="5643" width="11" customWidth="1"/>
    <col min="5644" max="5644" width="8.875" customWidth="1"/>
    <col min="5645" max="5645" width="9.5" customWidth="1"/>
    <col min="5646" max="5646" width="16.5" customWidth="1"/>
    <col min="5647" max="5647" width="20.375" bestFit="1" customWidth="1"/>
    <col min="5648" max="5648" width="25.375" bestFit="1" customWidth="1"/>
    <col min="5649" max="5649" width="23.375" bestFit="1" customWidth="1"/>
    <col min="5650" max="5650" width="18.125" bestFit="1" customWidth="1"/>
    <col min="5651" max="5651" width="18.625" bestFit="1" customWidth="1"/>
    <col min="5652" max="5652" width="16.875" bestFit="1" customWidth="1"/>
    <col min="5653" max="5653" width="10.5" customWidth="1"/>
    <col min="5654" max="5654" width="12.875" customWidth="1"/>
    <col min="5655" max="5655" width="14.5" customWidth="1"/>
    <col min="5656" max="5656" width="13.875" customWidth="1"/>
    <col min="5657" max="5657" width="17.5" customWidth="1"/>
    <col min="5658" max="5658" width="16.375" customWidth="1"/>
    <col min="5659" max="5659" width="20.5" customWidth="1"/>
    <col min="5660" max="5660" width="29.125" bestFit="1" customWidth="1"/>
    <col min="5661" max="5661" width="29.375" bestFit="1" customWidth="1"/>
    <col min="5662" max="5662" width="14.5" bestFit="1" customWidth="1"/>
    <col min="5663" max="5663" width="16.5" bestFit="1" customWidth="1"/>
    <col min="5664" max="5664" width="29.125" bestFit="1" customWidth="1"/>
    <col min="5665" max="5665" width="30.5" bestFit="1" customWidth="1"/>
    <col min="5666" max="5666" width="14.5" bestFit="1" customWidth="1"/>
    <col min="5667" max="5667" width="16.5" bestFit="1" customWidth="1"/>
    <col min="5668" max="5668" width="29.125" bestFit="1" customWidth="1"/>
    <col min="5669" max="5669" width="30.5" bestFit="1" customWidth="1"/>
    <col min="5670" max="5670" width="14.5" bestFit="1" customWidth="1"/>
    <col min="5671" max="5671" width="16.5" bestFit="1" customWidth="1"/>
    <col min="5672" max="5672" width="29.125" bestFit="1" customWidth="1"/>
    <col min="5673" max="5673" width="29.375" bestFit="1" customWidth="1"/>
    <col min="5674" max="5674" width="14.5" bestFit="1" customWidth="1"/>
    <col min="5675" max="5675" width="16.5" bestFit="1" customWidth="1"/>
    <col min="5676" max="5676" width="29.125" bestFit="1" customWidth="1"/>
    <col min="5677" max="5677" width="29.375" bestFit="1" customWidth="1"/>
    <col min="5678" max="5888" width="8.875" customWidth="1"/>
    <col min="5889" max="5889" width="13.125" customWidth="1"/>
    <col min="5890" max="5890" width="14.375" customWidth="1"/>
    <col min="5891" max="5891" width="10.5" customWidth="1"/>
    <col min="5892" max="5892" width="9.625" customWidth="1"/>
    <col min="5893" max="5893" width="12.5" customWidth="1"/>
    <col min="5894" max="5894" width="19.875" customWidth="1"/>
    <col min="5895" max="5896" width="12.5" customWidth="1"/>
    <col min="5897" max="5897" width="11" customWidth="1"/>
    <col min="5898" max="5898" width="14.5" customWidth="1"/>
    <col min="5899" max="5899" width="11" customWidth="1"/>
    <col min="5900" max="5900" width="8.875" customWidth="1"/>
    <col min="5901" max="5901" width="9.5" customWidth="1"/>
    <col min="5902" max="5902" width="16.5" customWidth="1"/>
    <col min="5903" max="5903" width="20.375" bestFit="1" customWidth="1"/>
    <col min="5904" max="5904" width="25.375" bestFit="1" customWidth="1"/>
    <col min="5905" max="5905" width="23.375" bestFit="1" customWidth="1"/>
    <col min="5906" max="5906" width="18.125" bestFit="1" customWidth="1"/>
    <col min="5907" max="5907" width="18.625" bestFit="1" customWidth="1"/>
    <col min="5908" max="5908" width="16.875" bestFit="1" customWidth="1"/>
    <col min="5909" max="5909" width="10.5" customWidth="1"/>
    <col min="5910" max="5910" width="12.875" customWidth="1"/>
    <col min="5911" max="5911" width="14.5" customWidth="1"/>
    <col min="5912" max="5912" width="13.875" customWidth="1"/>
    <col min="5913" max="5913" width="17.5" customWidth="1"/>
    <col min="5914" max="5914" width="16.375" customWidth="1"/>
    <col min="5915" max="5915" width="20.5" customWidth="1"/>
    <col min="5916" max="5916" width="29.125" bestFit="1" customWidth="1"/>
    <col min="5917" max="5917" width="29.375" bestFit="1" customWidth="1"/>
    <col min="5918" max="5918" width="14.5" bestFit="1" customWidth="1"/>
    <col min="5919" max="5919" width="16.5" bestFit="1" customWidth="1"/>
    <col min="5920" max="5920" width="29.125" bestFit="1" customWidth="1"/>
    <col min="5921" max="5921" width="30.5" bestFit="1" customWidth="1"/>
    <col min="5922" max="5922" width="14.5" bestFit="1" customWidth="1"/>
    <col min="5923" max="5923" width="16.5" bestFit="1" customWidth="1"/>
    <col min="5924" max="5924" width="29.125" bestFit="1" customWidth="1"/>
    <col min="5925" max="5925" width="30.5" bestFit="1" customWidth="1"/>
    <col min="5926" max="5926" width="14.5" bestFit="1" customWidth="1"/>
    <col min="5927" max="5927" width="16.5" bestFit="1" customWidth="1"/>
    <col min="5928" max="5928" width="29.125" bestFit="1" customWidth="1"/>
    <col min="5929" max="5929" width="29.375" bestFit="1" customWidth="1"/>
    <col min="5930" max="5930" width="14.5" bestFit="1" customWidth="1"/>
    <col min="5931" max="5931" width="16.5" bestFit="1" customWidth="1"/>
    <col min="5932" max="5932" width="29.125" bestFit="1" customWidth="1"/>
    <col min="5933" max="5933" width="29.375" bestFit="1" customWidth="1"/>
    <col min="5934" max="6144" width="8.875" customWidth="1"/>
    <col min="6145" max="6145" width="13.125" customWidth="1"/>
    <col min="6146" max="6146" width="14.375" customWidth="1"/>
    <col min="6147" max="6147" width="10.5" customWidth="1"/>
    <col min="6148" max="6148" width="9.625" customWidth="1"/>
    <col min="6149" max="6149" width="12.5" customWidth="1"/>
    <col min="6150" max="6150" width="19.875" customWidth="1"/>
    <col min="6151" max="6152" width="12.5" customWidth="1"/>
    <col min="6153" max="6153" width="11" customWidth="1"/>
    <col min="6154" max="6154" width="14.5" customWidth="1"/>
    <col min="6155" max="6155" width="11" customWidth="1"/>
    <col min="6156" max="6156" width="8.875" customWidth="1"/>
    <col min="6157" max="6157" width="9.5" customWidth="1"/>
    <col min="6158" max="6158" width="16.5" customWidth="1"/>
    <col min="6159" max="6159" width="20.375" bestFit="1" customWidth="1"/>
    <col min="6160" max="6160" width="25.375" bestFit="1" customWidth="1"/>
    <col min="6161" max="6161" width="23.375" bestFit="1" customWidth="1"/>
    <col min="6162" max="6162" width="18.125" bestFit="1" customWidth="1"/>
    <col min="6163" max="6163" width="18.625" bestFit="1" customWidth="1"/>
    <col min="6164" max="6164" width="16.875" bestFit="1" customWidth="1"/>
    <col min="6165" max="6165" width="10.5" customWidth="1"/>
    <col min="6166" max="6166" width="12.875" customWidth="1"/>
    <col min="6167" max="6167" width="14.5" customWidth="1"/>
    <col min="6168" max="6168" width="13.875" customWidth="1"/>
    <col min="6169" max="6169" width="17.5" customWidth="1"/>
    <col min="6170" max="6170" width="16.375" customWidth="1"/>
    <col min="6171" max="6171" width="20.5" customWidth="1"/>
    <col min="6172" max="6172" width="29.125" bestFit="1" customWidth="1"/>
    <col min="6173" max="6173" width="29.375" bestFit="1" customWidth="1"/>
    <col min="6174" max="6174" width="14.5" bestFit="1" customWidth="1"/>
    <col min="6175" max="6175" width="16.5" bestFit="1" customWidth="1"/>
    <col min="6176" max="6176" width="29.125" bestFit="1" customWidth="1"/>
    <col min="6177" max="6177" width="30.5" bestFit="1" customWidth="1"/>
    <col min="6178" max="6178" width="14.5" bestFit="1" customWidth="1"/>
    <col min="6179" max="6179" width="16.5" bestFit="1" customWidth="1"/>
    <col min="6180" max="6180" width="29.125" bestFit="1" customWidth="1"/>
    <col min="6181" max="6181" width="30.5" bestFit="1" customWidth="1"/>
    <col min="6182" max="6182" width="14.5" bestFit="1" customWidth="1"/>
    <col min="6183" max="6183" width="16.5" bestFit="1" customWidth="1"/>
    <col min="6184" max="6184" width="29.125" bestFit="1" customWidth="1"/>
    <col min="6185" max="6185" width="29.375" bestFit="1" customWidth="1"/>
    <col min="6186" max="6186" width="14.5" bestFit="1" customWidth="1"/>
    <col min="6187" max="6187" width="16.5" bestFit="1" customWidth="1"/>
    <col min="6188" max="6188" width="29.125" bestFit="1" customWidth="1"/>
    <col min="6189" max="6189" width="29.375" bestFit="1" customWidth="1"/>
    <col min="6190" max="6400" width="8.875" customWidth="1"/>
    <col min="6401" max="6401" width="13.125" customWidth="1"/>
    <col min="6402" max="6402" width="14.375" customWidth="1"/>
    <col min="6403" max="6403" width="10.5" customWidth="1"/>
    <col min="6404" max="6404" width="9.625" customWidth="1"/>
    <col min="6405" max="6405" width="12.5" customWidth="1"/>
    <col min="6406" max="6406" width="19.875" customWidth="1"/>
    <col min="6407" max="6408" width="12.5" customWidth="1"/>
    <col min="6409" max="6409" width="11" customWidth="1"/>
    <col min="6410" max="6410" width="14.5" customWidth="1"/>
    <col min="6411" max="6411" width="11" customWidth="1"/>
    <col min="6412" max="6412" width="8.875" customWidth="1"/>
    <col min="6413" max="6413" width="9.5" customWidth="1"/>
    <col min="6414" max="6414" width="16.5" customWidth="1"/>
    <col min="6415" max="6415" width="20.375" bestFit="1" customWidth="1"/>
    <col min="6416" max="6416" width="25.375" bestFit="1" customWidth="1"/>
    <col min="6417" max="6417" width="23.375" bestFit="1" customWidth="1"/>
    <col min="6418" max="6418" width="18.125" bestFit="1" customWidth="1"/>
    <col min="6419" max="6419" width="18.625" bestFit="1" customWidth="1"/>
    <col min="6420" max="6420" width="16.875" bestFit="1" customWidth="1"/>
    <col min="6421" max="6421" width="10.5" customWidth="1"/>
    <col min="6422" max="6422" width="12.875" customWidth="1"/>
    <col min="6423" max="6423" width="14.5" customWidth="1"/>
    <col min="6424" max="6424" width="13.875" customWidth="1"/>
    <col min="6425" max="6425" width="17.5" customWidth="1"/>
    <col min="6426" max="6426" width="16.375" customWidth="1"/>
    <col min="6427" max="6427" width="20.5" customWidth="1"/>
    <col min="6428" max="6428" width="29.125" bestFit="1" customWidth="1"/>
    <col min="6429" max="6429" width="29.375" bestFit="1" customWidth="1"/>
    <col min="6430" max="6430" width="14.5" bestFit="1" customWidth="1"/>
    <col min="6431" max="6431" width="16.5" bestFit="1" customWidth="1"/>
    <col min="6432" max="6432" width="29.125" bestFit="1" customWidth="1"/>
    <col min="6433" max="6433" width="30.5" bestFit="1" customWidth="1"/>
    <col min="6434" max="6434" width="14.5" bestFit="1" customWidth="1"/>
    <col min="6435" max="6435" width="16.5" bestFit="1" customWidth="1"/>
    <col min="6436" max="6436" width="29.125" bestFit="1" customWidth="1"/>
    <col min="6437" max="6437" width="30.5" bestFit="1" customWidth="1"/>
    <col min="6438" max="6438" width="14.5" bestFit="1" customWidth="1"/>
    <col min="6439" max="6439" width="16.5" bestFit="1" customWidth="1"/>
    <col min="6440" max="6440" width="29.125" bestFit="1" customWidth="1"/>
    <col min="6441" max="6441" width="29.375" bestFit="1" customWidth="1"/>
    <col min="6442" max="6442" width="14.5" bestFit="1" customWidth="1"/>
    <col min="6443" max="6443" width="16.5" bestFit="1" customWidth="1"/>
    <col min="6444" max="6444" width="29.125" bestFit="1" customWidth="1"/>
    <col min="6445" max="6445" width="29.375" bestFit="1" customWidth="1"/>
    <col min="6446" max="6656" width="8.875" customWidth="1"/>
    <col min="6657" max="6657" width="13.125" customWidth="1"/>
    <col min="6658" max="6658" width="14.375" customWidth="1"/>
    <col min="6659" max="6659" width="10.5" customWidth="1"/>
    <col min="6660" max="6660" width="9.625" customWidth="1"/>
    <col min="6661" max="6661" width="12.5" customWidth="1"/>
    <col min="6662" max="6662" width="19.875" customWidth="1"/>
    <col min="6663" max="6664" width="12.5" customWidth="1"/>
    <col min="6665" max="6665" width="11" customWidth="1"/>
    <col min="6666" max="6666" width="14.5" customWidth="1"/>
    <col min="6667" max="6667" width="11" customWidth="1"/>
    <col min="6668" max="6668" width="8.875" customWidth="1"/>
    <col min="6669" max="6669" width="9.5" customWidth="1"/>
    <col min="6670" max="6670" width="16.5" customWidth="1"/>
    <col min="6671" max="6671" width="20.375" bestFit="1" customWidth="1"/>
    <col min="6672" max="6672" width="25.375" bestFit="1" customWidth="1"/>
    <col min="6673" max="6673" width="23.375" bestFit="1" customWidth="1"/>
    <col min="6674" max="6674" width="18.125" bestFit="1" customWidth="1"/>
    <col min="6675" max="6675" width="18.625" bestFit="1" customWidth="1"/>
    <col min="6676" max="6676" width="16.875" bestFit="1" customWidth="1"/>
    <col min="6677" max="6677" width="10.5" customWidth="1"/>
    <col min="6678" max="6678" width="12.875" customWidth="1"/>
    <col min="6679" max="6679" width="14.5" customWidth="1"/>
    <col min="6680" max="6680" width="13.875" customWidth="1"/>
    <col min="6681" max="6681" width="17.5" customWidth="1"/>
    <col min="6682" max="6682" width="16.375" customWidth="1"/>
    <col min="6683" max="6683" width="20.5" customWidth="1"/>
    <col min="6684" max="6684" width="29.125" bestFit="1" customWidth="1"/>
    <col min="6685" max="6685" width="29.375" bestFit="1" customWidth="1"/>
    <col min="6686" max="6686" width="14.5" bestFit="1" customWidth="1"/>
    <col min="6687" max="6687" width="16.5" bestFit="1" customWidth="1"/>
    <col min="6688" max="6688" width="29.125" bestFit="1" customWidth="1"/>
    <col min="6689" max="6689" width="30.5" bestFit="1" customWidth="1"/>
    <col min="6690" max="6690" width="14.5" bestFit="1" customWidth="1"/>
    <col min="6691" max="6691" width="16.5" bestFit="1" customWidth="1"/>
    <col min="6692" max="6692" width="29.125" bestFit="1" customWidth="1"/>
    <col min="6693" max="6693" width="30.5" bestFit="1" customWidth="1"/>
    <col min="6694" max="6694" width="14.5" bestFit="1" customWidth="1"/>
    <col min="6695" max="6695" width="16.5" bestFit="1" customWidth="1"/>
    <col min="6696" max="6696" width="29.125" bestFit="1" customWidth="1"/>
    <col min="6697" max="6697" width="29.375" bestFit="1" customWidth="1"/>
    <col min="6698" max="6698" width="14.5" bestFit="1" customWidth="1"/>
    <col min="6699" max="6699" width="16.5" bestFit="1" customWidth="1"/>
    <col min="6700" max="6700" width="29.125" bestFit="1" customWidth="1"/>
    <col min="6701" max="6701" width="29.375" bestFit="1" customWidth="1"/>
    <col min="6702" max="6912" width="8.875" customWidth="1"/>
    <col min="6913" max="6913" width="13.125" customWidth="1"/>
    <col min="6914" max="6914" width="14.375" customWidth="1"/>
    <col min="6915" max="6915" width="10.5" customWidth="1"/>
    <col min="6916" max="6916" width="9.625" customWidth="1"/>
    <col min="6917" max="6917" width="12.5" customWidth="1"/>
    <col min="6918" max="6918" width="19.875" customWidth="1"/>
    <col min="6919" max="6920" width="12.5" customWidth="1"/>
    <col min="6921" max="6921" width="11" customWidth="1"/>
    <col min="6922" max="6922" width="14.5" customWidth="1"/>
    <col min="6923" max="6923" width="11" customWidth="1"/>
    <col min="6924" max="6924" width="8.875" customWidth="1"/>
    <col min="6925" max="6925" width="9.5" customWidth="1"/>
    <col min="6926" max="6926" width="16.5" customWidth="1"/>
    <col min="6927" max="6927" width="20.375" bestFit="1" customWidth="1"/>
    <col min="6928" max="6928" width="25.375" bestFit="1" customWidth="1"/>
    <col min="6929" max="6929" width="23.375" bestFit="1" customWidth="1"/>
    <col min="6930" max="6930" width="18.125" bestFit="1" customWidth="1"/>
    <col min="6931" max="6931" width="18.625" bestFit="1" customWidth="1"/>
    <col min="6932" max="6932" width="16.875" bestFit="1" customWidth="1"/>
    <col min="6933" max="6933" width="10.5" customWidth="1"/>
    <col min="6934" max="6934" width="12.875" customWidth="1"/>
    <col min="6935" max="6935" width="14.5" customWidth="1"/>
    <col min="6936" max="6936" width="13.875" customWidth="1"/>
    <col min="6937" max="6937" width="17.5" customWidth="1"/>
    <col min="6938" max="6938" width="16.375" customWidth="1"/>
    <col min="6939" max="6939" width="20.5" customWidth="1"/>
    <col min="6940" max="6940" width="29.125" bestFit="1" customWidth="1"/>
    <col min="6941" max="6941" width="29.375" bestFit="1" customWidth="1"/>
    <col min="6942" max="6942" width="14.5" bestFit="1" customWidth="1"/>
    <col min="6943" max="6943" width="16.5" bestFit="1" customWidth="1"/>
    <col min="6944" max="6944" width="29.125" bestFit="1" customWidth="1"/>
    <col min="6945" max="6945" width="30.5" bestFit="1" customWidth="1"/>
    <col min="6946" max="6946" width="14.5" bestFit="1" customWidth="1"/>
    <col min="6947" max="6947" width="16.5" bestFit="1" customWidth="1"/>
    <col min="6948" max="6948" width="29.125" bestFit="1" customWidth="1"/>
    <col min="6949" max="6949" width="30.5" bestFit="1" customWidth="1"/>
    <col min="6950" max="6950" width="14.5" bestFit="1" customWidth="1"/>
    <col min="6951" max="6951" width="16.5" bestFit="1" customWidth="1"/>
    <col min="6952" max="6952" width="29.125" bestFit="1" customWidth="1"/>
    <col min="6953" max="6953" width="29.375" bestFit="1" customWidth="1"/>
    <col min="6954" max="6954" width="14.5" bestFit="1" customWidth="1"/>
    <col min="6955" max="6955" width="16.5" bestFit="1" customWidth="1"/>
    <col min="6956" max="6956" width="29.125" bestFit="1" customWidth="1"/>
    <col min="6957" max="6957" width="29.375" bestFit="1" customWidth="1"/>
    <col min="6958" max="7168" width="8.875" customWidth="1"/>
    <col min="7169" max="7169" width="13.125" customWidth="1"/>
    <col min="7170" max="7170" width="14.375" customWidth="1"/>
    <col min="7171" max="7171" width="10.5" customWidth="1"/>
    <col min="7172" max="7172" width="9.625" customWidth="1"/>
    <col min="7173" max="7173" width="12.5" customWidth="1"/>
    <col min="7174" max="7174" width="19.875" customWidth="1"/>
    <col min="7175" max="7176" width="12.5" customWidth="1"/>
    <col min="7177" max="7177" width="11" customWidth="1"/>
    <col min="7178" max="7178" width="14.5" customWidth="1"/>
    <col min="7179" max="7179" width="11" customWidth="1"/>
    <col min="7180" max="7180" width="8.875" customWidth="1"/>
    <col min="7181" max="7181" width="9.5" customWidth="1"/>
    <col min="7182" max="7182" width="16.5" customWidth="1"/>
    <col min="7183" max="7183" width="20.375" bestFit="1" customWidth="1"/>
    <col min="7184" max="7184" width="25.375" bestFit="1" customWidth="1"/>
    <col min="7185" max="7185" width="23.375" bestFit="1" customWidth="1"/>
    <col min="7186" max="7186" width="18.125" bestFit="1" customWidth="1"/>
    <col min="7187" max="7187" width="18.625" bestFit="1" customWidth="1"/>
    <col min="7188" max="7188" width="16.875" bestFit="1" customWidth="1"/>
    <col min="7189" max="7189" width="10.5" customWidth="1"/>
    <col min="7190" max="7190" width="12.875" customWidth="1"/>
    <col min="7191" max="7191" width="14.5" customWidth="1"/>
    <col min="7192" max="7192" width="13.875" customWidth="1"/>
    <col min="7193" max="7193" width="17.5" customWidth="1"/>
    <col min="7194" max="7194" width="16.375" customWidth="1"/>
    <col min="7195" max="7195" width="20.5" customWidth="1"/>
    <col min="7196" max="7196" width="29.125" bestFit="1" customWidth="1"/>
    <col min="7197" max="7197" width="29.375" bestFit="1" customWidth="1"/>
    <col min="7198" max="7198" width="14.5" bestFit="1" customWidth="1"/>
    <col min="7199" max="7199" width="16.5" bestFit="1" customWidth="1"/>
    <col min="7200" max="7200" width="29.125" bestFit="1" customWidth="1"/>
    <col min="7201" max="7201" width="30.5" bestFit="1" customWidth="1"/>
    <col min="7202" max="7202" width="14.5" bestFit="1" customWidth="1"/>
    <col min="7203" max="7203" width="16.5" bestFit="1" customWidth="1"/>
    <col min="7204" max="7204" width="29.125" bestFit="1" customWidth="1"/>
    <col min="7205" max="7205" width="30.5" bestFit="1" customWidth="1"/>
    <col min="7206" max="7206" width="14.5" bestFit="1" customWidth="1"/>
    <col min="7207" max="7207" width="16.5" bestFit="1" customWidth="1"/>
    <col min="7208" max="7208" width="29.125" bestFit="1" customWidth="1"/>
    <col min="7209" max="7209" width="29.375" bestFit="1" customWidth="1"/>
    <col min="7210" max="7210" width="14.5" bestFit="1" customWidth="1"/>
    <col min="7211" max="7211" width="16.5" bestFit="1" customWidth="1"/>
    <col min="7212" max="7212" width="29.125" bestFit="1" customWidth="1"/>
    <col min="7213" max="7213" width="29.375" bestFit="1" customWidth="1"/>
    <col min="7214" max="7424" width="8.875" customWidth="1"/>
    <col min="7425" max="7425" width="13.125" customWidth="1"/>
    <col min="7426" max="7426" width="14.375" customWidth="1"/>
    <col min="7427" max="7427" width="10.5" customWidth="1"/>
    <col min="7428" max="7428" width="9.625" customWidth="1"/>
    <col min="7429" max="7429" width="12.5" customWidth="1"/>
    <col min="7430" max="7430" width="19.875" customWidth="1"/>
    <col min="7431" max="7432" width="12.5" customWidth="1"/>
    <col min="7433" max="7433" width="11" customWidth="1"/>
    <col min="7434" max="7434" width="14.5" customWidth="1"/>
    <col min="7435" max="7435" width="11" customWidth="1"/>
    <col min="7436" max="7436" width="8.875" customWidth="1"/>
    <col min="7437" max="7437" width="9.5" customWidth="1"/>
    <col min="7438" max="7438" width="16.5" customWidth="1"/>
    <col min="7439" max="7439" width="20.375" bestFit="1" customWidth="1"/>
    <col min="7440" max="7440" width="25.375" bestFit="1" customWidth="1"/>
    <col min="7441" max="7441" width="23.375" bestFit="1" customWidth="1"/>
    <col min="7442" max="7442" width="18.125" bestFit="1" customWidth="1"/>
    <col min="7443" max="7443" width="18.625" bestFit="1" customWidth="1"/>
    <col min="7444" max="7444" width="16.875" bestFit="1" customWidth="1"/>
    <col min="7445" max="7445" width="10.5" customWidth="1"/>
    <col min="7446" max="7446" width="12.875" customWidth="1"/>
    <col min="7447" max="7447" width="14.5" customWidth="1"/>
    <col min="7448" max="7448" width="13.875" customWidth="1"/>
    <col min="7449" max="7449" width="17.5" customWidth="1"/>
    <col min="7450" max="7450" width="16.375" customWidth="1"/>
    <col min="7451" max="7451" width="20.5" customWidth="1"/>
    <col min="7452" max="7452" width="29.125" bestFit="1" customWidth="1"/>
    <col min="7453" max="7453" width="29.375" bestFit="1" customWidth="1"/>
    <col min="7454" max="7454" width="14.5" bestFit="1" customWidth="1"/>
    <col min="7455" max="7455" width="16.5" bestFit="1" customWidth="1"/>
    <col min="7456" max="7456" width="29.125" bestFit="1" customWidth="1"/>
    <col min="7457" max="7457" width="30.5" bestFit="1" customWidth="1"/>
    <col min="7458" max="7458" width="14.5" bestFit="1" customWidth="1"/>
    <col min="7459" max="7459" width="16.5" bestFit="1" customWidth="1"/>
    <col min="7460" max="7460" width="29.125" bestFit="1" customWidth="1"/>
    <col min="7461" max="7461" width="30.5" bestFit="1" customWidth="1"/>
    <col min="7462" max="7462" width="14.5" bestFit="1" customWidth="1"/>
    <col min="7463" max="7463" width="16.5" bestFit="1" customWidth="1"/>
    <col min="7464" max="7464" width="29.125" bestFit="1" customWidth="1"/>
    <col min="7465" max="7465" width="29.375" bestFit="1" customWidth="1"/>
    <col min="7466" max="7466" width="14.5" bestFit="1" customWidth="1"/>
    <col min="7467" max="7467" width="16.5" bestFit="1" customWidth="1"/>
    <col min="7468" max="7468" width="29.125" bestFit="1" customWidth="1"/>
    <col min="7469" max="7469" width="29.375" bestFit="1" customWidth="1"/>
    <col min="7470" max="7680" width="8.875" customWidth="1"/>
    <col min="7681" max="7681" width="13.125" customWidth="1"/>
    <col min="7682" max="7682" width="14.375" customWidth="1"/>
    <col min="7683" max="7683" width="10.5" customWidth="1"/>
    <col min="7684" max="7684" width="9.625" customWidth="1"/>
    <col min="7685" max="7685" width="12.5" customWidth="1"/>
    <col min="7686" max="7686" width="19.875" customWidth="1"/>
    <col min="7687" max="7688" width="12.5" customWidth="1"/>
    <col min="7689" max="7689" width="11" customWidth="1"/>
    <col min="7690" max="7690" width="14.5" customWidth="1"/>
    <col min="7691" max="7691" width="11" customWidth="1"/>
    <col min="7692" max="7692" width="8.875" customWidth="1"/>
    <col min="7693" max="7693" width="9.5" customWidth="1"/>
    <col min="7694" max="7694" width="16.5" customWidth="1"/>
    <col min="7695" max="7695" width="20.375" bestFit="1" customWidth="1"/>
    <col min="7696" max="7696" width="25.375" bestFit="1" customWidth="1"/>
    <col min="7697" max="7697" width="23.375" bestFit="1" customWidth="1"/>
    <col min="7698" max="7698" width="18.125" bestFit="1" customWidth="1"/>
    <col min="7699" max="7699" width="18.625" bestFit="1" customWidth="1"/>
    <col min="7700" max="7700" width="16.875" bestFit="1" customWidth="1"/>
    <col min="7701" max="7701" width="10.5" customWidth="1"/>
    <col min="7702" max="7702" width="12.875" customWidth="1"/>
    <col min="7703" max="7703" width="14.5" customWidth="1"/>
    <col min="7704" max="7704" width="13.875" customWidth="1"/>
    <col min="7705" max="7705" width="17.5" customWidth="1"/>
    <col min="7706" max="7706" width="16.375" customWidth="1"/>
    <col min="7707" max="7707" width="20.5" customWidth="1"/>
    <col min="7708" max="7708" width="29.125" bestFit="1" customWidth="1"/>
    <col min="7709" max="7709" width="29.375" bestFit="1" customWidth="1"/>
    <col min="7710" max="7710" width="14.5" bestFit="1" customWidth="1"/>
    <col min="7711" max="7711" width="16.5" bestFit="1" customWidth="1"/>
    <col min="7712" max="7712" width="29.125" bestFit="1" customWidth="1"/>
    <col min="7713" max="7713" width="30.5" bestFit="1" customWidth="1"/>
    <col min="7714" max="7714" width="14.5" bestFit="1" customWidth="1"/>
    <col min="7715" max="7715" width="16.5" bestFit="1" customWidth="1"/>
    <col min="7716" max="7716" width="29.125" bestFit="1" customWidth="1"/>
    <col min="7717" max="7717" width="30.5" bestFit="1" customWidth="1"/>
    <col min="7718" max="7718" width="14.5" bestFit="1" customWidth="1"/>
    <col min="7719" max="7719" width="16.5" bestFit="1" customWidth="1"/>
    <col min="7720" max="7720" width="29.125" bestFit="1" customWidth="1"/>
    <col min="7721" max="7721" width="29.375" bestFit="1" customWidth="1"/>
    <col min="7722" max="7722" width="14.5" bestFit="1" customWidth="1"/>
    <col min="7723" max="7723" width="16.5" bestFit="1" customWidth="1"/>
    <col min="7724" max="7724" width="29.125" bestFit="1" customWidth="1"/>
    <col min="7725" max="7725" width="29.375" bestFit="1" customWidth="1"/>
    <col min="7726" max="7936" width="8.875" customWidth="1"/>
    <col min="7937" max="7937" width="13.125" customWidth="1"/>
    <col min="7938" max="7938" width="14.375" customWidth="1"/>
    <col min="7939" max="7939" width="10.5" customWidth="1"/>
    <col min="7940" max="7940" width="9.625" customWidth="1"/>
    <col min="7941" max="7941" width="12.5" customWidth="1"/>
    <col min="7942" max="7942" width="19.875" customWidth="1"/>
    <col min="7943" max="7944" width="12.5" customWidth="1"/>
    <col min="7945" max="7945" width="11" customWidth="1"/>
    <col min="7946" max="7946" width="14.5" customWidth="1"/>
    <col min="7947" max="7947" width="11" customWidth="1"/>
    <col min="7948" max="7948" width="8.875" customWidth="1"/>
    <col min="7949" max="7949" width="9.5" customWidth="1"/>
    <col min="7950" max="7950" width="16.5" customWidth="1"/>
    <col min="7951" max="7951" width="20.375" bestFit="1" customWidth="1"/>
    <col min="7952" max="7952" width="25.375" bestFit="1" customWidth="1"/>
    <col min="7953" max="7953" width="23.375" bestFit="1" customWidth="1"/>
    <col min="7954" max="7954" width="18.125" bestFit="1" customWidth="1"/>
    <col min="7955" max="7955" width="18.625" bestFit="1" customWidth="1"/>
    <col min="7956" max="7956" width="16.875" bestFit="1" customWidth="1"/>
    <col min="7957" max="7957" width="10.5" customWidth="1"/>
    <col min="7958" max="7958" width="12.875" customWidth="1"/>
    <col min="7959" max="7959" width="14.5" customWidth="1"/>
    <col min="7960" max="7960" width="13.875" customWidth="1"/>
    <col min="7961" max="7961" width="17.5" customWidth="1"/>
    <col min="7962" max="7962" width="16.375" customWidth="1"/>
    <col min="7963" max="7963" width="20.5" customWidth="1"/>
    <col min="7964" max="7964" width="29.125" bestFit="1" customWidth="1"/>
    <col min="7965" max="7965" width="29.375" bestFit="1" customWidth="1"/>
    <col min="7966" max="7966" width="14.5" bestFit="1" customWidth="1"/>
    <col min="7967" max="7967" width="16.5" bestFit="1" customWidth="1"/>
    <col min="7968" max="7968" width="29.125" bestFit="1" customWidth="1"/>
    <col min="7969" max="7969" width="30.5" bestFit="1" customWidth="1"/>
    <col min="7970" max="7970" width="14.5" bestFit="1" customWidth="1"/>
    <col min="7971" max="7971" width="16.5" bestFit="1" customWidth="1"/>
    <col min="7972" max="7972" width="29.125" bestFit="1" customWidth="1"/>
    <col min="7973" max="7973" width="30.5" bestFit="1" customWidth="1"/>
    <col min="7974" max="7974" width="14.5" bestFit="1" customWidth="1"/>
    <col min="7975" max="7975" width="16.5" bestFit="1" customWidth="1"/>
    <col min="7976" max="7976" width="29.125" bestFit="1" customWidth="1"/>
    <col min="7977" max="7977" width="29.375" bestFit="1" customWidth="1"/>
    <col min="7978" max="7978" width="14.5" bestFit="1" customWidth="1"/>
    <col min="7979" max="7979" width="16.5" bestFit="1" customWidth="1"/>
    <col min="7980" max="7980" width="29.125" bestFit="1" customWidth="1"/>
    <col min="7981" max="7981" width="29.375" bestFit="1" customWidth="1"/>
    <col min="7982" max="8192" width="8.875" customWidth="1"/>
    <col min="8193" max="8193" width="13.125" customWidth="1"/>
    <col min="8194" max="8194" width="14.375" customWidth="1"/>
    <col min="8195" max="8195" width="10.5" customWidth="1"/>
    <col min="8196" max="8196" width="9.625" customWidth="1"/>
    <col min="8197" max="8197" width="12.5" customWidth="1"/>
    <col min="8198" max="8198" width="19.875" customWidth="1"/>
    <col min="8199" max="8200" width="12.5" customWidth="1"/>
    <col min="8201" max="8201" width="11" customWidth="1"/>
    <col min="8202" max="8202" width="14.5" customWidth="1"/>
    <col min="8203" max="8203" width="11" customWidth="1"/>
    <col min="8204" max="8204" width="8.875" customWidth="1"/>
    <col min="8205" max="8205" width="9.5" customWidth="1"/>
    <col min="8206" max="8206" width="16.5" customWidth="1"/>
    <col min="8207" max="8207" width="20.375" bestFit="1" customWidth="1"/>
    <col min="8208" max="8208" width="25.375" bestFit="1" customWidth="1"/>
    <col min="8209" max="8209" width="23.375" bestFit="1" customWidth="1"/>
    <col min="8210" max="8210" width="18.125" bestFit="1" customWidth="1"/>
    <col min="8211" max="8211" width="18.625" bestFit="1" customWidth="1"/>
    <col min="8212" max="8212" width="16.875" bestFit="1" customWidth="1"/>
    <col min="8213" max="8213" width="10.5" customWidth="1"/>
    <col min="8214" max="8214" width="12.875" customWidth="1"/>
    <col min="8215" max="8215" width="14.5" customWidth="1"/>
    <col min="8216" max="8216" width="13.875" customWidth="1"/>
    <col min="8217" max="8217" width="17.5" customWidth="1"/>
    <col min="8218" max="8218" width="16.375" customWidth="1"/>
    <col min="8219" max="8219" width="20.5" customWidth="1"/>
    <col min="8220" max="8220" width="29.125" bestFit="1" customWidth="1"/>
    <col min="8221" max="8221" width="29.375" bestFit="1" customWidth="1"/>
    <col min="8222" max="8222" width="14.5" bestFit="1" customWidth="1"/>
    <col min="8223" max="8223" width="16.5" bestFit="1" customWidth="1"/>
    <col min="8224" max="8224" width="29.125" bestFit="1" customWidth="1"/>
    <col min="8225" max="8225" width="30.5" bestFit="1" customWidth="1"/>
    <col min="8226" max="8226" width="14.5" bestFit="1" customWidth="1"/>
    <col min="8227" max="8227" width="16.5" bestFit="1" customWidth="1"/>
    <col min="8228" max="8228" width="29.125" bestFit="1" customWidth="1"/>
    <col min="8229" max="8229" width="30.5" bestFit="1" customWidth="1"/>
    <col min="8230" max="8230" width="14.5" bestFit="1" customWidth="1"/>
    <col min="8231" max="8231" width="16.5" bestFit="1" customWidth="1"/>
    <col min="8232" max="8232" width="29.125" bestFit="1" customWidth="1"/>
    <col min="8233" max="8233" width="29.375" bestFit="1" customWidth="1"/>
    <col min="8234" max="8234" width="14.5" bestFit="1" customWidth="1"/>
    <col min="8235" max="8235" width="16.5" bestFit="1" customWidth="1"/>
    <col min="8236" max="8236" width="29.125" bestFit="1" customWidth="1"/>
    <col min="8237" max="8237" width="29.375" bestFit="1" customWidth="1"/>
    <col min="8238" max="8448" width="8.875" customWidth="1"/>
    <col min="8449" max="8449" width="13.125" customWidth="1"/>
    <col min="8450" max="8450" width="14.375" customWidth="1"/>
    <col min="8451" max="8451" width="10.5" customWidth="1"/>
    <col min="8452" max="8452" width="9.625" customWidth="1"/>
    <col min="8453" max="8453" width="12.5" customWidth="1"/>
    <col min="8454" max="8454" width="19.875" customWidth="1"/>
    <col min="8455" max="8456" width="12.5" customWidth="1"/>
    <col min="8457" max="8457" width="11" customWidth="1"/>
    <col min="8458" max="8458" width="14.5" customWidth="1"/>
    <col min="8459" max="8459" width="11" customWidth="1"/>
    <col min="8460" max="8460" width="8.875" customWidth="1"/>
    <col min="8461" max="8461" width="9.5" customWidth="1"/>
    <col min="8462" max="8462" width="16.5" customWidth="1"/>
    <col min="8463" max="8463" width="20.375" bestFit="1" customWidth="1"/>
    <col min="8464" max="8464" width="25.375" bestFit="1" customWidth="1"/>
    <col min="8465" max="8465" width="23.375" bestFit="1" customWidth="1"/>
    <col min="8466" max="8466" width="18.125" bestFit="1" customWidth="1"/>
    <col min="8467" max="8467" width="18.625" bestFit="1" customWidth="1"/>
    <col min="8468" max="8468" width="16.875" bestFit="1" customWidth="1"/>
    <col min="8469" max="8469" width="10.5" customWidth="1"/>
    <col min="8470" max="8470" width="12.875" customWidth="1"/>
    <col min="8471" max="8471" width="14.5" customWidth="1"/>
    <col min="8472" max="8472" width="13.875" customWidth="1"/>
    <col min="8473" max="8473" width="17.5" customWidth="1"/>
    <col min="8474" max="8474" width="16.375" customWidth="1"/>
    <col min="8475" max="8475" width="20.5" customWidth="1"/>
    <col min="8476" max="8476" width="29.125" bestFit="1" customWidth="1"/>
    <col min="8477" max="8477" width="29.375" bestFit="1" customWidth="1"/>
    <col min="8478" max="8478" width="14.5" bestFit="1" customWidth="1"/>
    <col min="8479" max="8479" width="16.5" bestFit="1" customWidth="1"/>
    <col min="8480" max="8480" width="29.125" bestFit="1" customWidth="1"/>
    <col min="8481" max="8481" width="30.5" bestFit="1" customWidth="1"/>
    <col min="8482" max="8482" width="14.5" bestFit="1" customWidth="1"/>
    <col min="8483" max="8483" width="16.5" bestFit="1" customWidth="1"/>
    <col min="8484" max="8484" width="29.125" bestFit="1" customWidth="1"/>
    <col min="8485" max="8485" width="30.5" bestFit="1" customWidth="1"/>
    <col min="8486" max="8486" width="14.5" bestFit="1" customWidth="1"/>
    <col min="8487" max="8487" width="16.5" bestFit="1" customWidth="1"/>
    <col min="8488" max="8488" width="29.125" bestFit="1" customWidth="1"/>
    <col min="8489" max="8489" width="29.375" bestFit="1" customWidth="1"/>
    <col min="8490" max="8490" width="14.5" bestFit="1" customWidth="1"/>
    <col min="8491" max="8491" width="16.5" bestFit="1" customWidth="1"/>
    <col min="8492" max="8492" width="29.125" bestFit="1" customWidth="1"/>
    <col min="8493" max="8493" width="29.375" bestFit="1" customWidth="1"/>
    <col min="8494" max="8704" width="8.875" customWidth="1"/>
    <col min="8705" max="8705" width="13.125" customWidth="1"/>
    <col min="8706" max="8706" width="14.375" customWidth="1"/>
    <col min="8707" max="8707" width="10.5" customWidth="1"/>
    <col min="8708" max="8708" width="9.625" customWidth="1"/>
    <col min="8709" max="8709" width="12.5" customWidth="1"/>
    <col min="8710" max="8710" width="19.875" customWidth="1"/>
    <col min="8711" max="8712" width="12.5" customWidth="1"/>
    <col min="8713" max="8713" width="11" customWidth="1"/>
    <col min="8714" max="8714" width="14.5" customWidth="1"/>
    <col min="8715" max="8715" width="11" customWidth="1"/>
    <col min="8716" max="8716" width="8.875" customWidth="1"/>
    <col min="8717" max="8717" width="9.5" customWidth="1"/>
    <col min="8718" max="8718" width="16.5" customWidth="1"/>
    <col min="8719" max="8719" width="20.375" bestFit="1" customWidth="1"/>
    <col min="8720" max="8720" width="25.375" bestFit="1" customWidth="1"/>
    <col min="8721" max="8721" width="23.375" bestFit="1" customWidth="1"/>
    <col min="8722" max="8722" width="18.125" bestFit="1" customWidth="1"/>
    <col min="8723" max="8723" width="18.625" bestFit="1" customWidth="1"/>
    <col min="8724" max="8724" width="16.875" bestFit="1" customWidth="1"/>
    <col min="8725" max="8725" width="10.5" customWidth="1"/>
    <col min="8726" max="8726" width="12.875" customWidth="1"/>
    <col min="8727" max="8727" width="14.5" customWidth="1"/>
    <col min="8728" max="8728" width="13.875" customWidth="1"/>
    <col min="8729" max="8729" width="17.5" customWidth="1"/>
    <col min="8730" max="8730" width="16.375" customWidth="1"/>
    <col min="8731" max="8731" width="20.5" customWidth="1"/>
    <col min="8732" max="8732" width="29.125" bestFit="1" customWidth="1"/>
    <col min="8733" max="8733" width="29.375" bestFit="1" customWidth="1"/>
    <col min="8734" max="8734" width="14.5" bestFit="1" customWidth="1"/>
    <col min="8735" max="8735" width="16.5" bestFit="1" customWidth="1"/>
    <col min="8736" max="8736" width="29.125" bestFit="1" customWidth="1"/>
    <col min="8737" max="8737" width="30.5" bestFit="1" customWidth="1"/>
    <col min="8738" max="8738" width="14.5" bestFit="1" customWidth="1"/>
    <col min="8739" max="8739" width="16.5" bestFit="1" customWidth="1"/>
    <col min="8740" max="8740" width="29.125" bestFit="1" customWidth="1"/>
    <col min="8741" max="8741" width="30.5" bestFit="1" customWidth="1"/>
    <col min="8742" max="8742" width="14.5" bestFit="1" customWidth="1"/>
    <col min="8743" max="8743" width="16.5" bestFit="1" customWidth="1"/>
    <col min="8744" max="8744" width="29.125" bestFit="1" customWidth="1"/>
    <col min="8745" max="8745" width="29.375" bestFit="1" customWidth="1"/>
    <col min="8746" max="8746" width="14.5" bestFit="1" customWidth="1"/>
    <col min="8747" max="8747" width="16.5" bestFit="1" customWidth="1"/>
    <col min="8748" max="8748" width="29.125" bestFit="1" customWidth="1"/>
    <col min="8749" max="8749" width="29.375" bestFit="1" customWidth="1"/>
    <col min="8750" max="8960" width="8.875" customWidth="1"/>
    <col min="8961" max="8961" width="13.125" customWidth="1"/>
    <col min="8962" max="8962" width="14.375" customWidth="1"/>
    <col min="8963" max="8963" width="10.5" customWidth="1"/>
    <col min="8964" max="8964" width="9.625" customWidth="1"/>
    <col min="8965" max="8965" width="12.5" customWidth="1"/>
    <col min="8966" max="8966" width="19.875" customWidth="1"/>
    <col min="8967" max="8968" width="12.5" customWidth="1"/>
    <col min="8969" max="8969" width="11" customWidth="1"/>
    <col min="8970" max="8970" width="14.5" customWidth="1"/>
    <col min="8971" max="8971" width="11" customWidth="1"/>
    <col min="8972" max="8972" width="8.875" customWidth="1"/>
    <col min="8973" max="8973" width="9.5" customWidth="1"/>
    <col min="8974" max="8974" width="16.5" customWidth="1"/>
    <col min="8975" max="8975" width="20.375" bestFit="1" customWidth="1"/>
    <col min="8976" max="8976" width="25.375" bestFit="1" customWidth="1"/>
    <col min="8977" max="8977" width="23.375" bestFit="1" customWidth="1"/>
    <col min="8978" max="8978" width="18.125" bestFit="1" customWidth="1"/>
    <col min="8979" max="8979" width="18.625" bestFit="1" customWidth="1"/>
    <col min="8980" max="8980" width="16.875" bestFit="1" customWidth="1"/>
    <col min="8981" max="8981" width="10.5" customWidth="1"/>
    <col min="8982" max="8982" width="12.875" customWidth="1"/>
    <col min="8983" max="8983" width="14.5" customWidth="1"/>
    <col min="8984" max="8984" width="13.875" customWidth="1"/>
    <col min="8985" max="8985" width="17.5" customWidth="1"/>
    <col min="8986" max="8986" width="16.375" customWidth="1"/>
    <col min="8987" max="8987" width="20.5" customWidth="1"/>
    <col min="8988" max="8988" width="29.125" bestFit="1" customWidth="1"/>
    <col min="8989" max="8989" width="29.375" bestFit="1" customWidth="1"/>
    <col min="8990" max="8990" width="14.5" bestFit="1" customWidth="1"/>
    <col min="8991" max="8991" width="16.5" bestFit="1" customWidth="1"/>
    <col min="8992" max="8992" width="29.125" bestFit="1" customWidth="1"/>
    <col min="8993" max="8993" width="30.5" bestFit="1" customWidth="1"/>
    <col min="8994" max="8994" width="14.5" bestFit="1" customWidth="1"/>
    <col min="8995" max="8995" width="16.5" bestFit="1" customWidth="1"/>
    <col min="8996" max="8996" width="29.125" bestFit="1" customWidth="1"/>
    <col min="8997" max="8997" width="30.5" bestFit="1" customWidth="1"/>
    <col min="8998" max="8998" width="14.5" bestFit="1" customWidth="1"/>
    <col min="8999" max="8999" width="16.5" bestFit="1" customWidth="1"/>
    <col min="9000" max="9000" width="29.125" bestFit="1" customWidth="1"/>
    <col min="9001" max="9001" width="29.375" bestFit="1" customWidth="1"/>
    <col min="9002" max="9002" width="14.5" bestFit="1" customWidth="1"/>
    <col min="9003" max="9003" width="16.5" bestFit="1" customWidth="1"/>
    <col min="9004" max="9004" width="29.125" bestFit="1" customWidth="1"/>
    <col min="9005" max="9005" width="29.375" bestFit="1" customWidth="1"/>
    <col min="9006" max="9216" width="8.875" customWidth="1"/>
    <col min="9217" max="9217" width="13.125" customWidth="1"/>
    <col min="9218" max="9218" width="14.375" customWidth="1"/>
    <col min="9219" max="9219" width="10.5" customWidth="1"/>
    <col min="9220" max="9220" width="9.625" customWidth="1"/>
    <col min="9221" max="9221" width="12.5" customWidth="1"/>
    <col min="9222" max="9222" width="19.875" customWidth="1"/>
    <col min="9223" max="9224" width="12.5" customWidth="1"/>
    <col min="9225" max="9225" width="11" customWidth="1"/>
    <col min="9226" max="9226" width="14.5" customWidth="1"/>
    <col min="9227" max="9227" width="11" customWidth="1"/>
    <col min="9228" max="9228" width="8.875" customWidth="1"/>
    <col min="9229" max="9229" width="9.5" customWidth="1"/>
    <col min="9230" max="9230" width="16.5" customWidth="1"/>
    <col min="9231" max="9231" width="20.375" bestFit="1" customWidth="1"/>
    <col min="9232" max="9232" width="25.375" bestFit="1" customWidth="1"/>
    <col min="9233" max="9233" width="23.375" bestFit="1" customWidth="1"/>
    <col min="9234" max="9234" width="18.125" bestFit="1" customWidth="1"/>
    <col min="9235" max="9235" width="18.625" bestFit="1" customWidth="1"/>
    <col min="9236" max="9236" width="16.875" bestFit="1" customWidth="1"/>
    <col min="9237" max="9237" width="10.5" customWidth="1"/>
    <col min="9238" max="9238" width="12.875" customWidth="1"/>
    <col min="9239" max="9239" width="14.5" customWidth="1"/>
    <col min="9240" max="9240" width="13.875" customWidth="1"/>
    <col min="9241" max="9241" width="17.5" customWidth="1"/>
    <col min="9242" max="9242" width="16.375" customWidth="1"/>
    <col min="9243" max="9243" width="20.5" customWidth="1"/>
    <col min="9244" max="9244" width="29.125" bestFit="1" customWidth="1"/>
    <col min="9245" max="9245" width="29.375" bestFit="1" customWidth="1"/>
    <col min="9246" max="9246" width="14.5" bestFit="1" customWidth="1"/>
    <col min="9247" max="9247" width="16.5" bestFit="1" customWidth="1"/>
    <col min="9248" max="9248" width="29.125" bestFit="1" customWidth="1"/>
    <col min="9249" max="9249" width="30.5" bestFit="1" customWidth="1"/>
    <col min="9250" max="9250" width="14.5" bestFit="1" customWidth="1"/>
    <col min="9251" max="9251" width="16.5" bestFit="1" customWidth="1"/>
    <col min="9252" max="9252" width="29.125" bestFit="1" customWidth="1"/>
    <col min="9253" max="9253" width="30.5" bestFit="1" customWidth="1"/>
    <col min="9254" max="9254" width="14.5" bestFit="1" customWidth="1"/>
    <col min="9255" max="9255" width="16.5" bestFit="1" customWidth="1"/>
    <col min="9256" max="9256" width="29.125" bestFit="1" customWidth="1"/>
    <col min="9257" max="9257" width="29.375" bestFit="1" customWidth="1"/>
    <col min="9258" max="9258" width="14.5" bestFit="1" customWidth="1"/>
    <col min="9259" max="9259" width="16.5" bestFit="1" customWidth="1"/>
    <col min="9260" max="9260" width="29.125" bestFit="1" customWidth="1"/>
    <col min="9261" max="9261" width="29.375" bestFit="1" customWidth="1"/>
    <col min="9262" max="9472" width="8.875" customWidth="1"/>
    <col min="9473" max="9473" width="13.125" customWidth="1"/>
    <col min="9474" max="9474" width="14.375" customWidth="1"/>
    <col min="9475" max="9475" width="10.5" customWidth="1"/>
    <col min="9476" max="9476" width="9.625" customWidth="1"/>
    <col min="9477" max="9477" width="12.5" customWidth="1"/>
    <col min="9478" max="9478" width="19.875" customWidth="1"/>
    <col min="9479" max="9480" width="12.5" customWidth="1"/>
    <col min="9481" max="9481" width="11" customWidth="1"/>
    <col min="9482" max="9482" width="14.5" customWidth="1"/>
    <col min="9483" max="9483" width="11" customWidth="1"/>
    <col min="9484" max="9484" width="8.875" customWidth="1"/>
    <col min="9485" max="9485" width="9.5" customWidth="1"/>
    <col min="9486" max="9486" width="16.5" customWidth="1"/>
    <col min="9487" max="9487" width="20.375" bestFit="1" customWidth="1"/>
    <col min="9488" max="9488" width="25.375" bestFit="1" customWidth="1"/>
    <col min="9489" max="9489" width="23.375" bestFit="1" customWidth="1"/>
    <col min="9490" max="9490" width="18.125" bestFit="1" customWidth="1"/>
    <col min="9491" max="9491" width="18.625" bestFit="1" customWidth="1"/>
    <col min="9492" max="9492" width="16.875" bestFit="1" customWidth="1"/>
    <col min="9493" max="9493" width="10.5" customWidth="1"/>
    <col min="9494" max="9494" width="12.875" customWidth="1"/>
    <col min="9495" max="9495" width="14.5" customWidth="1"/>
    <col min="9496" max="9496" width="13.875" customWidth="1"/>
    <col min="9497" max="9497" width="17.5" customWidth="1"/>
    <col min="9498" max="9498" width="16.375" customWidth="1"/>
    <col min="9499" max="9499" width="20.5" customWidth="1"/>
    <col min="9500" max="9500" width="29.125" bestFit="1" customWidth="1"/>
    <col min="9501" max="9501" width="29.375" bestFit="1" customWidth="1"/>
    <col min="9502" max="9502" width="14.5" bestFit="1" customWidth="1"/>
    <col min="9503" max="9503" width="16.5" bestFit="1" customWidth="1"/>
    <col min="9504" max="9504" width="29.125" bestFit="1" customWidth="1"/>
    <col min="9505" max="9505" width="30.5" bestFit="1" customWidth="1"/>
    <col min="9506" max="9506" width="14.5" bestFit="1" customWidth="1"/>
    <col min="9507" max="9507" width="16.5" bestFit="1" customWidth="1"/>
    <col min="9508" max="9508" width="29.125" bestFit="1" customWidth="1"/>
    <col min="9509" max="9509" width="30.5" bestFit="1" customWidth="1"/>
    <col min="9510" max="9510" width="14.5" bestFit="1" customWidth="1"/>
    <col min="9511" max="9511" width="16.5" bestFit="1" customWidth="1"/>
    <col min="9512" max="9512" width="29.125" bestFit="1" customWidth="1"/>
    <col min="9513" max="9513" width="29.375" bestFit="1" customWidth="1"/>
    <col min="9514" max="9514" width="14.5" bestFit="1" customWidth="1"/>
    <col min="9515" max="9515" width="16.5" bestFit="1" customWidth="1"/>
    <col min="9516" max="9516" width="29.125" bestFit="1" customWidth="1"/>
    <col min="9517" max="9517" width="29.375" bestFit="1" customWidth="1"/>
    <col min="9518" max="9728" width="8.875" customWidth="1"/>
    <col min="9729" max="9729" width="13.125" customWidth="1"/>
    <col min="9730" max="9730" width="14.375" customWidth="1"/>
    <col min="9731" max="9731" width="10.5" customWidth="1"/>
    <col min="9732" max="9732" width="9.625" customWidth="1"/>
    <col min="9733" max="9733" width="12.5" customWidth="1"/>
    <col min="9734" max="9734" width="19.875" customWidth="1"/>
    <col min="9735" max="9736" width="12.5" customWidth="1"/>
    <col min="9737" max="9737" width="11" customWidth="1"/>
    <col min="9738" max="9738" width="14.5" customWidth="1"/>
    <col min="9739" max="9739" width="11" customWidth="1"/>
    <col min="9740" max="9740" width="8.875" customWidth="1"/>
    <col min="9741" max="9741" width="9.5" customWidth="1"/>
    <col min="9742" max="9742" width="16.5" customWidth="1"/>
    <col min="9743" max="9743" width="20.375" bestFit="1" customWidth="1"/>
    <col min="9744" max="9744" width="25.375" bestFit="1" customWidth="1"/>
    <col min="9745" max="9745" width="23.375" bestFit="1" customWidth="1"/>
    <col min="9746" max="9746" width="18.125" bestFit="1" customWidth="1"/>
    <col min="9747" max="9747" width="18.625" bestFit="1" customWidth="1"/>
    <col min="9748" max="9748" width="16.875" bestFit="1" customWidth="1"/>
    <col min="9749" max="9749" width="10.5" customWidth="1"/>
    <col min="9750" max="9750" width="12.875" customWidth="1"/>
    <col min="9751" max="9751" width="14.5" customWidth="1"/>
    <col min="9752" max="9752" width="13.875" customWidth="1"/>
    <col min="9753" max="9753" width="17.5" customWidth="1"/>
    <col min="9754" max="9754" width="16.375" customWidth="1"/>
    <col min="9755" max="9755" width="20.5" customWidth="1"/>
    <col min="9756" max="9756" width="29.125" bestFit="1" customWidth="1"/>
    <col min="9757" max="9757" width="29.375" bestFit="1" customWidth="1"/>
    <col min="9758" max="9758" width="14.5" bestFit="1" customWidth="1"/>
    <col min="9759" max="9759" width="16.5" bestFit="1" customWidth="1"/>
    <col min="9760" max="9760" width="29.125" bestFit="1" customWidth="1"/>
    <col min="9761" max="9761" width="30.5" bestFit="1" customWidth="1"/>
    <col min="9762" max="9762" width="14.5" bestFit="1" customWidth="1"/>
    <col min="9763" max="9763" width="16.5" bestFit="1" customWidth="1"/>
    <col min="9764" max="9764" width="29.125" bestFit="1" customWidth="1"/>
    <col min="9765" max="9765" width="30.5" bestFit="1" customWidth="1"/>
    <col min="9766" max="9766" width="14.5" bestFit="1" customWidth="1"/>
    <col min="9767" max="9767" width="16.5" bestFit="1" customWidth="1"/>
    <col min="9768" max="9768" width="29.125" bestFit="1" customWidth="1"/>
    <col min="9769" max="9769" width="29.375" bestFit="1" customWidth="1"/>
    <col min="9770" max="9770" width="14.5" bestFit="1" customWidth="1"/>
    <col min="9771" max="9771" width="16.5" bestFit="1" customWidth="1"/>
    <col min="9772" max="9772" width="29.125" bestFit="1" customWidth="1"/>
    <col min="9773" max="9773" width="29.375" bestFit="1" customWidth="1"/>
    <col min="9774" max="9984" width="8.875" customWidth="1"/>
    <col min="9985" max="9985" width="13.125" customWidth="1"/>
    <col min="9986" max="9986" width="14.375" customWidth="1"/>
    <col min="9987" max="9987" width="10.5" customWidth="1"/>
    <col min="9988" max="9988" width="9.625" customWidth="1"/>
    <col min="9989" max="9989" width="12.5" customWidth="1"/>
    <col min="9990" max="9990" width="19.875" customWidth="1"/>
    <col min="9991" max="9992" width="12.5" customWidth="1"/>
    <col min="9993" max="9993" width="11" customWidth="1"/>
    <col min="9994" max="9994" width="14.5" customWidth="1"/>
    <col min="9995" max="9995" width="11" customWidth="1"/>
    <col min="9996" max="9996" width="8.875" customWidth="1"/>
    <col min="9997" max="9997" width="9.5" customWidth="1"/>
    <col min="9998" max="9998" width="16.5" customWidth="1"/>
    <col min="9999" max="9999" width="20.375" bestFit="1" customWidth="1"/>
    <col min="10000" max="10000" width="25.375" bestFit="1" customWidth="1"/>
    <col min="10001" max="10001" width="23.375" bestFit="1" customWidth="1"/>
    <col min="10002" max="10002" width="18.125" bestFit="1" customWidth="1"/>
    <col min="10003" max="10003" width="18.625" bestFit="1" customWidth="1"/>
    <col min="10004" max="10004" width="16.875" bestFit="1" customWidth="1"/>
    <col min="10005" max="10005" width="10.5" customWidth="1"/>
    <col min="10006" max="10006" width="12.875" customWidth="1"/>
    <col min="10007" max="10007" width="14.5" customWidth="1"/>
    <col min="10008" max="10008" width="13.875" customWidth="1"/>
    <col min="10009" max="10009" width="17.5" customWidth="1"/>
    <col min="10010" max="10010" width="16.375" customWidth="1"/>
    <col min="10011" max="10011" width="20.5" customWidth="1"/>
    <col min="10012" max="10012" width="29.125" bestFit="1" customWidth="1"/>
    <col min="10013" max="10013" width="29.375" bestFit="1" customWidth="1"/>
    <col min="10014" max="10014" width="14.5" bestFit="1" customWidth="1"/>
    <col min="10015" max="10015" width="16.5" bestFit="1" customWidth="1"/>
    <col min="10016" max="10016" width="29.125" bestFit="1" customWidth="1"/>
    <col min="10017" max="10017" width="30.5" bestFit="1" customWidth="1"/>
    <col min="10018" max="10018" width="14.5" bestFit="1" customWidth="1"/>
    <col min="10019" max="10019" width="16.5" bestFit="1" customWidth="1"/>
    <col min="10020" max="10020" width="29.125" bestFit="1" customWidth="1"/>
    <col min="10021" max="10021" width="30.5" bestFit="1" customWidth="1"/>
    <col min="10022" max="10022" width="14.5" bestFit="1" customWidth="1"/>
    <col min="10023" max="10023" width="16.5" bestFit="1" customWidth="1"/>
    <col min="10024" max="10024" width="29.125" bestFit="1" customWidth="1"/>
    <col min="10025" max="10025" width="29.375" bestFit="1" customWidth="1"/>
    <col min="10026" max="10026" width="14.5" bestFit="1" customWidth="1"/>
    <col min="10027" max="10027" width="16.5" bestFit="1" customWidth="1"/>
    <col min="10028" max="10028" width="29.125" bestFit="1" customWidth="1"/>
    <col min="10029" max="10029" width="29.375" bestFit="1" customWidth="1"/>
    <col min="10030" max="10240" width="8.875" customWidth="1"/>
    <col min="10241" max="10241" width="13.125" customWidth="1"/>
    <col min="10242" max="10242" width="14.375" customWidth="1"/>
    <col min="10243" max="10243" width="10.5" customWidth="1"/>
    <col min="10244" max="10244" width="9.625" customWidth="1"/>
    <col min="10245" max="10245" width="12.5" customWidth="1"/>
    <col min="10246" max="10246" width="19.875" customWidth="1"/>
    <col min="10247" max="10248" width="12.5" customWidth="1"/>
    <col min="10249" max="10249" width="11" customWidth="1"/>
    <col min="10250" max="10250" width="14.5" customWidth="1"/>
    <col min="10251" max="10251" width="11" customWidth="1"/>
    <col min="10252" max="10252" width="8.875" customWidth="1"/>
    <col min="10253" max="10253" width="9.5" customWidth="1"/>
    <col min="10254" max="10254" width="16.5" customWidth="1"/>
    <col min="10255" max="10255" width="20.375" bestFit="1" customWidth="1"/>
    <col min="10256" max="10256" width="25.375" bestFit="1" customWidth="1"/>
    <col min="10257" max="10257" width="23.375" bestFit="1" customWidth="1"/>
    <col min="10258" max="10258" width="18.125" bestFit="1" customWidth="1"/>
    <col min="10259" max="10259" width="18.625" bestFit="1" customWidth="1"/>
    <col min="10260" max="10260" width="16.875" bestFit="1" customWidth="1"/>
    <col min="10261" max="10261" width="10.5" customWidth="1"/>
    <col min="10262" max="10262" width="12.875" customWidth="1"/>
    <col min="10263" max="10263" width="14.5" customWidth="1"/>
    <col min="10264" max="10264" width="13.875" customWidth="1"/>
    <col min="10265" max="10265" width="17.5" customWidth="1"/>
    <col min="10266" max="10266" width="16.375" customWidth="1"/>
    <col min="10267" max="10267" width="20.5" customWidth="1"/>
    <col min="10268" max="10268" width="29.125" bestFit="1" customWidth="1"/>
    <col min="10269" max="10269" width="29.375" bestFit="1" customWidth="1"/>
    <col min="10270" max="10270" width="14.5" bestFit="1" customWidth="1"/>
    <col min="10271" max="10271" width="16.5" bestFit="1" customWidth="1"/>
    <col min="10272" max="10272" width="29.125" bestFit="1" customWidth="1"/>
    <col min="10273" max="10273" width="30.5" bestFit="1" customWidth="1"/>
    <col min="10274" max="10274" width="14.5" bestFit="1" customWidth="1"/>
    <col min="10275" max="10275" width="16.5" bestFit="1" customWidth="1"/>
    <col min="10276" max="10276" width="29.125" bestFit="1" customWidth="1"/>
    <col min="10277" max="10277" width="30.5" bestFit="1" customWidth="1"/>
    <col min="10278" max="10278" width="14.5" bestFit="1" customWidth="1"/>
    <col min="10279" max="10279" width="16.5" bestFit="1" customWidth="1"/>
    <col min="10280" max="10280" width="29.125" bestFit="1" customWidth="1"/>
    <col min="10281" max="10281" width="29.375" bestFit="1" customWidth="1"/>
    <col min="10282" max="10282" width="14.5" bestFit="1" customWidth="1"/>
    <col min="10283" max="10283" width="16.5" bestFit="1" customWidth="1"/>
    <col min="10284" max="10284" width="29.125" bestFit="1" customWidth="1"/>
    <col min="10285" max="10285" width="29.375" bestFit="1" customWidth="1"/>
    <col min="10286" max="10496" width="8.875" customWidth="1"/>
    <col min="10497" max="10497" width="13.125" customWidth="1"/>
    <col min="10498" max="10498" width="14.375" customWidth="1"/>
    <col min="10499" max="10499" width="10.5" customWidth="1"/>
    <col min="10500" max="10500" width="9.625" customWidth="1"/>
    <col min="10501" max="10501" width="12.5" customWidth="1"/>
    <col min="10502" max="10502" width="19.875" customWidth="1"/>
    <col min="10503" max="10504" width="12.5" customWidth="1"/>
    <col min="10505" max="10505" width="11" customWidth="1"/>
    <col min="10506" max="10506" width="14.5" customWidth="1"/>
    <col min="10507" max="10507" width="11" customWidth="1"/>
    <col min="10508" max="10508" width="8.875" customWidth="1"/>
    <col min="10509" max="10509" width="9.5" customWidth="1"/>
    <col min="10510" max="10510" width="16.5" customWidth="1"/>
    <col min="10511" max="10511" width="20.375" bestFit="1" customWidth="1"/>
    <col min="10512" max="10512" width="25.375" bestFit="1" customWidth="1"/>
    <col min="10513" max="10513" width="23.375" bestFit="1" customWidth="1"/>
    <col min="10514" max="10514" width="18.125" bestFit="1" customWidth="1"/>
    <col min="10515" max="10515" width="18.625" bestFit="1" customWidth="1"/>
    <col min="10516" max="10516" width="16.875" bestFit="1" customWidth="1"/>
    <col min="10517" max="10517" width="10.5" customWidth="1"/>
    <col min="10518" max="10518" width="12.875" customWidth="1"/>
    <col min="10519" max="10519" width="14.5" customWidth="1"/>
    <col min="10520" max="10520" width="13.875" customWidth="1"/>
    <col min="10521" max="10521" width="17.5" customWidth="1"/>
    <col min="10522" max="10522" width="16.375" customWidth="1"/>
    <col min="10523" max="10523" width="20.5" customWidth="1"/>
    <col min="10524" max="10524" width="29.125" bestFit="1" customWidth="1"/>
    <col min="10525" max="10525" width="29.375" bestFit="1" customWidth="1"/>
    <col min="10526" max="10526" width="14.5" bestFit="1" customWidth="1"/>
    <col min="10527" max="10527" width="16.5" bestFit="1" customWidth="1"/>
    <col min="10528" max="10528" width="29.125" bestFit="1" customWidth="1"/>
    <col min="10529" max="10529" width="30.5" bestFit="1" customWidth="1"/>
    <col min="10530" max="10530" width="14.5" bestFit="1" customWidth="1"/>
    <col min="10531" max="10531" width="16.5" bestFit="1" customWidth="1"/>
    <col min="10532" max="10532" width="29.125" bestFit="1" customWidth="1"/>
    <col min="10533" max="10533" width="30.5" bestFit="1" customWidth="1"/>
    <col min="10534" max="10534" width="14.5" bestFit="1" customWidth="1"/>
    <col min="10535" max="10535" width="16.5" bestFit="1" customWidth="1"/>
    <col min="10536" max="10536" width="29.125" bestFit="1" customWidth="1"/>
    <col min="10537" max="10537" width="29.375" bestFit="1" customWidth="1"/>
    <col min="10538" max="10538" width="14.5" bestFit="1" customWidth="1"/>
    <col min="10539" max="10539" width="16.5" bestFit="1" customWidth="1"/>
    <col min="10540" max="10540" width="29.125" bestFit="1" customWidth="1"/>
    <col min="10541" max="10541" width="29.375" bestFit="1" customWidth="1"/>
    <col min="10542" max="10752" width="8.875" customWidth="1"/>
    <col min="10753" max="10753" width="13.125" customWidth="1"/>
    <col min="10754" max="10754" width="14.375" customWidth="1"/>
    <col min="10755" max="10755" width="10.5" customWidth="1"/>
    <col min="10756" max="10756" width="9.625" customWidth="1"/>
    <col min="10757" max="10757" width="12.5" customWidth="1"/>
    <col min="10758" max="10758" width="19.875" customWidth="1"/>
    <col min="10759" max="10760" width="12.5" customWidth="1"/>
    <col min="10761" max="10761" width="11" customWidth="1"/>
    <col min="10762" max="10762" width="14.5" customWidth="1"/>
    <col min="10763" max="10763" width="11" customWidth="1"/>
    <col min="10764" max="10764" width="8.875" customWidth="1"/>
    <col min="10765" max="10765" width="9.5" customWidth="1"/>
    <col min="10766" max="10766" width="16.5" customWidth="1"/>
    <col min="10767" max="10767" width="20.375" bestFit="1" customWidth="1"/>
    <col min="10768" max="10768" width="25.375" bestFit="1" customWidth="1"/>
    <col min="10769" max="10769" width="23.375" bestFit="1" customWidth="1"/>
    <col min="10770" max="10770" width="18.125" bestFit="1" customWidth="1"/>
    <col min="10771" max="10771" width="18.625" bestFit="1" customWidth="1"/>
    <col min="10772" max="10772" width="16.875" bestFit="1" customWidth="1"/>
    <col min="10773" max="10773" width="10.5" customWidth="1"/>
    <col min="10774" max="10774" width="12.875" customWidth="1"/>
    <col min="10775" max="10775" width="14.5" customWidth="1"/>
    <col min="10776" max="10776" width="13.875" customWidth="1"/>
    <col min="10777" max="10777" width="17.5" customWidth="1"/>
    <col min="10778" max="10778" width="16.375" customWidth="1"/>
    <col min="10779" max="10779" width="20.5" customWidth="1"/>
    <col min="10780" max="10780" width="29.125" bestFit="1" customWidth="1"/>
    <col min="10781" max="10781" width="29.375" bestFit="1" customWidth="1"/>
    <col min="10782" max="10782" width="14.5" bestFit="1" customWidth="1"/>
    <col min="10783" max="10783" width="16.5" bestFit="1" customWidth="1"/>
    <col min="10784" max="10784" width="29.125" bestFit="1" customWidth="1"/>
    <col min="10785" max="10785" width="30.5" bestFit="1" customWidth="1"/>
    <col min="10786" max="10786" width="14.5" bestFit="1" customWidth="1"/>
    <col min="10787" max="10787" width="16.5" bestFit="1" customWidth="1"/>
    <col min="10788" max="10788" width="29.125" bestFit="1" customWidth="1"/>
    <col min="10789" max="10789" width="30.5" bestFit="1" customWidth="1"/>
    <col min="10790" max="10790" width="14.5" bestFit="1" customWidth="1"/>
    <col min="10791" max="10791" width="16.5" bestFit="1" customWidth="1"/>
    <col min="10792" max="10792" width="29.125" bestFit="1" customWidth="1"/>
    <col min="10793" max="10793" width="29.375" bestFit="1" customWidth="1"/>
    <col min="10794" max="10794" width="14.5" bestFit="1" customWidth="1"/>
    <col min="10795" max="10795" width="16.5" bestFit="1" customWidth="1"/>
    <col min="10796" max="10796" width="29.125" bestFit="1" customWidth="1"/>
    <col min="10797" max="10797" width="29.375" bestFit="1" customWidth="1"/>
    <col min="10798" max="11008" width="8.875" customWidth="1"/>
    <col min="11009" max="11009" width="13.125" customWidth="1"/>
    <col min="11010" max="11010" width="14.375" customWidth="1"/>
    <col min="11011" max="11011" width="10.5" customWidth="1"/>
    <col min="11012" max="11012" width="9.625" customWidth="1"/>
    <col min="11013" max="11013" width="12.5" customWidth="1"/>
    <col min="11014" max="11014" width="19.875" customWidth="1"/>
    <col min="11015" max="11016" width="12.5" customWidth="1"/>
    <col min="11017" max="11017" width="11" customWidth="1"/>
    <col min="11018" max="11018" width="14.5" customWidth="1"/>
    <col min="11019" max="11019" width="11" customWidth="1"/>
    <col min="11020" max="11020" width="8.875" customWidth="1"/>
    <col min="11021" max="11021" width="9.5" customWidth="1"/>
    <col min="11022" max="11022" width="16.5" customWidth="1"/>
    <col min="11023" max="11023" width="20.375" bestFit="1" customWidth="1"/>
    <col min="11024" max="11024" width="25.375" bestFit="1" customWidth="1"/>
    <col min="11025" max="11025" width="23.375" bestFit="1" customWidth="1"/>
    <col min="11026" max="11026" width="18.125" bestFit="1" customWidth="1"/>
    <col min="11027" max="11027" width="18.625" bestFit="1" customWidth="1"/>
    <col min="11028" max="11028" width="16.875" bestFit="1" customWidth="1"/>
    <col min="11029" max="11029" width="10.5" customWidth="1"/>
    <col min="11030" max="11030" width="12.875" customWidth="1"/>
    <col min="11031" max="11031" width="14.5" customWidth="1"/>
    <col min="11032" max="11032" width="13.875" customWidth="1"/>
    <col min="11033" max="11033" width="17.5" customWidth="1"/>
    <col min="11034" max="11034" width="16.375" customWidth="1"/>
    <col min="11035" max="11035" width="20.5" customWidth="1"/>
    <col min="11036" max="11036" width="29.125" bestFit="1" customWidth="1"/>
    <col min="11037" max="11037" width="29.375" bestFit="1" customWidth="1"/>
    <col min="11038" max="11038" width="14.5" bestFit="1" customWidth="1"/>
    <col min="11039" max="11039" width="16.5" bestFit="1" customWidth="1"/>
    <col min="11040" max="11040" width="29.125" bestFit="1" customWidth="1"/>
    <col min="11041" max="11041" width="30.5" bestFit="1" customWidth="1"/>
    <col min="11042" max="11042" width="14.5" bestFit="1" customWidth="1"/>
    <col min="11043" max="11043" width="16.5" bestFit="1" customWidth="1"/>
    <col min="11044" max="11044" width="29.125" bestFit="1" customWidth="1"/>
    <col min="11045" max="11045" width="30.5" bestFit="1" customWidth="1"/>
    <col min="11046" max="11046" width="14.5" bestFit="1" customWidth="1"/>
    <col min="11047" max="11047" width="16.5" bestFit="1" customWidth="1"/>
    <col min="11048" max="11048" width="29.125" bestFit="1" customWidth="1"/>
    <col min="11049" max="11049" width="29.375" bestFit="1" customWidth="1"/>
    <col min="11050" max="11050" width="14.5" bestFit="1" customWidth="1"/>
    <col min="11051" max="11051" width="16.5" bestFit="1" customWidth="1"/>
    <col min="11052" max="11052" width="29.125" bestFit="1" customWidth="1"/>
    <col min="11053" max="11053" width="29.375" bestFit="1" customWidth="1"/>
    <col min="11054" max="11264" width="8.875" customWidth="1"/>
    <col min="11265" max="11265" width="13.125" customWidth="1"/>
    <col min="11266" max="11266" width="14.375" customWidth="1"/>
    <col min="11267" max="11267" width="10.5" customWidth="1"/>
    <col min="11268" max="11268" width="9.625" customWidth="1"/>
    <col min="11269" max="11269" width="12.5" customWidth="1"/>
    <col min="11270" max="11270" width="19.875" customWidth="1"/>
    <col min="11271" max="11272" width="12.5" customWidth="1"/>
    <col min="11273" max="11273" width="11" customWidth="1"/>
    <col min="11274" max="11274" width="14.5" customWidth="1"/>
    <col min="11275" max="11275" width="11" customWidth="1"/>
    <col min="11276" max="11276" width="8.875" customWidth="1"/>
    <col min="11277" max="11277" width="9.5" customWidth="1"/>
    <col min="11278" max="11278" width="16.5" customWidth="1"/>
    <col min="11279" max="11279" width="20.375" bestFit="1" customWidth="1"/>
    <col min="11280" max="11280" width="25.375" bestFit="1" customWidth="1"/>
    <col min="11281" max="11281" width="23.375" bestFit="1" customWidth="1"/>
    <col min="11282" max="11282" width="18.125" bestFit="1" customWidth="1"/>
    <col min="11283" max="11283" width="18.625" bestFit="1" customWidth="1"/>
    <col min="11284" max="11284" width="16.875" bestFit="1" customWidth="1"/>
    <col min="11285" max="11285" width="10.5" customWidth="1"/>
    <col min="11286" max="11286" width="12.875" customWidth="1"/>
    <col min="11287" max="11287" width="14.5" customWidth="1"/>
    <col min="11288" max="11288" width="13.875" customWidth="1"/>
    <col min="11289" max="11289" width="17.5" customWidth="1"/>
    <col min="11290" max="11290" width="16.375" customWidth="1"/>
    <col min="11291" max="11291" width="20.5" customWidth="1"/>
    <col min="11292" max="11292" width="29.125" bestFit="1" customWidth="1"/>
    <col min="11293" max="11293" width="29.375" bestFit="1" customWidth="1"/>
    <col min="11294" max="11294" width="14.5" bestFit="1" customWidth="1"/>
    <col min="11295" max="11295" width="16.5" bestFit="1" customWidth="1"/>
    <col min="11296" max="11296" width="29.125" bestFit="1" customWidth="1"/>
    <col min="11297" max="11297" width="30.5" bestFit="1" customWidth="1"/>
    <col min="11298" max="11298" width="14.5" bestFit="1" customWidth="1"/>
    <col min="11299" max="11299" width="16.5" bestFit="1" customWidth="1"/>
    <col min="11300" max="11300" width="29.125" bestFit="1" customWidth="1"/>
    <col min="11301" max="11301" width="30.5" bestFit="1" customWidth="1"/>
    <col min="11302" max="11302" width="14.5" bestFit="1" customWidth="1"/>
    <col min="11303" max="11303" width="16.5" bestFit="1" customWidth="1"/>
    <col min="11304" max="11304" width="29.125" bestFit="1" customWidth="1"/>
    <col min="11305" max="11305" width="29.375" bestFit="1" customWidth="1"/>
    <col min="11306" max="11306" width="14.5" bestFit="1" customWidth="1"/>
    <col min="11307" max="11307" width="16.5" bestFit="1" customWidth="1"/>
    <col min="11308" max="11308" width="29.125" bestFit="1" customWidth="1"/>
    <col min="11309" max="11309" width="29.375" bestFit="1" customWidth="1"/>
    <col min="11310" max="11520" width="8.875" customWidth="1"/>
    <col min="11521" max="11521" width="13.125" customWidth="1"/>
    <col min="11522" max="11522" width="14.375" customWidth="1"/>
    <col min="11523" max="11523" width="10.5" customWidth="1"/>
    <col min="11524" max="11524" width="9.625" customWidth="1"/>
    <col min="11525" max="11525" width="12.5" customWidth="1"/>
    <col min="11526" max="11526" width="19.875" customWidth="1"/>
    <col min="11527" max="11528" width="12.5" customWidth="1"/>
    <col min="11529" max="11529" width="11" customWidth="1"/>
    <col min="11530" max="11530" width="14.5" customWidth="1"/>
    <col min="11531" max="11531" width="11" customWidth="1"/>
    <col min="11532" max="11532" width="8.875" customWidth="1"/>
    <col min="11533" max="11533" width="9.5" customWidth="1"/>
    <col min="11534" max="11534" width="16.5" customWidth="1"/>
    <col min="11535" max="11535" width="20.375" bestFit="1" customWidth="1"/>
    <col min="11536" max="11536" width="25.375" bestFit="1" customWidth="1"/>
    <col min="11537" max="11537" width="23.375" bestFit="1" customWidth="1"/>
    <col min="11538" max="11538" width="18.125" bestFit="1" customWidth="1"/>
    <col min="11539" max="11539" width="18.625" bestFit="1" customWidth="1"/>
    <col min="11540" max="11540" width="16.875" bestFit="1" customWidth="1"/>
    <col min="11541" max="11541" width="10.5" customWidth="1"/>
    <col min="11542" max="11542" width="12.875" customWidth="1"/>
    <col min="11543" max="11543" width="14.5" customWidth="1"/>
    <col min="11544" max="11544" width="13.875" customWidth="1"/>
    <col min="11545" max="11545" width="17.5" customWidth="1"/>
    <col min="11546" max="11546" width="16.375" customWidth="1"/>
    <col min="11547" max="11547" width="20.5" customWidth="1"/>
    <col min="11548" max="11548" width="29.125" bestFit="1" customWidth="1"/>
    <col min="11549" max="11549" width="29.375" bestFit="1" customWidth="1"/>
    <col min="11550" max="11550" width="14.5" bestFit="1" customWidth="1"/>
    <col min="11551" max="11551" width="16.5" bestFit="1" customWidth="1"/>
    <col min="11552" max="11552" width="29.125" bestFit="1" customWidth="1"/>
    <col min="11553" max="11553" width="30.5" bestFit="1" customWidth="1"/>
    <col min="11554" max="11554" width="14.5" bestFit="1" customWidth="1"/>
    <col min="11555" max="11555" width="16.5" bestFit="1" customWidth="1"/>
    <col min="11556" max="11556" width="29.125" bestFit="1" customWidth="1"/>
    <col min="11557" max="11557" width="30.5" bestFit="1" customWidth="1"/>
    <col min="11558" max="11558" width="14.5" bestFit="1" customWidth="1"/>
    <col min="11559" max="11559" width="16.5" bestFit="1" customWidth="1"/>
    <col min="11560" max="11560" width="29.125" bestFit="1" customWidth="1"/>
    <col min="11561" max="11561" width="29.375" bestFit="1" customWidth="1"/>
    <col min="11562" max="11562" width="14.5" bestFit="1" customWidth="1"/>
    <col min="11563" max="11563" width="16.5" bestFit="1" customWidth="1"/>
    <col min="11564" max="11564" width="29.125" bestFit="1" customWidth="1"/>
    <col min="11565" max="11565" width="29.375" bestFit="1" customWidth="1"/>
    <col min="11566" max="11776" width="8.875" customWidth="1"/>
    <col min="11777" max="11777" width="13.125" customWidth="1"/>
    <col min="11778" max="11778" width="14.375" customWidth="1"/>
    <col min="11779" max="11779" width="10.5" customWidth="1"/>
    <col min="11780" max="11780" width="9.625" customWidth="1"/>
    <col min="11781" max="11781" width="12.5" customWidth="1"/>
    <col min="11782" max="11782" width="19.875" customWidth="1"/>
    <col min="11783" max="11784" width="12.5" customWidth="1"/>
    <col min="11785" max="11785" width="11" customWidth="1"/>
    <col min="11786" max="11786" width="14.5" customWidth="1"/>
    <col min="11787" max="11787" width="11" customWidth="1"/>
    <col min="11788" max="11788" width="8.875" customWidth="1"/>
    <col min="11789" max="11789" width="9.5" customWidth="1"/>
    <col min="11790" max="11790" width="16.5" customWidth="1"/>
    <col min="11791" max="11791" width="20.375" bestFit="1" customWidth="1"/>
    <col min="11792" max="11792" width="25.375" bestFit="1" customWidth="1"/>
    <col min="11793" max="11793" width="23.375" bestFit="1" customWidth="1"/>
    <col min="11794" max="11794" width="18.125" bestFit="1" customWidth="1"/>
    <col min="11795" max="11795" width="18.625" bestFit="1" customWidth="1"/>
    <col min="11796" max="11796" width="16.875" bestFit="1" customWidth="1"/>
    <col min="11797" max="11797" width="10.5" customWidth="1"/>
    <col min="11798" max="11798" width="12.875" customWidth="1"/>
    <col min="11799" max="11799" width="14.5" customWidth="1"/>
    <col min="11800" max="11800" width="13.875" customWidth="1"/>
    <col min="11801" max="11801" width="17.5" customWidth="1"/>
    <col min="11802" max="11802" width="16.375" customWidth="1"/>
    <col min="11803" max="11803" width="20.5" customWidth="1"/>
    <col min="11804" max="11804" width="29.125" bestFit="1" customWidth="1"/>
    <col min="11805" max="11805" width="29.375" bestFit="1" customWidth="1"/>
    <col min="11806" max="11806" width="14.5" bestFit="1" customWidth="1"/>
    <col min="11807" max="11807" width="16.5" bestFit="1" customWidth="1"/>
    <col min="11808" max="11808" width="29.125" bestFit="1" customWidth="1"/>
    <col min="11809" max="11809" width="30.5" bestFit="1" customWidth="1"/>
    <col min="11810" max="11810" width="14.5" bestFit="1" customWidth="1"/>
    <col min="11811" max="11811" width="16.5" bestFit="1" customWidth="1"/>
    <col min="11812" max="11812" width="29.125" bestFit="1" customWidth="1"/>
    <col min="11813" max="11813" width="30.5" bestFit="1" customWidth="1"/>
    <col min="11814" max="11814" width="14.5" bestFit="1" customWidth="1"/>
    <col min="11815" max="11815" width="16.5" bestFit="1" customWidth="1"/>
    <col min="11816" max="11816" width="29.125" bestFit="1" customWidth="1"/>
    <col min="11817" max="11817" width="29.375" bestFit="1" customWidth="1"/>
    <col min="11818" max="11818" width="14.5" bestFit="1" customWidth="1"/>
    <col min="11819" max="11819" width="16.5" bestFit="1" customWidth="1"/>
    <col min="11820" max="11820" width="29.125" bestFit="1" customWidth="1"/>
    <col min="11821" max="11821" width="29.375" bestFit="1" customWidth="1"/>
    <col min="11822" max="12032" width="8.875" customWidth="1"/>
    <col min="12033" max="12033" width="13.125" customWidth="1"/>
    <col min="12034" max="12034" width="14.375" customWidth="1"/>
    <col min="12035" max="12035" width="10.5" customWidth="1"/>
    <col min="12036" max="12036" width="9.625" customWidth="1"/>
    <col min="12037" max="12037" width="12.5" customWidth="1"/>
    <col min="12038" max="12038" width="19.875" customWidth="1"/>
    <col min="12039" max="12040" width="12.5" customWidth="1"/>
    <col min="12041" max="12041" width="11" customWidth="1"/>
    <col min="12042" max="12042" width="14.5" customWidth="1"/>
    <col min="12043" max="12043" width="11" customWidth="1"/>
    <col min="12044" max="12044" width="8.875" customWidth="1"/>
    <col min="12045" max="12045" width="9.5" customWidth="1"/>
    <col min="12046" max="12046" width="16.5" customWidth="1"/>
    <col min="12047" max="12047" width="20.375" bestFit="1" customWidth="1"/>
    <col min="12048" max="12048" width="25.375" bestFit="1" customWidth="1"/>
    <col min="12049" max="12049" width="23.375" bestFit="1" customWidth="1"/>
    <col min="12050" max="12050" width="18.125" bestFit="1" customWidth="1"/>
    <col min="12051" max="12051" width="18.625" bestFit="1" customWidth="1"/>
    <col min="12052" max="12052" width="16.875" bestFit="1" customWidth="1"/>
    <col min="12053" max="12053" width="10.5" customWidth="1"/>
    <col min="12054" max="12054" width="12.875" customWidth="1"/>
    <col min="12055" max="12055" width="14.5" customWidth="1"/>
    <col min="12056" max="12056" width="13.875" customWidth="1"/>
    <col min="12057" max="12057" width="17.5" customWidth="1"/>
    <col min="12058" max="12058" width="16.375" customWidth="1"/>
    <col min="12059" max="12059" width="20.5" customWidth="1"/>
    <col min="12060" max="12060" width="29.125" bestFit="1" customWidth="1"/>
    <col min="12061" max="12061" width="29.375" bestFit="1" customWidth="1"/>
    <col min="12062" max="12062" width="14.5" bestFit="1" customWidth="1"/>
    <col min="12063" max="12063" width="16.5" bestFit="1" customWidth="1"/>
    <col min="12064" max="12064" width="29.125" bestFit="1" customWidth="1"/>
    <col min="12065" max="12065" width="30.5" bestFit="1" customWidth="1"/>
    <col min="12066" max="12066" width="14.5" bestFit="1" customWidth="1"/>
    <col min="12067" max="12067" width="16.5" bestFit="1" customWidth="1"/>
    <col min="12068" max="12068" width="29.125" bestFit="1" customWidth="1"/>
    <col min="12069" max="12069" width="30.5" bestFit="1" customWidth="1"/>
    <col min="12070" max="12070" width="14.5" bestFit="1" customWidth="1"/>
    <col min="12071" max="12071" width="16.5" bestFit="1" customWidth="1"/>
    <col min="12072" max="12072" width="29.125" bestFit="1" customWidth="1"/>
    <col min="12073" max="12073" width="29.375" bestFit="1" customWidth="1"/>
    <col min="12074" max="12074" width="14.5" bestFit="1" customWidth="1"/>
    <col min="12075" max="12075" width="16.5" bestFit="1" customWidth="1"/>
    <col min="12076" max="12076" width="29.125" bestFit="1" customWidth="1"/>
    <col min="12077" max="12077" width="29.375" bestFit="1" customWidth="1"/>
    <col min="12078" max="12288" width="8.875" customWidth="1"/>
    <col min="12289" max="12289" width="13.125" customWidth="1"/>
    <col min="12290" max="12290" width="14.375" customWidth="1"/>
    <col min="12291" max="12291" width="10.5" customWidth="1"/>
    <col min="12292" max="12292" width="9.625" customWidth="1"/>
    <col min="12293" max="12293" width="12.5" customWidth="1"/>
    <col min="12294" max="12294" width="19.875" customWidth="1"/>
    <col min="12295" max="12296" width="12.5" customWidth="1"/>
    <col min="12297" max="12297" width="11" customWidth="1"/>
    <col min="12298" max="12298" width="14.5" customWidth="1"/>
    <col min="12299" max="12299" width="11" customWidth="1"/>
    <col min="12300" max="12300" width="8.875" customWidth="1"/>
    <col min="12301" max="12301" width="9.5" customWidth="1"/>
    <col min="12302" max="12302" width="16.5" customWidth="1"/>
    <col min="12303" max="12303" width="20.375" bestFit="1" customWidth="1"/>
    <col min="12304" max="12304" width="25.375" bestFit="1" customWidth="1"/>
    <col min="12305" max="12305" width="23.375" bestFit="1" customWidth="1"/>
    <col min="12306" max="12306" width="18.125" bestFit="1" customWidth="1"/>
    <col min="12307" max="12307" width="18.625" bestFit="1" customWidth="1"/>
    <col min="12308" max="12308" width="16.875" bestFit="1" customWidth="1"/>
    <col min="12309" max="12309" width="10.5" customWidth="1"/>
    <col min="12310" max="12310" width="12.875" customWidth="1"/>
    <col min="12311" max="12311" width="14.5" customWidth="1"/>
    <col min="12312" max="12312" width="13.875" customWidth="1"/>
    <col min="12313" max="12313" width="17.5" customWidth="1"/>
    <col min="12314" max="12314" width="16.375" customWidth="1"/>
    <col min="12315" max="12315" width="20.5" customWidth="1"/>
    <col min="12316" max="12316" width="29.125" bestFit="1" customWidth="1"/>
    <col min="12317" max="12317" width="29.375" bestFit="1" customWidth="1"/>
    <col min="12318" max="12318" width="14.5" bestFit="1" customWidth="1"/>
    <col min="12319" max="12319" width="16.5" bestFit="1" customWidth="1"/>
    <col min="12320" max="12320" width="29.125" bestFit="1" customWidth="1"/>
    <col min="12321" max="12321" width="30.5" bestFit="1" customWidth="1"/>
    <col min="12322" max="12322" width="14.5" bestFit="1" customWidth="1"/>
    <col min="12323" max="12323" width="16.5" bestFit="1" customWidth="1"/>
    <col min="12324" max="12324" width="29.125" bestFit="1" customWidth="1"/>
    <col min="12325" max="12325" width="30.5" bestFit="1" customWidth="1"/>
    <col min="12326" max="12326" width="14.5" bestFit="1" customWidth="1"/>
    <col min="12327" max="12327" width="16.5" bestFit="1" customWidth="1"/>
    <col min="12328" max="12328" width="29.125" bestFit="1" customWidth="1"/>
    <col min="12329" max="12329" width="29.375" bestFit="1" customWidth="1"/>
    <col min="12330" max="12330" width="14.5" bestFit="1" customWidth="1"/>
    <col min="12331" max="12331" width="16.5" bestFit="1" customWidth="1"/>
    <col min="12332" max="12332" width="29.125" bestFit="1" customWidth="1"/>
    <col min="12333" max="12333" width="29.375" bestFit="1" customWidth="1"/>
    <col min="12334" max="12544" width="8.875" customWidth="1"/>
    <col min="12545" max="12545" width="13.125" customWidth="1"/>
    <col min="12546" max="12546" width="14.375" customWidth="1"/>
    <col min="12547" max="12547" width="10.5" customWidth="1"/>
    <col min="12548" max="12548" width="9.625" customWidth="1"/>
    <col min="12549" max="12549" width="12.5" customWidth="1"/>
    <col min="12550" max="12550" width="19.875" customWidth="1"/>
    <col min="12551" max="12552" width="12.5" customWidth="1"/>
    <col min="12553" max="12553" width="11" customWidth="1"/>
    <col min="12554" max="12554" width="14.5" customWidth="1"/>
    <col min="12555" max="12555" width="11" customWidth="1"/>
    <col min="12556" max="12556" width="8.875" customWidth="1"/>
    <col min="12557" max="12557" width="9.5" customWidth="1"/>
    <col min="12558" max="12558" width="16.5" customWidth="1"/>
    <col min="12559" max="12559" width="20.375" bestFit="1" customWidth="1"/>
    <col min="12560" max="12560" width="25.375" bestFit="1" customWidth="1"/>
    <col min="12561" max="12561" width="23.375" bestFit="1" customWidth="1"/>
    <col min="12562" max="12562" width="18.125" bestFit="1" customWidth="1"/>
    <col min="12563" max="12563" width="18.625" bestFit="1" customWidth="1"/>
    <col min="12564" max="12564" width="16.875" bestFit="1" customWidth="1"/>
    <col min="12565" max="12565" width="10.5" customWidth="1"/>
    <col min="12566" max="12566" width="12.875" customWidth="1"/>
    <col min="12567" max="12567" width="14.5" customWidth="1"/>
    <col min="12568" max="12568" width="13.875" customWidth="1"/>
    <col min="12569" max="12569" width="17.5" customWidth="1"/>
    <col min="12570" max="12570" width="16.375" customWidth="1"/>
    <col min="12571" max="12571" width="20.5" customWidth="1"/>
    <col min="12572" max="12572" width="29.125" bestFit="1" customWidth="1"/>
    <col min="12573" max="12573" width="29.375" bestFit="1" customWidth="1"/>
    <col min="12574" max="12574" width="14.5" bestFit="1" customWidth="1"/>
    <col min="12575" max="12575" width="16.5" bestFit="1" customWidth="1"/>
    <col min="12576" max="12576" width="29.125" bestFit="1" customWidth="1"/>
    <col min="12577" max="12577" width="30.5" bestFit="1" customWidth="1"/>
    <col min="12578" max="12578" width="14.5" bestFit="1" customWidth="1"/>
    <col min="12579" max="12579" width="16.5" bestFit="1" customWidth="1"/>
    <col min="12580" max="12580" width="29.125" bestFit="1" customWidth="1"/>
    <col min="12581" max="12581" width="30.5" bestFit="1" customWidth="1"/>
    <col min="12582" max="12582" width="14.5" bestFit="1" customWidth="1"/>
    <col min="12583" max="12583" width="16.5" bestFit="1" customWidth="1"/>
    <col min="12584" max="12584" width="29.125" bestFit="1" customWidth="1"/>
    <col min="12585" max="12585" width="29.375" bestFit="1" customWidth="1"/>
    <col min="12586" max="12586" width="14.5" bestFit="1" customWidth="1"/>
    <col min="12587" max="12587" width="16.5" bestFit="1" customWidth="1"/>
    <col min="12588" max="12588" width="29.125" bestFit="1" customWidth="1"/>
    <col min="12589" max="12589" width="29.375" bestFit="1" customWidth="1"/>
    <col min="12590" max="12800" width="8.875" customWidth="1"/>
    <col min="12801" max="12801" width="13.125" customWidth="1"/>
    <col min="12802" max="12802" width="14.375" customWidth="1"/>
    <col min="12803" max="12803" width="10.5" customWidth="1"/>
    <col min="12804" max="12804" width="9.625" customWidth="1"/>
    <col min="12805" max="12805" width="12.5" customWidth="1"/>
    <col min="12806" max="12806" width="19.875" customWidth="1"/>
    <col min="12807" max="12808" width="12.5" customWidth="1"/>
    <col min="12809" max="12809" width="11" customWidth="1"/>
    <col min="12810" max="12810" width="14.5" customWidth="1"/>
    <col min="12811" max="12811" width="11" customWidth="1"/>
    <col min="12812" max="12812" width="8.875" customWidth="1"/>
    <col min="12813" max="12813" width="9.5" customWidth="1"/>
    <col min="12814" max="12814" width="16.5" customWidth="1"/>
    <col min="12815" max="12815" width="20.375" bestFit="1" customWidth="1"/>
    <col min="12816" max="12816" width="25.375" bestFit="1" customWidth="1"/>
    <col min="12817" max="12817" width="23.375" bestFit="1" customWidth="1"/>
    <col min="12818" max="12818" width="18.125" bestFit="1" customWidth="1"/>
    <col min="12819" max="12819" width="18.625" bestFit="1" customWidth="1"/>
    <col min="12820" max="12820" width="16.875" bestFit="1" customWidth="1"/>
    <col min="12821" max="12821" width="10.5" customWidth="1"/>
    <col min="12822" max="12822" width="12.875" customWidth="1"/>
    <col min="12823" max="12823" width="14.5" customWidth="1"/>
    <col min="12824" max="12824" width="13.875" customWidth="1"/>
    <col min="12825" max="12825" width="17.5" customWidth="1"/>
    <col min="12826" max="12826" width="16.375" customWidth="1"/>
    <col min="12827" max="12827" width="20.5" customWidth="1"/>
    <col min="12828" max="12828" width="29.125" bestFit="1" customWidth="1"/>
    <col min="12829" max="12829" width="29.375" bestFit="1" customWidth="1"/>
    <col min="12830" max="12830" width="14.5" bestFit="1" customWidth="1"/>
    <col min="12831" max="12831" width="16.5" bestFit="1" customWidth="1"/>
    <col min="12832" max="12832" width="29.125" bestFit="1" customWidth="1"/>
    <col min="12833" max="12833" width="30.5" bestFit="1" customWidth="1"/>
    <col min="12834" max="12834" width="14.5" bestFit="1" customWidth="1"/>
    <col min="12835" max="12835" width="16.5" bestFit="1" customWidth="1"/>
    <col min="12836" max="12836" width="29.125" bestFit="1" customWidth="1"/>
    <col min="12837" max="12837" width="30.5" bestFit="1" customWidth="1"/>
    <col min="12838" max="12838" width="14.5" bestFit="1" customWidth="1"/>
    <col min="12839" max="12839" width="16.5" bestFit="1" customWidth="1"/>
    <col min="12840" max="12840" width="29.125" bestFit="1" customWidth="1"/>
    <col min="12841" max="12841" width="29.375" bestFit="1" customWidth="1"/>
    <col min="12842" max="12842" width="14.5" bestFit="1" customWidth="1"/>
    <col min="12843" max="12843" width="16.5" bestFit="1" customWidth="1"/>
    <col min="12844" max="12844" width="29.125" bestFit="1" customWidth="1"/>
    <col min="12845" max="12845" width="29.375" bestFit="1" customWidth="1"/>
    <col min="12846" max="13056" width="8.875" customWidth="1"/>
    <col min="13057" max="13057" width="13.125" customWidth="1"/>
    <col min="13058" max="13058" width="14.375" customWidth="1"/>
    <col min="13059" max="13059" width="10.5" customWidth="1"/>
    <col min="13060" max="13060" width="9.625" customWidth="1"/>
    <col min="13061" max="13061" width="12.5" customWidth="1"/>
    <col min="13062" max="13062" width="19.875" customWidth="1"/>
    <col min="13063" max="13064" width="12.5" customWidth="1"/>
    <col min="13065" max="13065" width="11" customWidth="1"/>
    <col min="13066" max="13066" width="14.5" customWidth="1"/>
    <col min="13067" max="13067" width="11" customWidth="1"/>
    <col min="13068" max="13068" width="8.875" customWidth="1"/>
    <col min="13069" max="13069" width="9.5" customWidth="1"/>
    <col min="13070" max="13070" width="16.5" customWidth="1"/>
    <col min="13071" max="13071" width="20.375" bestFit="1" customWidth="1"/>
    <col min="13072" max="13072" width="25.375" bestFit="1" customWidth="1"/>
    <col min="13073" max="13073" width="23.375" bestFit="1" customWidth="1"/>
    <col min="13074" max="13074" width="18.125" bestFit="1" customWidth="1"/>
    <col min="13075" max="13075" width="18.625" bestFit="1" customWidth="1"/>
    <col min="13076" max="13076" width="16.875" bestFit="1" customWidth="1"/>
    <col min="13077" max="13077" width="10.5" customWidth="1"/>
    <col min="13078" max="13078" width="12.875" customWidth="1"/>
    <col min="13079" max="13079" width="14.5" customWidth="1"/>
    <col min="13080" max="13080" width="13.875" customWidth="1"/>
    <col min="13081" max="13081" width="17.5" customWidth="1"/>
    <col min="13082" max="13082" width="16.375" customWidth="1"/>
    <col min="13083" max="13083" width="20.5" customWidth="1"/>
    <col min="13084" max="13084" width="29.125" bestFit="1" customWidth="1"/>
    <col min="13085" max="13085" width="29.375" bestFit="1" customWidth="1"/>
    <col min="13086" max="13086" width="14.5" bestFit="1" customWidth="1"/>
    <col min="13087" max="13087" width="16.5" bestFit="1" customWidth="1"/>
    <col min="13088" max="13088" width="29.125" bestFit="1" customWidth="1"/>
    <col min="13089" max="13089" width="30.5" bestFit="1" customWidth="1"/>
    <col min="13090" max="13090" width="14.5" bestFit="1" customWidth="1"/>
    <col min="13091" max="13091" width="16.5" bestFit="1" customWidth="1"/>
    <col min="13092" max="13092" width="29.125" bestFit="1" customWidth="1"/>
    <col min="13093" max="13093" width="30.5" bestFit="1" customWidth="1"/>
    <col min="13094" max="13094" width="14.5" bestFit="1" customWidth="1"/>
    <col min="13095" max="13095" width="16.5" bestFit="1" customWidth="1"/>
    <col min="13096" max="13096" width="29.125" bestFit="1" customWidth="1"/>
    <col min="13097" max="13097" width="29.375" bestFit="1" customWidth="1"/>
    <col min="13098" max="13098" width="14.5" bestFit="1" customWidth="1"/>
    <col min="13099" max="13099" width="16.5" bestFit="1" customWidth="1"/>
    <col min="13100" max="13100" width="29.125" bestFit="1" customWidth="1"/>
    <col min="13101" max="13101" width="29.375" bestFit="1" customWidth="1"/>
    <col min="13102" max="13312" width="8.875" customWidth="1"/>
    <col min="13313" max="13313" width="13.125" customWidth="1"/>
    <col min="13314" max="13314" width="14.375" customWidth="1"/>
    <col min="13315" max="13315" width="10.5" customWidth="1"/>
    <col min="13316" max="13316" width="9.625" customWidth="1"/>
    <col min="13317" max="13317" width="12.5" customWidth="1"/>
    <col min="13318" max="13318" width="19.875" customWidth="1"/>
    <col min="13319" max="13320" width="12.5" customWidth="1"/>
    <col min="13321" max="13321" width="11" customWidth="1"/>
    <col min="13322" max="13322" width="14.5" customWidth="1"/>
    <col min="13323" max="13323" width="11" customWidth="1"/>
    <col min="13324" max="13324" width="8.875" customWidth="1"/>
    <col min="13325" max="13325" width="9.5" customWidth="1"/>
    <col min="13326" max="13326" width="16.5" customWidth="1"/>
    <col min="13327" max="13327" width="20.375" bestFit="1" customWidth="1"/>
    <col min="13328" max="13328" width="25.375" bestFit="1" customWidth="1"/>
    <col min="13329" max="13329" width="23.375" bestFit="1" customWidth="1"/>
    <col min="13330" max="13330" width="18.125" bestFit="1" customWidth="1"/>
    <col min="13331" max="13331" width="18.625" bestFit="1" customWidth="1"/>
    <col min="13332" max="13332" width="16.875" bestFit="1" customWidth="1"/>
    <col min="13333" max="13333" width="10.5" customWidth="1"/>
    <col min="13334" max="13334" width="12.875" customWidth="1"/>
    <col min="13335" max="13335" width="14.5" customWidth="1"/>
    <col min="13336" max="13336" width="13.875" customWidth="1"/>
    <col min="13337" max="13337" width="17.5" customWidth="1"/>
    <col min="13338" max="13338" width="16.375" customWidth="1"/>
    <col min="13339" max="13339" width="20.5" customWidth="1"/>
    <col min="13340" max="13340" width="29.125" bestFit="1" customWidth="1"/>
    <col min="13341" max="13341" width="29.375" bestFit="1" customWidth="1"/>
    <col min="13342" max="13342" width="14.5" bestFit="1" customWidth="1"/>
    <col min="13343" max="13343" width="16.5" bestFit="1" customWidth="1"/>
    <col min="13344" max="13344" width="29.125" bestFit="1" customWidth="1"/>
    <col min="13345" max="13345" width="30.5" bestFit="1" customWidth="1"/>
    <col min="13346" max="13346" width="14.5" bestFit="1" customWidth="1"/>
    <col min="13347" max="13347" width="16.5" bestFit="1" customWidth="1"/>
    <col min="13348" max="13348" width="29.125" bestFit="1" customWidth="1"/>
    <col min="13349" max="13349" width="30.5" bestFit="1" customWidth="1"/>
    <col min="13350" max="13350" width="14.5" bestFit="1" customWidth="1"/>
    <col min="13351" max="13351" width="16.5" bestFit="1" customWidth="1"/>
    <col min="13352" max="13352" width="29.125" bestFit="1" customWidth="1"/>
    <col min="13353" max="13353" width="29.375" bestFit="1" customWidth="1"/>
    <col min="13354" max="13354" width="14.5" bestFit="1" customWidth="1"/>
    <col min="13355" max="13355" width="16.5" bestFit="1" customWidth="1"/>
    <col min="13356" max="13356" width="29.125" bestFit="1" customWidth="1"/>
    <col min="13357" max="13357" width="29.375" bestFit="1" customWidth="1"/>
    <col min="13358" max="13568" width="8.875" customWidth="1"/>
    <col min="13569" max="13569" width="13.125" customWidth="1"/>
    <col min="13570" max="13570" width="14.375" customWidth="1"/>
    <col min="13571" max="13571" width="10.5" customWidth="1"/>
    <col min="13572" max="13572" width="9.625" customWidth="1"/>
    <col min="13573" max="13573" width="12.5" customWidth="1"/>
    <col min="13574" max="13574" width="19.875" customWidth="1"/>
    <col min="13575" max="13576" width="12.5" customWidth="1"/>
    <col min="13577" max="13577" width="11" customWidth="1"/>
    <col min="13578" max="13578" width="14.5" customWidth="1"/>
    <col min="13579" max="13579" width="11" customWidth="1"/>
    <col min="13580" max="13580" width="8.875" customWidth="1"/>
    <col min="13581" max="13581" width="9.5" customWidth="1"/>
    <col min="13582" max="13582" width="16.5" customWidth="1"/>
    <col min="13583" max="13583" width="20.375" bestFit="1" customWidth="1"/>
    <col min="13584" max="13584" width="25.375" bestFit="1" customWidth="1"/>
    <col min="13585" max="13585" width="23.375" bestFit="1" customWidth="1"/>
    <col min="13586" max="13586" width="18.125" bestFit="1" customWidth="1"/>
    <col min="13587" max="13587" width="18.625" bestFit="1" customWidth="1"/>
    <col min="13588" max="13588" width="16.875" bestFit="1" customWidth="1"/>
    <col min="13589" max="13589" width="10.5" customWidth="1"/>
    <col min="13590" max="13590" width="12.875" customWidth="1"/>
    <col min="13591" max="13591" width="14.5" customWidth="1"/>
    <col min="13592" max="13592" width="13.875" customWidth="1"/>
    <col min="13593" max="13593" width="17.5" customWidth="1"/>
    <col min="13594" max="13594" width="16.375" customWidth="1"/>
    <col min="13595" max="13595" width="20.5" customWidth="1"/>
    <col min="13596" max="13596" width="29.125" bestFit="1" customWidth="1"/>
    <col min="13597" max="13597" width="29.375" bestFit="1" customWidth="1"/>
    <col min="13598" max="13598" width="14.5" bestFit="1" customWidth="1"/>
    <col min="13599" max="13599" width="16.5" bestFit="1" customWidth="1"/>
    <col min="13600" max="13600" width="29.125" bestFit="1" customWidth="1"/>
    <col min="13601" max="13601" width="30.5" bestFit="1" customWidth="1"/>
    <col min="13602" max="13602" width="14.5" bestFit="1" customWidth="1"/>
    <col min="13603" max="13603" width="16.5" bestFit="1" customWidth="1"/>
    <col min="13604" max="13604" width="29.125" bestFit="1" customWidth="1"/>
    <col min="13605" max="13605" width="30.5" bestFit="1" customWidth="1"/>
    <col min="13606" max="13606" width="14.5" bestFit="1" customWidth="1"/>
    <col min="13607" max="13607" width="16.5" bestFit="1" customWidth="1"/>
    <col min="13608" max="13608" width="29.125" bestFit="1" customWidth="1"/>
    <col min="13609" max="13609" width="29.375" bestFit="1" customWidth="1"/>
    <col min="13610" max="13610" width="14.5" bestFit="1" customWidth="1"/>
    <col min="13611" max="13611" width="16.5" bestFit="1" customWidth="1"/>
    <col min="13612" max="13612" width="29.125" bestFit="1" customWidth="1"/>
    <col min="13613" max="13613" width="29.375" bestFit="1" customWidth="1"/>
    <col min="13614" max="13824" width="8.875" customWidth="1"/>
    <col min="13825" max="13825" width="13.125" customWidth="1"/>
    <col min="13826" max="13826" width="14.375" customWidth="1"/>
    <col min="13827" max="13827" width="10.5" customWidth="1"/>
    <col min="13828" max="13828" width="9.625" customWidth="1"/>
    <col min="13829" max="13829" width="12.5" customWidth="1"/>
    <col min="13830" max="13830" width="19.875" customWidth="1"/>
    <col min="13831" max="13832" width="12.5" customWidth="1"/>
    <col min="13833" max="13833" width="11" customWidth="1"/>
    <col min="13834" max="13834" width="14.5" customWidth="1"/>
    <col min="13835" max="13835" width="11" customWidth="1"/>
    <col min="13836" max="13836" width="8.875" customWidth="1"/>
    <col min="13837" max="13837" width="9.5" customWidth="1"/>
    <col min="13838" max="13838" width="16.5" customWidth="1"/>
    <col min="13839" max="13839" width="20.375" bestFit="1" customWidth="1"/>
    <col min="13840" max="13840" width="25.375" bestFit="1" customWidth="1"/>
    <col min="13841" max="13841" width="23.375" bestFit="1" customWidth="1"/>
    <col min="13842" max="13842" width="18.125" bestFit="1" customWidth="1"/>
    <col min="13843" max="13843" width="18.625" bestFit="1" customWidth="1"/>
    <col min="13844" max="13844" width="16.875" bestFit="1" customWidth="1"/>
    <col min="13845" max="13845" width="10.5" customWidth="1"/>
    <col min="13846" max="13846" width="12.875" customWidth="1"/>
    <col min="13847" max="13847" width="14.5" customWidth="1"/>
    <col min="13848" max="13848" width="13.875" customWidth="1"/>
    <col min="13849" max="13849" width="17.5" customWidth="1"/>
    <col min="13850" max="13850" width="16.375" customWidth="1"/>
    <col min="13851" max="13851" width="20.5" customWidth="1"/>
    <col min="13852" max="13852" width="29.125" bestFit="1" customWidth="1"/>
    <col min="13853" max="13853" width="29.375" bestFit="1" customWidth="1"/>
    <col min="13854" max="13854" width="14.5" bestFit="1" customWidth="1"/>
    <col min="13855" max="13855" width="16.5" bestFit="1" customWidth="1"/>
    <col min="13856" max="13856" width="29.125" bestFit="1" customWidth="1"/>
    <col min="13857" max="13857" width="30.5" bestFit="1" customWidth="1"/>
    <col min="13858" max="13858" width="14.5" bestFit="1" customWidth="1"/>
    <col min="13859" max="13859" width="16.5" bestFit="1" customWidth="1"/>
    <col min="13860" max="13860" width="29.125" bestFit="1" customWidth="1"/>
    <col min="13861" max="13861" width="30.5" bestFit="1" customWidth="1"/>
    <col min="13862" max="13862" width="14.5" bestFit="1" customWidth="1"/>
    <col min="13863" max="13863" width="16.5" bestFit="1" customWidth="1"/>
    <col min="13864" max="13864" width="29.125" bestFit="1" customWidth="1"/>
    <col min="13865" max="13865" width="29.375" bestFit="1" customWidth="1"/>
    <col min="13866" max="13866" width="14.5" bestFit="1" customWidth="1"/>
    <col min="13867" max="13867" width="16.5" bestFit="1" customWidth="1"/>
    <col min="13868" max="13868" width="29.125" bestFit="1" customWidth="1"/>
    <col min="13869" max="13869" width="29.375" bestFit="1" customWidth="1"/>
    <col min="13870" max="14080" width="8.875" customWidth="1"/>
    <col min="14081" max="14081" width="13.125" customWidth="1"/>
    <col min="14082" max="14082" width="14.375" customWidth="1"/>
    <col min="14083" max="14083" width="10.5" customWidth="1"/>
    <col min="14084" max="14084" width="9.625" customWidth="1"/>
    <col min="14085" max="14085" width="12.5" customWidth="1"/>
    <col min="14086" max="14086" width="19.875" customWidth="1"/>
    <col min="14087" max="14088" width="12.5" customWidth="1"/>
    <col min="14089" max="14089" width="11" customWidth="1"/>
    <col min="14090" max="14090" width="14.5" customWidth="1"/>
    <col min="14091" max="14091" width="11" customWidth="1"/>
    <col min="14092" max="14092" width="8.875" customWidth="1"/>
    <col min="14093" max="14093" width="9.5" customWidth="1"/>
    <col min="14094" max="14094" width="16.5" customWidth="1"/>
    <col min="14095" max="14095" width="20.375" bestFit="1" customWidth="1"/>
    <col min="14096" max="14096" width="25.375" bestFit="1" customWidth="1"/>
    <col min="14097" max="14097" width="23.375" bestFit="1" customWidth="1"/>
    <col min="14098" max="14098" width="18.125" bestFit="1" customWidth="1"/>
    <col min="14099" max="14099" width="18.625" bestFit="1" customWidth="1"/>
    <col min="14100" max="14100" width="16.875" bestFit="1" customWidth="1"/>
    <col min="14101" max="14101" width="10.5" customWidth="1"/>
    <col min="14102" max="14102" width="12.875" customWidth="1"/>
    <col min="14103" max="14103" width="14.5" customWidth="1"/>
    <col min="14104" max="14104" width="13.875" customWidth="1"/>
    <col min="14105" max="14105" width="17.5" customWidth="1"/>
    <col min="14106" max="14106" width="16.375" customWidth="1"/>
    <col min="14107" max="14107" width="20.5" customWidth="1"/>
    <col min="14108" max="14108" width="29.125" bestFit="1" customWidth="1"/>
    <col min="14109" max="14109" width="29.375" bestFit="1" customWidth="1"/>
    <col min="14110" max="14110" width="14.5" bestFit="1" customWidth="1"/>
    <col min="14111" max="14111" width="16.5" bestFit="1" customWidth="1"/>
    <col min="14112" max="14112" width="29.125" bestFit="1" customWidth="1"/>
    <col min="14113" max="14113" width="30.5" bestFit="1" customWidth="1"/>
    <col min="14114" max="14114" width="14.5" bestFit="1" customWidth="1"/>
    <col min="14115" max="14115" width="16.5" bestFit="1" customWidth="1"/>
    <col min="14116" max="14116" width="29.125" bestFit="1" customWidth="1"/>
    <col min="14117" max="14117" width="30.5" bestFit="1" customWidth="1"/>
    <col min="14118" max="14118" width="14.5" bestFit="1" customWidth="1"/>
    <col min="14119" max="14119" width="16.5" bestFit="1" customWidth="1"/>
    <col min="14120" max="14120" width="29.125" bestFit="1" customWidth="1"/>
    <col min="14121" max="14121" width="29.375" bestFit="1" customWidth="1"/>
    <col min="14122" max="14122" width="14.5" bestFit="1" customWidth="1"/>
    <col min="14123" max="14123" width="16.5" bestFit="1" customWidth="1"/>
    <col min="14124" max="14124" width="29.125" bestFit="1" customWidth="1"/>
    <col min="14125" max="14125" width="29.375" bestFit="1" customWidth="1"/>
    <col min="14126" max="14336" width="8.875" customWidth="1"/>
    <col min="14337" max="14337" width="13.125" customWidth="1"/>
    <col min="14338" max="14338" width="14.375" customWidth="1"/>
    <col min="14339" max="14339" width="10.5" customWidth="1"/>
    <col min="14340" max="14340" width="9.625" customWidth="1"/>
    <col min="14341" max="14341" width="12.5" customWidth="1"/>
    <col min="14342" max="14342" width="19.875" customWidth="1"/>
    <col min="14343" max="14344" width="12.5" customWidth="1"/>
    <col min="14345" max="14345" width="11" customWidth="1"/>
    <col min="14346" max="14346" width="14.5" customWidth="1"/>
    <col min="14347" max="14347" width="11" customWidth="1"/>
    <col min="14348" max="14348" width="8.875" customWidth="1"/>
    <col min="14349" max="14349" width="9.5" customWidth="1"/>
    <col min="14350" max="14350" width="16.5" customWidth="1"/>
    <col min="14351" max="14351" width="20.375" bestFit="1" customWidth="1"/>
    <col min="14352" max="14352" width="25.375" bestFit="1" customWidth="1"/>
    <col min="14353" max="14353" width="23.375" bestFit="1" customWidth="1"/>
    <col min="14354" max="14354" width="18.125" bestFit="1" customWidth="1"/>
    <col min="14355" max="14355" width="18.625" bestFit="1" customWidth="1"/>
    <col min="14356" max="14356" width="16.875" bestFit="1" customWidth="1"/>
    <col min="14357" max="14357" width="10.5" customWidth="1"/>
    <col min="14358" max="14358" width="12.875" customWidth="1"/>
    <col min="14359" max="14359" width="14.5" customWidth="1"/>
    <col min="14360" max="14360" width="13.875" customWidth="1"/>
    <col min="14361" max="14361" width="17.5" customWidth="1"/>
    <col min="14362" max="14362" width="16.375" customWidth="1"/>
    <col min="14363" max="14363" width="20.5" customWidth="1"/>
    <col min="14364" max="14364" width="29.125" bestFit="1" customWidth="1"/>
    <col min="14365" max="14365" width="29.375" bestFit="1" customWidth="1"/>
    <col min="14366" max="14366" width="14.5" bestFit="1" customWidth="1"/>
    <col min="14367" max="14367" width="16.5" bestFit="1" customWidth="1"/>
    <col min="14368" max="14368" width="29.125" bestFit="1" customWidth="1"/>
    <col min="14369" max="14369" width="30.5" bestFit="1" customWidth="1"/>
    <col min="14370" max="14370" width="14.5" bestFit="1" customWidth="1"/>
    <col min="14371" max="14371" width="16.5" bestFit="1" customWidth="1"/>
    <col min="14372" max="14372" width="29.125" bestFit="1" customWidth="1"/>
    <col min="14373" max="14373" width="30.5" bestFit="1" customWidth="1"/>
    <col min="14374" max="14374" width="14.5" bestFit="1" customWidth="1"/>
    <col min="14375" max="14375" width="16.5" bestFit="1" customWidth="1"/>
    <col min="14376" max="14376" width="29.125" bestFit="1" customWidth="1"/>
    <col min="14377" max="14377" width="29.375" bestFit="1" customWidth="1"/>
    <col min="14378" max="14378" width="14.5" bestFit="1" customWidth="1"/>
    <col min="14379" max="14379" width="16.5" bestFit="1" customWidth="1"/>
    <col min="14380" max="14380" width="29.125" bestFit="1" customWidth="1"/>
    <col min="14381" max="14381" width="29.375" bestFit="1" customWidth="1"/>
    <col min="14382" max="14592" width="8.875" customWidth="1"/>
    <col min="14593" max="14593" width="13.125" customWidth="1"/>
    <col min="14594" max="14594" width="14.375" customWidth="1"/>
    <col min="14595" max="14595" width="10.5" customWidth="1"/>
    <col min="14596" max="14596" width="9.625" customWidth="1"/>
    <col min="14597" max="14597" width="12.5" customWidth="1"/>
    <col min="14598" max="14598" width="19.875" customWidth="1"/>
    <col min="14599" max="14600" width="12.5" customWidth="1"/>
    <col min="14601" max="14601" width="11" customWidth="1"/>
    <col min="14602" max="14602" width="14.5" customWidth="1"/>
    <col min="14603" max="14603" width="11" customWidth="1"/>
    <col min="14604" max="14604" width="8.875" customWidth="1"/>
    <col min="14605" max="14605" width="9.5" customWidth="1"/>
    <col min="14606" max="14606" width="16.5" customWidth="1"/>
    <col min="14607" max="14607" width="20.375" bestFit="1" customWidth="1"/>
    <col min="14608" max="14608" width="25.375" bestFit="1" customWidth="1"/>
    <col min="14609" max="14609" width="23.375" bestFit="1" customWidth="1"/>
    <col min="14610" max="14610" width="18.125" bestFit="1" customWidth="1"/>
    <col min="14611" max="14611" width="18.625" bestFit="1" customWidth="1"/>
    <col min="14612" max="14612" width="16.875" bestFit="1" customWidth="1"/>
    <col min="14613" max="14613" width="10.5" customWidth="1"/>
    <col min="14614" max="14614" width="12.875" customWidth="1"/>
    <col min="14615" max="14615" width="14.5" customWidth="1"/>
    <col min="14616" max="14616" width="13.875" customWidth="1"/>
    <col min="14617" max="14617" width="17.5" customWidth="1"/>
    <col min="14618" max="14618" width="16.375" customWidth="1"/>
    <col min="14619" max="14619" width="20.5" customWidth="1"/>
    <col min="14620" max="14620" width="29.125" bestFit="1" customWidth="1"/>
    <col min="14621" max="14621" width="29.375" bestFit="1" customWidth="1"/>
    <col min="14622" max="14622" width="14.5" bestFit="1" customWidth="1"/>
    <col min="14623" max="14623" width="16.5" bestFit="1" customWidth="1"/>
    <col min="14624" max="14624" width="29.125" bestFit="1" customWidth="1"/>
    <col min="14625" max="14625" width="30.5" bestFit="1" customWidth="1"/>
    <col min="14626" max="14626" width="14.5" bestFit="1" customWidth="1"/>
    <col min="14627" max="14627" width="16.5" bestFit="1" customWidth="1"/>
    <col min="14628" max="14628" width="29.125" bestFit="1" customWidth="1"/>
    <col min="14629" max="14629" width="30.5" bestFit="1" customWidth="1"/>
    <col min="14630" max="14630" width="14.5" bestFit="1" customWidth="1"/>
    <col min="14631" max="14631" width="16.5" bestFit="1" customWidth="1"/>
    <col min="14632" max="14632" width="29.125" bestFit="1" customWidth="1"/>
    <col min="14633" max="14633" width="29.375" bestFit="1" customWidth="1"/>
    <col min="14634" max="14634" width="14.5" bestFit="1" customWidth="1"/>
    <col min="14635" max="14635" width="16.5" bestFit="1" customWidth="1"/>
    <col min="14636" max="14636" width="29.125" bestFit="1" customWidth="1"/>
    <col min="14637" max="14637" width="29.375" bestFit="1" customWidth="1"/>
    <col min="14638" max="14848" width="8.875" customWidth="1"/>
    <col min="14849" max="14849" width="13.125" customWidth="1"/>
    <col min="14850" max="14850" width="14.375" customWidth="1"/>
    <col min="14851" max="14851" width="10.5" customWidth="1"/>
    <col min="14852" max="14852" width="9.625" customWidth="1"/>
    <col min="14853" max="14853" width="12.5" customWidth="1"/>
    <col min="14854" max="14854" width="19.875" customWidth="1"/>
    <col min="14855" max="14856" width="12.5" customWidth="1"/>
    <col min="14857" max="14857" width="11" customWidth="1"/>
    <col min="14858" max="14858" width="14.5" customWidth="1"/>
    <col min="14859" max="14859" width="11" customWidth="1"/>
    <col min="14860" max="14860" width="8.875" customWidth="1"/>
    <col min="14861" max="14861" width="9.5" customWidth="1"/>
    <col min="14862" max="14862" width="16.5" customWidth="1"/>
    <col min="14863" max="14863" width="20.375" bestFit="1" customWidth="1"/>
    <col min="14864" max="14864" width="25.375" bestFit="1" customWidth="1"/>
    <col min="14865" max="14865" width="23.375" bestFit="1" customWidth="1"/>
    <col min="14866" max="14866" width="18.125" bestFit="1" customWidth="1"/>
    <col min="14867" max="14867" width="18.625" bestFit="1" customWidth="1"/>
    <col min="14868" max="14868" width="16.875" bestFit="1" customWidth="1"/>
    <col min="14869" max="14869" width="10.5" customWidth="1"/>
    <col min="14870" max="14870" width="12.875" customWidth="1"/>
    <col min="14871" max="14871" width="14.5" customWidth="1"/>
    <col min="14872" max="14872" width="13.875" customWidth="1"/>
    <col min="14873" max="14873" width="17.5" customWidth="1"/>
    <col min="14874" max="14874" width="16.375" customWidth="1"/>
    <col min="14875" max="14875" width="20.5" customWidth="1"/>
    <col min="14876" max="14876" width="29.125" bestFit="1" customWidth="1"/>
    <col min="14877" max="14877" width="29.375" bestFit="1" customWidth="1"/>
    <col min="14878" max="14878" width="14.5" bestFit="1" customWidth="1"/>
    <col min="14879" max="14879" width="16.5" bestFit="1" customWidth="1"/>
    <col min="14880" max="14880" width="29.125" bestFit="1" customWidth="1"/>
    <col min="14881" max="14881" width="30.5" bestFit="1" customWidth="1"/>
    <col min="14882" max="14882" width="14.5" bestFit="1" customWidth="1"/>
    <col min="14883" max="14883" width="16.5" bestFit="1" customWidth="1"/>
    <col min="14884" max="14884" width="29.125" bestFit="1" customWidth="1"/>
    <col min="14885" max="14885" width="30.5" bestFit="1" customWidth="1"/>
    <col min="14886" max="14886" width="14.5" bestFit="1" customWidth="1"/>
    <col min="14887" max="14887" width="16.5" bestFit="1" customWidth="1"/>
    <col min="14888" max="14888" width="29.125" bestFit="1" customWidth="1"/>
    <col min="14889" max="14889" width="29.375" bestFit="1" customWidth="1"/>
    <col min="14890" max="14890" width="14.5" bestFit="1" customWidth="1"/>
    <col min="14891" max="14891" width="16.5" bestFit="1" customWidth="1"/>
    <col min="14892" max="14892" width="29.125" bestFit="1" customWidth="1"/>
    <col min="14893" max="14893" width="29.375" bestFit="1" customWidth="1"/>
    <col min="14894" max="15104" width="8.875" customWidth="1"/>
    <col min="15105" max="15105" width="13.125" customWidth="1"/>
    <col min="15106" max="15106" width="14.375" customWidth="1"/>
    <col min="15107" max="15107" width="10.5" customWidth="1"/>
    <col min="15108" max="15108" width="9.625" customWidth="1"/>
    <col min="15109" max="15109" width="12.5" customWidth="1"/>
    <col min="15110" max="15110" width="19.875" customWidth="1"/>
    <col min="15111" max="15112" width="12.5" customWidth="1"/>
    <col min="15113" max="15113" width="11" customWidth="1"/>
    <col min="15114" max="15114" width="14.5" customWidth="1"/>
    <col min="15115" max="15115" width="11" customWidth="1"/>
    <col min="15116" max="15116" width="8.875" customWidth="1"/>
    <col min="15117" max="15117" width="9.5" customWidth="1"/>
    <col min="15118" max="15118" width="16.5" customWidth="1"/>
    <col min="15119" max="15119" width="20.375" bestFit="1" customWidth="1"/>
    <col min="15120" max="15120" width="25.375" bestFit="1" customWidth="1"/>
    <col min="15121" max="15121" width="23.375" bestFit="1" customWidth="1"/>
    <col min="15122" max="15122" width="18.125" bestFit="1" customWidth="1"/>
    <col min="15123" max="15123" width="18.625" bestFit="1" customWidth="1"/>
    <col min="15124" max="15124" width="16.875" bestFit="1" customWidth="1"/>
    <col min="15125" max="15125" width="10.5" customWidth="1"/>
    <col min="15126" max="15126" width="12.875" customWidth="1"/>
    <col min="15127" max="15127" width="14.5" customWidth="1"/>
    <col min="15128" max="15128" width="13.875" customWidth="1"/>
    <col min="15129" max="15129" width="17.5" customWidth="1"/>
    <col min="15130" max="15130" width="16.375" customWidth="1"/>
    <col min="15131" max="15131" width="20.5" customWidth="1"/>
    <col min="15132" max="15132" width="29.125" bestFit="1" customWidth="1"/>
    <col min="15133" max="15133" width="29.375" bestFit="1" customWidth="1"/>
    <col min="15134" max="15134" width="14.5" bestFit="1" customWidth="1"/>
    <col min="15135" max="15135" width="16.5" bestFit="1" customWidth="1"/>
    <col min="15136" max="15136" width="29.125" bestFit="1" customWidth="1"/>
    <col min="15137" max="15137" width="30.5" bestFit="1" customWidth="1"/>
    <col min="15138" max="15138" width="14.5" bestFit="1" customWidth="1"/>
    <col min="15139" max="15139" width="16.5" bestFit="1" customWidth="1"/>
    <col min="15140" max="15140" width="29.125" bestFit="1" customWidth="1"/>
    <col min="15141" max="15141" width="30.5" bestFit="1" customWidth="1"/>
    <col min="15142" max="15142" width="14.5" bestFit="1" customWidth="1"/>
    <col min="15143" max="15143" width="16.5" bestFit="1" customWidth="1"/>
    <col min="15144" max="15144" width="29.125" bestFit="1" customWidth="1"/>
    <col min="15145" max="15145" width="29.375" bestFit="1" customWidth="1"/>
    <col min="15146" max="15146" width="14.5" bestFit="1" customWidth="1"/>
    <col min="15147" max="15147" width="16.5" bestFit="1" customWidth="1"/>
    <col min="15148" max="15148" width="29.125" bestFit="1" customWidth="1"/>
    <col min="15149" max="15149" width="29.375" bestFit="1" customWidth="1"/>
    <col min="15150" max="15360" width="8.875" customWidth="1"/>
    <col min="15361" max="15361" width="13.125" customWidth="1"/>
    <col min="15362" max="15362" width="14.375" customWidth="1"/>
    <col min="15363" max="15363" width="10.5" customWidth="1"/>
    <col min="15364" max="15364" width="9.625" customWidth="1"/>
    <col min="15365" max="15365" width="12.5" customWidth="1"/>
    <col min="15366" max="15366" width="19.875" customWidth="1"/>
    <col min="15367" max="15368" width="12.5" customWidth="1"/>
    <col min="15369" max="15369" width="11" customWidth="1"/>
    <col min="15370" max="15370" width="14.5" customWidth="1"/>
    <col min="15371" max="15371" width="11" customWidth="1"/>
    <col min="15372" max="15372" width="8.875" customWidth="1"/>
    <col min="15373" max="15373" width="9.5" customWidth="1"/>
    <col min="15374" max="15374" width="16.5" customWidth="1"/>
    <col min="15375" max="15375" width="20.375" bestFit="1" customWidth="1"/>
    <col min="15376" max="15376" width="25.375" bestFit="1" customWidth="1"/>
    <col min="15377" max="15377" width="23.375" bestFit="1" customWidth="1"/>
    <col min="15378" max="15378" width="18.125" bestFit="1" customWidth="1"/>
    <col min="15379" max="15379" width="18.625" bestFit="1" customWidth="1"/>
    <col min="15380" max="15380" width="16.875" bestFit="1" customWidth="1"/>
    <col min="15381" max="15381" width="10.5" customWidth="1"/>
    <col min="15382" max="15382" width="12.875" customWidth="1"/>
    <col min="15383" max="15383" width="14.5" customWidth="1"/>
    <col min="15384" max="15384" width="13.875" customWidth="1"/>
    <col min="15385" max="15385" width="17.5" customWidth="1"/>
    <col min="15386" max="15386" width="16.375" customWidth="1"/>
    <col min="15387" max="15387" width="20.5" customWidth="1"/>
    <col min="15388" max="15388" width="29.125" bestFit="1" customWidth="1"/>
    <col min="15389" max="15389" width="29.375" bestFit="1" customWidth="1"/>
    <col min="15390" max="15390" width="14.5" bestFit="1" customWidth="1"/>
    <col min="15391" max="15391" width="16.5" bestFit="1" customWidth="1"/>
    <col min="15392" max="15392" width="29.125" bestFit="1" customWidth="1"/>
    <col min="15393" max="15393" width="30.5" bestFit="1" customWidth="1"/>
    <col min="15394" max="15394" width="14.5" bestFit="1" customWidth="1"/>
    <col min="15395" max="15395" width="16.5" bestFit="1" customWidth="1"/>
    <col min="15396" max="15396" width="29.125" bestFit="1" customWidth="1"/>
    <col min="15397" max="15397" width="30.5" bestFit="1" customWidth="1"/>
    <col min="15398" max="15398" width="14.5" bestFit="1" customWidth="1"/>
    <col min="15399" max="15399" width="16.5" bestFit="1" customWidth="1"/>
    <col min="15400" max="15400" width="29.125" bestFit="1" customWidth="1"/>
    <col min="15401" max="15401" width="29.375" bestFit="1" customWidth="1"/>
    <col min="15402" max="15402" width="14.5" bestFit="1" customWidth="1"/>
    <col min="15403" max="15403" width="16.5" bestFit="1" customWidth="1"/>
    <col min="15404" max="15404" width="29.125" bestFit="1" customWidth="1"/>
    <col min="15405" max="15405" width="29.375" bestFit="1" customWidth="1"/>
    <col min="15406" max="15616" width="8.875" customWidth="1"/>
    <col min="15617" max="15617" width="13.125" customWidth="1"/>
    <col min="15618" max="15618" width="14.375" customWidth="1"/>
    <col min="15619" max="15619" width="10.5" customWidth="1"/>
    <col min="15620" max="15620" width="9.625" customWidth="1"/>
    <col min="15621" max="15621" width="12.5" customWidth="1"/>
    <col min="15622" max="15622" width="19.875" customWidth="1"/>
    <col min="15623" max="15624" width="12.5" customWidth="1"/>
    <col min="15625" max="15625" width="11" customWidth="1"/>
    <col min="15626" max="15626" width="14.5" customWidth="1"/>
    <col min="15627" max="15627" width="11" customWidth="1"/>
    <col min="15628" max="15628" width="8.875" customWidth="1"/>
    <col min="15629" max="15629" width="9.5" customWidth="1"/>
    <col min="15630" max="15630" width="16.5" customWidth="1"/>
    <col min="15631" max="15631" width="20.375" bestFit="1" customWidth="1"/>
    <col min="15632" max="15632" width="25.375" bestFit="1" customWidth="1"/>
    <col min="15633" max="15633" width="23.375" bestFit="1" customWidth="1"/>
    <col min="15634" max="15634" width="18.125" bestFit="1" customWidth="1"/>
    <col min="15635" max="15635" width="18.625" bestFit="1" customWidth="1"/>
    <col min="15636" max="15636" width="16.875" bestFit="1" customWidth="1"/>
    <col min="15637" max="15637" width="10.5" customWidth="1"/>
    <col min="15638" max="15638" width="12.875" customWidth="1"/>
    <col min="15639" max="15639" width="14.5" customWidth="1"/>
    <col min="15640" max="15640" width="13.875" customWidth="1"/>
    <col min="15641" max="15641" width="17.5" customWidth="1"/>
    <col min="15642" max="15642" width="16.375" customWidth="1"/>
    <col min="15643" max="15643" width="20.5" customWidth="1"/>
    <col min="15644" max="15644" width="29.125" bestFit="1" customWidth="1"/>
    <col min="15645" max="15645" width="29.375" bestFit="1" customWidth="1"/>
    <col min="15646" max="15646" width="14.5" bestFit="1" customWidth="1"/>
    <col min="15647" max="15647" width="16.5" bestFit="1" customWidth="1"/>
    <col min="15648" max="15648" width="29.125" bestFit="1" customWidth="1"/>
    <col min="15649" max="15649" width="30.5" bestFit="1" customWidth="1"/>
    <col min="15650" max="15650" width="14.5" bestFit="1" customWidth="1"/>
    <col min="15651" max="15651" width="16.5" bestFit="1" customWidth="1"/>
    <col min="15652" max="15652" width="29.125" bestFit="1" customWidth="1"/>
    <col min="15653" max="15653" width="30.5" bestFit="1" customWidth="1"/>
    <col min="15654" max="15654" width="14.5" bestFit="1" customWidth="1"/>
    <col min="15655" max="15655" width="16.5" bestFit="1" customWidth="1"/>
    <col min="15656" max="15656" width="29.125" bestFit="1" customWidth="1"/>
    <col min="15657" max="15657" width="29.375" bestFit="1" customWidth="1"/>
    <col min="15658" max="15658" width="14.5" bestFit="1" customWidth="1"/>
    <col min="15659" max="15659" width="16.5" bestFit="1" customWidth="1"/>
    <col min="15660" max="15660" width="29.125" bestFit="1" customWidth="1"/>
    <col min="15661" max="15661" width="29.375" bestFit="1" customWidth="1"/>
    <col min="15662" max="15872" width="8.875" customWidth="1"/>
    <col min="15873" max="15873" width="13.125" customWidth="1"/>
    <col min="15874" max="15874" width="14.375" customWidth="1"/>
    <col min="15875" max="15875" width="10.5" customWidth="1"/>
    <col min="15876" max="15876" width="9.625" customWidth="1"/>
    <col min="15877" max="15877" width="12.5" customWidth="1"/>
    <col min="15878" max="15878" width="19.875" customWidth="1"/>
    <col min="15879" max="15880" width="12.5" customWidth="1"/>
    <col min="15881" max="15881" width="11" customWidth="1"/>
    <col min="15882" max="15882" width="14.5" customWidth="1"/>
    <col min="15883" max="15883" width="11" customWidth="1"/>
    <col min="15884" max="15884" width="8.875" customWidth="1"/>
    <col min="15885" max="15885" width="9.5" customWidth="1"/>
    <col min="15886" max="15886" width="16.5" customWidth="1"/>
    <col min="15887" max="15887" width="20.375" bestFit="1" customWidth="1"/>
    <col min="15888" max="15888" width="25.375" bestFit="1" customWidth="1"/>
    <col min="15889" max="15889" width="23.375" bestFit="1" customWidth="1"/>
    <col min="15890" max="15890" width="18.125" bestFit="1" customWidth="1"/>
    <col min="15891" max="15891" width="18.625" bestFit="1" customWidth="1"/>
    <col min="15892" max="15892" width="16.875" bestFit="1" customWidth="1"/>
    <col min="15893" max="15893" width="10.5" customWidth="1"/>
    <col min="15894" max="15894" width="12.875" customWidth="1"/>
    <col min="15895" max="15895" width="14.5" customWidth="1"/>
    <col min="15896" max="15896" width="13.875" customWidth="1"/>
    <col min="15897" max="15897" width="17.5" customWidth="1"/>
    <col min="15898" max="15898" width="16.375" customWidth="1"/>
    <col min="15899" max="15899" width="20.5" customWidth="1"/>
    <col min="15900" max="15900" width="29.125" bestFit="1" customWidth="1"/>
    <col min="15901" max="15901" width="29.375" bestFit="1" customWidth="1"/>
    <col min="15902" max="15902" width="14.5" bestFit="1" customWidth="1"/>
    <col min="15903" max="15903" width="16.5" bestFit="1" customWidth="1"/>
    <col min="15904" max="15904" width="29.125" bestFit="1" customWidth="1"/>
    <col min="15905" max="15905" width="30.5" bestFit="1" customWidth="1"/>
    <col min="15906" max="15906" width="14.5" bestFit="1" customWidth="1"/>
    <col min="15907" max="15907" width="16.5" bestFit="1" customWidth="1"/>
    <col min="15908" max="15908" width="29.125" bestFit="1" customWidth="1"/>
    <col min="15909" max="15909" width="30.5" bestFit="1" customWidth="1"/>
    <col min="15910" max="15910" width="14.5" bestFit="1" customWidth="1"/>
    <col min="15911" max="15911" width="16.5" bestFit="1" customWidth="1"/>
    <col min="15912" max="15912" width="29.125" bestFit="1" customWidth="1"/>
    <col min="15913" max="15913" width="29.375" bestFit="1" customWidth="1"/>
    <col min="15914" max="15914" width="14.5" bestFit="1" customWidth="1"/>
    <col min="15915" max="15915" width="16.5" bestFit="1" customWidth="1"/>
    <col min="15916" max="15916" width="29.125" bestFit="1" customWidth="1"/>
    <col min="15917" max="15917" width="29.375" bestFit="1" customWidth="1"/>
    <col min="15918" max="16128" width="8.875" customWidth="1"/>
    <col min="16129" max="16129" width="13.125" customWidth="1"/>
    <col min="16130" max="16130" width="14.375" customWidth="1"/>
    <col min="16131" max="16131" width="10.5" customWidth="1"/>
    <col min="16132" max="16132" width="9.625" customWidth="1"/>
    <col min="16133" max="16133" width="12.5" customWidth="1"/>
    <col min="16134" max="16134" width="19.875" customWidth="1"/>
    <col min="16135" max="16136" width="12.5" customWidth="1"/>
    <col min="16137" max="16137" width="11" customWidth="1"/>
    <col min="16138" max="16138" width="14.5" customWidth="1"/>
    <col min="16139" max="16139" width="11" customWidth="1"/>
    <col min="16140" max="16140" width="8.875" customWidth="1"/>
    <col min="16141" max="16141" width="9.5" customWidth="1"/>
    <col min="16142" max="16142" width="16.5" customWidth="1"/>
    <col min="16143" max="16143" width="20.375" bestFit="1" customWidth="1"/>
    <col min="16144" max="16144" width="25.375" bestFit="1" customWidth="1"/>
    <col min="16145" max="16145" width="23.375" bestFit="1" customWidth="1"/>
    <col min="16146" max="16146" width="18.125" bestFit="1" customWidth="1"/>
    <col min="16147" max="16147" width="18.625" bestFit="1" customWidth="1"/>
    <col min="16148" max="16148" width="16.875" bestFit="1" customWidth="1"/>
    <col min="16149" max="16149" width="10.5" customWidth="1"/>
    <col min="16150" max="16150" width="12.875" customWidth="1"/>
    <col min="16151" max="16151" width="14.5" customWidth="1"/>
    <col min="16152" max="16152" width="13.875" customWidth="1"/>
    <col min="16153" max="16153" width="17.5" customWidth="1"/>
    <col min="16154" max="16154" width="16.375" customWidth="1"/>
    <col min="16155" max="16155" width="20.5" customWidth="1"/>
    <col min="16156" max="16156" width="29.125" bestFit="1" customWidth="1"/>
    <col min="16157" max="16157" width="29.375" bestFit="1" customWidth="1"/>
    <col min="16158" max="16158" width="14.5" bestFit="1" customWidth="1"/>
    <col min="16159" max="16159" width="16.5" bestFit="1" customWidth="1"/>
    <col min="16160" max="16160" width="29.125" bestFit="1" customWidth="1"/>
    <col min="16161" max="16161" width="30.5" bestFit="1" customWidth="1"/>
    <col min="16162" max="16162" width="14.5" bestFit="1" customWidth="1"/>
    <col min="16163" max="16163" width="16.5" bestFit="1" customWidth="1"/>
    <col min="16164" max="16164" width="29.125" bestFit="1" customWidth="1"/>
    <col min="16165" max="16165" width="30.5" bestFit="1" customWidth="1"/>
    <col min="16166" max="16166" width="14.5" bestFit="1" customWidth="1"/>
    <col min="16167" max="16167" width="16.5" bestFit="1" customWidth="1"/>
    <col min="16168" max="16168" width="29.125" bestFit="1" customWidth="1"/>
    <col min="16169" max="16169" width="29.375" bestFit="1" customWidth="1"/>
    <col min="16170" max="16170" width="14.5" bestFit="1" customWidth="1"/>
    <col min="16171" max="16171" width="16.5" bestFit="1" customWidth="1"/>
    <col min="16172" max="16172" width="29.125" bestFit="1" customWidth="1"/>
    <col min="16173" max="16173" width="29.375" bestFit="1" customWidth="1"/>
    <col min="16174" max="16384" width="8.875" customWidth="1"/>
  </cols>
  <sheetData>
    <row r="1" spans="1:48">
      <c r="A1" s="1" t="s">
        <v>7728</v>
      </c>
      <c r="B1" s="20" t="s">
        <v>7729</v>
      </c>
      <c r="C1" s="1" t="s">
        <v>7730</v>
      </c>
      <c r="D1" s="41" t="s">
        <v>5492</v>
      </c>
      <c r="E1" s="1" t="s">
        <v>7731</v>
      </c>
      <c r="F1" s="1" t="s">
        <v>7732</v>
      </c>
      <c r="G1" s="1" t="s">
        <v>7733</v>
      </c>
      <c r="H1" s="1" t="s">
        <v>7734</v>
      </c>
      <c r="I1" s="1" t="s">
        <v>7735</v>
      </c>
      <c r="J1" s="2" t="s">
        <v>7736</v>
      </c>
      <c r="K1" s="3" t="s">
        <v>7737</v>
      </c>
      <c r="L1" s="3" t="s">
        <v>7738</v>
      </c>
      <c r="M1" s="3" t="s">
        <v>7739</v>
      </c>
      <c r="N1" s="1" t="s">
        <v>7740</v>
      </c>
      <c r="O1" s="4" t="s">
        <v>7741</v>
      </c>
      <c r="P1" s="5" t="s">
        <v>7742</v>
      </c>
      <c r="Q1" s="5" t="s">
        <v>7743</v>
      </c>
      <c r="R1" s="5" t="s">
        <v>7744</v>
      </c>
      <c r="S1" s="5" t="s">
        <v>7745</v>
      </c>
      <c r="T1" s="5" t="s">
        <v>7746</v>
      </c>
      <c r="U1" s="1" t="s">
        <v>7747</v>
      </c>
      <c r="V1" s="1" t="s">
        <v>7748</v>
      </c>
      <c r="W1" s="1" t="s">
        <v>7749</v>
      </c>
      <c r="X1" s="6" t="s">
        <v>7750</v>
      </c>
      <c r="Y1" s="22" t="s">
        <v>7751</v>
      </c>
      <c r="Z1" s="7" t="s">
        <v>7752</v>
      </c>
      <c r="AA1" s="7" t="s">
        <v>7753</v>
      </c>
      <c r="AB1" s="7" t="s">
        <v>7754</v>
      </c>
      <c r="AC1" s="7" t="s">
        <v>7755</v>
      </c>
      <c r="AD1" s="7" t="s">
        <v>7756</v>
      </c>
      <c r="AE1" s="7" t="s">
        <v>7757</v>
      </c>
      <c r="AF1" s="7" t="s">
        <v>7758</v>
      </c>
      <c r="AG1" s="7" t="s">
        <v>7759</v>
      </c>
      <c r="AH1" s="7" t="s">
        <v>7760</v>
      </c>
      <c r="AI1" s="7" t="s">
        <v>7761</v>
      </c>
      <c r="AJ1" s="7" t="s">
        <v>7762</v>
      </c>
      <c r="AK1" s="7" t="s">
        <v>7763</v>
      </c>
      <c r="AL1" s="7" t="s">
        <v>7764</v>
      </c>
      <c r="AM1" s="7" t="s">
        <v>7765</v>
      </c>
      <c r="AN1" s="7" t="s">
        <v>7766</v>
      </c>
      <c r="AO1" s="7" t="s">
        <v>7767</v>
      </c>
      <c r="AP1" s="7" t="s">
        <v>7768</v>
      </c>
      <c r="AQ1" s="7" t="s">
        <v>7769</v>
      </c>
      <c r="AR1" s="7" t="s">
        <v>7770</v>
      </c>
      <c r="AS1" s="7" t="s">
        <v>7771</v>
      </c>
    </row>
    <row r="2" spans="1:48" ht="34.5">
      <c r="A2" s="8" t="s">
        <v>7772</v>
      </c>
      <c r="B2" s="20" t="s">
        <v>7773</v>
      </c>
      <c r="C2" s="8" t="s">
        <v>7774</v>
      </c>
      <c r="D2" s="42">
        <v>0</v>
      </c>
      <c r="E2" s="10" t="s">
        <v>7775</v>
      </c>
      <c r="F2" s="10" t="s">
        <v>7776</v>
      </c>
      <c r="G2" s="8" t="s">
        <v>7777</v>
      </c>
      <c r="H2" s="9" t="s">
        <v>5428</v>
      </c>
      <c r="I2" s="8" t="s">
        <v>7778</v>
      </c>
      <c r="J2" s="11" t="s">
        <v>7779</v>
      </c>
      <c r="K2" s="12" t="s">
        <v>7780</v>
      </c>
      <c r="L2" s="12" t="s">
        <v>7781</v>
      </c>
      <c r="M2" s="12" t="s">
        <v>7781</v>
      </c>
      <c r="N2" s="8" t="s">
        <v>7782</v>
      </c>
      <c r="O2" s="13" t="s">
        <v>7776</v>
      </c>
      <c r="P2" s="14" t="s">
        <v>7776</v>
      </c>
      <c r="Q2" s="14" t="s">
        <v>7776</v>
      </c>
      <c r="R2" s="14" t="s">
        <v>7744</v>
      </c>
      <c r="S2" s="14" t="s">
        <v>7745</v>
      </c>
      <c r="T2" s="14" t="s">
        <v>7783</v>
      </c>
      <c r="U2" s="10" t="s">
        <v>7784</v>
      </c>
      <c r="V2" s="8" t="s">
        <v>7785</v>
      </c>
      <c r="W2" s="9" t="s">
        <v>7786</v>
      </c>
      <c r="X2" s="15" t="s">
        <v>7787</v>
      </c>
      <c r="Y2" s="16" t="s">
        <v>7788</v>
      </c>
      <c r="Z2" s="17" t="s">
        <v>7789</v>
      </c>
      <c r="AA2" s="17" t="s">
        <v>7790</v>
      </c>
      <c r="AB2" s="18" t="s">
        <v>7775</v>
      </c>
      <c r="AC2" s="18" t="s">
        <v>7776</v>
      </c>
      <c r="AD2" s="17" t="s">
        <v>7789</v>
      </c>
      <c r="AE2" s="17" t="s">
        <v>7791</v>
      </c>
      <c r="AF2" s="18" t="s">
        <v>7775</v>
      </c>
      <c r="AG2" s="18" t="s">
        <v>7776</v>
      </c>
      <c r="AH2" s="17" t="s">
        <v>7789</v>
      </c>
      <c r="AI2" s="17" t="s">
        <v>7791</v>
      </c>
      <c r="AJ2" s="18" t="s">
        <v>7775</v>
      </c>
      <c r="AK2" s="18" t="s">
        <v>7776</v>
      </c>
      <c r="AL2" s="17" t="s">
        <v>7789</v>
      </c>
      <c r="AM2" s="17" t="s">
        <v>7791</v>
      </c>
      <c r="AN2" s="18" t="s">
        <v>7775</v>
      </c>
      <c r="AO2" s="18" t="s">
        <v>7776</v>
      </c>
      <c r="AP2" s="17" t="s">
        <v>7789</v>
      </c>
      <c r="AQ2" s="17" t="s">
        <v>7791</v>
      </c>
      <c r="AR2" s="18" t="s">
        <v>7775</v>
      </c>
      <c r="AS2" s="18" t="s">
        <v>7776</v>
      </c>
    </row>
    <row r="3" spans="1:48">
      <c r="A3" s="40" t="s">
        <v>7792</v>
      </c>
      <c r="B3" s="21">
        <v>680487043518</v>
      </c>
      <c r="C3" s="28" t="s">
        <v>7793</v>
      </c>
      <c r="D3">
        <v>60</v>
      </c>
      <c r="H3" s="20" t="s">
        <v>29</v>
      </c>
      <c r="I3" s="40"/>
      <c r="P3" s="39"/>
      <c r="Q3" s="39"/>
      <c r="R3" s="39"/>
      <c r="S3" s="39"/>
      <c r="T3" s="55"/>
      <c r="U3" s="35"/>
      <c r="V3" s="36"/>
      <c r="X3" s="33" t="s">
        <v>8</v>
      </c>
      <c r="Z3" s="39"/>
      <c r="AD3" s="39"/>
      <c r="AH3" s="39"/>
      <c r="AL3" s="39"/>
      <c r="AP3" s="39"/>
      <c r="AV3" s="98"/>
    </row>
    <row r="4" spans="1:48">
      <c r="A4" s="40" t="s">
        <v>7792</v>
      </c>
      <c r="B4" s="47" t="s">
        <v>7794</v>
      </c>
      <c r="C4" s="28" t="s">
        <v>7793</v>
      </c>
      <c r="D4">
        <v>70</v>
      </c>
      <c r="H4" s="51" t="s">
        <v>32</v>
      </c>
      <c r="I4" s="40"/>
      <c r="P4" s="39"/>
      <c r="Q4" s="39"/>
      <c r="R4" s="39"/>
      <c r="S4" s="39"/>
      <c r="T4" s="55"/>
      <c r="V4" s="28"/>
      <c r="X4" s="33" t="s">
        <v>8</v>
      </c>
      <c r="Z4" s="39"/>
      <c r="AD4" s="39"/>
      <c r="AH4" s="39"/>
      <c r="AL4" s="39"/>
      <c r="AP4" s="39"/>
      <c r="AV4" s="98"/>
    </row>
    <row r="5" spans="1:48">
      <c r="A5" s="40" t="s">
        <v>7792</v>
      </c>
      <c r="B5" s="21">
        <v>680487086058</v>
      </c>
      <c r="C5" s="28" t="s">
        <v>7793</v>
      </c>
      <c r="D5">
        <v>28</v>
      </c>
      <c r="H5" s="20" t="s">
        <v>35</v>
      </c>
      <c r="I5" s="40"/>
      <c r="X5" s="33" t="s">
        <v>8</v>
      </c>
      <c r="AV5" s="98"/>
    </row>
    <row r="6" spans="1:48">
      <c r="A6" s="40" t="s">
        <v>7792</v>
      </c>
      <c r="B6" s="21">
        <v>680487043525</v>
      </c>
      <c r="C6" s="28" t="s">
        <v>7793</v>
      </c>
      <c r="D6">
        <v>44</v>
      </c>
      <c r="H6" s="20" t="s">
        <v>38</v>
      </c>
      <c r="I6" s="40"/>
      <c r="X6" s="33" t="s">
        <v>8</v>
      </c>
      <c r="AV6" s="98"/>
    </row>
    <row r="7" spans="1:48">
      <c r="A7" s="40" t="s">
        <v>7792</v>
      </c>
      <c r="B7" s="47" t="s">
        <v>7795</v>
      </c>
      <c r="C7" s="28" t="s">
        <v>7793</v>
      </c>
      <c r="D7">
        <v>42</v>
      </c>
      <c r="H7" s="51" t="s">
        <v>40</v>
      </c>
      <c r="I7" s="40"/>
      <c r="X7" s="33" t="s">
        <v>8</v>
      </c>
      <c r="AV7" s="98"/>
    </row>
    <row r="8" spans="1:48">
      <c r="A8" s="40" t="s">
        <v>7792</v>
      </c>
      <c r="B8" s="21">
        <v>680487043778</v>
      </c>
      <c r="C8" s="28" t="s">
        <v>7793</v>
      </c>
      <c r="D8">
        <v>25</v>
      </c>
      <c r="H8" s="20" t="s">
        <v>43</v>
      </c>
      <c r="I8" s="40"/>
      <c r="X8" s="33" t="s">
        <v>8</v>
      </c>
      <c r="AV8" s="98"/>
    </row>
    <row r="9" spans="1:48">
      <c r="A9" s="40" t="s">
        <v>7792</v>
      </c>
      <c r="B9" s="47" t="s">
        <v>7796</v>
      </c>
      <c r="C9" s="28" t="s">
        <v>7793</v>
      </c>
      <c r="D9">
        <v>55</v>
      </c>
      <c r="H9" s="51" t="s">
        <v>45</v>
      </c>
      <c r="I9" s="40"/>
      <c r="X9" s="33" t="s">
        <v>8</v>
      </c>
      <c r="AV9" s="98"/>
    </row>
    <row r="10" spans="1:48">
      <c r="A10" s="40" t="s">
        <v>7792</v>
      </c>
      <c r="B10" s="21">
        <v>680487043556</v>
      </c>
      <c r="C10" s="28" t="s">
        <v>7793</v>
      </c>
      <c r="D10">
        <v>397</v>
      </c>
      <c r="H10" s="20" t="s">
        <v>49</v>
      </c>
      <c r="I10" s="40"/>
      <c r="X10" s="33" t="s">
        <v>8</v>
      </c>
      <c r="AV10" s="98"/>
    </row>
    <row r="11" spans="1:48">
      <c r="A11" s="40" t="s">
        <v>7792</v>
      </c>
      <c r="B11" s="47" t="s">
        <v>7797</v>
      </c>
      <c r="C11" s="28" t="s">
        <v>7793</v>
      </c>
      <c r="D11">
        <v>64</v>
      </c>
      <c r="H11" s="51" t="s">
        <v>51</v>
      </c>
      <c r="I11" s="40"/>
      <c r="X11" s="33" t="s">
        <v>8</v>
      </c>
      <c r="AV11" s="98"/>
    </row>
    <row r="12" spans="1:48">
      <c r="A12" s="40" t="s">
        <v>7792</v>
      </c>
      <c r="B12" s="21">
        <v>680487046373</v>
      </c>
      <c r="C12" s="28" t="s">
        <v>7793</v>
      </c>
      <c r="D12">
        <v>0</v>
      </c>
      <c r="H12" s="20" t="s">
        <v>53</v>
      </c>
      <c r="I12" s="40"/>
      <c r="X12" s="33" t="s">
        <v>8</v>
      </c>
      <c r="AV12" s="98"/>
    </row>
    <row r="13" spans="1:48">
      <c r="A13" s="40" t="s">
        <v>7792</v>
      </c>
      <c r="B13" s="21">
        <v>680487043631</v>
      </c>
      <c r="C13" s="28" t="s">
        <v>7793</v>
      </c>
      <c r="D13">
        <v>184</v>
      </c>
      <c r="H13" s="20" t="s">
        <v>58</v>
      </c>
      <c r="I13" s="40"/>
      <c r="X13" s="33" t="s">
        <v>8</v>
      </c>
      <c r="AV13" s="98"/>
    </row>
    <row r="14" spans="1:48">
      <c r="A14" s="40" t="s">
        <v>7792</v>
      </c>
      <c r="B14" s="47" t="s">
        <v>7798</v>
      </c>
      <c r="C14" s="28" t="s">
        <v>7793</v>
      </c>
      <c r="D14">
        <v>24</v>
      </c>
      <c r="H14" s="51" t="s">
        <v>60</v>
      </c>
      <c r="I14" s="40"/>
      <c r="X14" s="33" t="s">
        <v>8</v>
      </c>
      <c r="AV14" s="98"/>
    </row>
    <row r="15" spans="1:48">
      <c r="A15" s="40" t="s">
        <v>7792</v>
      </c>
      <c r="B15" s="21">
        <v>680487166224</v>
      </c>
      <c r="C15" s="28" t="s">
        <v>7793</v>
      </c>
      <c r="D15">
        <v>47</v>
      </c>
      <c r="H15" s="20" t="s">
        <v>62</v>
      </c>
      <c r="I15" s="40"/>
      <c r="X15" s="33" t="s">
        <v>8</v>
      </c>
      <c r="AV15" s="98"/>
    </row>
    <row r="16" spans="1:48">
      <c r="A16" s="40" t="s">
        <v>7792</v>
      </c>
      <c r="B16" s="47" t="s">
        <v>7799</v>
      </c>
      <c r="C16" s="28" t="s">
        <v>7793</v>
      </c>
      <c r="D16">
        <v>28</v>
      </c>
      <c r="H16" s="51" t="s">
        <v>64</v>
      </c>
      <c r="I16" s="40"/>
      <c r="X16" s="33" t="s">
        <v>8</v>
      </c>
      <c r="AV16" s="95"/>
    </row>
    <row r="17" spans="1:48">
      <c r="A17" s="40" t="s">
        <v>7792</v>
      </c>
      <c r="B17" s="21">
        <v>680487043433</v>
      </c>
      <c r="C17" s="28" t="s">
        <v>7793</v>
      </c>
      <c r="D17">
        <v>26</v>
      </c>
      <c r="H17" s="20" t="s">
        <v>66</v>
      </c>
      <c r="I17" s="40"/>
      <c r="X17" s="33" t="s">
        <v>8</v>
      </c>
      <c r="AV17" s="95"/>
    </row>
    <row r="18" spans="1:48">
      <c r="A18" s="40" t="s">
        <v>7792</v>
      </c>
      <c r="B18" s="47" t="s">
        <v>7800</v>
      </c>
      <c r="C18" s="28" t="s">
        <v>7793</v>
      </c>
      <c r="D18">
        <v>71</v>
      </c>
      <c r="H18" s="51" t="s">
        <v>69</v>
      </c>
      <c r="I18" s="40"/>
      <c r="X18" s="33" t="s">
        <v>8</v>
      </c>
      <c r="AV18" s="95"/>
    </row>
    <row r="19" spans="1:48">
      <c r="A19" s="40" t="s">
        <v>7792</v>
      </c>
      <c r="B19" s="21">
        <v>680487043617</v>
      </c>
      <c r="C19" s="28" t="s">
        <v>7793</v>
      </c>
      <c r="D19">
        <v>127</v>
      </c>
      <c r="H19" s="20" t="s">
        <v>71</v>
      </c>
      <c r="I19" s="40"/>
      <c r="X19" s="33" t="s">
        <v>8</v>
      </c>
      <c r="AV19" s="95"/>
    </row>
    <row r="20" spans="1:48">
      <c r="A20" s="40" t="s">
        <v>7792</v>
      </c>
      <c r="B20" s="47" t="s">
        <v>7801</v>
      </c>
      <c r="C20" s="28" t="s">
        <v>7793</v>
      </c>
      <c r="D20">
        <v>28</v>
      </c>
      <c r="H20" s="51" t="s">
        <v>73</v>
      </c>
      <c r="I20" s="40"/>
      <c r="X20" s="33" t="s">
        <v>8</v>
      </c>
      <c r="AV20" s="95"/>
    </row>
    <row r="21" spans="1:48">
      <c r="A21" s="40" t="s">
        <v>7792</v>
      </c>
      <c r="B21" s="21">
        <v>680487043501</v>
      </c>
      <c r="C21" s="28" t="s">
        <v>7793</v>
      </c>
      <c r="D21">
        <v>388</v>
      </c>
      <c r="H21" s="20" t="s">
        <v>75</v>
      </c>
      <c r="I21" s="40"/>
      <c r="X21" s="33" t="s">
        <v>8</v>
      </c>
      <c r="AV21" s="95"/>
    </row>
    <row r="22" spans="1:48">
      <c r="A22" s="40" t="s">
        <v>7792</v>
      </c>
      <c r="B22" s="47" t="s">
        <v>7802</v>
      </c>
      <c r="C22" s="28" t="s">
        <v>7793</v>
      </c>
      <c r="D22">
        <v>56</v>
      </c>
      <c r="H22" s="51" t="s">
        <v>78</v>
      </c>
      <c r="I22" s="40"/>
      <c r="X22" s="33" t="s">
        <v>8</v>
      </c>
      <c r="AV22" s="95"/>
    </row>
    <row r="23" spans="1:48">
      <c r="A23" s="40" t="s">
        <v>7792</v>
      </c>
      <c r="B23" s="21">
        <v>680487085976</v>
      </c>
      <c r="C23" s="28" t="s">
        <v>7793</v>
      </c>
      <c r="D23">
        <v>23</v>
      </c>
      <c r="H23" s="20" t="s">
        <v>80</v>
      </c>
      <c r="I23" s="40"/>
      <c r="X23" s="33" t="s">
        <v>8</v>
      </c>
      <c r="AV23" s="95"/>
    </row>
    <row r="24" spans="1:48">
      <c r="A24" s="40" t="s">
        <v>7792</v>
      </c>
      <c r="B24" s="21">
        <v>680487046311</v>
      </c>
      <c r="C24" s="28" t="s">
        <v>7793</v>
      </c>
      <c r="D24">
        <v>104</v>
      </c>
      <c r="H24" s="20" t="s">
        <v>83</v>
      </c>
      <c r="I24" s="40"/>
      <c r="X24" s="33" t="s">
        <v>8</v>
      </c>
      <c r="AV24" s="95"/>
    </row>
    <row r="25" spans="1:48">
      <c r="A25" s="40" t="s">
        <v>7792</v>
      </c>
      <c r="B25" s="47" t="s">
        <v>7803</v>
      </c>
      <c r="C25" s="28" t="s">
        <v>7793</v>
      </c>
      <c r="D25">
        <v>50</v>
      </c>
      <c r="H25" s="51" t="s">
        <v>86</v>
      </c>
      <c r="I25" s="40"/>
      <c r="X25" s="33" t="s">
        <v>8</v>
      </c>
      <c r="AV25" s="95"/>
    </row>
    <row r="26" spans="1:48">
      <c r="A26" s="40" t="s">
        <v>7792</v>
      </c>
      <c r="B26" s="21">
        <v>680487046328</v>
      </c>
      <c r="C26" s="28" t="s">
        <v>7793</v>
      </c>
      <c r="D26">
        <v>30</v>
      </c>
      <c r="H26" s="20" t="s">
        <v>88</v>
      </c>
      <c r="I26" s="40"/>
      <c r="X26" s="33" t="s">
        <v>8</v>
      </c>
      <c r="AV26" s="95"/>
    </row>
    <row r="27" spans="1:48">
      <c r="A27" s="40" t="s">
        <v>7792</v>
      </c>
      <c r="B27" s="21">
        <v>680487043600</v>
      </c>
      <c r="C27" s="28" t="s">
        <v>7793</v>
      </c>
      <c r="D27">
        <v>71</v>
      </c>
      <c r="H27" s="20" t="s">
        <v>91</v>
      </c>
      <c r="I27" s="40"/>
      <c r="X27" s="33" t="s">
        <v>8</v>
      </c>
      <c r="AV27" s="95"/>
    </row>
    <row r="28" spans="1:48">
      <c r="A28" s="40" t="s">
        <v>7792</v>
      </c>
      <c r="B28" s="47" t="s">
        <v>7804</v>
      </c>
      <c r="C28" s="28" t="s">
        <v>7793</v>
      </c>
      <c r="D28">
        <v>49</v>
      </c>
      <c r="H28" s="51" t="s">
        <v>94</v>
      </c>
      <c r="I28" s="40"/>
      <c r="X28" s="33" t="s">
        <v>8</v>
      </c>
      <c r="AV28" s="95"/>
    </row>
    <row r="29" spans="1:48">
      <c r="A29" s="40" t="s">
        <v>7792</v>
      </c>
      <c r="B29" s="21">
        <v>680487086065</v>
      </c>
      <c r="C29" s="28" t="s">
        <v>7793</v>
      </c>
      <c r="D29">
        <v>51</v>
      </c>
      <c r="H29" s="20" t="s">
        <v>97</v>
      </c>
      <c r="I29" s="40"/>
      <c r="X29" s="33" t="s">
        <v>8</v>
      </c>
      <c r="AV29" s="95"/>
    </row>
    <row r="30" spans="1:48">
      <c r="A30" s="40" t="s">
        <v>7792</v>
      </c>
      <c r="B30" s="47" t="s">
        <v>7805</v>
      </c>
      <c r="C30" s="28" t="s">
        <v>7793</v>
      </c>
      <c r="D30">
        <v>48</v>
      </c>
      <c r="H30" s="51" t="s">
        <v>99</v>
      </c>
      <c r="I30" s="40"/>
      <c r="X30" s="33" t="s">
        <v>8</v>
      </c>
      <c r="AV30" s="95"/>
    </row>
    <row r="31" spans="1:48">
      <c r="A31" s="40" t="s">
        <v>7792</v>
      </c>
      <c r="B31" s="21">
        <v>680487046380</v>
      </c>
      <c r="C31" s="28" t="s">
        <v>7793</v>
      </c>
      <c r="D31">
        <v>39</v>
      </c>
      <c r="H31" s="20" t="s">
        <v>101</v>
      </c>
      <c r="I31" s="40"/>
      <c r="X31" s="33" t="s">
        <v>8</v>
      </c>
      <c r="AV31" s="95"/>
    </row>
    <row r="32" spans="1:48">
      <c r="A32" s="40" t="s">
        <v>7792</v>
      </c>
      <c r="B32" s="21">
        <v>680487046403</v>
      </c>
      <c r="C32" s="28" t="s">
        <v>7793</v>
      </c>
      <c r="D32">
        <v>51</v>
      </c>
      <c r="H32" s="20" t="s">
        <v>104</v>
      </c>
      <c r="I32" s="40"/>
      <c r="X32" s="33" t="s">
        <v>8</v>
      </c>
      <c r="AV32" s="95"/>
    </row>
    <row r="33" spans="1:48">
      <c r="A33" s="40" t="s">
        <v>7792</v>
      </c>
      <c r="B33" s="21">
        <v>680487043549</v>
      </c>
      <c r="C33" s="28" t="s">
        <v>7793</v>
      </c>
      <c r="D33">
        <v>43</v>
      </c>
      <c r="H33" s="20" t="s">
        <v>108</v>
      </c>
      <c r="I33" s="40"/>
      <c r="X33" s="33" t="s">
        <v>8</v>
      </c>
      <c r="AV33" s="95"/>
    </row>
    <row r="34" spans="1:48">
      <c r="A34" s="40" t="s">
        <v>7792</v>
      </c>
      <c r="B34" s="21">
        <v>680487043495</v>
      </c>
      <c r="C34" s="28" t="s">
        <v>7793</v>
      </c>
      <c r="D34">
        <v>83</v>
      </c>
      <c r="H34" s="20" t="s">
        <v>111</v>
      </c>
      <c r="I34" s="40"/>
      <c r="X34" s="33" t="s">
        <v>8</v>
      </c>
      <c r="AV34" s="95"/>
    </row>
    <row r="35" spans="1:48">
      <c r="A35" s="40" t="s">
        <v>7792</v>
      </c>
      <c r="B35" s="47" t="s">
        <v>7806</v>
      </c>
      <c r="C35" s="28" t="s">
        <v>7793</v>
      </c>
      <c r="D35">
        <v>109</v>
      </c>
      <c r="H35" s="51" t="s">
        <v>114</v>
      </c>
      <c r="I35" s="40"/>
      <c r="X35" s="33" t="s">
        <v>8</v>
      </c>
      <c r="AV35" s="95"/>
    </row>
    <row r="36" spans="1:48">
      <c r="A36" s="40" t="s">
        <v>7792</v>
      </c>
      <c r="B36" s="21">
        <v>680487043471</v>
      </c>
      <c r="C36" s="28" t="s">
        <v>7793</v>
      </c>
      <c r="D36">
        <v>41</v>
      </c>
      <c r="H36" s="20" t="s">
        <v>116</v>
      </c>
      <c r="I36" s="40"/>
      <c r="X36" s="33" t="s">
        <v>8</v>
      </c>
      <c r="AV36" s="95"/>
    </row>
    <row r="37" spans="1:48">
      <c r="A37" s="40" t="s">
        <v>7792</v>
      </c>
      <c r="B37" s="47" t="s">
        <v>7807</v>
      </c>
      <c r="C37" s="28" t="s">
        <v>7793</v>
      </c>
      <c r="D37">
        <v>69</v>
      </c>
      <c r="H37" s="51" t="s">
        <v>119</v>
      </c>
      <c r="I37" s="40"/>
      <c r="X37" s="33" t="s">
        <v>8</v>
      </c>
      <c r="AV37" s="95"/>
    </row>
    <row r="38" spans="1:48">
      <c r="A38" s="40" t="s">
        <v>7792</v>
      </c>
      <c r="B38" s="21">
        <v>680487086010</v>
      </c>
      <c r="C38" s="28" t="s">
        <v>7793</v>
      </c>
      <c r="D38">
        <v>19</v>
      </c>
      <c r="H38" s="20" t="s">
        <v>123</v>
      </c>
      <c r="I38" s="40"/>
      <c r="X38" s="33" t="s">
        <v>8</v>
      </c>
      <c r="AV38" s="95"/>
    </row>
    <row r="39" spans="1:48">
      <c r="A39" s="40" t="s">
        <v>7792</v>
      </c>
      <c r="B39" s="21">
        <v>680487043488</v>
      </c>
      <c r="C39" s="28" t="s">
        <v>7793</v>
      </c>
      <c r="D39">
        <v>20</v>
      </c>
      <c r="H39" s="20" t="s">
        <v>126</v>
      </c>
      <c r="I39" s="40"/>
      <c r="X39" s="33" t="s">
        <v>8</v>
      </c>
      <c r="AV39" s="95"/>
    </row>
    <row r="40" spans="1:48">
      <c r="A40" s="40" t="s">
        <v>7792</v>
      </c>
      <c r="B40" s="21">
        <v>680487046359</v>
      </c>
      <c r="C40" s="28" t="s">
        <v>7793</v>
      </c>
      <c r="D40">
        <v>79</v>
      </c>
      <c r="H40" s="20" t="s">
        <v>132</v>
      </c>
      <c r="I40" s="40"/>
      <c r="X40" s="33" t="s">
        <v>8</v>
      </c>
      <c r="AV40" s="95"/>
    </row>
    <row r="41" spans="1:48">
      <c r="A41" s="40" t="s">
        <v>7792</v>
      </c>
      <c r="B41" s="21">
        <v>680487043457</v>
      </c>
      <c r="C41" s="28" t="s">
        <v>7793</v>
      </c>
      <c r="D41">
        <v>67</v>
      </c>
      <c r="H41" s="20" t="s">
        <v>135</v>
      </c>
      <c r="I41" s="40"/>
      <c r="X41" s="33" t="s">
        <v>8</v>
      </c>
      <c r="AV41" s="95"/>
    </row>
    <row r="42" spans="1:48">
      <c r="A42" s="40" t="s">
        <v>7792</v>
      </c>
      <c r="B42" s="21">
        <v>680487043730</v>
      </c>
      <c r="C42" s="28" t="s">
        <v>7793</v>
      </c>
      <c r="D42">
        <v>51</v>
      </c>
      <c r="H42" s="20" t="s">
        <v>136</v>
      </c>
      <c r="I42" s="40"/>
      <c r="X42" s="33" t="s">
        <v>8</v>
      </c>
      <c r="AV42" s="95"/>
    </row>
    <row r="43" spans="1:48">
      <c r="A43" s="40" t="s">
        <v>7792</v>
      </c>
      <c r="B43" s="47" t="s">
        <v>7808</v>
      </c>
      <c r="C43" s="28" t="s">
        <v>7793</v>
      </c>
      <c r="D43">
        <v>68</v>
      </c>
      <c r="H43" s="51" t="s">
        <v>138</v>
      </c>
      <c r="I43" s="40"/>
      <c r="X43" s="33" t="s">
        <v>8</v>
      </c>
      <c r="AV43" s="95"/>
    </row>
    <row r="44" spans="1:48">
      <c r="A44" s="40" t="s">
        <v>7792</v>
      </c>
      <c r="B44" s="21">
        <v>680487043587</v>
      </c>
      <c r="C44" s="28" t="s">
        <v>7793</v>
      </c>
      <c r="D44">
        <v>93</v>
      </c>
      <c r="H44" s="20" t="s">
        <v>140</v>
      </c>
      <c r="I44" s="40"/>
      <c r="X44" s="33" t="s">
        <v>8</v>
      </c>
      <c r="AV44" s="95"/>
    </row>
    <row r="45" spans="1:48">
      <c r="A45" s="40" t="s">
        <v>7792</v>
      </c>
      <c r="B45" s="47" t="s">
        <v>7809</v>
      </c>
      <c r="C45" s="28" t="s">
        <v>7793</v>
      </c>
      <c r="D45">
        <v>62</v>
      </c>
      <c r="H45" s="51" t="s">
        <v>143</v>
      </c>
      <c r="I45" s="40"/>
      <c r="X45" s="33" t="s">
        <v>8</v>
      </c>
      <c r="AV45" s="95"/>
    </row>
    <row r="46" spans="1:48">
      <c r="A46" s="40" t="s">
        <v>7792</v>
      </c>
      <c r="B46" s="21">
        <v>680487043648</v>
      </c>
      <c r="C46" s="28" t="s">
        <v>7793</v>
      </c>
      <c r="D46">
        <v>222</v>
      </c>
      <c r="H46" s="20" t="s">
        <v>145</v>
      </c>
      <c r="I46" s="40"/>
      <c r="X46" s="33" t="s">
        <v>8</v>
      </c>
      <c r="AV46" s="95"/>
    </row>
    <row r="47" spans="1:48">
      <c r="A47" s="40" t="s">
        <v>7792</v>
      </c>
      <c r="B47" s="47" t="s">
        <v>7810</v>
      </c>
      <c r="C47" s="28" t="s">
        <v>7793</v>
      </c>
      <c r="D47">
        <v>63</v>
      </c>
      <c r="H47" s="51" t="s">
        <v>147</v>
      </c>
      <c r="I47" s="40"/>
      <c r="X47" s="33" t="s">
        <v>8</v>
      </c>
      <c r="AV47" s="95"/>
    </row>
    <row r="48" spans="1:48">
      <c r="A48" s="40" t="s">
        <v>7792</v>
      </c>
      <c r="B48" s="21">
        <v>680487043662</v>
      </c>
      <c r="C48" s="28" t="s">
        <v>7793</v>
      </c>
      <c r="D48">
        <v>107</v>
      </c>
      <c r="H48" s="20" t="s">
        <v>153</v>
      </c>
      <c r="I48" s="40"/>
      <c r="X48" s="33" t="s">
        <v>8</v>
      </c>
      <c r="AV48" s="95"/>
    </row>
    <row r="49" spans="1:48">
      <c r="A49" s="40" t="s">
        <v>7792</v>
      </c>
      <c r="B49" s="47" t="s">
        <v>7811</v>
      </c>
      <c r="C49" s="28" t="s">
        <v>7793</v>
      </c>
      <c r="D49">
        <v>47</v>
      </c>
      <c r="H49" s="51" t="s">
        <v>155</v>
      </c>
      <c r="I49" s="40"/>
      <c r="X49" s="33" t="s">
        <v>8</v>
      </c>
      <c r="AV49" s="95"/>
    </row>
    <row r="50" spans="1:48">
      <c r="A50" s="40" t="s">
        <v>7792</v>
      </c>
      <c r="B50" s="21">
        <v>680487043655</v>
      </c>
      <c r="C50" s="28" t="s">
        <v>7793</v>
      </c>
      <c r="D50">
        <v>100</v>
      </c>
      <c r="H50" s="20" t="s">
        <v>157</v>
      </c>
      <c r="I50" s="40"/>
      <c r="X50" s="33" t="s">
        <v>8</v>
      </c>
      <c r="AV50" s="95"/>
    </row>
    <row r="51" spans="1:48">
      <c r="A51" s="40" t="s">
        <v>7792</v>
      </c>
      <c r="B51" s="47" t="s">
        <v>7812</v>
      </c>
      <c r="C51" s="28" t="s">
        <v>7793</v>
      </c>
      <c r="D51">
        <v>205</v>
      </c>
      <c r="H51" s="51" t="s">
        <v>160</v>
      </c>
      <c r="I51" s="40"/>
      <c r="X51" s="33" t="s">
        <v>8</v>
      </c>
      <c r="AV51" s="95"/>
    </row>
    <row r="52" spans="1:48">
      <c r="A52" s="40" t="s">
        <v>7792</v>
      </c>
      <c r="B52" s="21">
        <v>680487046304</v>
      </c>
      <c r="C52" s="28" t="s">
        <v>7793</v>
      </c>
      <c r="D52">
        <v>70</v>
      </c>
      <c r="H52" s="20" t="s">
        <v>164</v>
      </c>
      <c r="I52" s="40"/>
      <c r="X52" s="33" t="s">
        <v>8</v>
      </c>
      <c r="AV52" s="95"/>
    </row>
    <row r="53" spans="1:48">
      <c r="A53" s="40" t="s">
        <v>7792</v>
      </c>
      <c r="B53" s="47" t="s">
        <v>7813</v>
      </c>
      <c r="C53" s="28" t="s">
        <v>7793</v>
      </c>
      <c r="D53">
        <v>39</v>
      </c>
      <c r="H53" s="51" t="s">
        <v>166</v>
      </c>
      <c r="I53" s="40"/>
      <c r="X53" s="33" t="s">
        <v>8</v>
      </c>
      <c r="AV53" s="95"/>
    </row>
    <row r="54" spans="1:48">
      <c r="A54" s="40" t="s">
        <v>7792</v>
      </c>
      <c r="B54" s="21">
        <v>680487043679</v>
      </c>
      <c r="C54" s="28" t="s">
        <v>7793</v>
      </c>
      <c r="D54">
        <v>91</v>
      </c>
      <c r="H54" s="20" t="s">
        <v>168</v>
      </c>
      <c r="I54" s="40"/>
      <c r="X54" s="33" t="s">
        <v>8</v>
      </c>
      <c r="AV54" s="95"/>
    </row>
    <row r="55" spans="1:48">
      <c r="A55" s="40" t="s">
        <v>7792</v>
      </c>
      <c r="B55" s="47" t="s">
        <v>7814</v>
      </c>
      <c r="C55" s="28" t="s">
        <v>7793</v>
      </c>
      <c r="D55">
        <v>28</v>
      </c>
      <c r="H55" s="51" t="s">
        <v>170</v>
      </c>
      <c r="I55" s="40"/>
      <c r="X55" s="33" t="s">
        <v>8</v>
      </c>
      <c r="AV55" s="95"/>
    </row>
    <row r="56" spans="1:48">
      <c r="A56" s="40" t="s">
        <v>7792</v>
      </c>
      <c r="B56" s="21">
        <v>680487085969</v>
      </c>
      <c r="C56" s="28" t="s">
        <v>7793</v>
      </c>
      <c r="D56">
        <v>0</v>
      </c>
      <c r="H56" s="20" t="s">
        <v>172</v>
      </c>
      <c r="I56" s="40"/>
      <c r="X56" s="33" t="s">
        <v>8</v>
      </c>
      <c r="AV56" s="95"/>
    </row>
    <row r="57" spans="1:48">
      <c r="A57" s="40" t="s">
        <v>7792</v>
      </c>
      <c r="B57" s="21">
        <v>680487086041</v>
      </c>
      <c r="C57" s="28" t="s">
        <v>7793</v>
      </c>
      <c r="D57">
        <v>148</v>
      </c>
      <c r="H57" s="20" t="s">
        <v>179</v>
      </c>
      <c r="I57" s="40"/>
      <c r="X57" s="33" t="s">
        <v>8</v>
      </c>
      <c r="AV57" s="95"/>
    </row>
    <row r="58" spans="1:48">
      <c r="A58" s="40" t="s">
        <v>7792</v>
      </c>
      <c r="B58" s="47" t="s">
        <v>7815</v>
      </c>
      <c r="C58" s="28" t="s">
        <v>7793</v>
      </c>
      <c r="D58">
        <v>50</v>
      </c>
      <c r="H58" s="51" t="s">
        <v>181</v>
      </c>
      <c r="I58" s="40"/>
      <c r="X58" s="33" t="s">
        <v>8</v>
      </c>
      <c r="AV58" s="95"/>
    </row>
    <row r="59" spans="1:48">
      <c r="A59" s="40" t="s">
        <v>7792</v>
      </c>
      <c r="B59" s="21">
        <v>680487086034</v>
      </c>
      <c r="C59" s="28" t="s">
        <v>7793</v>
      </c>
      <c r="D59">
        <v>0</v>
      </c>
      <c r="H59" s="20" t="s">
        <v>186</v>
      </c>
      <c r="I59" s="40"/>
      <c r="X59" s="33" t="s">
        <v>8</v>
      </c>
      <c r="AV59" s="95"/>
    </row>
    <row r="60" spans="1:48">
      <c r="A60" s="40" t="s">
        <v>7792</v>
      </c>
      <c r="B60" s="21">
        <v>680487085990</v>
      </c>
      <c r="C60" s="28" t="s">
        <v>7793</v>
      </c>
      <c r="D60">
        <v>1</v>
      </c>
      <c r="H60" s="20" t="s">
        <v>189</v>
      </c>
      <c r="I60" s="40"/>
      <c r="X60" s="33" t="s">
        <v>8</v>
      </c>
      <c r="AV60" s="95"/>
    </row>
    <row r="61" spans="1:48">
      <c r="A61" s="40" t="s">
        <v>7792</v>
      </c>
      <c r="B61" s="21">
        <v>680487043761</v>
      </c>
      <c r="C61" s="28" t="s">
        <v>7793</v>
      </c>
      <c r="D61">
        <v>38</v>
      </c>
      <c r="H61" s="20" t="s">
        <v>194</v>
      </c>
      <c r="I61" s="40"/>
      <c r="X61" s="33" t="s">
        <v>8</v>
      </c>
      <c r="AV61" s="95"/>
    </row>
    <row r="62" spans="1:48">
      <c r="A62" s="40" t="s">
        <v>7792</v>
      </c>
      <c r="B62" s="21">
        <v>680487046335</v>
      </c>
      <c r="C62" s="28" t="s">
        <v>7793</v>
      </c>
      <c r="D62">
        <v>20</v>
      </c>
      <c r="H62" s="20" t="s">
        <v>197</v>
      </c>
      <c r="I62" s="40"/>
      <c r="X62" s="33" t="s">
        <v>8</v>
      </c>
      <c r="AV62" s="95"/>
    </row>
    <row r="63" spans="1:48">
      <c r="A63" s="40" t="s">
        <v>7792</v>
      </c>
      <c r="B63" s="47" t="s">
        <v>7816</v>
      </c>
      <c r="C63" s="28" t="s">
        <v>7793</v>
      </c>
      <c r="D63">
        <v>55</v>
      </c>
      <c r="H63" s="51" t="s">
        <v>199</v>
      </c>
      <c r="I63" s="40"/>
      <c r="X63" s="33" t="s">
        <v>8</v>
      </c>
      <c r="AV63" s="95"/>
    </row>
    <row r="64" spans="1:48">
      <c r="A64" s="40" t="s">
        <v>7792</v>
      </c>
      <c r="B64" s="21">
        <v>680487043570</v>
      </c>
      <c r="C64" s="28" t="s">
        <v>7793</v>
      </c>
      <c r="D64">
        <v>35</v>
      </c>
      <c r="H64" s="20" t="s">
        <v>201</v>
      </c>
      <c r="I64" s="40"/>
      <c r="X64" s="33" t="s">
        <v>8</v>
      </c>
      <c r="AV64" s="95"/>
    </row>
    <row r="65" spans="1:48">
      <c r="A65" s="40" t="s">
        <v>7792</v>
      </c>
      <c r="B65" s="21">
        <v>680487043532</v>
      </c>
      <c r="C65" s="28" t="s">
        <v>7793</v>
      </c>
      <c r="D65">
        <v>39</v>
      </c>
      <c r="H65" s="20" t="s">
        <v>202</v>
      </c>
      <c r="I65" s="40"/>
      <c r="X65" s="33" t="s">
        <v>8</v>
      </c>
      <c r="AV65" s="95"/>
    </row>
    <row r="66" spans="1:48">
      <c r="A66" s="40" t="s">
        <v>7792</v>
      </c>
      <c r="B66" s="47" t="s">
        <v>7817</v>
      </c>
      <c r="C66" s="28" t="s">
        <v>7793</v>
      </c>
      <c r="D66">
        <v>140</v>
      </c>
      <c r="H66" s="51" t="s">
        <v>204</v>
      </c>
      <c r="I66" s="40"/>
      <c r="X66" s="33" t="s">
        <v>8</v>
      </c>
      <c r="AV66" s="95"/>
    </row>
    <row r="67" spans="1:48">
      <c r="A67" s="40" t="s">
        <v>7792</v>
      </c>
      <c r="B67" s="21">
        <v>680487043594</v>
      </c>
      <c r="C67" s="28" t="s">
        <v>7793</v>
      </c>
      <c r="D67">
        <v>228</v>
      </c>
      <c r="H67" s="20" t="s">
        <v>206</v>
      </c>
      <c r="I67" s="40"/>
      <c r="X67" s="33" t="s">
        <v>8</v>
      </c>
      <c r="AV67" s="95"/>
    </row>
    <row r="68" spans="1:48">
      <c r="A68" s="40" t="s">
        <v>7792</v>
      </c>
      <c r="B68" s="47" t="s">
        <v>7818</v>
      </c>
      <c r="C68" s="28" t="s">
        <v>7793</v>
      </c>
      <c r="D68">
        <v>69</v>
      </c>
      <c r="H68" s="51" t="s">
        <v>208</v>
      </c>
      <c r="I68" s="40"/>
      <c r="X68" s="33" t="s">
        <v>8</v>
      </c>
      <c r="AV68" s="95"/>
    </row>
    <row r="69" spans="1:48">
      <c r="A69" s="40" t="s">
        <v>7792</v>
      </c>
      <c r="B69" s="21">
        <v>680487046298</v>
      </c>
      <c r="C69" s="28" t="s">
        <v>7793</v>
      </c>
      <c r="D69">
        <v>51</v>
      </c>
      <c r="H69" s="20" t="s">
        <v>217</v>
      </c>
      <c r="I69" s="40"/>
      <c r="X69" s="33" t="s">
        <v>8</v>
      </c>
      <c r="AV69" s="95"/>
    </row>
    <row r="70" spans="1:48">
      <c r="A70" s="40" t="s">
        <v>7792</v>
      </c>
      <c r="B70" s="47" t="s">
        <v>7819</v>
      </c>
      <c r="C70" s="28" t="s">
        <v>7793</v>
      </c>
      <c r="D70">
        <v>48</v>
      </c>
      <c r="H70" s="51" t="s">
        <v>219</v>
      </c>
      <c r="I70" s="40"/>
      <c r="X70" s="33" t="s">
        <v>8</v>
      </c>
      <c r="AV70" s="95"/>
    </row>
    <row r="71" spans="1:48">
      <c r="A71" s="40" t="s">
        <v>7792</v>
      </c>
      <c r="B71" s="21">
        <v>680487046366</v>
      </c>
      <c r="C71" s="28" t="s">
        <v>7793</v>
      </c>
      <c r="D71">
        <v>85</v>
      </c>
      <c r="H71" s="20" t="s">
        <v>223</v>
      </c>
      <c r="I71" s="40"/>
      <c r="X71" s="33" t="s">
        <v>8</v>
      </c>
      <c r="AV71" s="95"/>
    </row>
    <row r="72" spans="1:48">
      <c r="A72" s="40" t="s">
        <v>7792</v>
      </c>
      <c r="B72" s="47" t="s">
        <v>7820</v>
      </c>
      <c r="C72" s="28" t="s">
        <v>7793</v>
      </c>
      <c r="D72">
        <v>91</v>
      </c>
      <c r="H72" s="51" t="s">
        <v>226</v>
      </c>
      <c r="I72" s="40"/>
      <c r="X72" s="33" t="s">
        <v>8</v>
      </c>
      <c r="AV72" s="95"/>
    </row>
    <row r="73" spans="1:48">
      <c r="A73" s="40" t="s">
        <v>7792</v>
      </c>
      <c r="B73" s="21">
        <v>680487046397</v>
      </c>
      <c r="C73" s="28" t="s">
        <v>7793</v>
      </c>
      <c r="D73">
        <v>30</v>
      </c>
      <c r="H73" s="20" t="s">
        <v>228</v>
      </c>
      <c r="I73" s="40"/>
      <c r="X73" s="33" t="s">
        <v>8</v>
      </c>
      <c r="AV73" s="95"/>
    </row>
    <row r="74" spans="1:48">
      <c r="A74" s="40" t="s">
        <v>7792</v>
      </c>
      <c r="B74" s="47" t="s">
        <v>7821</v>
      </c>
      <c r="C74" s="28" t="s">
        <v>7793</v>
      </c>
      <c r="D74">
        <v>62</v>
      </c>
      <c r="H74" s="51" t="s">
        <v>230</v>
      </c>
      <c r="I74" s="40"/>
      <c r="X74" s="33" t="s">
        <v>8</v>
      </c>
      <c r="AV74" s="95"/>
    </row>
    <row r="75" spans="1:48">
      <c r="A75" s="40" t="s">
        <v>7792</v>
      </c>
      <c r="B75" s="21">
        <v>680487086072</v>
      </c>
      <c r="C75" s="28" t="s">
        <v>7793</v>
      </c>
      <c r="D75">
        <v>52</v>
      </c>
      <c r="H75" s="20" t="s">
        <v>232</v>
      </c>
      <c r="I75" s="40"/>
      <c r="X75" s="33" t="s">
        <v>8</v>
      </c>
      <c r="AV75" s="95"/>
    </row>
    <row r="76" spans="1:48">
      <c r="A76" s="40" t="s">
        <v>7792</v>
      </c>
      <c r="B76" s="21">
        <v>680487043754</v>
      </c>
      <c r="C76" s="28" t="s">
        <v>7793</v>
      </c>
      <c r="D76">
        <v>205</v>
      </c>
      <c r="H76" s="20" t="s">
        <v>251</v>
      </c>
      <c r="I76" s="40"/>
      <c r="X76" s="33" t="s">
        <v>8</v>
      </c>
      <c r="AV76" s="95"/>
    </row>
    <row r="77" spans="1:48">
      <c r="A77" s="40" t="s">
        <v>7792</v>
      </c>
      <c r="B77" s="47" t="s">
        <v>7822</v>
      </c>
      <c r="C77" s="28" t="s">
        <v>7793</v>
      </c>
      <c r="D77">
        <v>0</v>
      </c>
      <c r="H77" s="51" t="s">
        <v>4212</v>
      </c>
      <c r="I77" s="40"/>
      <c r="X77" s="33" t="s">
        <v>8</v>
      </c>
    </row>
    <row r="78" spans="1:48">
      <c r="A78" s="40" t="s">
        <v>7792</v>
      </c>
      <c r="B78" s="21">
        <v>680487043624</v>
      </c>
      <c r="C78" s="28" t="s">
        <v>7793</v>
      </c>
      <c r="D78">
        <v>200</v>
      </c>
      <c r="H78" s="20" t="s">
        <v>255</v>
      </c>
      <c r="I78" s="40"/>
      <c r="X78" s="33" t="s">
        <v>8</v>
      </c>
    </row>
    <row r="79" spans="1:48">
      <c r="A79" s="40" t="s">
        <v>7792</v>
      </c>
      <c r="B79" s="47" t="s">
        <v>7823</v>
      </c>
      <c r="C79" s="28" t="s">
        <v>7793</v>
      </c>
      <c r="D79">
        <v>84</v>
      </c>
      <c r="H79" s="51" t="s">
        <v>258</v>
      </c>
      <c r="I79" s="40"/>
      <c r="X79" s="33" t="s">
        <v>8</v>
      </c>
    </row>
    <row r="80" spans="1:48">
      <c r="A80" s="40" t="s">
        <v>7792</v>
      </c>
      <c r="B80" s="21">
        <v>680487085983</v>
      </c>
      <c r="C80" s="28" t="s">
        <v>7793</v>
      </c>
      <c r="D80">
        <v>0</v>
      </c>
      <c r="H80" s="20" t="s">
        <v>262</v>
      </c>
      <c r="I80" s="40"/>
      <c r="X80" s="33" t="s">
        <v>8</v>
      </c>
    </row>
    <row r="81" spans="1:24">
      <c r="A81" s="40" t="s">
        <v>7792</v>
      </c>
      <c r="B81" s="21">
        <v>680487046281</v>
      </c>
      <c r="C81" s="28" t="s">
        <v>7793</v>
      </c>
      <c r="D81">
        <v>81</v>
      </c>
      <c r="H81" s="20" t="s">
        <v>264</v>
      </c>
      <c r="I81" s="40"/>
      <c r="X81" s="33" t="s">
        <v>8</v>
      </c>
    </row>
    <row r="82" spans="1:24">
      <c r="A82" s="40" t="s">
        <v>7792</v>
      </c>
      <c r="B82" s="47" t="s">
        <v>7824</v>
      </c>
      <c r="C82" s="28" t="s">
        <v>7793</v>
      </c>
      <c r="D82">
        <v>81</v>
      </c>
      <c r="H82" s="51" t="s">
        <v>266</v>
      </c>
      <c r="I82" s="40"/>
      <c r="X82" s="33" t="s">
        <v>8</v>
      </c>
    </row>
    <row r="83" spans="1:24">
      <c r="A83" s="40" t="s">
        <v>7792</v>
      </c>
      <c r="B83" s="21">
        <v>680487046274</v>
      </c>
      <c r="C83" s="28" t="s">
        <v>7793</v>
      </c>
      <c r="D83">
        <v>283</v>
      </c>
      <c r="H83" s="20" t="s">
        <v>268</v>
      </c>
      <c r="I83" s="40"/>
      <c r="X83" s="33" t="s">
        <v>8</v>
      </c>
    </row>
    <row r="84" spans="1:24">
      <c r="A84" s="40" t="s">
        <v>7792</v>
      </c>
      <c r="B84" s="21">
        <v>680487086003</v>
      </c>
      <c r="C84" s="28" t="s">
        <v>7793</v>
      </c>
      <c r="D84">
        <v>10</v>
      </c>
      <c r="H84" s="20" t="s">
        <v>271</v>
      </c>
      <c r="I84" s="40"/>
      <c r="X84" s="33" t="s">
        <v>8</v>
      </c>
    </row>
    <row r="85" spans="1:24">
      <c r="A85" s="40" t="s">
        <v>7792</v>
      </c>
      <c r="B85" s="48" t="s">
        <v>7825</v>
      </c>
      <c r="C85" s="28" t="s">
        <v>7793</v>
      </c>
      <c r="D85">
        <v>23</v>
      </c>
      <c r="H85" s="52" t="s">
        <v>1166</v>
      </c>
      <c r="I85" s="40"/>
      <c r="X85" s="33" t="s">
        <v>8</v>
      </c>
    </row>
    <row r="86" spans="1:24">
      <c r="A86" s="40" t="s">
        <v>7792</v>
      </c>
      <c r="B86" s="48" t="s">
        <v>7826</v>
      </c>
      <c r="C86" s="28" t="s">
        <v>7793</v>
      </c>
      <c r="D86">
        <v>30</v>
      </c>
      <c r="H86" s="52" t="s">
        <v>1167</v>
      </c>
      <c r="I86" s="40"/>
      <c r="X86" s="33" t="s">
        <v>8</v>
      </c>
    </row>
    <row r="87" spans="1:24">
      <c r="A87" s="40" t="s">
        <v>7792</v>
      </c>
      <c r="B87" s="48" t="s">
        <v>7827</v>
      </c>
      <c r="C87" s="28" t="s">
        <v>7793</v>
      </c>
      <c r="D87">
        <v>22</v>
      </c>
      <c r="H87" s="52" t="s">
        <v>1168</v>
      </c>
      <c r="I87" s="40"/>
      <c r="X87" s="33" t="s">
        <v>8</v>
      </c>
    </row>
    <row r="88" spans="1:24">
      <c r="A88" s="40" t="s">
        <v>7792</v>
      </c>
      <c r="B88" s="48" t="s">
        <v>7828</v>
      </c>
      <c r="C88" s="28" t="s">
        <v>7793</v>
      </c>
      <c r="D88">
        <v>18</v>
      </c>
      <c r="H88" s="52" t="s">
        <v>1169</v>
      </c>
      <c r="I88" s="40"/>
      <c r="X88" s="33" t="s">
        <v>8</v>
      </c>
    </row>
    <row r="89" spans="1:24">
      <c r="A89" s="40" t="s">
        <v>7792</v>
      </c>
      <c r="B89" s="48" t="s">
        <v>7829</v>
      </c>
      <c r="C89" s="28" t="s">
        <v>7793</v>
      </c>
      <c r="D89">
        <v>30</v>
      </c>
      <c r="H89" s="52" t="s">
        <v>1170</v>
      </c>
      <c r="I89" s="40"/>
      <c r="X89" s="33" t="s">
        <v>8</v>
      </c>
    </row>
    <row r="90" spans="1:24">
      <c r="A90" s="40" t="s">
        <v>7792</v>
      </c>
      <c r="B90" s="48" t="s">
        <v>7830</v>
      </c>
      <c r="C90" s="28" t="s">
        <v>7793</v>
      </c>
      <c r="D90">
        <v>36</v>
      </c>
      <c r="H90" s="52" t="s">
        <v>1171</v>
      </c>
      <c r="I90" s="40"/>
      <c r="X90" s="33" t="s">
        <v>8</v>
      </c>
    </row>
    <row r="91" spans="1:24">
      <c r="A91" s="40" t="s">
        <v>7792</v>
      </c>
      <c r="B91" s="48" t="s">
        <v>7831</v>
      </c>
      <c r="C91" s="28" t="s">
        <v>7793</v>
      </c>
      <c r="D91">
        <v>29</v>
      </c>
      <c r="H91" s="52" t="s">
        <v>1172</v>
      </c>
      <c r="I91" s="40"/>
      <c r="X91" s="33" t="s">
        <v>8</v>
      </c>
    </row>
    <row r="92" spans="1:24">
      <c r="A92" s="40" t="s">
        <v>7792</v>
      </c>
      <c r="B92" s="48" t="s">
        <v>7832</v>
      </c>
      <c r="C92" s="28" t="s">
        <v>7793</v>
      </c>
      <c r="D92">
        <v>26</v>
      </c>
      <c r="H92" s="52" t="s">
        <v>1173</v>
      </c>
      <c r="I92" s="40"/>
      <c r="X92" s="33" t="s">
        <v>8</v>
      </c>
    </row>
    <row r="93" spans="1:24">
      <c r="A93" s="40" t="s">
        <v>7792</v>
      </c>
      <c r="B93" s="48" t="s">
        <v>7833</v>
      </c>
      <c r="C93" s="28" t="s">
        <v>7793</v>
      </c>
      <c r="D93">
        <v>1</v>
      </c>
      <c r="H93" s="52" t="s">
        <v>1174</v>
      </c>
      <c r="I93" s="40"/>
      <c r="X93" s="33" t="s">
        <v>8</v>
      </c>
    </row>
    <row r="94" spans="1:24">
      <c r="A94" s="40" t="s">
        <v>7792</v>
      </c>
      <c r="B94" s="48" t="s">
        <v>7834</v>
      </c>
      <c r="C94" s="28" t="s">
        <v>7793</v>
      </c>
      <c r="D94">
        <v>15</v>
      </c>
      <c r="H94" s="52" t="s">
        <v>1175</v>
      </c>
      <c r="I94" s="40"/>
      <c r="X94" s="33" t="s">
        <v>8</v>
      </c>
    </row>
    <row r="95" spans="1:24">
      <c r="A95" s="40" t="s">
        <v>7792</v>
      </c>
      <c r="B95" s="48" t="s">
        <v>7835</v>
      </c>
      <c r="C95" s="28" t="s">
        <v>7793</v>
      </c>
      <c r="D95">
        <v>52</v>
      </c>
      <c r="H95" s="52" t="s">
        <v>1176</v>
      </c>
      <c r="I95" s="40"/>
      <c r="X95" s="33" t="s">
        <v>8</v>
      </c>
    </row>
    <row r="96" spans="1:24">
      <c r="A96" s="40" t="s">
        <v>7792</v>
      </c>
      <c r="B96" s="48" t="s">
        <v>7836</v>
      </c>
      <c r="C96" s="28" t="s">
        <v>7793</v>
      </c>
      <c r="D96">
        <v>56</v>
      </c>
      <c r="H96" s="52" t="s">
        <v>1177</v>
      </c>
      <c r="I96" s="40"/>
      <c r="X96" s="33" t="s">
        <v>8</v>
      </c>
    </row>
    <row r="97" spans="1:24">
      <c r="A97" s="40" t="s">
        <v>7792</v>
      </c>
      <c r="B97" s="48" t="s">
        <v>7837</v>
      </c>
      <c r="C97" s="28" t="s">
        <v>7793</v>
      </c>
      <c r="D97">
        <v>24</v>
      </c>
      <c r="H97" s="52" t="s">
        <v>1178</v>
      </c>
      <c r="I97" s="40"/>
      <c r="X97" s="33" t="s">
        <v>8</v>
      </c>
    </row>
    <row r="98" spans="1:24">
      <c r="A98" s="40" t="s">
        <v>7792</v>
      </c>
      <c r="B98" s="48" t="s">
        <v>7838</v>
      </c>
      <c r="C98" s="28" t="s">
        <v>7793</v>
      </c>
      <c r="D98">
        <v>28</v>
      </c>
      <c r="H98" s="52" t="s">
        <v>1179</v>
      </c>
      <c r="I98" s="40"/>
      <c r="X98" s="33" t="s">
        <v>8</v>
      </c>
    </row>
    <row r="99" spans="1:24">
      <c r="A99" s="40" t="s">
        <v>7792</v>
      </c>
      <c r="B99" s="48" t="s">
        <v>7839</v>
      </c>
      <c r="C99" s="28" t="s">
        <v>7793</v>
      </c>
      <c r="D99">
        <v>33</v>
      </c>
      <c r="H99" s="52" t="s">
        <v>1180</v>
      </c>
      <c r="I99" s="40"/>
      <c r="X99" s="33" t="s">
        <v>8</v>
      </c>
    </row>
    <row r="100" spans="1:24">
      <c r="A100" s="40" t="s">
        <v>7792</v>
      </c>
      <c r="B100" s="48" t="s">
        <v>7840</v>
      </c>
      <c r="C100" s="28" t="s">
        <v>7793</v>
      </c>
      <c r="D100">
        <v>48</v>
      </c>
      <c r="H100" s="52" t="s">
        <v>1181</v>
      </c>
      <c r="I100" s="40"/>
      <c r="X100" s="33" t="s">
        <v>8</v>
      </c>
    </row>
    <row r="101" spans="1:24">
      <c r="A101" s="40" t="s">
        <v>7792</v>
      </c>
      <c r="B101" s="48" t="s">
        <v>7841</v>
      </c>
      <c r="C101" s="28" t="s">
        <v>7793</v>
      </c>
      <c r="D101">
        <v>18</v>
      </c>
      <c r="H101" s="52" t="s">
        <v>1182</v>
      </c>
      <c r="I101" s="40"/>
      <c r="X101" s="33" t="s">
        <v>8</v>
      </c>
    </row>
    <row r="102" spans="1:24">
      <c r="A102" s="40" t="s">
        <v>7792</v>
      </c>
      <c r="B102" s="48" t="s">
        <v>7842</v>
      </c>
      <c r="C102" s="28" t="s">
        <v>7793</v>
      </c>
      <c r="D102">
        <v>50</v>
      </c>
      <c r="H102" s="52" t="s">
        <v>1183</v>
      </c>
      <c r="I102" s="40"/>
      <c r="X102" s="33" t="s">
        <v>8</v>
      </c>
    </row>
    <row r="103" spans="1:24">
      <c r="A103" s="40" t="s">
        <v>7792</v>
      </c>
      <c r="B103" s="48" t="s">
        <v>7843</v>
      </c>
      <c r="C103" s="28" t="s">
        <v>7793</v>
      </c>
      <c r="D103">
        <v>47</v>
      </c>
      <c r="H103" s="52" t="s">
        <v>1184</v>
      </c>
      <c r="I103" s="40"/>
      <c r="X103" s="33" t="s">
        <v>8</v>
      </c>
    </row>
    <row r="104" spans="1:24">
      <c r="A104" s="40" t="s">
        <v>7792</v>
      </c>
      <c r="B104" s="48" t="s">
        <v>7844</v>
      </c>
      <c r="C104" s="28" t="s">
        <v>7793</v>
      </c>
      <c r="D104">
        <v>51</v>
      </c>
      <c r="H104" s="52" t="s">
        <v>1185</v>
      </c>
      <c r="I104" s="40"/>
      <c r="X104" s="33" t="s">
        <v>8</v>
      </c>
    </row>
    <row r="105" spans="1:24">
      <c r="A105" s="40" t="s">
        <v>7792</v>
      </c>
      <c r="B105" s="48" t="s">
        <v>7845</v>
      </c>
      <c r="C105" s="28" t="s">
        <v>7793</v>
      </c>
      <c r="D105">
        <v>34</v>
      </c>
      <c r="H105" s="52" t="s">
        <v>1186</v>
      </c>
      <c r="I105" s="40"/>
      <c r="X105" s="33" t="s">
        <v>8</v>
      </c>
    </row>
    <row r="106" spans="1:24">
      <c r="A106" s="40" t="s">
        <v>7792</v>
      </c>
      <c r="B106" s="48" t="s">
        <v>7846</v>
      </c>
      <c r="C106" s="28" t="s">
        <v>7793</v>
      </c>
      <c r="D106">
        <v>22</v>
      </c>
      <c r="H106" s="52" t="s">
        <v>1187</v>
      </c>
      <c r="I106" s="40"/>
      <c r="X106" s="33" t="s">
        <v>8</v>
      </c>
    </row>
    <row r="107" spans="1:24">
      <c r="A107" s="40" t="s">
        <v>7792</v>
      </c>
      <c r="B107" s="48" t="s">
        <v>7847</v>
      </c>
      <c r="C107" s="28" t="s">
        <v>7793</v>
      </c>
      <c r="D107">
        <v>14</v>
      </c>
      <c r="H107" s="52" t="s">
        <v>1188</v>
      </c>
      <c r="I107" s="40"/>
      <c r="X107" s="33" t="s">
        <v>8</v>
      </c>
    </row>
    <row r="108" spans="1:24">
      <c r="A108" s="40" t="s">
        <v>7792</v>
      </c>
      <c r="B108" s="48" t="s">
        <v>7848</v>
      </c>
      <c r="C108" s="28" t="s">
        <v>7793</v>
      </c>
      <c r="D108">
        <v>0</v>
      </c>
      <c r="H108" s="52" t="s">
        <v>1189</v>
      </c>
      <c r="I108" s="40"/>
      <c r="X108" s="33" t="s">
        <v>8</v>
      </c>
    </row>
    <row r="109" spans="1:24">
      <c r="A109" s="40" t="s">
        <v>7792</v>
      </c>
      <c r="B109" s="48" t="s">
        <v>7849</v>
      </c>
      <c r="C109" s="28" t="s">
        <v>7793</v>
      </c>
      <c r="D109">
        <v>17</v>
      </c>
      <c r="H109" s="52" t="s">
        <v>1190</v>
      </c>
      <c r="I109" s="40"/>
      <c r="X109" s="33" t="s">
        <v>8</v>
      </c>
    </row>
    <row r="110" spans="1:24">
      <c r="A110" s="40" t="s">
        <v>7792</v>
      </c>
      <c r="B110" s="48" t="s">
        <v>7850</v>
      </c>
      <c r="C110" s="28" t="s">
        <v>7793</v>
      </c>
      <c r="D110">
        <v>80</v>
      </c>
      <c r="H110" s="52" t="s">
        <v>1191</v>
      </c>
      <c r="I110" s="40"/>
      <c r="X110" s="33" t="s">
        <v>8</v>
      </c>
    </row>
    <row r="111" spans="1:24">
      <c r="A111" s="40" t="s">
        <v>7792</v>
      </c>
      <c r="B111" s="48" t="s">
        <v>7851</v>
      </c>
      <c r="C111" s="28" t="s">
        <v>7793</v>
      </c>
      <c r="D111">
        <v>48</v>
      </c>
      <c r="H111" s="52" t="s">
        <v>1192</v>
      </c>
      <c r="I111" s="40"/>
      <c r="X111" s="33" t="s">
        <v>8</v>
      </c>
    </row>
    <row r="112" spans="1:24">
      <c r="A112" s="40" t="s">
        <v>7792</v>
      </c>
      <c r="B112" s="48" t="s">
        <v>7852</v>
      </c>
      <c r="C112" s="28" t="s">
        <v>7793</v>
      </c>
      <c r="D112">
        <v>63</v>
      </c>
      <c r="H112" s="52" t="s">
        <v>1193</v>
      </c>
      <c r="I112" s="40"/>
      <c r="X112" s="33" t="s">
        <v>8</v>
      </c>
    </row>
    <row r="113" spans="1:24">
      <c r="A113" s="40" t="s">
        <v>7792</v>
      </c>
      <c r="B113" s="48" t="s">
        <v>7853</v>
      </c>
      <c r="C113" s="28" t="s">
        <v>7793</v>
      </c>
      <c r="D113">
        <v>24</v>
      </c>
      <c r="H113" s="52" t="s">
        <v>1194</v>
      </c>
      <c r="I113" s="40"/>
      <c r="X113" s="33" t="s">
        <v>8</v>
      </c>
    </row>
    <row r="114" spans="1:24">
      <c r="A114" s="40" t="s">
        <v>7792</v>
      </c>
      <c r="B114" s="48" t="s">
        <v>7854</v>
      </c>
      <c r="C114" s="28" t="s">
        <v>7793</v>
      </c>
      <c r="D114">
        <v>42</v>
      </c>
      <c r="H114" s="52" t="s">
        <v>1195</v>
      </c>
      <c r="I114" s="40"/>
      <c r="X114" s="33" t="s">
        <v>8</v>
      </c>
    </row>
    <row r="115" spans="1:24">
      <c r="A115" s="40" t="s">
        <v>7792</v>
      </c>
      <c r="B115" s="48" t="s">
        <v>7855</v>
      </c>
      <c r="C115" s="28" t="s">
        <v>7793</v>
      </c>
      <c r="D115">
        <v>44</v>
      </c>
      <c r="H115" s="52" t="s">
        <v>1196</v>
      </c>
      <c r="I115" s="40"/>
      <c r="X115" s="33" t="s">
        <v>8</v>
      </c>
    </row>
    <row r="116" spans="1:24">
      <c r="A116" s="40" t="s">
        <v>7792</v>
      </c>
      <c r="B116" s="48" t="s">
        <v>7856</v>
      </c>
      <c r="C116" s="28" t="s">
        <v>7793</v>
      </c>
      <c r="D116">
        <v>82</v>
      </c>
      <c r="H116" s="52" t="s">
        <v>1197</v>
      </c>
      <c r="I116" s="40"/>
      <c r="X116" s="33" t="s">
        <v>8</v>
      </c>
    </row>
    <row r="117" spans="1:24">
      <c r="A117" s="40" t="s">
        <v>7792</v>
      </c>
      <c r="B117" s="48" t="s">
        <v>7857</v>
      </c>
      <c r="C117" s="28" t="s">
        <v>7793</v>
      </c>
      <c r="D117">
        <v>30</v>
      </c>
      <c r="H117" s="52" t="s">
        <v>1198</v>
      </c>
      <c r="I117" s="40"/>
      <c r="X117" s="33" t="s">
        <v>8</v>
      </c>
    </row>
    <row r="118" spans="1:24">
      <c r="A118" s="40" t="s">
        <v>7792</v>
      </c>
      <c r="B118" s="48" t="s">
        <v>7858</v>
      </c>
      <c r="C118" s="28" t="s">
        <v>7793</v>
      </c>
      <c r="D118">
        <v>46</v>
      </c>
      <c r="H118" s="52" t="s">
        <v>1199</v>
      </c>
      <c r="I118" s="40"/>
      <c r="X118" s="33" t="s">
        <v>8</v>
      </c>
    </row>
    <row r="119" spans="1:24">
      <c r="A119" s="40" t="s">
        <v>7792</v>
      </c>
      <c r="B119" s="48" t="s">
        <v>7859</v>
      </c>
      <c r="C119" s="28" t="s">
        <v>7793</v>
      </c>
      <c r="D119">
        <v>31</v>
      </c>
      <c r="H119" s="52" t="s">
        <v>1200</v>
      </c>
      <c r="I119" s="40"/>
      <c r="X119" s="33" t="s">
        <v>8</v>
      </c>
    </row>
    <row r="120" spans="1:24">
      <c r="A120" s="40" t="s">
        <v>7792</v>
      </c>
      <c r="B120" s="48" t="s">
        <v>7860</v>
      </c>
      <c r="C120" s="28" t="s">
        <v>7793</v>
      </c>
      <c r="D120">
        <v>24</v>
      </c>
      <c r="H120" s="52" t="s">
        <v>1201</v>
      </c>
      <c r="I120" s="40"/>
      <c r="X120" s="33" t="s">
        <v>8</v>
      </c>
    </row>
    <row r="121" spans="1:24">
      <c r="A121" s="40" t="s">
        <v>7792</v>
      </c>
      <c r="B121" s="48" t="s">
        <v>7861</v>
      </c>
      <c r="C121" s="28" t="s">
        <v>7793</v>
      </c>
      <c r="D121">
        <v>53</v>
      </c>
      <c r="H121" s="52" t="s">
        <v>1202</v>
      </c>
      <c r="I121" s="40"/>
      <c r="X121" s="33" t="s">
        <v>8</v>
      </c>
    </row>
    <row r="122" spans="1:24">
      <c r="A122" s="40" t="s">
        <v>7792</v>
      </c>
      <c r="B122" s="48" t="s">
        <v>7862</v>
      </c>
      <c r="C122" s="28" t="s">
        <v>7793</v>
      </c>
      <c r="D122">
        <v>18</v>
      </c>
      <c r="H122" s="52" t="s">
        <v>1203</v>
      </c>
      <c r="I122" s="40"/>
      <c r="X122" s="33" t="s">
        <v>8</v>
      </c>
    </row>
    <row r="123" spans="1:24">
      <c r="A123" s="40" t="s">
        <v>7792</v>
      </c>
      <c r="B123" s="48" t="s">
        <v>7863</v>
      </c>
      <c r="C123" s="28" t="s">
        <v>7793</v>
      </c>
      <c r="D123">
        <v>1</v>
      </c>
      <c r="H123" s="52" t="s">
        <v>1204</v>
      </c>
      <c r="I123" s="40"/>
      <c r="X123" s="33" t="s">
        <v>8</v>
      </c>
    </row>
    <row r="124" spans="1:24">
      <c r="A124" s="40" t="s">
        <v>7792</v>
      </c>
      <c r="B124" s="48" t="s">
        <v>7864</v>
      </c>
      <c r="C124" s="28" t="s">
        <v>7793</v>
      </c>
      <c r="D124">
        <v>15</v>
      </c>
      <c r="H124" s="52" t="s">
        <v>1205</v>
      </c>
      <c r="I124" s="40"/>
      <c r="X124" s="33" t="s">
        <v>8</v>
      </c>
    </row>
    <row r="125" spans="1:24">
      <c r="A125" s="25" t="s">
        <v>7792</v>
      </c>
      <c r="B125" s="21">
        <v>680487044300</v>
      </c>
      <c r="C125" s="26" t="s">
        <v>7793</v>
      </c>
      <c r="D125">
        <v>65</v>
      </c>
      <c r="H125" s="20" t="s">
        <v>1294</v>
      </c>
      <c r="I125" s="29"/>
      <c r="W125" s="37"/>
      <c r="X125" s="34" t="s">
        <v>8</v>
      </c>
    </row>
    <row r="126" spans="1:24">
      <c r="A126" s="25" t="s">
        <v>7792</v>
      </c>
      <c r="B126" s="21">
        <v>680487045338</v>
      </c>
      <c r="C126" s="26" t="s">
        <v>7793</v>
      </c>
      <c r="D126">
        <v>0</v>
      </c>
      <c r="H126" s="20" t="s">
        <v>1295</v>
      </c>
      <c r="I126" s="29"/>
      <c r="W126" s="37"/>
      <c r="X126" s="34" t="s">
        <v>8</v>
      </c>
    </row>
    <row r="127" spans="1:24">
      <c r="A127" s="25" t="s">
        <v>7792</v>
      </c>
      <c r="B127" s="21">
        <v>680487043846</v>
      </c>
      <c r="C127" s="26" t="s">
        <v>7793</v>
      </c>
      <c r="D127">
        <v>12</v>
      </c>
      <c r="H127" s="20" t="s">
        <v>1297</v>
      </c>
      <c r="I127" s="29"/>
      <c r="W127" s="37"/>
      <c r="X127" s="34" t="s">
        <v>8</v>
      </c>
    </row>
    <row r="128" spans="1:24">
      <c r="A128" s="25" t="s">
        <v>7792</v>
      </c>
      <c r="B128" s="21">
        <v>680487044263</v>
      </c>
      <c r="C128" s="26" t="s">
        <v>7793</v>
      </c>
      <c r="D128">
        <v>196</v>
      </c>
      <c r="H128" s="20" t="s">
        <v>1298</v>
      </c>
      <c r="I128" s="29"/>
      <c r="W128" s="37"/>
      <c r="X128" s="34" t="s">
        <v>8</v>
      </c>
    </row>
    <row r="129" spans="1:45">
      <c r="A129" s="25" t="s">
        <v>7792</v>
      </c>
      <c r="B129" s="21">
        <v>680487044287</v>
      </c>
      <c r="C129" s="26" t="s">
        <v>7793</v>
      </c>
      <c r="D129">
        <v>0</v>
      </c>
      <c r="H129" s="20" t="s">
        <v>1299</v>
      </c>
      <c r="I129" s="29"/>
      <c r="W129" s="37"/>
      <c r="X129" s="34" t="s">
        <v>8</v>
      </c>
    </row>
    <row r="130" spans="1:45">
      <c r="A130" s="25" t="s">
        <v>7792</v>
      </c>
      <c r="B130" s="21">
        <v>680487044805</v>
      </c>
      <c r="C130" s="26" t="s">
        <v>7793</v>
      </c>
      <c r="D130">
        <v>208</v>
      </c>
      <c r="H130" s="20" t="s">
        <v>1300</v>
      </c>
      <c r="I130" s="29"/>
      <c r="W130" s="37"/>
      <c r="X130" s="34" t="s">
        <v>8</v>
      </c>
    </row>
    <row r="131" spans="1:45">
      <c r="A131" s="25" t="s">
        <v>7792</v>
      </c>
      <c r="B131" s="21">
        <v>680487045819</v>
      </c>
      <c r="C131" s="26" t="s">
        <v>7793</v>
      </c>
      <c r="D131">
        <v>0</v>
      </c>
      <c r="H131" s="20" t="s">
        <v>1301</v>
      </c>
      <c r="I131" s="29"/>
      <c r="W131" s="37"/>
      <c r="X131" s="34" t="s">
        <v>8</v>
      </c>
    </row>
    <row r="132" spans="1:45">
      <c r="A132" s="25" t="s">
        <v>7792</v>
      </c>
      <c r="B132" s="21">
        <v>680487044089</v>
      </c>
      <c r="C132" s="26" t="s">
        <v>7793</v>
      </c>
      <c r="D132">
        <v>121</v>
      </c>
      <c r="H132" s="20" t="s">
        <v>1302</v>
      </c>
      <c r="I132" s="29"/>
      <c r="W132" s="37"/>
      <c r="X132" s="34" t="s">
        <v>8</v>
      </c>
    </row>
    <row r="133" spans="1:45">
      <c r="A133" s="25" t="s">
        <v>7792</v>
      </c>
      <c r="B133" s="21">
        <v>680487044560</v>
      </c>
      <c r="C133" s="26" t="s">
        <v>7793</v>
      </c>
      <c r="D133">
        <v>93</v>
      </c>
      <c r="H133" s="20" t="s">
        <v>1303</v>
      </c>
      <c r="I133" s="29"/>
      <c r="W133" s="37"/>
      <c r="X133" s="34" t="s">
        <v>8</v>
      </c>
    </row>
    <row r="134" spans="1:45">
      <c r="A134" s="25" t="s">
        <v>7792</v>
      </c>
      <c r="B134" s="21">
        <v>680487043822</v>
      </c>
      <c r="C134" s="26" t="s">
        <v>7793</v>
      </c>
      <c r="D134">
        <v>48</v>
      </c>
      <c r="H134" s="20" t="s">
        <v>1304</v>
      </c>
      <c r="I134" s="29"/>
      <c r="W134" s="37"/>
      <c r="X134" s="34" t="s">
        <v>8</v>
      </c>
    </row>
    <row r="135" spans="1:45">
      <c r="A135" s="25" t="s">
        <v>7792</v>
      </c>
      <c r="B135" s="21">
        <v>680487045796</v>
      </c>
      <c r="C135" s="26" t="s">
        <v>7793</v>
      </c>
      <c r="D135">
        <v>66</v>
      </c>
      <c r="H135" s="20" t="s">
        <v>1305</v>
      </c>
      <c r="I135" s="29"/>
      <c r="W135" s="37"/>
      <c r="X135" s="34" t="s">
        <v>8</v>
      </c>
    </row>
    <row r="136" spans="1:45">
      <c r="A136" s="25" t="s">
        <v>7792</v>
      </c>
      <c r="B136" s="21">
        <v>680487045710</v>
      </c>
      <c r="C136" s="26" t="s">
        <v>7793</v>
      </c>
      <c r="D136">
        <v>81</v>
      </c>
      <c r="H136" s="20" t="s">
        <v>1306</v>
      </c>
      <c r="I136" s="29"/>
      <c r="W136" s="37"/>
      <c r="X136" s="34" t="s">
        <v>8</v>
      </c>
    </row>
    <row r="137" spans="1:45">
      <c r="A137" s="25" t="s">
        <v>7792</v>
      </c>
      <c r="B137" s="21">
        <v>680487057898</v>
      </c>
      <c r="C137" s="26" t="s">
        <v>7793</v>
      </c>
      <c r="D137">
        <v>418</v>
      </c>
      <c r="H137" s="20" t="s">
        <v>1307</v>
      </c>
      <c r="I137" s="29"/>
      <c r="O137" s="32"/>
      <c r="P137" s="32"/>
      <c r="Q137" s="32"/>
      <c r="R137" s="26"/>
      <c r="S137" s="26"/>
      <c r="T137" s="26"/>
      <c r="W137" s="37"/>
      <c r="X137" s="34" t="s">
        <v>8</v>
      </c>
      <c r="Z137" s="27"/>
      <c r="AA137" s="27"/>
      <c r="AB137" s="27"/>
      <c r="AC137" s="38"/>
      <c r="AD137" s="27"/>
      <c r="AE137" s="27"/>
      <c r="AF137" s="27"/>
      <c r="AG137" s="38"/>
      <c r="AH137" s="27"/>
      <c r="AI137" s="27"/>
      <c r="AJ137" s="27"/>
      <c r="AK137" s="38"/>
      <c r="AL137" s="27"/>
      <c r="AM137" s="27"/>
      <c r="AN137" s="27"/>
      <c r="AO137" s="38"/>
      <c r="AP137" s="27"/>
      <c r="AQ137" s="27"/>
      <c r="AR137" s="27"/>
      <c r="AS137" s="38"/>
    </row>
    <row r="138" spans="1:45">
      <c r="A138" s="25" t="s">
        <v>7792</v>
      </c>
      <c r="B138" s="21">
        <v>680487043808</v>
      </c>
      <c r="C138" s="26" t="s">
        <v>7793</v>
      </c>
      <c r="D138">
        <v>0</v>
      </c>
      <c r="H138" s="20" t="s">
        <v>1308</v>
      </c>
      <c r="I138" s="29"/>
      <c r="W138" s="37"/>
      <c r="X138" s="34" t="s">
        <v>8</v>
      </c>
    </row>
    <row r="139" spans="1:45">
      <c r="A139" s="25" t="s">
        <v>7792</v>
      </c>
      <c r="B139" s="21">
        <v>680487044973</v>
      </c>
      <c r="C139" s="26" t="s">
        <v>7793</v>
      </c>
      <c r="D139">
        <v>0</v>
      </c>
      <c r="H139" s="20" t="s">
        <v>1309</v>
      </c>
      <c r="I139" s="29"/>
      <c r="O139" s="32"/>
      <c r="P139" s="32"/>
      <c r="Q139" s="32"/>
      <c r="R139" s="26"/>
      <c r="S139" s="26"/>
      <c r="T139" s="26"/>
      <c r="W139" s="37"/>
      <c r="X139" s="34" t="s">
        <v>8</v>
      </c>
      <c r="Z139" s="27"/>
      <c r="AA139" s="27"/>
      <c r="AB139" s="27"/>
      <c r="AC139" s="38"/>
      <c r="AD139" s="27"/>
      <c r="AE139" s="27"/>
      <c r="AF139" s="27"/>
      <c r="AG139" s="38"/>
      <c r="AH139" s="27"/>
      <c r="AI139" s="27"/>
      <c r="AJ139" s="27"/>
      <c r="AK139" s="38"/>
      <c r="AL139" s="27"/>
      <c r="AM139" s="27"/>
      <c r="AN139" s="27"/>
      <c r="AO139" s="38"/>
      <c r="AP139" s="27"/>
      <c r="AQ139" s="27"/>
      <c r="AR139" s="27"/>
      <c r="AS139" s="38"/>
    </row>
    <row r="140" spans="1:45">
      <c r="A140" s="25" t="s">
        <v>7792</v>
      </c>
      <c r="B140" s="21">
        <v>680487165746</v>
      </c>
      <c r="C140" s="26" t="s">
        <v>7793</v>
      </c>
      <c r="D140">
        <v>59</v>
      </c>
      <c r="H140" s="20" t="s">
        <v>1310</v>
      </c>
      <c r="I140" s="29"/>
      <c r="W140" s="37"/>
      <c r="X140" s="34" t="s">
        <v>8</v>
      </c>
    </row>
    <row r="141" spans="1:45">
      <c r="A141" s="25" t="s">
        <v>7792</v>
      </c>
      <c r="B141" s="21">
        <v>680487044249</v>
      </c>
      <c r="C141" s="26" t="s">
        <v>7793</v>
      </c>
      <c r="D141">
        <v>103</v>
      </c>
      <c r="H141" s="20" t="s">
        <v>1311</v>
      </c>
      <c r="I141" s="29"/>
      <c r="W141" s="37"/>
      <c r="X141" s="34" t="s">
        <v>8</v>
      </c>
    </row>
    <row r="142" spans="1:45">
      <c r="A142" s="25" t="s">
        <v>7792</v>
      </c>
      <c r="B142" s="21">
        <v>680487046236</v>
      </c>
      <c r="C142" s="26" t="s">
        <v>7793</v>
      </c>
      <c r="D142">
        <v>63</v>
      </c>
      <c r="H142" s="20" t="s">
        <v>1312</v>
      </c>
      <c r="I142" s="29"/>
      <c r="W142" s="37"/>
      <c r="X142" s="34" t="s">
        <v>8</v>
      </c>
    </row>
    <row r="143" spans="1:45">
      <c r="A143" s="25" t="s">
        <v>7792</v>
      </c>
      <c r="B143" s="21">
        <v>680487044683</v>
      </c>
      <c r="C143" s="26" t="s">
        <v>7793</v>
      </c>
      <c r="D143">
        <v>90</v>
      </c>
      <c r="H143" s="20" t="s">
        <v>1313</v>
      </c>
      <c r="I143" s="29"/>
      <c r="W143" s="37"/>
      <c r="X143" s="34" t="s">
        <v>8</v>
      </c>
    </row>
    <row r="144" spans="1:45">
      <c r="A144" s="25" t="s">
        <v>7792</v>
      </c>
      <c r="B144" s="21">
        <v>680487045673</v>
      </c>
      <c r="C144" s="26" t="s">
        <v>7793</v>
      </c>
      <c r="D144">
        <v>0</v>
      </c>
      <c r="H144" s="20" t="s">
        <v>1314</v>
      </c>
      <c r="I144" s="29"/>
      <c r="W144" s="37"/>
      <c r="X144" s="34" t="s">
        <v>8</v>
      </c>
    </row>
    <row r="145" spans="1:24">
      <c r="A145" s="25" t="s">
        <v>7792</v>
      </c>
      <c r="B145" s="21">
        <v>680487045697</v>
      </c>
      <c r="C145" s="26" t="s">
        <v>7793</v>
      </c>
      <c r="D145">
        <v>42</v>
      </c>
      <c r="H145" s="20" t="s">
        <v>1315</v>
      </c>
      <c r="I145" s="29"/>
      <c r="W145" s="37"/>
      <c r="X145" s="34" t="s">
        <v>8</v>
      </c>
    </row>
    <row r="146" spans="1:24">
      <c r="A146" s="25" t="s">
        <v>7792</v>
      </c>
      <c r="B146" s="21">
        <v>680487135091</v>
      </c>
      <c r="C146" s="26" t="s">
        <v>7793</v>
      </c>
      <c r="D146">
        <v>1</v>
      </c>
      <c r="H146" s="20" t="s">
        <v>1316</v>
      </c>
      <c r="I146" s="29"/>
      <c r="W146" s="37"/>
      <c r="X146" s="34" t="s">
        <v>8</v>
      </c>
    </row>
    <row r="147" spans="1:24">
      <c r="A147" s="25" t="s">
        <v>7792</v>
      </c>
      <c r="B147" s="21">
        <v>680487165937</v>
      </c>
      <c r="C147" s="26" t="s">
        <v>7793</v>
      </c>
      <c r="D147">
        <v>137</v>
      </c>
      <c r="H147" s="20" t="s">
        <v>1317</v>
      </c>
      <c r="I147" s="29"/>
      <c r="W147" s="37"/>
      <c r="X147" s="34" t="s">
        <v>8</v>
      </c>
    </row>
    <row r="148" spans="1:24">
      <c r="A148" s="25" t="s">
        <v>7792</v>
      </c>
      <c r="B148" s="21">
        <v>680487045512</v>
      </c>
      <c r="C148" s="26" t="s">
        <v>7793</v>
      </c>
      <c r="D148">
        <v>44</v>
      </c>
      <c r="H148" s="20" t="s">
        <v>1318</v>
      </c>
      <c r="I148" s="29"/>
      <c r="W148" s="37"/>
      <c r="X148" s="34" t="s">
        <v>8</v>
      </c>
    </row>
    <row r="149" spans="1:24">
      <c r="A149" s="25" t="s">
        <v>7792</v>
      </c>
      <c r="B149" s="21">
        <v>680487044645</v>
      </c>
      <c r="C149" s="26" t="s">
        <v>7793</v>
      </c>
      <c r="D149">
        <v>79</v>
      </c>
      <c r="H149" s="20" t="s">
        <v>1320</v>
      </c>
      <c r="I149" s="29"/>
      <c r="W149" s="37"/>
      <c r="X149" s="34" t="s">
        <v>8</v>
      </c>
    </row>
    <row r="150" spans="1:24">
      <c r="A150" s="25" t="s">
        <v>7792</v>
      </c>
      <c r="B150" s="21">
        <v>680487045659</v>
      </c>
      <c r="C150" s="26" t="s">
        <v>7793</v>
      </c>
      <c r="D150">
        <v>0</v>
      </c>
      <c r="H150" s="20" t="s">
        <v>1321</v>
      </c>
      <c r="I150" s="29"/>
      <c r="W150" s="37"/>
      <c r="X150" s="34" t="s">
        <v>8</v>
      </c>
    </row>
    <row r="151" spans="1:24">
      <c r="A151" s="25" t="s">
        <v>7792</v>
      </c>
      <c r="B151" s="21">
        <v>680487045376</v>
      </c>
      <c r="C151" s="26" t="s">
        <v>7793</v>
      </c>
      <c r="D151">
        <v>82</v>
      </c>
      <c r="H151" s="20" t="s">
        <v>1322</v>
      </c>
      <c r="I151" s="29"/>
      <c r="W151" s="37"/>
      <c r="X151" s="34" t="s">
        <v>8</v>
      </c>
    </row>
    <row r="152" spans="1:24">
      <c r="A152" s="25" t="s">
        <v>7792</v>
      </c>
      <c r="B152" s="21">
        <v>680487044348</v>
      </c>
      <c r="C152" s="26" t="s">
        <v>7793</v>
      </c>
      <c r="D152">
        <v>81</v>
      </c>
      <c r="H152" s="20" t="s">
        <v>1323</v>
      </c>
      <c r="I152" s="29"/>
      <c r="W152" s="37"/>
      <c r="X152" s="34" t="s">
        <v>8</v>
      </c>
    </row>
    <row r="153" spans="1:24">
      <c r="A153" s="25" t="s">
        <v>7792</v>
      </c>
      <c r="B153" s="21">
        <v>680487045499</v>
      </c>
      <c r="C153" s="26" t="s">
        <v>7793</v>
      </c>
      <c r="D153">
        <v>45</v>
      </c>
      <c r="H153" s="20" t="s">
        <v>1324</v>
      </c>
      <c r="I153" s="29"/>
      <c r="W153" s="37"/>
      <c r="X153" s="34" t="s">
        <v>8</v>
      </c>
    </row>
    <row r="154" spans="1:24">
      <c r="A154" s="25" t="s">
        <v>7792</v>
      </c>
      <c r="B154" s="21">
        <v>680487044997</v>
      </c>
      <c r="C154" s="26" t="s">
        <v>7793</v>
      </c>
      <c r="D154">
        <v>52</v>
      </c>
      <c r="H154" s="20" t="s">
        <v>1325</v>
      </c>
      <c r="I154" s="29"/>
      <c r="W154" s="37"/>
      <c r="X154" s="34" t="s">
        <v>8</v>
      </c>
    </row>
    <row r="155" spans="1:24">
      <c r="A155" s="25" t="s">
        <v>7792</v>
      </c>
      <c r="B155" s="21">
        <v>680487086126</v>
      </c>
      <c r="C155" s="26" t="s">
        <v>7793</v>
      </c>
      <c r="D155">
        <v>0</v>
      </c>
      <c r="H155" s="20" t="s">
        <v>1326</v>
      </c>
      <c r="I155" s="29"/>
      <c r="W155" s="37"/>
      <c r="X155" s="34" t="s">
        <v>8</v>
      </c>
    </row>
    <row r="156" spans="1:24">
      <c r="A156" s="25" t="s">
        <v>7792</v>
      </c>
      <c r="B156" s="21">
        <v>680487044867</v>
      </c>
      <c r="C156" s="26" t="s">
        <v>7793</v>
      </c>
      <c r="D156">
        <v>607</v>
      </c>
      <c r="H156" s="20" t="s">
        <v>1327</v>
      </c>
      <c r="I156" s="29"/>
      <c r="W156" s="37"/>
      <c r="X156" s="34" t="s">
        <v>8</v>
      </c>
    </row>
    <row r="157" spans="1:24">
      <c r="A157" s="25" t="s">
        <v>7792</v>
      </c>
      <c r="B157" s="21">
        <v>680487135251</v>
      </c>
      <c r="C157" s="26" t="s">
        <v>7793</v>
      </c>
      <c r="D157">
        <v>0</v>
      </c>
      <c r="H157" s="20" t="s">
        <v>1328</v>
      </c>
      <c r="I157" s="29"/>
      <c r="W157" s="37"/>
      <c r="X157" s="34" t="s">
        <v>8</v>
      </c>
    </row>
    <row r="158" spans="1:24">
      <c r="A158" s="25" t="s">
        <v>7792</v>
      </c>
      <c r="B158" s="21">
        <v>680487044041</v>
      </c>
      <c r="C158" s="26" t="s">
        <v>7793</v>
      </c>
      <c r="D158">
        <v>321</v>
      </c>
      <c r="H158" s="20" t="s">
        <v>1329</v>
      </c>
      <c r="I158" s="29"/>
      <c r="W158" s="37"/>
      <c r="X158" s="34" t="s">
        <v>8</v>
      </c>
    </row>
    <row r="159" spans="1:24">
      <c r="A159" s="25" t="s">
        <v>7792</v>
      </c>
      <c r="B159" s="21">
        <v>680487045154</v>
      </c>
      <c r="C159" s="26" t="s">
        <v>7793</v>
      </c>
      <c r="D159">
        <v>442</v>
      </c>
      <c r="H159" s="20" t="s">
        <v>1330</v>
      </c>
      <c r="I159" s="29"/>
      <c r="W159" s="37"/>
      <c r="X159" s="34" t="s">
        <v>8</v>
      </c>
    </row>
    <row r="160" spans="1:24">
      <c r="A160" s="25" t="s">
        <v>7792</v>
      </c>
      <c r="B160" s="21">
        <v>680487165845</v>
      </c>
      <c r="C160" s="26" t="s">
        <v>7793</v>
      </c>
      <c r="D160">
        <v>0</v>
      </c>
      <c r="H160" s="20" t="s">
        <v>1331</v>
      </c>
      <c r="I160" s="29"/>
      <c r="W160" s="37"/>
      <c r="X160" s="34" t="s">
        <v>8</v>
      </c>
    </row>
    <row r="161" spans="1:24">
      <c r="A161" s="25" t="s">
        <v>7792</v>
      </c>
      <c r="B161" s="21">
        <v>680487045055</v>
      </c>
      <c r="C161" s="26" t="s">
        <v>7793</v>
      </c>
      <c r="D161">
        <v>20</v>
      </c>
      <c r="H161" s="20" t="s">
        <v>1332</v>
      </c>
      <c r="I161" s="29"/>
      <c r="W161" s="37"/>
      <c r="X161" s="34" t="s">
        <v>8</v>
      </c>
    </row>
    <row r="162" spans="1:24">
      <c r="A162" s="25" t="s">
        <v>7792</v>
      </c>
      <c r="B162" s="21">
        <v>680487045772</v>
      </c>
      <c r="C162" s="26" t="s">
        <v>7793</v>
      </c>
      <c r="D162">
        <v>46</v>
      </c>
      <c r="H162" s="20" t="s">
        <v>1333</v>
      </c>
      <c r="I162" s="29"/>
      <c r="W162" s="37"/>
      <c r="X162" s="34" t="s">
        <v>8</v>
      </c>
    </row>
    <row r="163" spans="1:24">
      <c r="A163" s="25" t="s">
        <v>7792</v>
      </c>
      <c r="B163" s="21">
        <v>680487085945</v>
      </c>
      <c r="C163" s="26" t="s">
        <v>7793</v>
      </c>
      <c r="D163">
        <v>48</v>
      </c>
      <c r="H163" s="20" t="s">
        <v>1334</v>
      </c>
      <c r="I163" s="29"/>
      <c r="W163" s="37"/>
      <c r="X163" s="34" t="s">
        <v>8</v>
      </c>
    </row>
    <row r="164" spans="1:24">
      <c r="A164" s="25" t="s">
        <v>7792</v>
      </c>
      <c r="B164" s="21">
        <v>680487044584</v>
      </c>
      <c r="C164" s="26" t="s">
        <v>7793</v>
      </c>
      <c r="D164">
        <v>0</v>
      </c>
      <c r="H164" s="20" t="s">
        <v>1336</v>
      </c>
      <c r="I164" s="29"/>
      <c r="W164" s="37"/>
      <c r="X164" s="34" t="s">
        <v>8</v>
      </c>
    </row>
    <row r="165" spans="1:24">
      <c r="A165" s="25" t="s">
        <v>7792</v>
      </c>
      <c r="B165" s="21">
        <v>680487044225</v>
      </c>
      <c r="C165" s="26" t="s">
        <v>7793</v>
      </c>
      <c r="D165">
        <v>53</v>
      </c>
      <c r="H165" s="20" t="s">
        <v>1337</v>
      </c>
      <c r="I165" s="29"/>
      <c r="W165" s="37"/>
      <c r="X165" s="34" t="s">
        <v>8</v>
      </c>
    </row>
    <row r="166" spans="1:24">
      <c r="A166" s="25" t="s">
        <v>7792</v>
      </c>
      <c r="B166" s="21">
        <v>680487045314</v>
      </c>
      <c r="C166" s="26" t="s">
        <v>7793</v>
      </c>
      <c r="D166">
        <v>68</v>
      </c>
      <c r="H166" s="20" t="s">
        <v>1338</v>
      </c>
      <c r="I166" s="29"/>
      <c r="W166" s="37"/>
      <c r="X166" s="34" t="s">
        <v>8</v>
      </c>
    </row>
    <row r="167" spans="1:24">
      <c r="A167" s="25" t="s">
        <v>7792</v>
      </c>
      <c r="B167" s="21">
        <v>680487044003</v>
      </c>
      <c r="C167" s="26" t="s">
        <v>7793</v>
      </c>
      <c r="D167">
        <v>60</v>
      </c>
      <c r="H167" s="20" t="s">
        <v>1339</v>
      </c>
      <c r="I167" s="29"/>
      <c r="W167" s="37"/>
      <c r="X167" s="34" t="s">
        <v>8</v>
      </c>
    </row>
    <row r="168" spans="1:24">
      <c r="A168" s="25" t="s">
        <v>7792</v>
      </c>
      <c r="B168" s="21">
        <v>680487045116</v>
      </c>
      <c r="C168" s="26" t="s">
        <v>7793</v>
      </c>
      <c r="D168">
        <v>54</v>
      </c>
      <c r="H168" s="20" t="s">
        <v>1340</v>
      </c>
      <c r="I168" s="29"/>
      <c r="W168" s="37"/>
      <c r="X168" s="34" t="s">
        <v>8</v>
      </c>
    </row>
    <row r="169" spans="1:24">
      <c r="A169" s="25" t="s">
        <v>7792</v>
      </c>
      <c r="B169" s="21">
        <v>680487167092</v>
      </c>
      <c r="C169" s="26" t="s">
        <v>7793</v>
      </c>
      <c r="D169">
        <v>113</v>
      </c>
      <c r="H169" s="20" t="s">
        <v>1341</v>
      </c>
      <c r="I169" s="29"/>
      <c r="W169" s="37"/>
      <c r="X169" s="34" t="s">
        <v>8</v>
      </c>
    </row>
    <row r="170" spans="1:24">
      <c r="A170" s="25" t="s">
        <v>7792</v>
      </c>
      <c r="B170" s="21">
        <v>680487046250</v>
      </c>
      <c r="C170" s="26" t="s">
        <v>7793</v>
      </c>
      <c r="D170">
        <v>0</v>
      </c>
      <c r="H170" s="20" t="s">
        <v>1342</v>
      </c>
      <c r="I170" s="29"/>
      <c r="W170" s="37"/>
      <c r="X170" s="34" t="s">
        <v>8</v>
      </c>
    </row>
    <row r="171" spans="1:24">
      <c r="A171" s="25" t="s">
        <v>7792</v>
      </c>
      <c r="B171" s="21">
        <v>680487166057</v>
      </c>
      <c r="C171" s="26" t="s">
        <v>7793</v>
      </c>
      <c r="D171">
        <v>0</v>
      </c>
      <c r="H171" s="20" t="s">
        <v>1343</v>
      </c>
      <c r="I171" s="29"/>
      <c r="W171" s="37"/>
      <c r="X171" s="34" t="s">
        <v>8</v>
      </c>
    </row>
    <row r="172" spans="1:24">
      <c r="A172" s="25" t="s">
        <v>7792</v>
      </c>
      <c r="B172" s="21">
        <v>680487043969</v>
      </c>
      <c r="C172" s="26" t="s">
        <v>7793</v>
      </c>
      <c r="D172">
        <v>0</v>
      </c>
      <c r="H172" s="20" t="s">
        <v>1344</v>
      </c>
      <c r="I172" s="29"/>
      <c r="W172" s="37"/>
      <c r="X172" s="34" t="s">
        <v>8</v>
      </c>
    </row>
    <row r="173" spans="1:24">
      <c r="A173" s="25" t="s">
        <v>7792</v>
      </c>
      <c r="B173" s="21">
        <v>680487043983</v>
      </c>
      <c r="C173" s="26" t="s">
        <v>7793</v>
      </c>
      <c r="D173">
        <v>177</v>
      </c>
      <c r="H173" s="20" t="s">
        <v>1345</v>
      </c>
      <c r="I173" s="29"/>
      <c r="W173" s="37"/>
      <c r="X173" s="34" t="s">
        <v>8</v>
      </c>
    </row>
    <row r="174" spans="1:24">
      <c r="A174" s="25" t="s">
        <v>7792</v>
      </c>
      <c r="B174" s="21">
        <v>680487045857</v>
      </c>
      <c r="C174" s="26" t="s">
        <v>7793</v>
      </c>
      <c r="D174">
        <v>90</v>
      </c>
      <c r="H174" s="20" t="s">
        <v>1348</v>
      </c>
      <c r="I174" s="29"/>
      <c r="W174" s="37"/>
      <c r="X174" s="34" t="s">
        <v>8</v>
      </c>
    </row>
    <row r="175" spans="1:24">
      <c r="A175" s="25" t="s">
        <v>7792</v>
      </c>
      <c r="B175" s="21">
        <v>680487044188</v>
      </c>
      <c r="C175" s="26" t="s">
        <v>7793</v>
      </c>
      <c r="D175">
        <v>149</v>
      </c>
      <c r="H175" s="20" t="s">
        <v>1349</v>
      </c>
      <c r="I175" s="29"/>
      <c r="W175" s="37"/>
      <c r="X175" s="34" t="s">
        <v>8</v>
      </c>
    </row>
    <row r="176" spans="1:24">
      <c r="A176" s="25" t="s">
        <v>7792</v>
      </c>
      <c r="B176" s="21">
        <v>680487045277</v>
      </c>
      <c r="C176" s="26" t="s">
        <v>7793</v>
      </c>
      <c r="D176">
        <v>0</v>
      </c>
      <c r="H176" s="20" t="s">
        <v>1350</v>
      </c>
      <c r="I176" s="29"/>
      <c r="W176" s="37"/>
      <c r="X176" s="34" t="s">
        <v>8</v>
      </c>
    </row>
    <row r="177" spans="1:24">
      <c r="A177" s="25" t="s">
        <v>7792</v>
      </c>
      <c r="B177" s="21">
        <v>680487165869</v>
      </c>
      <c r="C177" s="26" t="s">
        <v>7793</v>
      </c>
      <c r="D177">
        <v>68</v>
      </c>
      <c r="H177" s="20" t="s">
        <v>1351</v>
      </c>
      <c r="I177" s="29"/>
      <c r="W177" s="37"/>
      <c r="X177" s="34" t="s">
        <v>8</v>
      </c>
    </row>
    <row r="178" spans="1:24">
      <c r="A178" s="25" t="s">
        <v>7792</v>
      </c>
      <c r="B178" s="21">
        <v>680487044621</v>
      </c>
      <c r="C178" s="26" t="s">
        <v>7793</v>
      </c>
      <c r="D178">
        <v>35</v>
      </c>
      <c r="H178" s="20" t="s">
        <v>1352</v>
      </c>
      <c r="I178" s="29"/>
      <c r="W178" s="37"/>
      <c r="X178" s="34" t="s">
        <v>8</v>
      </c>
    </row>
    <row r="179" spans="1:24">
      <c r="A179" s="25" t="s">
        <v>7792</v>
      </c>
      <c r="B179" s="21">
        <v>680487167115</v>
      </c>
      <c r="C179" s="26" t="s">
        <v>7793</v>
      </c>
      <c r="D179">
        <v>200</v>
      </c>
      <c r="H179" s="20" t="s">
        <v>1353</v>
      </c>
      <c r="I179" s="29"/>
      <c r="W179" s="37"/>
      <c r="X179" s="34" t="s">
        <v>8</v>
      </c>
    </row>
    <row r="180" spans="1:24">
      <c r="A180" s="25" t="s">
        <v>7792</v>
      </c>
      <c r="B180" s="21">
        <v>680487045413</v>
      </c>
      <c r="C180" s="26" t="s">
        <v>7793</v>
      </c>
      <c r="D180">
        <v>26</v>
      </c>
      <c r="H180" s="20" t="s">
        <v>1354</v>
      </c>
      <c r="I180" s="29"/>
      <c r="W180" s="37"/>
      <c r="X180" s="34" t="s">
        <v>8</v>
      </c>
    </row>
    <row r="181" spans="1:24">
      <c r="A181" s="25" t="s">
        <v>7792</v>
      </c>
      <c r="B181" s="21">
        <v>680487044126</v>
      </c>
      <c r="C181" s="26" t="s">
        <v>7793</v>
      </c>
      <c r="D181">
        <v>85</v>
      </c>
      <c r="H181" s="20" t="s">
        <v>1355</v>
      </c>
      <c r="I181" s="29"/>
      <c r="W181" s="37"/>
      <c r="X181" s="34" t="s">
        <v>8</v>
      </c>
    </row>
    <row r="182" spans="1:24">
      <c r="A182" s="25" t="s">
        <v>7792</v>
      </c>
      <c r="B182" s="21">
        <v>680487045239</v>
      </c>
      <c r="C182" s="26" t="s">
        <v>7793</v>
      </c>
      <c r="D182">
        <v>0</v>
      </c>
      <c r="H182" s="20" t="s">
        <v>1356</v>
      </c>
      <c r="I182" s="29"/>
      <c r="W182" s="37"/>
      <c r="X182" s="34" t="s">
        <v>8</v>
      </c>
    </row>
    <row r="183" spans="1:24">
      <c r="A183" s="25" t="s">
        <v>7792</v>
      </c>
      <c r="B183" s="21">
        <v>680487044843</v>
      </c>
      <c r="C183" s="26" t="s">
        <v>7793</v>
      </c>
      <c r="D183">
        <v>73</v>
      </c>
      <c r="H183" s="20" t="s">
        <v>1359</v>
      </c>
      <c r="I183" s="29"/>
      <c r="W183" s="37"/>
      <c r="X183" s="34" t="s">
        <v>8</v>
      </c>
    </row>
    <row r="184" spans="1:24">
      <c r="A184" s="25" t="s">
        <v>7792</v>
      </c>
      <c r="B184" s="21">
        <v>680487086102</v>
      </c>
      <c r="C184" s="26" t="s">
        <v>7793</v>
      </c>
      <c r="D184">
        <v>48</v>
      </c>
      <c r="H184" s="20" t="s">
        <v>1360</v>
      </c>
      <c r="I184" s="29"/>
      <c r="W184" s="37"/>
      <c r="X184" s="34" t="s">
        <v>8</v>
      </c>
    </row>
    <row r="185" spans="1:24">
      <c r="A185" s="25" t="s">
        <v>7792</v>
      </c>
      <c r="B185" s="21">
        <v>680487044607</v>
      </c>
      <c r="C185" s="26" t="s">
        <v>7793</v>
      </c>
      <c r="D185">
        <v>50</v>
      </c>
      <c r="H185" s="20" t="s">
        <v>1361</v>
      </c>
      <c r="I185" s="29"/>
      <c r="W185" s="37"/>
      <c r="X185" s="34" t="s">
        <v>8</v>
      </c>
    </row>
    <row r="186" spans="1:24">
      <c r="A186" s="25" t="s">
        <v>7792</v>
      </c>
      <c r="B186" s="21">
        <v>680031615161</v>
      </c>
      <c r="C186" s="26" t="s">
        <v>7793</v>
      </c>
      <c r="D186">
        <v>0</v>
      </c>
      <c r="H186" s="20" t="s">
        <v>5430</v>
      </c>
      <c r="I186" s="29"/>
      <c r="W186" s="37"/>
      <c r="X186" s="34" t="s">
        <v>8</v>
      </c>
    </row>
    <row r="187" spans="1:24">
      <c r="A187" s="25" t="s">
        <v>7792</v>
      </c>
      <c r="B187" s="21">
        <v>680487044362</v>
      </c>
      <c r="C187" s="26" t="s">
        <v>7793</v>
      </c>
      <c r="D187">
        <v>261</v>
      </c>
      <c r="H187" s="20" t="s">
        <v>1362</v>
      </c>
      <c r="I187" s="29"/>
      <c r="W187" s="37"/>
      <c r="X187" s="34" t="s">
        <v>8</v>
      </c>
    </row>
    <row r="188" spans="1:24">
      <c r="A188" s="25" t="s">
        <v>7792</v>
      </c>
      <c r="B188" s="21">
        <v>680487045611</v>
      </c>
      <c r="C188" s="26" t="s">
        <v>7793</v>
      </c>
      <c r="D188">
        <v>95</v>
      </c>
      <c r="H188" s="20" t="s">
        <v>1363</v>
      </c>
      <c r="I188" s="37"/>
      <c r="W188" s="37"/>
      <c r="X188" s="34" t="s">
        <v>8</v>
      </c>
    </row>
    <row r="189" spans="1:24">
      <c r="A189" s="25" t="s">
        <v>7792</v>
      </c>
      <c r="B189" s="21">
        <v>680487044423</v>
      </c>
      <c r="C189" s="26" t="s">
        <v>7793</v>
      </c>
      <c r="D189">
        <v>206</v>
      </c>
      <c r="H189" s="20" t="s">
        <v>1364</v>
      </c>
      <c r="I189" s="37"/>
      <c r="W189" s="37"/>
      <c r="X189" s="34" t="s">
        <v>8</v>
      </c>
    </row>
    <row r="190" spans="1:24">
      <c r="A190" s="25" t="s">
        <v>7792</v>
      </c>
      <c r="B190" s="21">
        <v>680487044447</v>
      </c>
      <c r="C190" s="26" t="s">
        <v>7793</v>
      </c>
      <c r="D190">
        <v>108</v>
      </c>
      <c r="H190" s="20" t="s">
        <v>1365</v>
      </c>
      <c r="I190" s="37"/>
      <c r="W190" s="37"/>
      <c r="X190" s="34" t="s">
        <v>8</v>
      </c>
    </row>
    <row r="191" spans="1:24">
      <c r="A191" s="25" t="s">
        <v>7792</v>
      </c>
      <c r="B191" s="21">
        <v>680487165883</v>
      </c>
      <c r="C191" s="26" t="s">
        <v>7793</v>
      </c>
      <c r="D191">
        <v>231</v>
      </c>
      <c r="H191" s="20" t="s">
        <v>1366</v>
      </c>
      <c r="I191" s="37"/>
      <c r="W191" s="37"/>
      <c r="X191" s="34" t="s">
        <v>8</v>
      </c>
    </row>
    <row r="192" spans="1:24">
      <c r="A192" s="25" t="s">
        <v>7792</v>
      </c>
      <c r="B192" s="21">
        <v>680487043860</v>
      </c>
      <c r="C192" s="26" t="s">
        <v>7793</v>
      </c>
      <c r="D192">
        <v>139</v>
      </c>
      <c r="H192" s="20" t="s">
        <v>1367</v>
      </c>
      <c r="I192" s="37"/>
      <c r="W192" s="37"/>
      <c r="X192" s="34" t="s">
        <v>8</v>
      </c>
    </row>
    <row r="193" spans="1:24">
      <c r="A193" s="25" t="s">
        <v>7792</v>
      </c>
      <c r="B193" s="21">
        <v>680487045017</v>
      </c>
      <c r="C193" s="26" t="s">
        <v>7793</v>
      </c>
      <c r="D193">
        <v>28</v>
      </c>
      <c r="H193" s="20" t="s">
        <v>1368</v>
      </c>
      <c r="I193" s="37"/>
      <c r="W193" s="37"/>
      <c r="X193" s="34" t="s">
        <v>8</v>
      </c>
    </row>
    <row r="194" spans="1:24">
      <c r="A194" s="25" t="s">
        <v>7792</v>
      </c>
      <c r="B194" s="21">
        <v>680487165760</v>
      </c>
      <c r="C194" s="26" t="s">
        <v>7793</v>
      </c>
      <c r="D194">
        <v>160</v>
      </c>
      <c r="H194" s="20" t="s">
        <v>1369</v>
      </c>
      <c r="I194" s="37"/>
      <c r="W194" s="37"/>
      <c r="X194" s="34" t="s">
        <v>8</v>
      </c>
    </row>
    <row r="195" spans="1:24">
      <c r="A195" s="25" t="s">
        <v>7792</v>
      </c>
      <c r="B195" s="21">
        <v>680487045192</v>
      </c>
      <c r="C195" s="26" t="s">
        <v>7793</v>
      </c>
      <c r="D195">
        <v>248</v>
      </c>
      <c r="H195" s="20" t="s">
        <v>1370</v>
      </c>
      <c r="I195" s="37"/>
      <c r="W195" s="37"/>
      <c r="X195" s="34" t="s">
        <v>8</v>
      </c>
    </row>
    <row r="196" spans="1:24">
      <c r="A196" s="25" t="s">
        <v>7792</v>
      </c>
      <c r="B196" s="21">
        <v>680487045215</v>
      </c>
      <c r="C196" s="26" t="s">
        <v>7793</v>
      </c>
      <c r="D196">
        <v>1</v>
      </c>
      <c r="H196" s="20" t="s">
        <v>1371</v>
      </c>
      <c r="I196" s="37"/>
      <c r="W196" s="37"/>
      <c r="X196" s="34" t="s">
        <v>8</v>
      </c>
    </row>
    <row r="197" spans="1:24">
      <c r="A197" s="25" t="s">
        <v>7792</v>
      </c>
      <c r="B197" s="21">
        <v>680487044164</v>
      </c>
      <c r="C197" s="26" t="s">
        <v>7793</v>
      </c>
      <c r="D197">
        <v>122</v>
      </c>
      <c r="H197" s="20" t="s">
        <v>1372</v>
      </c>
      <c r="I197" s="37"/>
      <c r="W197" s="37"/>
      <c r="X197" s="34" t="s">
        <v>8</v>
      </c>
    </row>
    <row r="198" spans="1:24">
      <c r="A198" s="25" t="s">
        <v>7792</v>
      </c>
      <c r="B198" s="21">
        <v>680487045253</v>
      </c>
      <c r="C198" s="26" t="s">
        <v>7793</v>
      </c>
      <c r="D198">
        <v>70</v>
      </c>
      <c r="H198" s="20" t="s">
        <v>1373</v>
      </c>
      <c r="I198" s="37"/>
      <c r="W198" s="37"/>
      <c r="X198" s="34" t="s">
        <v>8</v>
      </c>
    </row>
    <row r="199" spans="1:24">
      <c r="A199" s="25" t="s">
        <v>7792</v>
      </c>
      <c r="B199" s="21">
        <v>680487044461</v>
      </c>
      <c r="C199" s="26" t="s">
        <v>7793</v>
      </c>
      <c r="D199">
        <v>469</v>
      </c>
      <c r="H199" s="20" t="s">
        <v>1374</v>
      </c>
      <c r="I199" s="37"/>
      <c r="W199" s="37"/>
      <c r="X199" s="34" t="s">
        <v>8</v>
      </c>
    </row>
    <row r="200" spans="1:24">
      <c r="A200" s="25" t="s">
        <v>7792</v>
      </c>
      <c r="B200" s="21">
        <v>680487045475</v>
      </c>
      <c r="C200" s="26" t="s">
        <v>7793</v>
      </c>
      <c r="D200">
        <v>53</v>
      </c>
      <c r="H200" s="20" t="s">
        <v>1375</v>
      </c>
      <c r="I200" s="37"/>
      <c r="W200" s="37"/>
      <c r="X200" s="34" t="s">
        <v>8</v>
      </c>
    </row>
    <row r="201" spans="1:24">
      <c r="A201" s="25" t="s">
        <v>7792</v>
      </c>
      <c r="B201" s="21">
        <v>680487044409</v>
      </c>
      <c r="C201" s="26" t="s">
        <v>7793</v>
      </c>
      <c r="D201">
        <v>86</v>
      </c>
      <c r="H201" s="20" t="s">
        <v>1376</v>
      </c>
      <c r="I201" s="37"/>
      <c r="W201" s="37"/>
      <c r="X201" s="34" t="s">
        <v>8</v>
      </c>
    </row>
    <row r="202" spans="1:24">
      <c r="A202" s="25" t="s">
        <v>7792</v>
      </c>
      <c r="B202" s="21">
        <v>680487043884</v>
      </c>
      <c r="C202" s="26" t="s">
        <v>7793</v>
      </c>
      <c r="D202">
        <v>59</v>
      </c>
      <c r="H202" s="20" t="s">
        <v>1377</v>
      </c>
      <c r="I202" s="37"/>
      <c r="W202" s="37"/>
      <c r="X202" s="34" t="s">
        <v>8</v>
      </c>
    </row>
    <row r="203" spans="1:24">
      <c r="A203" s="25" t="s">
        <v>7792</v>
      </c>
      <c r="B203" s="21">
        <v>680487045093</v>
      </c>
      <c r="C203" s="26" t="s">
        <v>7793</v>
      </c>
      <c r="D203">
        <v>1</v>
      </c>
      <c r="H203" s="20" t="s">
        <v>1383</v>
      </c>
      <c r="I203" s="37"/>
      <c r="W203" s="37"/>
      <c r="X203" s="34" t="s">
        <v>8</v>
      </c>
    </row>
    <row r="204" spans="1:24">
      <c r="A204" s="25" t="s">
        <v>7792</v>
      </c>
      <c r="B204" s="21">
        <v>680487045352</v>
      </c>
      <c r="C204" s="26" t="s">
        <v>7793</v>
      </c>
      <c r="D204">
        <v>2</v>
      </c>
      <c r="H204" s="20" t="s">
        <v>1384</v>
      </c>
      <c r="I204" s="37"/>
      <c r="W204" s="37"/>
      <c r="X204" s="34" t="s">
        <v>8</v>
      </c>
    </row>
    <row r="205" spans="1:24">
      <c r="A205" s="25" t="s">
        <v>7792</v>
      </c>
      <c r="B205" s="21">
        <v>680487044522</v>
      </c>
      <c r="C205" s="26" t="s">
        <v>7793</v>
      </c>
      <c r="D205">
        <v>61</v>
      </c>
      <c r="H205" s="20" t="s">
        <v>1385</v>
      </c>
      <c r="I205" s="37"/>
      <c r="W205" s="37"/>
      <c r="X205" s="34" t="s">
        <v>8</v>
      </c>
    </row>
    <row r="206" spans="1:24">
      <c r="A206" s="25" t="s">
        <v>7792</v>
      </c>
      <c r="B206" s="21">
        <v>680487044669</v>
      </c>
      <c r="C206" s="26" t="s">
        <v>7793</v>
      </c>
      <c r="D206">
        <v>54</v>
      </c>
      <c r="H206" s="20" t="s">
        <v>1387</v>
      </c>
      <c r="I206" s="37"/>
      <c r="W206" s="37"/>
      <c r="X206" s="34" t="s">
        <v>8</v>
      </c>
    </row>
    <row r="207" spans="1:24">
      <c r="A207" s="25" t="s">
        <v>7792</v>
      </c>
      <c r="B207" s="21">
        <v>680487165913</v>
      </c>
      <c r="C207" s="26" t="s">
        <v>7793</v>
      </c>
      <c r="D207">
        <v>174</v>
      </c>
      <c r="H207" s="20" t="s">
        <v>1388</v>
      </c>
      <c r="I207" s="37"/>
      <c r="W207" s="37"/>
      <c r="X207" s="34" t="s">
        <v>8</v>
      </c>
    </row>
    <row r="208" spans="1:24">
      <c r="A208" s="25" t="s">
        <v>7792</v>
      </c>
      <c r="B208" s="21">
        <v>680487044102</v>
      </c>
      <c r="C208" s="26" t="s">
        <v>7793</v>
      </c>
      <c r="D208">
        <v>282</v>
      </c>
      <c r="H208" s="20" t="s">
        <v>1389</v>
      </c>
      <c r="I208" s="37"/>
      <c r="W208" s="37"/>
      <c r="X208" s="34" t="s">
        <v>8</v>
      </c>
    </row>
    <row r="209" spans="1:24">
      <c r="A209" s="25" t="s">
        <v>7792</v>
      </c>
      <c r="B209" s="21">
        <v>680487045031</v>
      </c>
      <c r="C209" s="26" t="s">
        <v>7793</v>
      </c>
      <c r="D209">
        <v>78</v>
      </c>
      <c r="H209" s="20" t="s">
        <v>1391</v>
      </c>
      <c r="I209" s="37"/>
      <c r="W209" s="37"/>
      <c r="X209" s="34" t="s">
        <v>8</v>
      </c>
    </row>
    <row r="210" spans="1:24">
      <c r="A210" s="25" t="s">
        <v>7792</v>
      </c>
      <c r="B210" s="21">
        <v>680034189959</v>
      </c>
      <c r="C210" s="26" t="s">
        <v>7793</v>
      </c>
      <c r="D210">
        <v>10</v>
      </c>
      <c r="H210" s="20" t="s">
        <v>1392</v>
      </c>
      <c r="I210" s="37"/>
      <c r="W210" s="37"/>
      <c r="X210" s="34" t="s">
        <v>8</v>
      </c>
    </row>
    <row r="211" spans="1:24">
      <c r="A211" s="25" t="s">
        <v>7792</v>
      </c>
      <c r="B211" s="21">
        <v>680487044317</v>
      </c>
      <c r="C211" s="26" t="s">
        <v>7793</v>
      </c>
      <c r="D211">
        <v>107</v>
      </c>
      <c r="H211" s="20" t="s">
        <v>1393</v>
      </c>
      <c r="I211" s="37"/>
      <c r="W211" s="37"/>
      <c r="X211" s="34" t="s">
        <v>8</v>
      </c>
    </row>
    <row r="212" spans="1:24">
      <c r="A212" s="25" t="s">
        <v>7792</v>
      </c>
      <c r="B212" s="21">
        <v>680487045345</v>
      </c>
      <c r="C212" s="26" t="s">
        <v>7793</v>
      </c>
      <c r="D212">
        <v>0</v>
      </c>
      <c r="H212" s="20" t="s">
        <v>1394</v>
      </c>
      <c r="I212" s="37"/>
      <c r="W212" s="37"/>
      <c r="X212" s="34" t="s">
        <v>8</v>
      </c>
    </row>
    <row r="213" spans="1:24">
      <c r="A213" s="25" t="s">
        <v>7792</v>
      </c>
      <c r="B213" s="21">
        <v>680487043853</v>
      </c>
      <c r="C213" s="26" t="s">
        <v>7793</v>
      </c>
      <c r="D213">
        <v>17</v>
      </c>
      <c r="H213" s="20" t="s">
        <v>1396</v>
      </c>
      <c r="I213" s="37"/>
      <c r="W213" s="37"/>
      <c r="X213" s="34" t="s">
        <v>8</v>
      </c>
    </row>
    <row r="214" spans="1:24">
      <c r="A214" s="25" t="s">
        <v>7792</v>
      </c>
      <c r="B214" s="21">
        <v>680487044270</v>
      </c>
      <c r="C214" s="26" t="s">
        <v>7793</v>
      </c>
      <c r="D214">
        <v>327</v>
      </c>
      <c r="H214" s="20" t="s">
        <v>1397</v>
      </c>
      <c r="I214" s="37"/>
      <c r="W214" s="37"/>
      <c r="X214" s="34" t="s">
        <v>8</v>
      </c>
    </row>
    <row r="215" spans="1:24">
      <c r="A215" s="25" t="s">
        <v>7792</v>
      </c>
      <c r="B215" s="21">
        <v>680487044294</v>
      </c>
      <c r="C215" s="26" t="s">
        <v>7793</v>
      </c>
      <c r="D215">
        <v>0</v>
      </c>
      <c r="H215" s="20" t="s">
        <v>1398</v>
      </c>
      <c r="I215" s="37"/>
      <c r="W215" s="37"/>
      <c r="X215" s="34" t="s">
        <v>8</v>
      </c>
    </row>
    <row r="216" spans="1:24">
      <c r="A216" s="25" t="s">
        <v>7792</v>
      </c>
      <c r="B216" s="21">
        <v>680487044812</v>
      </c>
      <c r="C216" s="26" t="s">
        <v>7793</v>
      </c>
      <c r="D216">
        <v>381</v>
      </c>
      <c r="H216" s="20" t="s">
        <v>1399</v>
      </c>
      <c r="I216" s="37"/>
      <c r="W216" s="37"/>
      <c r="X216" s="34" t="s">
        <v>8</v>
      </c>
    </row>
    <row r="217" spans="1:24">
      <c r="A217" s="25" t="s">
        <v>7792</v>
      </c>
      <c r="B217" s="21">
        <v>680487045826</v>
      </c>
      <c r="C217" s="26" t="s">
        <v>7793</v>
      </c>
      <c r="D217">
        <v>0</v>
      </c>
      <c r="H217" s="20" t="s">
        <v>1400</v>
      </c>
      <c r="I217" s="37"/>
      <c r="W217" s="37"/>
      <c r="X217" s="34" t="s">
        <v>8</v>
      </c>
    </row>
    <row r="218" spans="1:24">
      <c r="A218" s="25" t="s">
        <v>7792</v>
      </c>
      <c r="B218" s="21">
        <v>680487044096</v>
      </c>
      <c r="C218" s="26" t="s">
        <v>7793</v>
      </c>
      <c r="D218">
        <v>170</v>
      </c>
      <c r="H218" s="20" t="s">
        <v>1401</v>
      </c>
      <c r="I218" s="37"/>
      <c r="W218" s="37"/>
      <c r="X218" s="34" t="s">
        <v>8</v>
      </c>
    </row>
    <row r="219" spans="1:24">
      <c r="A219" s="25" t="s">
        <v>7792</v>
      </c>
      <c r="B219" s="21">
        <v>680487044577</v>
      </c>
      <c r="C219" s="26" t="s">
        <v>7793</v>
      </c>
      <c r="D219">
        <v>79</v>
      </c>
      <c r="H219" s="20" t="s">
        <v>1402</v>
      </c>
      <c r="I219" s="37"/>
      <c r="W219" s="37"/>
      <c r="X219" s="34" t="s">
        <v>8</v>
      </c>
    </row>
    <row r="220" spans="1:24">
      <c r="A220" s="25" t="s">
        <v>7792</v>
      </c>
      <c r="B220" s="21">
        <v>680487043839</v>
      </c>
      <c r="C220" s="26" t="s">
        <v>7793</v>
      </c>
      <c r="D220">
        <v>42</v>
      </c>
      <c r="H220" s="20" t="s">
        <v>1403</v>
      </c>
      <c r="I220" s="37"/>
      <c r="W220" s="37"/>
      <c r="X220" s="34" t="s">
        <v>8</v>
      </c>
    </row>
    <row r="221" spans="1:24">
      <c r="A221" s="25" t="s">
        <v>7792</v>
      </c>
      <c r="B221" s="21">
        <v>680487045802</v>
      </c>
      <c r="C221" s="26" t="s">
        <v>7793</v>
      </c>
      <c r="D221">
        <v>98</v>
      </c>
      <c r="H221" s="20" t="s">
        <v>1404</v>
      </c>
      <c r="I221" s="37"/>
      <c r="W221" s="37"/>
      <c r="X221" s="34" t="s">
        <v>8</v>
      </c>
    </row>
    <row r="222" spans="1:24">
      <c r="A222" s="25" t="s">
        <v>7792</v>
      </c>
      <c r="B222" s="21">
        <v>680487045727</v>
      </c>
      <c r="C222" s="26" t="s">
        <v>7793</v>
      </c>
      <c r="D222">
        <v>55</v>
      </c>
      <c r="H222" s="20" t="s">
        <v>1405</v>
      </c>
      <c r="I222" s="37"/>
      <c r="W222" s="37"/>
      <c r="X222" s="34" t="s">
        <v>8</v>
      </c>
    </row>
    <row r="223" spans="1:24">
      <c r="A223" s="25" t="s">
        <v>7792</v>
      </c>
      <c r="B223" s="21">
        <v>680487057904</v>
      </c>
      <c r="C223" s="26" t="s">
        <v>7793</v>
      </c>
      <c r="D223">
        <v>497</v>
      </c>
      <c r="H223" s="20" t="s">
        <v>1407</v>
      </c>
      <c r="I223" s="37"/>
      <c r="W223" s="37"/>
      <c r="X223" s="34" t="s">
        <v>8</v>
      </c>
    </row>
    <row r="224" spans="1:24">
      <c r="A224" s="25" t="s">
        <v>7792</v>
      </c>
      <c r="B224" s="21">
        <v>680487043815</v>
      </c>
      <c r="C224" s="26" t="s">
        <v>7793</v>
      </c>
      <c r="D224">
        <v>0</v>
      </c>
      <c r="H224" s="20" t="s">
        <v>1408</v>
      </c>
      <c r="I224" s="37"/>
      <c r="W224" s="37"/>
      <c r="X224" s="34" t="s">
        <v>8</v>
      </c>
    </row>
    <row r="225" spans="1:24">
      <c r="A225" s="25" t="s">
        <v>7792</v>
      </c>
      <c r="B225" s="21">
        <v>680487044980</v>
      </c>
      <c r="C225" s="26" t="s">
        <v>7793</v>
      </c>
      <c r="D225">
        <v>0</v>
      </c>
      <c r="H225" s="20" t="s">
        <v>1409</v>
      </c>
      <c r="I225" s="37"/>
      <c r="W225" s="37"/>
      <c r="X225" s="34" t="s">
        <v>8</v>
      </c>
    </row>
    <row r="226" spans="1:24">
      <c r="A226" s="25" t="s">
        <v>7792</v>
      </c>
      <c r="B226" s="21">
        <v>680487165753</v>
      </c>
      <c r="C226" s="26" t="s">
        <v>7793</v>
      </c>
      <c r="D226">
        <v>79</v>
      </c>
      <c r="H226" s="20" t="s">
        <v>1410</v>
      </c>
      <c r="I226" s="37"/>
      <c r="W226" s="37"/>
      <c r="X226" s="34" t="s">
        <v>8</v>
      </c>
    </row>
    <row r="227" spans="1:24">
      <c r="A227" s="25" t="s">
        <v>7792</v>
      </c>
      <c r="B227" s="21">
        <v>680487044256</v>
      </c>
      <c r="C227" s="26" t="s">
        <v>7793</v>
      </c>
      <c r="D227">
        <v>65</v>
      </c>
      <c r="H227" s="20" t="s">
        <v>1411</v>
      </c>
      <c r="I227" s="37"/>
      <c r="W227" s="37"/>
      <c r="X227" s="34" t="s">
        <v>8</v>
      </c>
    </row>
    <row r="228" spans="1:24">
      <c r="A228" s="25" t="s">
        <v>7792</v>
      </c>
      <c r="B228" s="21">
        <v>680487046243</v>
      </c>
      <c r="C228" s="26" t="s">
        <v>7793</v>
      </c>
      <c r="D228">
        <v>0</v>
      </c>
      <c r="H228" s="20" t="s">
        <v>1412</v>
      </c>
      <c r="I228" s="37"/>
      <c r="W228" s="37"/>
      <c r="X228" s="34" t="s">
        <v>8</v>
      </c>
    </row>
    <row r="229" spans="1:24">
      <c r="A229" s="25" t="s">
        <v>7792</v>
      </c>
      <c r="B229" s="21">
        <v>680487044690</v>
      </c>
      <c r="C229" s="26" t="s">
        <v>7793</v>
      </c>
      <c r="D229">
        <v>99</v>
      </c>
      <c r="H229" s="20" t="s">
        <v>1413</v>
      </c>
      <c r="I229" s="37"/>
      <c r="W229" s="37"/>
      <c r="X229" s="34" t="s">
        <v>8</v>
      </c>
    </row>
    <row r="230" spans="1:24">
      <c r="A230" s="25" t="s">
        <v>7792</v>
      </c>
      <c r="B230" s="21">
        <v>680487045680</v>
      </c>
      <c r="C230" s="26" t="s">
        <v>7793</v>
      </c>
      <c r="D230">
        <v>0</v>
      </c>
      <c r="H230" s="20" t="s">
        <v>1414</v>
      </c>
      <c r="I230" s="37"/>
      <c r="W230" s="37"/>
      <c r="X230" s="34" t="s">
        <v>8</v>
      </c>
    </row>
    <row r="231" spans="1:24">
      <c r="A231" s="25" t="s">
        <v>7792</v>
      </c>
      <c r="B231" s="21">
        <v>680487045703</v>
      </c>
      <c r="C231" s="26" t="s">
        <v>7793</v>
      </c>
      <c r="D231">
        <v>70</v>
      </c>
      <c r="H231" s="20" t="s">
        <v>1415</v>
      </c>
      <c r="I231" s="37"/>
      <c r="W231" s="37"/>
      <c r="X231" s="34" t="s">
        <v>8</v>
      </c>
    </row>
    <row r="232" spans="1:24">
      <c r="A232" s="25" t="s">
        <v>7792</v>
      </c>
      <c r="B232" s="21">
        <v>680487135084</v>
      </c>
      <c r="C232" s="26" t="s">
        <v>7793</v>
      </c>
      <c r="D232">
        <v>31</v>
      </c>
      <c r="H232" s="20" t="s">
        <v>1416</v>
      </c>
      <c r="I232" s="37"/>
      <c r="W232" s="37"/>
      <c r="X232" s="34" t="s">
        <v>8</v>
      </c>
    </row>
    <row r="233" spans="1:24">
      <c r="A233" s="25" t="s">
        <v>7792</v>
      </c>
      <c r="B233" s="21">
        <v>680487165944</v>
      </c>
      <c r="C233" s="26" t="s">
        <v>7793</v>
      </c>
      <c r="D233">
        <v>262</v>
      </c>
      <c r="H233" s="20" t="s">
        <v>1417</v>
      </c>
      <c r="I233" s="37"/>
      <c r="W233" s="37"/>
      <c r="X233" s="34" t="s">
        <v>8</v>
      </c>
    </row>
    <row r="234" spans="1:24">
      <c r="A234" s="25" t="s">
        <v>7792</v>
      </c>
      <c r="B234" s="21">
        <v>680487045529</v>
      </c>
      <c r="C234" s="26" t="s">
        <v>7793</v>
      </c>
      <c r="D234">
        <v>46</v>
      </c>
      <c r="H234" s="20" t="s">
        <v>1418</v>
      </c>
      <c r="I234" s="37"/>
      <c r="W234" s="37"/>
      <c r="X234" s="34" t="s">
        <v>8</v>
      </c>
    </row>
    <row r="235" spans="1:24">
      <c r="A235" s="25" t="s">
        <v>7792</v>
      </c>
      <c r="B235" s="21">
        <v>680487044652</v>
      </c>
      <c r="C235" s="26" t="s">
        <v>7793</v>
      </c>
      <c r="D235">
        <v>83</v>
      </c>
      <c r="H235" s="20" t="s">
        <v>1420</v>
      </c>
      <c r="I235" s="37"/>
      <c r="W235" s="37"/>
      <c r="X235" s="34" t="s">
        <v>8</v>
      </c>
    </row>
    <row r="236" spans="1:24">
      <c r="A236" s="25" t="s">
        <v>7792</v>
      </c>
      <c r="B236" s="21">
        <v>680487045666</v>
      </c>
      <c r="C236" s="26" t="s">
        <v>7793</v>
      </c>
      <c r="D236">
        <v>0</v>
      </c>
      <c r="H236" s="20" t="s">
        <v>1421</v>
      </c>
      <c r="I236" s="37"/>
      <c r="W236" s="37"/>
      <c r="X236" s="34" t="s">
        <v>8</v>
      </c>
    </row>
    <row r="237" spans="1:24">
      <c r="A237" s="25" t="s">
        <v>7792</v>
      </c>
      <c r="B237" s="21">
        <v>680487135206</v>
      </c>
      <c r="C237" s="26" t="s">
        <v>7793</v>
      </c>
      <c r="D237">
        <v>118</v>
      </c>
      <c r="H237" s="20" t="s">
        <v>1423</v>
      </c>
      <c r="I237" s="37"/>
      <c r="W237" s="37"/>
      <c r="X237" s="34" t="s">
        <v>8</v>
      </c>
    </row>
    <row r="238" spans="1:24">
      <c r="A238" s="25" t="s">
        <v>7792</v>
      </c>
      <c r="B238" s="21">
        <v>680487044355</v>
      </c>
      <c r="C238" s="26" t="s">
        <v>7793</v>
      </c>
      <c r="D238">
        <v>53</v>
      </c>
      <c r="H238" s="20" t="s">
        <v>1424</v>
      </c>
      <c r="I238" s="37"/>
      <c r="W238" s="37"/>
      <c r="X238" s="34" t="s">
        <v>8</v>
      </c>
    </row>
    <row r="239" spans="1:24">
      <c r="A239" s="25" t="s">
        <v>7792</v>
      </c>
      <c r="B239" s="21">
        <v>680487045505</v>
      </c>
      <c r="C239" s="26" t="s">
        <v>7793</v>
      </c>
      <c r="D239">
        <v>54</v>
      </c>
      <c r="H239" s="20" t="s">
        <v>1425</v>
      </c>
      <c r="I239" s="37"/>
      <c r="W239" s="37"/>
      <c r="X239" s="34" t="s">
        <v>8</v>
      </c>
    </row>
    <row r="240" spans="1:24">
      <c r="A240" s="25" t="s">
        <v>7792</v>
      </c>
      <c r="B240" s="21">
        <v>680487045000</v>
      </c>
      <c r="C240" s="26" t="s">
        <v>7793</v>
      </c>
      <c r="D240">
        <v>110</v>
      </c>
      <c r="H240" s="20" t="s">
        <v>1426</v>
      </c>
      <c r="I240" s="37"/>
      <c r="W240" s="37"/>
      <c r="X240" s="34" t="s">
        <v>8</v>
      </c>
    </row>
    <row r="241" spans="1:24">
      <c r="A241" s="25" t="s">
        <v>7792</v>
      </c>
      <c r="B241" s="21">
        <v>680487135268</v>
      </c>
      <c r="C241" s="26" t="s">
        <v>7793</v>
      </c>
      <c r="D241">
        <v>0</v>
      </c>
      <c r="H241" s="20" t="s">
        <v>1427</v>
      </c>
      <c r="I241" s="37"/>
      <c r="W241" s="37"/>
      <c r="X241" s="34" t="s">
        <v>8</v>
      </c>
    </row>
    <row r="242" spans="1:24">
      <c r="A242" s="25" t="s">
        <v>7792</v>
      </c>
      <c r="B242" s="21">
        <v>680487135138</v>
      </c>
      <c r="C242" s="26" t="s">
        <v>7793</v>
      </c>
      <c r="D242">
        <v>314</v>
      </c>
      <c r="H242" s="20" t="s">
        <v>1428</v>
      </c>
      <c r="I242" s="37"/>
      <c r="W242" s="37"/>
      <c r="X242" s="34" t="s">
        <v>8</v>
      </c>
    </row>
    <row r="243" spans="1:24">
      <c r="A243" s="25" t="s">
        <v>7792</v>
      </c>
      <c r="B243" s="21">
        <v>680487135145</v>
      </c>
      <c r="C243" s="26" t="s">
        <v>7793</v>
      </c>
      <c r="D243">
        <v>0</v>
      </c>
      <c r="H243" s="20" t="s">
        <v>1429</v>
      </c>
      <c r="I243" s="37"/>
      <c r="W243" s="37"/>
      <c r="X243" s="34" t="s">
        <v>8</v>
      </c>
    </row>
    <row r="244" spans="1:24">
      <c r="A244" s="25" t="s">
        <v>7792</v>
      </c>
      <c r="B244" s="21">
        <v>680487135114</v>
      </c>
      <c r="C244" s="26" t="s">
        <v>7793</v>
      </c>
      <c r="D244">
        <v>414</v>
      </c>
      <c r="H244" s="20" t="s">
        <v>1430</v>
      </c>
      <c r="I244" s="37"/>
      <c r="W244" s="37"/>
      <c r="X244" s="34" t="s">
        <v>8</v>
      </c>
    </row>
    <row r="245" spans="1:24">
      <c r="A245" s="25" t="s">
        <v>7792</v>
      </c>
      <c r="B245" s="21">
        <v>680487045161</v>
      </c>
      <c r="C245" s="26" t="s">
        <v>7793</v>
      </c>
      <c r="D245">
        <v>350</v>
      </c>
      <c r="H245" s="20" t="s">
        <v>1431</v>
      </c>
      <c r="I245" s="37"/>
      <c r="W245" s="37"/>
      <c r="X245" s="34" t="s">
        <v>8</v>
      </c>
    </row>
    <row r="246" spans="1:24">
      <c r="A246" s="25" t="s">
        <v>7792</v>
      </c>
      <c r="B246" s="21">
        <v>680487165852</v>
      </c>
      <c r="C246" s="26" t="s">
        <v>7793</v>
      </c>
      <c r="D246">
        <v>0</v>
      </c>
      <c r="H246" s="20" t="s">
        <v>1432</v>
      </c>
      <c r="I246" s="37"/>
      <c r="W246" s="37"/>
      <c r="X246" s="34" t="s">
        <v>8</v>
      </c>
    </row>
    <row r="247" spans="1:24">
      <c r="A247" s="25" t="s">
        <v>7792</v>
      </c>
      <c r="B247" s="21">
        <v>680487045062</v>
      </c>
      <c r="C247" s="26" t="s">
        <v>7793</v>
      </c>
      <c r="D247">
        <v>53</v>
      </c>
      <c r="H247" s="20" t="s">
        <v>1433</v>
      </c>
      <c r="I247" s="37"/>
      <c r="W247" s="37"/>
      <c r="X247" s="34" t="s">
        <v>8</v>
      </c>
    </row>
    <row r="248" spans="1:24">
      <c r="A248" s="25" t="s">
        <v>7792</v>
      </c>
      <c r="B248" s="21">
        <v>680487045789</v>
      </c>
      <c r="C248" s="26" t="s">
        <v>7793</v>
      </c>
      <c r="D248">
        <v>106</v>
      </c>
      <c r="H248" s="20" t="s">
        <v>1434</v>
      </c>
      <c r="I248" s="37"/>
      <c r="W248" s="37"/>
      <c r="X248" s="34" t="s">
        <v>8</v>
      </c>
    </row>
    <row r="249" spans="1:24">
      <c r="A249" s="25" t="s">
        <v>7792</v>
      </c>
      <c r="B249" s="21">
        <v>680487085952</v>
      </c>
      <c r="C249" s="26" t="s">
        <v>7793</v>
      </c>
      <c r="D249">
        <v>213</v>
      </c>
      <c r="H249" s="20" t="s">
        <v>1435</v>
      </c>
      <c r="I249" s="37"/>
      <c r="W249" s="37"/>
      <c r="X249" s="34" t="s">
        <v>8</v>
      </c>
    </row>
    <row r="250" spans="1:24">
      <c r="A250" s="25" t="s">
        <v>7792</v>
      </c>
      <c r="B250" s="21">
        <v>680487044492</v>
      </c>
      <c r="C250" s="26" t="s">
        <v>7793</v>
      </c>
      <c r="D250">
        <v>0</v>
      </c>
      <c r="H250" s="20" t="s">
        <v>1436</v>
      </c>
      <c r="I250" s="37"/>
      <c r="W250" s="37"/>
      <c r="X250" s="34" t="s">
        <v>8</v>
      </c>
    </row>
    <row r="251" spans="1:24">
      <c r="A251" s="25" t="s">
        <v>7792</v>
      </c>
      <c r="B251" s="21">
        <v>680487044232</v>
      </c>
      <c r="C251" s="26" t="s">
        <v>7793</v>
      </c>
      <c r="D251">
        <v>83</v>
      </c>
      <c r="H251" s="20" t="s">
        <v>1438</v>
      </c>
      <c r="I251" s="37"/>
      <c r="W251" s="37"/>
      <c r="X251" s="34" t="s">
        <v>8</v>
      </c>
    </row>
    <row r="252" spans="1:24">
      <c r="A252" s="25" t="s">
        <v>7792</v>
      </c>
      <c r="B252" s="21">
        <v>680487045321</v>
      </c>
      <c r="C252" s="26" t="s">
        <v>7793</v>
      </c>
      <c r="D252">
        <v>0</v>
      </c>
      <c r="H252" s="20" t="s">
        <v>1439</v>
      </c>
      <c r="I252" s="37"/>
      <c r="W252" s="37"/>
      <c r="X252" s="34" t="s">
        <v>8</v>
      </c>
    </row>
    <row r="253" spans="1:24">
      <c r="A253" s="25" t="s">
        <v>7792</v>
      </c>
      <c r="B253" s="21">
        <v>680487135107</v>
      </c>
      <c r="C253" s="26" t="s">
        <v>7793</v>
      </c>
      <c r="D253">
        <v>258</v>
      </c>
      <c r="H253" s="20" t="s">
        <v>1440</v>
      </c>
      <c r="I253" s="37"/>
      <c r="W253" s="37"/>
      <c r="X253" s="34" t="s">
        <v>8</v>
      </c>
    </row>
    <row r="254" spans="1:24">
      <c r="A254" s="25" t="s">
        <v>7792</v>
      </c>
      <c r="B254" s="21">
        <v>680487135121</v>
      </c>
      <c r="C254" s="26" t="s">
        <v>7793</v>
      </c>
      <c r="D254">
        <v>71</v>
      </c>
      <c r="H254" s="20" t="s">
        <v>1441</v>
      </c>
      <c r="I254" s="37"/>
      <c r="W254" s="37"/>
      <c r="X254" s="34" t="s">
        <v>8</v>
      </c>
    </row>
    <row r="255" spans="1:24">
      <c r="A255" s="25" t="s">
        <v>7792</v>
      </c>
      <c r="B255" s="21">
        <v>680487135053</v>
      </c>
      <c r="C255" s="26" t="s">
        <v>7793</v>
      </c>
      <c r="D255">
        <v>224</v>
      </c>
      <c r="H255" s="20" t="s">
        <v>1442</v>
      </c>
      <c r="I255" s="37"/>
      <c r="W255" s="37"/>
      <c r="X255" s="34" t="s">
        <v>8</v>
      </c>
    </row>
    <row r="256" spans="1:24">
      <c r="A256" s="25" t="s">
        <v>7792</v>
      </c>
      <c r="B256" s="21">
        <v>680487135152</v>
      </c>
      <c r="C256" s="26" t="s">
        <v>7793</v>
      </c>
      <c r="D256">
        <v>0</v>
      </c>
      <c r="H256" s="20" t="s">
        <v>1443</v>
      </c>
      <c r="I256" s="37"/>
      <c r="W256" s="37"/>
      <c r="X256" s="34" t="s">
        <v>8</v>
      </c>
    </row>
    <row r="257" spans="1:24">
      <c r="A257" s="25" t="s">
        <v>7792</v>
      </c>
      <c r="B257" s="21">
        <v>680487166064</v>
      </c>
      <c r="C257" s="26" t="s">
        <v>7793</v>
      </c>
      <c r="D257">
        <v>16</v>
      </c>
      <c r="H257" s="20" t="s">
        <v>1444</v>
      </c>
      <c r="I257" s="37"/>
      <c r="W257" s="37"/>
      <c r="X257" s="34" t="s">
        <v>8</v>
      </c>
    </row>
    <row r="258" spans="1:24">
      <c r="A258" s="25" t="s">
        <v>7792</v>
      </c>
      <c r="B258" s="21">
        <v>680487043976</v>
      </c>
      <c r="C258" s="26" t="s">
        <v>7793</v>
      </c>
      <c r="D258">
        <v>0</v>
      </c>
      <c r="H258" s="20" t="s">
        <v>1445</v>
      </c>
      <c r="I258" s="37"/>
      <c r="W258" s="37"/>
      <c r="X258" s="34" t="s">
        <v>8</v>
      </c>
    </row>
    <row r="259" spans="1:24">
      <c r="A259" s="25" t="s">
        <v>7792</v>
      </c>
      <c r="B259" s="21">
        <v>680487043990</v>
      </c>
      <c r="C259" s="26" t="s">
        <v>7793</v>
      </c>
      <c r="D259">
        <v>243</v>
      </c>
      <c r="H259" s="20" t="s">
        <v>1446</v>
      </c>
      <c r="I259" s="37"/>
      <c r="W259" s="37"/>
      <c r="X259" s="34" t="s">
        <v>8</v>
      </c>
    </row>
    <row r="260" spans="1:24">
      <c r="A260" s="25" t="s">
        <v>7792</v>
      </c>
      <c r="B260" s="21">
        <v>680487045864</v>
      </c>
      <c r="C260" s="26" t="s">
        <v>7793</v>
      </c>
      <c r="D260">
        <v>60</v>
      </c>
      <c r="H260" s="20" t="s">
        <v>1449</v>
      </c>
      <c r="I260" s="37"/>
      <c r="W260" s="37"/>
      <c r="X260" s="34" t="s">
        <v>8</v>
      </c>
    </row>
    <row r="261" spans="1:24">
      <c r="A261" s="25" t="s">
        <v>7792</v>
      </c>
      <c r="B261" s="21">
        <v>680487044195</v>
      </c>
      <c r="C261" s="26" t="s">
        <v>7793</v>
      </c>
      <c r="D261">
        <v>331</v>
      </c>
      <c r="H261" s="20" t="s">
        <v>1450</v>
      </c>
      <c r="I261" s="37"/>
      <c r="W261" s="37"/>
      <c r="X261" s="34" t="s">
        <v>8</v>
      </c>
    </row>
    <row r="262" spans="1:24">
      <c r="A262" s="25" t="s">
        <v>7792</v>
      </c>
      <c r="B262" s="21">
        <v>680487135190</v>
      </c>
      <c r="C262" s="26" t="s">
        <v>7793</v>
      </c>
      <c r="D262">
        <v>0</v>
      </c>
      <c r="H262" s="20" t="s">
        <v>1451</v>
      </c>
      <c r="I262" s="37"/>
      <c r="W262" s="37"/>
      <c r="X262" s="34" t="s">
        <v>8</v>
      </c>
    </row>
    <row r="263" spans="1:24">
      <c r="A263" s="25" t="s">
        <v>7792</v>
      </c>
      <c r="B263" s="21">
        <v>680487165876</v>
      </c>
      <c r="C263" s="26" t="s">
        <v>7793</v>
      </c>
      <c r="D263">
        <v>85</v>
      </c>
      <c r="H263" s="20" t="s">
        <v>1452</v>
      </c>
      <c r="I263" s="37"/>
      <c r="W263" s="37"/>
      <c r="X263" s="34" t="s">
        <v>8</v>
      </c>
    </row>
    <row r="264" spans="1:24">
      <c r="A264" s="25" t="s">
        <v>7792</v>
      </c>
      <c r="B264" s="21">
        <v>680487044638</v>
      </c>
      <c r="C264" s="26" t="s">
        <v>7793</v>
      </c>
      <c r="D264">
        <v>55</v>
      </c>
      <c r="H264" s="58" t="s">
        <v>1454</v>
      </c>
      <c r="I264" s="37"/>
      <c r="W264" s="37"/>
      <c r="X264" s="26" t="s">
        <v>8</v>
      </c>
    </row>
    <row r="265" spans="1:24">
      <c r="A265" s="25" t="s">
        <v>7792</v>
      </c>
      <c r="B265" s="21">
        <v>680487044393</v>
      </c>
      <c r="C265" s="26" t="s">
        <v>7793</v>
      </c>
      <c r="D265">
        <v>207</v>
      </c>
      <c r="H265" s="20" t="s">
        <v>1455</v>
      </c>
      <c r="I265" s="37"/>
      <c r="W265" s="37"/>
      <c r="X265" s="26" t="s">
        <v>8</v>
      </c>
    </row>
    <row r="266" spans="1:24">
      <c r="A266" s="25" t="s">
        <v>7792</v>
      </c>
      <c r="B266" s="21">
        <v>680487045420</v>
      </c>
      <c r="C266" s="26" t="s">
        <v>7793</v>
      </c>
      <c r="D266">
        <v>85</v>
      </c>
      <c r="H266" s="20" t="s">
        <v>1456</v>
      </c>
      <c r="I266" s="37"/>
      <c r="W266" s="37"/>
      <c r="X266" s="26" t="s">
        <v>8</v>
      </c>
    </row>
    <row r="267" spans="1:24">
      <c r="A267" s="25" t="s">
        <v>7792</v>
      </c>
      <c r="B267" s="21">
        <v>680487135176</v>
      </c>
      <c r="C267" s="26" t="s">
        <v>7793</v>
      </c>
      <c r="D267">
        <v>51</v>
      </c>
      <c r="H267" s="20" t="s">
        <v>1457</v>
      </c>
      <c r="I267" s="37"/>
      <c r="W267" s="37"/>
      <c r="X267" s="26" t="s">
        <v>8</v>
      </c>
    </row>
    <row r="268" spans="1:24">
      <c r="A268" s="25" t="s">
        <v>7792</v>
      </c>
      <c r="B268" s="21">
        <v>680487135183</v>
      </c>
      <c r="C268" s="26" t="s">
        <v>7793</v>
      </c>
      <c r="D268">
        <v>0</v>
      </c>
      <c r="H268" s="20" t="s">
        <v>1458</v>
      </c>
      <c r="I268" s="37"/>
      <c r="W268" s="37"/>
      <c r="X268" s="26" t="s">
        <v>8</v>
      </c>
    </row>
    <row r="269" spans="1:24">
      <c r="A269" s="25" t="s">
        <v>7792</v>
      </c>
      <c r="B269" s="21">
        <v>680487044850</v>
      </c>
      <c r="C269" s="26" t="s">
        <v>7793</v>
      </c>
      <c r="D269">
        <v>130</v>
      </c>
      <c r="H269" s="20" t="s">
        <v>1461</v>
      </c>
      <c r="I269" s="37"/>
      <c r="W269" s="37"/>
      <c r="X269" s="26" t="s">
        <v>8</v>
      </c>
    </row>
    <row r="270" spans="1:24">
      <c r="A270" s="25" t="s">
        <v>7792</v>
      </c>
      <c r="B270" s="21">
        <v>680487086119</v>
      </c>
      <c r="C270" s="26" t="s">
        <v>7793</v>
      </c>
      <c r="D270">
        <v>49</v>
      </c>
      <c r="H270" s="20" t="s">
        <v>1462</v>
      </c>
      <c r="I270" s="37"/>
      <c r="W270" s="37"/>
      <c r="X270" s="26" t="s">
        <v>8</v>
      </c>
    </row>
    <row r="271" spans="1:24">
      <c r="A271" s="25" t="s">
        <v>7792</v>
      </c>
      <c r="B271" s="21">
        <v>680487044614</v>
      </c>
      <c r="C271" s="26" t="s">
        <v>7793</v>
      </c>
      <c r="D271">
        <v>38</v>
      </c>
      <c r="H271" s="20" t="s">
        <v>1463</v>
      </c>
      <c r="I271" s="37"/>
      <c r="W271" s="37"/>
      <c r="X271" s="26" t="s">
        <v>8</v>
      </c>
    </row>
    <row r="272" spans="1:24">
      <c r="A272" s="25" t="s">
        <v>7792</v>
      </c>
      <c r="B272" s="21">
        <v>680031615178</v>
      </c>
      <c r="C272" s="26" t="s">
        <v>7793</v>
      </c>
      <c r="D272">
        <v>0</v>
      </c>
      <c r="H272" s="20" t="s">
        <v>5437</v>
      </c>
      <c r="I272" s="37"/>
      <c r="W272" s="37"/>
      <c r="X272" s="26" t="s">
        <v>8</v>
      </c>
    </row>
    <row r="273" spans="1:24">
      <c r="A273" s="25" t="s">
        <v>7792</v>
      </c>
      <c r="B273" s="21">
        <v>680487044379</v>
      </c>
      <c r="C273" s="26" t="s">
        <v>7793</v>
      </c>
      <c r="D273">
        <v>221</v>
      </c>
      <c r="H273" s="20" t="s">
        <v>1464</v>
      </c>
      <c r="I273" s="37"/>
      <c r="W273" s="37"/>
      <c r="X273" s="26" t="s">
        <v>8</v>
      </c>
    </row>
    <row r="274" spans="1:24">
      <c r="A274" s="25" t="s">
        <v>7792</v>
      </c>
      <c r="B274" s="21">
        <v>680487135220</v>
      </c>
      <c r="C274" s="26" t="s">
        <v>7793</v>
      </c>
      <c r="D274">
        <v>94</v>
      </c>
      <c r="H274" s="20" t="s">
        <v>1465</v>
      </c>
      <c r="I274" s="37"/>
      <c r="W274" s="37"/>
      <c r="X274" s="26" t="s">
        <v>8</v>
      </c>
    </row>
    <row r="275" spans="1:24">
      <c r="A275" s="25" t="s">
        <v>7792</v>
      </c>
      <c r="B275" s="21">
        <v>680487167108</v>
      </c>
      <c r="C275" s="26" t="s">
        <v>7793</v>
      </c>
      <c r="D275">
        <v>180</v>
      </c>
      <c r="H275" s="20" t="s">
        <v>1466</v>
      </c>
      <c r="I275" s="37"/>
      <c r="W275" s="37"/>
      <c r="X275" s="26" t="s">
        <v>8</v>
      </c>
    </row>
    <row r="276" spans="1:24">
      <c r="A276" s="25" t="s">
        <v>7792</v>
      </c>
      <c r="B276" s="21">
        <v>680487135046</v>
      </c>
      <c r="C276" s="26" t="s">
        <v>7793</v>
      </c>
      <c r="D276">
        <v>88</v>
      </c>
      <c r="H276" s="20" t="s">
        <v>1467</v>
      </c>
      <c r="I276" s="37"/>
      <c r="W276" s="37"/>
      <c r="X276" s="26" t="s">
        <v>8</v>
      </c>
    </row>
    <row r="277" spans="1:24">
      <c r="A277" s="25" t="s">
        <v>7792</v>
      </c>
      <c r="B277" s="21">
        <v>680487165890</v>
      </c>
      <c r="C277" s="26" t="s">
        <v>7793</v>
      </c>
      <c r="D277">
        <v>184</v>
      </c>
      <c r="H277" s="20" t="s">
        <v>1468</v>
      </c>
      <c r="I277" s="37"/>
      <c r="W277" s="37"/>
      <c r="X277" s="26" t="s">
        <v>8</v>
      </c>
    </row>
    <row r="278" spans="1:24">
      <c r="A278" s="25" t="s">
        <v>7792</v>
      </c>
      <c r="B278" s="21">
        <v>680487043877</v>
      </c>
      <c r="C278" s="26" t="s">
        <v>7793</v>
      </c>
      <c r="D278">
        <v>95</v>
      </c>
      <c r="H278" s="20" t="s">
        <v>1470</v>
      </c>
      <c r="I278" s="37"/>
      <c r="W278" s="37"/>
      <c r="X278" s="26" t="s">
        <v>8</v>
      </c>
    </row>
    <row r="279" spans="1:24">
      <c r="A279" s="25" t="s">
        <v>7792</v>
      </c>
      <c r="B279" s="21">
        <v>680487045024</v>
      </c>
      <c r="C279" s="26" t="s">
        <v>7793</v>
      </c>
      <c r="D279">
        <v>58</v>
      </c>
      <c r="H279" s="20" t="s">
        <v>1471</v>
      </c>
      <c r="I279" s="37"/>
      <c r="W279" s="37"/>
      <c r="X279" s="26" t="s">
        <v>8</v>
      </c>
    </row>
    <row r="280" spans="1:24">
      <c r="A280" s="25" t="s">
        <v>7792</v>
      </c>
      <c r="B280" s="21">
        <v>680487165777</v>
      </c>
      <c r="C280" s="26" t="s">
        <v>7793</v>
      </c>
      <c r="D280">
        <v>320</v>
      </c>
      <c r="H280" s="20" t="s">
        <v>1472</v>
      </c>
      <c r="I280" s="37"/>
      <c r="W280" s="37"/>
      <c r="X280" s="26" t="s">
        <v>8</v>
      </c>
    </row>
    <row r="281" spans="1:24">
      <c r="A281" s="25" t="s">
        <v>7792</v>
      </c>
      <c r="B281" s="21">
        <v>680487045208</v>
      </c>
      <c r="C281" s="26" t="s">
        <v>7793</v>
      </c>
      <c r="D281">
        <v>144</v>
      </c>
      <c r="H281" s="20" t="s">
        <v>1474</v>
      </c>
      <c r="I281" s="37"/>
      <c r="W281" s="37"/>
      <c r="X281" s="26" t="s">
        <v>8</v>
      </c>
    </row>
    <row r="282" spans="1:24">
      <c r="A282" s="25" t="s">
        <v>7792</v>
      </c>
      <c r="B282" s="21">
        <v>680487045222</v>
      </c>
      <c r="C282" s="26" t="s">
        <v>7793</v>
      </c>
      <c r="D282">
        <v>216</v>
      </c>
      <c r="H282" s="20" t="s">
        <v>1475</v>
      </c>
      <c r="I282" s="37"/>
      <c r="W282" s="37"/>
      <c r="X282" s="26" t="s">
        <v>8</v>
      </c>
    </row>
    <row r="283" spans="1:24">
      <c r="A283" s="25" t="s">
        <v>7792</v>
      </c>
      <c r="B283" s="21">
        <v>680487044171</v>
      </c>
      <c r="C283" s="26" t="s">
        <v>7793</v>
      </c>
      <c r="D283">
        <v>211</v>
      </c>
      <c r="H283" s="20" t="s">
        <v>1476</v>
      </c>
      <c r="I283" s="37"/>
      <c r="W283" s="37"/>
      <c r="X283" s="26" t="s">
        <v>8</v>
      </c>
    </row>
    <row r="284" spans="1:24">
      <c r="A284" s="25" t="s">
        <v>7792</v>
      </c>
      <c r="B284" s="21">
        <v>680487135169</v>
      </c>
      <c r="C284" s="26" t="s">
        <v>7793</v>
      </c>
      <c r="D284">
        <v>20</v>
      </c>
      <c r="H284" s="20" t="s">
        <v>1477</v>
      </c>
      <c r="I284" s="37"/>
      <c r="W284" s="37"/>
      <c r="X284" s="26" t="s">
        <v>8</v>
      </c>
    </row>
    <row r="285" spans="1:24">
      <c r="A285" s="25" t="s">
        <v>7792</v>
      </c>
      <c r="B285" s="21">
        <v>680487044478</v>
      </c>
      <c r="C285" s="26" t="s">
        <v>7793</v>
      </c>
      <c r="D285">
        <v>810</v>
      </c>
      <c r="H285" s="20" t="s">
        <v>1478</v>
      </c>
      <c r="I285" s="37"/>
      <c r="W285" s="37"/>
      <c r="X285" s="26" t="s">
        <v>8</v>
      </c>
    </row>
    <row r="286" spans="1:24">
      <c r="A286" s="25" t="s">
        <v>7792</v>
      </c>
      <c r="B286" s="21">
        <v>680487045482</v>
      </c>
      <c r="C286" s="26" t="s">
        <v>7793</v>
      </c>
      <c r="D286">
        <v>0</v>
      </c>
      <c r="H286" s="20" t="s">
        <v>1479</v>
      </c>
      <c r="I286" s="37"/>
      <c r="W286" s="37"/>
      <c r="X286" s="26" t="s">
        <v>8</v>
      </c>
    </row>
    <row r="287" spans="1:24">
      <c r="A287" s="25" t="s">
        <v>7792</v>
      </c>
      <c r="B287" s="21">
        <v>680487135213</v>
      </c>
      <c r="C287" s="26" t="s">
        <v>7793</v>
      </c>
      <c r="D287">
        <v>86</v>
      </c>
      <c r="H287" s="20" t="s">
        <v>1480</v>
      </c>
      <c r="I287" s="37"/>
      <c r="W287" s="37"/>
      <c r="X287" s="26" t="s">
        <v>8</v>
      </c>
    </row>
    <row r="288" spans="1:24">
      <c r="A288" s="25" t="s">
        <v>7792</v>
      </c>
      <c r="B288" s="21">
        <v>680487043891</v>
      </c>
      <c r="C288" s="26" t="s">
        <v>7793</v>
      </c>
      <c r="D288">
        <v>36</v>
      </c>
      <c r="H288" s="20" t="s">
        <v>1481</v>
      </c>
      <c r="I288" s="37"/>
      <c r="W288" s="37"/>
      <c r="X288" s="26" t="s">
        <v>8</v>
      </c>
    </row>
    <row r="289" spans="1:24">
      <c r="A289" s="25" t="s">
        <v>7792</v>
      </c>
      <c r="B289" s="21">
        <v>680487045444</v>
      </c>
      <c r="C289" s="26" t="s">
        <v>7793</v>
      </c>
      <c r="D289">
        <v>34</v>
      </c>
      <c r="H289" s="20" t="s">
        <v>1482</v>
      </c>
      <c r="I289" s="37"/>
      <c r="W289" s="37"/>
      <c r="X289" s="26" t="s">
        <v>8</v>
      </c>
    </row>
    <row r="290" spans="1:24">
      <c r="A290" s="25" t="s">
        <v>7792</v>
      </c>
      <c r="B290" s="21">
        <v>680487045109</v>
      </c>
      <c r="C290" s="26" t="s">
        <v>7793</v>
      </c>
      <c r="D290">
        <v>0</v>
      </c>
      <c r="H290" s="20" t="s">
        <v>1486</v>
      </c>
      <c r="I290" s="37"/>
      <c r="W290" s="37"/>
      <c r="X290" s="26" t="s">
        <v>8</v>
      </c>
    </row>
    <row r="291" spans="1:24">
      <c r="A291" s="25" t="s">
        <v>7792</v>
      </c>
      <c r="B291" s="21">
        <v>680487045369</v>
      </c>
      <c r="C291" s="26" t="s">
        <v>7793</v>
      </c>
      <c r="D291">
        <v>0</v>
      </c>
      <c r="H291" s="20" t="s">
        <v>1487</v>
      </c>
      <c r="I291" s="37"/>
      <c r="W291" s="37"/>
      <c r="X291" s="26" t="s">
        <v>8</v>
      </c>
    </row>
    <row r="292" spans="1:24">
      <c r="A292" s="25" t="s">
        <v>7792</v>
      </c>
      <c r="B292" s="21">
        <v>680487044539</v>
      </c>
      <c r="C292" s="26" t="s">
        <v>7793</v>
      </c>
      <c r="D292">
        <v>84</v>
      </c>
      <c r="H292" s="20" t="s">
        <v>1488</v>
      </c>
      <c r="I292" s="37"/>
      <c r="W292" s="37"/>
      <c r="X292" s="26" t="s">
        <v>8</v>
      </c>
    </row>
    <row r="293" spans="1:24">
      <c r="A293" s="25" t="s">
        <v>7792</v>
      </c>
      <c r="B293" s="21">
        <v>680487044676</v>
      </c>
      <c r="C293" s="26" t="s">
        <v>7793</v>
      </c>
      <c r="D293">
        <v>98</v>
      </c>
      <c r="H293" s="20" t="s">
        <v>1490</v>
      </c>
      <c r="I293" s="37"/>
      <c r="W293" s="37"/>
      <c r="X293" s="26" t="s">
        <v>8</v>
      </c>
    </row>
    <row r="294" spans="1:24">
      <c r="A294" s="25" t="s">
        <v>7792</v>
      </c>
      <c r="B294" s="21">
        <v>680487167085</v>
      </c>
      <c r="C294" s="26" t="s">
        <v>7793</v>
      </c>
      <c r="D294">
        <v>312</v>
      </c>
      <c r="H294" s="20" t="s">
        <v>1491</v>
      </c>
      <c r="I294" s="37"/>
      <c r="W294" s="37"/>
      <c r="X294" s="26" t="s">
        <v>8</v>
      </c>
    </row>
    <row r="295" spans="1:24">
      <c r="A295" s="25" t="s">
        <v>7792</v>
      </c>
      <c r="B295" s="21">
        <v>680487044119</v>
      </c>
      <c r="C295" s="26" t="s">
        <v>7793</v>
      </c>
      <c r="D295">
        <v>63</v>
      </c>
      <c r="H295" s="20" t="s">
        <v>1493</v>
      </c>
      <c r="I295" s="37"/>
      <c r="W295" s="37"/>
      <c r="X295" s="26" t="s">
        <v>8</v>
      </c>
    </row>
    <row r="296" spans="1:24">
      <c r="A296" s="25" t="s">
        <v>7792</v>
      </c>
      <c r="B296" s="21">
        <v>680487045048</v>
      </c>
      <c r="C296" s="26" t="s">
        <v>7793</v>
      </c>
      <c r="D296">
        <v>90</v>
      </c>
      <c r="H296" s="20" t="s">
        <v>1495</v>
      </c>
      <c r="I296" s="37"/>
      <c r="W296" s="37"/>
      <c r="X296" s="26" t="s">
        <v>8</v>
      </c>
    </row>
    <row r="297" spans="1:24">
      <c r="A297" s="25" t="s">
        <v>7792</v>
      </c>
      <c r="B297" s="21">
        <v>680034189942</v>
      </c>
      <c r="C297" s="26" t="s">
        <v>7793</v>
      </c>
      <c r="D297">
        <v>1</v>
      </c>
      <c r="H297" s="20" t="s">
        <v>1496</v>
      </c>
      <c r="I297" s="37"/>
      <c r="W297" s="37"/>
      <c r="X297" s="26" t="s">
        <v>8</v>
      </c>
    </row>
    <row r="298" spans="1:24">
      <c r="A298" s="40" t="s">
        <v>7792</v>
      </c>
      <c r="B298" s="21">
        <v>680487198706</v>
      </c>
      <c r="C298" s="28" t="s">
        <v>7793</v>
      </c>
      <c r="D298">
        <v>61</v>
      </c>
      <c r="H298" s="20" t="s">
        <v>2007</v>
      </c>
      <c r="X298" s="32" t="s">
        <v>8</v>
      </c>
    </row>
    <row r="299" spans="1:24">
      <c r="A299" s="40" t="s">
        <v>7792</v>
      </c>
      <c r="B299" s="21">
        <v>680487198713</v>
      </c>
      <c r="C299" s="28" t="s">
        <v>7793</v>
      </c>
      <c r="D299">
        <v>24</v>
      </c>
      <c r="H299" s="20" t="s">
        <v>2008</v>
      </c>
      <c r="X299" s="32" t="s">
        <v>8</v>
      </c>
    </row>
    <row r="300" spans="1:24">
      <c r="A300" s="40" t="s">
        <v>7792</v>
      </c>
      <c r="B300" s="21">
        <v>680487198720</v>
      </c>
      <c r="C300" s="28" t="s">
        <v>7793</v>
      </c>
      <c r="D300">
        <v>13</v>
      </c>
      <c r="H300" s="20" t="s">
        <v>2009</v>
      </c>
      <c r="X300" s="32" t="s">
        <v>8</v>
      </c>
    </row>
    <row r="301" spans="1:24">
      <c r="A301" s="40" t="s">
        <v>7792</v>
      </c>
      <c r="B301" s="21">
        <v>680487198737</v>
      </c>
      <c r="C301" s="28" t="s">
        <v>7793</v>
      </c>
      <c r="D301">
        <v>53</v>
      </c>
      <c r="H301" s="20" t="s">
        <v>2010</v>
      </c>
      <c r="X301" s="32" t="s">
        <v>8</v>
      </c>
    </row>
    <row r="302" spans="1:24">
      <c r="A302" s="40" t="s">
        <v>7792</v>
      </c>
      <c r="B302" s="21">
        <v>680487198744</v>
      </c>
      <c r="C302" s="28" t="s">
        <v>7793</v>
      </c>
      <c r="D302">
        <v>147</v>
      </c>
      <c r="H302" s="20" t="s">
        <v>2011</v>
      </c>
      <c r="X302" s="32" t="s">
        <v>8</v>
      </c>
    </row>
    <row r="303" spans="1:24">
      <c r="A303" s="40" t="s">
        <v>7792</v>
      </c>
      <c r="B303" s="21">
        <v>680487198782</v>
      </c>
      <c r="C303" s="28" t="s">
        <v>7793</v>
      </c>
      <c r="D303">
        <v>37</v>
      </c>
      <c r="H303" s="20" t="s">
        <v>2013</v>
      </c>
      <c r="X303" s="32" t="s">
        <v>8</v>
      </c>
    </row>
    <row r="304" spans="1:24">
      <c r="A304" s="40" t="s">
        <v>7792</v>
      </c>
      <c r="B304" s="21">
        <v>680487198751</v>
      </c>
      <c r="C304" s="28" t="s">
        <v>7793</v>
      </c>
      <c r="D304">
        <v>66</v>
      </c>
      <c r="H304" s="20" t="s">
        <v>2014</v>
      </c>
      <c r="X304" s="32" t="s">
        <v>8</v>
      </c>
    </row>
    <row r="305" spans="1:24">
      <c r="A305" s="40" t="s">
        <v>7792</v>
      </c>
      <c r="B305" s="21">
        <v>680487182262</v>
      </c>
      <c r="C305" s="28" t="s">
        <v>7793</v>
      </c>
      <c r="D305">
        <v>14</v>
      </c>
      <c r="H305" s="20" t="s">
        <v>2015</v>
      </c>
      <c r="X305" s="32" t="s">
        <v>8</v>
      </c>
    </row>
    <row r="306" spans="1:24">
      <c r="A306" s="40" t="s">
        <v>7792</v>
      </c>
      <c r="B306" s="21">
        <v>680487198805</v>
      </c>
      <c r="C306" s="28" t="s">
        <v>7793</v>
      </c>
      <c r="D306">
        <v>75</v>
      </c>
      <c r="H306" s="20" t="s">
        <v>2016</v>
      </c>
      <c r="X306" s="32" t="s">
        <v>8</v>
      </c>
    </row>
    <row r="307" spans="1:24">
      <c r="A307" s="40" t="s">
        <v>7792</v>
      </c>
      <c r="B307" s="21">
        <v>680487198812</v>
      </c>
      <c r="C307" s="28" t="s">
        <v>7793</v>
      </c>
      <c r="D307">
        <v>38</v>
      </c>
      <c r="H307" s="20" t="s">
        <v>2017</v>
      </c>
      <c r="X307" s="32" t="s">
        <v>8</v>
      </c>
    </row>
    <row r="308" spans="1:24">
      <c r="A308" s="40" t="s">
        <v>7792</v>
      </c>
      <c r="B308" s="21">
        <v>680487198836</v>
      </c>
      <c r="C308" s="28" t="s">
        <v>7793</v>
      </c>
      <c r="D308">
        <v>112</v>
      </c>
      <c r="H308" s="20" t="s">
        <v>2018</v>
      </c>
      <c r="X308" s="32" t="s">
        <v>8</v>
      </c>
    </row>
    <row r="309" spans="1:24">
      <c r="A309" s="40" t="s">
        <v>7792</v>
      </c>
      <c r="B309" s="21">
        <v>680487198829</v>
      </c>
      <c r="C309" s="28" t="s">
        <v>7793</v>
      </c>
      <c r="D309">
        <v>62</v>
      </c>
      <c r="H309" s="20" t="s">
        <v>2019</v>
      </c>
      <c r="X309" s="32" t="s">
        <v>8</v>
      </c>
    </row>
    <row r="310" spans="1:24">
      <c r="A310" s="40" t="s">
        <v>7792</v>
      </c>
      <c r="B310" s="21">
        <v>680487198843</v>
      </c>
      <c r="C310" s="28" t="s">
        <v>7793</v>
      </c>
      <c r="D310">
        <v>15</v>
      </c>
      <c r="H310" s="20" t="s">
        <v>2020</v>
      </c>
      <c r="X310" s="32" t="s">
        <v>8</v>
      </c>
    </row>
    <row r="311" spans="1:24">
      <c r="A311" s="40" t="s">
        <v>7792</v>
      </c>
      <c r="B311" s="21">
        <v>680487198850</v>
      </c>
      <c r="C311" s="28" t="s">
        <v>7793</v>
      </c>
      <c r="D311">
        <v>18</v>
      </c>
      <c r="H311" s="20" t="s">
        <v>2021</v>
      </c>
      <c r="X311" s="32" t="s">
        <v>8</v>
      </c>
    </row>
    <row r="312" spans="1:24">
      <c r="A312" s="40" t="s">
        <v>7792</v>
      </c>
      <c r="B312" s="21">
        <v>680487198867</v>
      </c>
      <c r="C312" s="28" t="s">
        <v>7793</v>
      </c>
      <c r="D312">
        <v>38</v>
      </c>
      <c r="H312" s="20" t="s">
        <v>2022</v>
      </c>
      <c r="X312" s="32" t="s">
        <v>8</v>
      </c>
    </row>
    <row r="313" spans="1:24">
      <c r="A313" s="40" t="s">
        <v>7792</v>
      </c>
      <c r="B313" s="21">
        <v>680487198881</v>
      </c>
      <c r="C313" s="28" t="s">
        <v>7793</v>
      </c>
      <c r="D313">
        <v>136</v>
      </c>
      <c r="H313" s="20" t="s">
        <v>2023</v>
      </c>
      <c r="X313" s="32" t="s">
        <v>8</v>
      </c>
    </row>
    <row r="314" spans="1:24">
      <c r="A314" s="40" t="s">
        <v>7792</v>
      </c>
      <c r="B314" s="21">
        <v>680487198874</v>
      </c>
      <c r="C314" s="28" t="s">
        <v>7793</v>
      </c>
      <c r="D314">
        <v>28</v>
      </c>
      <c r="H314" s="20" t="s">
        <v>2024</v>
      </c>
      <c r="X314" s="32" t="s">
        <v>8</v>
      </c>
    </row>
    <row r="315" spans="1:24">
      <c r="A315" s="40" t="s">
        <v>7792</v>
      </c>
      <c r="B315" s="21">
        <v>680487198898</v>
      </c>
      <c r="C315" s="28" t="s">
        <v>7793</v>
      </c>
      <c r="D315">
        <v>141</v>
      </c>
      <c r="H315" s="20" t="s">
        <v>2025</v>
      </c>
      <c r="X315" s="32" t="s">
        <v>8</v>
      </c>
    </row>
    <row r="316" spans="1:24">
      <c r="A316" s="40" t="s">
        <v>7792</v>
      </c>
      <c r="B316" s="21">
        <v>680487198904</v>
      </c>
      <c r="C316" s="28" t="s">
        <v>7793</v>
      </c>
      <c r="D316">
        <v>46</v>
      </c>
      <c r="H316" s="20" t="s">
        <v>2026</v>
      </c>
      <c r="X316" s="32" t="s">
        <v>8</v>
      </c>
    </row>
    <row r="317" spans="1:24">
      <c r="A317" s="40" t="s">
        <v>7792</v>
      </c>
      <c r="B317" s="21">
        <v>680487198911</v>
      </c>
      <c r="C317" s="28" t="s">
        <v>7793</v>
      </c>
      <c r="D317">
        <v>23</v>
      </c>
      <c r="H317" s="20" t="s">
        <v>2027</v>
      </c>
      <c r="X317" s="32" t="s">
        <v>8</v>
      </c>
    </row>
    <row r="318" spans="1:24">
      <c r="A318" s="40" t="s">
        <v>7792</v>
      </c>
      <c r="B318" s="21">
        <v>680487198928</v>
      </c>
      <c r="C318" s="28" t="s">
        <v>7793</v>
      </c>
      <c r="D318">
        <v>16</v>
      </c>
      <c r="H318" s="20" t="s">
        <v>2028</v>
      </c>
      <c r="X318" s="32" t="s">
        <v>8</v>
      </c>
    </row>
    <row r="319" spans="1:24">
      <c r="A319" s="40" t="s">
        <v>7792</v>
      </c>
      <c r="B319" s="21">
        <v>680487198942</v>
      </c>
      <c r="C319" s="28" t="s">
        <v>7793</v>
      </c>
      <c r="D319">
        <v>10</v>
      </c>
      <c r="H319" s="20" t="s">
        <v>2029</v>
      </c>
      <c r="X319" s="32" t="s">
        <v>8</v>
      </c>
    </row>
    <row r="320" spans="1:24">
      <c r="A320" s="40" t="s">
        <v>7792</v>
      </c>
      <c r="B320" s="21">
        <v>680487198935</v>
      </c>
      <c r="C320" s="28" t="s">
        <v>7793</v>
      </c>
      <c r="D320">
        <v>98</v>
      </c>
      <c r="H320" s="20" t="s">
        <v>2030</v>
      </c>
      <c r="X320" s="32" t="s">
        <v>8</v>
      </c>
    </row>
    <row r="321" spans="1:24">
      <c r="A321" s="40" t="s">
        <v>7792</v>
      </c>
      <c r="B321" s="21">
        <v>680487198959</v>
      </c>
      <c r="C321" s="28" t="s">
        <v>7793</v>
      </c>
      <c r="D321">
        <v>38</v>
      </c>
      <c r="H321" s="20" t="s">
        <v>2031</v>
      </c>
      <c r="X321" s="32" t="s">
        <v>8</v>
      </c>
    </row>
    <row r="322" spans="1:24">
      <c r="A322" s="40" t="s">
        <v>7792</v>
      </c>
      <c r="B322" s="21">
        <v>680487198966</v>
      </c>
      <c r="C322" s="28" t="s">
        <v>7793</v>
      </c>
      <c r="D322">
        <v>30</v>
      </c>
      <c r="H322" s="20" t="s">
        <v>2032</v>
      </c>
      <c r="X322" s="32" t="s">
        <v>8</v>
      </c>
    </row>
    <row r="323" spans="1:24">
      <c r="A323" s="40" t="s">
        <v>7792</v>
      </c>
      <c r="B323" s="21">
        <v>680487198973</v>
      </c>
      <c r="C323" s="28" t="s">
        <v>7793</v>
      </c>
      <c r="D323">
        <v>86</v>
      </c>
      <c r="H323" s="20" t="s">
        <v>2033</v>
      </c>
      <c r="X323" s="32" t="s">
        <v>8</v>
      </c>
    </row>
    <row r="324" spans="1:24">
      <c r="A324" s="40" t="s">
        <v>7792</v>
      </c>
      <c r="B324" s="21">
        <v>680487198980</v>
      </c>
      <c r="C324" s="28" t="s">
        <v>7793</v>
      </c>
      <c r="D324">
        <v>10</v>
      </c>
      <c r="H324" s="20" t="s">
        <v>2034</v>
      </c>
      <c r="X324" s="32" t="s">
        <v>8</v>
      </c>
    </row>
    <row r="325" spans="1:24">
      <c r="A325" s="40" t="s">
        <v>7792</v>
      </c>
      <c r="B325" s="21">
        <v>680487198997</v>
      </c>
      <c r="C325" s="28" t="s">
        <v>7793</v>
      </c>
      <c r="D325">
        <v>82</v>
      </c>
      <c r="H325" s="20" t="s">
        <v>2035</v>
      </c>
      <c r="X325" s="32" t="s">
        <v>8</v>
      </c>
    </row>
    <row r="326" spans="1:24">
      <c r="A326" s="40" t="s">
        <v>7792</v>
      </c>
      <c r="B326" s="49">
        <v>840118749008</v>
      </c>
      <c r="C326" s="28" t="s">
        <v>7793</v>
      </c>
      <c r="D326">
        <v>56</v>
      </c>
      <c r="H326" s="51" t="s">
        <v>2104</v>
      </c>
      <c r="X326" s="32" t="s">
        <v>8</v>
      </c>
    </row>
    <row r="327" spans="1:24">
      <c r="A327" s="40" t="s">
        <v>7792</v>
      </c>
      <c r="B327" s="49">
        <v>840118749015</v>
      </c>
      <c r="C327" s="28" t="s">
        <v>7793</v>
      </c>
      <c r="D327">
        <v>116</v>
      </c>
      <c r="H327" s="51" t="s">
        <v>2105</v>
      </c>
      <c r="X327" s="32" t="s">
        <v>8</v>
      </c>
    </row>
    <row r="328" spans="1:24">
      <c r="A328" s="40" t="s">
        <v>7792</v>
      </c>
      <c r="B328" s="49">
        <v>840118749022</v>
      </c>
      <c r="C328" s="28" t="s">
        <v>7793</v>
      </c>
      <c r="D328">
        <v>159</v>
      </c>
      <c r="H328" s="51" t="s">
        <v>2106</v>
      </c>
      <c r="X328" s="32" t="s">
        <v>8</v>
      </c>
    </row>
    <row r="329" spans="1:24">
      <c r="A329" s="40" t="s">
        <v>7792</v>
      </c>
      <c r="B329" s="49">
        <v>840118749039</v>
      </c>
      <c r="C329" s="28" t="s">
        <v>7793</v>
      </c>
      <c r="D329">
        <v>146</v>
      </c>
      <c r="H329" s="51" t="s">
        <v>2107</v>
      </c>
      <c r="X329" s="32" t="s">
        <v>8</v>
      </c>
    </row>
    <row r="330" spans="1:24">
      <c r="A330" s="40" t="s">
        <v>7792</v>
      </c>
      <c r="B330" s="49">
        <v>840118749046</v>
      </c>
      <c r="C330" s="28" t="s">
        <v>7793</v>
      </c>
      <c r="D330">
        <v>103</v>
      </c>
      <c r="H330" s="51" t="s">
        <v>2108</v>
      </c>
      <c r="X330" s="32" t="s">
        <v>8</v>
      </c>
    </row>
    <row r="331" spans="1:24">
      <c r="A331" s="40" t="s">
        <v>7792</v>
      </c>
      <c r="B331" s="49">
        <v>840118749060</v>
      </c>
      <c r="C331" s="28" t="s">
        <v>7793</v>
      </c>
      <c r="D331">
        <v>133</v>
      </c>
      <c r="H331" s="51" t="s">
        <v>2110</v>
      </c>
      <c r="X331" s="32" t="s">
        <v>8</v>
      </c>
    </row>
    <row r="332" spans="1:24">
      <c r="A332" s="40" t="s">
        <v>7792</v>
      </c>
      <c r="B332" s="21">
        <v>680487198102</v>
      </c>
      <c r="C332" s="28" t="s">
        <v>7793</v>
      </c>
      <c r="D332">
        <v>26</v>
      </c>
      <c r="H332" s="20" t="s">
        <v>2142</v>
      </c>
      <c r="X332" s="32" t="s">
        <v>8</v>
      </c>
    </row>
    <row r="333" spans="1:24">
      <c r="A333" s="40" t="s">
        <v>7792</v>
      </c>
      <c r="B333" s="21">
        <v>680487198119</v>
      </c>
      <c r="C333" s="28" t="s">
        <v>7793</v>
      </c>
      <c r="D333">
        <v>38</v>
      </c>
      <c r="H333" s="20" t="s">
        <v>2143</v>
      </c>
      <c r="X333" s="32" t="s">
        <v>8</v>
      </c>
    </row>
    <row r="334" spans="1:24">
      <c r="A334" s="40" t="s">
        <v>7792</v>
      </c>
      <c r="B334" s="21">
        <v>680487198126</v>
      </c>
      <c r="C334" s="28" t="s">
        <v>7793</v>
      </c>
      <c r="D334">
        <v>358</v>
      </c>
      <c r="H334" s="20" t="s">
        <v>2144</v>
      </c>
      <c r="X334" s="32" t="s">
        <v>8</v>
      </c>
    </row>
    <row r="335" spans="1:24">
      <c r="A335" s="40" t="s">
        <v>7792</v>
      </c>
      <c r="B335" s="21">
        <v>680487198133</v>
      </c>
      <c r="C335" s="28" t="s">
        <v>7793</v>
      </c>
      <c r="D335">
        <v>296</v>
      </c>
      <c r="H335" s="20" t="s">
        <v>2145</v>
      </c>
      <c r="X335" s="32" t="s">
        <v>8</v>
      </c>
    </row>
    <row r="336" spans="1:24">
      <c r="A336" s="40" t="s">
        <v>7792</v>
      </c>
      <c r="B336" s="21">
        <v>680487198140</v>
      </c>
      <c r="C336" s="28" t="s">
        <v>7793</v>
      </c>
      <c r="D336">
        <v>69</v>
      </c>
      <c r="H336" s="20" t="s">
        <v>2146</v>
      </c>
      <c r="X336" s="32" t="s">
        <v>8</v>
      </c>
    </row>
    <row r="337" spans="1:24">
      <c r="A337" s="40" t="s">
        <v>7792</v>
      </c>
      <c r="B337" s="21">
        <v>680487198157</v>
      </c>
      <c r="C337" s="28" t="s">
        <v>7793</v>
      </c>
      <c r="D337">
        <v>47</v>
      </c>
      <c r="H337" s="20" t="s">
        <v>2147</v>
      </c>
      <c r="X337" s="32" t="s">
        <v>8</v>
      </c>
    </row>
    <row r="338" spans="1:24">
      <c r="A338" s="40" t="s">
        <v>7792</v>
      </c>
      <c r="B338" s="21">
        <v>680487198164</v>
      </c>
      <c r="C338" s="28" t="s">
        <v>7793</v>
      </c>
      <c r="D338">
        <v>190</v>
      </c>
      <c r="H338" s="20" t="s">
        <v>2148</v>
      </c>
      <c r="X338" s="32" t="s">
        <v>8</v>
      </c>
    </row>
    <row r="339" spans="1:24">
      <c r="A339" s="40" t="s">
        <v>7792</v>
      </c>
      <c r="B339" s="21">
        <v>680487198171</v>
      </c>
      <c r="C339" s="28" t="s">
        <v>7793</v>
      </c>
      <c r="D339">
        <v>314</v>
      </c>
      <c r="H339" s="20" t="s">
        <v>2149</v>
      </c>
      <c r="X339" s="32" t="s">
        <v>8</v>
      </c>
    </row>
    <row r="340" spans="1:24">
      <c r="A340" s="40" t="s">
        <v>7792</v>
      </c>
      <c r="B340" s="21">
        <v>680487182828</v>
      </c>
      <c r="C340" s="28" t="s">
        <v>7793</v>
      </c>
      <c r="D340">
        <v>181</v>
      </c>
      <c r="H340" s="20" t="s">
        <v>2150</v>
      </c>
      <c r="X340" s="32" t="s">
        <v>8</v>
      </c>
    </row>
    <row r="341" spans="1:24">
      <c r="A341" s="40" t="s">
        <v>7792</v>
      </c>
      <c r="B341" s="21">
        <v>680487182835</v>
      </c>
      <c r="C341" s="28" t="s">
        <v>7793</v>
      </c>
      <c r="D341">
        <v>177</v>
      </c>
      <c r="H341" s="20" t="s">
        <v>2151</v>
      </c>
      <c r="X341" s="32" t="s">
        <v>8</v>
      </c>
    </row>
    <row r="342" spans="1:24">
      <c r="A342" s="40" t="s">
        <v>7792</v>
      </c>
      <c r="B342" s="21">
        <v>680487198225</v>
      </c>
      <c r="C342" s="28" t="s">
        <v>7793</v>
      </c>
      <c r="D342">
        <v>108</v>
      </c>
      <c r="H342" s="20" t="s">
        <v>2152</v>
      </c>
      <c r="X342" s="32" t="s">
        <v>8</v>
      </c>
    </row>
    <row r="343" spans="1:24">
      <c r="A343" s="40" t="s">
        <v>7792</v>
      </c>
      <c r="B343" s="21">
        <v>680487198232</v>
      </c>
      <c r="C343" s="28" t="s">
        <v>7793</v>
      </c>
      <c r="D343">
        <v>144</v>
      </c>
      <c r="H343" s="20" t="s">
        <v>2153</v>
      </c>
      <c r="X343" s="32" t="s">
        <v>8</v>
      </c>
    </row>
    <row r="344" spans="1:24">
      <c r="A344" s="40" t="s">
        <v>7792</v>
      </c>
      <c r="B344" s="21">
        <v>680487198263</v>
      </c>
      <c r="C344" s="28" t="s">
        <v>7793</v>
      </c>
      <c r="D344">
        <v>115</v>
      </c>
      <c r="H344" s="20" t="s">
        <v>2154</v>
      </c>
      <c r="X344" s="32" t="s">
        <v>8</v>
      </c>
    </row>
    <row r="345" spans="1:24">
      <c r="A345" s="40" t="s">
        <v>7792</v>
      </c>
      <c r="B345" s="21">
        <v>680487198270</v>
      </c>
      <c r="C345" s="28" t="s">
        <v>7793</v>
      </c>
      <c r="D345">
        <v>49</v>
      </c>
      <c r="H345" s="20" t="s">
        <v>2155</v>
      </c>
      <c r="X345" s="32" t="s">
        <v>8</v>
      </c>
    </row>
    <row r="346" spans="1:24">
      <c r="A346" s="40" t="s">
        <v>7792</v>
      </c>
      <c r="B346" s="21">
        <v>680487198201</v>
      </c>
      <c r="C346" s="28" t="s">
        <v>7793</v>
      </c>
      <c r="D346">
        <v>166</v>
      </c>
      <c r="H346" s="20" t="s">
        <v>2156</v>
      </c>
      <c r="X346" s="32" t="s">
        <v>8</v>
      </c>
    </row>
    <row r="347" spans="1:24">
      <c r="A347" s="40" t="s">
        <v>7792</v>
      </c>
      <c r="B347" s="21">
        <v>680487198218</v>
      </c>
      <c r="C347" s="28" t="s">
        <v>7793</v>
      </c>
      <c r="D347">
        <v>260</v>
      </c>
      <c r="H347" s="20" t="s">
        <v>2157</v>
      </c>
      <c r="X347" s="32" t="s">
        <v>8</v>
      </c>
    </row>
    <row r="348" spans="1:24">
      <c r="A348" s="40" t="s">
        <v>7792</v>
      </c>
      <c r="B348" s="21">
        <v>680487198287</v>
      </c>
      <c r="C348" s="28" t="s">
        <v>7793</v>
      </c>
      <c r="D348">
        <v>47</v>
      </c>
      <c r="H348" s="20" t="s">
        <v>2158</v>
      </c>
      <c r="X348" s="32" t="s">
        <v>8</v>
      </c>
    </row>
    <row r="349" spans="1:24">
      <c r="A349" s="40" t="s">
        <v>7792</v>
      </c>
      <c r="B349" s="21">
        <v>680487198294</v>
      </c>
      <c r="C349" s="28" t="s">
        <v>7793</v>
      </c>
      <c r="D349">
        <v>21</v>
      </c>
      <c r="H349" s="20" t="s">
        <v>2159</v>
      </c>
      <c r="X349" s="32" t="s">
        <v>8</v>
      </c>
    </row>
    <row r="350" spans="1:24">
      <c r="A350" s="40" t="s">
        <v>7792</v>
      </c>
      <c r="B350" s="21">
        <v>680487198300</v>
      </c>
      <c r="C350" s="28" t="s">
        <v>7793</v>
      </c>
      <c r="D350">
        <v>302</v>
      </c>
      <c r="H350" s="20" t="s">
        <v>2160</v>
      </c>
      <c r="X350" s="32" t="s">
        <v>8</v>
      </c>
    </row>
    <row r="351" spans="1:24">
      <c r="A351" s="40" t="s">
        <v>7792</v>
      </c>
      <c r="B351" s="21">
        <v>680487198317</v>
      </c>
      <c r="C351" s="28" t="s">
        <v>7793</v>
      </c>
      <c r="D351">
        <v>302</v>
      </c>
      <c r="H351" s="20" t="s">
        <v>2161</v>
      </c>
      <c r="X351" s="32" t="s">
        <v>8</v>
      </c>
    </row>
    <row r="352" spans="1:24">
      <c r="A352" s="40" t="s">
        <v>7792</v>
      </c>
      <c r="B352" s="21">
        <v>680487198324</v>
      </c>
      <c r="C352" s="28" t="s">
        <v>7793</v>
      </c>
      <c r="D352">
        <v>89</v>
      </c>
      <c r="H352" s="20" t="s">
        <v>2162</v>
      </c>
      <c r="X352" s="32" t="s">
        <v>8</v>
      </c>
    </row>
    <row r="353" spans="1:24">
      <c r="A353" s="40" t="s">
        <v>7792</v>
      </c>
      <c r="B353" s="21">
        <v>680487198331</v>
      </c>
      <c r="C353" s="28" t="s">
        <v>7793</v>
      </c>
      <c r="D353">
        <v>297</v>
      </c>
      <c r="H353" s="20" t="s">
        <v>2163</v>
      </c>
      <c r="X353" s="32" t="s">
        <v>8</v>
      </c>
    </row>
    <row r="354" spans="1:24">
      <c r="A354" s="40" t="s">
        <v>7792</v>
      </c>
      <c r="B354" s="21">
        <v>680487183009</v>
      </c>
      <c r="C354" s="28" t="s">
        <v>7793</v>
      </c>
      <c r="D354">
        <v>690</v>
      </c>
      <c r="H354" s="20" t="s">
        <v>2164</v>
      </c>
      <c r="X354" s="32" t="s">
        <v>8</v>
      </c>
    </row>
    <row r="355" spans="1:24">
      <c r="A355" s="40" t="s">
        <v>7792</v>
      </c>
      <c r="B355" s="21">
        <v>680487183016</v>
      </c>
      <c r="C355" s="28" t="s">
        <v>7793</v>
      </c>
      <c r="D355">
        <v>1157</v>
      </c>
      <c r="H355" s="20" t="s">
        <v>2165</v>
      </c>
      <c r="X355" s="32" t="s">
        <v>8</v>
      </c>
    </row>
    <row r="356" spans="1:24">
      <c r="A356" s="40" t="s">
        <v>7792</v>
      </c>
      <c r="B356" s="21">
        <v>680487198348</v>
      </c>
      <c r="C356" s="28" t="s">
        <v>7793</v>
      </c>
      <c r="D356">
        <v>100</v>
      </c>
      <c r="H356" s="20" t="s">
        <v>2166</v>
      </c>
      <c r="X356" s="32" t="s">
        <v>8</v>
      </c>
    </row>
    <row r="357" spans="1:24">
      <c r="A357" s="40" t="s">
        <v>7792</v>
      </c>
      <c r="B357" s="21">
        <v>680487198355</v>
      </c>
      <c r="C357" s="28" t="s">
        <v>7793</v>
      </c>
      <c r="D357">
        <v>103</v>
      </c>
      <c r="H357" s="20" t="s">
        <v>2167</v>
      </c>
      <c r="X357" s="32" t="s">
        <v>8</v>
      </c>
    </row>
    <row r="358" spans="1:24">
      <c r="A358" s="40" t="s">
        <v>7792</v>
      </c>
      <c r="B358" s="21">
        <v>680487198386</v>
      </c>
      <c r="C358" s="28" t="s">
        <v>7793</v>
      </c>
      <c r="D358">
        <v>51</v>
      </c>
      <c r="H358" s="20" t="s">
        <v>2168</v>
      </c>
      <c r="X358" s="32" t="s">
        <v>8</v>
      </c>
    </row>
    <row r="359" spans="1:24">
      <c r="A359" s="40" t="s">
        <v>7792</v>
      </c>
      <c r="B359" s="21">
        <v>680487198393</v>
      </c>
      <c r="C359" s="28" t="s">
        <v>7793</v>
      </c>
      <c r="D359">
        <v>52</v>
      </c>
      <c r="H359" s="20" t="s">
        <v>2169</v>
      </c>
      <c r="X359" s="32" t="s">
        <v>8</v>
      </c>
    </row>
    <row r="360" spans="1:24">
      <c r="A360" s="40" t="s">
        <v>7792</v>
      </c>
      <c r="B360" s="21">
        <v>680487198409</v>
      </c>
      <c r="C360" s="28" t="s">
        <v>7793</v>
      </c>
      <c r="D360">
        <v>71</v>
      </c>
      <c r="H360" s="20" t="s">
        <v>2170</v>
      </c>
      <c r="X360" s="32" t="s">
        <v>8</v>
      </c>
    </row>
    <row r="361" spans="1:24">
      <c r="A361" s="40" t="s">
        <v>7792</v>
      </c>
      <c r="B361" s="21">
        <v>680487198416</v>
      </c>
      <c r="C361" s="28" t="s">
        <v>7793</v>
      </c>
      <c r="D361">
        <v>250</v>
      </c>
      <c r="H361" s="20" t="s">
        <v>2171</v>
      </c>
      <c r="X361" s="32" t="s">
        <v>8</v>
      </c>
    </row>
    <row r="362" spans="1:24">
      <c r="A362" s="40" t="s">
        <v>7792</v>
      </c>
      <c r="B362" s="21">
        <v>680487198423</v>
      </c>
      <c r="C362" s="28" t="s">
        <v>7793</v>
      </c>
      <c r="D362">
        <v>72</v>
      </c>
      <c r="H362" s="20" t="s">
        <v>2172</v>
      </c>
      <c r="X362" s="32" t="s">
        <v>8</v>
      </c>
    </row>
    <row r="363" spans="1:24">
      <c r="A363" s="40" t="s">
        <v>7792</v>
      </c>
      <c r="B363" s="21">
        <v>680487198430</v>
      </c>
      <c r="C363" s="28" t="s">
        <v>7793</v>
      </c>
      <c r="D363">
        <v>90</v>
      </c>
      <c r="H363" s="20" t="s">
        <v>2173</v>
      </c>
      <c r="X363" s="32" t="s">
        <v>8</v>
      </c>
    </row>
    <row r="364" spans="1:24">
      <c r="A364" s="40" t="s">
        <v>7792</v>
      </c>
      <c r="B364" s="21">
        <v>680487198461</v>
      </c>
      <c r="C364" s="28" t="s">
        <v>7793</v>
      </c>
      <c r="D364">
        <v>423</v>
      </c>
      <c r="H364" s="20" t="s">
        <v>2174</v>
      </c>
      <c r="I364"/>
      <c r="X364" s="32" t="s">
        <v>8</v>
      </c>
    </row>
    <row r="365" spans="1:24">
      <c r="A365" s="40" t="s">
        <v>7792</v>
      </c>
      <c r="B365" s="21">
        <v>680487198478</v>
      </c>
      <c r="C365" s="28" t="s">
        <v>7793</v>
      </c>
      <c r="D365">
        <v>749</v>
      </c>
      <c r="H365" s="20" t="s">
        <v>2175</v>
      </c>
      <c r="I365"/>
      <c r="X365" s="32" t="s">
        <v>8</v>
      </c>
    </row>
    <row r="366" spans="1:24">
      <c r="A366" s="40" t="s">
        <v>7792</v>
      </c>
      <c r="B366" s="21">
        <v>680487198447</v>
      </c>
      <c r="C366" s="28" t="s">
        <v>7793</v>
      </c>
      <c r="D366">
        <v>183</v>
      </c>
      <c r="H366" s="20" t="s">
        <v>2176</v>
      </c>
      <c r="I366"/>
      <c r="X366" s="32" t="s">
        <v>8</v>
      </c>
    </row>
    <row r="367" spans="1:24">
      <c r="A367" s="40" t="s">
        <v>7792</v>
      </c>
      <c r="B367" s="21">
        <v>680487198454</v>
      </c>
      <c r="C367" s="28" t="s">
        <v>7793</v>
      </c>
      <c r="D367">
        <v>348</v>
      </c>
      <c r="H367" s="20" t="s">
        <v>2177</v>
      </c>
      <c r="I367"/>
      <c r="X367" s="32" t="s">
        <v>8</v>
      </c>
    </row>
    <row r="368" spans="1:24">
      <c r="A368" s="40" t="s">
        <v>7792</v>
      </c>
      <c r="B368" s="21">
        <v>680487198485</v>
      </c>
      <c r="C368" s="28" t="s">
        <v>7793</v>
      </c>
      <c r="D368">
        <v>74</v>
      </c>
      <c r="H368" s="20" t="s">
        <v>2178</v>
      </c>
      <c r="X368" s="32" t="s">
        <v>8</v>
      </c>
    </row>
    <row r="369" spans="1:24">
      <c r="A369" s="40" t="s">
        <v>7792</v>
      </c>
      <c r="B369" s="21">
        <v>680487198492</v>
      </c>
      <c r="C369" s="28" t="s">
        <v>7793</v>
      </c>
      <c r="D369">
        <v>81</v>
      </c>
      <c r="H369" s="20" t="s">
        <v>2179</v>
      </c>
      <c r="X369" s="32" t="s">
        <v>8</v>
      </c>
    </row>
    <row r="370" spans="1:24">
      <c r="A370" s="40" t="s">
        <v>7792</v>
      </c>
      <c r="B370" s="21">
        <v>680487198508</v>
      </c>
      <c r="C370" s="28" t="s">
        <v>7793</v>
      </c>
      <c r="D370">
        <v>82</v>
      </c>
      <c r="H370" s="20" t="s">
        <v>2180</v>
      </c>
      <c r="X370" s="32" t="s">
        <v>8</v>
      </c>
    </row>
    <row r="371" spans="1:24">
      <c r="A371" s="40" t="s">
        <v>7792</v>
      </c>
      <c r="B371" s="21">
        <v>680487198515</v>
      </c>
      <c r="C371" s="28" t="s">
        <v>7793</v>
      </c>
      <c r="D371">
        <v>152</v>
      </c>
      <c r="H371" s="20" t="s">
        <v>2181</v>
      </c>
      <c r="X371" s="32" t="s">
        <v>8</v>
      </c>
    </row>
    <row r="372" spans="1:24">
      <c r="A372" s="40" t="s">
        <v>7792</v>
      </c>
      <c r="B372" s="21">
        <v>680487198522</v>
      </c>
      <c r="C372" s="28" t="s">
        <v>7793</v>
      </c>
      <c r="D372">
        <v>35</v>
      </c>
      <c r="H372" s="20" t="s">
        <v>2182</v>
      </c>
      <c r="X372" s="32" t="s">
        <v>8</v>
      </c>
    </row>
    <row r="373" spans="1:24">
      <c r="A373" s="40" t="s">
        <v>7792</v>
      </c>
      <c r="B373" s="21">
        <v>680487198539</v>
      </c>
      <c r="C373" s="28" t="s">
        <v>7793</v>
      </c>
      <c r="D373">
        <v>59</v>
      </c>
      <c r="H373" s="20" t="s">
        <v>2183</v>
      </c>
      <c r="X373" s="32" t="s">
        <v>8</v>
      </c>
    </row>
    <row r="374" spans="1:24">
      <c r="A374" s="40" t="s">
        <v>7792</v>
      </c>
      <c r="B374" s="21">
        <v>680487198546</v>
      </c>
      <c r="C374" s="28" t="s">
        <v>7793</v>
      </c>
      <c r="D374">
        <v>116</v>
      </c>
      <c r="H374" s="20" t="s">
        <v>2184</v>
      </c>
      <c r="X374" s="32" t="s">
        <v>8</v>
      </c>
    </row>
    <row r="375" spans="1:24">
      <c r="A375" s="40" t="s">
        <v>7792</v>
      </c>
      <c r="B375" s="21">
        <v>680487198553</v>
      </c>
      <c r="C375" s="28" t="s">
        <v>7793</v>
      </c>
      <c r="D375">
        <v>106</v>
      </c>
      <c r="H375" s="20" t="s">
        <v>2185</v>
      </c>
      <c r="X375" s="32" t="s">
        <v>8</v>
      </c>
    </row>
    <row r="376" spans="1:24">
      <c r="A376" s="40" t="s">
        <v>7792</v>
      </c>
      <c r="B376" s="21">
        <v>680487198584</v>
      </c>
      <c r="C376" s="28" t="s">
        <v>7793</v>
      </c>
      <c r="D376">
        <v>1</v>
      </c>
      <c r="H376" s="20" t="s">
        <v>2186</v>
      </c>
      <c r="X376" s="32" t="s">
        <v>8</v>
      </c>
    </row>
    <row r="377" spans="1:24">
      <c r="A377" s="40" t="s">
        <v>7792</v>
      </c>
      <c r="B377" s="21">
        <v>680487198591</v>
      </c>
      <c r="C377" s="28" t="s">
        <v>7793</v>
      </c>
      <c r="D377">
        <v>83</v>
      </c>
      <c r="H377" s="20" t="s">
        <v>2187</v>
      </c>
      <c r="X377" s="32" t="s">
        <v>8</v>
      </c>
    </row>
    <row r="378" spans="1:24">
      <c r="A378" s="40" t="s">
        <v>7792</v>
      </c>
      <c r="B378" s="21">
        <v>680487198560</v>
      </c>
      <c r="C378" s="28" t="s">
        <v>7793</v>
      </c>
      <c r="D378">
        <v>271</v>
      </c>
      <c r="H378" s="20" t="s">
        <v>2188</v>
      </c>
      <c r="X378" s="32" t="s">
        <v>8</v>
      </c>
    </row>
    <row r="379" spans="1:24">
      <c r="A379" s="40" t="s">
        <v>7792</v>
      </c>
      <c r="B379" s="21">
        <v>680487198577</v>
      </c>
      <c r="C379" s="28" t="s">
        <v>7793</v>
      </c>
      <c r="D379">
        <v>317</v>
      </c>
      <c r="H379" s="20" t="s">
        <v>2189</v>
      </c>
      <c r="X379" s="32" t="s">
        <v>8</v>
      </c>
    </row>
    <row r="380" spans="1:24">
      <c r="A380" s="40" t="s">
        <v>7792</v>
      </c>
      <c r="B380" s="21">
        <v>680487198607</v>
      </c>
      <c r="C380" s="28" t="s">
        <v>7793</v>
      </c>
      <c r="D380">
        <v>384</v>
      </c>
      <c r="H380" s="20" t="s">
        <v>2190</v>
      </c>
      <c r="X380" s="32" t="s">
        <v>8</v>
      </c>
    </row>
    <row r="381" spans="1:24">
      <c r="A381" s="40" t="s">
        <v>7792</v>
      </c>
      <c r="B381" s="21">
        <v>680487198614</v>
      </c>
      <c r="C381" s="28" t="s">
        <v>7793</v>
      </c>
      <c r="D381">
        <v>275</v>
      </c>
      <c r="H381" s="20" t="s">
        <v>2191</v>
      </c>
      <c r="X381" s="32" t="s">
        <v>8</v>
      </c>
    </row>
    <row r="382" spans="1:24">
      <c r="A382" s="40" t="s">
        <v>7792</v>
      </c>
      <c r="B382" s="21">
        <v>680487198621</v>
      </c>
      <c r="C382" s="28" t="s">
        <v>7793</v>
      </c>
      <c r="D382">
        <v>50</v>
      </c>
      <c r="H382" s="20" t="s">
        <v>2192</v>
      </c>
      <c r="X382" s="32" t="s">
        <v>8</v>
      </c>
    </row>
    <row r="383" spans="1:24">
      <c r="A383" s="40" t="s">
        <v>7792</v>
      </c>
      <c r="B383" s="21">
        <v>680487198638</v>
      </c>
      <c r="C383" s="28" t="s">
        <v>7793</v>
      </c>
      <c r="D383">
        <v>48</v>
      </c>
      <c r="H383" s="20" t="s">
        <v>2193</v>
      </c>
      <c r="X383" s="32" t="s">
        <v>8</v>
      </c>
    </row>
    <row r="384" spans="1:24">
      <c r="A384" s="40" t="s">
        <v>7792</v>
      </c>
      <c r="B384" s="21">
        <v>680487198645</v>
      </c>
      <c r="C384" s="28" t="s">
        <v>7793</v>
      </c>
      <c r="D384">
        <v>23</v>
      </c>
      <c r="H384" s="20" t="s">
        <v>2194</v>
      </c>
      <c r="X384" s="32" t="s">
        <v>8</v>
      </c>
    </row>
    <row r="385" spans="1:24">
      <c r="A385" s="40" t="s">
        <v>7792</v>
      </c>
      <c r="B385" s="21">
        <v>680487198652</v>
      </c>
      <c r="C385" s="28" t="s">
        <v>7793</v>
      </c>
      <c r="D385">
        <v>32</v>
      </c>
      <c r="H385" s="20" t="s">
        <v>2195</v>
      </c>
      <c r="X385" s="32" t="s">
        <v>8</v>
      </c>
    </row>
    <row r="386" spans="1:24">
      <c r="A386" s="40" t="s">
        <v>7792</v>
      </c>
      <c r="B386" s="21">
        <v>680487198669</v>
      </c>
      <c r="C386" s="28" t="s">
        <v>7793</v>
      </c>
      <c r="D386">
        <v>48</v>
      </c>
      <c r="H386" s="20" t="s">
        <v>2196</v>
      </c>
      <c r="X386" s="32" t="s">
        <v>8</v>
      </c>
    </row>
    <row r="387" spans="1:24">
      <c r="A387" s="40" t="s">
        <v>7792</v>
      </c>
      <c r="B387" s="21">
        <v>680487198676</v>
      </c>
      <c r="C387" s="28" t="s">
        <v>7793</v>
      </c>
      <c r="D387">
        <v>39</v>
      </c>
      <c r="H387" s="20" t="s">
        <v>2197</v>
      </c>
      <c r="X387" s="32" t="s">
        <v>8</v>
      </c>
    </row>
    <row r="388" spans="1:24">
      <c r="A388" s="40" t="s">
        <v>7792</v>
      </c>
      <c r="B388" s="21">
        <v>680487198683</v>
      </c>
      <c r="C388" s="28" t="s">
        <v>7793</v>
      </c>
      <c r="D388">
        <v>161</v>
      </c>
      <c r="H388" s="20" t="s">
        <v>2198</v>
      </c>
      <c r="X388" s="32" t="s">
        <v>8</v>
      </c>
    </row>
    <row r="389" spans="1:24">
      <c r="A389" s="40" t="s">
        <v>7792</v>
      </c>
      <c r="B389" s="21">
        <v>680487198690</v>
      </c>
      <c r="C389" s="28" t="s">
        <v>7793</v>
      </c>
      <c r="D389">
        <v>52</v>
      </c>
      <c r="H389" s="20" t="s">
        <v>2199</v>
      </c>
      <c r="X389" s="32" t="s">
        <v>8</v>
      </c>
    </row>
    <row r="390" spans="1:24">
      <c r="A390" s="40" t="s">
        <v>7792</v>
      </c>
      <c r="B390" s="50">
        <v>840118784504</v>
      </c>
      <c r="C390" s="28" t="s">
        <v>7793</v>
      </c>
      <c r="D390">
        <v>16</v>
      </c>
      <c r="H390" s="51" t="s">
        <v>2457</v>
      </c>
      <c r="X390" s="32" t="s">
        <v>8</v>
      </c>
    </row>
    <row r="391" spans="1:24">
      <c r="A391" s="40" t="s">
        <v>7792</v>
      </c>
      <c r="B391" s="50">
        <v>840118784511</v>
      </c>
      <c r="C391" s="28" t="s">
        <v>7793</v>
      </c>
      <c r="D391">
        <v>49</v>
      </c>
      <c r="H391" s="51" t="s">
        <v>2458</v>
      </c>
      <c r="X391" s="32" t="s">
        <v>8</v>
      </c>
    </row>
    <row r="392" spans="1:24">
      <c r="A392" s="40" t="s">
        <v>7792</v>
      </c>
      <c r="B392" s="50">
        <v>840118784535</v>
      </c>
      <c r="C392" s="28" t="s">
        <v>7793</v>
      </c>
      <c r="D392">
        <v>10</v>
      </c>
      <c r="H392" s="51" t="s">
        <v>2459</v>
      </c>
      <c r="X392" s="32" t="s">
        <v>8</v>
      </c>
    </row>
    <row r="393" spans="1:24">
      <c r="A393" s="40" t="s">
        <v>7792</v>
      </c>
      <c r="B393" s="50">
        <v>840118784542</v>
      </c>
      <c r="C393" s="28" t="s">
        <v>7793</v>
      </c>
      <c r="D393">
        <v>26</v>
      </c>
      <c r="H393" s="51" t="s">
        <v>2460</v>
      </c>
      <c r="X393" s="32" t="s">
        <v>8</v>
      </c>
    </row>
    <row r="394" spans="1:24">
      <c r="A394" s="40" t="s">
        <v>7792</v>
      </c>
      <c r="B394" s="50">
        <v>840118784566</v>
      </c>
      <c r="C394" s="28" t="s">
        <v>7793</v>
      </c>
      <c r="D394">
        <v>31</v>
      </c>
      <c r="H394" s="51" t="s">
        <v>2461</v>
      </c>
      <c r="X394" s="32" t="s">
        <v>8</v>
      </c>
    </row>
    <row r="395" spans="1:24">
      <c r="A395" s="40" t="s">
        <v>7792</v>
      </c>
      <c r="B395" s="50">
        <v>840118784573</v>
      </c>
      <c r="C395" s="28" t="s">
        <v>7793</v>
      </c>
      <c r="D395">
        <v>34</v>
      </c>
      <c r="H395" s="51" t="s">
        <v>2462</v>
      </c>
      <c r="X395" s="32" t="s">
        <v>8</v>
      </c>
    </row>
    <row r="396" spans="1:24">
      <c r="A396" s="40" t="s">
        <v>7792</v>
      </c>
      <c r="B396" s="50">
        <v>840118784597</v>
      </c>
      <c r="C396" s="28" t="s">
        <v>7793</v>
      </c>
      <c r="D396">
        <v>24</v>
      </c>
      <c r="H396" s="51" t="s">
        <v>2463</v>
      </c>
      <c r="X396" s="32" t="s">
        <v>8</v>
      </c>
    </row>
    <row r="397" spans="1:24">
      <c r="A397" s="40" t="s">
        <v>7792</v>
      </c>
      <c r="B397" s="50">
        <v>840118784603</v>
      </c>
      <c r="C397" s="28" t="s">
        <v>7793</v>
      </c>
      <c r="D397">
        <v>61</v>
      </c>
      <c r="H397" s="51" t="s">
        <v>2464</v>
      </c>
      <c r="X397" s="32" t="s">
        <v>8</v>
      </c>
    </row>
    <row r="398" spans="1:24">
      <c r="A398" s="40" t="s">
        <v>7792</v>
      </c>
      <c r="B398" s="50">
        <v>840118784627</v>
      </c>
      <c r="C398" s="28" t="s">
        <v>7793</v>
      </c>
      <c r="D398">
        <v>51</v>
      </c>
      <c r="H398" s="51" t="s">
        <v>2465</v>
      </c>
      <c r="X398" s="32" t="s">
        <v>8</v>
      </c>
    </row>
    <row r="399" spans="1:24">
      <c r="A399" s="40" t="s">
        <v>7792</v>
      </c>
      <c r="B399" s="50">
        <v>840118784634</v>
      </c>
      <c r="C399" s="28" t="s">
        <v>7793</v>
      </c>
      <c r="D399">
        <v>115</v>
      </c>
      <c r="H399" s="51" t="s">
        <v>2466</v>
      </c>
      <c r="X399" s="32" t="s">
        <v>8</v>
      </c>
    </row>
    <row r="400" spans="1:24">
      <c r="A400" s="40" t="s">
        <v>7792</v>
      </c>
      <c r="B400" s="50">
        <v>840118784658</v>
      </c>
      <c r="C400" s="28" t="s">
        <v>7793</v>
      </c>
      <c r="D400">
        <v>46</v>
      </c>
      <c r="H400" s="51" t="s">
        <v>2467</v>
      </c>
      <c r="X400" s="32" t="s">
        <v>8</v>
      </c>
    </row>
    <row r="401" spans="1:24">
      <c r="A401" s="40" t="s">
        <v>7792</v>
      </c>
      <c r="B401" s="50">
        <v>840118784665</v>
      </c>
      <c r="C401" s="28" t="s">
        <v>7793</v>
      </c>
      <c r="D401">
        <v>96</v>
      </c>
      <c r="H401" s="51" t="s">
        <v>2468</v>
      </c>
      <c r="X401" s="32" t="s">
        <v>8</v>
      </c>
    </row>
    <row r="402" spans="1:24">
      <c r="A402" s="40" t="s">
        <v>7792</v>
      </c>
      <c r="B402" s="50">
        <v>840118784689</v>
      </c>
      <c r="C402" s="28" t="s">
        <v>7793</v>
      </c>
      <c r="D402">
        <v>17</v>
      </c>
      <c r="H402" s="51" t="s">
        <v>2469</v>
      </c>
      <c r="X402" s="32" t="s">
        <v>8</v>
      </c>
    </row>
    <row r="403" spans="1:24">
      <c r="A403" s="40" t="s">
        <v>7792</v>
      </c>
      <c r="B403" s="50">
        <v>840118784696</v>
      </c>
      <c r="C403" s="28" t="s">
        <v>7793</v>
      </c>
      <c r="D403">
        <v>38</v>
      </c>
      <c r="H403" s="51" t="s">
        <v>2470</v>
      </c>
      <c r="X403" s="32" t="s">
        <v>8</v>
      </c>
    </row>
    <row r="404" spans="1:24">
      <c r="A404" s="40" t="s">
        <v>7792</v>
      </c>
      <c r="B404" s="50">
        <v>840118784719</v>
      </c>
      <c r="C404" s="28" t="s">
        <v>7793</v>
      </c>
      <c r="D404">
        <v>43</v>
      </c>
      <c r="H404" s="51" t="s">
        <v>2471</v>
      </c>
      <c r="X404" s="32" t="s">
        <v>8</v>
      </c>
    </row>
    <row r="405" spans="1:24">
      <c r="A405" s="40" t="s">
        <v>7792</v>
      </c>
      <c r="B405" s="50">
        <v>840118784726</v>
      </c>
      <c r="C405" s="28" t="s">
        <v>7793</v>
      </c>
      <c r="D405">
        <v>35</v>
      </c>
      <c r="H405" s="51" t="s">
        <v>2472</v>
      </c>
      <c r="X405" s="32" t="s">
        <v>8</v>
      </c>
    </row>
    <row r="406" spans="1:24">
      <c r="A406" s="40" t="s">
        <v>7792</v>
      </c>
      <c r="B406" s="50">
        <v>840118784740</v>
      </c>
      <c r="C406" s="28" t="s">
        <v>7793</v>
      </c>
      <c r="D406">
        <v>1</v>
      </c>
      <c r="H406" s="51" t="s">
        <v>2473</v>
      </c>
      <c r="X406" s="32" t="s">
        <v>8</v>
      </c>
    </row>
    <row r="407" spans="1:24">
      <c r="A407" s="40" t="s">
        <v>7792</v>
      </c>
      <c r="B407" s="50">
        <v>840118784757</v>
      </c>
      <c r="C407" s="28" t="s">
        <v>7793</v>
      </c>
      <c r="D407">
        <v>1</v>
      </c>
      <c r="H407" s="51" t="s">
        <v>2474</v>
      </c>
      <c r="X407" s="32" t="s">
        <v>8</v>
      </c>
    </row>
    <row r="408" spans="1:24">
      <c r="A408" s="40" t="s">
        <v>7792</v>
      </c>
      <c r="B408" s="56">
        <v>840118700283</v>
      </c>
      <c r="C408" s="28" t="s">
        <v>7793</v>
      </c>
      <c r="D408">
        <v>41</v>
      </c>
      <c r="H408" s="57" t="s">
        <v>3183</v>
      </c>
      <c r="X408" s="32" t="s">
        <v>8</v>
      </c>
    </row>
    <row r="409" spans="1:24">
      <c r="A409" s="40" t="s">
        <v>7792</v>
      </c>
      <c r="B409" s="56">
        <v>840118700290</v>
      </c>
      <c r="C409" s="28" t="s">
        <v>7793</v>
      </c>
      <c r="D409">
        <v>117</v>
      </c>
      <c r="H409" s="57" t="s">
        <v>3184</v>
      </c>
      <c r="X409" s="32" t="s">
        <v>8</v>
      </c>
    </row>
    <row r="410" spans="1:24">
      <c r="A410" s="40" t="s">
        <v>7792</v>
      </c>
      <c r="B410" s="56">
        <v>840118700306</v>
      </c>
      <c r="C410" s="28" t="s">
        <v>7793</v>
      </c>
      <c r="D410">
        <v>30</v>
      </c>
      <c r="H410" s="57" t="s">
        <v>3185</v>
      </c>
      <c r="X410" s="32" t="s">
        <v>8</v>
      </c>
    </row>
    <row r="411" spans="1:24">
      <c r="A411" s="40" t="s">
        <v>7792</v>
      </c>
      <c r="B411" s="56">
        <v>840118700313</v>
      </c>
      <c r="C411" s="28" t="s">
        <v>7793</v>
      </c>
      <c r="D411">
        <v>45</v>
      </c>
      <c r="H411" s="57" t="s">
        <v>3186</v>
      </c>
      <c r="X411" s="32" t="s">
        <v>8</v>
      </c>
    </row>
    <row r="412" spans="1:24">
      <c r="A412" s="40" t="s">
        <v>7792</v>
      </c>
      <c r="B412" s="56">
        <v>840118700320</v>
      </c>
      <c r="C412" s="28" t="s">
        <v>7793</v>
      </c>
      <c r="D412">
        <v>34</v>
      </c>
      <c r="H412" s="57" t="s">
        <v>3187</v>
      </c>
      <c r="X412" s="32" t="s">
        <v>8</v>
      </c>
    </row>
    <row r="413" spans="1:24">
      <c r="A413" s="40" t="s">
        <v>7792</v>
      </c>
      <c r="B413" s="56">
        <v>840118700337</v>
      </c>
      <c r="C413" s="28" t="s">
        <v>7793</v>
      </c>
      <c r="D413">
        <v>28</v>
      </c>
      <c r="H413" s="57" t="s">
        <v>3188</v>
      </c>
      <c r="X413" s="32" t="s">
        <v>8</v>
      </c>
    </row>
    <row r="414" spans="1:24">
      <c r="A414" s="40" t="s">
        <v>7792</v>
      </c>
      <c r="B414" s="56">
        <v>840118700344</v>
      </c>
      <c r="C414" s="28" t="s">
        <v>7793</v>
      </c>
      <c r="D414">
        <v>39</v>
      </c>
      <c r="H414" s="57" t="s">
        <v>3189</v>
      </c>
      <c r="X414" s="32" t="s">
        <v>8</v>
      </c>
    </row>
    <row r="415" spans="1:24">
      <c r="A415" s="40" t="s">
        <v>7792</v>
      </c>
      <c r="B415" s="56">
        <v>840118700351</v>
      </c>
      <c r="C415" s="28" t="s">
        <v>7793</v>
      </c>
      <c r="D415">
        <v>37</v>
      </c>
      <c r="H415" s="57" t="s">
        <v>3190</v>
      </c>
      <c r="X415" s="32" t="s">
        <v>8</v>
      </c>
    </row>
    <row r="416" spans="1:24">
      <c r="A416" s="40" t="s">
        <v>7792</v>
      </c>
      <c r="B416" s="56">
        <v>840118700368</v>
      </c>
      <c r="C416" s="28" t="s">
        <v>7793</v>
      </c>
      <c r="D416">
        <v>126</v>
      </c>
      <c r="H416" s="57" t="s">
        <v>3191</v>
      </c>
      <c r="X416" s="32" t="s">
        <v>8</v>
      </c>
    </row>
    <row r="417" spans="1:24">
      <c r="A417" s="40" t="s">
        <v>7792</v>
      </c>
      <c r="B417" s="56">
        <v>840118700375</v>
      </c>
      <c r="C417" s="28" t="s">
        <v>7793</v>
      </c>
      <c r="D417">
        <v>37</v>
      </c>
      <c r="H417" s="57" t="s">
        <v>3192</v>
      </c>
      <c r="X417" s="32" t="s">
        <v>8</v>
      </c>
    </row>
    <row r="418" spans="1:24">
      <c r="A418" s="40" t="s">
        <v>7792</v>
      </c>
      <c r="B418" s="56">
        <v>840118700382</v>
      </c>
      <c r="C418" s="28" t="s">
        <v>7793</v>
      </c>
      <c r="D418">
        <v>0</v>
      </c>
      <c r="H418" s="57" t="s">
        <v>3193</v>
      </c>
      <c r="X418" s="32" t="s">
        <v>8</v>
      </c>
    </row>
    <row r="419" spans="1:24">
      <c r="A419" s="40" t="s">
        <v>7792</v>
      </c>
      <c r="B419" s="56">
        <v>840118700399</v>
      </c>
      <c r="C419" s="28" t="s">
        <v>7793</v>
      </c>
      <c r="D419">
        <v>61</v>
      </c>
      <c r="H419" s="57" t="s">
        <v>3194</v>
      </c>
      <c r="X419" s="32" t="s">
        <v>8</v>
      </c>
    </row>
    <row r="420" spans="1:24">
      <c r="A420" s="40" t="s">
        <v>7792</v>
      </c>
      <c r="B420" s="56">
        <v>840118700405</v>
      </c>
      <c r="C420" s="28" t="s">
        <v>7793</v>
      </c>
      <c r="D420">
        <v>113</v>
      </c>
      <c r="H420" s="57" t="s">
        <v>3195</v>
      </c>
      <c r="X420" s="32" t="s">
        <v>8</v>
      </c>
    </row>
    <row r="421" spans="1:24">
      <c r="A421" s="40" t="s">
        <v>7792</v>
      </c>
      <c r="B421" s="56">
        <v>840118700412</v>
      </c>
      <c r="C421" s="28" t="s">
        <v>7793</v>
      </c>
      <c r="D421">
        <v>42</v>
      </c>
      <c r="H421" s="57" t="s">
        <v>3196</v>
      </c>
      <c r="X421" s="32" t="s">
        <v>8</v>
      </c>
    </row>
    <row r="422" spans="1:24">
      <c r="A422" s="40" t="s">
        <v>7792</v>
      </c>
      <c r="B422" s="56">
        <v>840118700429</v>
      </c>
      <c r="C422" s="28" t="s">
        <v>7793</v>
      </c>
      <c r="D422">
        <v>1</v>
      </c>
      <c r="H422" s="57" t="s">
        <v>3197</v>
      </c>
      <c r="X422" s="32" t="s">
        <v>8</v>
      </c>
    </row>
    <row r="423" spans="1:24">
      <c r="A423" s="40" t="s">
        <v>7792</v>
      </c>
      <c r="B423" s="56">
        <v>840118700436</v>
      </c>
      <c r="C423" s="28" t="s">
        <v>7793</v>
      </c>
      <c r="D423">
        <v>47</v>
      </c>
      <c r="H423" s="57" t="s">
        <v>3198</v>
      </c>
      <c r="X423" s="32" t="s">
        <v>8</v>
      </c>
    </row>
    <row r="424" spans="1:24">
      <c r="A424" s="40" t="s">
        <v>7792</v>
      </c>
      <c r="B424" s="56">
        <v>840118700443</v>
      </c>
      <c r="C424" s="28" t="s">
        <v>7793</v>
      </c>
      <c r="D424">
        <v>21</v>
      </c>
      <c r="H424" s="57" t="s">
        <v>3199</v>
      </c>
      <c r="X424" s="32" t="s">
        <v>8</v>
      </c>
    </row>
    <row r="425" spans="1:24">
      <c r="A425" s="40" t="s">
        <v>7792</v>
      </c>
      <c r="B425" s="56">
        <v>840118700450</v>
      </c>
      <c r="C425" s="28" t="s">
        <v>7793</v>
      </c>
      <c r="D425">
        <v>44</v>
      </c>
      <c r="H425" s="57" t="s">
        <v>3200</v>
      </c>
      <c r="X425" s="32" t="s">
        <v>8</v>
      </c>
    </row>
    <row r="426" spans="1:24">
      <c r="A426" s="40" t="s">
        <v>7792</v>
      </c>
      <c r="B426" s="56">
        <v>840118700467</v>
      </c>
      <c r="C426" s="28" t="s">
        <v>7793</v>
      </c>
      <c r="D426">
        <v>0</v>
      </c>
      <c r="H426" s="57" t="s">
        <v>3201</v>
      </c>
      <c r="X426" s="32" t="s">
        <v>8</v>
      </c>
    </row>
    <row r="427" spans="1:24">
      <c r="A427" s="40" t="s">
        <v>7792</v>
      </c>
      <c r="B427" s="56">
        <v>840118700474</v>
      </c>
      <c r="C427" s="28" t="s">
        <v>7793</v>
      </c>
      <c r="D427">
        <v>18</v>
      </c>
      <c r="H427" s="57" t="s">
        <v>3202</v>
      </c>
      <c r="X427" s="32" t="s">
        <v>8</v>
      </c>
    </row>
    <row r="428" spans="1:24">
      <c r="A428" s="40" t="s">
        <v>7792</v>
      </c>
      <c r="B428" s="56">
        <v>840118700481</v>
      </c>
      <c r="C428" s="28" t="s">
        <v>7793</v>
      </c>
      <c r="D428">
        <v>25</v>
      </c>
      <c r="H428" s="57" t="s">
        <v>3203</v>
      </c>
      <c r="X428" s="32" t="s">
        <v>8</v>
      </c>
    </row>
    <row r="429" spans="1:24">
      <c r="A429" s="40" t="s">
        <v>7792</v>
      </c>
      <c r="B429" s="56">
        <v>840118700498</v>
      </c>
      <c r="C429" s="28" t="s">
        <v>7793</v>
      </c>
      <c r="D429">
        <v>81</v>
      </c>
      <c r="H429" s="57" t="s">
        <v>3204</v>
      </c>
      <c r="X429" s="32" t="s">
        <v>8</v>
      </c>
    </row>
    <row r="430" spans="1:24">
      <c r="A430" s="40" t="s">
        <v>7792</v>
      </c>
      <c r="B430" s="56">
        <v>840118700504</v>
      </c>
      <c r="C430" s="28" t="s">
        <v>7793</v>
      </c>
      <c r="D430">
        <v>25</v>
      </c>
      <c r="H430" s="57" t="s">
        <v>3205</v>
      </c>
      <c r="X430" s="32" t="s">
        <v>8</v>
      </c>
    </row>
    <row r="431" spans="1:24">
      <c r="A431" s="40" t="s">
        <v>7792</v>
      </c>
      <c r="B431" s="56">
        <v>840118700511</v>
      </c>
      <c r="C431" s="28" t="s">
        <v>7793</v>
      </c>
      <c r="D431">
        <v>21</v>
      </c>
      <c r="H431" s="57" t="s">
        <v>3206</v>
      </c>
      <c r="X431" s="32" t="s">
        <v>8</v>
      </c>
    </row>
    <row r="432" spans="1:24">
      <c r="A432" s="40" t="s">
        <v>7792</v>
      </c>
      <c r="B432" s="56">
        <v>840118700528</v>
      </c>
      <c r="C432" s="28" t="s">
        <v>7793</v>
      </c>
      <c r="D432">
        <v>51</v>
      </c>
      <c r="H432" s="57" t="s">
        <v>3207</v>
      </c>
      <c r="X432" s="32" t="s">
        <v>8</v>
      </c>
    </row>
    <row r="433" spans="1:24">
      <c r="A433" s="40" t="s">
        <v>7792</v>
      </c>
      <c r="B433" s="56">
        <v>840118700535</v>
      </c>
      <c r="C433" s="28" t="s">
        <v>7793</v>
      </c>
      <c r="D433">
        <v>248</v>
      </c>
      <c r="H433" s="57" t="s">
        <v>3208</v>
      </c>
      <c r="X433" s="32" t="s">
        <v>8</v>
      </c>
    </row>
    <row r="434" spans="1:24">
      <c r="A434" s="40" t="s">
        <v>7792</v>
      </c>
      <c r="B434" s="56">
        <v>840118700542</v>
      </c>
      <c r="C434" s="28" t="s">
        <v>7793</v>
      </c>
      <c r="D434">
        <v>15</v>
      </c>
      <c r="H434" s="57" t="s">
        <v>3209</v>
      </c>
      <c r="X434" s="32" t="s">
        <v>8</v>
      </c>
    </row>
    <row r="435" spans="1:24">
      <c r="A435" s="40" t="s">
        <v>7792</v>
      </c>
      <c r="B435" s="56">
        <v>840118700566</v>
      </c>
      <c r="C435" s="28" t="s">
        <v>7793</v>
      </c>
      <c r="D435">
        <v>45</v>
      </c>
      <c r="H435" s="57" t="s">
        <v>3210</v>
      </c>
      <c r="X435" s="32" t="s">
        <v>8</v>
      </c>
    </row>
    <row r="436" spans="1:24">
      <c r="A436" s="40" t="s">
        <v>7792</v>
      </c>
      <c r="B436" s="56">
        <v>840118700559</v>
      </c>
      <c r="C436" s="28" t="s">
        <v>7793</v>
      </c>
      <c r="D436">
        <v>33</v>
      </c>
      <c r="H436" s="57" t="s">
        <v>3211</v>
      </c>
      <c r="X436" s="32" t="s">
        <v>8</v>
      </c>
    </row>
    <row r="437" spans="1:24">
      <c r="A437" s="40" t="s">
        <v>7792</v>
      </c>
      <c r="B437" s="56">
        <v>840118700573</v>
      </c>
      <c r="C437" s="28" t="s">
        <v>7793</v>
      </c>
      <c r="D437">
        <v>0</v>
      </c>
      <c r="H437" s="57" t="s">
        <v>3212</v>
      </c>
      <c r="X437" s="32" t="s">
        <v>8</v>
      </c>
    </row>
    <row r="438" spans="1:24">
      <c r="A438" s="40" t="s">
        <v>7792</v>
      </c>
      <c r="B438" s="56">
        <v>840118700580</v>
      </c>
      <c r="C438" s="28" t="s">
        <v>7793</v>
      </c>
      <c r="D438">
        <v>57</v>
      </c>
      <c r="H438" s="57" t="s">
        <v>3213</v>
      </c>
      <c r="X438" s="32" t="s">
        <v>8</v>
      </c>
    </row>
    <row r="439" spans="1:24">
      <c r="A439" s="40" t="s">
        <v>7792</v>
      </c>
      <c r="B439" s="56">
        <v>840118700610</v>
      </c>
      <c r="C439" s="28" t="s">
        <v>7793</v>
      </c>
      <c r="D439">
        <v>0</v>
      </c>
      <c r="H439" s="57" t="s">
        <v>3216</v>
      </c>
      <c r="X439" s="32" t="s">
        <v>8</v>
      </c>
    </row>
    <row r="440" spans="1:24">
      <c r="A440" s="40" t="s">
        <v>7792</v>
      </c>
      <c r="B440" s="56">
        <v>840118700627</v>
      </c>
      <c r="C440" s="28" t="s">
        <v>7793</v>
      </c>
      <c r="D440">
        <v>85</v>
      </c>
      <c r="H440" s="57" t="s">
        <v>3217</v>
      </c>
      <c r="X440" s="32" t="s">
        <v>8</v>
      </c>
    </row>
    <row r="441" spans="1:24">
      <c r="A441" s="40" t="s">
        <v>7792</v>
      </c>
      <c r="B441" s="56">
        <v>840118700665</v>
      </c>
      <c r="C441" s="28" t="s">
        <v>7793</v>
      </c>
      <c r="D441">
        <v>318</v>
      </c>
      <c r="H441" s="57" t="s">
        <v>3222</v>
      </c>
      <c r="X441" s="32" t="s">
        <v>8</v>
      </c>
    </row>
    <row r="442" spans="1:24">
      <c r="A442" s="40" t="s">
        <v>7792</v>
      </c>
      <c r="B442" s="49">
        <v>840118749077</v>
      </c>
      <c r="C442" s="28" t="s">
        <v>7793</v>
      </c>
      <c r="D442">
        <v>117</v>
      </c>
      <c r="H442" s="51" t="s">
        <v>3300</v>
      </c>
      <c r="X442" s="32" t="s">
        <v>8</v>
      </c>
    </row>
    <row r="443" spans="1:24">
      <c r="A443" s="40" t="s">
        <v>7792</v>
      </c>
      <c r="B443" s="49">
        <v>840118749084</v>
      </c>
      <c r="C443" s="28" t="s">
        <v>7793</v>
      </c>
      <c r="D443">
        <v>76</v>
      </c>
      <c r="H443" s="51" t="s">
        <v>3301</v>
      </c>
      <c r="X443" s="32" t="s">
        <v>8</v>
      </c>
    </row>
    <row r="444" spans="1:24">
      <c r="A444" s="40" t="s">
        <v>7792</v>
      </c>
      <c r="B444" s="49">
        <v>840118749091</v>
      </c>
      <c r="C444" s="28" t="s">
        <v>7793</v>
      </c>
      <c r="D444">
        <v>167</v>
      </c>
      <c r="H444" s="51" t="s">
        <v>3302</v>
      </c>
      <c r="X444" s="32" t="s">
        <v>8</v>
      </c>
    </row>
    <row r="445" spans="1:24">
      <c r="A445" s="40" t="s">
        <v>7792</v>
      </c>
      <c r="B445" s="49">
        <v>840118749107</v>
      </c>
      <c r="C445" s="28" t="s">
        <v>7793</v>
      </c>
      <c r="D445">
        <v>90</v>
      </c>
      <c r="H445" s="51" t="s">
        <v>3303</v>
      </c>
      <c r="X445" s="32" t="s">
        <v>8</v>
      </c>
    </row>
    <row r="446" spans="1:24">
      <c r="A446" s="40" t="s">
        <v>7792</v>
      </c>
      <c r="B446" s="49">
        <v>840118749114</v>
      </c>
      <c r="C446" s="28" t="s">
        <v>7793</v>
      </c>
      <c r="D446">
        <v>97</v>
      </c>
      <c r="H446" s="51" t="s">
        <v>3304</v>
      </c>
      <c r="X446" s="32" t="s">
        <v>8</v>
      </c>
    </row>
    <row r="447" spans="1:24">
      <c r="A447" s="40" t="s">
        <v>7792</v>
      </c>
      <c r="B447" s="49">
        <v>840118749121</v>
      </c>
      <c r="C447" s="28" t="s">
        <v>7793</v>
      </c>
      <c r="D447">
        <v>101</v>
      </c>
      <c r="H447" s="51" t="s">
        <v>3305</v>
      </c>
      <c r="X447" s="32" t="s">
        <v>8</v>
      </c>
    </row>
    <row r="448" spans="1:24">
      <c r="A448" s="40" t="s">
        <v>7792</v>
      </c>
      <c r="B448" s="49">
        <v>840118749138</v>
      </c>
      <c r="C448" s="28" t="s">
        <v>7793</v>
      </c>
      <c r="D448">
        <v>107</v>
      </c>
      <c r="H448" s="51" t="s">
        <v>3306</v>
      </c>
      <c r="X448" s="32" t="s">
        <v>8</v>
      </c>
    </row>
    <row r="449" spans="1:24">
      <c r="A449" s="40" t="s">
        <v>7792</v>
      </c>
      <c r="B449" s="49">
        <v>840118749145</v>
      </c>
      <c r="C449" s="28" t="s">
        <v>7793</v>
      </c>
      <c r="D449">
        <v>109</v>
      </c>
      <c r="H449" s="51" t="s">
        <v>3307</v>
      </c>
      <c r="X449" s="32" t="s">
        <v>8</v>
      </c>
    </row>
    <row r="450" spans="1:24">
      <c r="A450" s="40" t="s">
        <v>7792</v>
      </c>
      <c r="B450" s="49">
        <v>840118749152</v>
      </c>
      <c r="C450" s="28" t="s">
        <v>7793</v>
      </c>
      <c r="D450">
        <v>78</v>
      </c>
      <c r="H450" s="51" t="s">
        <v>3308</v>
      </c>
      <c r="X450" s="32" t="s">
        <v>8</v>
      </c>
    </row>
    <row r="451" spans="1:24">
      <c r="A451" s="40" t="s">
        <v>7792</v>
      </c>
      <c r="B451" s="49">
        <v>840118749169</v>
      </c>
      <c r="C451" s="28" t="s">
        <v>7793</v>
      </c>
      <c r="D451">
        <v>80</v>
      </c>
      <c r="H451" s="51" t="s">
        <v>3309</v>
      </c>
      <c r="X451" s="32" t="s">
        <v>8</v>
      </c>
    </row>
    <row r="452" spans="1:24">
      <c r="A452" s="40" t="s">
        <v>7792</v>
      </c>
      <c r="B452" s="49">
        <v>840118749176</v>
      </c>
      <c r="C452" s="28" t="s">
        <v>7793</v>
      </c>
      <c r="D452">
        <v>0</v>
      </c>
      <c r="H452" s="51" t="s">
        <v>3310</v>
      </c>
      <c r="X452" s="32" t="s">
        <v>8</v>
      </c>
    </row>
    <row r="453" spans="1:24">
      <c r="A453" s="40" t="s">
        <v>7792</v>
      </c>
      <c r="B453" s="49">
        <v>840118749183</v>
      </c>
      <c r="C453" s="28" t="s">
        <v>7793</v>
      </c>
      <c r="D453">
        <v>102</v>
      </c>
      <c r="H453" s="51" t="s">
        <v>3311</v>
      </c>
      <c r="X453" s="32" t="s">
        <v>8</v>
      </c>
    </row>
    <row r="454" spans="1:24">
      <c r="A454" s="40" t="s">
        <v>7792</v>
      </c>
      <c r="B454" s="49">
        <v>840118749190</v>
      </c>
      <c r="C454" s="28" t="s">
        <v>7793</v>
      </c>
      <c r="D454">
        <v>82</v>
      </c>
      <c r="H454" s="51" t="s">
        <v>3312</v>
      </c>
      <c r="X454" s="32" t="s">
        <v>8</v>
      </c>
    </row>
    <row r="455" spans="1:24">
      <c r="A455" s="40" t="s">
        <v>7792</v>
      </c>
      <c r="B455" s="49">
        <v>840118749213</v>
      </c>
      <c r="C455" s="28" t="s">
        <v>7793</v>
      </c>
      <c r="D455">
        <v>0</v>
      </c>
      <c r="H455" s="51" t="s">
        <v>3313</v>
      </c>
      <c r="X455" s="32" t="s">
        <v>8</v>
      </c>
    </row>
    <row r="456" spans="1:24">
      <c r="A456" s="40" t="s">
        <v>7792</v>
      </c>
      <c r="B456" s="50">
        <v>840118784771</v>
      </c>
      <c r="C456" s="28" t="s">
        <v>7793</v>
      </c>
      <c r="D456">
        <v>1</v>
      </c>
      <c r="H456" s="51" t="s">
        <v>3665</v>
      </c>
      <c r="X456" s="32" t="s">
        <v>8</v>
      </c>
    </row>
    <row r="457" spans="1:24">
      <c r="A457" s="40" t="s">
        <v>7792</v>
      </c>
      <c r="B457" s="50">
        <v>840118784788</v>
      </c>
      <c r="C457" s="28" t="s">
        <v>7793</v>
      </c>
      <c r="D457">
        <v>61</v>
      </c>
      <c r="H457" s="51" t="s">
        <v>3666</v>
      </c>
      <c r="X457" s="32" t="s">
        <v>8</v>
      </c>
    </row>
    <row r="458" spans="1:24">
      <c r="A458" s="40" t="s">
        <v>7792</v>
      </c>
      <c r="B458" s="50">
        <v>840118784801</v>
      </c>
      <c r="C458" s="28" t="s">
        <v>7793</v>
      </c>
      <c r="D458">
        <v>0</v>
      </c>
      <c r="H458" s="51" t="s">
        <v>3667</v>
      </c>
      <c r="X458" s="32" t="s">
        <v>8</v>
      </c>
    </row>
    <row r="459" spans="1:24">
      <c r="A459" s="40" t="s">
        <v>7792</v>
      </c>
      <c r="B459" s="50">
        <v>840118784818</v>
      </c>
      <c r="C459" s="28" t="s">
        <v>7793</v>
      </c>
      <c r="D459">
        <v>12</v>
      </c>
      <c r="H459" s="51" t="s">
        <v>3668</v>
      </c>
      <c r="X459" s="32" t="s">
        <v>8</v>
      </c>
    </row>
    <row r="460" spans="1:24">
      <c r="A460" s="40" t="s">
        <v>7792</v>
      </c>
      <c r="B460" s="50">
        <v>840118784832</v>
      </c>
      <c r="C460" s="28" t="s">
        <v>7793</v>
      </c>
      <c r="D460">
        <v>26</v>
      </c>
      <c r="H460" s="51" t="s">
        <v>3669</v>
      </c>
      <c r="X460" s="32" t="s">
        <v>8</v>
      </c>
    </row>
    <row r="461" spans="1:24">
      <c r="A461" s="40" t="s">
        <v>7792</v>
      </c>
      <c r="B461" s="50">
        <v>840118784849</v>
      </c>
      <c r="C461" s="28" t="s">
        <v>7793</v>
      </c>
      <c r="D461">
        <v>37</v>
      </c>
      <c r="H461" s="51" t="s">
        <v>3670</v>
      </c>
      <c r="X461" s="32" t="s">
        <v>8</v>
      </c>
    </row>
    <row r="462" spans="1:24">
      <c r="A462" s="40" t="s">
        <v>7792</v>
      </c>
      <c r="B462" s="50">
        <v>840118784863</v>
      </c>
      <c r="C462" s="28" t="s">
        <v>7793</v>
      </c>
      <c r="D462">
        <v>0</v>
      </c>
      <c r="H462" s="51" t="s">
        <v>3671</v>
      </c>
      <c r="X462" s="32" t="s">
        <v>8</v>
      </c>
    </row>
    <row r="463" spans="1:24">
      <c r="A463" s="40" t="s">
        <v>7792</v>
      </c>
      <c r="B463" s="50">
        <v>840118784870</v>
      </c>
      <c r="C463" s="28" t="s">
        <v>7793</v>
      </c>
      <c r="D463">
        <v>27</v>
      </c>
      <c r="H463" s="51" t="s">
        <v>3672</v>
      </c>
      <c r="X463" s="32" t="s">
        <v>8</v>
      </c>
    </row>
    <row r="464" spans="1:24">
      <c r="A464" s="40" t="s">
        <v>7792</v>
      </c>
      <c r="B464" s="50">
        <v>840118784894</v>
      </c>
      <c r="C464" s="28" t="s">
        <v>7793</v>
      </c>
      <c r="D464">
        <v>20</v>
      </c>
      <c r="H464" s="51" t="s">
        <v>3673</v>
      </c>
      <c r="X464" s="32" t="s">
        <v>8</v>
      </c>
    </row>
    <row r="465" spans="1:24">
      <c r="A465" s="40" t="s">
        <v>7792</v>
      </c>
      <c r="B465" s="50">
        <v>840118784900</v>
      </c>
      <c r="C465" s="28" t="s">
        <v>7793</v>
      </c>
      <c r="D465">
        <v>31</v>
      </c>
      <c r="H465" s="51" t="s">
        <v>3674</v>
      </c>
      <c r="X465" s="32" t="s">
        <v>8</v>
      </c>
    </row>
    <row r="466" spans="1:24">
      <c r="A466" s="40" t="s">
        <v>7792</v>
      </c>
      <c r="B466" s="50">
        <v>840118785044</v>
      </c>
      <c r="C466" s="28" t="s">
        <v>7793</v>
      </c>
      <c r="D466">
        <v>12</v>
      </c>
      <c r="H466" s="51" t="s">
        <v>3675</v>
      </c>
      <c r="X466" s="32" t="s">
        <v>8</v>
      </c>
    </row>
    <row r="467" spans="1:24">
      <c r="A467" s="40" t="s">
        <v>7792</v>
      </c>
      <c r="B467" s="50">
        <v>840118785051</v>
      </c>
      <c r="C467" s="28" t="s">
        <v>7793</v>
      </c>
      <c r="D467">
        <v>50</v>
      </c>
      <c r="H467" s="51" t="s">
        <v>3676</v>
      </c>
      <c r="X467" s="32" t="s">
        <v>8</v>
      </c>
    </row>
    <row r="468" spans="1:24">
      <c r="A468" s="40" t="s">
        <v>7792</v>
      </c>
      <c r="B468" s="50">
        <v>840118784924</v>
      </c>
      <c r="C468" s="28" t="s">
        <v>7793</v>
      </c>
      <c r="D468">
        <v>52</v>
      </c>
      <c r="H468" s="51" t="s">
        <v>3677</v>
      </c>
      <c r="X468" s="32" t="s">
        <v>8</v>
      </c>
    </row>
    <row r="469" spans="1:24">
      <c r="A469" s="40" t="s">
        <v>7792</v>
      </c>
      <c r="B469" s="50">
        <v>840118784931</v>
      </c>
      <c r="C469" s="28" t="s">
        <v>7793</v>
      </c>
      <c r="D469">
        <v>52</v>
      </c>
      <c r="H469" s="51" t="s">
        <v>3678</v>
      </c>
      <c r="X469" s="32" t="s">
        <v>8</v>
      </c>
    </row>
    <row r="470" spans="1:24">
      <c r="A470" s="40" t="s">
        <v>7792</v>
      </c>
      <c r="B470" s="50">
        <v>840118784955</v>
      </c>
      <c r="C470" s="28" t="s">
        <v>7793</v>
      </c>
      <c r="D470">
        <v>56</v>
      </c>
      <c r="H470" s="51" t="s">
        <v>3679</v>
      </c>
      <c r="X470" s="32" t="s">
        <v>8</v>
      </c>
    </row>
    <row r="471" spans="1:24">
      <c r="A471" s="40" t="s">
        <v>7792</v>
      </c>
      <c r="B471" s="50">
        <v>840118784962</v>
      </c>
      <c r="C471" s="28" t="s">
        <v>7793</v>
      </c>
      <c r="D471">
        <v>42</v>
      </c>
      <c r="H471" s="51" t="s">
        <v>3680</v>
      </c>
      <c r="X471" s="32" t="s">
        <v>8</v>
      </c>
    </row>
    <row r="472" spans="1:24">
      <c r="A472" s="40" t="s">
        <v>7792</v>
      </c>
      <c r="B472" s="50">
        <v>840118784986</v>
      </c>
      <c r="C472" s="28" t="s">
        <v>7793</v>
      </c>
      <c r="D472">
        <v>56</v>
      </c>
      <c r="H472" s="51" t="s">
        <v>3681</v>
      </c>
      <c r="X472" s="32" t="s">
        <v>8</v>
      </c>
    </row>
    <row r="473" spans="1:24">
      <c r="A473" s="40" t="s">
        <v>7792</v>
      </c>
      <c r="B473" s="50">
        <v>840118784993</v>
      </c>
      <c r="C473" s="28" t="s">
        <v>7793</v>
      </c>
      <c r="D473">
        <v>28</v>
      </c>
      <c r="H473" s="51" t="s">
        <v>3682</v>
      </c>
      <c r="X473" s="32" t="s">
        <v>8</v>
      </c>
    </row>
    <row r="474" spans="1:24">
      <c r="A474" s="40" t="s">
        <v>7792</v>
      </c>
      <c r="B474" s="50">
        <v>840118785013</v>
      </c>
      <c r="C474" s="28" t="s">
        <v>7793</v>
      </c>
      <c r="D474">
        <v>36</v>
      </c>
      <c r="H474" s="51" t="s">
        <v>3683</v>
      </c>
      <c r="X474" s="32" t="s">
        <v>8</v>
      </c>
    </row>
    <row r="475" spans="1:24">
      <c r="A475" s="40" t="s">
        <v>7792</v>
      </c>
      <c r="B475" s="50">
        <v>840118785020</v>
      </c>
      <c r="C475" s="28" t="s">
        <v>7793</v>
      </c>
      <c r="D475">
        <v>69</v>
      </c>
      <c r="H475" s="51" t="s">
        <v>3684</v>
      </c>
      <c r="X475" s="32" t="s">
        <v>8</v>
      </c>
    </row>
    <row r="476" spans="1:24">
      <c r="A476" s="40" t="s">
        <v>7792</v>
      </c>
      <c r="B476" s="50">
        <v>840118785075</v>
      </c>
      <c r="C476" s="28" t="s">
        <v>7793</v>
      </c>
      <c r="D476">
        <v>21</v>
      </c>
      <c r="H476" s="51" t="s">
        <v>3685</v>
      </c>
      <c r="X476" s="32" t="s">
        <v>8</v>
      </c>
    </row>
    <row r="477" spans="1:24">
      <c r="A477" s="40" t="s">
        <v>7792</v>
      </c>
      <c r="B477" s="50">
        <v>840118785082</v>
      </c>
      <c r="C477" s="28" t="s">
        <v>7793</v>
      </c>
      <c r="D477">
        <v>26</v>
      </c>
      <c r="H477" s="51" t="s">
        <v>3686</v>
      </c>
      <c r="X477" s="32" t="s">
        <v>8</v>
      </c>
    </row>
    <row r="478" spans="1:24">
      <c r="A478" s="40" t="s">
        <v>7792</v>
      </c>
      <c r="B478" s="50">
        <v>840118785105</v>
      </c>
      <c r="C478" s="28" t="s">
        <v>7793</v>
      </c>
      <c r="D478">
        <v>1</v>
      </c>
      <c r="H478" s="51" t="s">
        <v>3687</v>
      </c>
      <c r="X478" s="32" t="s">
        <v>8</v>
      </c>
    </row>
    <row r="479" spans="1:24">
      <c r="A479" s="40" t="s">
        <v>7792</v>
      </c>
      <c r="B479" s="50">
        <v>840118785112</v>
      </c>
      <c r="C479" s="28" t="s">
        <v>7793</v>
      </c>
      <c r="D479">
        <v>0</v>
      </c>
      <c r="H479" s="51" t="s">
        <v>3688</v>
      </c>
      <c r="X479" s="32" t="s">
        <v>8</v>
      </c>
    </row>
    <row r="480" spans="1:24">
      <c r="A480" s="40" t="s">
        <v>7792</v>
      </c>
      <c r="B480" s="50">
        <v>840118785136</v>
      </c>
      <c r="C480" s="28" t="s">
        <v>7793</v>
      </c>
      <c r="D480">
        <v>0</v>
      </c>
      <c r="H480" s="51" t="s">
        <v>3689</v>
      </c>
      <c r="X480" s="32" t="s">
        <v>8</v>
      </c>
    </row>
    <row r="481" spans="1:24">
      <c r="A481" s="40" t="s">
        <v>7792</v>
      </c>
      <c r="B481" s="50">
        <v>840118785143</v>
      </c>
      <c r="C481" s="28" t="s">
        <v>7793</v>
      </c>
      <c r="D481">
        <v>1</v>
      </c>
      <c r="H481" s="51" t="s">
        <v>3690</v>
      </c>
      <c r="X481" s="32" t="s">
        <v>8</v>
      </c>
    </row>
    <row r="482" spans="1:24">
      <c r="A482" s="25" t="s">
        <v>7792</v>
      </c>
      <c r="B482" s="21">
        <v>680487135275</v>
      </c>
      <c r="C482" s="26" t="s">
        <v>7793</v>
      </c>
      <c r="D482">
        <v>49</v>
      </c>
      <c r="H482" s="20" t="s">
        <v>3757</v>
      </c>
      <c r="I482" s="37"/>
      <c r="W482" s="37"/>
      <c r="X482" s="26" t="s">
        <v>8</v>
      </c>
    </row>
    <row r="483" spans="1:24">
      <c r="A483" s="25" t="s">
        <v>7792</v>
      </c>
      <c r="B483" s="21">
        <v>680487135305</v>
      </c>
      <c r="C483" s="26" t="s">
        <v>7793</v>
      </c>
      <c r="D483">
        <v>76</v>
      </c>
      <c r="H483" s="20" t="s">
        <v>3758</v>
      </c>
      <c r="I483" s="37"/>
      <c r="W483" s="37"/>
      <c r="X483" s="26" t="s">
        <v>8</v>
      </c>
    </row>
    <row r="484" spans="1:24">
      <c r="A484" s="25" t="s">
        <v>7792</v>
      </c>
      <c r="B484" s="21">
        <v>680487135329</v>
      </c>
      <c r="C484" s="26" t="s">
        <v>7793</v>
      </c>
      <c r="D484">
        <v>64</v>
      </c>
      <c r="H484" s="20" t="s">
        <v>3759</v>
      </c>
      <c r="I484" s="37"/>
      <c r="W484" s="37"/>
      <c r="X484" s="26" t="s">
        <v>8</v>
      </c>
    </row>
    <row r="485" spans="1:24">
      <c r="A485" s="25" t="s">
        <v>7792</v>
      </c>
      <c r="B485" s="21">
        <v>680487135336</v>
      </c>
      <c r="C485" s="26" t="s">
        <v>7793</v>
      </c>
      <c r="D485">
        <v>341</v>
      </c>
      <c r="H485" s="20" t="s">
        <v>3760</v>
      </c>
      <c r="I485" s="37"/>
      <c r="W485" s="37"/>
      <c r="X485" s="26" t="s">
        <v>8</v>
      </c>
    </row>
    <row r="486" spans="1:24">
      <c r="A486" s="25" t="s">
        <v>7792</v>
      </c>
      <c r="B486" s="21">
        <v>680487135350</v>
      </c>
      <c r="C486" s="26" t="s">
        <v>7793</v>
      </c>
      <c r="D486">
        <v>121</v>
      </c>
      <c r="H486" s="20" t="s">
        <v>3761</v>
      </c>
      <c r="I486" s="37"/>
      <c r="W486" s="37"/>
      <c r="X486" s="26" t="s">
        <v>8</v>
      </c>
    </row>
    <row r="487" spans="1:24">
      <c r="A487" s="25" t="s">
        <v>7792</v>
      </c>
      <c r="B487" s="21">
        <v>680487135374</v>
      </c>
      <c r="C487" s="26" t="s">
        <v>7793</v>
      </c>
      <c r="D487">
        <v>95</v>
      </c>
      <c r="H487" s="20" t="s">
        <v>3762</v>
      </c>
      <c r="I487" s="37"/>
      <c r="W487" s="37"/>
      <c r="X487" s="26" t="s">
        <v>8</v>
      </c>
    </row>
    <row r="488" spans="1:24">
      <c r="A488" s="25" t="s">
        <v>7792</v>
      </c>
      <c r="B488" s="21">
        <v>680487135398</v>
      </c>
      <c r="C488" s="26" t="s">
        <v>7793</v>
      </c>
      <c r="D488">
        <v>171</v>
      </c>
      <c r="H488" s="20" t="s">
        <v>3763</v>
      </c>
      <c r="I488" s="37"/>
      <c r="W488" s="37"/>
      <c r="X488" s="26" t="s">
        <v>8</v>
      </c>
    </row>
    <row r="489" spans="1:24">
      <c r="A489" s="25" t="s">
        <v>7792</v>
      </c>
      <c r="B489" s="21">
        <v>680487135411</v>
      </c>
      <c r="C489" s="26" t="s">
        <v>7793</v>
      </c>
      <c r="D489">
        <v>87</v>
      </c>
      <c r="H489" s="20" t="s">
        <v>3764</v>
      </c>
      <c r="I489" s="37"/>
      <c r="W489" s="37"/>
      <c r="X489" s="26" t="s">
        <v>8</v>
      </c>
    </row>
    <row r="490" spans="1:24">
      <c r="A490" s="25" t="s">
        <v>7792</v>
      </c>
      <c r="B490" s="21">
        <v>680487135435</v>
      </c>
      <c r="C490" s="26" t="s">
        <v>7793</v>
      </c>
      <c r="D490">
        <v>231</v>
      </c>
      <c r="H490" s="20" t="s">
        <v>3765</v>
      </c>
      <c r="I490" s="37"/>
      <c r="W490" s="37"/>
      <c r="X490" s="26" t="s">
        <v>8</v>
      </c>
    </row>
    <row r="491" spans="1:24">
      <c r="A491" s="25" t="s">
        <v>7792</v>
      </c>
      <c r="B491" s="21">
        <v>680487165807</v>
      </c>
      <c r="C491" s="26" t="s">
        <v>7793</v>
      </c>
      <c r="D491">
        <v>236</v>
      </c>
      <c r="H491" s="20" t="s">
        <v>3766</v>
      </c>
      <c r="I491" s="37"/>
      <c r="W491" s="37"/>
      <c r="X491" s="26" t="s">
        <v>8</v>
      </c>
    </row>
    <row r="492" spans="1:24">
      <c r="A492" s="25" t="s">
        <v>7792</v>
      </c>
      <c r="B492" s="21">
        <v>680487135459</v>
      </c>
      <c r="C492" s="26" t="s">
        <v>7793</v>
      </c>
      <c r="D492">
        <v>103</v>
      </c>
      <c r="H492" s="20" t="s">
        <v>3767</v>
      </c>
      <c r="I492" s="37"/>
      <c r="W492" s="37"/>
      <c r="X492" s="26" t="s">
        <v>8</v>
      </c>
    </row>
    <row r="493" spans="1:24">
      <c r="A493" s="25" t="s">
        <v>7792</v>
      </c>
      <c r="B493" s="21">
        <v>680487135473</v>
      </c>
      <c r="C493" s="26" t="s">
        <v>7793</v>
      </c>
      <c r="D493">
        <v>131</v>
      </c>
      <c r="H493" s="20" t="s">
        <v>3768</v>
      </c>
      <c r="I493" s="37"/>
      <c r="W493" s="37"/>
      <c r="X493" s="26" t="s">
        <v>8</v>
      </c>
    </row>
    <row r="494" spans="1:24">
      <c r="A494" s="25" t="s">
        <v>7792</v>
      </c>
      <c r="B494" s="21">
        <v>680487135497</v>
      </c>
      <c r="C494" s="26" t="s">
        <v>7793</v>
      </c>
      <c r="D494">
        <v>99</v>
      </c>
      <c r="H494" s="20" t="s">
        <v>3769</v>
      </c>
      <c r="I494" s="37"/>
      <c r="W494" s="37"/>
      <c r="X494" s="26" t="s">
        <v>8</v>
      </c>
    </row>
    <row r="495" spans="1:24">
      <c r="A495" s="25" t="s">
        <v>7792</v>
      </c>
      <c r="B495" s="21">
        <v>680487135510</v>
      </c>
      <c r="C495" s="26" t="s">
        <v>7793</v>
      </c>
      <c r="D495">
        <v>35</v>
      </c>
      <c r="H495" s="20" t="s">
        <v>3770</v>
      </c>
      <c r="I495" s="37"/>
      <c r="W495" s="37"/>
      <c r="X495" s="26" t="s">
        <v>8</v>
      </c>
    </row>
    <row r="496" spans="1:24">
      <c r="A496" s="25" t="s">
        <v>7792</v>
      </c>
      <c r="B496" s="21">
        <v>680487135534</v>
      </c>
      <c r="C496" s="26" t="s">
        <v>7793</v>
      </c>
      <c r="D496">
        <v>70</v>
      </c>
      <c r="H496" s="20" t="s">
        <v>3771</v>
      </c>
      <c r="I496" s="37"/>
      <c r="W496" s="37"/>
      <c r="X496" s="26" t="s">
        <v>8</v>
      </c>
    </row>
    <row r="497" spans="1:24">
      <c r="A497" s="25" t="s">
        <v>7792</v>
      </c>
      <c r="B497" s="21">
        <v>680487135558</v>
      </c>
      <c r="C497" s="26" t="s">
        <v>7793</v>
      </c>
      <c r="D497">
        <v>56</v>
      </c>
      <c r="H497" s="20" t="s">
        <v>3772</v>
      </c>
      <c r="I497" s="37"/>
      <c r="W497" s="37"/>
      <c r="X497" s="26" t="s">
        <v>8</v>
      </c>
    </row>
    <row r="498" spans="1:24">
      <c r="A498" s="25" t="s">
        <v>7792</v>
      </c>
      <c r="B498" s="21">
        <v>680487135572</v>
      </c>
      <c r="C498" s="26" t="s">
        <v>7793</v>
      </c>
      <c r="D498">
        <v>227</v>
      </c>
      <c r="H498" s="20" t="s">
        <v>3773</v>
      </c>
      <c r="I498" s="37"/>
      <c r="W498" s="37"/>
      <c r="X498" s="26" t="s">
        <v>8</v>
      </c>
    </row>
    <row r="499" spans="1:24">
      <c r="A499" s="40" t="s">
        <v>7792</v>
      </c>
      <c r="B499" s="21">
        <v>680487167450</v>
      </c>
      <c r="C499" s="28" t="s">
        <v>7793</v>
      </c>
      <c r="D499">
        <v>153</v>
      </c>
      <c r="H499" s="20" t="s">
        <v>3774</v>
      </c>
      <c r="X499" s="32" t="s">
        <v>8</v>
      </c>
    </row>
    <row r="500" spans="1:24">
      <c r="A500" s="25" t="s">
        <v>7792</v>
      </c>
      <c r="B500" s="21">
        <v>680487135596</v>
      </c>
      <c r="C500" s="26" t="s">
        <v>7793</v>
      </c>
      <c r="D500">
        <v>96</v>
      </c>
      <c r="H500" s="20" t="s">
        <v>3775</v>
      </c>
      <c r="I500" s="37"/>
      <c r="W500" s="37"/>
      <c r="X500" s="26" t="s">
        <v>8</v>
      </c>
    </row>
    <row r="501" spans="1:24">
      <c r="A501" s="25" t="s">
        <v>7792</v>
      </c>
      <c r="B501" s="21">
        <v>680487135619</v>
      </c>
      <c r="C501" s="26" t="s">
        <v>7793</v>
      </c>
      <c r="D501">
        <v>116</v>
      </c>
      <c r="H501" s="20" t="s">
        <v>3776</v>
      </c>
      <c r="I501" s="37"/>
      <c r="W501" s="37"/>
      <c r="X501" s="26" t="s">
        <v>8</v>
      </c>
    </row>
    <row r="502" spans="1:24">
      <c r="A502" s="25" t="s">
        <v>7792</v>
      </c>
      <c r="B502" s="21">
        <v>680487135633</v>
      </c>
      <c r="C502" s="26" t="s">
        <v>7793</v>
      </c>
      <c r="D502">
        <v>63</v>
      </c>
      <c r="H502" s="20" t="s">
        <v>3777</v>
      </c>
      <c r="I502" s="37"/>
      <c r="W502" s="37"/>
      <c r="X502" s="26" t="s">
        <v>8</v>
      </c>
    </row>
    <row r="503" spans="1:24">
      <c r="A503" s="25" t="s">
        <v>7792</v>
      </c>
      <c r="B503" s="21">
        <v>680487135657</v>
      </c>
      <c r="C503" s="26" t="s">
        <v>7793</v>
      </c>
      <c r="D503">
        <v>114</v>
      </c>
      <c r="H503" s="20" t="s">
        <v>3778</v>
      </c>
      <c r="I503" s="37"/>
      <c r="W503" s="37"/>
      <c r="X503" s="26" t="s">
        <v>8</v>
      </c>
    </row>
    <row r="504" spans="1:24">
      <c r="A504" s="40" t="s">
        <v>7792</v>
      </c>
      <c r="B504" s="21">
        <v>680487167436</v>
      </c>
      <c r="C504" s="28" t="s">
        <v>7793</v>
      </c>
      <c r="D504">
        <v>88</v>
      </c>
      <c r="H504" s="20" t="s">
        <v>3779</v>
      </c>
      <c r="X504" s="32" t="s">
        <v>8</v>
      </c>
    </row>
    <row r="505" spans="1:24">
      <c r="A505" s="25" t="s">
        <v>7792</v>
      </c>
      <c r="B505" s="21">
        <v>680487135671</v>
      </c>
      <c r="C505" s="26" t="s">
        <v>7793</v>
      </c>
      <c r="D505">
        <v>76</v>
      </c>
      <c r="H505" s="20" t="s">
        <v>3780</v>
      </c>
      <c r="I505" s="37"/>
      <c r="W505" s="37"/>
      <c r="X505" s="26" t="s">
        <v>8</v>
      </c>
    </row>
    <row r="506" spans="1:24">
      <c r="A506" s="25" t="s">
        <v>7792</v>
      </c>
      <c r="B506" s="21">
        <v>680487165821</v>
      </c>
      <c r="C506" s="26" t="s">
        <v>7793</v>
      </c>
      <c r="D506">
        <v>132</v>
      </c>
      <c r="H506" s="20" t="s">
        <v>3781</v>
      </c>
      <c r="I506" s="37"/>
      <c r="W506" s="37"/>
      <c r="X506" s="26" t="s">
        <v>8</v>
      </c>
    </row>
    <row r="507" spans="1:24">
      <c r="A507" s="25" t="s">
        <v>7792</v>
      </c>
      <c r="B507" s="21">
        <v>680487135695</v>
      </c>
      <c r="C507" s="26" t="s">
        <v>7793</v>
      </c>
      <c r="D507">
        <v>141</v>
      </c>
      <c r="H507" s="20" t="s">
        <v>3782</v>
      </c>
      <c r="I507" s="37"/>
      <c r="W507" s="37"/>
      <c r="X507" s="26" t="s">
        <v>8</v>
      </c>
    </row>
    <row r="508" spans="1:24">
      <c r="A508" s="40" t="s">
        <v>7792</v>
      </c>
      <c r="B508" s="21">
        <v>680487167450</v>
      </c>
      <c r="C508" s="28" t="s">
        <v>7793</v>
      </c>
      <c r="D508">
        <v>190</v>
      </c>
      <c r="H508" s="20" t="s">
        <v>3783</v>
      </c>
      <c r="X508" s="32" t="s">
        <v>8</v>
      </c>
    </row>
    <row r="509" spans="1:24">
      <c r="A509" s="25" t="s">
        <v>7792</v>
      </c>
      <c r="B509" s="21">
        <v>680487135718</v>
      </c>
      <c r="C509" s="26" t="s">
        <v>7793</v>
      </c>
      <c r="D509">
        <v>148</v>
      </c>
      <c r="H509" s="20" t="s">
        <v>3784</v>
      </c>
      <c r="I509" s="37"/>
      <c r="W509" s="37"/>
      <c r="X509" s="26" t="s">
        <v>8</v>
      </c>
    </row>
    <row r="510" spans="1:24">
      <c r="A510" s="25" t="s">
        <v>7792</v>
      </c>
      <c r="B510" s="21">
        <v>680487135732</v>
      </c>
      <c r="C510" s="26" t="s">
        <v>7793</v>
      </c>
      <c r="D510">
        <v>46</v>
      </c>
      <c r="H510" s="20" t="s">
        <v>3785</v>
      </c>
      <c r="I510" s="37"/>
      <c r="W510" s="37"/>
      <c r="X510" s="26" t="s">
        <v>8</v>
      </c>
    </row>
    <row r="511" spans="1:24">
      <c r="A511" s="25" t="s">
        <v>7792</v>
      </c>
      <c r="B511" s="21">
        <v>680487135756</v>
      </c>
      <c r="C511" s="26" t="s">
        <v>7793</v>
      </c>
      <c r="D511">
        <v>217</v>
      </c>
      <c r="H511" s="20" t="s">
        <v>3786</v>
      </c>
      <c r="I511" s="37"/>
      <c r="W511" s="37"/>
      <c r="X511" s="26" t="s">
        <v>8</v>
      </c>
    </row>
    <row r="512" spans="1:24">
      <c r="A512" s="25" t="s">
        <v>7792</v>
      </c>
      <c r="B512" s="21">
        <v>680487135770</v>
      </c>
      <c r="C512" s="26" t="s">
        <v>7793</v>
      </c>
      <c r="D512">
        <v>59</v>
      </c>
      <c r="H512" s="20" t="s">
        <v>3787</v>
      </c>
      <c r="I512" s="37"/>
      <c r="W512" s="37"/>
      <c r="X512" s="26" t="s">
        <v>8</v>
      </c>
    </row>
    <row r="513" spans="1:24">
      <c r="A513" s="40" t="s">
        <v>7792</v>
      </c>
      <c r="B513" s="21">
        <v>680487183344</v>
      </c>
      <c r="C513" s="28" t="s">
        <v>7793</v>
      </c>
      <c r="D513">
        <v>0</v>
      </c>
      <c r="H513" s="20" t="s">
        <v>5422</v>
      </c>
      <c r="I513" s="81"/>
      <c r="X513" s="32" t="s">
        <v>8</v>
      </c>
    </row>
    <row r="514" spans="1:24">
      <c r="A514" s="25" t="s">
        <v>7792</v>
      </c>
      <c r="B514" s="21">
        <v>680487135794</v>
      </c>
      <c r="C514" s="26" t="s">
        <v>7793</v>
      </c>
      <c r="D514">
        <v>134</v>
      </c>
      <c r="H514" s="20" t="s">
        <v>3788</v>
      </c>
      <c r="I514" s="37"/>
      <c r="W514" s="37"/>
      <c r="X514" s="26" t="s">
        <v>8</v>
      </c>
    </row>
    <row r="515" spans="1:24">
      <c r="A515" s="40" t="s">
        <v>7792</v>
      </c>
      <c r="B515" s="21">
        <v>680487183368</v>
      </c>
      <c r="C515" s="28" t="s">
        <v>7793</v>
      </c>
      <c r="D515">
        <v>205</v>
      </c>
      <c r="H515" s="20" t="s">
        <v>3789</v>
      </c>
      <c r="I515" s="81"/>
      <c r="X515" s="32" t="s">
        <v>8</v>
      </c>
    </row>
    <row r="516" spans="1:24">
      <c r="A516" s="25" t="s">
        <v>7792</v>
      </c>
      <c r="B516" s="21">
        <v>680487135817</v>
      </c>
      <c r="C516" s="26" t="s">
        <v>7793</v>
      </c>
      <c r="D516">
        <v>144</v>
      </c>
      <c r="H516" s="20" t="s">
        <v>3790</v>
      </c>
      <c r="I516" s="37"/>
      <c r="W516" s="37"/>
      <c r="X516" s="26" t="s">
        <v>8</v>
      </c>
    </row>
    <row r="517" spans="1:24">
      <c r="A517" s="25" t="s">
        <v>7792</v>
      </c>
      <c r="B517" s="21">
        <v>680487135831</v>
      </c>
      <c r="C517" s="26" t="s">
        <v>7793</v>
      </c>
      <c r="D517">
        <v>131</v>
      </c>
      <c r="H517" s="20" t="s">
        <v>3791</v>
      </c>
      <c r="I517" s="37"/>
      <c r="W517" s="37"/>
      <c r="X517" s="26" t="s">
        <v>8</v>
      </c>
    </row>
    <row r="518" spans="1:24">
      <c r="A518" s="25" t="s">
        <v>7792</v>
      </c>
      <c r="B518" s="21">
        <v>680487135855</v>
      </c>
      <c r="C518" s="26" t="s">
        <v>7793</v>
      </c>
      <c r="D518">
        <v>159</v>
      </c>
      <c r="H518" s="20" t="s">
        <v>3792</v>
      </c>
      <c r="I518" s="37"/>
      <c r="W518" s="37"/>
      <c r="X518" s="26" t="s">
        <v>8</v>
      </c>
    </row>
    <row r="519" spans="1:24">
      <c r="A519" s="25" t="s">
        <v>7792</v>
      </c>
      <c r="B519" s="21">
        <v>680487135879</v>
      </c>
      <c r="C519" s="26" t="s">
        <v>7793</v>
      </c>
      <c r="D519">
        <v>135</v>
      </c>
      <c r="H519" s="20" t="s">
        <v>3793</v>
      </c>
      <c r="I519" s="37"/>
      <c r="W519" s="37"/>
      <c r="X519" s="26" t="s">
        <v>8</v>
      </c>
    </row>
    <row r="520" spans="1:24">
      <c r="A520" s="25" t="s">
        <v>7792</v>
      </c>
      <c r="B520" s="21">
        <v>680487135282</v>
      </c>
      <c r="C520" s="26" t="s">
        <v>7793</v>
      </c>
      <c r="D520">
        <v>76</v>
      </c>
      <c r="H520" s="20" t="s">
        <v>3795</v>
      </c>
      <c r="I520" s="37"/>
      <c r="W520" s="37"/>
      <c r="X520" s="26" t="s">
        <v>8</v>
      </c>
    </row>
    <row r="521" spans="1:24">
      <c r="A521" s="25" t="s">
        <v>7792</v>
      </c>
      <c r="B521" s="21">
        <v>680487135299</v>
      </c>
      <c r="C521" s="26" t="s">
        <v>7793</v>
      </c>
      <c r="D521">
        <v>57</v>
      </c>
      <c r="H521" s="20" t="s">
        <v>3796</v>
      </c>
      <c r="I521" s="37"/>
      <c r="W521" s="37"/>
      <c r="X521" s="26" t="s">
        <v>8</v>
      </c>
    </row>
    <row r="522" spans="1:24">
      <c r="A522" s="25" t="s">
        <v>7792</v>
      </c>
      <c r="B522" s="21">
        <v>680487135312</v>
      </c>
      <c r="C522" s="26" t="s">
        <v>7793</v>
      </c>
      <c r="D522">
        <v>96</v>
      </c>
      <c r="H522" s="20" t="s">
        <v>3797</v>
      </c>
      <c r="I522" s="37"/>
      <c r="W522" s="37"/>
      <c r="X522" s="26" t="s">
        <v>8</v>
      </c>
    </row>
    <row r="523" spans="1:24">
      <c r="A523" s="25" t="s">
        <v>7792</v>
      </c>
      <c r="B523" s="21">
        <v>680487135343</v>
      </c>
      <c r="C523" s="26" t="s">
        <v>7793</v>
      </c>
      <c r="D523">
        <v>737</v>
      </c>
      <c r="H523" s="20" t="s">
        <v>3798</v>
      </c>
      <c r="I523" s="37"/>
      <c r="W523" s="37"/>
      <c r="X523" s="26" t="s">
        <v>8</v>
      </c>
    </row>
    <row r="524" spans="1:24">
      <c r="A524" s="25" t="s">
        <v>7792</v>
      </c>
      <c r="B524" s="21">
        <v>680487135367</v>
      </c>
      <c r="C524" s="26" t="s">
        <v>7793</v>
      </c>
      <c r="D524">
        <v>179</v>
      </c>
      <c r="H524" s="20" t="s">
        <v>3800</v>
      </c>
      <c r="I524" s="37"/>
      <c r="W524" s="37"/>
      <c r="X524" s="26" t="s">
        <v>8</v>
      </c>
    </row>
    <row r="525" spans="1:24">
      <c r="A525" s="25" t="s">
        <v>7792</v>
      </c>
      <c r="B525" s="21">
        <v>680487135381</v>
      </c>
      <c r="C525" s="26" t="s">
        <v>7793</v>
      </c>
      <c r="D525">
        <v>141</v>
      </c>
      <c r="H525" s="20" t="s">
        <v>3801</v>
      </c>
      <c r="I525" s="37"/>
      <c r="W525" s="37"/>
      <c r="X525" s="26" t="s">
        <v>8</v>
      </c>
    </row>
    <row r="526" spans="1:24">
      <c r="A526" s="25" t="s">
        <v>7792</v>
      </c>
      <c r="B526" s="21">
        <v>680487135404</v>
      </c>
      <c r="C526" s="26" t="s">
        <v>7793</v>
      </c>
      <c r="D526">
        <v>173</v>
      </c>
      <c r="H526" s="20" t="s">
        <v>3802</v>
      </c>
      <c r="I526" s="37"/>
      <c r="W526" s="37"/>
      <c r="X526" s="26" t="s">
        <v>8</v>
      </c>
    </row>
    <row r="527" spans="1:24">
      <c r="A527" s="25" t="s">
        <v>7792</v>
      </c>
      <c r="B527" s="21">
        <v>680487135428</v>
      </c>
      <c r="C527" s="26" t="s">
        <v>7793</v>
      </c>
      <c r="D527">
        <v>119</v>
      </c>
      <c r="H527" s="20" t="s">
        <v>3803</v>
      </c>
      <c r="I527" s="37"/>
      <c r="W527" s="37"/>
      <c r="X527" s="26" t="s">
        <v>8</v>
      </c>
    </row>
    <row r="528" spans="1:24">
      <c r="A528" s="25" t="s">
        <v>7792</v>
      </c>
      <c r="B528" s="21">
        <v>680487135442</v>
      </c>
      <c r="C528" s="26" t="s">
        <v>7793</v>
      </c>
      <c r="D528">
        <v>342</v>
      </c>
      <c r="H528" s="20" t="s">
        <v>3804</v>
      </c>
      <c r="I528" s="37"/>
      <c r="W528" s="37"/>
      <c r="X528" s="26" t="s">
        <v>8</v>
      </c>
    </row>
    <row r="529" spans="1:24">
      <c r="A529" s="25" t="s">
        <v>7792</v>
      </c>
      <c r="B529" s="21">
        <v>680487165814</v>
      </c>
      <c r="C529" s="26" t="s">
        <v>7793</v>
      </c>
      <c r="D529">
        <v>385</v>
      </c>
      <c r="H529" s="20" t="s">
        <v>3805</v>
      </c>
      <c r="I529" s="37"/>
      <c r="W529" s="37"/>
      <c r="X529" s="26" t="s">
        <v>8</v>
      </c>
    </row>
    <row r="530" spans="1:24">
      <c r="A530" s="25" t="s">
        <v>7792</v>
      </c>
      <c r="B530" s="21">
        <v>680487135466</v>
      </c>
      <c r="C530" s="26" t="s">
        <v>7793</v>
      </c>
      <c r="D530">
        <v>171</v>
      </c>
      <c r="H530" s="20" t="s">
        <v>3807</v>
      </c>
      <c r="I530" s="37"/>
      <c r="W530" s="37"/>
      <c r="X530" s="26" t="s">
        <v>8</v>
      </c>
    </row>
    <row r="531" spans="1:24">
      <c r="A531" s="25" t="s">
        <v>7792</v>
      </c>
      <c r="B531" s="21">
        <v>680487135480</v>
      </c>
      <c r="C531" s="26" t="s">
        <v>7793</v>
      </c>
      <c r="D531">
        <v>118</v>
      </c>
      <c r="H531" s="20" t="s">
        <v>3808</v>
      </c>
      <c r="I531" s="37"/>
      <c r="W531" s="37"/>
      <c r="X531" s="26" t="s">
        <v>8</v>
      </c>
    </row>
    <row r="532" spans="1:24">
      <c r="A532" s="25" t="s">
        <v>7792</v>
      </c>
      <c r="B532" s="21">
        <v>680487135503</v>
      </c>
      <c r="C532" s="26" t="s">
        <v>7793</v>
      </c>
      <c r="D532">
        <v>124</v>
      </c>
      <c r="H532" s="20" t="s">
        <v>3809</v>
      </c>
      <c r="I532" s="37"/>
      <c r="W532" s="37"/>
      <c r="X532" s="26" t="s">
        <v>8</v>
      </c>
    </row>
    <row r="533" spans="1:24">
      <c r="A533" s="25" t="s">
        <v>7792</v>
      </c>
      <c r="B533" s="21">
        <v>680487135527</v>
      </c>
      <c r="C533" s="26" t="s">
        <v>7793</v>
      </c>
      <c r="D533">
        <v>65</v>
      </c>
      <c r="H533" s="20" t="s">
        <v>3810</v>
      </c>
      <c r="I533" s="37"/>
      <c r="W533" s="37"/>
      <c r="X533" s="26" t="s">
        <v>8</v>
      </c>
    </row>
    <row r="534" spans="1:24">
      <c r="A534" s="25" t="s">
        <v>7792</v>
      </c>
      <c r="B534" s="21">
        <v>680487135541</v>
      </c>
      <c r="C534" s="26" t="s">
        <v>7793</v>
      </c>
      <c r="D534">
        <v>44</v>
      </c>
      <c r="H534" s="20" t="s">
        <v>3811</v>
      </c>
      <c r="I534" s="37"/>
      <c r="W534" s="37"/>
      <c r="X534" s="26" t="s">
        <v>8</v>
      </c>
    </row>
    <row r="535" spans="1:24">
      <c r="A535" s="25" t="s">
        <v>7792</v>
      </c>
      <c r="B535" s="21">
        <v>680487135565</v>
      </c>
      <c r="C535" s="26" t="s">
        <v>7793</v>
      </c>
      <c r="D535">
        <v>39</v>
      </c>
      <c r="H535" s="20" t="s">
        <v>3812</v>
      </c>
      <c r="I535" s="37"/>
      <c r="W535" s="37"/>
      <c r="X535" s="26" t="s">
        <v>8</v>
      </c>
    </row>
    <row r="536" spans="1:24">
      <c r="A536" s="25" t="s">
        <v>7792</v>
      </c>
      <c r="B536" s="21">
        <v>680487135589</v>
      </c>
      <c r="C536" s="26" t="s">
        <v>7793</v>
      </c>
      <c r="D536">
        <v>88</v>
      </c>
      <c r="H536" s="20" t="s">
        <v>3813</v>
      </c>
      <c r="I536" s="37"/>
      <c r="W536" s="37"/>
      <c r="X536" s="26" t="s">
        <v>8</v>
      </c>
    </row>
    <row r="537" spans="1:24">
      <c r="A537" s="40" t="s">
        <v>7792</v>
      </c>
      <c r="B537" s="21">
        <v>680487167467</v>
      </c>
      <c r="C537" s="28" t="s">
        <v>7793</v>
      </c>
      <c r="D537">
        <v>385</v>
      </c>
      <c r="H537" s="20" t="s">
        <v>3814</v>
      </c>
      <c r="X537" s="32" t="s">
        <v>8</v>
      </c>
    </row>
    <row r="538" spans="1:24">
      <c r="A538" s="25" t="s">
        <v>7792</v>
      </c>
      <c r="B538" s="21">
        <v>680487135602</v>
      </c>
      <c r="C538" s="26" t="s">
        <v>7793</v>
      </c>
      <c r="D538">
        <v>91</v>
      </c>
      <c r="H538" s="20" t="s">
        <v>3815</v>
      </c>
      <c r="I538" s="37"/>
      <c r="W538" s="37"/>
      <c r="X538" s="26" t="s">
        <v>8</v>
      </c>
    </row>
    <row r="539" spans="1:24">
      <c r="A539" s="25" t="s">
        <v>7792</v>
      </c>
      <c r="B539" s="21">
        <v>680487135626</v>
      </c>
      <c r="C539" s="26" t="s">
        <v>7793</v>
      </c>
      <c r="D539">
        <v>132</v>
      </c>
      <c r="H539" s="20" t="s">
        <v>3816</v>
      </c>
      <c r="I539" s="37"/>
      <c r="W539" s="37"/>
      <c r="X539" s="26" t="s">
        <v>8</v>
      </c>
    </row>
    <row r="540" spans="1:24">
      <c r="A540" s="25" t="s">
        <v>7792</v>
      </c>
      <c r="B540" s="21">
        <v>680487135640</v>
      </c>
      <c r="C540" s="26" t="s">
        <v>7793</v>
      </c>
      <c r="D540">
        <v>93</v>
      </c>
      <c r="H540" s="20" t="s">
        <v>3817</v>
      </c>
      <c r="I540" s="37"/>
      <c r="W540" s="37"/>
      <c r="X540" s="26" t="s">
        <v>8</v>
      </c>
    </row>
    <row r="541" spans="1:24">
      <c r="A541" s="25" t="s">
        <v>7792</v>
      </c>
      <c r="B541" s="21">
        <v>680487135664</v>
      </c>
      <c r="C541" s="26" t="s">
        <v>7793</v>
      </c>
      <c r="D541">
        <v>113</v>
      </c>
      <c r="H541" s="20" t="s">
        <v>3818</v>
      </c>
      <c r="I541" s="37"/>
      <c r="W541" s="37"/>
      <c r="X541" s="26" t="s">
        <v>8</v>
      </c>
    </row>
    <row r="542" spans="1:24">
      <c r="A542" s="40" t="s">
        <v>7792</v>
      </c>
      <c r="B542" s="21">
        <v>680487167443</v>
      </c>
      <c r="C542" s="28" t="s">
        <v>7793</v>
      </c>
      <c r="D542">
        <v>51</v>
      </c>
      <c r="H542" s="20" t="s">
        <v>3819</v>
      </c>
      <c r="X542" s="32" t="s">
        <v>8</v>
      </c>
    </row>
    <row r="543" spans="1:24">
      <c r="A543" s="25" t="s">
        <v>7792</v>
      </c>
      <c r="B543" s="21">
        <v>680487135688</v>
      </c>
      <c r="C543" s="26" t="s">
        <v>7793</v>
      </c>
      <c r="D543">
        <v>117</v>
      </c>
      <c r="H543" s="20" t="s">
        <v>3820</v>
      </c>
      <c r="I543" s="37"/>
      <c r="W543" s="37"/>
      <c r="X543" s="26" t="s">
        <v>8</v>
      </c>
    </row>
    <row r="544" spans="1:24">
      <c r="A544" s="25" t="s">
        <v>7792</v>
      </c>
      <c r="B544" s="21">
        <v>680487165838</v>
      </c>
      <c r="C544" s="26" t="s">
        <v>7793</v>
      </c>
      <c r="D544">
        <v>212</v>
      </c>
      <c r="H544" s="20" t="s">
        <v>3821</v>
      </c>
      <c r="I544" s="37"/>
      <c r="W544" s="37"/>
      <c r="X544" s="26" t="s">
        <v>8</v>
      </c>
    </row>
    <row r="545" spans="1:24">
      <c r="A545" s="25" t="s">
        <v>7792</v>
      </c>
      <c r="B545" s="21">
        <v>680487135701</v>
      </c>
      <c r="C545" s="26" t="s">
        <v>7793</v>
      </c>
      <c r="D545">
        <v>274</v>
      </c>
      <c r="H545" s="20" t="s">
        <v>3822</v>
      </c>
      <c r="I545" s="37"/>
      <c r="W545" s="37"/>
      <c r="X545" s="26" t="s">
        <v>8</v>
      </c>
    </row>
    <row r="546" spans="1:24">
      <c r="A546" s="40" t="s">
        <v>7792</v>
      </c>
      <c r="B546" s="21">
        <v>680487167481</v>
      </c>
      <c r="C546" s="28" t="s">
        <v>7793</v>
      </c>
      <c r="D546">
        <v>97</v>
      </c>
      <c r="H546" s="20" t="s">
        <v>3823</v>
      </c>
      <c r="X546" s="32" t="s">
        <v>8</v>
      </c>
    </row>
    <row r="547" spans="1:24">
      <c r="A547" s="25" t="s">
        <v>7792</v>
      </c>
      <c r="B547" s="21">
        <v>680487135725</v>
      </c>
      <c r="C547" s="26" t="s">
        <v>7793</v>
      </c>
      <c r="D547">
        <v>174</v>
      </c>
      <c r="H547" s="20" t="s">
        <v>3825</v>
      </c>
      <c r="I547" s="37"/>
      <c r="W547" s="37"/>
      <c r="X547" s="26" t="s">
        <v>8</v>
      </c>
    </row>
    <row r="548" spans="1:24">
      <c r="A548" s="25" t="s">
        <v>7792</v>
      </c>
      <c r="B548" s="21">
        <v>680487135749</v>
      </c>
      <c r="C548" s="26" t="s">
        <v>7793</v>
      </c>
      <c r="D548">
        <v>18</v>
      </c>
      <c r="H548" s="20" t="s">
        <v>3827</v>
      </c>
      <c r="I548" s="37"/>
      <c r="W548" s="37"/>
      <c r="X548" s="26" t="s">
        <v>8</v>
      </c>
    </row>
    <row r="549" spans="1:24">
      <c r="A549" s="25" t="s">
        <v>7792</v>
      </c>
      <c r="B549" s="21">
        <v>680487135763</v>
      </c>
      <c r="C549" s="26" t="s">
        <v>7793</v>
      </c>
      <c r="D549">
        <v>226</v>
      </c>
      <c r="H549" s="20" t="s">
        <v>3828</v>
      </c>
      <c r="I549" s="37"/>
      <c r="W549" s="37"/>
      <c r="X549" s="26" t="s">
        <v>8</v>
      </c>
    </row>
    <row r="550" spans="1:24">
      <c r="A550" s="25" t="s">
        <v>7792</v>
      </c>
      <c r="B550" s="21">
        <v>680487135787</v>
      </c>
      <c r="C550" s="26" t="s">
        <v>7793</v>
      </c>
      <c r="D550">
        <v>161</v>
      </c>
      <c r="H550" s="20" t="s">
        <v>3832</v>
      </c>
      <c r="I550" s="37"/>
      <c r="W550" s="37"/>
      <c r="X550" s="26" t="s">
        <v>8</v>
      </c>
    </row>
    <row r="551" spans="1:24">
      <c r="A551" s="40" t="s">
        <v>7792</v>
      </c>
      <c r="B551" s="21">
        <v>680487183351</v>
      </c>
      <c r="C551" s="28" t="s">
        <v>7793</v>
      </c>
      <c r="D551">
        <v>0</v>
      </c>
      <c r="H551" s="20" t="s">
        <v>5423</v>
      </c>
      <c r="I551" s="81"/>
      <c r="X551" s="32" t="s">
        <v>8</v>
      </c>
    </row>
    <row r="552" spans="1:24">
      <c r="A552" s="25" t="s">
        <v>7792</v>
      </c>
      <c r="B552" s="21">
        <v>680487135800</v>
      </c>
      <c r="C552" s="26" t="s">
        <v>7793</v>
      </c>
      <c r="D552">
        <v>225</v>
      </c>
      <c r="H552" s="20" t="s">
        <v>3834</v>
      </c>
      <c r="I552" s="37"/>
      <c r="W552" s="37"/>
      <c r="X552" s="26" t="s">
        <v>8</v>
      </c>
    </row>
    <row r="553" spans="1:24">
      <c r="A553" s="40" t="s">
        <v>7792</v>
      </c>
      <c r="B553" s="21">
        <v>680487183375</v>
      </c>
      <c r="C553" s="28" t="s">
        <v>7793</v>
      </c>
      <c r="D553">
        <v>485</v>
      </c>
      <c r="H553" s="20" t="s">
        <v>3835</v>
      </c>
      <c r="I553" s="81"/>
      <c r="X553" s="32" t="s">
        <v>8</v>
      </c>
    </row>
    <row r="554" spans="1:24">
      <c r="A554" s="25" t="s">
        <v>7792</v>
      </c>
      <c r="B554" s="21">
        <v>680487135824</v>
      </c>
      <c r="C554" s="26" t="s">
        <v>7793</v>
      </c>
      <c r="D554">
        <v>58</v>
      </c>
      <c r="H554" s="20" t="s">
        <v>3837</v>
      </c>
      <c r="I554" s="37"/>
      <c r="W554" s="37"/>
      <c r="X554" s="26" t="s">
        <v>8</v>
      </c>
    </row>
    <row r="555" spans="1:24">
      <c r="A555" s="25" t="s">
        <v>7792</v>
      </c>
      <c r="B555" s="21">
        <v>680487135848</v>
      </c>
      <c r="C555" s="26" t="s">
        <v>7793</v>
      </c>
      <c r="D555">
        <v>124</v>
      </c>
      <c r="H555" s="20" t="s">
        <v>3840</v>
      </c>
      <c r="I555" s="37"/>
      <c r="W555" s="37"/>
      <c r="X555" s="26" t="s">
        <v>8</v>
      </c>
    </row>
    <row r="556" spans="1:24">
      <c r="A556" s="25" t="s">
        <v>7792</v>
      </c>
      <c r="B556" s="21">
        <v>680487135862</v>
      </c>
      <c r="C556" s="26" t="s">
        <v>7793</v>
      </c>
      <c r="D556">
        <v>167</v>
      </c>
      <c r="H556" s="20" t="s">
        <v>3841</v>
      </c>
      <c r="I556" s="37"/>
      <c r="W556" s="37"/>
      <c r="X556" s="26" t="s">
        <v>8</v>
      </c>
    </row>
    <row r="557" spans="1:24">
      <c r="A557" s="25" t="s">
        <v>7792</v>
      </c>
      <c r="B557" s="21">
        <v>680487135886</v>
      </c>
      <c r="C557" s="26" t="s">
        <v>7793</v>
      </c>
      <c r="D557">
        <v>162</v>
      </c>
      <c r="H557" s="20" t="s">
        <v>3842</v>
      </c>
      <c r="I557" s="37"/>
      <c r="W557" s="37"/>
      <c r="X557" s="26" t="s">
        <v>8</v>
      </c>
    </row>
    <row r="558" spans="1:24">
      <c r="A558" s="25" t="s">
        <v>7792</v>
      </c>
      <c r="B558" s="21">
        <v>680487057911</v>
      </c>
      <c r="C558" s="26" t="s">
        <v>7793</v>
      </c>
      <c r="D558">
        <v>0</v>
      </c>
      <c r="H558" s="20" t="s">
        <v>4087</v>
      </c>
      <c r="J558"/>
      <c r="K558" s="54"/>
      <c r="W558" s="37"/>
      <c r="X558" s="26" t="s">
        <v>8</v>
      </c>
    </row>
    <row r="559" spans="1:24">
      <c r="A559" s="25" t="s">
        <v>7792</v>
      </c>
      <c r="B559" s="21">
        <v>680487057959</v>
      </c>
      <c r="C559" s="26" t="s">
        <v>7793</v>
      </c>
      <c r="D559">
        <v>0</v>
      </c>
      <c r="H559" s="20" t="s">
        <v>4088</v>
      </c>
      <c r="J559"/>
      <c r="K559" s="54"/>
      <c r="W559" s="37"/>
      <c r="X559" s="26" t="s">
        <v>8</v>
      </c>
    </row>
    <row r="560" spans="1:24">
      <c r="A560" s="25" t="s">
        <v>7792</v>
      </c>
      <c r="B560" s="21">
        <v>680487058017</v>
      </c>
      <c r="C560" s="26" t="s">
        <v>7793</v>
      </c>
      <c r="D560">
        <v>0</v>
      </c>
      <c r="H560" s="20" t="s">
        <v>4090</v>
      </c>
      <c r="J560"/>
      <c r="K560" s="54"/>
      <c r="W560" s="37"/>
      <c r="X560" s="26" t="s">
        <v>8</v>
      </c>
    </row>
    <row r="561" spans="1:24">
      <c r="A561" s="40" t="s">
        <v>7792</v>
      </c>
      <c r="B561" s="21">
        <v>680487058055</v>
      </c>
      <c r="C561" s="28" t="s">
        <v>7793</v>
      </c>
      <c r="D561">
        <v>0</v>
      </c>
      <c r="H561" s="20" t="s">
        <v>4091</v>
      </c>
      <c r="J561"/>
      <c r="K561" s="54"/>
      <c r="X561" s="32" t="s">
        <v>8</v>
      </c>
    </row>
    <row r="562" spans="1:24">
      <c r="A562" s="40" t="s">
        <v>7792</v>
      </c>
      <c r="B562" s="21">
        <v>680487058093</v>
      </c>
      <c r="C562" s="28" t="s">
        <v>7793</v>
      </c>
      <c r="D562">
        <v>0</v>
      </c>
      <c r="H562" s="20" t="s">
        <v>4092</v>
      </c>
      <c r="J562"/>
      <c r="K562" s="54"/>
      <c r="X562" s="32" t="s">
        <v>8</v>
      </c>
    </row>
    <row r="563" spans="1:24">
      <c r="A563" s="40" t="s">
        <v>7792</v>
      </c>
      <c r="B563" s="21">
        <v>680487058130</v>
      </c>
      <c r="C563" s="28" t="s">
        <v>7793</v>
      </c>
      <c r="D563">
        <v>0</v>
      </c>
      <c r="H563" s="20" t="s">
        <v>4093</v>
      </c>
      <c r="J563"/>
      <c r="K563" s="54"/>
      <c r="X563" s="32" t="s">
        <v>8</v>
      </c>
    </row>
    <row r="564" spans="1:24">
      <c r="A564" s="40" t="s">
        <v>7792</v>
      </c>
      <c r="B564" s="21">
        <v>680487058154</v>
      </c>
      <c r="C564" s="28" t="s">
        <v>7793</v>
      </c>
      <c r="D564">
        <v>0</v>
      </c>
      <c r="H564" s="20" t="s">
        <v>5443</v>
      </c>
      <c r="J564"/>
      <c r="K564" s="54"/>
      <c r="X564" s="32" t="s">
        <v>8</v>
      </c>
    </row>
    <row r="565" spans="1:24">
      <c r="A565" s="40" t="s">
        <v>7792</v>
      </c>
      <c r="B565" s="21">
        <v>680487058178</v>
      </c>
      <c r="C565" s="28" t="s">
        <v>7793</v>
      </c>
      <c r="D565">
        <v>0</v>
      </c>
      <c r="H565" s="20" t="s">
        <v>4094</v>
      </c>
      <c r="J565"/>
      <c r="K565" s="54"/>
      <c r="X565" s="32" t="s">
        <v>8</v>
      </c>
    </row>
    <row r="566" spans="1:24">
      <c r="A566" s="40" t="s">
        <v>7792</v>
      </c>
      <c r="B566" s="21">
        <v>680487058239</v>
      </c>
      <c r="C566" s="28" t="s">
        <v>7793</v>
      </c>
      <c r="D566">
        <v>0</v>
      </c>
      <c r="H566" s="20" t="s">
        <v>4095</v>
      </c>
      <c r="J566"/>
      <c r="K566" s="54"/>
      <c r="X566" s="32" t="s">
        <v>8</v>
      </c>
    </row>
    <row r="567" spans="1:24">
      <c r="A567" s="40" t="s">
        <v>7792</v>
      </c>
      <c r="B567" s="21">
        <v>680487058277</v>
      </c>
      <c r="C567" s="28" t="s">
        <v>7793</v>
      </c>
      <c r="D567">
        <v>0</v>
      </c>
      <c r="H567" s="20" t="s">
        <v>4096</v>
      </c>
      <c r="J567"/>
      <c r="K567" s="54"/>
      <c r="X567" s="32" t="s">
        <v>8</v>
      </c>
    </row>
    <row r="568" spans="1:24">
      <c r="A568" s="40" t="s">
        <v>7792</v>
      </c>
      <c r="B568" s="21">
        <v>680487167535</v>
      </c>
      <c r="C568" s="28" t="s">
        <v>7793</v>
      </c>
      <c r="D568">
        <v>0</v>
      </c>
      <c r="H568" s="20" t="s">
        <v>4097</v>
      </c>
      <c r="J568"/>
      <c r="K568" s="54"/>
      <c r="X568" s="32" t="s">
        <v>8</v>
      </c>
    </row>
    <row r="569" spans="1:24">
      <c r="A569" s="40" t="s">
        <v>7792</v>
      </c>
      <c r="B569" s="21">
        <v>680487058352</v>
      </c>
      <c r="C569" s="28" t="s">
        <v>7793</v>
      </c>
      <c r="D569">
        <v>0</v>
      </c>
      <c r="H569" s="20" t="s">
        <v>4098</v>
      </c>
      <c r="J569"/>
      <c r="K569" s="54"/>
      <c r="X569" s="32" t="s">
        <v>8</v>
      </c>
    </row>
    <row r="570" spans="1:24">
      <c r="A570" s="40" t="s">
        <v>7792</v>
      </c>
      <c r="B570" s="21">
        <v>680487058390</v>
      </c>
      <c r="C570" s="28" t="s">
        <v>7793</v>
      </c>
      <c r="D570">
        <v>0</v>
      </c>
      <c r="H570" s="20" t="s">
        <v>4099</v>
      </c>
      <c r="J570"/>
      <c r="K570" s="54"/>
      <c r="X570" s="32" t="s">
        <v>8</v>
      </c>
    </row>
    <row r="571" spans="1:24">
      <c r="A571" s="40" t="s">
        <v>7792</v>
      </c>
      <c r="B571" s="21">
        <v>680487058437</v>
      </c>
      <c r="C571" s="28" t="s">
        <v>7793</v>
      </c>
      <c r="D571">
        <v>0</v>
      </c>
      <c r="H571" s="20" t="s">
        <v>4100</v>
      </c>
      <c r="J571"/>
      <c r="K571" s="54"/>
      <c r="X571" s="32" t="s">
        <v>8</v>
      </c>
    </row>
    <row r="572" spans="1:24">
      <c r="A572" s="40" t="s">
        <v>7792</v>
      </c>
      <c r="B572" s="21">
        <v>680487058451</v>
      </c>
      <c r="C572" s="28" t="s">
        <v>7793</v>
      </c>
      <c r="D572">
        <v>0</v>
      </c>
      <c r="H572" s="20" t="s">
        <v>4101</v>
      </c>
      <c r="J572"/>
      <c r="K572" s="54"/>
      <c r="X572" s="32" t="s">
        <v>8</v>
      </c>
    </row>
    <row r="573" spans="1:24">
      <c r="A573" s="40" t="s">
        <v>7792</v>
      </c>
      <c r="B573" s="21">
        <v>680487058475</v>
      </c>
      <c r="C573" s="28" t="s">
        <v>7793</v>
      </c>
      <c r="D573">
        <v>0</v>
      </c>
      <c r="H573" s="20" t="s">
        <v>4102</v>
      </c>
      <c r="J573"/>
      <c r="K573" s="54"/>
      <c r="X573" s="32" t="s">
        <v>8</v>
      </c>
    </row>
    <row r="574" spans="1:24">
      <c r="A574" s="40" t="s">
        <v>7792</v>
      </c>
      <c r="B574" s="21">
        <v>680487058499</v>
      </c>
      <c r="C574" s="28" t="s">
        <v>7793</v>
      </c>
      <c r="D574">
        <v>0</v>
      </c>
      <c r="H574" s="20" t="s">
        <v>4103</v>
      </c>
      <c r="J574"/>
      <c r="K574" s="54"/>
      <c r="X574" s="32" t="s">
        <v>8</v>
      </c>
    </row>
    <row r="575" spans="1:24">
      <c r="A575" s="40" t="s">
        <v>7792</v>
      </c>
      <c r="B575" s="21">
        <v>680487058512</v>
      </c>
      <c r="C575" s="28" t="s">
        <v>7793</v>
      </c>
      <c r="D575">
        <v>0</v>
      </c>
      <c r="H575" s="20" t="s">
        <v>4105</v>
      </c>
      <c r="J575"/>
      <c r="K575" s="54"/>
      <c r="X575" s="32" t="s">
        <v>8</v>
      </c>
    </row>
    <row r="576" spans="1:24">
      <c r="A576" s="40" t="s">
        <v>7792</v>
      </c>
      <c r="B576" s="21">
        <v>680487058550</v>
      </c>
      <c r="C576" s="28" t="s">
        <v>7793</v>
      </c>
      <c r="D576">
        <v>0</v>
      </c>
      <c r="H576" s="20" t="s">
        <v>4106</v>
      </c>
      <c r="J576"/>
      <c r="K576" s="54"/>
      <c r="X576" s="32" t="s">
        <v>8</v>
      </c>
    </row>
    <row r="577" spans="1:24">
      <c r="A577" s="40" t="s">
        <v>7792</v>
      </c>
      <c r="B577" s="21">
        <v>680487058574</v>
      </c>
      <c r="C577" s="28" t="s">
        <v>7793</v>
      </c>
      <c r="D577">
        <v>0</v>
      </c>
      <c r="H577" s="20" t="s">
        <v>4107</v>
      </c>
      <c r="J577"/>
      <c r="K577" s="54"/>
      <c r="X577" s="32" t="s">
        <v>8</v>
      </c>
    </row>
    <row r="578" spans="1:24">
      <c r="A578" s="25" t="s">
        <v>7792</v>
      </c>
      <c r="B578" s="21">
        <v>680487057928</v>
      </c>
      <c r="C578" s="26" t="s">
        <v>7793</v>
      </c>
      <c r="D578">
        <v>0</v>
      </c>
      <c r="H578" s="20" t="s">
        <v>4108</v>
      </c>
      <c r="J578"/>
      <c r="K578" s="54"/>
      <c r="W578" s="37"/>
      <c r="X578" s="26" t="s">
        <v>8</v>
      </c>
    </row>
    <row r="579" spans="1:24">
      <c r="A579" s="25" t="s">
        <v>7792</v>
      </c>
      <c r="B579" s="21">
        <v>680487057966</v>
      </c>
      <c r="C579" s="26" t="s">
        <v>7793</v>
      </c>
      <c r="D579">
        <v>0</v>
      </c>
      <c r="H579" s="20" t="s">
        <v>4109</v>
      </c>
      <c r="J579"/>
      <c r="K579" s="54"/>
      <c r="W579" s="37"/>
      <c r="X579" s="26" t="s">
        <v>8</v>
      </c>
    </row>
    <row r="580" spans="1:24">
      <c r="A580" s="40" t="s">
        <v>7792</v>
      </c>
      <c r="B580" s="21">
        <v>680487058024</v>
      </c>
      <c r="C580" s="28" t="s">
        <v>7793</v>
      </c>
      <c r="D580">
        <v>0</v>
      </c>
      <c r="H580" s="20" t="s">
        <v>4111</v>
      </c>
      <c r="J580"/>
      <c r="K580" s="54"/>
      <c r="W580" s="37"/>
      <c r="X580" s="32" t="s">
        <v>8</v>
      </c>
    </row>
    <row r="581" spans="1:24">
      <c r="A581" s="40" t="s">
        <v>7792</v>
      </c>
      <c r="B581" s="21">
        <v>680487058062</v>
      </c>
      <c r="C581" s="28" t="s">
        <v>7793</v>
      </c>
      <c r="D581">
        <v>0</v>
      </c>
      <c r="H581" s="20" t="s">
        <v>4112</v>
      </c>
      <c r="J581"/>
      <c r="K581" s="54"/>
      <c r="X581" s="32" t="s">
        <v>8</v>
      </c>
    </row>
    <row r="582" spans="1:24">
      <c r="A582" s="40" t="s">
        <v>7792</v>
      </c>
      <c r="B582" s="21">
        <v>680487058109</v>
      </c>
      <c r="C582" s="28" t="s">
        <v>7793</v>
      </c>
      <c r="D582">
        <v>0</v>
      </c>
      <c r="H582" s="20" t="s">
        <v>4113</v>
      </c>
      <c r="J582"/>
      <c r="K582" s="54"/>
      <c r="X582" s="32" t="s">
        <v>8</v>
      </c>
    </row>
    <row r="583" spans="1:24">
      <c r="A583" s="40" t="s">
        <v>7792</v>
      </c>
      <c r="B583" s="21">
        <v>680487058147</v>
      </c>
      <c r="C583" s="28" t="s">
        <v>7793</v>
      </c>
      <c r="D583">
        <v>0</v>
      </c>
      <c r="H583" s="20" t="s">
        <v>4114</v>
      </c>
      <c r="J583"/>
      <c r="K583" s="54"/>
      <c r="X583" s="32" t="s">
        <v>8</v>
      </c>
    </row>
    <row r="584" spans="1:24">
      <c r="A584" s="40" t="s">
        <v>7792</v>
      </c>
      <c r="B584" s="21">
        <v>680487058161</v>
      </c>
      <c r="C584" s="28" t="s">
        <v>7793</v>
      </c>
      <c r="D584">
        <v>0</v>
      </c>
      <c r="H584" s="20" t="s">
        <v>5444</v>
      </c>
      <c r="J584"/>
      <c r="K584" s="54"/>
      <c r="X584" s="32" t="s">
        <v>8</v>
      </c>
    </row>
    <row r="585" spans="1:24">
      <c r="A585" s="40" t="s">
        <v>7792</v>
      </c>
      <c r="B585" s="21">
        <v>680487058185</v>
      </c>
      <c r="C585" s="28" t="s">
        <v>7793</v>
      </c>
      <c r="D585">
        <v>0</v>
      </c>
      <c r="H585" s="20" t="s">
        <v>4115</v>
      </c>
      <c r="J585"/>
      <c r="K585" s="54"/>
      <c r="X585" s="32" t="s">
        <v>8</v>
      </c>
    </row>
    <row r="586" spans="1:24">
      <c r="A586" s="40" t="s">
        <v>7792</v>
      </c>
      <c r="B586" s="21">
        <v>680487058246</v>
      </c>
      <c r="C586" s="28" t="s">
        <v>7793</v>
      </c>
      <c r="D586">
        <v>0</v>
      </c>
      <c r="H586" s="20" t="s">
        <v>4116</v>
      </c>
      <c r="J586"/>
      <c r="K586" s="54"/>
      <c r="X586" s="32" t="s">
        <v>8</v>
      </c>
    </row>
    <row r="587" spans="1:24">
      <c r="A587" s="40" t="s">
        <v>7792</v>
      </c>
      <c r="B587" s="21">
        <v>680487058284</v>
      </c>
      <c r="C587" s="28" t="s">
        <v>7793</v>
      </c>
      <c r="D587">
        <v>0</v>
      </c>
      <c r="H587" s="20" t="s">
        <v>4117</v>
      </c>
      <c r="J587"/>
      <c r="K587" s="54"/>
      <c r="X587" s="32" t="s">
        <v>8</v>
      </c>
    </row>
    <row r="588" spans="1:24">
      <c r="A588" s="40" t="s">
        <v>7792</v>
      </c>
      <c r="B588" s="21">
        <v>680487167542</v>
      </c>
      <c r="C588" s="28" t="s">
        <v>7793</v>
      </c>
      <c r="D588">
        <v>0</v>
      </c>
      <c r="H588" s="20" t="s">
        <v>4118</v>
      </c>
      <c r="J588"/>
      <c r="K588" s="54"/>
      <c r="X588" s="32" t="s">
        <v>8</v>
      </c>
    </row>
    <row r="589" spans="1:24">
      <c r="A589" s="40" t="s">
        <v>7792</v>
      </c>
      <c r="B589" s="21">
        <v>680487058369</v>
      </c>
      <c r="C589" s="28" t="s">
        <v>7793</v>
      </c>
      <c r="D589">
        <v>0</v>
      </c>
      <c r="H589" s="20" t="s">
        <v>4119</v>
      </c>
      <c r="J589"/>
      <c r="K589" s="54"/>
      <c r="X589" s="32" t="s">
        <v>8</v>
      </c>
    </row>
    <row r="590" spans="1:24">
      <c r="A590" s="40" t="s">
        <v>7792</v>
      </c>
      <c r="B590" s="21">
        <v>680487058406</v>
      </c>
      <c r="C590" s="28" t="s">
        <v>7793</v>
      </c>
      <c r="D590">
        <v>0</v>
      </c>
      <c r="H590" s="20" t="s">
        <v>4120</v>
      </c>
      <c r="J590"/>
      <c r="K590" s="54"/>
      <c r="X590" s="32" t="s">
        <v>8</v>
      </c>
    </row>
    <row r="591" spans="1:24">
      <c r="A591" s="40" t="s">
        <v>7792</v>
      </c>
      <c r="B591" s="21">
        <v>680487058444</v>
      </c>
      <c r="C591" s="28" t="s">
        <v>7793</v>
      </c>
      <c r="D591">
        <v>0</v>
      </c>
      <c r="H591" s="20" t="s">
        <v>4121</v>
      </c>
      <c r="J591"/>
      <c r="K591" s="54"/>
      <c r="X591" s="32" t="s">
        <v>8</v>
      </c>
    </row>
    <row r="592" spans="1:24">
      <c r="A592" s="40" t="s">
        <v>7792</v>
      </c>
      <c r="B592" s="21">
        <v>680487058468</v>
      </c>
      <c r="C592" s="28" t="s">
        <v>7793</v>
      </c>
      <c r="D592">
        <v>0</v>
      </c>
      <c r="H592" s="20" t="s">
        <v>4122</v>
      </c>
      <c r="J592"/>
      <c r="K592" s="54"/>
      <c r="X592" s="32" t="s">
        <v>8</v>
      </c>
    </row>
    <row r="593" spans="1:24">
      <c r="A593" s="40" t="s">
        <v>7792</v>
      </c>
      <c r="B593" s="21">
        <v>680487058482</v>
      </c>
      <c r="C593" s="28" t="s">
        <v>7793</v>
      </c>
      <c r="D593">
        <v>0</v>
      </c>
      <c r="H593" s="20" t="s">
        <v>4123</v>
      </c>
      <c r="J593"/>
      <c r="K593" s="54"/>
      <c r="X593" s="32" t="s">
        <v>8</v>
      </c>
    </row>
    <row r="594" spans="1:24">
      <c r="A594" s="40" t="s">
        <v>7792</v>
      </c>
      <c r="B594" s="21">
        <v>680487058505</v>
      </c>
      <c r="C594" s="28" t="s">
        <v>7793</v>
      </c>
      <c r="D594">
        <v>0</v>
      </c>
      <c r="H594" s="20" t="s">
        <v>4125</v>
      </c>
      <c r="J594"/>
      <c r="K594" s="54"/>
      <c r="X594" s="32" t="s">
        <v>8</v>
      </c>
    </row>
    <row r="595" spans="1:24">
      <c r="A595" s="40" t="s">
        <v>7792</v>
      </c>
      <c r="B595" s="21">
        <v>680487058529</v>
      </c>
      <c r="C595" s="28" t="s">
        <v>7793</v>
      </c>
      <c r="D595">
        <v>0</v>
      </c>
      <c r="H595" s="20" t="s">
        <v>4126</v>
      </c>
      <c r="J595"/>
      <c r="K595" s="54"/>
      <c r="X595" s="32" t="s">
        <v>8</v>
      </c>
    </row>
    <row r="596" spans="1:24">
      <c r="A596" s="40" t="s">
        <v>7792</v>
      </c>
      <c r="B596" s="21">
        <v>680487058567</v>
      </c>
      <c r="C596" s="28" t="s">
        <v>7793</v>
      </c>
      <c r="D596">
        <v>0</v>
      </c>
      <c r="H596" s="20" t="s">
        <v>4127</v>
      </c>
      <c r="J596"/>
      <c r="K596" s="54"/>
      <c r="X596" s="32" t="s">
        <v>8</v>
      </c>
    </row>
    <row r="597" spans="1:24">
      <c r="A597" s="40" t="s">
        <v>7792</v>
      </c>
      <c r="B597" s="21">
        <v>680487058581</v>
      </c>
      <c r="C597" s="28" t="s">
        <v>7793</v>
      </c>
      <c r="D597">
        <v>0</v>
      </c>
      <c r="H597" s="20" t="s">
        <v>4128</v>
      </c>
      <c r="J597"/>
      <c r="K597" s="54"/>
      <c r="X597" s="32" t="s">
        <v>8</v>
      </c>
    </row>
    <row r="598" spans="1:24">
      <c r="I598" s="37"/>
      <c r="W598" s="37"/>
      <c r="X598" s="26"/>
    </row>
    <row r="599" spans="1:24">
      <c r="I599" s="37"/>
      <c r="W599" s="37"/>
      <c r="X599" s="26"/>
    </row>
    <row r="601" spans="1:24">
      <c r="I601" s="37"/>
      <c r="W601" s="37"/>
      <c r="X601" s="26"/>
    </row>
    <row r="602" spans="1:24">
      <c r="I602" s="37"/>
      <c r="W602" s="37"/>
      <c r="X602" s="26"/>
    </row>
    <row r="603" spans="1:24">
      <c r="I603" s="37"/>
      <c r="W603" s="37"/>
      <c r="X603" s="26"/>
    </row>
    <row r="604" spans="1:24">
      <c r="I604" s="37"/>
      <c r="W604" s="37"/>
      <c r="X604" s="26"/>
    </row>
    <row r="606" spans="1:24">
      <c r="I606" s="37"/>
      <c r="W606" s="37"/>
      <c r="X606" s="26"/>
    </row>
    <row r="607" spans="1:24">
      <c r="I607" s="37"/>
      <c r="W607" s="37"/>
      <c r="X607" s="26"/>
    </row>
    <row r="608" spans="1:24">
      <c r="I608" s="37"/>
      <c r="W608" s="37"/>
      <c r="X608" s="26"/>
    </row>
    <row r="610" spans="9:24">
      <c r="I610" s="37"/>
      <c r="W610" s="37"/>
      <c r="X610" s="26"/>
    </row>
    <row r="611" spans="9:24">
      <c r="I611" s="37"/>
      <c r="W611" s="37"/>
      <c r="X611" s="26"/>
    </row>
    <row r="612" spans="9:24">
      <c r="I612" s="37"/>
      <c r="W612" s="37"/>
      <c r="X612" s="26"/>
    </row>
    <row r="613" spans="9:24">
      <c r="I613" s="37"/>
      <c r="W613" s="37"/>
      <c r="X613" s="26"/>
    </row>
    <row r="614" spans="9:24">
      <c r="I614" s="81"/>
    </row>
    <row r="615" spans="9:24">
      <c r="I615" s="37"/>
      <c r="W615" s="37"/>
      <c r="X615" s="26"/>
    </row>
    <row r="616" spans="9:24">
      <c r="I616" s="81"/>
    </row>
    <row r="617" spans="9:24">
      <c r="I617" s="37"/>
      <c r="W617" s="37"/>
      <c r="X617" s="26"/>
    </row>
    <row r="618" spans="9:24">
      <c r="I618" s="37"/>
      <c r="W618" s="37"/>
      <c r="X618" s="26"/>
    </row>
    <row r="619" spans="9:24">
      <c r="I619" s="37"/>
      <c r="W619" s="37"/>
      <c r="X619" s="26"/>
    </row>
    <row r="620" spans="9:24">
      <c r="I620" s="37"/>
      <c r="W620" s="37"/>
      <c r="X620" s="26"/>
    </row>
    <row r="621" spans="9:24">
      <c r="I621" s="37"/>
      <c r="W621" s="37"/>
      <c r="X621" s="26"/>
    </row>
    <row r="622" spans="9:24">
      <c r="J622"/>
      <c r="K622" s="54"/>
      <c r="W622" s="37"/>
      <c r="X622" s="26"/>
    </row>
    <row r="623" spans="9:24">
      <c r="J623"/>
      <c r="K623" s="54"/>
      <c r="W623" s="37"/>
      <c r="X623" s="26"/>
    </row>
    <row r="624" spans="9:24">
      <c r="J624"/>
      <c r="K624" s="54"/>
      <c r="W624" s="37"/>
      <c r="X624" s="26"/>
    </row>
    <row r="625" spans="10:11">
      <c r="J625"/>
      <c r="K625" s="54"/>
    </row>
    <row r="626" spans="10:11">
      <c r="J626"/>
      <c r="K626" s="54"/>
    </row>
    <row r="627" spans="10:11">
      <c r="J627"/>
      <c r="K627" s="54"/>
    </row>
    <row r="628" spans="10:11">
      <c r="J628"/>
      <c r="K628" s="54"/>
    </row>
    <row r="629" spans="10:11">
      <c r="J629"/>
      <c r="K629" s="54"/>
    </row>
    <row r="630" spans="10:11">
      <c r="J630"/>
      <c r="K630" s="54"/>
    </row>
    <row r="631" spans="10:11">
      <c r="J631"/>
      <c r="K631" s="54"/>
    </row>
    <row r="632" spans="10:11">
      <c r="J632"/>
      <c r="K632" s="54"/>
    </row>
    <row r="633" spans="10:11">
      <c r="J633"/>
      <c r="K633" s="54"/>
    </row>
    <row r="634" spans="10:11">
      <c r="J634"/>
      <c r="K634" s="54"/>
    </row>
    <row r="635" spans="10:11">
      <c r="J635"/>
      <c r="K635" s="54"/>
    </row>
    <row r="636" spans="10:11">
      <c r="J636"/>
      <c r="K636" s="54"/>
    </row>
    <row r="637" spans="10:11">
      <c r="J637"/>
      <c r="K637" s="54"/>
    </row>
    <row r="638" spans="10:11">
      <c r="J638"/>
      <c r="K638" s="54"/>
    </row>
    <row r="639" spans="10:11">
      <c r="J639"/>
      <c r="K639" s="54"/>
    </row>
    <row r="640" spans="10:11">
      <c r="J640"/>
      <c r="K640" s="54"/>
    </row>
    <row r="641" spans="10:24">
      <c r="J641"/>
      <c r="K641" s="54"/>
    </row>
    <row r="642" spans="10:24">
      <c r="J642"/>
      <c r="K642" s="54"/>
      <c r="W642" s="37"/>
      <c r="X642" s="26"/>
    </row>
    <row r="643" spans="10:24">
      <c r="J643"/>
      <c r="K643" s="54"/>
      <c r="W643" s="37"/>
      <c r="X643" s="26"/>
    </row>
    <row r="644" spans="10:24">
      <c r="J644"/>
      <c r="K644" s="54"/>
      <c r="W644" s="37"/>
    </row>
    <row r="645" spans="10:24">
      <c r="J645"/>
      <c r="K645" s="54"/>
    </row>
    <row r="646" spans="10:24">
      <c r="J646"/>
      <c r="K646" s="54"/>
    </row>
    <row r="647" spans="10:24">
      <c r="J647"/>
      <c r="K647" s="54"/>
    </row>
    <row r="648" spans="10:24">
      <c r="J648"/>
      <c r="K648" s="54"/>
    </row>
    <row r="649" spans="10:24">
      <c r="J649"/>
      <c r="K649" s="54"/>
    </row>
    <row r="650" spans="10:24">
      <c r="J650"/>
      <c r="K650" s="54"/>
    </row>
    <row r="651" spans="10:24">
      <c r="J651"/>
      <c r="K651" s="54"/>
    </row>
    <row r="652" spans="10:24">
      <c r="J652"/>
      <c r="K652" s="54"/>
    </row>
    <row r="653" spans="10:24">
      <c r="J653"/>
      <c r="K653" s="54"/>
    </row>
    <row r="654" spans="10:24">
      <c r="J654"/>
      <c r="K654" s="54"/>
    </row>
    <row r="655" spans="10:24">
      <c r="J655"/>
      <c r="K655" s="54"/>
    </row>
    <row r="656" spans="10:24">
      <c r="J656"/>
      <c r="K656" s="54"/>
    </row>
    <row r="657" spans="10:11">
      <c r="J657"/>
      <c r="K657" s="54"/>
    </row>
    <row r="658" spans="10:11">
      <c r="J658"/>
      <c r="K658" s="54"/>
    </row>
    <row r="659" spans="10:11">
      <c r="J659"/>
      <c r="K659" s="54"/>
    </row>
    <row r="660" spans="10:11">
      <c r="J660"/>
      <c r="K660" s="54"/>
    </row>
    <row r="661" spans="10:11">
      <c r="J661"/>
      <c r="K661" s="54"/>
    </row>
    <row r="662" spans="10:11">
      <c r="J662"/>
      <c r="K662" s="54"/>
    </row>
    <row r="663" spans="10:11">
      <c r="J663"/>
      <c r="K663" s="54"/>
    </row>
    <row r="664" spans="10:11">
      <c r="J664"/>
      <c r="K664" s="54"/>
    </row>
    <row r="665" spans="10:11">
      <c r="J665"/>
      <c r="K665" s="54"/>
    </row>
    <row r="666" spans="10:11">
      <c r="J666"/>
      <c r="K666" s="54"/>
    </row>
    <row r="667" spans="10:11">
      <c r="J667"/>
      <c r="K667" s="54"/>
    </row>
    <row r="668" spans="10:11">
      <c r="J668"/>
      <c r="K668" s="54"/>
    </row>
    <row r="669" spans="10:11">
      <c r="J669"/>
      <c r="K669" s="54"/>
    </row>
    <row r="670" spans="10:11">
      <c r="J670"/>
      <c r="K670" s="54"/>
    </row>
    <row r="671" spans="10:11">
      <c r="J671"/>
      <c r="K671" s="54"/>
    </row>
    <row r="672" spans="10:11">
      <c r="J672"/>
      <c r="K672" s="54"/>
    </row>
    <row r="673" spans="10:11">
      <c r="J673"/>
      <c r="K673" s="54"/>
    </row>
    <row r="674" spans="10:11">
      <c r="J674"/>
      <c r="K674" s="54"/>
    </row>
    <row r="675" spans="10:11">
      <c r="J675"/>
      <c r="K675" s="54"/>
    </row>
    <row r="676" spans="10:11">
      <c r="J676"/>
      <c r="K676" s="54"/>
    </row>
    <row r="677" spans="10:11">
      <c r="J677"/>
      <c r="K677" s="54"/>
    </row>
    <row r="678" spans="10:11">
      <c r="J678"/>
      <c r="K678" s="54"/>
    </row>
  </sheetData>
  <sortState ref="A3:AS661">
    <sortCondition ref="H3:H661"/>
  </sortState>
  <dataValidations count="22">
    <dataValidation allowBlank="1" showInputMessage="1" showErrorMessage="1" promptTitle="Future Stock Date" prompt="Optionally input a date if you have stock arriving soon and wish to report it to your Retailer." sqref="P785996:Q785997 JL982604:JM982605 TH982604:TI982605 ADD982604:ADE982605 AMZ982604:ANA982605 AWV982604:AWW982605 BGR982604:BGS982605 BQN982604:BQO982605 CAJ982604:CAK982605 CKF982604:CKG982605 CUB982604:CUC982605 DDX982604:DDY982605 DNT982604:DNU982605 DXP982604:DXQ982605 EHL982604:EHM982605 ERH982604:ERI982605 FBD982604:FBE982605 FKZ982604:FLA982605 FUV982604:FUW982605 GER982604:GES982605 GON982604:GOO982605 GYJ982604:GYK982605 HIF982604:HIG982605 HSB982604:HSC982605 IBX982604:IBY982605 ILT982604:ILU982605 IVP982604:IVQ982605 JFL982604:JFM982605 JPH982604:JPI982605 JZD982604:JZE982605 KIZ982604:KJA982605 KSV982604:KSW982605 LCR982604:LCS982605 LMN982604:LMO982605 LWJ982604:LWK982605 MGF982604:MGG982605 MQB982604:MQC982605 MZX982604:MZY982605 NJT982604:NJU982605 NTP982604:NTQ982605 ODL982604:ODM982605 ONH982604:ONI982605 OXD982604:OXE982605 PGZ982604:PHA982605 PQV982604:PQW982605 QAR982604:QAS982605 QKN982604:QKO982605 QUJ982604:QUK982605 REF982604:REG982605 ROB982604:ROC982605 RXX982604:RXY982605 SHT982604:SHU982605 SRP982604:SRQ982605 TBL982604:TBM982605 TLH982604:TLI982605 TVD982604:TVE982605 UEZ982604:UFA982605 UOV982604:UOW982605 UYR982604:UYS982605 VIN982604:VIO982605 VSJ982604:VSK982605 WCF982604:WCG982605 WMB982604:WMC982605 WVX982604:WVY982605 P851532:Q851533 JL65100:JM65101 TH65100:TI65101 ADD65100:ADE65101 AMZ65100:ANA65101 AWV65100:AWW65101 BGR65100:BGS65101 BQN65100:BQO65101 CAJ65100:CAK65101 CKF65100:CKG65101 CUB65100:CUC65101 DDX65100:DDY65101 DNT65100:DNU65101 DXP65100:DXQ65101 EHL65100:EHM65101 ERH65100:ERI65101 FBD65100:FBE65101 FKZ65100:FLA65101 FUV65100:FUW65101 GER65100:GES65101 GON65100:GOO65101 GYJ65100:GYK65101 HIF65100:HIG65101 HSB65100:HSC65101 IBX65100:IBY65101 ILT65100:ILU65101 IVP65100:IVQ65101 JFL65100:JFM65101 JPH65100:JPI65101 JZD65100:JZE65101 KIZ65100:KJA65101 KSV65100:KSW65101 LCR65100:LCS65101 LMN65100:LMO65101 LWJ65100:LWK65101 MGF65100:MGG65101 MQB65100:MQC65101 MZX65100:MZY65101 NJT65100:NJU65101 NTP65100:NTQ65101 ODL65100:ODM65101 ONH65100:ONI65101 OXD65100:OXE65101 PGZ65100:PHA65101 PQV65100:PQW65101 QAR65100:QAS65101 QKN65100:QKO65101 QUJ65100:QUK65101 REF65100:REG65101 ROB65100:ROC65101 RXX65100:RXY65101 SHT65100:SHU65101 SRP65100:SRQ65101 TBL65100:TBM65101 TLH65100:TLI65101 TVD65100:TVE65101 UEZ65100:UFA65101 UOV65100:UOW65101 UYR65100:UYS65101 VIN65100:VIO65101 VSJ65100:VSK65101 WCF65100:WCG65101 WMB65100:WMC65101 WVX65100:WVY65101 P917068:Q917069 JL130636:JM130637 TH130636:TI130637 ADD130636:ADE130637 AMZ130636:ANA130637 AWV130636:AWW130637 BGR130636:BGS130637 BQN130636:BQO130637 CAJ130636:CAK130637 CKF130636:CKG130637 CUB130636:CUC130637 DDX130636:DDY130637 DNT130636:DNU130637 DXP130636:DXQ130637 EHL130636:EHM130637 ERH130636:ERI130637 FBD130636:FBE130637 FKZ130636:FLA130637 FUV130636:FUW130637 GER130636:GES130637 GON130636:GOO130637 GYJ130636:GYK130637 HIF130636:HIG130637 HSB130636:HSC130637 IBX130636:IBY130637 ILT130636:ILU130637 IVP130636:IVQ130637 JFL130636:JFM130637 JPH130636:JPI130637 JZD130636:JZE130637 KIZ130636:KJA130637 KSV130636:KSW130637 LCR130636:LCS130637 LMN130636:LMO130637 LWJ130636:LWK130637 MGF130636:MGG130637 MQB130636:MQC130637 MZX130636:MZY130637 NJT130636:NJU130637 NTP130636:NTQ130637 ODL130636:ODM130637 ONH130636:ONI130637 OXD130636:OXE130637 PGZ130636:PHA130637 PQV130636:PQW130637 QAR130636:QAS130637 QKN130636:QKO130637 QUJ130636:QUK130637 REF130636:REG130637 ROB130636:ROC130637 RXX130636:RXY130637 SHT130636:SHU130637 SRP130636:SRQ130637 TBL130636:TBM130637 TLH130636:TLI130637 TVD130636:TVE130637 UEZ130636:UFA130637 UOV130636:UOW130637 UYR130636:UYS130637 VIN130636:VIO130637 VSJ130636:VSK130637 WCF130636:WCG130637 WMB130636:WMC130637 WVX130636:WVY130637 P982604:Q982605 JL196172:JM196173 TH196172:TI196173 ADD196172:ADE196173 AMZ196172:ANA196173 AWV196172:AWW196173 BGR196172:BGS196173 BQN196172:BQO196173 CAJ196172:CAK196173 CKF196172:CKG196173 CUB196172:CUC196173 DDX196172:DDY196173 DNT196172:DNU196173 DXP196172:DXQ196173 EHL196172:EHM196173 ERH196172:ERI196173 FBD196172:FBE196173 FKZ196172:FLA196173 FUV196172:FUW196173 GER196172:GES196173 GON196172:GOO196173 GYJ196172:GYK196173 HIF196172:HIG196173 HSB196172:HSC196173 IBX196172:IBY196173 ILT196172:ILU196173 IVP196172:IVQ196173 JFL196172:JFM196173 JPH196172:JPI196173 JZD196172:JZE196173 KIZ196172:KJA196173 KSV196172:KSW196173 LCR196172:LCS196173 LMN196172:LMO196173 LWJ196172:LWK196173 MGF196172:MGG196173 MQB196172:MQC196173 MZX196172:MZY196173 NJT196172:NJU196173 NTP196172:NTQ196173 ODL196172:ODM196173 ONH196172:ONI196173 OXD196172:OXE196173 PGZ196172:PHA196173 PQV196172:PQW196173 QAR196172:QAS196173 QKN196172:QKO196173 QUJ196172:QUK196173 REF196172:REG196173 ROB196172:ROC196173 RXX196172:RXY196173 SHT196172:SHU196173 SRP196172:SRQ196173 TBL196172:TBM196173 TLH196172:TLI196173 TVD196172:TVE196173 UEZ196172:UFA196173 UOV196172:UOW196173 UYR196172:UYS196173 VIN196172:VIO196173 VSJ196172:VSK196173 WCF196172:WCG196173 WMB196172:WMC196173 WVX196172:WVY196173 P65100:Q65101 JL261708:JM261709 TH261708:TI261709 ADD261708:ADE261709 AMZ261708:ANA261709 AWV261708:AWW261709 BGR261708:BGS261709 BQN261708:BQO261709 CAJ261708:CAK261709 CKF261708:CKG261709 CUB261708:CUC261709 DDX261708:DDY261709 DNT261708:DNU261709 DXP261708:DXQ261709 EHL261708:EHM261709 ERH261708:ERI261709 FBD261708:FBE261709 FKZ261708:FLA261709 FUV261708:FUW261709 GER261708:GES261709 GON261708:GOO261709 GYJ261708:GYK261709 HIF261708:HIG261709 HSB261708:HSC261709 IBX261708:IBY261709 ILT261708:ILU261709 IVP261708:IVQ261709 JFL261708:JFM261709 JPH261708:JPI261709 JZD261708:JZE261709 KIZ261708:KJA261709 KSV261708:KSW261709 LCR261708:LCS261709 LMN261708:LMO261709 LWJ261708:LWK261709 MGF261708:MGG261709 MQB261708:MQC261709 MZX261708:MZY261709 NJT261708:NJU261709 NTP261708:NTQ261709 ODL261708:ODM261709 ONH261708:ONI261709 OXD261708:OXE261709 PGZ261708:PHA261709 PQV261708:PQW261709 QAR261708:QAS261709 QKN261708:QKO261709 QUJ261708:QUK261709 REF261708:REG261709 ROB261708:ROC261709 RXX261708:RXY261709 SHT261708:SHU261709 SRP261708:SRQ261709 TBL261708:TBM261709 TLH261708:TLI261709 TVD261708:TVE261709 UEZ261708:UFA261709 UOV261708:UOW261709 UYR261708:UYS261709 VIN261708:VIO261709 VSJ261708:VSK261709 WCF261708:WCG261709 WMB261708:WMC261709 WVX261708:WVY261709 P130636:Q130637 JL327244:JM327245 TH327244:TI327245 ADD327244:ADE327245 AMZ327244:ANA327245 AWV327244:AWW327245 BGR327244:BGS327245 BQN327244:BQO327245 CAJ327244:CAK327245 CKF327244:CKG327245 CUB327244:CUC327245 DDX327244:DDY327245 DNT327244:DNU327245 DXP327244:DXQ327245 EHL327244:EHM327245 ERH327244:ERI327245 FBD327244:FBE327245 FKZ327244:FLA327245 FUV327244:FUW327245 GER327244:GES327245 GON327244:GOO327245 GYJ327244:GYK327245 HIF327244:HIG327245 HSB327244:HSC327245 IBX327244:IBY327245 ILT327244:ILU327245 IVP327244:IVQ327245 JFL327244:JFM327245 JPH327244:JPI327245 JZD327244:JZE327245 KIZ327244:KJA327245 KSV327244:KSW327245 LCR327244:LCS327245 LMN327244:LMO327245 LWJ327244:LWK327245 MGF327244:MGG327245 MQB327244:MQC327245 MZX327244:MZY327245 NJT327244:NJU327245 NTP327244:NTQ327245 ODL327244:ODM327245 ONH327244:ONI327245 OXD327244:OXE327245 PGZ327244:PHA327245 PQV327244:PQW327245 QAR327244:QAS327245 QKN327244:QKO327245 QUJ327244:QUK327245 REF327244:REG327245 ROB327244:ROC327245 RXX327244:RXY327245 SHT327244:SHU327245 SRP327244:SRQ327245 TBL327244:TBM327245 TLH327244:TLI327245 TVD327244:TVE327245 UEZ327244:UFA327245 UOV327244:UOW327245 UYR327244:UYS327245 VIN327244:VIO327245 VSJ327244:VSK327245 WCF327244:WCG327245 WMB327244:WMC327245 WVX327244:WVY327245 P196172:Q196173 JL392780:JM392781 TH392780:TI392781 ADD392780:ADE392781 AMZ392780:ANA392781 AWV392780:AWW392781 BGR392780:BGS392781 BQN392780:BQO392781 CAJ392780:CAK392781 CKF392780:CKG392781 CUB392780:CUC392781 DDX392780:DDY392781 DNT392780:DNU392781 DXP392780:DXQ392781 EHL392780:EHM392781 ERH392780:ERI392781 FBD392780:FBE392781 FKZ392780:FLA392781 FUV392780:FUW392781 GER392780:GES392781 GON392780:GOO392781 GYJ392780:GYK392781 HIF392780:HIG392781 HSB392780:HSC392781 IBX392780:IBY392781 ILT392780:ILU392781 IVP392780:IVQ392781 JFL392780:JFM392781 JPH392780:JPI392781 JZD392780:JZE392781 KIZ392780:KJA392781 KSV392780:KSW392781 LCR392780:LCS392781 LMN392780:LMO392781 LWJ392780:LWK392781 MGF392780:MGG392781 MQB392780:MQC392781 MZX392780:MZY392781 NJT392780:NJU392781 NTP392780:NTQ392781 ODL392780:ODM392781 ONH392780:ONI392781 OXD392780:OXE392781 PGZ392780:PHA392781 PQV392780:PQW392781 QAR392780:QAS392781 QKN392780:QKO392781 QUJ392780:QUK392781 REF392780:REG392781 ROB392780:ROC392781 RXX392780:RXY392781 SHT392780:SHU392781 SRP392780:SRQ392781 TBL392780:TBM392781 TLH392780:TLI392781 TVD392780:TVE392781 UEZ392780:UFA392781 UOV392780:UOW392781 UYR392780:UYS392781 VIN392780:VIO392781 VSJ392780:VSK392781 WCF392780:WCG392781 WMB392780:WMC392781 WVX392780:WVY392781 P261708:Q261709 JL458316:JM458317 TH458316:TI458317 ADD458316:ADE458317 AMZ458316:ANA458317 AWV458316:AWW458317 BGR458316:BGS458317 BQN458316:BQO458317 CAJ458316:CAK458317 CKF458316:CKG458317 CUB458316:CUC458317 DDX458316:DDY458317 DNT458316:DNU458317 DXP458316:DXQ458317 EHL458316:EHM458317 ERH458316:ERI458317 FBD458316:FBE458317 FKZ458316:FLA458317 FUV458316:FUW458317 GER458316:GES458317 GON458316:GOO458317 GYJ458316:GYK458317 HIF458316:HIG458317 HSB458316:HSC458317 IBX458316:IBY458317 ILT458316:ILU458317 IVP458316:IVQ458317 JFL458316:JFM458317 JPH458316:JPI458317 JZD458316:JZE458317 KIZ458316:KJA458317 KSV458316:KSW458317 LCR458316:LCS458317 LMN458316:LMO458317 LWJ458316:LWK458317 MGF458316:MGG458317 MQB458316:MQC458317 MZX458316:MZY458317 NJT458316:NJU458317 NTP458316:NTQ458317 ODL458316:ODM458317 ONH458316:ONI458317 OXD458316:OXE458317 PGZ458316:PHA458317 PQV458316:PQW458317 QAR458316:QAS458317 QKN458316:QKO458317 QUJ458316:QUK458317 REF458316:REG458317 ROB458316:ROC458317 RXX458316:RXY458317 SHT458316:SHU458317 SRP458316:SRQ458317 TBL458316:TBM458317 TLH458316:TLI458317 TVD458316:TVE458317 UEZ458316:UFA458317 UOV458316:UOW458317 UYR458316:UYS458317 VIN458316:VIO458317 VSJ458316:VSK458317 WCF458316:WCG458317 WMB458316:WMC458317 WVX458316:WVY458317 P327244:Q327245 JL523852:JM523853 TH523852:TI523853 ADD523852:ADE523853 AMZ523852:ANA523853 AWV523852:AWW523853 BGR523852:BGS523853 BQN523852:BQO523853 CAJ523852:CAK523853 CKF523852:CKG523853 CUB523852:CUC523853 DDX523852:DDY523853 DNT523852:DNU523853 DXP523852:DXQ523853 EHL523852:EHM523853 ERH523852:ERI523853 FBD523852:FBE523853 FKZ523852:FLA523853 FUV523852:FUW523853 GER523852:GES523853 GON523852:GOO523853 GYJ523852:GYK523853 HIF523852:HIG523853 HSB523852:HSC523853 IBX523852:IBY523853 ILT523852:ILU523853 IVP523852:IVQ523853 JFL523852:JFM523853 JPH523852:JPI523853 JZD523852:JZE523853 KIZ523852:KJA523853 KSV523852:KSW523853 LCR523852:LCS523853 LMN523852:LMO523853 LWJ523852:LWK523853 MGF523852:MGG523853 MQB523852:MQC523853 MZX523852:MZY523853 NJT523852:NJU523853 NTP523852:NTQ523853 ODL523852:ODM523853 ONH523852:ONI523853 OXD523852:OXE523853 PGZ523852:PHA523853 PQV523852:PQW523853 QAR523852:QAS523853 QKN523852:QKO523853 QUJ523852:QUK523853 REF523852:REG523853 ROB523852:ROC523853 RXX523852:RXY523853 SHT523852:SHU523853 SRP523852:SRQ523853 TBL523852:TBM523853 TLH523852:TLI523853 TVD523852:TVE523853 UEZ523852:UFA523853 UOV523852:UOW523853 UYR523852:UYS523853 VIN523852:VIO523853 VSJ523852:VSK523853 WCF523852:WCG523853 WMB523852:WMC523853 WVX523852:WVY523853 P392780:Q392781 JL589388:JM589389 TH589388:TI589389 ADD589388:ADE589389 AMZ589388:ANA589389 AWV589388:AWW589389 BGR589388:BGS589389 BQN589388:BQO589389 CAJ589388:CAK589389 CKF589388:CKG589389 CUB589388:CUC589389 DDX589388:DDY589389 DNT589388:DNU589389 DXP589388:DXQ589389 EHL589388:EHM589389 ERH589388:ERI589389 FBD589388:FBE589389 FKZ589388:FLA589389 FUV589388:FUW589389 GER589388:GES589389 GON589388:GOO589389 GYJ589388:GYK589389 HIF589388:HIG589389 HSB589388:HSC589389 IBX589388:IBY589389 ILT589388:ILU589389 IVP589388:IVQ589389 JFL589388:JFM589389 JPH589388:JPI589389 JZD589388:JZE589389 KIZ589388:KJA589389 KSV589388:KSW589389 LCR589388:LCS589389 LMN589388:LMO589389 LWJ589388:LWK589389 MGF589388:MGG589389 MQB589388:MQC589389 MZX589388:MZY589389 NJT589388:NJU589389 NTP589388:NTQ589389 ODL589388:ODM589389 ONH589388:ONI589389 OXD589388:OXE589389 PGZ589388:PHA589389 PQV589388:PQW589389 QAR589388:QAS589389 QKN589388:QKO589389 QUJ589388:QUK589389 REF589388:REG589389 ROB589388:ROC589389 RXX589388:RXY589389 SHT589388:SHU589389 SRP589388:SRQ589389 TBL589388:TBM589389 TLH589388:TLI589389 TVD589388:TVE589389 UEZ589388:UFA589389 UOV589388:UOW589389 UYR589388:UYS589389 VIN589388:VIO589389 VSJ589388:VSK589389 WCF589388:WCG589389 WMB589388:WMC589389 WVX589388:WVY589389 P458316:Q458317 JL654924:JM654925 TH654924:TI654925 ADD654924:ADE654925 AMZ654924:ANA654925 AWV654924:AWW654925 BGR654924:BGS654925 BQN654924:BQO654925 CAJ654924:CAK654925 CKF654924:CKG654925 CUB654924:CUC654925 DDX654924:DDY654925 DNT654924:DNU654925 DXP654924:DXQ654925 EHL654924:EHM654925 ERH654924:ERI654925 FBD654924:FBE654925 FKZ654924:FLA654925 FUV654924:FUW654925 GER654924:GES654925 GON654924:GOO654925 GYJ654924:GYK654925 HIF654924:HIG654925 HSB654924:HSC654925 IBX654924:IBY654925 ILT654924:ILU654925 IVP654924:IVQ654925 JFL654924:JFM654925 JPH654924:JPI654925 JZD654924:JZE654925 KIZ654924:KJA654925 KSV654924:KSW654925 LCR654924:LCS654925 LMN654924:LMO654925 LWJ654924:LWK654925 MGF654924:MGG654925 MQB654924:MQC654925 MZX654924:MZY654925 NJT654924:NJU654925 NTP654924:NTQ654925 ODL654924:ODM654925 ONH654924:ONI654925 OXD654924:OXE654925 PGZ654924:PHA654925 PQV654924:PQW654925 QAR654924:QAS654925 QKN654924:QKO654925 QUJ654924:QUK654925 REF654924:REG654925 ROB654924:ROC654925 RXX654924:RXY654925 SHT654924:SHU654925 SRP654924:SRQ654925 TBL654924:TBM654925 TLH654924:TLI654925 TVD654924:TVE654925 UEZ654924:UFA654925 UOV654924:UOW654925 UYR654924:UYS654925 VIN654924:VIO654925 VSJ654924:VSK654925 WCF654924:WCG654925 WMB654924:WMC654925 WVX654924:WVY654925 P523852:Q523853 JL720460:JM720461 TH720460:TI720461 ADD720460:ADE720461 AMZ720460:ANA720461 AWV720460:AWW720461 BGR720460:BGS720461 BQN720460:BQO720461 CAJ720460:CAK720461 CKF720460:CKG720461 CUB720460:CUC720461 DDX720460:DDY720461 DNT720460:DNU720461 DXP720460:DXQ720461 EHL720460:EHM720461 ERH720460:ERI720461 FBD720460:FBE720461 FKZ720460:FLA720461 FUV720460:FUW720461 GER720460:GES720461 GON720460:GOO720461 GYJ720460:GYK720461 HIF720460:HIG720461 HSB720460:HSC720461 IBX720460:IBY720461 ILT720460:ILU720461 IVP720460:IVQ720461 JFL720460:JFM720461 JPH720460:JPI720461 JZD720460:JZE720461 KIZ720460:KJA720461 KSV720460:KSW720461 LCR720460:LCS720461 LMN720460:LMO720461 LWJ720460:LWK720461 MGF720460:MGG720461 MQB720460:MQC720461 MZX720460:MZY720461 NJT720460:NJU720461 NTP720460:NTQ720461 ODL720460:ODM720461 ONH720460:ONI720461 OXD720460:OXE720461 PGZ720460:PHA720461 PQV720460:PQW720461 QAR720460:QAS720461 QKN720460:QKO720461 QUJ720460:QUK720461 REF720460:REG720461 ROB720460:ROC720461 RXX720460:RXY720461 SHT720460:SHU720461 SRP720460:SRQ720461 TBL720460:TBM720461 TLH720460:TLI720461 TVD720460:TVE720461 UEZ720460:UFA720461 UOV720460:UOW720461 UYR720460:UYS720461 VIN720460:VIO720461 VSJ720460:VSK720461 WCF720460:WCG720461 WMB720460:WMC720461 WVX720460:WVY720461 P589388:Q589389 JL785996:JM785997 TH785996:TI785997 ADD785996:ADE785997 AMZ785996:ANA785997 AWV785996:AWW785997 BGR785996:BGS785997 BQN785996:BQO785997 CAJ785996:CAK785997 CKF785996:CKG785997 CUB785996:CUC785997 DDX785996:DDY785997 DNT785996:DNU785997 DXP785996:DXQ785997 EHL785996:EHM785997 ERH785996:ERI785997 FBD785996:FBE785997 FKZ785996:FLA785997 FUV785996:FUW785997 GER785996:GES785997 GON785996:GOO785997 GYJ785996:GYK785997 HIF785996:HIG785997 HSB785996:HSC785997 IBX785996:IBY785997 ILT785996:ILU785997 IVP785996:IVQ785997 JFL785996:JFM785997 JPH785996:JPI785997 JZD785996:JZE785997 KIZ785996:KJA785997 KSV785996:KSW785997 LCR785996:LCS785997 LMN785996:LMO785997 LWJ785996:LWK785997 MGF785996:MGG785997 MQB785996:MQC785997 MZX785996:MZY785997 NJT785996:NJU785997 NTP785996:NTQ785997 ODL785996:ODM785997 ONH785996:ONI785997 OXD785996:OXE785997 PGZ785996:PHA785997 PQV785996:PQW785997 QAR785996:QAS785997 QKN785996:QKO785997 QUJ785996:QUK785997 REF785996:REG785997 ROB785996:ROC785997 RXX785996:RXY785997 SHT785996:SHU785997 SRP785996:SRQ785997 TBL785996:TBM785997 TLH785996:TLI785997 TVD785996:TVE785997 UEZ785996:UFA785997 UOV785996:UOW785997 UYR785996:UYS785997 VIN785996:VIO785997 VSJ785996:VSK785997 WCF785996:WCG785997 WMB785996:WMC785997 WVX785996:WVY785997 P654924:Q654925 JL851532:JM851533 TH851532:TI851533 ADD851532:ADE851533 AMZ851532:ANA851533 AWV851532:AWW851533 BGR851532:BGS851533 BQN851532:BQO851533 CAJ851532:CAK851533 CKF851532:CKG851533 CUB851532:CUC851533 DDX851532:DDY851533 DNT851532:DNU851533 DXP851532:DXQ851533 EHL851532:EHM851533 ERH851532:ERI851533 FBD851532:FBE851533 FKZ851532:FLA851533 FUV851532:FUW851533 GER851532:GES851533 GON851532:GOO851533 GYJ851532:GYK851533 HIF851532:HIG851533 HSB851532:HSC851533 IBX851532:IBY851533 ILT851532:ILU851533 IVP851532:IVQ851533 JFL851532:JFM851533 JPH851532:JPI851533 JZD851532:JZE851533 KIZ851532:KJA851533 KSV851532:KSW851533 LCR851532:LCS851533 LMN851532:LMO851533 LWJ851532:LWK851533 MGF851532:MGG851533 MQB851532:MQC851533 MZX851532:MZY851533 NJT851532:NJU851533 NTP851532:NTQ851533 ODL851532:ODM851533 ONH851532:ONI851533 OXD851532:OXE851533 PGZ851532:PHA851533 PQV851532:PQW851533 QAR851532:QAS851533 QKN851532:QKO851533 QUJ851532:QUK851533 REF851532:REG851533 ROB851532:ROC851533 RXX851532:RXY851533 SHT851532:SHU851533 SRP851532:SRQ851533 TBL851532:TBM851533 TLH851532:TLI851533 TVD851532:TVE851533 UEZ851532:UFA851533 UOV851532:UOW851533 UYR851532:UYS851533 VIN851532:VIO851533 VSJ851532:VSK851533 WCF851532:WCG851533 WMB851532:WMC851533 WVX851532:WVY851533 P720460:Q720461 JL917068:JM917069 TH917068:TI917069 ADD917068:ADE917069 AMZ917068:ANA917069 AWV917068:AWW917069 BGR917068:BGS917069 BQN917068:BQO917069 CAJ917068:CAK917069 CKF917068:CKG917069 CUB917068:CUC917069 DDX917068:DDY917069 DNT917068:DNU917069 DXP917068:DXQ917069 EHL917068:EHM917069 ERH917068:ERI917069 FBD917068:FBE917069 FKZ917068:FLA917069 FUV917068:FUW917069 GER917068:GES917069 GON917068:GOO917069 GYJ917068:GYK917069 HIF917068:HIG917069 HSB917068:HSC917069 IBX917068:IBY917069 ILT917068:ILU917069 IVP917068:IVQ917069 JFL917068:JFM917069 JPH917068:JPI917069 JZD917068:JZE917069 KIZ917068:KJA917069 KSV917068:KSW917069 LCR917068:LCS917069 LMN917068:LMO917069 LWJ917068:LWK917069 MGF917068:MGG917069 MQB917068:MQC917069 MZX917068:MZY917069 NJT917068:NJU917069 NTP917068:NTQ917069 ODL917068:ODM917069 ONH917068:ONI917069 OXD917068:OXE917069 PGZ917068:PHA917069 PQV917068:PQW917069 QAR917068:QAS917069 QKN917068:QKO917069 QUJ917068:QUK917069 REF917068:REG917069 ROB917068:ROC917069 RXX917068:RXY917069 SHT917068:SHU917069 SRP917068:SRQ917069 TBL917068:TBM917069 TLH917068:TLI917069 TVD917068:TVE917069 UEZ917068:UFA917069 UOV917068:UOW917069 UYR917068:UYS917069 VIN917068:VIO917069 VSJ917068:VSK917069 WCF917068:WCG917069 WMB917068:WMC917069 WVX917068:WVY917069 RDS3:RDT4 RNO3:RNP4 RXK3:RXL4 SHG3:SHH4 SRC3:SRD4 TAY3:TAZ4 TKU3:TKV4 TUQ3:TUR4 UEM3:UEN4 UOI3:UOJ4 UYE3:UYF4 VIA3:VIB4 VRW3:VRX4 WBS3:WBT4 WLO3:WLP4 WVK3:WVL4 IY3:IZ4 SU3:SV4 ACQ3:ACR4 AMM3:AMN4 AWI3:AWJ4 BGE3:BGF4 BQA3:BQB4 BZW3:BZX4 CJS3:CJT4 CTO3:CTP4 DDK3:DDL4 DNG3:DNH4 DXC3:DXD4 EGY3:EGZ4 EQU3:EQV4 FAQ3:FAR4 FKM3:FKN4 FUI3:FUJ4 GEE3:GEF4 GOA3:GOB4 GXW3:GXX4 HHS3:HHT4 HRO3:HRP4 IBK3:IBL4 ILG3:ILH4 IVC3:IVD4 JEY3:JEZ4 JOU3:JOV4 JYQ3:JYR4 KIM3:KIN4 KSI3:KSJ4 LCE3:LCF4 LMA3:LMB4 LVW3:LVX4 MFS3:MFT4 MPO3:MPP4 MZK3:MZL4 NJG3:NJH4 NTC3:NTD4 OCY3:OCZ4 OMU3:OMV4 OWQ3:OWR4 PGM3:PGN4 PQI3:PQJ4 QAE3:QAF4 QKA3:QKB4 QTW3:QTX4 P3:Q4"/>
    <dataValidation allowBlank="1" showInputMessage="1" showErrorMessage="1" promptTitle="Discontinue Date" prompt="Optionally input a date if the item is to be or has been discontinued.  If you need to remove an item from being marked as discontinued, simply input the date '01/01/1900' here which will clear the status." sqref="O785996:O785997 JK982604:JK982605 TG982604:TG982605 ADC982604:ADC982605 AMY982604:AMY982605 AWU982604:AWU982605 BGQ982604:BGQ982605 BQM982604:BQM982605 CAI982604:CAI982605 CKE982604:CKE982605 CUA982604:CUA982605 DDW982604:DDW982605 DNS982604:DNS982605 DXO982604:DXO982605 EHK982604:EHK982605 ERG982604:ERG982605 FBC982604:FBC982605 FKY982604:FKY982605 FUU982604:FUU982605 GEQ982604:GEQ982605 GOM982604:GOM982605 GYI982604:GYI982605 HIE982604:HIE982605 HSA982604:HSA982605 IBW982604:IBW982605 ILS982604:ILS982605 IVO982604:IVO982605 JFK982604:JFK982605 JPG982604:JPG982605 JZC982604:JZC982605 KIY982604:KIY982605 KSU982604:KSU982605 LCQ982604:LCQ982605 LMM982604:LMM982605 LWI982604:LWI982605 MGE982604:MGE982605 MQA982604:MQA982605 MZW982604:MZW982605 NJS982604:NJS982605 NTO982604:NTO982605 ODK982604:ODK982605 ONG982604:ONG982605 OXC982604:OXC982605 PGY982604:PGY982605 PQU982604:PQU982605 QAQ982604:QAQ982605 QKM982604:QKM982605 QUI982604:QUI982605 REE982604:REE982605 ROA982604:ROA982605 RXW982604:RXW982605 SHS982604:SHS982605 SRO982604:SRO982605 TBK982604:TBK982605 TLG982604:TLG982605 TVC982604:TVC982605 UEY982604:UEY982605 UOU982604:UOU982605 UYQ982604:UYQ982605 VIM982604:VIM982605 VSI982604:VSI982605 WCE982604:WCE982605 WMA982604:WMA982605 WVW982604:WVW982605 O851532:O851533 JK65100:JK65101 TG65100:TG65101 ADC65100:ADC65101 AMY65100:AMY65101 AWU65100:AWU65101 BGQ65100:BGQ65101 BQM65100:BQM65101 CAI65100:CAI65101 CKE65100:CKE65101 CUA65100:CUA65101 DDW65100:DDW65101 DNS65100:DNS65101 DXO65100:DXO65101 EHK65100:EHK65101 ERG65100:ERG65101 FBC65100:FBC65101 FKY65100:FKY65101 FUU65100:FUU65101 GEQ65100:GEQ65101 GOM65100:GOM65101 GYI65100:GYI65101 HIE65100:HIE65101 HSA65100:HSA65101 IBW65100:IBW65101 ILS65100:ILS65101 IVO65100:IVO65101 JFK65100:JFK65101 JPG65100:JPG65101 JZC65100:JZC65101 KIY65100:KIY65101 KSU65100:KSU65101 LCQ65100:LCQ65101 LMM65100:LMM65101 LWI65100:LWI65101 MGE65100:MGE65101 MQA65100:MQA65101 MZW65100:MZW65101 NJS65100:NJS65101 NTO65100:NTO65101 ODK65100:ODK65101 ONG65100:ONG65101 OXC65100:OXC65101 PGY65100:PGY65101 PQU65100:PQU65101 QAQ65100:QAQ65101 QKM65100:QKM65101 QUI65100:QUI65101 REE65100:REE65101 ROA65100:ROA65101 RXW65100:RXW65101 SHS65100:SHS65101 SRO65100:SRO65101 TBK65100:TBK65101 TLG65100:TLG65101 TVC65100:TVC65101 UEY65100:UEY65101 UOU65100:UOU65101 UYQ65100:UYQ65101 VIM65100:VIM65101 VSI65100:VSI65101 WCE65100:WCE65101 WMA65100:WMA65101 WVW65100:WVW65101 O917068:O917069 JK130636:JK130637 TG130636:TG130637 ADC130636:ADC130637 AMY130636:AMY130637 AWU130636:AWU130637 BGQ130636:BGQ130637 BQM130636:BQM130637 CAI130636:CAI130637 CKE130636:CKE130637 CUA130636:CUA130637 DDW130636:DDW130637 DNS130636:DNS130637 DXO130636:DXO130637 EHK130636:EHK130637 ERG130636:ERG130637 FBC130636:FBC130637 FKY130636:FKY130637 FUU130636:FUU130637 GEQ130636:GEQ130637 GOM130636:GOM130637 GYI130636:GYI130637 HIE130636:HIE130637 HSA130636:HSA130637 IBW130636:IBW130637 ILS130636:ILS130637 IVO130636:IVO130637 JFK130636:JFK130637 JPG130636:JPG130637 JZC130636:JZC130637 KIY130636:KIY130637 KSU130636:KSU130637 LCQ130636:LCQ130637 LMM130636:LMM130637 LWI130636:LWI130637 MGE130636:MGE130637 MQA130636:MQA130637 MZW130636:MZW130637 NJS130636:NJS130637 NTO130636:NTO130637 ODK130636:ODK130637 ONG130636:ONG130637 OXC130636:OXC130637 PGY130636:PGY130637 PQU130636:PQU130637 QAQ130636:QAQ130637 QKM130636:QKM130637 QUI130636:QUI130637 REE130636:REE130637 ROA130636:ROA130637 RXW130636:RXW130637 SHS130636:SHS130637 SRO130636:SRO130637 TBK130636:TBK130637 TLG130636:TLG130637 TVC130636:TVC130637 UEY130636:UEY130637 UOU130636:UOU130637 UYQ130636:UYQ130637 VIM130636:VIM130637 VSI130636:VSI130637 WCE130636:WCE130637 WMA130636:WMA130637 WVW130636:WVW130637 O982604:O982605 JK196172:JK196173 TG196172:TG196173 ADC196172:ADC196173 AMY196172:AMY196173 AWU196172:AWU196173 BGQ196172:BGQ196173 BQM196172:BQM196173 CAI196172:CAI196173 CKE196172:CKE196173 CUA196172:CUA196173 DDW196172:DDW196173 DNS196172:DNS196173 DXO196172:DXO196173 EHK196172:EHK196173 ERG196172:ERG196173 FBC196172:FBC196173 FKY196172:FKY196173 FUU196172:FUU196173 GEQ196172:GEQ196173 GOM196172:GOM196173 GYI196172:GYI196173 HIE196172:HIE196173 HSA196172:HSA196173 IBW196172:IBW196173 ILS196172:ILS196173 IVO196172:IVO196173 JFK196172:JFK196173 JPG196172:JPG196173 JZC196172:JZC196173 KIY196172:KIY196173 KSU196172:KSU196173 LCQ196172:LCQ196173 LMM196172:LMM196173 LWI196172:LWI196173 MGE196172:MGE196173 MQA196172:MQA196173 MZW196172:MZW196173 NJS196172:NJS196173 NTO196172:NTO196173 ODK196172:ODK196173 ONG196172:ONG196173 OXC196172:OXC196173 PGY196172:PGY196173 PQU196172:PQU196173 QAQ196172:QAQ196173 QKM196172:QKM196173 QUI196172:QUI196173 REE196172:REE196173 ROA196172:ROA196173 RXW196172:RXW196173 SHS196172:SHS196173 SRO196172:SRO196173 TBK196172:TBK196173 TLG196172:TLG196173 TVC196172:TVC196173 UEY196172:UEY196173 UOU196172:UOU196173 UYQ196172:UYQ196173 VIM196172:VIM196173 VSI196172:VSI196173 WCE196172:WCE196173 WMA196172:WMA196173 WVW196172:WVW196173 O65100:O65101 JK261708:JK261709 TG261708:TG261709 ADC261708:ADC261709 AMY261708:AMY261709 AWU261708:AWU261709 BGQ261708:BGQ261709 BQM261708:BQM261709 CAI261708:CAI261709 CKE261708:CKE261709 CUA261708:CUA261709 DDW261708:DDW261709 DNS261708:DNS261709 DXO261708:DXO261709 EHK261708:EHK261709 ERG261708:ERG261709 FBC261708:FBC261709 FKY261708:FKY261709 FUU261708:FUU261709 GEQ261708:GEQ261709 GOM261708:GOM261709 GYI261708:GYI261709 HIE261708:HIE261709 HSA261708:HSA261709 IBW261708:IBW261709 ILS261708:ILS261709 IVO261708:IVO261709 JFK261708:JFK261709 JPG261708:JPG261709 JZC261708:JZC261709 KIY261708:KIY261709 KSU261708:KSU261709 LCQ261708:LCQ261709 LMM261708:LMM261709 LWI261708:LWI261709 MGE261708:MGE261709 MQA261708:MQA261709 MZW261708:MZW261709 NJS261708:NJS261709 NTO261708:NTO261709 ODK261708:ODK261709 ONG261708:ONG261709 OXC261708:OXC261709 PGY261708:PGY261709 PQU261708:PQU261709 QAQ261708:QAQ261709 QKM261708:QKM261709 QUI261708:QUI261709 REE261708:REE261709 ROA261708:ROA261709 RXW261708:RXW261709 SHS261708:SHS261709 SRO261708:SRO261709 TBK261708:TBK261709 TLG261708:TLG261709 TVC261708:TVC261709 UEY261708:UEY261709 UOU261708:UOU261709 UYQ261708:UYQ261709 VIM261708:VIM261709 VSI261708:VSI261709 WCE261708:WCE261709 WMA261708:WMA261709 WVW261708:WVW261709 O130636:O130637 JK327244:JK327245 TG327244:TG327245 ADC327244:ADC327245 AMY327244:AMY327245 AWU327244:AWU327245 BGQ327244:BGQ327245 BQM327244:BQM327245 CAI327244:CAI327245 CKE327244:CKE327245 CUA327244:CUA327245 DDW327244:DDW327245 DNS327244:DNS327245 DXO327244:DXO327245 EHK327244:EHK327245 ERG327244:ERG327245 FBC327244:FBC327245 FKY327244:FKY327245 FUU327244:FUU327245 GEQ327244:GEQ327245 GOM327244:GOM327245 GYI327244:GYI327245 HIE327244:HIE327245 HSA327244:HSA327245 IBW327244:IBW327245 ILS327244:ILS327245 IVO327244:IVO327245 JFK327244:JFK327245 JPG327244:JPG327245 JZC327244:JZC327245 KIY327244:KIY327245 KSU327244:KSU327245 LCQ327244:LCQ327245 LMM327244:LMM327245 LWI327244:LWI327245 MGE327244:MGE327245 MQA327244:MQA327245 MZW327244:MZW327245 NJS327244:NJS327245 NTO327244:NTO327245 ODK327244:ODK327245 ONG327244:ONG327245 OXC327244:OXC327245 PGY327244:PGY327245 PQU327244:PQU327245 QAQ327244:QAQ327245 QKM327244:QKM327245 QUI327244:QUI327245 REE327244:REE327245 ROA327244:ROA327245 RXW327244:RXW327245 SHS327244:SHS327245 SRO327244:SRO327245 TBK327244:TBK327245 TLG327244:TLG327245 TVC327244:TVC327245 UEY327244:UEY327245 UOU327244:UOU327245 UYQ327244:UYQ327245 VIM327244:VIM327245 VSI327244:VSI327245 WCE327244:WCE327245 WMA327244:WMA327245 WVW327244:WVW327245 O196172:O196173 JK392780:JK392781 TG392780:TG392781 ADC392780:ADC392781 AMY392780:AMY392781 AWU392780:AWU392781 BGQ392780:BGQ392781 BQM392780:BQM392781 CAI392780:CAI392781 CKE392780:CKE392781 CUA392780:CUA392781 DDW392780:DDW392781 DNS392780:DNS392781 DXO392780:DXO392781 EHK392780:EHK392781 ERG392780:ERG392781 FBC392780:FBC392781 FKY392780:FKY392781 FUU392780:FUU392781 GEQ392780:GEQ392781 GOM392780:GOM392781 GYI392780:GYI392781 HIE392780:HIE392781 HSA392780:HSA392781 IBW392780:IBW392781 ILS392780:ILS392781 IVO392780:IVO392781 JFK392780:JFK392781 JPG392780:JPG392781 JZC392780:JZC392781 KIY392780:KIY392781 KSU392780:KSU392781 LCQ392780:LCQ392781 LMM392780:LMM392781 LWI392780:LWI392781 MGE392780:MGE392781 MQA392780:MQA392781 MZW392780:MZW392781 NJS392780:NJS392781 NTO392780:NTO392781 ODK392780:ODK392781 ONG392780:ONG392781 OXC392780:OXC392781 PGY392780:PGY392781 PQU392780:PQU392781 QAQ392780:QAQ392781 QKM392780:QKM392781 QUI392780:QUI392781 REE392780:REE392781 ROA392780:ROA392781 RXW392780:RXW392781 SHS392780:SHS392781 SRO392780:SRO392781 TBK392780:TBK392781 TLG392780:TLG392781 TVC392780:TVC392781 UEY392780:UEY392781 UOU392780:UOU392781 UYQ392780:UYQ392781 VIM392780:VIM392781 VSI392780:VSI392781 WCE392780:WCE392781 WMA392780:WMA392781 WVW392780:WVW392781 O261708:O261709 JK458316:JK458317 TG458316:TG458317 ADC458316:ADC458317 AMY458316:AMY458317 AWU458316:AWU458317 BGQ458316:BGQ458317 BQM458316:BQM458317 CAI458316:CAI458317 CKE458316:CKE458317 CUA458316:CUA458317 DDW458316:DDW458317 DNS458316:DNS458317 DXO458316:DXO458317 EHK458316:EHK458317 ERG458316:ERG458317 FBC458316:FBC458317 FKY458316:FKY458317 FUU458316:FUU458317 GEQ458316:GEQ458317 GOM458316:GOM458317 GYI458316:GYI458317 HIE458316:HIE458317 HSA458316:HSA458317 IBW458316:IBW458317 ILS458316:ILS458317 IVO458316:IVO458317 JFK458316:JFK458317 JPG458316:JPG458317 JZC458316:JZC458317 KIY458316:KIY458317 KSU458316:KSU458317 LCQ458316:LCQ458317 LMM458316:LMM458317 LWI458316:LWI458317 MGE458316:MGE458317 MQA458316:MQA458317 MZW458316:MZW458317 NJS458316:NJS458317 NTO458316:NTO458317 ODK458316:ODK458317 ONG458316:ONG458317 OXC458316:OXC458317 PGY458316:PGY458317 PQU458316:PQU458317 QAQ458316:QAQ458317 QKM458316:QKM458317 QUI458316:QUI458317 REE458316:REE458317 ROA458316:ROA458317 RXW458316:RXW458317 SHS458316:SHS458317 SRO458316:SRO458317 TBK458316:TBK458317 TLG458316:TLG458317 TVC458316:TVC458317 UEY458316:UEY458317 UOU458316:UOU458317 UYQ458316:UYQ458317 VIM458316:VIM458317 VSI458316:VSI458317 WCE458316:WCE458317 WMA458316:WMA458317 WVW458316:WVW458317 O327244:O327245 JK523852:JK523853 TG523852:TG523853 ADC523852:ADC523853 AMY523852:AMY523853 AWU523852:AWU523853 BGQ523852:BGQ523853 BQM523852:BQM523853 CAI523852:CAI523853 CKE523852:CKE523853 CUA523852:CUA523853 DDW523852:DDW523853 DNS523852:DNS523853 DXO523852:DXO523853 EHK523852:EHK523853 ERG523852:ERG523853 FBC523852:FBC523853 FKY523852:FKY523853 FUU523852:FUU523853 GEQ523852:GEQ523853 GOM523852:GOM523853 GYI523852:GYI523853 HIE523852:HIE523853 HSA523852:HSA523853 IBW523852:IBW523853 ILS523852:ILS523853 IVO523852:IVO523853 JFK523852:JFK523853 JPG523852:JPG523853 JZC523852:JZC523853 KIY523852:KIY523853 KSU523852:KSU523853 LCQ523852:LCQ523853 LMM523852:LMM523853 LWI523852:LWI523853 MGE523852:MGE523853 MQA523852:MQA523853 MZW523852:MZW523853 NJS523852:NJS523853 NTO523852:NTO523853 ODK523852:ODK523853 ONG523852:ONG523853 OXC523852:OXC523853 PGY523852:PGY523853 PQU523852:PQU523853 QAQ523852:QAQ523853 QKM523852:QKM523853 QUI523852:QUI523853 REE523852:REE523853 ROA523852:ROA523853 RXW523852:RXW523853 SHS523852:SHS523853 SRO523852:SRO523853 TBK523852:TBK523853 TLG523852:TLG523853 TVC523852:TVC523853 UEY523852:UEY523853 UOU523852:UOU523853 UYQ523852:UYQ523853 VIM523852:VIM523853 VSI523852:VSI523853 WCE523852:WCE523853 WMA523852:WMA523853 WVW523852:WVW523853 O392780:O392781 JK589388:JK589389 TG589388:TG589389 ADC589388:ADC589389 AMY589388:AMY589389 AWU589388:AWU589389 BGQ589388:BGQ589389 BQM589388:BQM589389 CAI589388:CAI589389 CKE589388:CKE589389 CUA589388:CUA589389 DDW589388:DDW589389 DNS589388:DNS589389 DXO589388:DXO589389 EHK589388:EHK589389 ERG589388:ERG589389 FBC589388:FBC589389 FKY589388:FKY589389 FUU589388:FUU589389 GEQ589388:GEQ589389 GOM589388:GOM589389 GYI589388:GYI589389 HIE589388:HIE589389 HSA589388:HSA589389 IBW589388:IBW589389 ILS589388:ILS589389 IVO589388:IVO589389 JFK589388:JFK589389 JPG589388:JPG589389 JZC589388:JZC589389 KIY589388:KIY589389 KSU589388:KSU589389 LCQ589388:LCQ589389 LMM589388:LMM589389 LWI589388:LWI589389 MGE589388:MGE589389 MQA589388:MQA589389 MZW589388:MZW589389 NJS589388:NJS589389 NTO589388:NTO589389 ODK589388:ODK589389 ONG589388:ONG589389 OXC589388:OXC589389 PGY589388:PGY589389 PQU589388:PQU589389 QAQ589388:QAQ589389 QKM589388:QKM589389 QUI589388:QUI589389 REE589388:REE589389 ROA589388:ROA589389 RXW589388:RXW589389 SHS589388:SHS589389 SRO589388:SRO589389 TBK589388:TBK589389 TLG589388:TLG589389 TVC589388:TVC589389 UEY589388:UEY589389 UOU589388:UOU589389 UYQ589388:UYQ589389 VIM589388:VIM589389 VSI589388:VSI589389 WCE589388:WCE589389 WMA589388:WMA589389 WVW589388:WVW589389 O458316:O458317 JK654924:JK654925 TG654924:TG654925 ADC654924:ADC654925 AMY654924:AMY654925 AWU654924:AWU654925 BGQ654924:BGQ654925 BQM654924:BQM654925 CAI654924:CAI654925 CKE654924:CKE654925 CUA654924:CUA654925 DDW654924:DDW654925 DNS654924:DNS654925 DXO654924:DXO654925 EHK654924:EHK654925 ERG654924:ERG654925 FBC654924:FBC654925 FKY654924:FKY654925 FUU654924:FUU654925 GEQ654924:GEQ654925 GOM654924:GOM654925 GYI654924:GYI654925 HIE654924:HIE654925 HSA654924:HSA654925 IBW654924:IBW654925 ILS654924:ILS654925 IVO654924:IVO654925 JFK654924:JFK654925 JPG654924:JPG654925 JZC654924:JZC654925 KIY654924:KIY654925 KSU654924:KSU654925 LCQ654924:LCQ654925 LMM654924:LMM654925 LWI654924:LWI654925 MGE654924:MGE654925 MQA654924:MQA654925 MZW654924:MZW654925 NJS654924:NJS654925 NTO654924:NTO654925 ODK654924:ODK654925 ONG654924:ONG654925 OXC654924:OXC654925 PGY654924:PGY654925 PQU654924:PQU654925 QAQ654924:QAQ654925 QKM654924:QKM654925 QUI654924:QUI654925 REE654924:REE654925 ROA654924:ROA654925 RXW654924:RXW654925 SHS654924:SHS654925 SRO654924:SRO654925 TBK654924:TBK654925 TLG654924:TLG654925 TVC654924:TVC654925 UEY654924:UEY654925 UOU654924:UOU654925 UYQ654924:UYQ654925 VIM654924:VIM654925 VSI654924:VSI654925 WCE654924:WCE654925 WMA654924:WMA654925 WVW654924:WVW654925 O523852:O523853 JK720460:JK720461 TG720460:TG720461 ADC720460:ADC720461 AMY720460:AMY720461 AWU720460:AWU720461 BGQ720460:BGQ720461 BQM720460:BQM720461 CAI720460:CAI720461 CKE720460:CKE720461 CUA720460:CUA720461 DDW720460:DDW720461 DNS720460:DNS720461 DXO720460:DXO720461 EHK720460:EHK720461 ERG720460:ERG720461 FBC720460:FBC720461 FKY720460:FKY720461 FUU720460:FUU720461 GEQ720460:GEQ720461 GOM720460:GOM720461 GYI720460:GYI720461 HIE720460:HIE720461 HSA720460:HSA720461 IBW720460:IBW720461 ILS720460:ILS720461 IVO720460:IVO720461 JFK720460:JFK720461 JPG720460:JPG720461 JZC720460:JZC720461 KIY720460:KIY720461 KSU720460:KSU720461 LCQ720460:LCQ720461 LMM720460:LMM720461 LWI720460:LWI720461 MGE720460:MGE720461 MQA720460:MQA720461 MZW720460:MZW720461 NJS720460:NJS720461 NTO720460:NTO720461 ODK720460:ODK720461 ONG720460:ONG720461 OXC720460:OXC720461 PGY720460:PGY720461 PQU720460:PQU720461 QAQ720460:QAQ720461 QKM720460:QKM720461 QUI720460:QUI720461 REE720460:REE720461 ROA720460:ROA720461 RXW720460:RXW720461 SHS720460:SHS720461 SRO720460:SRO720461 TBK720460:TBK720461 TLG720460:TLG720461 TVC720460:TVC720461 UEY720460:UEY720461 UOU720460:UOU720461 UYQ720460:UYQ720461 VIM720460:VIM720461 VSI720460:VSI720461 WCE720460:WCE720461 WMA720460:WMA720461 WVW720460:WVW720461 O589388:O589389 JK785996:JK785997 TG785996:TG785997 ADC785996:ADC785997 AMY785996:AMY785997 AWU785996:AWU785997 BGQ785996:BGQ785997 BQM785996:BQM785997 CAI785996:CAI785997 CKE785996:CKE785997 CUA785996:CUA785997 DDW785996:DDW785997 DNS785996:DNS785997 DXO785996:DXO785997 EHK785996:EHK785997 ERG785996:ERG785997 FBC785996:FBC785997 FKY785996:FKY785997 FUU785996:FUU785997 GEQ785996:GEQ785997 GOM785996:GOM785997 GYI785996:GYI785997 HIE785996:HIE785997 HSA785996:HSA785997 IBW785996:IBW785997 ILS785996:ILS785997 IVO785996:IVO785997 JFK785996:JFK785997 JPG785996:JPG785997 JZC785996:JZC785997 KIY785996:KIY785997 KSU785996:KSU785997 LCQ785996:LCQ785997 LMM785996:LMM785997 LWI785996:LWI785997 MGE785996:MGE785997 MQA785996:MQA785997 MZW785996:MZW785997 NJS785996:NJS785997 NTO785996:NTO785997 ODK785996:ODK785997 ONG785996:ONG785997 OXC785996:OXC785997 PGY785996:PGY785997 PQU785996:PQU785997 QAQ785996:QAQ785997 QKM785996:QKM785997 QUI785996:QUI785997 REE785996:REE785997 ROA785996:ROA785997 RXW785996:RXW785997 SHS785996:SHS785997 SRO785996:SRO785997 TBK785996:TBK785997 TLG785996:TLG785997 TVC785996:TVC785997 UEY785996:UEY785997 UOU785996:UOU785997 UYQ785996:UYQ785997 VIM785996:VIM785997 VSI785996:VSI785997 WCE785996:WCE785997 WMA785996:WMA785997 WVW785996:WVW785997 O654924:O654925 JK851532:JK851533 TG851532:TG851533 ADC851532:ADC851533 AMY851532:AMY851533 AWU851532:AWU851533 BGQ851532:BGQ851533 BQM851532:BQM851533 CAI851532:CAI851533 CKE851532:CKE851533 CUA851532:CUA851533 DDW851532:DDW851533 DNS851532:DNS851533 DXO851532:DXO851533 EHK851532:EHK851533 ERG851532:ERG851533 FBC851532:FBC851533 FKY851532:FKY851533 FUU851532:FUU851533 GEQ851532:GEQ851533 GOM851532:GOM851533 GYI851532:GYI851533 HIE851532:HIE851533 HSA851532:HSA851533 IBW851532:IBW851533 ILS851532:ILS851533 IVO851532:IVO851533 JFK851532:JFK851533 JPG851532:JPG851533 JZC851532:JZC851533 KIY851532:KIY851533 KSU851532:KSU851533 LCQ851532:LCQ851533 LMM851532:LMM851533 LWI851532:LWI851533 MGE851532:MGE851533 MQA851532:MQA851533 MZW851532:MZW851533 NJS851532:NJS851533 NTO851532:NTO851533 ODK851532:ODK851533 ONG851532:ONG851533 OXC851532:OXC851533 PGY851532:PGY851533 PQU851532:PQU851533 QAQ851532:QAQ851533 QKM851532:QKM851533 QUI851532:QUI851533 REE851532:REE851533 ROA851532:ROA851533 RXW851532:RXW851533 SHS851532:SHS851533 SRO851532:SRO851533 TBK851532:TBK851533 TLG851532:TLG851533 TVC851532:TVC851533 UEY851532:UEY851533 UOU851532:UOU851533 UYQ851532:UYQ851533 VIM851532:VIM851533 VSI851532:VSI851533 WCE851532:WCE851533 WMA851532:WMA851533 WVW851532:WVW851533 O720460:O720461 JK917068:JK917069 TG917068:TG917069 ADC917068:ADC917069 AMY917068:AMY917069 AWU917068:AWU917069 BGQ917068:BGQ917069 BQM917068:BQM917069 CAI917068:CAI917069 CKE917068:CKE917069 CUA917068:CUA917069 DDW917068:DDW917069 DNS917068:DNS917069 DXO917068:DXO917069 EHK917068:EHK917069 ERG917068:ERG917069 FBC917068:FBC917069 FKY917068:FKY917069 FUU917068:FUU917069 GEQ917068:GEQ917069 GOM917068:GOM917069 GYI917068:GYI917069 HIE917068:HIE917069 HSA917068:HSA917069 IBW917068:IBW917069 ILS917068:ILS917069 IVO917068:IVO917069 JFK917068:JFK917069 JPG917068:JPG917069 JZC917068:JZC917069 KIY917068:KIY917069 KSU917068:KSU917069 LCQ917068:LCQ917069 LMM917068:LMM917069 LWI917068:LWI917069 MGE917068:MGE917069 MQA917068:MQA917069 MZW917068:MZW917069 NJS917068:NJS917069 NTO917068:NTO917069 ODK917068:ODK917069 ONG917068:ONG917069 OXC917068:OXC917069 PGY917068:PGY917069 PQU917068:PQU917069 QAQ917068:QAQ917069 QKM917068:QKM917069 QUI917068:QUI917069 REE917068:REE917069 ROA917068:ROA917069 RXW917068:RXW917069 SHS917068:SHS917069 SRO917068:SRO917069 TBK917068:TBK917069 TLG917068:TLG917069 TVC917068:TVC917069 UEY917068:UEY917069 UOU917068:UOU917069 UYQ917068:UYQ917069 VIM917068:VIM917069 VSI917068:VSI917069 WCE917068:WCE917069 WMA917068:WMA917069 WVW917068:WVW917069 RDR3:RDR4 RNN3:RNN4 RXJ3:RXJ4 SHF3:SHF4 SRB3:SRB4 TAX3:TAX4 TKT3:TKT4 TUP3:TUP4 UEL3:UEL4 UOH3:UOH4 UYD3:UYD4 VHZ3:VHZ4 VRV3:VRV4 WBR3:WBR4 WLN3:WLN4 WVJ3:WVJ4 IX3:IX4 ST3:ST4 ACP3:ACP4 AML3:AML4 AWH3:AWH4 BGD3:BGD4 BPZ3:BPZ4 BZV3:BZV4 CJR3:CJR4 CTN3:CTN4 DDJ3:DDJ4 DNF3:DNF4 DXB3:DXB4 EGX3:EGX4 EQT3:EQT4 FAP3:FAP4 FKL3:FKL4 FUH3:FUH4 GED3:GED4 GNZ3:GNZ4 GXV3:GXV4 HHR3:HHR4 HRN3:HRN4 IBJ3:IBJ4 ILF3:ILF4 IVB3:IVB4 JEX3:JEX4 JOT3:JOT4 JYP3:JYP4 KIL3:KIL4 KSH3:KSH4 LCD3:LCD4 LLZ3:LLZ4 LVV3:LVV4 MFR3:MFR4 MPN3:MPN4 MZJ3:MZJ4 NJF3:NJF4 NTB3:NTB4 OCX3:OCX4 OMT3:OMT4 OWP3:OWP4 PGL3:PGL4 PQH3:PQH4 QAD3:QAD4 QJZ3:QJZ4 QTV3:QTV4 O3:O4"/>
    <dataValidation allowBlank="1" showInputMessage="1" showErrorMessage="1" promptTitle="Future Warehouse Stock Date" prompt="Optionally input a date if you have stock arriving at this warehouse soon and wish to report it to your Retailer." sqref="AG785996:AG785997 KO720460:KO720461 UK720460:UK720461 AEG720460:AEG720461 AOC720460:AOC720461 AXY720460:AXY720461 BHU720460:BHU720461 BRQ720460:BRQ720461 CBM720460:CBM720461 CLI720460:CLI720461 CVE720460:CVE720461 DFA720460:DFA720461 DOW720460:DOW720461 DYS720460:DYS720461 EIO720460:EIO720461 ESK720460:ESK720461 FCG720460:FCG720461 FMC720460:FMC720461 FVY720460:FVY720461 GFU720460:GFU720461 GPQ720460:GPQ720461 GZM720460:GZM720461 HJI720460:HJI720461 HTE720460:HTE720461 IDA720460:IDA720461 IMW720460:IMW720461 IWS720460:IWS720461 JGO720460:JGO720461 JQK720460:JQK720461 KAG720460:KAG720461 KKC720460:KKC720461 KTY720460:KTY720461 LDU720460:LDU720461 LNQ720460:LNQ720461 LXM720460:LXM720461 MHI720460:MHI720461 MRE720460:MRE720461 NBA720460:NBA720461 NKW720460:NKW720461 NUS720460:NUS720461 OEO720460:OEO720461 OOK720460:OOK720461 OYG720460:OYG720461 PIC720460:PIC720461 PRY720460:PRY720461 QBU720460:QBU720461 QLQ720460:QLQ720461 QVM720460:QVM720461 RFI720460:RFI720461 RPE720460:RPE720461 RZA720460:RZA720461 SIW720460:SIW720461 SSS720460:SSS720461 TCO720460:TCO720461 TMK720460:TMK720461 TWG720460:TWG720461 UGC720460:UGC720461 UPY720460:UPY720461 UZU720460:UZU720461 VJQ720460:VJQ720461 VTM720460:VTM720461 WDI720460:WDI720461 WNE720460:WNE720461 WXA720460:WXA720461 AG851532:AG851533 KG65100:KG65101 UC65100:UC65101 ADY65100:ADY65101 ANU65100:ANU65101 AXQ65100:AXQ65101 BHM65100:BHM65101 BRI65100:BRI65101 CBE65100:CBE65101 CLA65100:CLA65101 CUW65100:CUW65101 DES65100:DES65101 DOO65100:DOO65101 DYK65100:DYK65101 EIG65100:EIG65101 ESC65100:ESC65101 FBY65100:FBY65101 FLU65100:FLU65101 FVQ65100:FVQ65101 GFM65100:GFM65101 GPI65100:GPI65101 GZE65100:GZE65101 HJA65100:HJA65101 HSW65100:HSW65101 ICS65100:ICS65101 IMO65100:IMO65101 IWK65100:IWK65101 JGG65100:JGG65101 JQC65100:JQC65101 JZY65100:JZY65101 KJU65100:KJU65101 KTQ65100:KTQ65101 LDM65100:LDM65101 LNI65100:LNI65101 LXE65100:LXE65101 MHA65100:MHA65101 MQW65100:MQW65101 NAS65100:NAS65101 NKO65100:NKO65101 NUK65100:NUK65101 OEG65100:OEG65101 OOC65100:OOC65101 OXY65100:OXY65101 PHU65100:PHU65101 PRQ65100:PRQ65101 QBM65100:QBM65101 QLI65100:QLI65101 QVE65100:QVE65101 RFA65100:RFA65101 ROW65100:ROW65101 RYS65100:RYS65101 SIO65100:SIO65101 SSK65100:SSK65101 TCG65100:TCG65101 TMC65100:TMC65101 TVY65100:TVY65101 UFU65100:UFU65101 UPQ65100:UPQ65101 UZM65100:UZM65101 VJI65100:VJI65101 VTE65100:VTE65101 WDA65100:WDA65101 WMW65100:WMW65101 WWS65100:WWS65101 AG917068:AG917069 KG130636:KG130637 UC130636:UC130637 ADY130636:ADY130637 ANU130636:ANU130637 AXQ130636:AXQ130637 BHM130636:BHM130637 BRI130636:BRI130637 CBE130636:CBE130637 CLA130636:CLA130637 CUW130636:CUW130637 DES130636:DES130637 DOO130636:DOO130637 DYK130636:DYK130637 EIG130636:EIG130637 ESC130636:ESC130637 FBY130636:FBY130637 FLU130636:FLU130637 FVQ130636:FVQ130637 GFM130636:GFM130637 GPI130636:GPI130637 GZE130636:GZE130637 HJA130636:HJA130637 HSW130636:HSW130637 ICS130636:ICS130637 IMO130636:IMO130637 IWK130636:IWK130637 JGG130636:JGG130637 JQC130636:JQC130637 JZY130636:JZY130637 KJU130636:KJU130637 KTQ130636:KTQ130637 LDM130636:LDM130637 LNI130636:LNI130637 LXE130636:LXE130637 MHA130636:MHA130637 MQW130636:MQW130637 NAS130636:NAS130637 NKO130636:NKO130637 NUK130636:NUK130637 OEG130636:OEG130637 OOC130636:OOC130637 OXY130636:OXY130637 PHU130636:PHU130637 PRQ130636:PRQ130637 QBM130636:QBM130637 QLI130636:QLI130637 QVE130636:QVE130637 RFA130636:RFA130637 ROW130636:ROW130637 RYS130636:RYS130637 SIO130636:SIO130637 SSK130636:SSK130637 TCG130636:TCG130637 TMC130636:TMC130637 TVY130636:TVY130637 UFU130636:UFU130637 UPQ130636:UPQ130637 UZM130636:UZM130637 VJI130636:VJI130637 VTE130636:VTE130637 WDA130636:WDA130637 WMW130636:WMW130637 WWS130636:WWS130637 AG982604:AG982605 KG196172:KG196173 UC196172:UC196173 ADY196172:ADY196173 ANU196172:ANU196173 AXQ196172:AXQ196173 BHM196172:BHM196173 BRI196172:BRI196173 CBE196172:CBE196173 CLA196172:CLA196173 CUW196172:CUW196173 DES196172:DES196173 DOO196172:DOO196173 DYK196172:DYK196173 EIG196172:EIG196173 ESC196172:ESC196173 FBY196172:FBY196173 FLU196172:FLU196173 FVQ196172:FVQ196173 GFM196172:GFM196173 GPI196172:GPI196173 GZE196172:GZE196173 HJA196172:HJA196173 HSW196172:HSW196173 ICS196172:ICS196173 IMO196172:IMO196173 IWK196172:IWK196173 JGG196172:JGG196173 JQC196172:JQC196173 JZY196172:JZY196173 KJU196172:KJU196173 KTQ196172:KTQ196173 LDM196172:LDM196173 LNI196172:LNI196173 LXE196172:LXE196173 MHA196172:MHA196173 MQW196172:MQW196173 NAS196172:NAS196173 NKO196172:NKO196173 NUK196172:NUK196173 OEG196172:OEG196173 OOC196172:OOC196173 OXY196172:OXY196173 PHU196172:PHU196173 PRQ196172:PRQ196173 QBM196172:QBM196173 QLI196172:QLI196173 QVE196172:QVE196173 RFA196172:RFA196173 ROW196172:ROW196173 RYS196172:RYS196173 SIO196172:SIO196173 SSK196172:SSK196173 TCG196172:TCG196173 TMC196172:TMC196173 TVY196172:TVY196173 UFU196172:UFU196173 UPQ196172:UPQ196173 UZM196172:UZM196173 VJI196172:VJI196173 VTE196172:VTE196173 WDA196172:WDA196173 WMW196172:WMW196173 WWS196172:WWS196173 AS982604:AS982605 KG261708:KG261709 UC261708:UC261709 ADY261708:ADY261709 ANU261708:ANU261709 AXQ261708:AXQ261709 BHM261708:BHM261709 BRI261708:BRI261709 CBE261708:CBE261709 CLA261708:CLA261709 CUW261708:CUW261709 DES261708:DES261709 DOO261708:DOO261709 DYK261708:DYK261709 EIG261708:EIG261709 ESC261708:ESC261709 FBY261708:FBY261709 FLU261708:FLU261709 FVQ261708:FVQ261709 GFM261708:GFM261709 GPI261708:GPI261709 GZE261708:GZE261709 HJA261708:HJA261709 HSW261708:HSW261709 ICS261708:ICS261709 IMO261708:IMO261709 IWK261708:IWK261709 JGG261708:JGG261709 JQC261708:JQC261709 JZY261708:JZY261709 KJU261708:KJU261709 KTQ261708:KTQ261709 LDM261708:LDM261709 LNI261708:LNI261709 LXE261708:LXE261709 MHA261708:MHA261709 MQW261708:MQW261709 NAS261708:NAS261709 NKO261708:NKO261709 NUK261708:NUK261709 OEG261708:OEG261709 OOC261708:OOC261709 OXY261708:OXY261709 PHU261708:PHU261709 PRQ261708:PRQ261709 QBM261708:QBM261709 QLI261708:QLI261709 QVE261708:QVE261709 RFA261708:RFA261709 ROW261708:ROW261709 RYS261708:RYS261709 SIO261708:SIO261709 SSK261708:SSK261709 TCG261708:TCG261709 TMC261708:TMC261709 TVY261708:TVY261709 UFU261708:UFU261709 UPQ261708:UPQ261709 UZM261708:UZM261709 VJI261708:VJI261709 VTE261708:VTE261709 WDA261708:WDA261709 WMW261708:WMW261709 WWS261708:WWS261709 AS65100:AS65101 KG327244:KG327245 UC327244:UC327245 ADY327244:ADY327245 ANU327244:ANU327245 AXQ327244:AXQ327245 BHM327244:BHM327245 BRI327244:BRI327245 CBE327244:CBE327245 CLA327244:CLA327245 CUW327244:CUW327245 DES327244:DES327245 DOO327244:DOO327245 DYK327244:DYK327245 EIG327244:EIG327245 ESC327244:ESC327245 FBY327244:FBY327245 FLU327244:FLU327245 FVQ327244:FVQ327245 GFM327244:GFM327245 GPI327244:GPI327245 GZE327244:GZE327245 HJA327244:HJA327245 HSW327244:HSW327245 ICS327244:ICS327245 IMO327244:IMO327245 IWK327244:IWK327245 JGG327244:JGG327245 JQC327244:JQC327245 JZY327244:JZY327245 KJU327244:KJU327245 KTQ327244:KTQ327245 LDM327244:LDM327245 LNI327244:LNI327245 LXE327244:LXE327245 MHA327244:MHA327245 MQW327244:MQW327245 NAS327244:NAS327245 NKO327244:NKO327245 NUK327244:NUK327245 OEG327244:OEG327245 OOC327244:OOC327245 OXY327244:OXY327245 PHU327244:PHU327245 PRQ327244:PRQ327245 QBM327244:QBM327245 QLI327244:QLI327245 QVE327244:QVE327245 RFA327244:RFA327245 ROW327244:ROW327245 RYS327244:RYS327245 SIO327244:SIO327245 SSK327244:SSK327245 TCG327244:TCG327245 TMC327244:TMC327245 TVY327244:TVY327245 UFU327244:UFU327245 UPQ327244:UPQ327245 UZM327244:UZM327245 VJI327244:VJI327245 VTE327244:VTE327245 WDA327244:WDA327245 WMW327244:WMW327245 WWS327244:WWS327245 AS130636:AS130637 KG392780:KG392781 UC392780:UC392781 ADY392780:ADY392781 ANU392780:ANU392781 AXQ392780:AXQ392781 BHM392780:BHM392781 BRI392780:BRI392781 CBE392780:CBE392781 CLA392780:CLA392781 CUW392780:CUW392781 DES392780:DES392781 DOO392780:DOO392781 DYK392780:DYK392781 EIG392780:EIG392781 ESC392780:ESC392781 FBY392780:FBY392781 FLU392780:FLU392781 FVQ392780:FVQ392781 GFM392780:GFM392781 GPI392780:GPI392781 GZE392780:GZE392781 HJA392780:HJA392781 HSW392780:HSW392781 ICS392780:ICS392781 IMO392780:IMO392781 IWK392780:IWK392781 JGG392780:JGG392781 JQC392780:JQC392781 JZY392780:JZY392781 KJU392780:KJU392781 KTQ392780:KTQ392781 LDM392780:LDM392781 LNI392780:LNI392781 LXE392780:LXE392781 MHA392780:MHA392781 MQW392780:MQW392781 NAS392780:NAS392781 NKO392780:NKO392781 NUK392780:NUK392781 OEG392780:OEG392781 OOC392780:OOC392781 OXY392780:OXY392781 PHU392780:PHU392781 PRQ392780:PRQ392781 QBM392780:QBM392781 QLI392780:QLI392781 QVE392780:QVE392781 RFA392780:RFA392781 ROW392780:ROW392781 RYS392780:RYS392781 SIO392780:SIO392781 SSK392780:SSK392781 TCG392780:TCG392781 TMC392780:TMC392781 TVY392780:TVY392781 UFU392780:UFU392781 UPQ392780:UPQ392781 UZM392780:UZM392781 VJI392780:VJI392781 VTE392780:VTE392781 WDA392780:WDA392781 WMW392780:WMW392781 WWS392780:WWS392781 AS196172:AS196173 KG458316:KG458317 UC458316:UC458317 ADY458316:ADY458317 ANU458316:ANU458317 AXQ458316:AXQ458317 BHM458316:BHM458317 BRI458316:BRI458317 CBE458316:CBE458317 CLA458316:CLA458317 CUW458316:CUW458317 DES458316:DES458317 DOO458316:DOO458317 DYK458316:DYK458317 EIG458316:EIG458317 ESC458316:ESC458317 FBY458316:FBY458317 FLU458316:FLU458317 FVQ458316:FVQ458317 GFM458316:GFM458317 GPI458316:GPI458317 GZE458316:GZE458317 HJA458316:HJA458317 HSW458316:HSW458317 ICS458316:ICS458317 IMO458316:IMO458317 IWK458316:IWK458317 JGG458316:JGG458317 JQC458316:JQC458317 JZY458316:JZY458317 KJU458316:KJU458317 KTQ458316:KTQ458317 LDM458316:LDM458317 LNI458316:LNI458317 LXE458316:LXE458317 MHA458316:MHA458317 MQW458316:MQW458317 NAS458316:NAS458317 NKO458316:NKO458317 NUK458316:NUK458317 OEG458316:OEG458317 OOC458316:OOC458317 OXY458316:OXY458317 PHU458316:PHU458317 PRQ458316:PRQ458317 QBM458316:QBM458317 QLI458316:QLI458317 QVE458316:QVE458317 RFA458316:RFA458317 ROW458316:ROW458317 RYS458316:RYS458317 SIO458316:SIO458317 SSK458316:SSK458317 TCG458316:TCG458317 TMC458316:TMC458317 TVY458316:TVY458317 UFU458316:UFU458317 UPQ458316:UPQ458317 UZM458316:UZM458317 VJI458316:VJI458317 VTE458316:VTE458317 WDA458316:WDA458317 WMW458316:WMW458317 WWS458316:WWS458317 AS261708:AS261709 KG523852:KG523853 UC523852:UC523853 ADY523852:ADY523853 ANU523852:ANU523853 AXQ523852:AXQ523853 BHM523852:BHM523853 BRI523852:BRI523853 CBE523852:CBE523853 CLA523852:CLA523853 CUW523852:CUW523853 DES523852:DES523853 DOO523852:DOO523853 DYK523852:DYK523853 EIG523852:EIG523853 ESC523852:ESC523853 FBY523852:FBY523853 FLU523852:FLU523853 FVQ523852:FVQ523853 GFM523852:GFM523853 GPI523852:GPI523853 GZE523852:GZE523853 HJA523852:HJA523853 HSW523852:HSW523853 ICS523852:ICS523853 IMO523852:IMO523853 IWK523852:IWK523853 JGG523852:JGG523853 JQC523852:JQC523853 JZY523852:JZY523853 KJU523852:KJU523853 KTQ523852:KTQ523853 LDM523852:LDM523853 LNI523852:LNI523853 LXE523852:LXE523853 MHA523852:MHA523853 MQW523852:MQW523853 NAS523852:NAS523853 NKO523852:NKO523853 NUK523852:NUK523853 OEG523852:OEG523853 OOC523852:OOC523853 OXY523852:OXY523853 PHU523852:PHU523853 PRQ523852:PRQ523853 QBM523852:QBM523853 QLI523852:QLI523853 QVE523852:QVE523853 RFA523852:RFA523853 ROW523852:ROW523853 RYS523852:RYS523853 SIO523852:SIO523853 SSK523852:SSK523853 TCG523852:TCG523853 TMC523852:TMC523853 TVY523852:TVY523853 UFU523852:UFU523853 UPQ523852:UPQ523853 UZM523852:UZM523853 VJI523852:VJI523853 VTE523852:VTE523853 WDA523852:WDA523853 WMW523852:WMW523853 WWS523852:WWS523853 AS327244:AS327245 KG589388:KG589389 UC589388:UC589389 ADY589388:ADY589389 ANU589388:ANU589389 AXQ589388:AXQ589389 BHM589388:BHM589389 BRI589388:BRI589389 CBE589388:CBE589389 CLA589388:CLA589389 CUW589388:CUW589389 DES589388:DES589389 DOO589388:DOO589389 DYK589388:DYK589389 EIG589388:EIG589389 ESC589388:ESC589389 FBY589388:FBY589389 FLU589388:FLU589389 FVQ589388:FVQ589389 GFM589388:GFM589389 GPI589388:GPI589389 GZE589388:GZE589389 HJA589388:HJA589389 HSW589388:HSW589389 ICS589388:ICS589389 IMO589388:IMO589389 IWK589388:IWK589389 JGG589388:JGG589389 JQC589388:JQC589389 JZY589388:JZY589389 KJU589388:KJU589389 KTQ589388:KTQ589389 LDM589388:LDM589389 LNI589388:LNI589389 LXE589388:LXE589389 MHA589388:MHA589389 MQW589388:MQW589389 NAS589388:NAS589389 NKO589388:NKO589389 NUK589388:NUK589389 OEG589388:OEG589389 OOC589388:OOC589389 OXY589388:OXY589389 PHU589388:PHU589389 PRQ589388:PRQ589389 QBM589388:QBM589389 QLI589388:QLI589389 QVE589388:QVE589389 RFA589388:RFA589389 ROW589388:ROW589389 RYS589388:RYS589389 SIO589388:SIO589389 SSK589388:SSK589389 TCG589388:TCG589389 TMC589388:TMC589389 TVY589388:TVY589389 UFU589388:UFU589389 UPQ589388:UPQ589389 UZM589388:UZM589389 VJI589388:VJI589389 VTE589388:VTE589389 WDA589388:WDA589389 WMW589388:WMW589389 WWS589388:WWS589389 AS392780:AS392781 KG654924:KG654925 UC654924:UC654925 ADY654924:ADY654925 ANU654924:ANU654925 AXQ654924:AXQ654925 BHM654924:BHM654925 BRI654924:BRI654925 CBE654924:CBE654925 CLA654924:CLA654925 CUW654924:CUW654925 DES654924:DES654925 DOO654924:DOO654925 DYK654924:DYK654925 EIG654924:EIG654925 ESC654924:ESC654925 FBY654924:FBY654925 FLU654924:FLU654925 FVQ654924:FVQ654925 GFM654924:GFM654925 GPI654924:GPI654925 GZE654924:GZE654925 HJA654924:HJA654925 HSW654924:HSW654925 ICS654924:ICS654925 IMO654924:IMO654925 IWK654924:IWK654925 JGG654924:JGG654925 JQC654924:JQC654925 JZY654924:JZY654925 KJU654924:KJU654925 KTQ654924:KTQ654925 LDM654924:LDM654925 LNI654924:LNI654925 LXE654924:LXE654925 MHA654924:MHA654925 MQW654924:MQW654925 NAS654924:NAS654925 NKO654924:NKO654925 NUK654924:NUK654925 OEG654924:OEG654925 OOC654924:OOC654925 OXY654924:OXY654925 PHU654924:PHU654925 PRQ654924:PRQ654925 QBM654924:QBM654925 QLI654924:QLI654925 QVE654924:QVE654925 RFA654924:RFA654925 ROW654924:ROW654925 RYS654924:RYS654925 SIO654924:SIO654925 SSK654924:SSK654925 TCG654924:TCG654925 TMC654924:TMC654925 TVY654924:TVY654925 UFU654924:UFU654925 UPQ654924:UPQ654925 UZM654924:UZM654925 VJI654924:VJI654925 VTE654924:VTE654925 WDA654924:WDA654925 WMW654924:WMW654925 WWS654924:WWS654925 AS458316:AS458317 KG720460:KG720461 UC720460:UC720461 ADY720460:ADY720461 ANU720460:ANU720461 AXQ720460:AXQ720461 BHM720460:BHM720461 BRI720460:BRI720461 CBE720460:CBE720461 CLA720460:CLA720461 CUW720460:CUW720461 DES720460:DES720461 DOO720460:DOO720461 DYK720460:DYK720461 EIG720460:EIG720461 ESC720460:ESC720461 FBY720460:FBY720461 FLU720460:FLU720461 FVQ720460:FVQ720461 GFM720460:GFM720461 GPI720460:GPI720461 GZE720460:GZE720461 HJA720460:HJA720461 HSW720460:HSW720461 ICS720460:ICS720461 IMO720460:IMO720461 IWK720460:IWK720461 JGG720460:JGG720461 JQC720460:JQC720461 JZY720460:JZY720461 KJU720460:KJU720461 KTQ720460:KTQ720461 LDM720460:LDM720461 LNI720460:LNI720461 LXE720460:LXE720461 MHA720460:MHA720461 MQW720460:MQW720461 NAS720460:NAS720461 NKO720460:NKO720461 NUK720460:NUK720461 OEG720460:OEG720461 OOC720460:OOC720461 OXY720460:OXY720461 PHU720460:PHU720461 PRQ720460:PRQ720461 QBM720460:QBM720461 QLI720460:QLI720461 QVE720460:QVE720461 RFA720460:RFA720461 ROW720460:ROW720461 RYS720460:RYS720461 SIO720460:SIO720461 SSK720460:SSK720461 TCG720460:TCG720461 TMC720460:TMC720461 TVY720460:TVY720461 UFU720460:UFU720461 UPQ720460:UPQ720461 UZM720460:UZM720461 VJI720460:VJI720461 VTE720460:VTE720461 WDA720460:WDA720461 WMW720460:WMW720461 WWS720460:WWS720461 AS523852:AS523853 KG785996:KG785997 UC785996:UC785997 ADY785996:ADY785997 ANU785996:ANU785997 AXQ785996:AXQ785997 BHM785996:BHM785997 BRI785996:BRI785997 CBE785996:CBE785997 CLA785996:CLA785997 CUW785996:CUW785997 DES785996:DES785997 DOO785996:DOO785997 DYK785996:DYK785997 EIG785996:EIG785997 ESC785996:ESC785997 FBY785996:FBY785997 FLU785996:FLU785997 FVQ785996:FVQ785997 GFM785996:GFM785997 GPI785996:GPI785997 GZE785996:GZE785997 HJA785996:HJA785997 HSW785996:HSW785997 ICS785996:ICS785997 IMO785996:IMO785997 IWK785996:IWK785997 JGG785996:JGG785997 JQC785996:JQC785997 JZY785996:JZY785997 KJU785996:KJU785997 KTQ785996:KTQ785997 LDM785996:LDM785997 LNI785996:LNI785997 LXE785996:LXE785997 MHA785996:MHA785997 MQW785996:MQW785997 NAS785996:NAS785997 NKO785996:NKO785997 NUK785996:NUK785997 OEG785996:OEG785997 OOC785996:OOC785997 OXY785996:OXY785997 PHU785996:PHU785997 PRQ785996:PRQ785997 QBM785996:QBM785997 QLI785996:QLI785997 QVE785996:QVE785997 RFA785996:RFA785997 ROW785996:ROW785997 RYS785996:RYS785997 SIO785996:SIO785997 SSK785996:SSK785997 TCG785996:TCG785997 TMC785996:TMC785997 TVY785996:TVY785997 UFU785996:UFU785997 UPQ785996:UPQ785997 UZM785996:UZM785997 VJI785996:VJI785997 VTE785996:VTE785997 WDA785996:WDA785997 WMW785996:WMW785997 WWS785996:WWS785997 AS589388:AS589389 KG851532:KG851533 UC851532:UC851533 ADY851532:ADY851533 ANU851532:ANU851533 AXQ851532:AXQ851533 BHM851532:BHM851533 BRI851532:BRI851533 CBE851532:CBE851533 CLA851532:CLA851533 CUW851532:CUW851533 DES851532:DES851533 DOO851532:DOO851533 DYK851532:DYK851533 EIG851532:EIG851533 ESC851532:ESC851533 FBY851532:FBY851533 FLU851532:FLU851533 FVQ851532:FVQ851533 GFM851532:GFM851533 GPI851532:GPI851533 GZE851532:GZE851533 HJA851532:HJA851533 HSW851532:HSW851533 ICS851532:ICS851533 IMO851532:IMO851533 IWK851532:IWK851533 JGG851532:JGG851533 JQC851532:JQC851533 JZY851532:JZY851533 KJU851532:KJU851533 KTQ851532:KTQ851533 LDM851532:LDM851533 LNI851532:LNI851533 LXE851532:LXE851533 MHA851532:MHA851533 MQW851532:MQW851533 NAS851532:NAS851533 NKO851532:NKO851533 NUK851532:NUK851533 OEG851532:OEG851533 OOC851532:OOC851533 OXY851532:OXY851533 PHU851532:PHU851533 PRQ851532:PRQ851533 QBM851532:QBM851533 QLI851532:QLI851533 QVE851532:QVE851533 RFA851532:RFA851533 ROW851532:ROW851533 RYS851532:RYS851533 SIO851532:SIO851533 SSK851532:SSK851533 TCG851532:TCG851533 TMC851532:TMC851533 TVY851532:TVY851533 UFU851532:UFU851533 UPQ851532:UPQ851533 UZM851532:UZM851533 VJI851532:VJI851533 VTE851532:VTE851533 WDA851532:WDA851533 WMW851532:WMW851533 WWS851532:WWS851533 AS654924:AS654925 KG917068:KG917069 UC917068:UC917069 ADY917068:ADY917069 ANU917068:ANU917069 AXQ917068:AXQ917069 BHM917068:BHM917069 BRI917068:BRI917069 CBE917068:CBE917069 CLA917068:CLA917069 CUW917068:CUW917069 DES917068:DES917069 DOO917068:DOO917069 DYK917068:DYK917069 EIG917068:EIG917069 ESC917068:ESC917069 FBY917068:FBY917069 FLU917068:FLU917069 FVQ917068:FVQ917069 GFM917068:GFM917069 GPI917068:GPI917069 GZE917068:GZE917069 HJA917068:HJA917069 HSW917068:HSW917069 ICS917068:ICS917069 IMO917068:IMO917069 IWK917068:IWK917069 JGG917068:JGG917069 JQC917068:JQC917069 JZY917068:JZY917069 KJU917068:KJU917069 KTQ917068:KTQ917069 LDM917068:LDM917069 LNI917068:LNI917069 LXE917068:LXE917069 MHA917068:MHA917069 MQW917068:MQW917069 NAS917068:NAS917069 NKO917068:NKO917069 NUK917068:NUK917069 OEG917068:OEG917069 OOC917068:OOC917069 OXY917068:OXY917069 PHU917068:PHU917069 PRQ917068:PRQ917069 QBM917068:QBM917069 QLI917068:QLI917069 QVE917068:QVE917069 RFA917068:RFA917069 ROW917068:ROW917069 RYS917068:RYS917069 SIO917068:SIO917069 SSK917068:SSK917069 TCG917068:TCG917069 TMC917068:TMC917069 TVY917068:TVY917069 UFU917068:UFU917069 UPQ917068:UPQ917069 UZM917068:UZM917069 VJI917068:VJI917069 VTE917068:VTE917069 WDA917068:WDA917069 WMW917068:WMW917069 WWS917068:WWS917069 AS720460:AS720461 KG982604:KG982605 UC982604:UC982605 ADY982604:ADY982605 ANU982604:ANU982605 AXQ982604:AXQ982605 BHM982604:BHM982605 BRI982604:BRI982605 CBE982604:CBE982605 CLA982604:CLA982605 CUW982604:CUW982605 DES982604:DES982605 DOO982604:DOO982605 DYK982604:DYK982605 EIG982604:EIG982605 ESC982604:ESC982605 FBY982604:FBY982605 FLU982604:FLU982605 FVQ982604:FVQ982605 GFM982604:GFM982605 GPI982604:GPI982605 GZE982604:GZE982605 HJA982604:HJA982605 HSW982604:HSW982605 ICS982604:ICS982605 IMO982604:IMO982605 IWK982604:IWK982605 JGG982604:JGG982605 JQC982604:JQC982605 JZY982604:JZY982605 KJU982604:KJU982605 KTQ982604:KTQ982605 LDM982604:LDM982605 LNI982604:LNI982605 LXE982604:LXE982605 MHA982604:MHA982605 MQW982604:MQW982605 NAS982604:NAS982605 NKO982604:NKO982605 NUK982604:NUK982605 OEG982604:OEG982605 OOC982604:OOC982605 OXY982604:OXY982605 PHU982604:PHU982605 PRQ982604:PRQ982605 QBM982604:QBM982605 QLI982604:QLI982605 QVE982604:QVE982605 RFA982604:RFA982605 ROW982604:ROW982605 RYS982604:RYS982605 SIO982604:SIO982605 SSK982604:SSK982605 TCG982604:TCG982605 TMC982604:TMC982605 TVY982604:TVY982605 UFU982604:UFU982605 UPQ982604:UPQ982605 UZM982604:UZM982605 VJI982604:VJI982605 VTE982604:VTE982605 WDA982604:WDA982605 WMW982604:WMW982605 WWS982604:WWS982605 AK65100:AK65101 KO785996:KO785997 UK785996:UK785997 AEG785996:AEG785997 AOC785996:AOC785997 AXY785996:AXY785997 BHU785996:BHU785997 BRQ785996:BRQ785997 CBM785996:CBM785997 CLI785996:CLI785997 CVE785996:CVE785997 DFA785996:DFA785997 DOW785996:DOW785997 DYS785996:DYS785997 EIO785996:EIO785997 ESK785996:ESK785997 FCG785996:FCG785997 FMC785996:FMC785997 FVY785996:FVY785997 GFU785996:GFU785997 GPQ785996:GPQ785997 GZM785996:GZM785997 HJI785996:HJI785997 HTE785996:HTE785997 IDA785996:IDA785997 IMW785996:IMW785997 IWS785996:IWS785997 JGO785996:JGO785997 JQK785996:JQK785997 KAG785996:KAG785997 KKC785996:KKC785997 KTY785996:KTY785997 LDU785996:LDU785997 LNQ785996:LNQ785997 LXM785996:LXM785997 MHI785996:MHI785997 MRE785996:MRE785997 NBA785996:NBA785997 NKW785996:NKW785997 NUS785996:NUS785997 OEO785996:OEO785997 OOK785996:OOK785997 OYG785996:OYG785997 PIC785996:PIC785997 PRY785996:PRY785997 QBU785996:QBU785997 QLQ785996:QLQ785997 QVM785996:QVM785997 RFI785996:RFI785997 RPE785996:RPE785997 RZA785996:RZA785997 SIW785996:SIW785997 SSS785996:SSS785997 TCO785996:TCO785997 TMK785996:TMK785997 TWG785996:TWG785997 UGC785996:UGC785997 UPY785996:UPY785997 UZU785996:UZU785997 VJQ785996:VJQ785997 VTM785996:VTM785997 WDI785996:WDI785997 WNE785996:WNE785997 WXA785996:WXA785997 AK130636:AK130637 KK65100:KK65101 UG65100:UG65101 AEC65100:AEC65101 ANY65100:ANY65101 AXU65100:AXU65101 BHQ65100:BHQ65101 BRM65100:BRM65101 CBI65100:CBI65101 CLE65100:CLE65101 CVA65100:CVA65101 DEW65100:DEW65101 DOS65100:DOS65101 DYO65100:DYO65101 EIK65100:EIK65101 ESG65100:ESG65101 FCC65100:FCC65101 FLY65100:FLY65101 FVU65100:FVU65101 GFQ65100:GFQ65101 GPM65100:GPM65101 GZI65100:GZI65101 HJE65100:HJE65101 HTA65100:HTA65101 ICW65100:ICW65101 IMS65100:IMS65101 IWO65100:IWO65101 JGK65100:JGK65101 JQG65100:JQG65101 KAC65100:KAC65101 KJY65100:KJY65101 KTU65100:KTU65101 LDQ65100:LDQ65101 LNM65100:LNM65101 LXI65100:LXI65101 MHE65100:MHE65101 MRA65100:MRA65101 NAW65100:NAW65101 NKS65100:NKS65101 NUO65100:NUO65101 OEK65100:OEK65101 OOG65100:OOG65101 OYC65100:OYC65101 PHY65100:PHY65101 PRU65100:PRU65101 QBQ65100:QBQ65101 QLM65100:QLM65101 QVI65100:QVI65101 RFE65100:RFE65101 RPA65100:RPA65101 RYW65100:RYW65101 SIS65100:SIS65101 SSO65100:SSO65101 TCK65100:TCK65101 TMG65100:TMG65101 TWC65100:TWC65101 UFY65100:UFY65101 UPU65100:UPU65101 UZQ65100:UZQ65101 VJM65100:VJM65101 VTI65100:VTI65101 WDE65100:WDE65101 WNA65100:WNA65101 WWW65100:WWW65101 AK196172:AK196173 KK130636:KK130637 UG130636:UG130637 AEC130636:AEC130637 ANY130636:ANY130637 AXU130636:AXU130637 BHQ130636:BHQ130637 BRM130636:BRM130637 CBI130636:CBI130637 CLE130636:CLE130637 CVA130636:CVA130637 DEW130636:DEW130637 DOS130636:DOS130637 DYO130636:DYO130637 EIK130636:EIK130637 ESG130636:ESG130637 FCC130636:FCC130637 FLY130636:FLY130637 FVU130636:FVU130637 GFQ130636:GFQ130637 GPM130636:GPM130637 GZI130636:GZI130637 HJE130636:HJE130637 HTA130636:HTA130637 ICW130636:ICW130637 IMS130636:IMS130637 IWO130636:IWO130637 JGK130636:JGK130637 JQG130636:JQG130637 KAC130636:KAC130637 KJY130636:KJY130637 KTU130636:KTU130637 LDQ130636:LDQ130637 LNM130636:LNM130637 LXI130636:LXI130637 MHE130636:MHE130637 MRA130636:MRA130637 NAW130636:NAW130637 NKS130636:NKS130637 NUO130636:NUO130637 OEK130636:OEK130637 OOG130636:OOG130637 OYC130636:OYC130637 PHY130636:PHY130637 PRU130636:PRU130637 QBQ130636:QBQ130637 QLM130636:QLM130637 QVI130636:QVI130637 RFE130636:RFE130637 RPA130636:RPA130637 RYW130636:RYW130637 SIS130636:SIS130637 SSO130636:SSO130637 TCK130636:TCK130637 TMG130636:TMG130637 TWC130636:TWC130637 UFY130636:UFY130637 UPU130636:UPU130637 UZQ130636:UZQ130637 VJM130636:VJM130637 VTI130636:VTI130637 WDE130636:WDE130637 WNA130636:WNA130637 WWW130636:WWW130637 AK261708:AK261709 KK196172:KK196173 UG196172:UG196173 AEC196172:AEC196173 ANY196172:ANY196173 AXU196172:AXU196173 BHQ196172:BHQ196173 BRM196172:BRM196173 CBI196172:CBI196173 CLE196172:CLE196173 CVA196172:CVA196173 DEW196172:DEW196173 DOS196172:DOS196173 DYO196172:DYO196173 EIK196172:EIK196173 ESG196172:ESG196173 FCC196172:FCC196173 FLY196172:FLY196173 FVU196172:FVU196173 GFQ196172:GFQ196173 GPM196172:GPM196173 GZI196172:GZI196173 HJE196172:HJE196173 HTA196172:HTA196173 ICW196172:ICW196173 IMS196172:IMS196173 IWO196172:IWO196173 JGK196172:JGK196173 JQG196172:JQG196173 KAC196172:KAC196173 KJY196172:KJY196173 KTU196172:KTU196173 LDQ196172:LDQ196173 LNM196172:LNM196173 LXI196172:LXI196173 MHE196172:MHE196173 MRA196172:MRA196173 NAW196172:NAW196173 NKS196172:NKS196173 NUO196172:NUO196173 OEK196172:OEK196173 OOG196172:OOG196173 OYC196172:OYC196173 PHY196172:PHY196173 PRU196172:PRU196173 QBQ196172:QBQ196173 QLM196172:QLM196173 QVI196172:QVI196173 RFE196172:RFE196173 RPA196172:RPA196173 RYW196172:RYW196173 SIS196172:SIS196173 SSO196172:SSO196173 TCK196172:TCK196173 TMG196172:TMG196173 TWC196172:TWC196173 UFY196172:UFY196173 UPU196172:UPU196173 UZQ196172:UZQ196173 VJM196172:VJM196173 VTI196172:VTI196173 WDE196172:WDE196173 WNA196172:WNA196173 WWW196172:WWW196173 AK327244:AK327245 KK261708:KK261709 UG261708:UG261709 AEC261708:AEC261709 ANY261708:ANY261709 AXU261708:AXU261709 BHQ261708:BHQ261709 BRM261708:BRM261709 CBI261708:CBI261709 CLE261708:CLE261709 CVA261708:CVA261709 DEW261708:DEW261709 DOS261708:DOS261709 DYO261708:DYO261709 EIK261708:EIK261709 ESG261708:ESG261709 FCC261708:FCC261709 FLY261708:FLY261709 FVU261708:FVU261709 GFQ261708:GFQ261709 GPM261708:GPM261709 GZI261708:GZI261709 HJE261708:HJE261709 HTA261708:HTA261709 ICW261708:ICW261709 IMS261708:IMS261709 IWO261708:IWO261709 JGK261708:JGK261709 JQG261708:JQG261709 KAC261708:KAC261709 KJY261708:KJY261709 KTU261708:KTU261709 LDQ261708:LDQ261709 LNM261708:LNM261709 LXI261708:LXI261709 MHE261708:MHE261709 MRA261708:MRA261709 NAW261708:NAW261709 NKS261708:NKS261709 NUO261708:NUO261709 OEK261708:OEK261709 OOG261708:OOG261709 OYC261708:OYC261709 PHY261708:PHY261709 PRU261708:PRU261709 QBQ261708:QBQ261709 QLM261708:QLM261709 QVI261708:QVI261709 RFE261708:RFE261709 RPA261708:RPA261709 RYW261708:RYW261709 SIS261708:SIS261709 SSO261708:SSO261709 TCK261708:TCK261709 TMG261708:TMG261709 TWC261708:TWC261709 UFY261708:UFY261709 UPU261708:UPU261709 UZQ261708:UZQ261709 VJM261708:VJM261709 VTI261708:VTI261709 WDE261708:WDE261709 WNA261708:WNA261709 WWW261708:WWW261709 AK392780:AK392781 KK327244:KK327245 UG327244:UG327245 AEC327244:AEC327245 ANY327244:ANY327245 AXU327244:AXU327245 BHQ327244:BHQ327245 BRM327244:BRM327245 CBI327244:CBI327245 CLE327244:CLE327245 CVA327244:CVA327245 DEW327244:DEW327245 DOS327244:DOS327245 DYO327244:DYO327245 EIK327244:EIK327245 ESG327244:ESG327245 FCC327244:FCC327245 FLY327244:FLY327245 FVU327244:FVU327245 GFQ327244:GFQ327245 GPM327244:GPM327245 GZI327244:GZI327245 HJE327244:HJE327245 HTA327244:HTA327245 ICW327244:ICW327245 IMS327244:IMS327245 IWO327244:IWO327245 JGK327244:JGK327245 JQG327244:JQG327245 KAC327244:KAC327245 KJY327244:KJY327245 KTU327244:KTU327245 LDQ327244:LDQ327245 LNM327244:LNM327245 LXI327244:LXI327245 MHE327244:MHE327245 MRA327244:MRA327245 NAW327244:NAW327245 NKS327244:NKS327245 NUO327244:NUO327245 OEK327244:OEK327245 OOG327244:OOG327245 OYC327244:OYC327245 PHY327244:PHY327245 PRU327244:PRU327245 QBQ327244:QBQ327245 QLM327244:QLM327245 QVI327244:QVI327245 RFE327244:RFE327245 RPA327244:RPA327245 RYW327244:RYW327245 SIS327244:SIS327245 SSO327244:SSO327245 TCK327244:TCK327245 TMG327244:TMG327245 TWC327244:TWC327245 UFY327244:UFY327245 UPU327244:UPU327245 UZQ327244:UZQ327245 VJM327244:VJM327245 VTI327244:VTI327245 WDE327244:WDE327245 WNA327244:WNA327245 WWW327244:WWW327245 AK458316:AK458317 KK392780:KK392781 UG392780:UG392781 AEC392780:AEC392781 ANY392780:ANY392781 AXU392780:AXU392781 BHQ392780:BHQ392781 BRM392780:BRM392781 CBI392780:CBI392781 CLE392780:CLE392781 CVA392780:CVA392781 DEW392780:DEW392781 DOS392780:DOS392781 DYO392780:DYO392781 EIK392780:EIK392781 ESG392780:ESG392781 FCC392780:FCC392781 FLY392780:FLY392781 FVU392780:FVU392781 GFQ392780:GFQ392781 GPM392780:GPM392781 GZI392780:GZI392781 HJE392780:HJE392781 HTA392780:HTA392781 ICW392780:ICW392781 IMS392780:IMS392781 IWO392780:IWO392781 JGK392780:JGK392781 JQG392780:JQG392781 KAC392780:KAC392781 KJY392780:KJY392781 KTU392780:KTU392781 LDQ392780:LDQ392781 LNM392780:LNM392781 LXI392780:LXI392781 MHE392780:MHE392781 MRA392780:MRA392781 NAW392780:NAW392781 NKS392780:NKS392781 NUO392780:NUO392781 OEK392780:OEK392781 OOG392780:OOG392781 OYC392780:OYC392781 PHY392780:PHY392781 PRU392780:PRU392781 QBQ392780:QBQ392781 QLM392780:QLM392781 QVI392780:QVI392781 RFE392780:RFE392781 RPA392780:RPA392781 RYW392780:RYW392781 SIS392780:SIS392781 SSO392780:SSO392781 TCK392780:TCK392781 TMG392780:TMG392781 TWC392780:TWC392781 UFY392780:UFY392781 UPU392780:UPU392781 UZQ392780:UZQ392781 VJM392780:VJM392781 VTI392780:VTI392781 WDE392780:WDE392781 WNA392780:WNA392781 WWW392780:WWW392781 AK523852:AK523853 KK458316:KK458317 UG458316:UG458317 AEC458316:AEC458317 ANY458316:ANY458317 AXU458316:AXU458317 BHQ458316:BHQ458317 BRM458316:BRM458317 CBI458316:CBI458317 CLE458316:CLE458317 CVA458316:CVA458317 DEW458316:DEW458317 DOS458316:DOS458317 DYO458316:DYO458317 EIK458316:EIK458317 ESG458316:ESG458317 FCC458316:FCC458317 FLY458316:FLY458317 FVU458316:FVU458317 GFQ458316:GFQ458317 GPM458316:GPM458317 GZI458316:GZI458317 HJE458316:HJE458317 HTA458316:HTA458317 ICW458316:ICW458317 IMS458316:IMS458317 IWO458316:IWO458317 JGK458316:JGK458317 JQG458316:JQG458317 KAC458316:KAC458317 KJY458316:KJY458317 KTU458316:KTU458317 LDQ458316:LDQ458317 LNM458316:LNM458317 LXI458316:LXI458317 MHE458316:MHE458317 MRA458316:MRA458317 NAW458316:NAW458317 NKS458316:NKS458317 NUO458316:NUO458317 OEK458316:OEK458317 OOG458316:OOG458317 OYC458316:OYC458317 PHY458316:PHY458317 PRU458316:PRU458317 QBQ458316:QBQ458317 QLM458316:QLM458317 QVI458316:QVI458317 RFE458316:RFE458317 RPA458316:RPA458317 RYW458316:RYW458317 SIS458316:SIS458317 SSO458316:SSO458317 TCK458316:TCK458317 TMG458316:TMG458317 TWC458316:TWC458317 UFY458316:UFY458317 UPU458316:UPU458317 UZQ458316:UZQ458317 VJM458316:VJM458317 VTI458316:VTI458317 WDE458316:WDE458317 WNA458316:WNA458317 WWW458316:WWW458317 AK589388:AK589389 KK523852:KK523853 UG523852:UG523853 AEC523852:AEC523853 ANY523852:ANY523853 AXU523852:AXU523853 BHQ523852:BHQ523853 BRM523852:BRM523853 CBI523852:CBI523853 CLE523852:CLE523853 CVA523852:CVA523853 DEW523852:DEW523853 DOS523852:DOS523853 DYO523852:DYO523853 EIK523852:EIK523853 ESG523852:ESG523853 FCC523852:FCC523853 FLY523852:FLY523853 FVU523852:FVU523853 GFQ523852:GFQ523853 GPM523852:GPM523853 GZI523852:GZI523853 HJE523852:HJE523853 HTA523852:HTA523853 ICW523852:ICW523853 IMS523852:IMS523853 IWO523852:IWO523853 JGK523852:JGK523853 JQG523852:JQG523853 KAC523852:KAC523853 KJY523852:KJY523853 KTU523852:KTU523853 LDQ523852:LDQ523853 LNM523852:LNM523853 LXI523852:LXI523853 MHE523852:MHE523853 MRA523852:MRA523853 NAW523852:NAW523853 NKS523852:NKS523853 NUO523852:NUO523853 OEK523852:OEK523853 OOG523852:OOG523853 OYC523852:OYC523853 PHY523852:PHY523853 PRU523852:PRU523853 QBQ523852:QBQ523853 QLM523852:QLM523853 QVI523852:QVI523853 RFE523852:RFE523853 RPA523852:RPA523853 RYW523852:RYW523853 SIS523852:SIS523853 SSO523852:SSO523853 TCK523852:TCK523853 TMG523852:TMG523853 TWC523852:TWC523853 UFY523852:UFY523853 UPU523852:UPU523853 UZQ523852:UZQ523853 VJM523852:VJM523853 VTI523852:VTI523853 WDE523852:WDE523853 WNA523852:WNA523853 WWW523852:WWW523853 AK654924:AK654925 KK589388:KK589389 UG589388:UG589389 AEC589388:AEC589389 ANY589388:ANY589389 AXU589388:AXU589389 BHQ589388:BHQ589389 BRM589388:BRM589389 CBI589388:CBI589389 CLE589388:CLE589389 CVA589388:CVA589389 DEW589388:DEW589389 DOS589388:DOS589389 DYO589388:DYO589389 EIK589388:EIK589389 ESG589388:ESG589389 FCC589388:FCC589389 FLY589388:FLY589389 FVU589388:FVU589389 GFQ589388:GFQ589389 GPM589388:GPM589389 GZI589388:GZI589389 HJE589388:HJE589389 HTA589388:HTA589389 ICW589388:ICW589389 IMS589388:IMS589389 IWO589388:IWO589389 JGK589388:JGK589389 JQG589388:JQG589389 KAC589388:KAC589389 KJY589388:KJY589389 KTU589388:KTU589389 LDQ589388:LDQ589389 LNM589388:LNM589389 LXI589388:LXI589389 MHE589388:MHE589389 MRA589388:MRA589389 NAW589388:NAW589389 NKS589388:NKS589389 NUO589388:NUO589389 OEK589388:OEK589389 OOG589388:OOG589389 OYC589388:OYC589389 PHY589388:PHY589389 PRU589388:PRU589389 QBQ589388:QBQ589389 QLM589388:QLM589389 QVI589388:QVI589389 RFE589388:RFE589389 RPA589388:RPA589389 RYW589388:RYW589389 SIS589388:SIS589389 SSO589388:SSO589389 TCK589388:TCK589389 TMG589388:TMG589389 TWC589388:TWC589389 UFY589388:UFY589389 UPU589388:UPU589389 UZQ589388:UZQ589389 VJM589388:VJM589389 VTI589388:VTI589389 WDE589388:WDE589389 WNA589388:WNA589389 WWW589388:WWW589389 AK720460:AK720461 KK654924:KK654925 UG654924:UG654925 AEC654924:AEC654925 ANY654924:ANY654925 AXU654924:AXU654925 BHQ654924:BHQ654925 BRM654924:BRM654925 CBI654924:CBI654925 CLE654924:CLE654925 CVA654924:CVA654925 DEW654924:DEW654925 DOS654924:DOS654925 DYO654924:DYO654925 EIK654924:EIK654925 ESG654924:ESG654925 FCC654924:FCC654925 FLY654924:FLY654925 FVU654924:FVU654925 GFQ654924:GFQ654925 GPM654924:GPM654925 GZI654924:GZI654925 HJE654924:HJE654925 HTA654924:HTA654925 ICW654924:ICW654925 IMS654924:IMS654925 IWO654924:IWO654925 JGK654924:JGK654925 JQG654924:JQG654925 KAC654924:KAC654925 KJY654924:KJY654925 KTU654924:KTU654925 LDQ654924:LDQ654925 LNM654924:LNM654925 LXI654924:LXI654925 MHE654924:MHE654925 MRA654924:MRA654925 NAW654924:NAW654925 NKS654924:NKS654925 NUO654924:NUO654925 OEK654924:OEK654925 OOG654924:OOG654925 OYC654924:OYC654925 PHY654924:PHY654925 PRU654924:PRU654925 QBQ654924:QBQ654925 QLM654924:QLM654925 QVI654924:QVI654925 RFE654924:RFE654925 RPA654924:RPA654925 RYW654924:RYW654925 SIS654924:SIS654925 SSO654924:SSO654925 TCK654924:TCK654925 TMG654924:TMG654925 TWC654924:TWC654925 UFY654924:UFY654925 UPU654924:UPU654925 UZQ654924:UZQ654925 VJM654924:VJM654925 VTI654924:VTI654925 WDE654924:WDE654925 WNA654924:WNA654925 WWW654924:WWW654925 AK785996:AK785997 KK720460:KK720461 UG720460:UG720461 AEC720460:AEC720461 ANY720460:ANY720461 AXU720460:AXU720461 BHQ720460:BHQ720461 BRM720460:BRM720461 CBI720460:CBI720461 CLE720460:CLE720461 CVA720460:CVA720461 DEW720460:DEW720461 DOS720460:DOS720461 DYO720460:DYO720461 EIK720460:EIK720461 ESG720460:ESG720461 FCC720460:FCC720461 FLY720460:FLY720461 FVU720460:FVU720461 GFQ720460:GFQ720461 GPM720460:GPM720461 GZI720460:GZI720461 HJE720460:HJE720461 HTA720460:HTA720461 ICW720460:ICW720461 IMS720460:IMS720461 IWO720460:IWO720461 JGK720460:JGK720461 JQG720460:JQG720461 KAC720460:KAC720461 KJY720460:KJY720461 KTU720460:KTU720461 LDQ720460:LDQ720461 LNM720460:LNM720461 LXI720460:LXI720461 MHE720460:MHE720461 MRA720460:MRA720461 NAW720460:NAW720461 NKS720460:NKS720461 NUO720460:NUO720461 OEK720460:OEK720461 OOG720460:OOG720461 OYC720460:OYC720461 PHY720460:PHY720461 PRU720460:PRU720461 QBQ720460:QBQ720461 QLM720460:QLM720461 QVI720460:QVI720461 RFE720460:RFE720461 RPA720460:RPA720461 RYW720460:RYW720461 SIS720460:SIS720461 SSO720460:SSO720461 TCK720460:TCK720461 TMG720460:TMG720461 TWC720460:TWC720461 UFY720460:UFY720461 UPU720460:UPU720461 UZQ720460:UZQ720461 VJM720460:VJM720461 VTI720460:VTI720461 WDE720460:WDE720461 WNA720460:WNA720461 WWW720460:WWW720461 AK851532:AK851533 KK785996:KK785997 UG785996:UG785997 AEC785996:AEC785997 ANY785996:ANY785997 AXU785996:AXU785997 BHQ785996:BHQ785997 BRM785996:BRM785997 CBI785996:CBI785997 CLE785996:CLE785997 CVA785996:CVA785997 DEW785996:DEW785997 DOS785996:DOS785997 DYO785996:DYO785997 EIK785996:EIK785997 ESG785996:ESG785997 FCC785996:FCC785997 FLY785996:FLY785997 FVU785996:FVU785997 GFQ785996:GFQ785997 GPM785996:GPM785997 GZI785996:GZI785997 HJE785996:HJE785997 HTA785996:HTA785997 ICW785996:ICW785997 IMS785996:IMS785997 IWO785996:IWO785997 JGK785996:JGK785997 JQG785996:JQG785997 KAC785996:KAC785997 KJY785996:KJY785997 KTU785996:KTU785997 LDQ785996:LDQ785997 LNM785996:LNM785997 LXI785996:LXI785997 MHE785996:MHE785997 MRA785996:MRA785997 NAW785996:NAW785997 NKS785996:NKS785997 NUO785996:NUO785997 OEK785996:OEK785997 OOG785996:OOG785997 OYC785996:OYC785997 PHY785996:PHY785997 PRU785996:PRU785997 QBQ785996:QBQ785997 QLM785996:QLM785997 QVI785996:QVI785997 RFE785996:RFE785997 RPA785996:RPA785997 RYW785996:RYW785997 SIS785996:SIS785997 SSO785996:SSO785997 TCK785996:TCK785997 TMG785996:TMG785997 TWC785996:TWC785997 UFY785996:UFY785997 UPU785996:UPU785997 UZQ785996:UZQ785997 VJM785996:VJM785997 VTI785996:VTI785997 WDE785996:WDE785997 WNA785996:WNA785997 WWW785996:WWW785997 AK917068:AK917069 KK851532:KK851533 UG851532:UG851533 AEC851532:AEC851533 ANY851532:ANY851533 AXU851532:AXU851533 BHQ851532:BHQ851533 BRM851532:BRM851533 CBI851532:CBI851533 CLE851532:CLE851533 CVA851532:CVA851533 DEW851532:DEW851533 DOS851532:DOS851533 DYO851532:DYO851533 EIK851532:EIK851533 ESG851532:ESG851533 FCC851532:FCC851533 FLY851532:FLY851533 FVU851532:FVU851533 GFQ851532:GFQ851533 GPM851532:GPM851533 GZI851532:GZI851533 HJE851532:HJE851533 HTA851532:HTA851533 ICW851532:ICW851533 IMS851532:IMS851533 IWO851532:IWO851533 JGK851532:JGK851533 JQG851532:JQG851533 KAC851532:KAC851533 KJY851532:KJY851533 KTU851532:KTU851533 LDQ851532:LDQ851533 LNM851532:LNM851533 LXI851532:LXI851533 MHE851532:MHE851533 MRA851532:MRA851533 NAW851532:NAW851533 NKS851532:NKS851533 NUO851532:NUO851533 OEK851532:OEK851533 OOG851532:OOG851533 OYC851532:OYC851533 PHY851532:PHY851533 PRU851532:PRU851533 QBQ851532:QBQ851533 QLM851532:QLM851533 QVI851532:QVI851533 RFE851532:RFE851533 RPA851532:RPA851533 RYW851532:RYW851533 SIS851532:SIS851533 SSO851532:SSO851533 TCK851532:TCK851533 TMG851532:TMG851533 TWC851532:TWC851533 UFY851532:UFY851533 UPU851532:UPU851533 UZQ851532:UZQ851533 VJM851532:VJM851533 VTI851532:VTI851533 WDE851532:WDE851533 WNA851532:WNA851533 WWW851532:WWW851533 AK982604:AK982605 KK917068:KK917069 UG917068:UG917069 AEC917068:AEC917069 ANY917068:ANY917069 AXU917068:AXU917069 BHQ917068:BHQ917069 BRM917068:BRM917069 CBI917068:CBI917069 CLE917068:CLE917069 CVA917068:CVA917069 DEW917068:DEW917069 DOS917068:DOS917069 DYO917068:DYO917069 EIK917068:EIK917069 ESG917068:ESG917069 FCC917068:FCC917069 FLY917068:FLY917069 FVU917068:FVU917069 GFQ917068:GFQ917069 GPM917068:GPM917069 GZI917068:GZI917069 HJE917068:HJE917069 HTA917068:HTA917069 ICW917068:ICW917069 IMS917068:IMS917069 IWO917068:IWO917069 JGK917068:JGK917069 JQG917068:JQG917069 KAC917068:KAC917069 KJY917068:KJY917069 KTU917068:KTU917069 LDQ917068:LDQ917069 LNM917068:LNM917069 LXI917068:LXI917069 MHE917068:MHE917069 MRA917068:MRA917069 NAW917068:NAW917069 NKS917068:NKS917069 NUO917068:NUO917069 OEK917068:OEK917069 OOG917068:OOG917069 OYC917068:OYC917069 PHY917068:PHY917069 PRU917068:PRU917069 QBQ917068:QBQ917069 QLM917068:QLM917069 QVI917068:QVI917069 RFE917068:RFE917069 RPA917068:RPA917069 RYW917068:RYW917069 SIS917068:SIS917069 SSO917068:SSO917069 TCK917068:TCK917069 TMG917068:TMG917069 TWC917068:TWC917069 UFY917068:UFY917069 UPU917068:UPU917069 UZQ917068:UZQ917069 VJM917068:VJM917069 VTI917068:VTI917069 WDE917068:WDE917069 WNA917068:WNA917069 WWW917068:WWW917069 AS785996:AS785997 KK982604:KK982605 UG982604:UG982605 AEC982604:AEC982605 ANY982604:ANY982605 AXU982604:AXU982605 BHQ982604:BHQ982605 BRM982604:BRM982605 CBI982604:CBI982605 CLE982604:CLE982605 CVA982604:CVA982605 DEW982604:DEW982605 DOS982604:DOS982605 DYO982604:DYO982605 EIK982604:EIK982605 ESG982604:ESG982605 FCC982604:FCC982605 FLY982604:FLY982605 FVU982604:FVU982605 GFQ982604:GFQ982605 GPM982604:GPM982605 GZI982604:GZI982605 HJE982604:HJE982605 HTA982604:HTA982605 ICW982604:ICW982605 IMS982604:IMS982605 IWO982604:IWO982605 JGK982604:JGK982605 JQG982604:JQG982605 KAC982604:KAC982605 KJY982604:KJY982605 KTU982604:KTU982605 LDQ982604:LDQ982605 LNM982604:LNM982605 LXI982604:LXI982605 MHE982604:MHE982605 MRA982604:MRA982605 NAW982604:NAW982605 NKS982604:NKS982605 NUO982604:NUO982605 OEK982604:OEK982605 OOG982604:OOG982605 OYC982604:OYC982605 PHY982604:PHY982605 PRU982604:PRU982605 QBQ982604:QBQ982605 QLM982604:QLM982605 QVI982604:QVI982605 RFE982604:RFE982605 RPA982604:RPA982605 RYW982604:RYW982605 SIS982604:SIS982605 SSO982604:SSO982605 TCK982604:TCK982605 TMG982604:TMG982605 TWC982604:TWC982605 UFY982604:UFY982605 UPU982604:UPU982605 UZQ982604:UZQ982605 VJM982604:VJM982605 VTI982604:VTI982605 WDE982604:WDE982605 WNA982604:WNA982605 WWW982604:WWW982605 AO65100:AO65101 KO851532:KO851533 UK851532:UK851533 AEG851532:AEG851533 AOC851532:AOC851533 AXY851532:AXY851533 BHU851532:BHU851533 BRQ851532:BRQ851533 CBM851532:CBM851533 CLI851532:CLI851533 CVE851532:CVE851533 DFA851532:DFA851533 DOW851532:DOW851533 DYS851532:DYS851533 EIO851532:EIO851533 ESK851532:ESK851533 FCG851532:FCG851533 FMC851532:FMC851533 FVY851532:FVY851533 GFU851532:GFU851533 GPQ851532:GPQ851533 GZM851532:GZM851533 HJI851532:HJI851533 HTE851532:HTE851533 IDA851532:IDA851533 IMW851532:IMW851533 IWS851532:IWS851533 JGO851532:JGO851533 JQK851532:JQK851533 KAG851532:KAG851533 KKC851532:KKC851533 KTY851532:KTY851533 LDU851532:LDU851533 LNQ851532:LNQ851533 LXM851532:LXM851533 MHI851532:MHI851533 MRE851532:MRE851533 NBA851532:NBA851533 NKW851532:NKW851533 NUS851532:NUS851533 OEO851532:OEO851533 OOK851532:OOK851533 OYG851532:OYG851533 PIC851532:PIC851533 PRY851532:PRY851533 QBU851532:QBU851533 QLQ851532:QLQ851533 QVM851532:QVM851533 RFI851532:RFI851533 RPE851532:RPE851533 RZA851532:RZA851533 SIW851532:SIW851533 SSS851532:SSS851533 TCO851532:TCO851533 TMK851532:TMK851533 TWG851532:TWG851533 UGC851532:UGC851533 UPY851532:UPY851533 UZU851532:UZU851533 VJQ851532:VJQ851533 VTM851532:VTM851533 WDI851532:WDI851533 WNE851532:WNE851533 WXA851532:WXA851533 AO130636:AO130637 JY65100:JY65101 TU65100:TU65101 ADQ65100:ADQ65101 ANM65100:ANM65101 AXI65100:AXI65101 BHE65100:BHE65101 BRA65100:BRA65101 CAW65100:CAW65101 CKS65100:CKS65101 CUO65100:CUO65101 DEK65100:DEK65101 DOG65100:DOG65101 DYC65100:DYC65101 EHY65100:EHY65101 ERU65100:ERU65101 FBQ65100:FBQ65101 FLM65100:FLM65101 FVI65100:FVI65101 GFE65100:GFE65101 GPA65100:GPA65101 GYW65100:GYW65101 HIS65100:HIS65101 HSO65100:HSO65101 ICK65100:ICK65101 IMG65100:IMG65101 IWC65100:IWC65101 JFY65100:JFY65101 JPU65100:JPU65101 JZQ65100:JZQ65101 KJM65100:KJM65101 KTI65100:KTI65101 LDE65100:LDE65101 LNA65100:LNA65101 LWW65100:LWW65101 MGS65100:MGS65101 MQO65100:MQO65101 NAK65100:NAK65101 NKG65100:NKG65101 NUC65100:NUC65101 ODY65100:ODY65101 ONU65100:ONU65101 OXQ65100:OXQ65101 PHM65100:PHM65101 PRI65100:PRI65101 QBE65100:QBE65101 QLA65100:QLA65101 QUW65100:QUW65101 RES65100:RES65101 ROO65100:ROO65101 RYK65100:RYK65101 SIG65100:SIG65101 SSC65100:SSC65101 TBY65100:TBY65101 TLU65100:TLU65101 TVQ65100:TVQ65101 UFM65100:UFM65101 UPI65100:UPI65101 UZE65100:UZE65101 VJA65100:VJA65101 VSW65100:VSW65101 WCS65100:WCS65101 WMO65100:WMO65101 WWK65100:WWK65101 AO196172:AO196173 JY130636:JY130637 TU130636:TU130637 ADQ130636:ADQ130637 ANM130636:ANM130637 AXI130636:AXI130637 BHE130636:BHE130637 BRA130636:BRA130637 CAW130636:CAW130637 CKS130636:CKS130637 CUO130636:CUO130637 DEK130636:DEK130637 DOG130636:DOG130637 DYC130636:DYC130637 EHY130636:EHY130637 ERU130636:ERU130637 FBQ130636:FBQ130637 FLM130636:FLM130637 FVI130636:FVI130637 GFE130636:GFE130637 GPA130636:GPA130637 GYW130636:GYW130637 HIS130636:HIS130637 HSO130636:HSO130637 ICK130636:ICK130637 IMG130636:IMG130637 IWC130636:IWC130637 JFY130636:JFY130637 JPU130636:JPU130637 JZQ130636:JZQ130637 KJM130636:KJM130637 KTI130636:KTI130637 LDE130636:LDE130637 LNA130636:LNA130637 LWW130636:LWW130637 MGS130636:MGS130637 MQO130636:MQO130637 NAK130636:NAK130637 NKG130636:NKG130637 NUC130636:NUC130637 ODY130636:ODY130637 ONU130636:ONU130637 OXQ130636:OXQ130637 PHM130636:PHM130637 PRI130636:PRI130637 QBE130636:QBE130637 QLA130636:QLA130637 QUW130636:QUW130637 RES130636:RES130637 ROO130636:ROO130637 RYK130636:RYK130637 SIG130636:SIG130637 SSC130636:SSC130637 TBY130636:TBY130637 TLU130636:TLU130637 TVQ130636:TVQ130637 UFM130636:UFM130637 UPI130636:UPI130637 UZE130636:UZE130637 VJA130636:VJA130637 VSW130636:VSW130637 WCS130636:WCS130637 WMO130636:WMO130637 WWK130636:WWK130637 AO261708:AO261709 JY196172:JY196173 TU196172:TU196173 ADQ196172:ADQ196173 ANM196172:ANM196173 AXI196172:AXI196173 BHE196172:BHE196173 BRA196172:BRA196173 CAW196172:CAW196173 CKS196172:CKS196173 CUO196172:CUO196173 DEK196172:DEK196173 DOG196172:DOG196173 DYC196172:DYC196173 EHY196172:EHY196173 ERU196172:ERU196173 FBQ196172:FBQ196173 FLM196172:FLM196173 FVI196172:FVI196173 GFE196172:GFE196173 GPA196172:GPA196173 GYW196172:GYW196173 HIS196172:HIS196173 HSO196172:HSO196173 ICK196172:ICK196173 IMG196172:IMG196173 IWC196172:IWC196173 JFY196172:JFY196173 JPU196172:JPU196173 JZQ196172:JZQ196173 KJM196172:KJM196173 KTI196172:KTI196173 LDE196172:LDE196173 LNA196172:LNA196173 LWW196172:LWW196173 MGS196172:MGS196173 MQO196172:MQO196173 NAK196172:NAK196173 NKG196172:NKG196173 NUC196172:NUC196173 ODY196172:ODY196173 ONU196172:ONU196173 OXQ196172:OXQ196173 PHM196172:PHM196173 PRI196172:PRI196173 QBE196172:QBE196173 QLA196172:QLA196173 QUW196172:QUW196173 RES196172:RES196173 ROO196172:ROO196173 RYK196172:RYK196173 SIG196172:SIG196173 SSC196172:SSC196173 TBY196172:TBY196173 TLU196172:TLU196173 TVQ196172:TVQ196173 UFM196172:UFM196173 UPI196172:UPI196173 UZE196172:UZE196173 VJA196172:VJA196173 VSW196172:VSW196173 WCS196172:WCS196173 WMO196172:WMO196173 WWK196172:WWK196173 AO327244:AO327245 JY261708:JY261709 TU261708:TU261709 ADQ261708:ADQ261709 ANM261708:ANM261709 AXI261708:AXI261709 BHE261708:BHE261709 BRA261708:BRA261709 CAW261708:CAW261709 CKS261708:CKS261709 CUO261708:CUO261709 DEK261708:DEK261709 DOG261708:DOG261709 DYC261708:DYC261709 EHY261708:EHY261709 ERU261708:ERU261709 FBQ261708:FBQ261709 FLM261708:FLM261709 FVI261708:FVI261709 GFE261708:GFE261709 GPA261708:GPA261709 GYW261708:GYW261709 HIS261708:HIS261709 HSO261708:HSO261709 ICK261708:ICK261709 IMG261708:IMG261709 IWC261708:IWC261709 JFY261708:JFY261709 JPU261708:JPU261709 JZQ261708:JZQ261709 KJM261708:KJM261709 KTI261708:KTI261709 LDE261708:LDE261709 LNA261708:LNA261709 LWW261708:LWW261709 MGS261708:MGS261709 MQO261708:MQO261709 NAK261708:NAK261709 NKG261708:NKG261709 NUC261708:NUC261709 ODY261708:ODY261709 ONU261708:ONU261709 OXQ261708:OXQ261709 PHM261708:PHM261709 PRI261708:PRI261709 QBE261708:QBE261709 QLA261708:QLA261709 QUW261708:QUW261709 RES261708:RES261709 ROO261708:ROO261709 RYK261708:RYK261709 SIG261708:SIG261709 SSC261708:SSC261709 TBY261708:TBY261709 TLU261708:TLU261709 TVQ261708:TVQ261709 UFM261708:UFM261709 UPI261708:UPI261709 UZE261708:UZE261709 VJA261708:VJA261709 VSW261708:VSW261709 WCS261708:WCS261709 WMO261708:WMO261709 WWK261708:WWK261709 AO392780:AO392781 JY327244:JY327245 TU327244:TU327245 ADQ327244:ADQ327245 ANM327244:ANM327245 AXI327244:AXI327245 BHE327244:BHE327245 BRA327244:BRA327245 CAW327244:CAW327245 CKS327244:CKS327245 CUO327244:CUO327245 DEK327244:DEK327245 DOG327244:DOG327245 DYC327244:DYC327245 EHY327244:EHY327245 ERU327244:ERU327245 FBQ327244:FBQ327245 FLM327244:FLM327245 FVI327244:FVI327245 GFE327244:GFE327245 GPA327244:GPA327245 GYW327244:GYW327245 HIS327244:HIS327245 HSO327244:HSO327245 ICK327244:ICK327245 IMG327244:IMG327245 IWC327244:IWC327245 JFY327244:JFY327245 JPU327244:JPU327245 JZQ327244:JZQ327245 KJM327244:KJM327245 KTI327244:KTI327245 LDE327244:LDE327245 LNA327244:LNA327245 LWW327244:LWW327245 MGS327244:MGS327245 MQO327244:MQO327245 NAK327244:NAK327245 NKG327244:NKG327245 NUC327244:NUC327245 ODY327244:ODY327245 ONU327244:ONU327245 OXQ327244:OXQ327245 PHM327244:PHM327245 PRI327244:PRI327245 QBE327244:QBE327245 QLA327244:QLA327245 QUW327244:QUW327245 RES327244:RES327245 ROO327244:ROO327245 RYK327244:RYK327245 SIG327244:SIG327245 SSC327244:SSC327245 TBY327244:TBY327245 TLU327244:TLU327245 TVQ327244:TVQ327245 UFM327244:UFM327245 UPI327244:UPI327245 UZE327244:UZE327245 VJA327244:VJA327245 VSW327244:VSW327245 WCS327244:WCS327245 WMO327244:WMO327245 WWK327244:WWK327245 AO458316:AO458317 JY392780:JY392781 TU392780:TU392781 ADQ392780:ADQ392781 ANM392780:ANM392781 AXI392780:AXI392781 BHE392780:BHE392781 BRA392780:BRA392781 CAW392780:CAW392781 CKS392780:CKS392781 CUO392780:CUO392781 DEK392780:DEK392781 DOG392780:DOG392781 DYC392780:DYC392781 EHY392780:EHY392781 ERU392780:ERU392781 FBQ392780:FBQ392781 FLM392780:FLM392781 FVI392780:FVI392781 GFE392780:GFE392781 GPA392780:GPA392781 GYW392780:GYW392781 HIS392780:HIS392781 HSO392780:HSO392781 ICK392780:ICK392781 IMG392780:IMG392781 IWC392780:IWC392781 JFY392780:JFY392781 JPU392780:JPU392781 JZQ392780:JZQ392781 KJM392780:KJM392781 KTI392780:KTI392781 LDE392780:LDE392781 LNA392780:LNA392781 LWW392780:LWW392781 MGS392780:MGS392781 MQO392780:MQO392781 NAK392780:NAK392781 NKG392780:NKG392781 NUC392780:NUC392781 ODY392780:ODY392781 ONU392780:ONU392781 OXQ392780:OXQ392781 PHM392780:PHM392781 PRI392780:PRI392781 QBE392780:QBE392781 QLA392780:QLA392781 QUW392780:QUW392781 RES392780:RES392781 ROO392780:ROO392781 RYK392780:RYK392781 SIG392780:SIG392781 SSC392780:SSC392781 TBY392780:TBY392781 TLU392780:TLU392781 TVQ392780:TVQ392781 UFM392780:UFM392781 UPI392780:UPI392781 UZE392780:UZE392781 VJA392780:VJA392781 VSW392780:VSW392781 WCS392780:WCS392781 WMO392780:WMO392781 WWK392780:WWK392781 AO523852:AO523853 JY458316:JY458317 TU458316:TU458317 ADQ458316:ADQ458317 ANM458316:ANM458317 AXI458316:AXI458317 BHE458316:BHE458317 BRA458316:BRA458317 CAW458316:CAW458317 CKS458316:CKS458317 CUO458316:CUO458317 DEK458316:DEK458317 DOG458316:DOG458317 DYC458316:DYC458317 EHY458316:EHY458317 ERU458316:ERU458317 FBQ458316:FBQ458317 FLM458316:FLM458317 FVI458316:FVI458317 GFE458316:GFE458317 GPA458316:GPA458317 GYW458316:GYW458317 HIS458316:HIS458317 HSO458316:HSO458317 ICK458316:ICK458317 IMG458316:IMG458317 IWC458316:IWC458317 JFY458316:JFY458317 JPU458316:JPU458317 JZQ458316:JZQ458317 KJM458316:KJM458317 KTI458316:KTI458317 LDE458316:LDE458317 LNA458316:LNA458317 LWW458316:LWW458317 MGS458316:MGS458317 MQO458316:MQO458317 NAK458316:NAK458317 NKG458316:NKG458317 NUC458316:NUC458317 ODY458316:ODY458317 ONU458316:ONU458317 OXQ458316:OXQ458317 PHM458316:PHM458317 PRI458316:PRI458317 QBE458316:QBE458317 QLA458316:QLA458317 QUW458316:QUW458317 RES458316:RES458317 ROO458316:ROO458317 RYK458316:RYK458317 SIG458316:SIG458317 SSC458316:SSC458317 TBY458316:TBY458317 TLU458316:TLU458317 TVQ458316:TVQ458317 UFM458316:UFM458317 UPI458316:UPI458317 UZE458316:UZE458317 VJA458316:VJA458317 VSW458316:VSW458317 WCS458316:WCS458317 WMO458316:WMO458317 WWK458316:WWK458317 AO589388:AO589389 JY523852:JY523853 TU523852:TU523853 ADQ523852:ADQ523853 ANM523852:ANM523853 AXI523852:AXI523853 BHE523852:BHE523853 BRA523852:BRA523853 CAW523852:CAW523853 CKS523852:CKS523853 CUO523852:CUO523853 DEK523852:DEK523853 DOG523852:DOG523853 DYC523852:DYC523853 EHY523852:EHY523853 ERU523852:ERU523853 FBQ523852:FBQ523853 FLM523852:FLM523853 FVI523852:FVI523853 GFE523852:GFE523853 GPA523852:GPA523853 GYW523852:GYW523853 HIS523852:HIS523853 HSO523852:HSO523853 ICK523852:ICK523853 IMG523852:IMG523853 IWC523852:IWC523853 JFY523852:JFY523853 JPU523852:JPU523853 JZQ523852:JZQ523853 KJM523852:KJM523853 KTI523852:KTI523853 LDE523852:LDE523853 LNA523852:LNA523853 LWW523852:LWW523853 MGS523852:MGS523853 MQO523852:MQO523853 NAK523852:NAK523853 NKG523852:NKG523853 NUC523852:NUC523853 ODY523852:ODY523853 ONU523852:ONU523853 OXQ523852:OXQ523853 PHM523852:PHM523853 PRI523852:PRI523853 QBE523852:QBE523853 QLA523852:QLA523853 QUW523852:QUW523853 RES523852:RES523853 ROO523852:ROO523853 RYK523852:RYK523853 SIG523852:SIG523853 SSC523852:SSC523853 TBY523852:TBY523853 TLU523852:TLU523853 TVQ523852:TVQ523853 UFM523852:UFM523853 UPI523852:UPI523853 UZE523852:UZE523853 VJA523852:VJA523853 VSW523852:VSW523853 WCS523852:WCS523853 WMO523852:WMO523853 WWK523852:WWK523853 AO654924:AO654925 JY589388:JY589389 TU589388:TU589389 ADQ589388:ADQ589389 ANM589388:ANM589389 AXI589388:AXI589389 BHE589388:BHE589389 BRA589388:BRA589389 CAW589388:CAW589389 CKS589388:CKS589389 CUO589388:CUO589389 DEK589388:DEK589389 DOG589388:DOG589389 DYC589388:DYC589389 EHY589388:EHY589389 ERU589388:ERU589389 FBQ589388:FBQ589389 FLM589388:FLM589389 FVI589388:FVI589389 GFE589388:GFE589389 GPA589388:GPA589389 GYW589388:GYW589389 HIS589388:HIS589389 HSO589388:HSO589389 ICK589388:ICK589389 IMG589388:IMG589389 IWC589388:IWC589389 JFY589388:JFY589389 JPU589388:JPU589389 JZQ589388:JZQ589389 KJM589388:KJM589389 KTI589388:KTI589389 LDE589388:LDE589389 LNA589388:LNA589389 LWW589388:LWW589389 MGS589388:MGS589389 MQO589388:MQO589389 NAK589388:NAK589389 NKG589388:NKG589389 NUC589388:NUC589389 ODY589388:ODY589389 ONU589388:ONU589389 OXQ589388:OXQ589389 PHM589388:PHM589389 PRI589388:PRI589389 QBE589388:QBE589389 QLA589388:QLA589389 QUW589388:QUW589389 RES589388:RES589389 ROO589388:ROO589389 RYK589388:RYK589389 SIG589388:SIG589389 SSC589388:SSC589389 TBY589388:TBY589389 TLU589388:TLU589389 TVQ589388:TVQ589389 UFM589388:UFM589389 UPI589388:UPI589389 UZE589388:UZE589389 VJA589388:VJA589389 VSW589388:VSW589389 WCS589388:WCS589389 WMO589388:WMO589389 WWK589388:WWK589389 AO720460:AO720461 JY654924:JY654925 TU654924:TU654925 ADQ654924:ADQ654925 ANM654924:ANM654925 AXI654924:AXI654925 BHE654924:BHE654925 BRA654924:BRA654925 CAW654924:CAW654925 CKS654924:CKS654925 CUO654924:CUO654925 DEK654924:DEK654925 DOG654924:DOG654925 DYC654924:DYC654925 EHY654924:EHY654925 ERU654924:ERU654925 FBQ654924:FBQ654925 FLM654924:FLM654925 FVI654924:FVI654925 GFE654924:GFE654925 GPA654924:GPA654925 GYW654924:GYW654925 HIS654924:HIS654925 HSO654924:HSO654925 ICK654924:ICK654925 IMG654924:IMG654925 IWC654924:IWC654925 JFY654924:JFY654925 JPU654924:JPU654925 JZQ654924:JZQ654925 KJM654924:KJM654925 KTI654924:KTI654925 LDE654924:LDE654925 LNA654924:LNA654925 LWW654924:LWW654925 MGS654924:MGS654925 MQO654924:MQO654925 NAK654924:NAK654925 NKG654924:NKG654925 NUC654924:NUC654925 ODY654924:ODY654925 ONU654924:ONU654925 OXQ654924:OXQ654925 PHM654924:PHM654925 PRI654924:PRI654925 QBE654924:QBE654925 QLA654924:QLA654925 QUW654924:QUW654925 RES654924:RES654925 ROO654924:ROO654925 RYK654924:RYK654925 SIG654924:SIG654925 SSC654924:SSC654925 TBY654924:TBY654925 TLU654924:TLU654925 TVQ654924:TVQ654925 UFM654924:UFM654925 UPI654924:UPI654925 UZE654924:UZE654925 VJA654924:VJA654925 VSW654924:VSW654925 WCS654924:WCS654925 WMO654924:WMO654925 WWK654924:WWK654925 AO785996:AO785997 JY720460:JY720461 TU720460:TU720461 ADQ720460:ADQ720461 ANM720460:ANM720461 AXI720460:AXI720461 BHE720460:BHE720461 BRA720460:BRA720461 CAW720460:CAW720461 CKS720460:CKS720461 CUO720460:CUO720461 DEK720460:DEK720461 DOG720460:DOG720461 DYC720460:DYC720461 EHY720460:EHY720461 ERU720460:ERU720461 FBQ720460:FBQ720461 FLM720460:FLM720461 FVI720460:FVI720461 GFE720460:GFE720461 GPA720460:GPA720461 GYW720460:GYW720461 HIS720460:HIS720461 HSO720460:HSO720461 ICK720460:ICK720461 IMG720460:IMG720461 IWC720460:IWC720461 JFY720460:JFY720461 JPU720460:JPU720461 JZQ720460:JZQ720461 KJM720460:KJM720461 KTI720460:KTI720461 LDE720460:LDE720461 LNA720460:LNA720461 LWW720460:LWW720461 MGS720460:MGS720461 MQO720460:MQO720461 NAK720460:NAK720461 NKG720460:NKG720461 NUC720460:NUC720461 ODY720460:ODY720461 ONU720460:ONU720461 OXQ720460:OXQ720461 PHM720460:PHM720461 PRI720460:PRI720461 QBE720460:QBE720461 QLA720460:QLA720461 QUW720460:QUW720461 RES720460:RES720461 ROO720460:ROO720461 RYK720460:RYK720461 SIG720460:SIG720461 SSC720460:SSC720461 TBY720460:TBY720461 TLU720460:TLU720461 TVQ720460:TVQ720461 UFM720460:UFM720461 UPI720460:UPI720461 UZE720460:UZE720461 VJA720460:VJA720461 VSW720460:VSW720461 WCS720460:WCS720461 WMO720460:WMO720461 WWK720460:WWK720461 AO851532:AO851533 JY785996:JY785997 TU785996:TU785997 ADQ785996:ADQ785997 ANM785996:ANM785997 AXI785996:AXI785997 BHE785996:BHE785997 BRA785996:BRA785997 CAW785996:CAW785997 CKS785996:CKS785997 CUO785996:CUO785997 DEK785996:DEK785997 DOG785996:DOG785997 DYC785996:DYC785997 EHY785996:EHY785997 ERU785996:ERU785997 FBQ785996:FBQ785997 FLM785996:FLM785997 FVI785996:FVI785997 GFE785996:GFE785997 GPA785996:GPA785997 GYW785996:GYW785997 HIS785996:HIS785997 HSO785996:HSO785997 ICK785996:ICK785997 IMG785996:IMG785997 IWC785996:IWC785997 JFY785996:JFY785997 JPU785996:JPU785997 JZQ785996:JZQ785997 KJM785996:KJM785997 KTI785996:KTI785997 LDE785996:LDE785997 LNA785996:LNA785997 LWW785996:LWW785997 MGS785996:MGS785997 MQO785996:MQO785997 NAK785996:NAK785997 NKG785996:NKG785997 NUC785996:NUC785997 ODY785996:ODY785997 ONU785996:ONU785997 OXQ785996:OXQ785997 PHM785996:PHM785997 PRI785996:PRI785997 QBE785996:QBE785997 QLA785996:QLA785997 QUW785996:QUW785997 RES785996:RES785997 ROO785996:ROO785997 RYK785996:RYK785997 SIG785996:SIG785997 SSC785996:SSC785997 TBY785996:TBY785997 TLU785996:TLU785997 TVQ785996:TVQ785997 UFM785996:UFM785997 UPI785996:UPI785997 UZE785996:UZE785997 VJA785996:VJA785997 VSW785996:VSW785997 WCS785996:WCS785997 WMO785996:WMO785997 WWK785996:WWK785997 AO917068:AO917069 JY851532:JY851533 TU851532:TU851533 ADQ851532:ADQ851533 ANM851532:ANM851533 AXI851532:AXI851533 BHE851532:BHE851533 BRA851532:BRA851533 CAW851532:CAW851533 CKS851532:CKS851533 CUO851532:CUO851533 DEK851532:DEK851533 DOG851532:DOG851533 DYC851532:DYC851533 EHY851532:EHY851533 ERU851532:ERU851533 FBQ851532:FBQ851533 FLM851532:FLM851533 FVI851532:FVI851533 GFE851532:GFE851533 GPA851532:GPA851533 GYW851532:GYW851533 HIS851532:HIS851533 HSO851532:HSO851533 ICK851532:ICK851533 IMG851532:IMG851533 IWC851532:IWC851533 JFY851532:JFY851533 JPU851532:JPU851533 JZQ851532:JZQ851533 KJM851532:KJM851533 KTI851532:KTI851533 LDE851532:LDE851533 LNA851532:LNA851533 LWW851532:LWW851533 MGS851532:MGS851533 MQO851532:MQO851533 NAK851532:NAK851533 NKG851532:NKG851533 NUC851532:NUC851533 ODY851532:ODY851533 ONU851532:ONU851533 OXQ851532:OXQ851533 PHM851532:PHM851533 PRI851532:PRI851533 QBE851532:QBE851533 QLA851532:QLA851533 QUW851532:QUW851533 RES851532:RES851533 ROO851532:ROO851533 RYK851532:RYK851533 SIG851532:SIG851533 SSC851532:SSC851533 TBY851532:TBY851533 TLU851532:TLU851533 TVQ851532:TVQ851533 UFM851532:UFM851533 UPI851532:UPI851533 UZE851532:UZE851533 VJA851532:VJA851533 VSW851532:VSW851533 WCS851532:WCS851533 WMO851532:WMO851533 WWK851532:WWK851533 AO982604:AO982605 JY917068:JY917069 TU917068:TU917069 ADQ917068:ADQ917069 ANM917068:ANM917069 AXI917068:AXI917069 BHE917068:BHE917069 BRA917068:BRA917069 CAW917068:CAW917069 CKS917068:CKS917069 CUO917068:CUO917069 DEK917068:DEK917069 DOG917068:DOG917069 DYC917068:DYC917069 EHY917068:EHY917069 ERU917068:ERU917069 FBQ917068:FBQ917069 FLM917068:FLM917069 FVI917068:FVI917069 GFE917068:GFE917069 GPA917068:GPA917069 GYW917068:GYW917069 HIS917068:HIS917069 HSO917068:HSO917069 ICK917068:ICK917069 IMG917068:IMG917069 IWC917068:IWC917069 JFY917068:JFY917069 JPU917068:JPU917069 JZQ917068:JZQ917069 KJM917068:KJM917069 KTI917068:KTI917069 LDE917068:LDE917069 LNA917068:LNA917069 LWW917068:LWW917069 MGS917068:MGS917069 MQO917068:MQO917069 NAK917068:NAK917069 NKG917068:NKG917069 NUC917068:NUC917069 ODY917068:ODY917069 ONU917068:ONU917069 OXQ917068:OXQ917069 PHM917068:PHM917069 PRI917068:PRI917069 QBE917068:QBE917069 QLA917068:QLA917069 QUW917068:QUW917069 RES917068:RES917069 ROO917068:ROO917069 RYK917068:RYK917069 SIG917068:SIG917069 SSC917068:SSC917069 TBY917068:TBY917069 TLU917068:TLU917069 TVQ917068:TVQ917069 UFM917068:UFM917069 UPI917068:UPI917069 UZE917068:UZE917069 VJA917068:VJA917069 VSW917068:VSW917069 WCS917068:WCS917069 WMO917068:WMO917069 WWK917068:WWK917069 AS851532:AS851533 JY982604:JY982605 TU982604:TU982605 ADQ982604:ADQ982605 ANM982604:ANM982605 AXI982604:AXI982605 BHE982604:BHE982605 BRA982604:BRA982605 CAW982604:CAW982605 CKS982604:CKS982605 CUO982604:CUO982605 DEK982604:DEK982605 DOG982604:DOG982605 DYC982604:DYC982605 EHY982604:EHY982605 ERU982604:ERU982605 FBQ982604:FBQ982605 FLM982604:FLM982605 FVI982604:FVI982605 GFE982604:GFE982605 GPA982604:GPA982605 GYW982604:GYW982605 HIS982604:HIS982605 HSO982604:HSO982605 ICK982604:ICK982605 IMG982604:IMG982605 IWC982604:IWC982605 JFY982604:JFY982605 JPU982604:JPU982605 JZQ982604:JZQ982605 KJM982604:KJM982605 KTI982604:KTI982605 LDE982604:LDE982605 LNA982604:LNA982605 LWW982604:LWW982605 MGS982604:MGS982605 MQO982604:MQO982605 NAK982604:NAK982605 NKG982604:NKG982605 NUC982604:NUC982605 ODY982604:ODY982605 ONU982604:ONU982605 OXQ982604:OXQ982605 PHM982604:PHM982605 PRI982604:PRI982605 QBE982604:QBE982605 QLA982604:QLA982605 QUW982604:QUW982605 RES982604:RES982605 ROO982604:ROO982605 RYK982604:RYK982605 SIG982604:SIG982605 SSC982604:SSC982605 TBY982604:TBY982605 TLU982604:TLU982605 TVQ982604:TVQ982605 UFM982604:UFM982605 UPI982604:UPI982605 UZE982604:UZE982605 VJA982604:VJA982605 VSW982604:VSW982605 WCS982604:WCS982605 WMO982604:WMO982605 WWK982604:WWK982605 AC65100:AC65101 KO917068:KO917069 UK917068:UK917069 AEG917068:AEG917069 AOC917068:AOC917069 AXY917068:AXY917069 BHU917068:BHU917069 BRQ917068:BRQ917069 CBM917068:CBM917069 CLI917068:CLI917069 CVE917068:CVE917069 DFA917068:DFA917069 DOW917068:DOW917069 DYS917068:DYS917069 EIO917068:EIO917069 ESK917068:ESK917069 FCG917068:FCG917069 FMC917068:FMC917069 FVY917068:FVY917069 GFU917068:GFU917069 GPQ917068:GPQ917069 GZM917068:GZM917069 HJI917068:HJI917069 HTE917068:HTE917069 IDA917068:IDA917069 IMW917068:IMW917069 IWS917068:IWS917069 JGO917068:JGO917069 JQK917068:JQK917069 KAG917068:KAG917069 KKC917068:KKC917069 KTY917068:KTY917069 LDU917068:LDU917069 LNQ917068:LNQ917069 LXM917068:LXM917069 MHI917068:MHI917069 MRE917068:MRE917069 NBA917068:NBA917069 NKW917068:NKW917069 NUS917068:NUS917069 OEO917068:OEO917069 OOK917068:OOK917069 OYG917068:OYG917069 PIC917068:PIC917069 PRY917068:PRY917069 QBU917068:QBU917069 QLQ917068:QLQ917069 QVM917068:QVM917069 RFI917068:RFI917069 RPE917068:RPE917069 RZA917068:RZA917069 SIW917068:SIW917069 SSS917068:SSS917069 TCO917068:TCO917069 TMK917068:TMK917069 TWG917068:TWG917069 UGC917068:UGC917069 UPY917068:UPY917069 UZU917068:UZU917069 VJQ917068:VJQ917069 VTM917068:VTM917069 WDI917068:WDI917069 WNE917068:WNE917069 WXA917068:WXA917069 AC130636:AC130637 KC65100:KC65101 TY65100:TY65101 ADU65100:ADU65101 ANQ65100:ANQ65101 AXM65100:AXM65101 BHI65100:BHI65101 BRE65100:BRE65101 CBA65100:CBA65101 CKW65100:CKW65101 CUS65100:CUS65101 DEO65100:DEO65101 DOK65100:DOK65101 DYG65100:DYG65101 EIC65100:EIC65101 ERY65100:ERY65101 FBU65100:FBU65101 FLQ65100:FLQ65101 FVM65100:FVM65101 GFI65100:GFI65101 GPE65100:GPE65101 GZA65100:GZA65101 HIW65100:HIW65101 HSS65100:HSS65101 ICO65100:ICO65101 IMK65100:IMK65101 IWG65100:IWG65101 JGC65100:JGC65101 JPY65100:JPY65101 JZU65100:JZU65101 KJQ65100:KJQ65101 KTM65100:KTM65101 LDI65100:LDI65101 LNE65100:LNE65101 LXA65100:LXA65101 MGW65100:MGW65101 MQS65100:MQS65101 NAO65100:NAO65101 NKK65100:NKK65101 NUG65100:NUG65101 OEC65100:OEC65101 ONY65100:ONY65101 OXU65100:OXU65101 PHQ65100:PHQ65101 PRM65100:PRM65101 QBI65100:QBI65101 QLE65100:QLE65101 QVA65100:QVA65101 REW65100:REW65101 ROS65100:ROS65101 RYO65100:RYO65101 SIK65100:SIK65101 SSG65100:SSG65101 TCC65100:TCC65101 TLY65100:TLY65101 TVU65100:TVU65101 UFQ65100:UFQ65101 UPM65100:UPM65101 UZI65100:UZI65101 VJE65100:VJE65101 VTA65100:VTA65101 WCW65100:WCW65101 WMS65100:WMS65101 WWO65100:WWO65101 AC196172:AC196173 KC130636:KC130637 TY130636:TY130637 ADU130636:ADU130637 ANQ130636:ANQ130637 AXM130636:AXM130637 BHI130636:BHI130637 BRE130636:BRE130637 CBA130636:CBA130637 CKW130636:CKW130637 CUS130636:CUS130637 DEO130636:DEO130637 DOK130636:DOK130637 DYG130636:DYG130637 EIC130636:EIC130637 ERY130636:ERY130637 FBU130636:FBU130637 FLQ130636:FLQ130637 FVM130636:FVM130637 GFI130636:GFI130637 GPE130636:GPE130637 GZA130636:GZA130637 HIW130636:HIW130637 HSS130636:HSS130637 ICO130636:ICO130637 IMK130636:IMK130637 IWG130636:IWG130637 JGC130636:JGC130637 JPY130636:JPY130637 JZU130636:JZU130637 KJQ130636:KJQ130637 KTM130636:KTM130637 LDI130636:LDI130637 LNE130636:LNE130637 LXA130636:LXA130637 MGW130636:MGW130637 MQS130636:MQS130637 NAO130636:NAO130637 NKK130636:NKK130637 NUG130636:NUG130637 OEC130636:OEC130637 ONY130636:ONY130637 OXU130636:OXU130637 PHQ130636:PHQ130637 PRM130636:PRM130637 QBI130636:QBI130637 QLE130636:QLE130637 QVA130636:QVA130637 REW130636:REW130637 ROS130636:ROS130637 RYO130636:RYO130637 SIK130636:SIK130637 SSG130636:SSG130637 TCC130636:TCC130637 TLY130636:TLY130637 TVU130636:TVU130637 UFQ130636:UFQ130637 UPM130636:UPM130637 UZI130636:UZI130637 VJE130636:VJE130637 VTA130636:VTA130637 WCW130636:WCW130637 WMS130636:WMS130637 WWO130636:WWO130637 AC261708:AC261709 KC196172:KC196173 TY196172:TY196173 ADU196172:ADU196173 ANQ196172:ANQ196173 AXM196172:AXM196173 BHI196172:BHI196173 BRE196172:BRE196173 CBA196172:CBA196173 CKW196172:CKW196173 CUS196172:CUS196173 DEO196172:DEO196173 DOK196172:DOK196173 DYG196172:DYG196173 EIC196172:EIC196173 ERY196172:ERY196173 FBU196172:FBU196173 FLQ196172:FLQ196173 FVM196172:FVM196173 GFI196172:GFI196173 GPE196172:GPE196173 GZA196172:GZA196173 HIW196172:HIW196173 HSS196172:HSS196173 ICO196172:ICO196173 IMK196172:IMK196173 IWG196172:IWG196173 JGC196172:JGC196173 JPY196172:JPY196173 JZU196172:JZU196173 KJQ196172:KJQ196173 KTM196172:KTM196173 LDI196172:LDI196173 LNE196172:LNE196173 LXA196172:LXA196173 MGW196172:MGW196173 MQS196172:MQS196173 NAO196172:NAO196173 NKK196172:NKK196173 NUG196172:NUG196173 OEC196172:OEC196173 ONY196172:ONY196173 OXU196172:OXU196173 PHQ196172:PHQ196173 PRM196172:PRM196173 QBI196172:QBI196173 QLE196172:QLE196173 QVA196172:QVA196173 REW196172:REW196173 ROS196172:ROS196173 RYO196172:RYO196173 SIK196172:SIK196173 SSG196172:SSG196173 TCC196172:TCC196173 TLY196172:TLY196173 TVU196172:TVU196173 UFQ196172:UFQ196173 UPM196172:UPM196173 UZI196172:UZI196173 VJE196172:VJE196173 VTA196172:VTA196173 WCW196172:WCW196173 WMS196172:WMS196173 WWO196172:WWO196173 AC327244:AC327245 KC261708:KC261709 TY261708:TY261709 ADU261708:ADU261709 ANQ261708:ANQ261709 AXM261708:AXM261709 BHI261708:BHI261709 BRE261708:BRE261709 CBA261708:CBA261709 CKW261708:CKW261709 CUS261708:CUS261709 DEO261708:DEO261709 DOK261708:DOK261709 DYG261708:DYG261709 EIC261708:EIC261709 ERY261708:ERY261709 FBU261708:FBU261709 FLQ261708:FLQ261709 FVM261708:FVM261709 GFI261708:GFI261709 GPE261708:GPE261709 GZA261708:GZA261709 HIW261708:HIW261709 HSS261708:HSS261709 ICO261708:ICO261709 IMK261708:IMK261709 IWG261708:IWG261709 JGC261708:JGC261709 JPY261708:JPY261709 JZU261708:JZU261709 KJQ261708:KJQ261709 KTM261708:KTM261709 LDI261708:LDI261709 LNE261708:LNE261709 LXA261708:LXA261709 MGW261708:MGW261709 MQS261708:MQS261709 NAO261708:NAO261709 NKK261708:NKK261709 NUG261708:NUG261709 OEC261708:OEC261709 ONY261708:ONY261709 OXU261708:OXU261709 PHQ261708:PHQ261709 PRM261708:PRM261709 QBI261708:QBI261709 QLE261708:QLE261709 QVA261708:QVA261709 REW261708:REW261709 ROS261708:ROS261709 RYO261708:RYO261709 SIK261708:SIK261709 SSG261708:SSG261709 TCC261708:TCC261709 TLY261708:TLY261709 TVU261708:TVU261709 UFQ261708:UFQ261709 UPM261708:UPM261709 UZI261708:UZI261709 VJE261708:VJE261709 VTA261708:VTA261709 WCW261708:WCW261709 WMS261708:WMS261709 WWO261708:WWO261709 AC392780:AC392781 KC327244:KC327245 TY327244:TY327245 ADU327244:ADU327245 ANQ327244:ANQ327245 AXM327244:AXM327245 BHI327244:BHI327245 BRE327244:BRE327245 CBA327244:CBA327245 CKW327244:CKW327245 CUS327244:CUS327245 DEO327244:DEO327245 DOK327244:DOK327245 DYG327244:DYG327245 EIC327244:EIC327245 ERY327244:ERY327245 FBU327244:FBU327245 FLQ327244:FLQ327245 FVM327244:FVM327245 GFI327244:GFI327245 GPE327244:GPE327245 GZA327244:GZA327245 HIW327244:HIW327245 HSS327244:HSS327245 ICO327244:ICO327245 IMK327244:IMK327245 IWG327244:IWG327245 JGC327244:JGC327245 JPY327244:JPY327245 JZU327244:JZU327245 KJQ327244:KJQ327245 KTM327244:KTM327245 LDI327244:LDI327245 LNE327244:LNE327245 LXA327244:LXA327245 MGW327244:MGW327245 MQS327244:MQS327245 NAO327244:NAO327245 NKK327244:NKK327245 NUG327244:NUG327245 OEC327244:OEC327245 ONY327244:ONY327245 OXU327244:OXU327245 PHQ327244:PHQ327245 PRM327244:PRM327245 QBI327244:QBI327245 QLE327244:QLE327245 QVA327244:QVA327245 REW327244:REW327245 ROS327244:ROS327245 RYO327244:RYO327245 SIK327244:SIK327245 SSG327244:SSG327245 TCC327244:TCC327245 TLY327244:TLY327245 TVU327244:TVU327245 UFQ327244:UFQ327245 UPM327244:UPM327245 UZI327244:UZI327245 VJE327244:VJE327245 VTA327244:VTA327245 WCW327244:WCW327245 WMS327244:WMS327245 WWO327244:WWO327245 AC458316:AC458317 KC392780:KC392781 TY392780:TY392781 ADU392780:ADU392781 ANQ392780:ANQ392781 AXM392780:AXM392781 BHI392780:BHI392781 BRE392780:BRE392781 CBA392780:CBA392781 CKW392780:CKW392781 CUS392780:CUS392781 DEO392780:DEO392781 DOK392780:DOK392781 DYG392780:DYG392781 EIC392780:EIC392781 ERY392780:ERY392781 FBU392780:FBU392781 FLQ392780:FLQ392781 FVM392780:FVM392781 GFI392780:GFI392781 GPE392780:GPE392781 GZA392780:GZA392781 HIW392780:HIW392781 HSS392780:HSS392781 ICO392780:ICO392781 IMK392780:IMK392781 IWG392780:IWG392781 JGC392780:JGC392781 JPY392780:JPY392781 JZU392780:JZU392781 KJQ392780:KJQ392781 KTM392780:KTM392781 LDI392780:LDI392781 LNE392780:LNE392781 LXA392780:LXA392781 MGW392780:MGW392781 MQS392780:MQS392781 NAO392780:NAO392781 NKK392780:NKK392781 NUG392780:NUG392781 OEC392780:OEC392781 ONY392780:ONY392781 OXU392780:OXU392781 PHQ392780:PHQ392781 PRM392780:PRM392781 QBI392780:QBI392781 QLE392780:QLE392781 QVA392780:QVA392781 REW392780:REW392781 ROS392780:ROS392781 RYO392780:RYO392781 SIK392780:SIK392781 SSG392780:SSG392781 TCC392780:TCC392781 TLY392780:TLY392781 TVU392780:TVU392781 UFQ392780:UFQ392781 UPM392780:UPM392781 UZI392780:UZI392781 VJE392780:VJE392781 VTA392780:VTA392781 WCW392780:WCW392781 WMS392780:WMS392781 WWO392780:WWO392781 AC523852:AC523853 KC458316:KC458317 TY458316:TY458317 ADU458316:ADU458317 ANQ458316:ANQ458317 AXM458316:AXM458317 BHI458316:BHI458317 BRE458316:BRE458317 CBA458316:CBA458317 CKW458316:CKW458317 CUS458316:CUS458317 DEO458316:DEO458317 DOK458316:DOK458317 DYG458316:DYG458317 EIC458316:EIC458317 ERY458316:ERY458317 FBU458316:FBU458317 FLQ458316:FLQ458317 FVM458316:FVM458317 GFI458316:GFI458317 GPE458316:GPE458317 GZA458316:GZA458317 HIW458316:HIW458317 HSS458316:HSS458317 ICO458316:ICO458317 IMK458316:IMK458317 IWG458316:IWG458317 JGC458316:JGC458317 JPY458316:JPY458317 JZU458316:JZU458317 KJQ458316:KJQ458317 KTM458316:KTM458317 LDI458316:LDI458317 LNE458316:LNE458317 LXA458316:LXA458317 MGW458316:MGW458317 MQS458316:MQS458317 NAO458316:NAO458317 NKK458316:NKK458317 NUG458316:NUG458317 OEC458316:OEC458317 ONY458316:ONY458317 OXU458316:OXU458317 PHQ458316:PHQ458317 PRM458316:PRM458317 QBI458316:QBI458317 QLE458316:QLE458317 QVA458316:QVA458317 REW458316:REW458317 ROS458316:ROS458317 RYO458316:RYO458317 SIK458316:SIK458317 SSG458316:SSG458317 TCC458316:TCC458317 TLY458316:TLY458317 TVU458316:TVU458317 UFQ458316:UFQ458317 UPM458316:UPM458317 UZI458316:UZI458317 VJE458316:VJE458317 VTA458316:VTA458317 WCW458316:WCW458317 WMS458316:WMS458317 WWO458316:WWO458317 AC589388:AC589389 KC523852:KC523853 TY523852:TY523853 ADU523852:ADU523853 ANQ523852:ANQ523853 AXM523852:AXM523853 BHI523852:BHI523853 BRE523852:BRE523853 CBA523852:CBA523853 CKW523852:CKW523853 CUS523852:CUS523853 DEO523852:DEO523853 DOK523852:DOK523853 DYG523852:DYG523853 EIC523852:EIC523853 ERY523852:ERY523853 FBU523852:FBU523853 FLQ523852:FLQ523853 FVM523852:FVM523853 GFI523852:GFI523853 GPE523852:GPE523853 GZA523852:GZA523853 HIW523852:HIW523853 HSS523852:HSS523853 ICO523852:ICO523853 IMK523852:IMK523853 IWG523852:IWG523853 JGC523852:JGC523853 JPY523852:JPY523853 JZU523852:JZU523853 KJQ523852:KJQ523853 KTM523852:KTM523853 LDI523852:LDI523853 LNE523852:LNE523853 LXA523852:LXA523853 MGW523852:MGW523853 MQS523852:MQS523853 NAO523852:NAO523853 NKK523852:NKK523853 NUG523852:NUG523853 OEC523852:OEC523853 ONY523852:ONY523853 OXU523852:OXU523853 PHQ523852:PHQ523853 PRM523852:PRM523853 QBI523852:QBI523853 QLE523852:QLE523853 QVA523852:QVA523853 REW523852:REW523853 ROS523852:ROS523853 RYO523852:RYO523853 SIK523852:SIK523853 SSG523852:SSG523853 TCC523852:TCC523853 TLY523852:TLY523853 TVU523852:TVU523853 UFQ523852:UFQ523853 UPM523852:UPM523853 UZI523852:UZI523853 VJE523852:VJE523853 VTA523852:VTA523853 WCW523852:WCW523853 WMS523852:WMS523853 WWO523852:WWO523853 AC654924:AC654925 KC589388:KC589389 TY589388:TY589389 ADU589388:ADU589389 ANQ589388:ANQ589389 AXM589388:AXM589389 BHI589388:BHI589389 BRE589388:BRE589389 CBA589388:CBA589389 CKW589388:CKW589389 CUS589388:CUS589389 DEO589388:DEO589389 DOK589388:DOK589389 DYG589388:DYG589389 EIC589388:EIC589389 ERY589388:ERY589389 FBU589388:FBU589389 FLQ589388:FLQ589389 FVM589388:FVM589389 GFI589388:GFI589389 GPE589388:GPE589389 GZA589388:GZA589389 HIW589388:HIW589389 HSS589388:HSS589389 ICO589388:ICO589389 IMK589388:IMK589389 IWG589388:IWG589389 JGC589388:JGC589389 JPY589388:JPY589389 JZU589388:JZU589389 KJQ589388:KJQ589389 KTM589388:KTM589389 LDI589388:LDI589389 LNE589388:LNE589389 LXA589388:LXA589389 MGW589388:MGW589389 MQS589388:MQS589389 NAO589388:NAO589389 NKK589388:NKK589389 NUG589388:NUG589389 OEC589388:OEC589389 ONY589388:ONY589389 OXU589388:OXU589389 PHQ589388:PHQ589389 PRM589388:PRM589389 QBI589388:QBI589389 QLE589388:QLE589389 QVA589388:QVA589389 REW589388:REW589389 ROS589388:ROS589389 RYO589388:RYO589389 SIK589388:SIK589389 SSG589388:SSG589389 TCC589388:TCC589389 TLY589388:TLY589389 TVU589388:TVU589389 UFQ589388:UFQ589389 UPM589388:UPM589389 UZI589388:UZI589389 VJE589388:VJE589389 VTA589388:VTA589389 WCW589388:WCW589389 WMS589388:WMS589389 WWO589388:WWO589389 AC720460:AC720461 KC654924:KC654925 TY654924:TY654925 ADU654924:ADU654925 ANQ654924:ANQ654925 AXM654924:AXM654925 BHI654924:BHI654925 BRE654924:BRE654925 CBA654924:CBA654925 CKW654924:CKW654925 CUS654924:CUS654925 DEO654924:DEO654925 DOK654924:DOK654925 DYG654924:DYG654925 EIC654924:EIC654925 ERY654924:ERY654925 FBU654924:FBU654925 FLQ654924:FLQ654925 FVM654924:FVM654925 GFI654924:GFI654925 GPE654924:GPE654925 GZA654924:GZA654925 HIW654924:HIW654925 HSS654924:HSS654925 ICO654924:ICO654925 IMK654924:IMK654925 IWG654924:IWG654925 JGC654924:JGC654925 JPY654924:JPY654925 JZU654924:JZU654925 KJQ654924:KJQ654925 KTM654924:KTM654925 LDI654924:LDI654925 LNE654924:LNE654925 LXA654924:LXA654925 MGW654924:MGW654925 MQS654924:MQS654925 NAO654924:NAO654925 NKK654924:NKK654925 NUG654924:NUG654925 OEC654924:OEC654925 ONY654924:ONY654925 OXU654924:OXU654925 PHQ654924:PHQ654925 PRM654924:PRM654925 QBI654924:QBI654925 QLE654924:QLE654925 QVA654924:QVA654925 REW654924:REW654925 ROS654924:ROS654925 RYO654924:RYO654925 SIK654924:SIK654925 SSG654924:SSG654925 TCC654924:TCC654925 TLY654924:TLY654925 TVU654924:TVU654925 UFQ654924:UFQ654925 UPM654924:UPM654925 UZI654924:UZI654925 VJE654924:VJE654925 VTA654924:VTA654925 WCW654924:WCW654925 WMS654924:WMS654925 WWO654924:WWO654925 AC785996:AC785997 KC720460:KC720461 TY720460:TY720461 ADU720460:ADU720461 ANQ720460:ANQ720461 AXM720460:AXM720461 BHI720460:BHI720461 BRE720460:BRE720461 CBA720460:CBA720461 CKW720460:CKW720461 CUS720460:CUS720461 DEO720460:DEO720461 DOK720460:DOK720461 DYG720460:DYG720461 EIC720460:EIC720461 ERY720460:ERY720461 FBU720460:FBU720461 FLQ720460:FLQ720461 FVM720460:FVM720461 GFI720460:GFI720461 GPE720460:GPE720461 GZA720460:GZA720461 HIW720460:HIW720461 HSS720460:HSS720461 ICO720460:ICO720461 IMK720460:IMK720461 IWG720460:IWG720461 JGC720460:JGC720461 JPY720460:JPY720461 JZU720460:JZU720461 KJQ720460:KJQ720461 KTM720460:KTM720461 LDI720460:LDI720461 LNE720460:LNE720461 LXA720460:LXA720461 MGW720460:MGW720461 MQS720460:MQS720461 NAO720460:NAO720461 NKK720460:NKK720461 NUG720460:NUG720461 OEC720460:OEC720461 ONY720460:ONY720461 OXU720460:OXU720461 PHQ720460:PHQ720461 PRM720460:PRM720461 QBI720460:QBI720461 QLE720460:QLE720461 QVA720460:QVA720461 REW720460:REW720461 ROS720460:ROS720461 RYO720460:RYO720461 SIK720460:SIK720461 SSG720460:SSG720461 TCC720460:TCC720461 TLY720460:TLY720461 TVU720460:TVU720461 UFQ720460:UFQ720461 UPM720460:UPM720461 UZI720460:UZI720461 VJE720460:VJE720461 VTA720460:VTA720461 WCW720460:WCW720461 WMS720460:WMS720461 WWO720460:WWO720461 AC851532:AC851533 KC785996:KC785997 TY785996:TY785997 ADU785996:ADU785997 ANQ785996:ANQ785997 AXM785996:AXM785997 BHI785996:BHI785997 BRE785996:BRE785997 CBA785996:CBA785997 CKW785996:CKW785997 CUS785996:CUS785997 DEO785996:DEO785997 DOK785996:DOK785997 DYG785996:DYG785997 EIC785996:EIC785997 ERY785996:ERY785997 FBU785996:FBU785997 FLQ785996:FLQ785997 FVM785996:FVM785997 GFI785996:GFI785997 GPE785996:GPE785997 GZA785996:GZA785997 HIW785996:HIW785997 HSS785996:HSS785997 ICO785996:ICO785997 IMK785996:IMK785997 IWG785996:IWG785997 JGC785996:JGC785997 JPY785996:JPY785997 JZU785996:JZU785997 KJQ785996:KJQ785997 KTM785996:KTM785997 LDI785996:LDI785997 LNE785996:LNE785997 LXA785996:LXA785997 MGW785996:MGW785997 MQS785996:MQS785997 NAO785996:NAO785997 NKK785996:NKK785997 NUG785996:NUG785997 OEC785996:OEC785997 ONY785996:ONY785997 OXU785996:OXU785997 PHQ785996:PHQ785997 PRM785996:PRM785997 QBI785996:QBI785997 QLE785996:QLE785997 QVA785996:QVA785997 REW785996:REW785997 ROS785996:ROS785997 RYO785996:RYO785997 SIK785996:SIK785997 SSG785996:SSG785997 TCC785996:TCC785997 TLY785996:TLY785997 TVU785996:TVU785997 UFQ785996:UFQ785997 UPM785996:UPM785997 UZI785996:UZI785997 VJE785996:VJE785997 VTA785996:VTA785997 WCW785996:WCW785997 WMS785996:WMS785997 WWO785996:WWO785997 AC917068:AC917069 KC851532:KC851533 TY851532:TY851533 ADU851532:ADU851533 ANQ851532:ANQ851533 AXM851532:AXM851533 BHI851532:BHI851533 BRE851532:BRE851533 CBA851532:CBA851533 CKW851532:CKW851533 CUS851532:CUS851533 DEO851532:DEO851533 DOK851532:DOK851533 DYG851532:DYG851533 EIC851532:EIC851533 ERY851532:ERY851533 FBU851532:FBU851533 FLQ851532:FLQ851533 FVM851532:FVM851533 GFI851532:GFI851533 GPE851532:GPE851533 GZA851532:GZA851533 HIW851532:HIW851533 HSS851532:HSS851533 ICO851532:ICO851533 IMK851532:IMK851533 IWG851532:IWG851533 JGC851532:JGC851533 JPY851532:JPY851533 JZU851532:JZU851533 KJQ851532:KJQ851533 KTM851532:KTM851533 LDI851532:LDI851533 LNE851532:LNE851533 LXA851532:LXA851533 MGW851532:MGW851533 MQS851532:MQS851533 NAO851532:NAO851533 NKK851532:NKK851533 NUG851532:NUG851533 OEC851532:OEC851533 ONY851532:ONY851533 OXU851532:OXU851533 PHQ851532:PHQ851533 PRM851532:PRM851533 QBI851532:QBI851533 QLE851532:QLE851533 QVA851532:QVA851533 REW851532:REW851533 ROS851532:ROS851533 RYO851532:RYO851533 SIK851532:SIK851533 SSG851532:SSG851533 TCC851532:TCC851533 TLY851532:TLY851533 TVU851532:TVU851533 UFQ851532:UFQ851533 UPM851532:UPM851533 UZI851532:UZI851533 VJE851532:VJE851533 VTA851532:VTA851533 WCW851532:WCW851533 WMS851532:WMS851533 WWO851532:WWO851533 AC982604:AC982605 KC917068:KC917069 TY917068:TY917069 ADU917068:ADU917069 ANQ917068:ANQ917069 AXM917068:AXM917069 BHI917068:BHI917069 BRE917068:BRE917069 CBA917068:CBA917069 CKW917068:CKW917069 CUS917068:CUS917069 DEO917068:DEO917069 DOK917068:DOK917069 DYG917068:DYG917069 EIC917068:EIC917069 ERY917068:ERY917069 FBU917068:FBU917069 FLQ917068:FLQ917069 FVM917068:FVM917069 GFI917068:GFI917069 GPE917068:GPE917069 GZA917068:GZA917069 HIW917068:HIW917069 HSS917068:HSS917069 ICO917068:ICO917069 IMK917068:IMK917069 IWG917068:IWG917069 JGC917068:JGC917069 JPY917068:JPY917069 JZU917068:JZU917069 KJQ917068:KJQ917069 KTM917068:KTM917069 LDI917068:LDI917069 LNE917068:LNE917069 LXA917068:LXA917069 MGW917068:MGW917069 MQS917068:MQS917069 NAO917068:NAO917069 NKK917068:NKK917069 NUG917068:NUG917069 OEC917068:OEC917069 ONY917068:ONY917069 OXU917068:OXU917069 PHQ917068:PHQ917069 PRM917068:PRM917069 QBI917068:QBI917069 QLE917068:QLE917069 QVA917068:QVA917069 REW917068:REW917069 ROS917068:ROS917069 RYO917068:RYO917069 SIK917068:SIK917069 SSG917068:SSG917069 TCC917068:TCC917069 TLY917068:TLY917069 TVU917068:TVU917069 UFQ917068:UFQ917069 UPM917068:UPM917069 UZI917068:UZI917069 VJE917068:VJE917069 VTA917068:VTA917069 WCW917068:WCW917069 WMS917068:WMS917069 WWO917068:WWO917069 AS917068:AS917069 KC982604:KC982605 TY982604:TY982605 ADU982604:ADU982605 ANQ982604:ANQ982605 AXM982604:AXM982605 BHI982604:BHI982605 BRE982604:BRE982605 CBA982604:CBA982605 CKW982604:CKW982605 CUS982604:CUS982605 DEO982604:DEO982605 DOK982604:DOK982605 DYG982604:DYG982605 EIC982604:EIC982605 ERY982604:ERY982605 FBU982604:FBU982605 FLQ982604:FLQ982605 FVM982604:FVM982605 GFI982604:GFI982605 GPE982604:GPE982605 GZA982604:GZA982605 HIW982604:HIW982605 HSS982604:HSS982605 ICO982604:ICO982605 IMK982604:IMK982605 IWG982604:IWG982605 JGC982604:JGC982605 JPY982604:JPY982605 JZU982604:JZU982605 KJQ982604:KJQ982605 KTM982604:KTM982605 LDI982604:LDI982605 LNE982604:LNE982605 LXA982604:LXA982605 MGW982604:MGW982605 MQS982604:MQS982605 NAO982604:NAO982605 NKK982604:NKK982605 NUG982604:NUG982605 OEC982604:OEC982605 ONY982604:ONY982605 OXU982604:OXU982605 PHQ982604:PHQ982605 PRM982604:PRM982605 QBI982604:QBI982605 QLE982604:QLE982605 QVA982604:QVA982605 REW982604:REW982605 ROS982604:ROS982605 RYO982604:RYO982605 SIK982604:SIK982605 SSG982604:SSG982605 TCC982604:TCC982605 TLY982604:TLY982605 TVU982604:TVU982605 UFQ982604:UFQ982605 UPM982604:UPM982605 UZI982604:UZI982605 VJE982604:VJE982605 VTA982604:VTA982605 WCW982604:WCW982605 WMS982604:WMS982605 WWO982604:WWO982605 AG65100:AG65101 KO982604:KO982605 UK982604:UK982605 AEG982604:AEG982605 AOC982604:AOC982605 AXY982604:AXY982605 BHU982604:BHU982605 BRQ982604:BRQ982605 CBM982604:CBM982605 CLI982604:CLI982605 CVE982604:CVE982605 DFA982604:DFA982605 DOW982604:DOW982605 DYS982604:DYS982605 EIO982604:EIO982605 ESK982604:ESK982605 FCG982604:FCG982605 FMC982604:FMC982605 FVY982604:FVY982605 GFU982604:GFU982605 GPQ982604:GPQ982605 GZM982604:GZM982605 HJI982604:HJI982605 HTE982604:HTE982605 IDA982604:IDA982605 IMW982604:IMW982605 IWS982604:IWS982605 JGO982604:JGO982605 JQK982604:JQK982605 KAG982604:KAG982605 KKC982604:KKC982605 KTY982604:KTY982605 LDU982604:LDU982605 LNQ982604:LNQ982605 LXM982604:LXM982605 MHI982604:MHI982605 MRE982604:MRE982605 NBA982604:NBA982605 NKW982604:NKW982605 NUS982604:NUS982605 OEO982604:OEO982605 OOK982604:OOK982605 OYG982604:OYG982605 PIC982604:PIC982605 PRY982604:PRY982605 QBU982604:QBU982605 QLQ982604:QLQ982605 QVM982604:QVM982605 RFI982604:RFI982605 RPE982604:RPE982605 RZA982604:RZA982605 SIW982604:SIW982605 SSS982604:SSS982605 TCO982604:TCO982605 TMK982604:TMK982605 TWG982604:TWG982605 UGC982604:UGC982605 UPY982604:UPY982605 UZU982604:UZU982605 VJQ982604:VJQ982605 VTM982604:VTM982605 WDI982604:WDI982605 WNE982604:WNE982605 WXA982604:WXA982605 AG130636:AG130637 KO65100:KO65101 UK65100:UK65101 AEG65100:AEG65101 AOC65100:AOC65101 AXY65100:AXY65101 BHU65100:BHU65101 BRQ65100:BRQ65101 CBM65100:CBM65101 CLI65100:CLI65101 CVE65100:CVE65101 DFA65100:DFA65101 DOW65100:DOW65101 DYS65100:DYS65101 EIO65100:EIO65101 ESK65100:ESK65101 FCG65100:FCG65101 FMC65100:FMC65101 FVY65100:FVY65101 GFU65100:GFU65101 GPQ65100:GPQ65101 GZM65100:GZM65101 HJI65100:HJI65101 HTE65100:HTE65101 IDA65100:IDA65101 IMW65100:IMW65101 IWS65100:IWS65101 JGO65100:JGO65101 JQK65100:JQK65101 KAG65100:KAG65101 KKC65100:KKC65101 KTY65100:KTY65101 LDU65100:LDU65101 LNQ65100:LNQ65101 LXM65100:LXM65101 MHI65100:MHI65101 MRE65100:MRE65101 NBA65100:NBA65101 NKW65100:NKW65101 NUS65100:NUS65101 OEO65100:OEO65101 OOK65100:OOK65101 OYG65100:OYG65101 PIC65100:PIC65101 PRY65100:PRY65101 QBU65100:QBU65101 QLQ65100:QLQ65101 QVM65100:QVM65101 RFI65100:RFI65101 RPE65100:RPE65101 RZA65100:RZA65101 SIW65100:SIW65101 SSS65100:SSS65101 TCO65100:TCO65101 TMK65100:TMK65101 TWG65100:TWG65101 UGC65100:UGC65101 UPY65100:UPY65101 UZU65100:UZU65101 VJQ65100:VJQ65101 VTM65100:VTM65101 WDI65100:WDI65101 WNE65100:WNE65101 WXA65100:WXA65101 AG196172:AG196173 KO130636:KO130637 UK130636:UK130637 AEG130636:AEG130637 AOC130636:AOC130637 AXY130636:AXY130637 BHU130636:BHU130637 BRQ130636:BRQ130637 CBM130636:CBM130637 CLI130636:CLI130637 CVE130636:CVE130637 DFA130636:DFA130637 DOW130636:DOW130637 DYS130636:DYS130637 EIO130636:EIO130637 ESK130636:ESK130637 FCG130636:FCG130637 FMC130636:FMC130637 FVY130636:FVY130637 GFU130636:GFU130637 GPQ130636:GPQ130637 GZM130636:GZM130637 HJI130636:HJI130637 HTE130636:HTE130637 IDA130636:IDA130637 IMW130636:IMW130637 IWS130636:IWS130637 JGO130636:JGO130637 JQK130636:JQK130637 KAG130636:KAG130637 KKC130636:KKC130637 KTY130636:KTY130637 LDU130636:LDU130637 LNQ130636:LNQ130637 LXM130636:LXM130637 MHI130636:MHI130637 MRE130636:MRE130637 NBA130636:NBA130637 NKW130636:NKW130637 NUS130636:NUS130637 OEO130636:OEO130637 OOK130636:OOK130637 OYG130636:OYG130637 PIC130636:PIC130637 PRY130636:PRY130637 QBU130636:QBU130637 QLQ130636:QLQ130637 QVM130636:QVM130637 RFI130636:RFI130637 RPE130636:RPE130637 RZA130636:RZA130637 SIW130636:SIW130637 SSS130636:SSS130637 TCO130636:TCO130637 TMK130636:TMK130637 TWG130636:TWG130637 UGC130636:UGC130637 UPY130636:UPY130637 UZU130636:UZU130637 VJQ130636:VJQ130637 VTM130636:VTM130637 WDI130636:WDI130637 WNE130636:WNE130637 WXA130636:WXA130637 AG261708:AG261709 KO196172:KO196173 UK196172:UK196173 AEG196172:AEG196173 AOC196172:AOC196173 AXY196172:AXY196173 BHU196172:BHU196173 BRQ196172:BRQ196173 CBM196172:CBM196173 CLI196172:CLI196173 CVE196172:CVE196173 DFA196172:DFA196173 DOW196172:DOW196173 DYS196172:DYS196173 EIO196172:EIO196173 ESK196172:ESK196173 FCG196172:FCG196173 FMC196172:FMC196173 FVY196172:FVY196173 GFU196172:GFU196173 GPQ196172:GPQ196173 GZM196172:GZM196173 HJI196172:HJI196173 HTE196172:HTE196173 IDA196172:IDA196173 IMW196172:IMW196173 IWS196172:IWS196173 JGO196172:JGO196173 JQK196172:JQK196173 KAG196172:KAG196173 KKC196172:KKC196173 KTY196172:KTY196173 LDU196172:LDU196173 LNQ196172:LNQ196173 LXM196172:LXM196173 MHI196172:MHI196173 MRE196172:MRE196173 NBA196172:NBA196173 NKW196172:NKW196173 NUS196172:NUS196173 OEO196172:OEO196173 OOK196172:OOK196173 OYG196172:OYG196173 PIC196172:PIC196173 PRY196172:PRY196173 QBU196172:QBU196173 QLQ196172:QLQ196173 QVM196172:QVM196173 RFI196172:RFI196173 RPE196172:RPE196173 RZA196172:RZA196173 SIW196172:SIW196173 SSS196172:SSS196173 TCO196172:TCO196173 TMK196172:TMK196173 TWG196172:TWG196173 UGC196172:UGC196173 UPY196172:UPY196173 UZU196172:UZU196173 VJQ196172:VJQ196173 VTM196172:VTM196173 WDI196172:WDI196173 WNE196172:WNE196173 WXA196172:WXA196173 AG327244:AG327245 KO261708:KO261709 UK261708:UK261709 AEG261708:AEG261709 AOC261708:AOC261709 AXY261708:AXY261709 BHU261708:BHU261709 BRQ261708:BRQ261709 CBM261708:CBM261709 CLI261708:CLI261709 CVE261708:CVE261709 DFA261708:DFA261709 DOW261708:DOW261709 DYS261708:DYS261709 EIO261708:EIO261709 ESK261708:ESK261709 FCG261708:FCG261709 FMC261708:FMC261709 FVY261708:FVY261709 GFU261708:GFU261709 GPQ261708:GPQ261709 GZM261708:GZM261709 HJI261708:HJI261709 HTE261708:HTE261709 IDA261708:IDA261709 IMW261708:IMW261709 IWS261708:IWS261709 JGO261708:JGO261709 JQK261708:JQK261709 KAG261708:KAG261709 KKC261708:KKC261709 KTY261708:KTY261709 LDU261708:LDU261709 LNQ261708:LNQ261709 LXM261708:LXM261709 MHI261708:MHI261709 MRE261708:MRE261709 NBA261708:NBA261709 NKW261708:NKW261709 NUS261708:NUS261709 OEO261708:OEO261709 OOK261708:OOK261709 OYG261708:OYG261709 PIC261708:PIC261709 PRY261708:PRY261709 QBU261708:QBU261709 QLQ261708:QLQ261709 QVM261708:QVM261709 RFI261708:RFI261709 RPE261708:RPE261709 RZA261708:RZA261709 SIW261708:SIW261709 SSS261708:SSS261709 TCO261708:TCO261709 TMK261708:TMK261709 TWG261708:TWG261709 UGC261708:UGC261709 UPY261708:UPY261709 UZU261708:UZU261709 VJQ261708:VJQ261709 VTM261708:VTM261709 WDI261708:WDI261709 WNE261708:WNE261709 WXA261708:WXA261709 AG392780:AG392781 KO327244:KO327245 UK327244:UK327245 AEG327244:AEG327245 AOC327244:AOC327245 AXY327244:AXY327245 BHU327244:BHU327245 BRQ327244:BRQ327245 CBM327244:CBM327245 CLI327244:CLI327245 CVE327244:CVE327245 DFA327244:DFA327245 DOW327244:DOW327245 DYS327244:DYS327245 EIO327244:EIO327245 ESK327244:ESK327245 FCG327244:FCG327245 FMC327244:FMC327245 FVY327244:FVY327245 GFU327244:GFU327245 GPQ327244:GPQ327245 GZM327244:GZM327245 HJI327244:HJI327245 HTE327244:HTE327245 IDA327244:IDA327245 IMW327244:IMW327245 IWS327244:IWS327245 JGO327244:JGO327245 JQK327244:JQK327245 KAG327244:KAG327245 KKC327244:KKC327245 KTY327244:KTY327245 LDU327244:LDU327245 LNQ327244:LNQ327245 LXM327244:LXM327245 MHI327244:MHI327245 MRE327244:MRE327245 NBA327244:NBA327245 NKW327244:NKW327245 NUS327244:NUS327245 OEO327244:OEO327245 OOK327244:OOK327245 OYG327244:OYG327245 PIC327244:PIC327245 PRY327244:PRY327245 QBU327244:QBU327245 QLQ327244:QLQ327245 QVM327244:QVM327245 RFI327244:RFI327245 RPE327244:RPE327245 RZA327244:RZA327245 SIW327244:SIW327245 SSS327244:SSS327245 TCO327244:TCO327245 TMK327244:TMK327245 TWG327244:TWG327245 UGC327244:UGC327245 UPY327244:UPY327245 UZU327244:UZU327245 VJQ327244:VJQ327245 VTM327244:VTM327245 WDI327244:WDI327245 WNE327244:WNE327245 WXA327244:WXA327245 AG458316:AG458317 KO392780:KO392781 UK392780:UK392781 AEG392780:AEG392781 AOC392780:AOC392781 AXY392780:AXY392781 BHU392780:BHU392781 BRQ392780:BRQ392781 CBM392780:CBM392781 CLI392780:CLI392781 CVE392780:CVE392781 DFA392780:DFA392781 DOW392780:DOW392781 DYS392780:DYS392781 EIO392780:EIO392781 ESK392780:ESK392781 FCG392780:FCG392781 FMC392780:FMC392781 FVY392780:FVY392781 GFU392780:GFU392781 GPQ392780:GPQ392781 GZM392780:GZM392781 HJI392780:HJI392781 HTE392780:HTE392781 IDA392780:IDA392781 IMW392780:IMW392781 IWS392780:IWS392781 JGO392780:JGO392781 JQK392780:JQK392781 KAG392780:KAG392781 KKC392780:KKC392781 KTY392780:KTY392781 LDU392780:LDU392781 LNQ392780:LNQ392781 LXM392780:LXM392781 MHI392780:MHI392781 MRE392780:MRE392781 NBA392780:NBA392781 NKW392780:NKW392781 NUS392780:NUS392781 OEO392780:OEO392781 OOK392780:OOK392781 OYG392780:OYG392781 PIC392780:PIC392781 PRY392780:PRY392781 QBU392780:QBU392781 QLQ392780:QLQ392781 QVM392780:QVM392781 RFI392780:RFI392781 RPE392780:RPE392781 RZA392780:RZA392781 SIW392780:SIW392781 SSS392780:SSS392781 TCO392780:TCO392781 TMK392780:TMK392781 TWG392780:TWG392781 UGC392780:UGC392781 UPY392780:UPY392781 UZU392780:UZU392781 VJQ392780:VJQ392781 VTM392780:VTM392781 WDI392780:WDI392781 WNE392780:WNE392781 WXA392780:WXA392781 AG523852:AG523853 KO458316:KO458317 UK458316:UK458317 AEG458316:AEG458317 AOC458316:AOC458317 AXY458316:AXY458317 BHU458316:BHU458317 BRQ458316:BRQ458317 CBM458316:CBM458317 CLI458316:CLI458317 CVE458316:CVE458317 DFA458316:DFA458317 DOW458316:DOW458317 DYS458316:DYS458317 EIO458316:EIO458317 ESK458316:ESK458317 FCG458316:FCG458317 FMC458316:FMC458317 FVY458316:FVY458317 GFU458316:GFU458317 GPQ458316:GPQ458317 GZM458316:GZM458317 HJI458316:HJI458317 HTE458316:HTE458317 IDA458316:IDA458317 IMW458316:IMW458317 IWS458316:IWS458317 JGO458316:JGO458317 JQK458316:JQK458317 KAG458316:KAG458317 KKC458316:KKC458317 KTY458316:KTY458317 LDU458316:LDU458317 LNQ458316:LNQ458317 LXM458316:LXM458317 MHI458316:MHI458317 MRE458316:MRE458317 NBA458316:NBA458317 NKW458316:NKW458317 NUS458316:NUS458317 OEO458316:OEO458317 OOK458316:OOK458317 OYG458316:OYG458317 PIC458316:PIC458317 PRY458316:PRY458317 QBU458316:QBU458317 QLQ458316:QLQ458317 QVM458316:QVM458317 RFI458316:RFI458317 RPE458316:RPE458317 RZA458316:RZA458317 SIW458316:SIW458317 SSS458316:SSS458317 TCO458316:TCO458317 TMK458316:TMK458317 TWG458316:TWG458317 UGC458316:UGC458317 UPY458316:UPY458317 UZU458316:UZU458317 VJQ458316:VJQ458317 VTM458316:VTM458317 WDI458316:WDI458317 WNE458316:WNE458317 WXA458316:WXA458317 AG589388:AG589389 KO523852:KO523853 UK523852:UK523853 AEG523852:AEG523853 AOC523852:AOC523853 AXY523852:AXY523853 BHU523852:BHU523853 BRQ523852:BRQ523853 CBM523852:CBM523853 CLI523852:CLI523853 CVE523852:CVE523853 DFA523852:DFA523853 DOW523852:DOW523853 DYS523852:DYS523853 EIO523852:EIO523853 ESK523852:ESK523853 FCG523852:FCG523853 FMC523852:FMC523853 FVY523852:FVY523853 GFU523852:GFU523853 GPQ523852:GPQ523853 GZM523852:GZM523853 HJI523852:HJI523853 HTE523852:HTE523853 IDA523852:IDA523853 IMW523852:IMW523853 IWS523852:IWS523853 JGO523852:JGO523853 JQK523852:JQK523853 KAG523852:KAG523853 KKC523852:KKC523853 KTY523852:KTY523853 LDU523852:LDU523853 LNQ523852:LNQ523853 LXM523852:LXM523853 MHI523852:MHI523853 MRE523852:MRE523853 NBA523852:NBA523853 NKW523852:NKW523853 NUS523852:NUS523853 OEO523852:OEO523853 OOK523852:OOK523853 OYG523852:OYG523853 PIC523852:PIC523853 PRY523852:PRY523853 QBU523852:QBU523853 QLQ523852:QLQ523853 QVM523852:QVM523853 RFI523852:RFI523853 RPE523852:RPE523853 RZA523852:RZA523853 SIW523852:SIW523853 SSS523852:SSS523853 TCO523852:TCO523853 TMK523852:TMK523853 TWG523852:TWG523853 UGC523852:UGC523853 UPY523852:UPY523853 UZU523852:UZU523853 VJQ523852:VJQ523853 VTM523852:VTM523853 WDI523852:WDI523853 WNE523852:WNE523853 WXA523852:WXA523853 AG654924:AG654925 KO589388:KO589389 UK589388:UK589389 AEG589388:AEG589389 AOC589388:AOC589389 AXY589388:AXY589389 BHU589388:BHU589389 BRQ589388:BRQ589389 CBM589388:CBM589389 CLI589388:CLI589389 CVE589388:CVE589389 DFA589388:DFA589389 DOW589388:DOW589389 DYS589388:DYS589389 EIO589388:EIO589389 ESK589388:ESK589389 FCG589388:FCG589389 FMC589388:FMC589389 FVY589388:FVY589389 GFU589388:GFU589389 GPQ589388:GPQ589389 GZM589388:GZM589389 HJI589388:HJI589389 HTE589388:HTE589389 IDA589388:IDA589389 IMW589388:IMW589389 IWS589388:IWS589389 JGO589388:JGO589389 JQK589388:JQK589389 KAG589388:KAG589389 KKC589388:KKC589389 KTY589388:KTY589389 LDU589388:LDU589389 LNQ589388:LNQ589389 LXM589388:LXM589389 MHI589388:MHI589389 MRE589388:MRE589389 NBA589388:NBA589389 NKW589388:NKW589389 NUS589388:NUS589389 OEO589388:OEO589389 OOK589388:OOK589389 OYG589388:OYG589389 PIC589388:PIC589389 PRY589388:PRY589389 QBU589388:QBU589389 QLQ589388:QLQ589389 QVM589388:QVM589389 RFI589388:RFI589389 RPE589388:RPE589389 RZA589388:RZA589389 SIW589388:SIW589389 SSS589388:SSS589389 TCO589388:TCO589389 TMK589388:TMK589389 TWG589388:TWG589389 UGC589388:UGC589389 UPY589388:UPY589389 UZU589388:UZU589389 VJQ589388:VJQ589389 VTM589388:VTM589389 WDI589388:WDI589389 WNE589388:WNE589389 WXA589388:WXA589389 AG720460:AG720461 KO654924:KO654925 UK654924:UK654925 AEG654924:AEG654925 AOC654924:AOC654925 AXY654924:AXY654925 BHU654924:BHU654925 BRQ654924:BRQ654925 CBM654924:CBM654925 CLI654924:CLI654925 CVE654924:CVE654925 DFA654924:DFA654925 DOW654924:DOW654925 DYS654924:DYS654925 EIO654924:EIO654925 ESK654924:ESK654925 FCG654924:FCG654925 FMC654924:FMC654925 FVY654924:FVY654925 GFU654924:GFU654925 GPQ654924:GPQ654925 GZM654924:GZM654925 HJI654924:HJI654925 HTE654924:HTE654925 IDA654924:IDA654925 IMW654924:IMW654925 IWS654924:IWS654925 JGO654924:JGO654925 JQK654924:JQK654925 KAG654924:KAG654925 KKC654924:KKC654925 KTY654924:KTY654925 LDU654924:LDU654925 LNQ654924:LNQ654925 LXM654924:LXM654925 MHI654924:MHI654925 MRE654924:MRE654925 NBA654924:NBA654925 NKW654924:NKW654925 NUS654924:NUS654925 OEO654924:OEO654925 OOK654924:OOK654925 OYG654924:OYG654925 PIC654924:PIC654925 PRY654924:PRY654925 QBU654924:QBU654925 QLQ654924:QLQ654925 QVM654924:QVM654925 RFI654924:RFI654925 RPE654924:RPE654925 RZA654924:RZA654925 SIW654924:SIW654925 SSS654924:SSS654925 TCO654924:TCO654925 TMK654924:TMK654925 TWG654924:TWG654925 UGC654924:UGC654925 UPY654924:UPY654925 UZU654924:UZU654925 VJQ654924:VJQ654925 VTM654924:VTM654925 WDI654924:WDI654925 WNE654924:WNE654925 WXA654924:WXA654925 REJ3:REJ4 ROF3:ROF4 RYB3:RYB4 SHX3:SHX4 SRT3:SRT4 TBP3:TBP4 TLL3:TLL4 TVH3:TVH4 UFD3:UFD4 UOZ3:UOZ4 UYV3:UYV4 VIR3:VIR4 VSN3:VSN4 WCJ3:WCJ4 WMF3:WMF4 WWB3:WWB4 WWN3:WWN4 KB3:KB4 TX3:TX4 ADT3:ADT4 ANP3:ANP4 AXL3:AXL4 BHH3:BHH4 BRD3:BRD4 CAZ3:CAZ4 CKV3:CKV4 CUR3:CUR4 DEN3:DEN4 DOJ3:DOJ4 DYF3:DYF4 EIB3:EIB4 ERX3:ERX4 FBT3:FBT4 FLP3:FLP4 FVL3:FVL4 GFH3:GFH4 GPD3:GPD4 GYZ3:GYZ4 HIV3:HIV4 HSR3:HSR4 ICN3:ICN4 IMJ3:IMJ4 IWF3:IWF4 JGB3:JGB4 JPX3:JPX4 JZT3:JZT4 KJP3:KJP4 KTL3:KTL4 LDH3:LDH4 LND3:LND4 LWZ3:LWZ4 MGV3:MGV4 MQR3:MQR4 NAN3:NAN4 NKJ3:NKJ4 NUF3:NUF4 OEB3:OEB4 ONX3:ONX4 OXT3:OXT4 PHP3:PHP4 PRL3:PRL4 QBH3:QBH4 QLD3:QLD4 QUZ3:QUZ4 REV3:REV4 ROR3:ROR4 RYN3:RYN4 SIJ3:SIJ4 SSF3:SSF4 TCB3:TCB4 TLX3:TLX4 TVT3:TVT4 UFP3:UFP4 UPL3:UPL4 UZH3:UZH4 VJD3:VJD4 JT3:JT4 TP3:TP4 ADL3:ADL4 ANH3:ANH4 AXD3:AXD4 BGZ3:BGZ4 BQV3:BQV4 CAR3:CAR4 CKN3:CKN4 CUJ3:CUJ4 DEF3:DEF4 DOB3:DOB4 DXX3:DXX4 EHT3:EHT4 ERP3:ERP4 FBL3:FBL4 FLH3:FLH4 FVD3:FVD4 GEZ3:GEZ4 GOV3:GOV4 GYR3:GYR4 HIN3:HIN4 HSJ3:HSJ4 ICF3:ICF4 IMB3:IMB4 IVX3:IVX4 JFT3:JFT4 JPP3:JPP4 JZL3:JZL4 KJH3:KJH4 KTD3:KTD4 LCZ3:LCZ4 LMV3:LMV4 LWR3:LWR4 MGN3:MGN4 MQJ3:MQJ4 NAF3:NAF4 NKB3:NKB4 NTX3:NTX4 ODT3:ODT4 ONP3:ONP4 OXL3:OXL4 PHH3:PHH4 PRD3:PRD4 QAZ3:QAZ4 QKV3:QKV4 QUR3:QUR4 REN3:REN4 ROJ3:ROJ4 RYF3:RYF4 SIB3:SIB4 SRX3:SRX4 TBT3:TBT4 TLP3:TLP4 TVL3:TVL4 UFH3:UFH4 UPD3:UPD4 UYZ3:UYZ4 VIV3:VIV4 VSR3:VSR4 WCN3:WCN4 WMJ3:WMJ4 WWF3:WWF4 VSZ3:VSZ4 JX3:JX4 TT3:TT4 ADP3:ADP4 ANL3:ANL4 AXH3:AXH4 BHD3:BHD4 BQZ3:BQZ4 CAV3:CAV4 CKR3:CKR4 CUN3:CUN4 DEJ3:DEJ4 DOF3:DOF4 DYB3:DYB4 EHX3:EHX4 ERT3:ERT4 FBP3:FBP4 FLL3:FLL4 FVH3:FVH4 GFD3:GFD4 GOZ3:GOZ4 GYV3:GYV4 HIR3:HIR4 HSN3:HSN4 ICJ3:ICJ4 IMF3:IMF4 IWB3:IWB4 JFX3:JFX4 JPT3:JPT4 JZP3:JZP4 KJL3:KJL4 KTH3:KTH4 LDD3:LDD4 LMZ3:LMZ4 LWV3:LWV4 MGR3:MGR4 MQN3:MQN4 NAJ3:NAJ4 NKF3:NKF4 NUB3:NUB4 ODX3:ODX4 ONT3:ONT4 OXP3:OXP4 PHL3:PHL4 PRH3:PRH4 QBD3:QBD4 QKZ3:QKZ4 QUV3:QUV4 RER3:RER4 RON3:RON4 RYJ3:RYJ4 SIF3:SIF4 SSB3:SSB4 TBX3:TBX4 TLT3:TLT4 TVP3:TVP4 UFL3:UFL4 UPH3:UPH4 UZD3:UZD4 VIZ3:VIZ4 VSV3:VSV4 WCR3:WCR4 WMN3:WMN4 WWJ3:WWJ4 WCV3:WCV4 JL3:JL4 TH3:TH4 ADD3:ADD4 AMZ3:AMZ4 AWV3:AWV4 BGR3:BGR4 BQN3:BQN4 CAJ3:CAJ4 CKF3:CKF4 CUB3:CUB4 DDX3:DDX4 DNT3:DNT4 DXP3:DXP4 EHL3:EHL4 ERH3:ERH4 FBD3:FBD4 FKZ3:FKZ4 FUV3:FUV4 GER3:GER4 GON3:GON4 GYJ3:GYJ4 HIF3:HIF4 HSB3:HSB4 IBX3:IBX4 ILT3:ILT4 IVP3:IVP4 JFL3:JFL4 JPH3:JPH4 JZD3:JZD4 KIZ3:KIZ4 KSV3:KSV4 LCR3:LCR4 LMN3:LMN4 LWJ3:LWJ4 MGF3:MGF4 MQB3:MQB4 MZX3:MZX4 NJT3:NJT4 NTP3:NTP4 ODL3:ODL4 ONH3:ONH4 OXD3:OXD4 PGZ3:PGZ4 PQV3:PQV4 QAR3:QAR4 QKN3:QKN4 QUJ3:QUJ4 REF3:REF4 ROB3:ROB4 RXX3:RXX4 SHT3:SHT4 SRP3:SRP4 TBL3:TBL4 TLH3:TLH4 TVD3:TVD4 UEZ3:UEZ4 UOV3:UOV4 UYR3:UYR4 VIN3:VIN4 VSJ3:VSJ4 WCF3:WCF4 WMB3:WMB4 WVX3:WVX4 WMR3:WMR4 JP3:JP4 TL3:TL4 ADH3:ADH4 AND3:AND4 AWZ3:AWZ4 BGV3:BGV4 BQR3:BQR4 CAN3:CAN4 CKJ3:CKJ4 CUF3:CUF4 DEB3:DEB4 DNX3:DNX4 DXT3:DXT4 EHP3:EHP4 ERL3:ERL4 FBH3:FBH4 FLD3:FLD4 FUZ3:FUZ4 GEV3:GEV4 GOR3:GOR4 GYN3:GYN4 HIJ3:HIJ4 HSF3:HSF4 ICB3:ICB4 ILX3:ILX4 IVT3:IVT4 JFP3:JFP4 JPL3:JPL4 JZH3:JZH4 KJD3:KJD4 KSZ3:KSZ4 LCV3:LCV4 LMR3:LMR4 LWN3:LWN4 MGJ3:MGJ4 MQF3:MQF4 NAB3:NAB4 NJX3:NJX4 NTT3:NTT4 ODP3:ODP4 ONL3:ONL4 OXH3:OXH4 PHD3:PHD4 PQZ3:PQZ4 QAV3:QAV4 QKR3:QKR4 QUN3:QUN4 AK3:AK4 AO3:AO4 AC3:AC4 AG3:AG4 AS3:AS4"/>
    <dataValidation type="decimal" operator="greaterThanOrEqual" allowBlank="1" showInputMessage="1" showErrorMessage="1" promptTitle="Future Warehouse Stock Quantity" prompt="Optionally input a Quantity of stock that you wish to report as arriving soon to this warehouse._x000a_" sqref="AF785996:AF785997 KN720460:KN720461 UJ720460:UJ720461 AEF720460:AEF720461 AOB720460:AOB720461 AXX720460:AXX720461 BHT720460:BHT720461 BRP720460:BRP720461 CBL720460:CBL720461 CLH720460:CLH720461 CVD720460:CVD720461 DEZ720460:DEZ720461 DOV720460:DOV720461 DYR720460:DYR720461 EIN720460:EIN720461 ESJ720460:ESJ720461 FCF720460:FCF720461 FMB720460:FMB720461 FVX720460:FVX720461 GFT720460:GFT720461 GPP720460:GPP720461 GZL720460:GZL720461 HJH720460:HJH720461 HTD720460:HTD720461 ICZ720460:ICZ720461 IMV720460:IMV720461 IWR720460:IWR720461 JGN720460:JGN720461 JQJ720460:JQJ720461 KAF720460:KAF720461 KKB720460:KKB720461 KTX720460:KTX720461 LDT720460:LDT720461 LNP720460:LNP720461 LXL720460:LXL720461 MHH720460:MHH720461 MRD720460:MRD720461 NAZ720460:NAZ720461 NKV720460:NKV720461 NUR720460:NUR720461 OEN720460:OEN720461 OOJ720460:OOJ720461 OYF720460:OYF720461 PIB720460:PIB720461 PRX720460:PRX720461 QBT720460:QBT720461 QLP720460:QLP720461 QVL720460:QVL720461 RFH720460:RFH720461 RPD720460:RPD720461 RYZ720460:RYZ720461 SIV720460:SIV720461 SSR720460:SSR720461 TCN720460:TCN720461 TMJ720460:TMJ720461 TWF720460:TWF720461 UGB720460:UGB720461 UPX720460:UPX720461 UZT720460:UZT720461 VJP720460:VJP720461 VTL720460:VTL720461 WDH720460:WDH720461 WND720460:WND720461 WWZ720460:WWZ720461 AF851532:AF851533 KJ65100:KJ65101 UF65100:UF65101 AEB65100:AEB65101 ANX65100:ANX65101 AXT65100:AXT65101 BHP65100:BHP65101 BRL65100:BRL65101 CBH65100:CBH65101 CLD65100:CLD65101 CUZ65100:CUZ65101 DEV65100:DEV65101 DOR65100:DOR65101 DYN65100:DYN65101 EIJ65100:EIJ65101 ESF65100:ESF65101 FCB65100:FCB65101 FLX65100:FLX65101 FVT65100:FVT65101 GFP65100:GFP65101 GPL65100:GPL65101 GZH65100:GZH65101 HJD65100:HJD65101 HSZ65100:HSZ65101 ICV65100:ICV65101 IMR65100:IMR65101 IWN65100:IWN65101 JGJ65100:JGJ65101 JQF65100:JQF65101 KAB65100:KAB65101 KJX65100:KJX65101 KTT65100:KTT65101 LDP65100:LDP65101 LNL65100:LNL65101 LXH65100:LXH65101 MHD65100:MHD65101 MQZ65100:MQZ65101 NAV65100:NAV65101 NKR65100:NKR65101 NUN65100:NUN65101 OEJ65100:OEJ65101 OOF65100:OOF65101 OYB65100:OYB65101 PHX65100:PHX65101 PRT65100:PRT65101 QBP65100:QBP65101 QLL65100:QLL65101 QVH65100:QVH65101 RFD65100:RFD65101 ROZ65100:ROZ65101 RYV65100:RYV65101 SIR65100:SIR65101 SSN65100:SSN65101 TCJ65100:TCJ65101 TMF65100:TMF65101 TWB65100:TWB65101 UFX65100:UFX65101 UPT65100:UPT65101 UZP65100:UZP65101 VJL65100:VJL65101 VTH65100:VTH65101 WDD65100:WDD65101 WMZ65100:WMZ65101 WWV65100:WWV65101 AF917068:AF917069 KJ130636:KJ130637 UF130636:UF130637 AEB130636:AEB130637 ANX130636:ANX130637 AXT130636:AXT130637 BHP130636:BHP130637 BRL130636:BRL130637 CBH130636:CBH130637 CLD130636:CLD130637 CUZ130636:CUZ130637 DEV130636:DEV130637 DOR130636:DOR130637 DYN130636:DYN130637 EIJ130636:EIJ130637 ESF130636:ESF130637 FCB130636:FCB130637 FLX130636:FLX130637 FVT130636:FVT130637 GFP130636:GFP130637 GPL130636:GPL130637 GZH130636:GZH130637 HJD130636:HJD130637 HSZ130636:HSZ130637 ICV130636:ICV130637 IMR130636:IMR130637 IWN130636:IWN130637 JGJ130636:JGJ130637 JQF130636:JQF130637 KAB130636:KAB130637 KJX130636:KJX130637 KTT130636:KTT130637 LDP130636:LDP130637 LNL130636:LNL130637 LXH130636:LXH130637 MHD130636:MHD130637 MQZ130636:MQZ130637 NAV130636:NAV130637 NKR130636:NKR130637 NUN130636:NUN130637 OEJ130636:OEJ130637 OOF130636:OOF130637 OYB130636:OYB130637 PHX130636:PHX130637 PRT130636:PRT130637 QBP130636:QBP130637 QLL130636:QLL130637 QVH130636:QVH130637 RFD130636:RFD130637 ROZ130636:ROZ130637 RYV130636:RYV130637 SIR130636:SIR130637 SSN130636:SSN130637 TCJ130636:TCJ130637 TMF130636:TMF130637 TWB130636:TWB130637 UFX130636:UFX130637 UPT130636:UPT130637 UZP130636:UZP130637 VJL130636:VJL130637 VTH130636:VTH130637 WDD130636:WDD130637 WMZ130636:WMZ130637 WWV130636:WWV130637 AF982604:AF982605 KJ196172:KJ196173 UF196172:UF196173 AEB196172:AEB196173 ANX196172:ANX196173 AXT196172:AXT196173 BHP196172:BHP196173 BRL196172:BRL196173 CBH196172:CBH196173 CLD196172:CLD196173 CUZ196172:CUZ196173 DEV196172:DEV196173 DOR196172:DOR196173 DYN196172:DYN196173 EIJ196172:EIJ196173 ESF196172:ESF196173 FCB196172:FCB196173 FLX196172:FLX196173 FVT196172:FVT196173 GFP196172:GFP196173 GPL196172:GPL196173 GZH196172:GZH196173 HJD196172:HJD196173 HSZ196172:HSZ196173 ICV196172:ICV196173 IMR196172:IMR196173 IWN196172:IWN196173 JGJ196172:JGJ196173 JQF196172:JQF196173 KAB196172:KAB196173 KJX196172:KJX196173 KTT196172:KTT196173 LDP196172:LDP196173 LNL196172:LNL196173 LXH196172:LXH196173 MHD196172:MHD196173 MQZ196172:MQZ196173 NAV196172:NAV196173 NKR196172:NKR196173 NUN196172:NUN196173 OEJ196172:OEJ196173 OOF196172:OOF196173 OYB196172:OYB196173 PHX196172:PHX196173 PRT196172:PRT196173 QBP196172:QBP196173 QLL196172:QLL196173 QVH196172:QVH196173 RFD196172:RFD196173 ROZ196172:ROZ196173 RYV196172:RYV196173 SIR196172:SIR196173 SSN196172:SSN196173 TCJ196172:TCJ196173 TMF196172:TMF196173 TWB196172:TWB196173 UFX196172:UFX196173 UPT196172:UPT196173 UZP196172:UZP196173 VJL196172:VJL196173 VTH196172:VTH196173 WDD196172:WDD196173 WMZ196172:WMZ196173 WWV196172:WWV196173 AR982604:AR982605 KJ261708:KJ261709 UF261708:UF261709 AEB261708:AEB261709 ANX261708:ANX261709 AXT261708:AXT261709 BHP261708:BHP261709 BRL261708:BRL261709 CBH261708:CBH261709 CLD261708:CLD261709 CUZ261708:CUZ261709 DEV261708:DEV261709 DOR261708:DOR261709 DYN261708:DYN261709 EIJ261708:EIJ261709 ESF261708:ESF261709 FCB261708:FCB261709 FLX261708:FLX261709 FVT261708:FVT261709 GFP261708:GFP261709 GPL261708:GPL261709 GZH261708:GZH261709 HJD261708:HJD261709 HSZ261708:HSZ261709 ICV261708:ICV261709 IMR261708:IMR261709 IWN261708:IWN261709 JGJ261708:JGJ261709 JQF261708:JQF261709 KAB261708:KAB261709 KJX261708:KJX261709 KTT261708:KTT261709 LDP261708:LDP261709 LNL261708:LNL261709 LXH261708:LXH261709 MHD261708:MHD261709 MQZ261708:MQZ261709 NAV261708:NAV261709 NKR261708:NKR261709 NUN261708:NUN261709 OEJ261708:OEJ261709 OOF261708:OOF261709 OYB261708:OYB261709 PHX261708:PHX261709 PRT261708:PRT261709 QBP261708:QBP261709 QLL261708:QLL261709 QVH261708:QVH261709 RFD261708:RFD261709 ROZ261708:ROZ261709 RYV261708:RYV261709 SIR261708:SIR261709 SSN261708:SSN261709 TCJ261708:TCJ261709 TMF261708:TMF261709 TWB261708:TWB261709 UFX261708:UFX261709 UPT261708:UPT261709 UZP261708:UZP261709 VJL261708:VJL261709 VTH261708:VTH261709 WDD261708:WDD261709 WMZ261708:WMZ261709 WWV261708:WWV261709 AR65100:AR65101 KJ327244:KJ327245 UF327244:UF327245 AEB327244:AEB327245 ANX327244:ANX327245 AXT327244:AXT327245 BHP327244:BHP327245 BRL327244:BRL327245 CBH327244:CBH327245 CLD327244:CLD327245 CUZ327244:CUZ327245 DEV327244:DEV327245 DOR327244:DOR327245 DYN327244:DYN327245 EIJ327244:EIJ327245 ESF327244:ESF327245 FCB327244:FCB327245 FLX327244:FLX327245 FVT327244:FVT327245 GFP327244:GFP327245 GPL327244:GPL327245 GZH327244:GZH327245 HJD327244:HJD327245 HSZ327244:HSZ327245 ICV327244:ICV327245 IMR327244:IMR327245 IWN327244:IWN327245 JGJ327244:JGJ327245 JQF327244:JQF327245 KAB327244:KAB327245 KJX327244:KJX327245 KTT327244:KTT327245 LDP327244:LDP327245 LNL327244:LNL327245 LXH327244:LXH327245 MHD327244:MHD327245 MQZ327244:MQZ327245 NAV327244:NAV327245 NKR327244:NKR327245 NUN327244:NUN327245 OEJ327244:OEJ327245 OOF327244:OOF327245 OYB327244:OYB327245 PHX327244:PHX327245 PRT327244:PRT327245 QBP327244:QBP327245 QLL327244:QLL327245 QVH327244:QVH327245 RFD327244:RFD327245 ROZ327244:ROZ327245 RYV327244:RYV327245 SIR327244:SIR327245 SSN327244:SSN327245 TCJ327244:TCJ327245 TMF327244:TMF327245 TWB327244:TWB327245 UFX327244:UFX327245 UPT327244:UPT327245 UZP327244:UZP327245 VJL327244:VJL327245 VTH327244:VTH327245 WDD327244:WDD327245 WMZ327244:WMZ327245 WWV327244:WWV327245 AR130636:AR130637 KJ392780:KJ392781 UF392780:UF392781 AEB392780:AEB392781 ANX392780:ANX392781 AXT392780:AXT392781 BHP392780:BHP392781 BRL392780:BRL392781 CBH392780:CBH392781 CLD392780:CLD392781 CUZ392780:CUZ392781 DEV392780:DEV392781 DOR392780:DOR392781 DYN392780:DYN392781 EIJ392780:EIJ392781 ESF392780:ESF392781 FCB392780:FCB392781 FLX392780:FLX392781 FVT392780:FVT392781 GFP392780:GFP392781 GPL392780:GPL392781 GZH392780:GZH392781 HJD392780:HJD392781 HSZ392780:HSZ392781 ICV392780:ICV392781 IMR392780:IMR392781 IWN392780:IWN392781 JGJ392780:JGJ392781 JQF392780:JQF392781 KAB392780:KAB392781 KJX392780:KJX392781 KTT392780:KTT392781 LDP392780:LDP392781 LNL392780:LNL392781 LXH392780:LXH392781 MHD392780:MHD392781 MQZ392780:MQZ392781 NAV392780:NAV392781 NKR392780:NKR392781 NUN392780:NUN392781 OEJ392780:OEJ392781 OOF392780:OOF392781 OYB392780:OYB392781 PHX392780:PHX392781 PRT392780:PRT392781 QBP392780:QBP392781 QLL392780:QLL392781 QVH392780:QVH392781 RFD392780:RFD392781 ROZ392780:ROZ392781 RYV392780:RYV392781 SIR392780:SIR392781 SSN392780:SSN392781 TCJ392780:TCJ392781 TMF392780:TMF392781 TWB392780:TWB392781 UFX392780:UFX392781 UPT392780:UPT392781 UZP392780:UZP392781 VJL392780:VJL392781 VTH392780:VTH392781 WDD392780:WDD392781 WMZ392780:WMZ392781 WWV392780:WWV392781 AR196172:AR196173 KJ458316:KJ458317 UF458316:UF458317 AEB458316:AEB458317 ANX458316:ANX458317 AXT458316:AXT458317 BHP458316:BHP458317 BRL458316:BRL458317 CBH458316:CBH458317 CLD458316:CLD458317 CUZ458316:CUZ458317 DEV458316:DEV458317 DOR458316:DOR458317 DYN458316:DYN458317 EIJ458316:EIJ458317 ESF458316:ESF458317 FCB458316:FCB458317 FLX458316:FLX458317 FVT458316:FVT458317 GFP458316:GFP458317 GPL458316:GPL458317 GZH458316:GZH458317 HJD458316:HJD458317 HSZ458316:HSZ458317 ICV458316:ICV458317 IMR458316:IMR458317 IWN458316:IWN458317 JGJ458316:JGJ458317 JQF458316:JQF458317 KAB458316:KAB458317 KJX458316:KJX458317 KTT458316:KTT458317 LDP458316:LDP458317 LNL458316:LNL458317 LXH458316:LXH458317 MHD458316:MHD458317 MQZ458316:MQZ458317 NAV458316:NAV458317 NKR458316:NKR458317 NUN458316:NUN458317 OEJ458316:OEJ458317 OOF458316:OOF458317 OYB458316:OYB458317 PHX458316:PHX458317 PRT458316:PRT458317 QBP458316:QBP458317 QLL458316:QLL458317 QVH458316:QVH458317 RFD458316:RFD458317 ROZ458316:ROZ458317 RYV458316:RYV458317 SIR458316:SIR458317 SSN458316:SSN458317 TCJ458316:TCJ458317 TMF458316:TMF458317 TWB458316:TWB458317 UFX458316:UFX458317 UPT458316:UPT458317 UZP458316:UZP458317 VJL458316:VJL458317 VTH458316:VTH458317 WDD458316:WDD458317 WMZ458316:WMZ458317 WWV458316:WWV458317 AR261708:AR261709 KJ523852:KJ523853 UF523852:UF523853 AEB523852:AEB523853 ANX523852:ANX523853 AXT523852:AXT523853 BHP523852:BHP523853 BRL523852:BRL523853 CBH523852:CBH523853 CLD523852:CLD523853 CUZ523852:CUZ523853 DEV523852:DEV523853 DOR523852:DOR523853 DYN523852:DYN523853 EIJ523852:EIJ523853 ESF523852:ESF523853 FCB523852:FCB523853 FLX523852:FLX523853 FVT523852:FVT523853 GFP523852:GFP523853 GPL523852:GPL523853 GZH523852:GZH523853 HJD523852:HJD523853 HSZ523852:HSZ523853 ICV523852:ICV523853 IMR523852:IMR523853 IWN523852:IWN523853 JGJ523852:JGJ523853 JQF523852:JQF523853 KAB523852:KAB523853 KJX523852:KJX523853 KTT523852:KTT523853 LDP523852:LDP523853 LNL523852:LNL523853 LXH523852:LXH523853 MHD523852:MHD523853 MQZ523852:MQZ523853 NAV523852:NAV523853 NKR523852:NKR523853 NUN523852:NUN523853 OEJ523852:OEJ523853 OOF523852:OOF523853 OYB523852:OYB523853 PHX523852:PHX523853 PRT523852:PRT523853 QBP523852:QBP523853 QLL523852:QLL523853 QVH523852:QVH523853 RFD523852:RFD523853 ROZ523852:ROZ523853 RYV523852:RYV523853 SIR523852:SIR523853 SSN523852:SSN523853 TCJ523852:TCJ523853 TMF523852:TMF523853 TWB523852:TWB523853 UFX523852:UFX523853 UPT523852:UPT523853 UZP523852:UZP523853 VJL523852:VJL523853 VTH523852:VTH523853 WDD523852:WDD523853 WMZ523852:WMZ523853 WWV523852:WWV523853 AR327244:AR327245 KJ589388:KJ589389 UF589388:UF589389 AEB589388:AEB589389 ANX589388:ANX589389 AXT589388:AXT589389 BHP589388:BHP589389 BRL589388:BRL589389 CBH589388:CBH589389 CLD589388:CLD589389 CUZ589388:CUZ589389 DEV589388:DEV589389 DOR589388:DOR589389 DYN589388:DYN589389 EIJ589388:EIJ589389 ESF589388:ESF589389 FCB589388:FCB589389 FLX589388:FLX589389 FVT589388:FVT589389 GFP589388:GFP589389 GPL589388:GPL589389 GZH589388:GZH589389 HJD589388:HJD589389 HSZ589388:HSZ589389 ICV589388:ICV589389 IMR589388:IMR589389 IWN589388:IWN589389 JGJ589388:JGJ589389 JQF589388:JQF589389 KAB589388:KAB589389 KJX589388:KJX589389 KTT589388:KTT589389 LDP589388:LDP589389 LNL589388:LNL589389 LXH589388:LXH589389 MHD589388:MHD589389 MQZ589388:MQZ589389 NAV589388:NAV589389 NKR589388:NKR589389 NUN589388:NUN589389 OEJ589388:OEJ589389 OOF589388:OOF589389 OYB589388:OYB589389 PHX589388:PHX589389 PRT589388:PRT589389 QBP589388:QBP589389 QLL589388:QLL589389 QVH589388:QVH589389 RFD589388:RFD589389 ROZ589388:ROZ589389 RYV589388:RYV589389 SIR589388:SIR589389 SSN589388:SSN589389 TCJ589388:TCJ589389 TMF589388:TMF589389 TWB589388:TWB589389 UFX589388:UFX589389 UPT589388:UPT589389 UZP589388:UZP589389 VJL589388:VJL589389 VTH589388:VTH589389 WDD589388:WDD589389 WMZ589388:WMZ589389 WWV589388:WWV589389 AR392780:AR392781 KJ654924:KJ654925 UF654924:UF654925 AEB654924:AEB654925 ANX654924:ANX654925 AXT654924:AXT654925 BHP654924:BHP654925 BRL654924:BRL654925 CBH654924:CBH654925 CLD654924:CLD654925 CUZ654924:CUZ654925 DEV654924:DEV654925 DOR654924:DOR654925 DYN654924:DYN654925 EIJ654924:EIJ654925 ESF654924:ESF654925 FCB654924:FCB654925 FLX654924:FLX654925 FVT654924:FVT654925 GFP654924:GFP654925 GPL654924:GPL654925 GZH654924:GZH654925 HJD654924:HJD654925 HSZ654924:HSZ654925 ICV654924:ICV654925 IMR654924:IMR654925 IWN654924:IWN654925 JGJ654924:JGJ654925 JQF654924:JQF654925 KAB654924:KAB654925 KJX654924:KJX654925 KTT654924:KTT654925 LDP654924:LDP654925 LNL654924:LNL654925 LXH654924:LXH654925 MHD654924:MHD654925 MQZ654924:MQZ654925 NAV654924:NAV654925 NKR654924:NKR654925 NUN654924:NUN654925 OEJ654924:OEJ654925 OOF654924:OOF654925 OYB654924:OYB654925 PHX654924:PHX654925 PRT654924:PRT654925 QBP654924:QBP654925 QLL654924:QLL654925 QVH654924:QVH654925 RFD654924:RFD654925 ROZ654924:ROZ654925 RYV654924:RYV654925 SIR654924:SIR654925 SSN654924:SSN654925 TCJ654924:TCJ654925 TMF654924:TMF654925 TWB654924:TWB654925 UFX654924:UFX654925 UPT654924:UPT654925 UZP654924:UZP654925 VJL654924:VJL654925 VTH654924:VTH654925 WDD654924:WDD654925 WMZ654924:WMZ654925 WWV654924:WWV654925 AR458316:AR458317 KJ720460:KJ720461 UF720460:UF720461 AEB720460:AEB720461 ANX720460:ANX720461 AXT720460:AXT720461 BHP720460:BHP720461 BRL720460:BRL720461 CBH720460:CBH720461 CLD720460:CLD720461 CUZ720460:CUZ720461 DEV720460:DEV720461 DOR720460:DOR720461 DYN720460:DYN720461 EIJ720460:EIJ720461 ESF720460:ESF720461 FCB720460:FCB720461 FLX720460:FLX720461 FVT720460:FVT720461 GFP720460:GFP720461 GPL720460:GPL720461 GZH720460:GZH720461 HJD720460:HJD720461 HSZ720460:HSZ720461 ICV720460:ICV720461 IMR720460:IMR720461 IWN720460:IWN720461 JGJ720460:JGJ720461 JQF720460:JQF720461 KAB720460:KAB720461 KJX720460:KJX720461 KTT720460:KTT720461 LDP720460:LDP720461 LNL720460:LNL720461 LXH720460:LXH720461 MHD720460:MHD720461 MQZ720460:MQZ720461 NAV720460:NAV720461 NKR720460:NKR720461 NUN720460:NUN720461 OEJ720460:OEJ720461 OOF720460:OOF720461 OYB720460:OYB720461 PHX720460:PHX720461 PRT720460:PRT720461 QBP720460:QBP720461 QLL720460:QLL720461 QVH720460:QVH720461 RFD720460:RFD720461 ROZ720460:ROZ720461 RYV720460:RYV720461 SIR720460:SIR720461 SSN720460:SSN720461 TCJ720460:TCJ720461 TMF720460:TMF720461 TWB720460:TWB720461 UFX720460:UFX720461 UPT720460:UPT720461 UZP720460:UZP720461 VJL720460:VJL720461 VTH720460:VTH720461 WDD720460:WDD720461 WMZ720460:WMZ720461 WWV720460:WWV720461 AR523852:AR523853 KJ785996:KJ785997 UF785996:UF785997 AEB785996:AEB785997 ANX785996:ANX785997 AXT785996:AXT785997 BHP785996:BHP785997 BRL785996:BRL785997 CBH785996:CBH785997 CLD785996:CLD785997 CUZ785996:CUZ785997 DEV785996:DEV785997 DOR785996:DOR785997 DYN785996:DYN785997 EIJ785996:EIJ785997 ESF785996:ESF785997 FCB785996:FCB785997 FLX785996:FLX785997 FVT785996:FVT785997 GFP785996:GFP785997 GPL785996:GPL785997 GZH785996:GZH785997 HJD785996:HJD785997 HSZ785996:HSZ785997 ICV785996:ICV785997 IMR785996:IMR785997 IWN785996:IWN785997 JGJ785996:JGJ785997 JQF785996:JQF785997 KAB785996:KAB785997 KJX785996:KJX785997 KTT785996:KTT785997 LDP785996:LDP785997 LNL785996:LNL785997 LXH785996:LXH785997 MHD785996:MHD785997 MQZ785996:MQZ785997 NAV785996:NAV785997 NKR785996:NKR785997 NUN785996:NUN785997 OEJ785996:OEJ785997 OOF785996:OOF785997 OYB785996:OYB785997 PHX785996:PHX785997 PRT785996:PRT785997 QBP785996:QBP785997 QLL785996:QLL785997 QVH785996:QVH785997 RFD785996:RFD785997 ROZ785996:ROZ785997 RYV785996:RYV785997 SIR785996:SIR785997 SSN785996:SSN785997 TCJ785996:TCJ785997 TMF785996:TMF785997 TWB785996:TWB785997 UFX785996:UFX785997 UPT785996:UPT785997 UZP785996:UZP785997 VJL785996:VJL785997 VTH785996:VTH785997 WDD785996:WDD785997 WMZ785996:WMZ785997 WWV785996:WWV785997 AR589388:AR589389 KJ851532:KJ851533 UF851532:UF851533 AEB851532:AEB851533 ANX851532:ANX851533 AXT851532:AXT851533 BHP851532:BHP851533 BRL851532:BRL851533 CBH851532:CBH851533 CLD851532:CLD851533 CUZ851532:CUZ851533 DEV851532:DEV851533 DOR851532:DOR851533 DYN851532:DYN851533 EIJ851532:EIJ851533 ESF851532:ESF851533 FCB851532:FCB851533 FLX851532:FLX851533 FVT851532:FVT851533 GFP851532:GFP851533 GPL851532:GPL851533 GZH851532:GZH851533 HJD851532:HJD851533 HSZ851532:HSZ851533 ICV851532:ICV851533 IMR851532:IMR851533 IWN851532:IWN851533 JGJ851532:JGJ851533 JQF851532:JQF851533 KAB851532:KAB851533 KJX851532:KJX851533 KTT851532:KTT851533 LDP851532:LDP851533 LNL851532:LNL851533 LXH851532:LXH851533 MHD851532:MHD851533 MQZ851532:MQZ851533 NAV851532:NAV851533 NKR851532:NKR851533 NUN851532:NUN851533 OEJ851532:OEJ851533 OOF851532:OOF851533 OYB851532:OYB851533 PHX851532:PHX851533 PRT851532:PRT851533 QBP851532:QBP851533 QLL851532:QLL851533 QVH851532:QVH851533 RFD851532:RFD851533 ROZ851532:ROZ851533 RYV851532:RYV851533 SIR851532:SIR851533 SSN851532:SSN851533 TCJ851532:TCJ851533 TMF851532:TMF851533 TWB851532:TWB851533 UFX851532:UFX851533 UPT851532:UPT851533 UZP851532:UZP851533 VJL851532:VJL851533 VTH851532:VTH851533 WDD851532:WDD851533 WMZ851532:WMZ851533 WWV851532:WWV851533 AR654924:AR654925 KJ917068:KJ917069 UF917068:UF917069 AEB917068:AEB917069 ANX917068:ANX917069 AXT917068:AXT917069 BHP917068:BHP917069 BRL917068:BRL917069 CBH917068:CBH917069 CLD917068:CLD917069 CUZ917068:CUZ917069 DEV917068:DEV917069 DOR917068:DOR917069 DYN917068:DYN917069 EIJ917068:EIJ917069 ESF917068:ESF917069 FCB917068:FCB917069 FLX917068:FLX917069 FVT917068:FVT917069 GFP917068:GFP917069 GPL917068:GPL917069 GZH917068:GZH917069 HJD917068:HJD917069 HSZ917068:HSZ917069 ICV917068:ICV917069 IMR917068:IMR917069 IWN917068:IWN917069 JGJ917068:JGJ917069 JQF917068:JQF917069 KAB917068:KAB917069 KJX917068:KJX917069 KTT917068:KTT917069 LDP917068:LDP917069 LNL917068:LNL917069 LXH917068:LXH917069 MHD917068:MHD917069 MQZ917068:MQZ917069 NAV917068:NAV917069 NKR917068:NKR917069 NUN917068:NUN917069 OEJ917068:OEJ917069 OOF917068:OOF917069 OYB917068:OYB917069 PHX917068:PHX917069 PRT917068:PRT917069 QBP917068:QBP917069 QLL917068:QLL917069 QVH917068:QVH917069 RFD917068:RFD917069 ROZ917068:ROZ917069 RYV917068:RYV917069 SIR917068:SIR917069 SSN917068:SSN917069 TCJ917068:TCJ917069 TMF917068:TMF917069 TWB917068:TWB917069 UFX917068:UFX917069 UPT917068:UPT917069 UZP917068:UZP917069 VJL917068:VJL917069 VTH917068:VTH917069 WDD917068:WDD917069 WMZ917068:WMZ917069 WWV917068:WWV917069 AR720460:AR720461 KJ982604:KJ982605 UF982604:UF982605 AEB982604:AEB982605 ANX982604:ANX982605 AXT982604:AXT982605 BHP982604:BHP982605 BRL982604:BRL982605 CBH982604:CBH982605 CLD982604:CLD982605 CUZ982604:CUZ982605 DEV982604:DEV982605 DOR982604:DOR982605 DYN982604:DYN982605 EIJ982604:EIJ982605 ESF982604:ESF982605 FCB982604:FCB982605 FLX982604:FLX982605 FVT982604:FVT982605 GFP982604:GFP982605 GPL982604:GPL982605 GZH982604:GZH982605 HJD982604:HJD982605 HSZ982604:HSZ982605 ICV982604:ICV982605 IMR982604:IMR982605 IWN982604:IWN982605 JGJ982604:JGJ982605 JQF982604:JQF982605 KAB982604:KAB982605 KJX982604:KJX982605 KTT982604:KTT982605 LDP982604:LDP982605 LNL982604:LNL982605 LXH982604:LXH982605 MHD982604:MHD982605 MQZ982604:MQZ982605 NAV982604:NAV982605 NKR982604:NKR982605 NUN982604:NUN982605 OEJ982604:OEJ982605 OOF982604:OOF982605 OYB982604:OYB982605 PHX982604:PHX982605 PRT982604:PRT982605 QBP982604:QBP982605 QLL982604:QLL982605 QVH982604:QVH982605 RFD982604:RFD982605 ROZ982604:ROZ982605 RYV982604:RYV982605 SIR982604:SIR982605 SSN982604:SSN982605 TCJ982604:TCJ982605 TMF982604:TMF982605 TWB982604:TWB982605 UFX982604:UFX982605 UPT982604:UPT982605 UZP982604:UZP982605 VJL982604:VJL982605 VTH982604:VTH982605 WDD982604:WDD982605 WMZ982604:WMZ982605 WWV982604:WWV982605 AN65100:AN65101 KN785996:KN785997 UJ785996:UJ785997 AEF785996:AEF785997 AOB785996:AOB785997 AXX785996:AXX785997 BHT785996:BHT785997 BRP785996:BRP785997 CBL785996:CBL785997 CLH785996:CLH785997 CVD785996:CVD785997 DEZ785996:DEZ785997 DOV785996:DOV785997 DYR785996:DYR785997 EIN785996:EIN785997 ESJ785996:ESJ785997 FCF785996:FCF785997 FMB785996:FMB785997 FVX785996:FVX785997 GFT785996:GFT785997 GPP785996:GPP785997 GZL785996:GZL785997 HJH785996:HJH785997 HTD785996:HTD785997 ICZ785996:ICZ785997 IMV785996:IMV785997 IWR785996:IWR785997 JGN785996:JGN785997 JQJ785996:JQJ785997 KAF785996:KAF785997 KKB785996:KKB785997 KTX785996:KTX785997 LDT785996:LDT785997 LNP785996:LNP785997 LXL785996:LXL785997 MHH785996:MHH785997 MRD785996:MRD785997 NAZ785996:NAZ785997 NKV785996:NKV785997 NUR785996:NUR785997 OEN785996:OEN785997 OOJ785996:OOJ785997 OYF785996:OYF785997 PIB785996:PIB785997 PRX785996:PRX785997 QBT785996:QBT785997 QLP785996:QLP785997 QVL785996:QVL785997 RFH785996:RFH785997 RPD785996:RPD785997 RYZ785996:RYZ785997 SIV785996:SIV785997 SSR785996:SSR785997 TCN785996:TCN785997 TMJ785996:TMJ785997 TWF785996:TWF785997 UGB785996:UGB785997 UPX785996:UPX785997 UZT785996:UZT785997 VJP785996:VJP785997 VTL785996:VTL785997 WDH785996:WDH785997 WND785996:WND785997 WWZ785996:WWZ785997 AN130636:AN130637 KF65100:KF65101 UB65100:UB65101 ADX65100:ADX65101 ANT65100:ANT65101 AXP65100:AXP65101 BHL65100:BHL65101 BRH65100:BRH65101 CBD65100:CBD65101 CKZ65100:CKZ65101 CUV65100:CUV65101 DER65100:DER65101 DON65100:DON65101 DYJ65100:DYJ65101 EIF65100:EIF65101 ESB65100:ESB65101 FBX65100:FBX65101 FLT65100:FLT65101 FVP65100:FVP65101 GFL65100:GFL65101 GPH65100:GPH65101 GZD65100:GZD65101 HIZ65100:HIZ65101 HSV65100:HSV65101 ICR65100:ICR65101 IMN65100:IMN65101 IWJ65100:IWJ65101 JGF65100:JGF65101 JQB65100:JQB65101 JZX65100:JZX65101 KJT65100:KJT65101 KTP65100:KTP65101 LDL65100:LDL65101 LNH65100:LNH65101 LXD65100:LXD65101 MGZ65100:MGZ65101 MQV65100:MQV65101 NAR65100:NAR65101 NKN65100:NKN65101 NUJ65100:NUJ65101 OEF65100:OEF65101 OOB65100:OOB65101 OXX65100:OXX65101 PHT65100:PHT65101 PRP65100:PRP65101 QBL65100:QBL65101 QLH65100:QLH65101 QVD65100:QVD65101 REZ65100:REZ65101 ROV65100:ROV65101 RYR65100:RYR65101 SIN65100:SIN65101 SSJ65100:SSJ65101 TCF65100:TCF65101 TMB65100:TMB65101 TVX65100:TVX65101 UFT65100:UFT65101 UPP65100:UPP65101 UZL65100:UZL65101 VJH65100:VJH65101 VTD65100:VTD65101 WCZ65100:WCZ65101 WMV65100:WMV65101 WWR65100:WWR65101 AN196172:AN196173 KF130636:KF130637 UB130636:UB130637 ADX130636:ADX130637 ANT130636:ANT130637 AXP130636:AXP130637 BHL130636:BHL130637 BRH130636:BRH130637 CBD130636:CBD130637 CKZ130636:CKZ130637 CUV130636:CUV130637 DER130636:DER130637 DON130636:DON130637 DYJ130636:DYJ130637 EIF130636:EIF130637 ESB130636:ESB130637 FBX130636:FBX130637 FLT130636:FLT130637 FVP130636:FVP130637 GFL130636:GFL130637 GPH130636:GPH130637 GZD130636:GZD130637 HIZ130636:HIZ130637 HSV130636:HSV130637 ICR130636:ICR130637 IMN130636:IMN130637 IWJ130636:IWJ130637 JGF130636:JGF130637 JQB130636:JQB130637 JZX130636:JZX130637 KJT130636:KJT130637 KTP130636:KTP130637 LDL130636:LDL130637 LNH130636:LNH130637 LXD130636:LXD130637 MGZ130636:MGZ130637 MQV130636:MQV130637 NAR130636:NAR130637 NKN130636:NKN130637 NUJ130636:NUJ130637 OEF130636:OEF130637 OOB130636:OOB130637 OXX130636:OXX130637 PHT130636:PHT130637 PRP130636:PRP130637 QBL130636:QBL130637 QLH130636:QLH130637 QVD130636:QVD130637 REZ130636:REZ130637 ROV130636:ROV130637 RYR130636:RYR130637 SIN130636:SIN130637 SSJ130636:SSJ130637 TCF130636:TCF130637 TMB130636:TMB130637 TVX130636:TVX130637 UFT130636:UFT130637 UPP130636:UPP130637 UZL130636:UZL130637 VJH130636:VJH130637 VTD130636:VTD130637 WCZ130636:WCZ130637 WMV130636:WMV130637 WWR130636:WWR130637 AN261708:AN261709 KF196172:KF196173 UB196172:UB196173 ADX196172:ADX196173 ANT196172:ANT196173 AXP196172:AXP196173 BHL196172:BHL196173 BRH196172:BRH196173 CBD196172:CBD196173 CKZ196172:CKZ196173 CUV196172:CUV196173 DER196172:DER196173 DON196172:DON196173 DYJ196172:DYJ196173 EIF196172:EIF196173 ESB196172:ESB196173 FBX196172:FBX196173 FLT196172:FLT196173 FVP196172:FVP196173 GFL196172:GFL196173 GPH196172:GPH196173 GZD196172:GZD196173 HIZ196172:HIZ196173 HSV196172:HSV196173 ICR196172:ICR196173 IMN196172:IMN196173 IWJ196172:IWJ196173 JGF196172:JGF196173 JQB196172:JQB196173 JZX196172:JZX196173 KJT196172:KJT196173 KTP196172:KTP196173 LDL196172:LDL196173 LNH196172:LNH196173 LXD196172:LXD196173 MGZ196172:MGZ196173 MQV196172:MQV196173 NAR196172:NAR196173 NKN196172:NKN196173 NUJ196172:NUJ196173 OEF196172:OEF196173 OOB196172:OOB196173 OXX196172:OXX196173 PHT196172:PHT196173 PRP196172:PRP196173 QBL196172:QBL196173 QLH196172:QLH196173 QVD196172:QVD196173 REZ196172:REZ196173 ROV196172:ROV196173 RYR196172:RYR196173 SIN196172:SIN196173 SSJ196172:SSJ196173 TCF196172:TCF196173 TMB196172:TMB196173 TVX196172:TVX196173 UFT196172:UFT196173 UPP196172:UPP196173 UZL196172:UZL196173 VJH196172:VJH196173 VTD196172:VTD196173 WCZ196172:WCZ196173 WMV196172:WMV196173 WWR196172:WWR196173 AN327244:AN327245 KF261708:KF261709 UB261708:UB261709 ADX261708:ADX261709 ANT261708:ANT261709 AXP261708:AXP261709 BHL261708:BHL261709 BRH261708:BRH261709 CBD261708:CBD261709 CKZ261708:CKZ261709 CUV261708:CUV261709 DER261708:DER261709 DON261708:DON261709 DYJ261708:DYJ261709 EIF261708:EIF261709 ESB261708:ESB261709 FBX261708:FBX261709 FLT261708:FLT261709 FVP261708:FVP261709 GFL261708:GFL261709 GPH261708:GPH261709 GZD261708:GZD261709 HIZ261708:HIZ261709 HSV261708:HSV261709 ICR261708:ICR261709 IMN261708:IMN261709 IWJ261708:IWJ261709 JGF261708:JGF261709 JQB261708:JQB261709 JZX261708:JZX261709 KJT261708:KJT261709 KTP261708:KTP261709 LDL261708:LDL261709 LNH261708:LNH261709 LXD261708:LXD261709 MGZ261708:MGZ261709 MQV261708:MQV261709 NAR261708:NAR261709 NKN261708:NKN261709 NUJ261708:NUJ261709 OEF261708:OEF261709 OOB261708:OOB261709 OXX261708:OXX261709 PHT261708:PHT261709 PRP261708:PRP261709 QBL261708:QBL261709 QLH261708:QLH261709 QVD261708:QVD261709 REZ261708:REZ261709 ROV261708:ROV261709 RYR261708:RYR261709 SIN261708:SIN261709 SSJ261708:SSJ261709 TCF261708:TCF261709 TMB261708:TMB261709 TVX261708:TVX261709 UFT261708:UFT261709 UPP261708:UPP261709 UZL261708:UZL261709 VJH261708:VJH261709 VTD261708:VTD261709 WCZ261708:WCZ261709 WMV261708:WMV261709 WWR261708:WWR261709 AN392780:AN392781 KF327244:KF327245 UB327244:UB327245 ADX327244:ADX327245 ANT327244:ANT327245 AXP327244:AXP327245 BHL327244:BHL327245 BRH327244:BRH327245 CBD327244:CBD327245 CKZ327244:CKZ327245 CUV327244:CUV327245 DER327244:DER327245 DON327244:DON327245 DYJ327244:DYJ327245 EIF327244:EIF327245 ESB327244:ESB327245 FBX327244:FBX327245 FLT327244:FLT327245 FVP327244:FVP327245 GFL327244:GFL327245 GPH327244:GPH327245 GZD327244:GZD327245 HIZ327244:HIZ327245 HSV327244:HSV327245 ICR327244:ICR327245 IMN327244:IMN327245 IWJ327244:IWJ327245 JGF327244:JGF327245 JQB327244:JQB327245 JZX327244:JZX327245 KJT327244:KJT327245 KTP327244:KTP327245 LDL327244:LDL327245 LNH327244:LNH327245 LXD327244:LXD327245 MGZ327244:MGZ327245 MQV327244:MQV327245 NAR327244:NAR327245 NKN327244:NKN327245 NUJ327244:NUJ327245 OEF327244:OEF327245 OOB327244:OOB327245 OXX327244:OXX327245 PHT327244:PHT327245 PRP327244:PRP327245 QBL327244:QBL327245 QLH327244:QLH327245 QVD327244:QVD327245 REZ327244:REZ327245 ROV327244:ROV327245 RYR327244:RYR327245 SIN327244:SIN327245 SSJ327244:SSJ327245 TCF327244:TCF327245 TMB327244:TMB327245 TVX327244:TVX327245 UFT327244:UFT327245 UPP327244:UPP327245 UZL327244:UZL327245 VJH327244:VJH327245 VTD327244:VTD327245 WCZ327244:WCZ327245 WMV327244:WMV327245 WWR327244:WWR327245 AN458316:AN458317 KF392780:KF392781 UB392780:UB392781 ADX392780:ADX392781 ANT392780:ANT392781 AXP392780:AXP392781 BHL392780:BHL392781 BRH392780:BRH392781 CBD392780:CBD392781 CKZ392780:CKZ392781 CUV392780:CUV392781 DER392780:DER392781 DON392780:DON392781 DYJ392780:DYJ392781 EIF392780:EIF392781 ESB392780:ESB392781 FBX392780:FBX392781 FLT392780:FLT392781 FVP392780:FVP392781 GFL392780:GFL392781 GPH392780:GPH392781 GZD392780:GZD392781 HIZ392780:HIZ392781 HSV392780:HSV392781 ICR392780:ICR392781 IMN392780:IMN392781 IWJ392780:IWJ392781 JGF392780:JGF392781 JQB392780:JQB392781 JZX392780:JZX392781 KJT392780:KJT392781 KTP392780:KTP392781 LDL392780:LDL392781 LNH392780:LNH392781 LXD392780:LXD392781 MGZ392780:MGZ392781 MQV392780:MQV392781 NAR392780:NAR392781 NKN392780:NKN392781 NUJ392780:NUJ392781 OEF392780:OEF392781 OOB392780:OOB392781 OXX392780:OXX392781 PHT392780:PHT392781 PRP392780:PRP392781 QBL392780:QBL392781 QLH392780:QLH392781 QVD392780:QVD392781 REZ392780:REZ392781 ROV392780:ROV392781 RYR392780:RYR392781 SIN392780:SIN392781 SSJ392780:SSJ392781 TCF392780:TCF392781 TMB392780:TMB392781 TVX392780:TVX392781 UFT392780:UFT392781 UPP392780:UPP392781 UZL392780:UZL392781 VJH392780:VJH392781 VTD392780:VTD392781 WCZ392780:WCZ392781 WMV392780:WMV392781 WWR392780:WWR392781 AN523852:AN523853 KF458316:KF458317 UB458316:UB458317 ADX458316:ADX458317 ANT458316:ANT458317 AXP458316:AXP458317 BHL458316:BHL458317 BRH458316:BRH458317 CBD458316:CBD458317 CKZ458316:CKZ458317 CUV458316:CUV458317 DER458316:DER458317 DON458316:DON458317 DYJ458316:DYJ458317 EIF458316:EIF458317 ESB458316:ESB458317 FBX458316:FBX458317 FLT458316:FLT458317 FVP458316:FVP458317 GFL458316:GFL458317 GPH458316:GPH458317 GZD458316:GZD458317 HIZ458316:HIZ458317 HSV458316:HSV458317 ICR458316:ICR458317 IMN458316:IMN458317 IWJ458316:IWJ458317 JGF458316:JGF458317 JQB458316:JQB458317 JZX458316:JZX458317 KJT458316:KJT458317 KTP458316:KTP458317 LDL458316:LDL458317 LNH458316:LNH458317 LXD458316:LXD458317 MGZ458316:MGZ458317 MQV458316:MQV458317 NAR458316:NAR458317 NKN458316:NKN458317 NUJ458316:NUJ458317 OEF458316:OEF458317 OOB458316:OOB458317 OXX458316:OXX458317 PHT458316:PHT458317 PRP458316:PRP458317 QBL458316:QBL458317 QLH458316:QLH458317 QVD458316:QVD458317 REZ458316:REZ458317 ROV458316:ROV458317 RYR458316:RYR458317 SIN458316:SIN458317 SSJ458316:SSJ458317 TCF458316:TCF458317 TMB458316:TMB458317 TVX458316:TVX458317 UFT458316:UFT458317 UPP458316:UPP458317 UZL458316:UZL458317 VJH458316:VJH458317 VTD458316:VTD458317 WCZ458316:WCZ458317 WMV458316:WMV458317 WWR458316:WWR458317 AN589388:AN589389 KF523852:KF523853 UB523852:UB523853 ADX523852:ADX523853 ANT523852:ANT523853 AXP523852:AXP523853 BHL523852:BHL523853 BRH523852:BRH523853 CBD523852:CBD523853 CKZ523852:CKZ523853 CUV523852:CUV523853 DER523852:DER523853 DON523852:DON523853 DYJ523852:DYJ523853 EIF523852:EIF523853 ESB523852:ESB523853 FBX523852:FBX523853 FLT523852:FLT523853 FVP523852:FVP523853 GFL523852:GFL523853 GPH523852:GPH523853 GZD523852:GZD523853 HIZ523852:HIZ523853 HSV523852:HSV523853 ICR523852:ICR523853 IMN523852:IMN523853 IWJ523852:IWJ523853 JGF523852:JGF523853 JQB523852:JQB523853 JZX523852:JZX523853 KJT523852:KJT523853 KTP523852:KTP523853 LDL523852:LDL523853 LNH523852:LNH523853 LXD523852:LXD523853 MGZ523852:MGZ523853 MQV523852:MQV523853 NAR523852:NAR523853 NKN523852:NKN523853 NUJ523852:NUJ523853 OEF523852:OEF523853 OOB523852:OOB523853 OXX523852:OXX523853 PHT523852:PHT523853 PRP523852:PRP523853 QBL523852:QBL523853 QLH523852:QLH523853 QVD523852:QVD523853 REZ523852:REZ523853 ROV523852:ROV523853 RYR523852:RYR523853 SIN523852:SIN523853 SSJ523852:SSJ523853 TCF523852:TCF523853 TMB523852:TMB523853 TVX523852:TVX523853 UFT523852:UFT523853 UPP523852:UPP523853 UZL523852:UZL523853 VJH523852:VJH523853 VTD523852:VTD523853 WCZ523852:WCZ523853 WMV523852:WMV523853 WWR523852:WWR523853 AN654924:AN654925 KF589388:KF589389 UB589388:UB589389 ADX589388:ADX589389 ANT589388:ANT589389 AXP589388:AXP589389 BHL589388:BHL589389 BRH589388:BRH589389 CBD589388:CBD589389 CKZ589388:CKZ589389 CUV589388:CUV589389 DER589388:DER589389 DON589388:DON589389 DYJ589388:DYJ589389 EIF589388:EIF589389 ESB589388:ESB589389 FBX589388:FBX589389 FLT589388:FLT589389 FVP589388:FVP589389 GFL589388:GFL589389 GPH589388:GPH589389 GZD589388:GZD589389 HIZ589388:HIZ589389 HSV589388:HSV589389 ICR589388:ICR589389 IMN589388:IMN589389 IWJ589388:IWJ589389 JGF589388:JGF589389 JQB589388:JQB589389 JZX589388:JZX589389 KJT589388:KJT589389 KTP589388:KTP589389 LDL589388:LDL589389 LNH589388:LNH589389 LXD589388:LXD589389 MGZ589388:MGZ589389 MQV589388:MQV589389 NAR589388:NAR589389 NKN589388:NKN589389 NUJ589388:NUJ589389 OEF589388:OEF589389 OOB589388:OOB589389 OXX589388:OXX589389 PHT589388:PHT589389 PRP589388:PRP589389 QBL589388:QBL589389 QLH589388:QLH589389 QVD589388:QVD589389 REZ589388:REZ589389 ROV589388:ROV589389 RYR589388:RYR589389 SIN589388:SIN589389 SSJ589388:SSJ589389 TCF589388:TCF589389 TMB589388:TMB589389 TVX589388:TVX589389 UFT589388:UFT589389 UPP589388:UPP589389 UZL589388:UZL589389 VJH589388:VJH589389 VTD589388:VTD589389 WCZ589388:WCZ589389 WMV589388:WMV589389 WWR589388:WWR589389 AN720460:AN720461 KF654924:KF654925 UB654924:UB654925 ADX654924:ADX654925 ANT654924:ANT654925 AXP654924:AXP654925 BHL654924:BHL654925 BRH654924:BRH654925 CBD654924:CBD654925 CKZ654924:CKZ654925 CUV654924:CUV654925 DER654924:DER654925 DON654924:DON654925 DYJ654924:DYJ654925 EIF654924:EIF654925 ESB654924:ESB654925 FBX654924:FBX654925 FLT654924:FLT654925 FVP654924:FVP654925 GFL654924:GFL654925 GPH654924:GPH654925 GZD654924:GZD654925 HIZ654924:HIZ654925 HSV654924:HSV654925 ICR654924:ICR654925 IMN654924:IMN654925 IWJ654924:IWJ654925 JGF654924:JGF654925 JQB654924:JQB654925 JZX654924:JZX654925 KJT654924:KJT654925 KTP654924:KTP654925 LDL654924:LDL654925 LNH654924:LNH654925 LXD654924:LXD654925 MGZ654924:MGZ654925 MQV654924:MQV654925 NAR654924:NAR654925 NKN654924:NKN654925 NUJ654924:NUJ654925 OEF654924:OEF654925 OOB654924:OOB654925 OXX654924:OXX654925 PHT654924:PHT654925 PRP654924:PRP654925 QBL654924:QBL654925 QLH654924:QLH654925 QVD654924:QVD654925 REZ654924:REZ654925 ROV654924:ROV654925 RYR654924:RYR654925 SIN654924:SIN654925 SSJ654924:SSJ654925 TCF654924:TCF654925 TMB654924:TMB654925 TVX654924:TVX654925 UFT654924:UFT654925 UPP654924:UPP654925 UZL654924:UZL654925 VJH654924:VJH654925 VTD654924:VTD654925 WCZ654924:WCZ654925 WMV654924:WMV654925 WWR654924:WWR654925 AN785996:AN785997 KF720460:KF720461 UB720460:UB720461 ADX720460:ADX720461 ANT720460:ANT720461 AXP720460:AXP720461 BHL720460:BHL720461 BRH720460:BRH720461 CBD720460:CBD720461 CKZ720460:CKZ720461 CUV720460:CUV720461 DER720460:DER720461 DON720460:DON720461 DYJ720460:DYJ720461 EIF720460:EIF720461 ESB720460:ESB720461 FBX720460:FBX720461 FLT720460:FLT720461 FVP720460:FVP720461 GFL720460:GFL720461 GPH720460:GPH720461 GZD720460:GZD720461 HIZ720460:HIZ720461 HSV720460:HSV720461 ICR720460:ICR720461 IMN720460:IMN720461 IWJ720460:IWJ720461 JGF720460:JGF720461 JQB720460:JQB720461 JZX720460:JZX720461 KJT720460:KJT720461 KTP720460:KTP720461 LDL720460:LDL720461 LNH720460:LNH720461 LXD720460:LXD720461 MGZ720460:MGZ720461 MQV720460:MQV720461 NAR720460:NAR720461 NKN720460:NKN720461 NUJ720460:NUJ720461 OEF720460:OEF720461 OOB720460:OOB720461 OXX720460:OXX720461 PHT720460:PHT720461 PRP720460:PRP720461 QBL720460:QBL720461 QLH720460:QLH720461 QVD720460:QVD720461 REZ720460:REZ720461 ROV720460:ROV720461 RYR720460:RYR720461 SIN720460:SIN720461 SSJ720460:SSJ720461 TCF720460:TCF720461 TMB720460:TMB720461 TVX720460:TVX720461 UFT720460:UFT720461 UPP720460:UPP720461 UZL720460:UZL720461 VJH720460:VJH720461 VTD720460:VTD720461 WCZ720460:WCZ720461 WMV720460:WMV720461 WWR720460:WWR720461 AN851532:AN851533 KF785996:KF785997 UB785996:UB785997 ADX785996:ADX785997 ANT785996:ANT785997 AXP785996:AXP785997 BHL785996:BHL785997 BRH785996:BRH785997 CBD785996:CBD785997 CKZ785996:CKZ785997 CUV785996:CUV785997 DER785996:DER785997 DON785996:DON785997 DYJ785996:DYJ785997 EIF785996:EIF785997 ESB785996:ESB785997 FBX785996:FBX785997 FLT785996:FLT785997 FVP785996:FVP785997 GFL785996:GFL785997 GPH785996:GPH785997 GZD785996:GZD785997 HIZ785996:HIZ785997 HSV785996:HSV785997 ICR785996:ICR785997 IMN785996:IMN785997 IWJ785996:IWJ785997 JGF785996:JGF785997 JQB785996:JQB785997 JZX785996:JZX785997 KJT785996:KJT785997 KTP785996:KTP785997 LDL785996:LDL785997 LNH785996:LNH785997 LXD785996:LXD785997 MGZ785996:MGZ785997 MQV785996:MQV785997 NAR785996:NAR785997 NKN785996:NKN785997 NUJ785996:NUJ785997 OEF785996:OEF785997 OOB785996:OOB785997 OXX785996:OXX785997 PHT785996:PHT785997 PRP785996:PRP785997 QBL785996:QBL785997 QLH785996:QLH785997 QVD785996:QVD785997 REZ785996:REZ785997 ROV785996:ROV785997 RYR785996:RYR785997 SIN785996:SIN785997 SSJ785996:SSJ785997 TCF785996:TCF785997 TMB785996:TMB785997 TVX785996:TVX785997 UFT785996:UFT785997 UPP785996:UPP785997 UZL785996:UZL785997 VJH785996:VJH785997 VTD785996:VTD785997 WCZ785996:WCZ785997 WMV785996:WMV785997 WWR785996:WWR785997 AN917068:AN917069 KF851532:KF851533 UB851532:UB851533 ADX851532:ADX851533 ANT851532:ANT851533 AXP851532:AXP851533 BHL851532:BHL851533 BRH851532:BRH851533 CBD851532:CBD851533 CKZ851532:CKZ851533 CUV851532:CUV851533 DER851532:DER851533 DON851532:DON851533 DYJ851532:DYJ851533 EIF851532:EIF851533 ESB851532:ESB851533 FBX851532:FBX851533 FLT851532:FLT851533 FVP851532:FVP851533 GFL851532:GFL851533 GPH851532:GPH851533 GZD851532:GZD851533 HIZ851532:HIZ851533 HSV851532:HSV851533 ICR851532:ICR851533 IMN851532:IMN851533 IWJ851532:IWJ851533 JGF851532:JGF851533 JQB851532:JQB851533 JZX851532:JZX851533 KJT851532:KJT851533 KTP851532:KTP851533 LDL851532:LDL851533 LNH851532:LNH851533 LXD851532:LXD851533 MGZ851532:MGZ851533 MQV851532:MQV851533 NAR851532:NAR851533 NKN851532:NKN851533 NUJ851532:NUJ851533 OEF851532:OEF851533 OOB851532:OOB851533 OXX851532:OXX851533 PHT851532:PHT851533 PRP851532:PRP851533 QBL851532:QBL851533 QLH851532:QLH851533 QVD851532:QVD851533 REZ851532:REZ851533 ROV851532:ROV851533 RYR851532:RYR851533 SIN851532:SIN851533 SSJ851532:SSJ851533 TCF851532:TCF851533 TMB851532:TMB851533 TVX851532:TVX851533 UFT851532:UFT851533 UPP851532:UPP851533 UZL851532:UZL851533 VJH851532:VJH851533 VTD851532:VTD851533 WCZ851532:WCZ851533 WMV851532:WMV851533 WWR851532:WWR851533 AN982604:AN982605 KF917068:KF917069 UB917068:UB917069 ADX917068:ADX917069 ANT917068:ANT917069 AXP917068:AXP917069 BHL917068:BHL917069 BRH917068:BRH917069 CBD917068:CBD917069 CKZ917068:CKZ917069 CUV917068:CUV917069 DER917068:DER917069 DON917068:DON917069 DYJ917068:DYJ917069 EIF917068:EIF917069 ESB917068:ESB917069 FBX917068:FBX917069 FLT917068:FLT917069 FVP917068:FVP917069 GFL917068:GFL917069 GPH917068:GPH917069 GZD917068:GZD917069 HIZ917068:HIZ917069 HSV917068:HSV917069 ICR917068:ICR917069 IMN917068:IMN917069 IWJ917068:IWJ917069 JGF917068:JGF917069 JQB917068:JQB917069 JZX917068:JZX917069 KJT917068:KJT917069 KTP917068:KTP917069 LDL917068:LDL917069 LNH917068:LNH917069 LXD917068:LXD917069 MGZ917068:MGZ917069 MQV917068:MQV917069 NAR917068:NAR917069 NKN917068:NKN917069 NUJ917068:NUJ917069 OEF917068:OEF917069 OOB917068:OOB917069 OXX917068:OXX917069 PHT917068:PHT917069 PRP917068:PRP917069 QBL917068:QBL917069 QLH917068:QLH917069 QVD917068:QVD917069 REZ917068:REZ917069 ROV917068:ROV917069 RYR917068:RYR917069 SIN917068:SIN917069 SSJ917068:SSJ917069 TCF917068:TCF917069 TMB917068:TMB917069 TVX917068:TVX917069 UFT917068:UFT917069 UPP917068:UPP917069 UZL917068:UZL917069 VJH917068:VJH917069 VTD917068:VTD917069 WCZ917068:WCZ917069 WMV917068:WMV917069 WWR917068:WWR917069 AR785996:AR785997 KF982604:KF982605 UB982604:UB982605 ADX982604:ADX982605 ANT982604:ANT982605 AXP982604:AXP982605 BHL982604:BHL982605 BRH982604:BRH982605 CBD982604:CBD982605 CKZ982604:CKZ982605 CUV982604:CUV982605 DER982604:DER982605 DON982604:DON982605 DYJ982604:DYJ982605 EIF982604:EIF982605 ESB982604:ESB982605 FBX982604:FBX982605 FLT982604:FLT982605 FVP982604:FVP982605 GFL982604:GFL982605 GPH982604:GPH982605 GZD982604:GZD982605 HIZ982604:HIZ982605 HSV982604:HSV982605 ICR982604:ICR982605 IMN982604:IMN982605 IWJ982604:IWJ982605 JGF982604:JGF982605 JQB982604:JQB982605 JZX982604:JZX982605 KJT982604:KJT982605 KTP982604:KTP982605 LDL982604:LDL982605 LNH982604:LNH982605 LXD982604:LXD982605 MGZ982604:MGZ982605 MQV982604:MQV982605 NAR982604:NAR982605 NKN982604:NKN982605 NUJ982604:NUJ982605 OEF982604:OEF982605 OOB982604:OOB982605 OXX982604:OXX982605 PHT982604:PHT982605 PRP982604:PRP982605 QBL982604:QBL982605 QLH982604:QLH982605 QVD982604:QVD982605 REZ982604:REZ982605 ROV982604:ROV982605 RYR982604:RYR982605 SIN982604:SIN982605 SSJ982604:SSJ982605 TCF982604:TCF982605 TMB982604:TMB982605 TVX982604:TVX982605 UFT982604:UFT982605 UPP982604:UPP982605 UZL982604:UZL982605 VJH982604:VJH982605 VTD982604:VTD982605 WCZ982604:WCZ982605 WMV982604:WMV982605 WWR982604:WWR982605 AJ65100:AJ65101 KN851532:KN851533 UJ851532:UJ851533 AEF851532:AEF851533 AOB851532:AOB851533 AXX851532:AXX851533 BHT851532:BHT851533 BRP851532:BRP851533 CBL851532:CBL851533 CLH851532:CLH851533 CVD851532:CVD851533 DEZ851532:DEZ851533 DOV851532:DOV851533 DYR851532:DYR851533 EIN851532:EIN851533 ESJ851532:ESJ851533 FCF851532:FCF851533 FMB851532:FMB851533 FVX851532:FVX851533 GFT851532:GFT851533 GPP851532:GPP851533 GZL851532:GZL851533 HJH851532:HJH851533 HTD851532:HTD851533 ICZ851532:ICZ851533 IMV851532:IMV851533 IWR851532:IWR851533 JGN851532:JGN851533 JQJ851532:JQJ851533 KAF851532:KAF851533 KKB851532:KKB851533 KTX851532:KTX851533 LDT851532:LDT851533 LNP851532:LNP851533 LXL851532:LXL851533 MHH851532:MHH851533 MRD851532:MRD851533 NAZ851532:NAZ851533 NKV851532:NKV851533 NUR851532:NUR851533 OEN851532:OEN851533 OOJ851532:OOJ851533 OYF851532:OYF851533 PIB851532:PIB851533 PRX851532:PRX851533 QBT851532:QBT851533 QLP851532:QLP851533 QVL851532:QVL851533 RFH851532:RFH851533 RPD851532:RPD851533 RYZ851532:RYZ851533 SIV851532:SIV851533 SSR851532:SSR851533 TCN851532:TCN851533 TMJ851532:TMJ851533 TWF851532:TWF851533 UGB851532:UGB851533 UPX851532:UPX851533 UZT851532:UZT851533 VJP851532:VJP851533 VTL851532:VTL851533 WDH851532:WDH851533 WND851532:WND851533 WWZ851532:WWZ851533 AJ130636:AJ130637 JX65100:JX65101 TT65100:TT65101 ADP65100:ADP65101 ANL65100:ANL65101 AXH65100:AXH65101 BHD65100:BHD65101 BQZ65100:BQZ65101 CAV65100:CAV65101 CKR65100:CKR65101 CUN65100:CUN65101 DEJ65100:DEJ65101 DOF65100:DOF65101 DYB65100:DYB65101 EHX65100:EHX65101 ERT65100:ERT65101 FBP65100:FBP65101 FLL65100:FLL65101 FVH65100:FVH65101 GFD65100:GFD65101 GOZ65100:GOZ65101 GYV65100:GYV65101 HIR65100:HIR65101 HSN65100:HSN65101 ICJ65100:ICJ65101 IMF65100:IMF65101 IWB65100:IWB65101 JFX65100:JFX65101 JPT65100:JPT65101 JZP65100:JZP65101 KJL65100:KJL65101 KTH65100:KTH65101 LDD65100:LDD65101 LMZ65100:LMZ65101 LWV65100:LWV65101 MGR65100:MGR65101 MQN65100:MQN65101 NAJ65100:NAJ65101 NKF65100:NKF65101 NUB65100:NUB65101 ODX65100:ODX65101 ONT65100:ONT65101 OXP65100:OXP65101 PHL65100:PHL65101 PRH65100:PRH65101 QBD65100:QBD65101 QKZ65100:QKZ65101 QUV65100:QUV65101 RER65100:RER65101 RON65100:RON65101 RYJ65100:RYJ65101 SIF65100:SIF65101 SSB65100:SSB65101 TBX65100:TBX65101 TLT65100:TLT65101 TVP65100:TVP65101 UFL65100:UFL65101 UPH65100:UPH65101 UZD65100:UZD65101 VIZ65100:VIZ65101 VSV65100:VSV65101 WCR65100:WCR65101 WMN65100:WMN65101 WWJ65100:WWJ65101 AJ196172:AJ196173 JX130636:JX130637 TT130636:TT130637 ADP130636:ADP130637 ANL130636:ANL130637 AXH130636:AXH130637 BHD130636:BHD130637 BQZ130636:BQZ130637 CAV130636:CAV130637 CKR130636:CKR130637 CUN130636:CUN130637 DEJ130636:DEJ130637 DOF130636:DOF130637 DYB130636:DYB130637 EHX130636:EHX130637 ERT130636:ERT130637 FBP130636:FBP130637 FLL130636:FLL130637 FVH130636:FVH130637 GFD130636:GFD130637 GOZ130636:GOZ130637 GYV130636:GYV130637 HIR130636:HIR130637 HSN130636:HSN130637 ICJ130636:ICJ130637 IMF130636:IMF130637 IWB130636:IWB130637 JFX130636:JFX130637 JPT130636:JPT130637 JZP130636:JZP130637 KJL130636:KJL130637 KTH130636:KTH130637 LDD130636:LDD130637 LMZ130636:LMZ130637 LWV130636:LWV130637 MGR130636:MGR130637 MQN130636:MQN130637 NAJ130636:NAJ130637 NKF130636:NKF130637 NUB130636:NUB130637 ODX130636:ODX130637 ONT130636:ONT130637 OXP130636:OXP130637 PHL130636:PHL130637 PRH130636:PRH130637 QBD130636:QBD130637 QKZ130636:QKZ130637 QUV130636:QUV130637 RER130636:RER130637 RON130636:RON130637 RYJ130636:RYJ130637 SIF130636:SIF130637 SSB130636:SSB130637 TBX130636:TBX130637 TLT130636:TLT130637 TVP130636:TVP130637 UFL130636:UFL130637 UPH130636:UPH130637 UZD130636:UZD130637 VIZ130636:VIZ130637 VSV130636:VSV130637 WCR130636:WCR130637 WMN130636:WMN130637 WWJ130636:WWJ130637 AJ261708:AJ261709 JX196172:JX196173 TT196172:TT196173 ADP196172:ADP196173 ANL196172:ANL196173 AXH196172:AXH196173 BHD196172:BHD196173 BQZ196172:BQZ196173 CAV196172:CAV196173 CKR196172:CKR196173 CUN196172:CUN196173 DEJ196172:DEJ196173 DOF196172:DOF196173 DYB196172:DYB196173 EHX196172:EHX196173 ERT196172:ERT196173 FBP196172:FBP196173 FLL196172:FLL196173 FVH196172:FVH196173 GFD196172:GFD196173 GOZ196172:GOZ196173 GYV196172:GYV196173 HIR196172:HIR196173 HSN196172:HSN196173 ICJ196172:ICJ196173 IMF196172:IMF196173 IWB196172:IWB196173 JFX196172:JFX196173 JPT196172:JPT196173 JZP196172:JZP196173 KJL196172:KJL196173 KTH196172:KTH196173 LDD196172:LDD196173 LMZ196172:LMZ196173 LWV196172:LWV196173 MGR196172:MGR196173 MQN196172:MQN196173 NAJ196172:NAJ196173 NKF196172:NKF196173 NUB196172:NUB196173 ODX196172:ODX196173 ONT196172:ONT196173 OXP196172:OXP196173 PHL196172:PHL196173 PRH196172:PRH196173 QBD196172:QBD196173 QKZ196172:QKZ196173 QUV196172:QUV196173 RER196172:RER196173 RON196172:RON196173 RYJ196172:RYJ196173 SIF196172:SIF196173 SSB196172:SSB196173 TBX196172:TBX196173 TLT196172:TLT196173 TVP196172:TVP196173 UFL196172:UFL196173 UPH196172:UPH196173 UZD196172:UZD196173 VIZ196172:VIZ196173 VSV196172:VSV196173 WCR196172:WCR196173 WMN196172:WMN196173 WWJ196172:WWJ196173 AJ327244:AJ327245 JX261708:JX261709 TT261708:TT261709 ADP261708:ADP261709 ANL261708:ANL261709 AXH261708:AXH261709 BHD261708:BHD261709 BQZ261708:BQZ261709 CAV261708:CAV261709 CKR261708:CKR261709 CUN261708:CUN261709 DEJ261708:DEJ261709 DOF261708:DOF261709 DYB261708:DYB261709 EHX261708:EHX261709 ERT261708:ERT261709 FBP261708:FBP261709 FLL261708:FLL261709 FVH261708:FVH261709 GFD261708:GFD261709 GOZ261708:GOZ261709 GYV261708:GYV261709 HIR261708:HIR261709 HSN261708:HSN261709 ICJ261708:ICJ261709 IMF261708:IMF261709 IWB261708:IWB261709 JFX261708:JFX261709 JPT261708:JPT261709 JZP261708:JZP261709 KJL261708:KJL261709 KTH261708:KTH261709 LDD261708:LDD261709 LMZ261708:LMZ261709 LWV261708:LWV261709 MGR261708:MGR261709 MQN261708:MQN261709 NAJ261708:NAJ261709 NKF261708:NKF261709 NUB261708:NUB261709 ODX261708:ODX261709 ONT261708:ONT261709 OXP261708:OXP261709 PHL261708:PHL261709 PRH261708:PRH261709 QBD261708:QBD261709 QKZ261708:QKZ261709 QUV261708:QUV261709 RER261708:RER261709 RON261708:RON261709 RYJ261708:RYJ261709 SIF261708:SIF261709 SSB261708:SSB261709 TBX261708:TBX261709 TLT261708:TLT261709 TVP261708:TVP261709 UFL261708:UFL261709 UPH261708:UPH261709 UZD261708:UZD261709 VIZ261708:VIZ261709 VSV261708:VSV261709 WCR261708:WCR261709 WMN261708:WMN261709 WWJ261708:WWJ261709 AJ392780:AJ392781 JX327244:JX327245 TT327244:TT327245 ADP327244:ADP327245 ANL327244:ANL327245 AXH327244:AXH327245 BHD327244:BHD327245 BQZ327244:BQZ327245 CAV327244:CAV327245 CKR327244:CKR327245 CUN327244:CUN327245 DEJ327244:DEJ327245 DOF327244:DOF327245 DYB327244:DYB327245 EHX327244:EHX327245 ERT327244:ERT327245 FBP327244:FBP327245 FLL327244:FLL327245 FVH327244:FVH327245 GFD327244:GFD327245 GOZ327244:GOZ327245 GYV327244:GYV327245 HIR327244:HIR327245 HSN327244:HSN327245 ICJ327244:ICJ327245 IMF327244:IMF327245 IWB327244:IWB327245 JFX327244:JFX327245 JPT327244:JPT327245 JZP327244:JZP327245 KJL327244:KJL327245 KTH327244:KTH327245 LDD327244:LDD327245 LMZ327244:LMZ327245 LWV327244:LWV327245 MGR327244:MGR327245 MQN327244:MQN327245 NAJ327244:NAJ327245 NKF327244:NKF327245 NUB327244:NUB327245 ODX327244:ODX327245 ONT327244:ONT327245 OXP327244:OXP327245 PHL327244:PHL327245 PRH327244:PRH327245 QBD327244:QBD327245 QKZ327244:QKZ327245 QUV327244:QUV327245 RER327244:RER327245 RON327244:RON327245 RYJ327244:RYJ327245 SIF327244:SIF327245 SSB327244:SSB327245 TBX327244:TBX327245 TLT327244:TLT327245 TVP327244:TVP327245 UFL327244:UFL327245 UPH327244:UPH327245 UZD327244:UZD327245 VIZ327244:VIZ327245 VSV327244:VSV327245 WCR327244:WCR327245 WMN327244:WMN327245 WWJ327244:WWJ327245 AJ458316:AJ458317 JX392780:JX392781 TT392780:TT392781 ADP392780:ADP392781 ANL392780:ANL392781 AXH392780:AXH392781 BHD392780:BHD392781 BQZ392780:BQZ392781 CAV392780:CAV392781 CKR392780:CKR392781 CUN392780:CUN392781 DEJ392780:DEJ392781 DOF392780:DOF392781 DYB392780:DYB392781 EHX392780:EHX392781 ERT392780:ERT392781 FBP392780:FBP392781 FLL392780:FLL392781 FVH392780:FVH392781 GFD392780:GFD392781 GOZ392780:GOZ392781 GYV392780:GYV392781 HIR392780:HIR392781 HSN392780:HSN392781 ICJ392780:ICJ392781 IMF392780:IMF392781 IWB392780:IWB392781 JFX392780:JFX392781 JPT392780:JPT392781 JZP392780:JZP392781 KJL392780:KJL392781 KTH392780:KTH392781 LDD392780:LDD392781 LMZ392780:LMZ392781 LWV392780:LWV392781 MGR392780:MGR392781 MQN392780:MQN392781 NAJ392780:NAJ392781 NKF392780:NKF392781 NUB392780:NUB392781 ODX392780:ODX392781 ONT392780:ONT392781 OXP392780:OXP392781 PHL392780:PHL392781 PRH392780:PRH392781 QBD392780:QBD392781 QKZ392780:QKZ392781 QUV392780:QUV392781 RER392780:RER392781 RON392780:RON392781 RYJ392780:RYJ392781 SIF392780:SIF392781 SSB392780:SSB392781 TBX392780:TBX392781 TLT392780:TLT392781 TVP392780:TVP392781 UFL392780:UFL392781 UPH392780:UPH392781 UZD392780:UZD392781 VIZ392780:VIZ392781 VSV392780:VSV392781 WCR392780:WCR392781 WMN392780:WMN392781 WWJ392780:WWJ392781 AJ523852:AJ523853 JX458316:JX458317 TT458316:TT458317 ADP458316:ADP458317 ANL458316:ANL458317 AXH458316:AXH458317 BHD458316:BHD458317 BQZ458316:BQZ458317 CAV458316:CAV458317 CKR458316:CKR458317 CUN458316:CUN458317 DEJ458316:DEJ458317 DOF458316:DOF458317 DYB458316:DYB458317 EHX458316:EHX458317 ERT458316:ERT458317 FBP458316:FBP458317 FLL458316:FLL458317 FVH458316:FVH458317 GFD458316:GFD458317 GOZ458316:GOZ458317 GYV458316:GYV458317 HIR458316:HIR458317 HSN458316:HSN458317 ICJ458316:ICJ458317 IMF458316:IMF458317 IWB458316:IWB458317 JFX458316:JFX458317 JPT458316:JPT458317 JZP458316:JZP458317 KJL458316:KJL458317 KTH458316:KTH458317 LDD458316:LDD458317 LMZ458316:LMZ458317 LWV458316:LWV458317 MGR458316:MGR458317 MQN458316:MQN458317 NAJ458316:NAJ458317 NKF458316:NKF458317 NUB458316:NUB458317 ODX458316:ODX458317 ONT458316:ONT458317 OXP458316:OXP458317 PHL458316:PHL458317 PRH458316:PRH458317 QBD458316:QBD458317 QKZ458316:QKZ458317 QUV458316:QUV458317 RER458316:RER458317 RON458316:RON458317 RYJ458316:RYJ458317 SIF458316:SIF458317 SSB458316:SSB458317 TBX458316:TBX458317 TLT458316:TLT458317 TVP458316:TVP458317 UFL458316:UFL458317 UPH458316:UPH458317 UZD458316:UZD458317 VIZ458316:VIZ458317 VSV458316:VSV458317 WCR458316:WCR458317 WMN458316:WMN458317 WWJ458316:WWJ458317 AJ589388:AJ589389 JX523852:JX523853 TT523852:TT523853 ADP523852:ADP523853 ANL523852:ANL523853 AXH523852:AXH523853 BHD523852:BHD523853 BQZ523852:BQZ523853 CAV523852:CAV523853 CKR523852:CKR523853 CUN523852:CUN523853 DEJ523852:DEJ523853 DOF523852:DOF523853 DYB523852:DYB523853 EHX523852:EHX523853 ERT523852:ERT523853 FBP523852:FBP523853 FLL523852:FLL523853 FVH523852:FVH523853 GFD523852:GFD523853 GOZ523852:GOZ523853 GYV523852:GYV523853 HIR523852:HIR523853 HSN523852:HSN523853 ICJ523852:ICJ523853 IMF523852:IMF523853 IWB523852:IWB523853 JFX523852:JFX523853 JPT523852:JPT523853 JZP523852:JZP523853 KJL523852:KJL523853 KTH523852:KTH523853 LDD523852:LDD523853 LMZ523852:LMZ523853 LWV523852:LWV523853 MGR523852:MGR523853 MQN523852:MQN523853 NAJ523852:NAJ523853 NKF523852:NKF523853 NUB523852:NUB523853 ODX523852:ODX523853 ONT523852:ONT523853 OXP523852:OXP523853 PHL523852:PHL523853 PRH523852:PRH523853 QBD523852:QBD523853 QKZ523852:QKZ523853 QUV523852:QUV523853 RER523852:RER523853 RON523852:RON523853 RYJ523852:RYJ523853 SIF523852:SIF523853 SSB523852:SSB523853 TBX523852:TBX523853 TLT523852:TLT523853 TVP523852:TVP523853 UFL523852:UFL523853 UPH523852:UPH523853 UZD523852:UZD523853 VIZ523852:VIZ523853 VSV523852:VSV523853 WCR523852:WCR523853 WMN523852:WMN523853 WWJ523852:WWJ523853 AJ654924:AJ654925 JX589388:JX589389 TT589388:TT589389 ADP589388:ADP589389 ANL589388:ANL589389 AXH589388:AXH589389 BHD589388:BHD589389 BQZ589388:BQZ589389 CAV589388:CAV589389 CKR589388:CKR589389 CUN589388:CUN589389 DEJ589388:DEJ589389 DOF589388:DOF589389 DYB589388:DYB589389 EHX589388:EHX589389 ERT589388:ERT589389 FBP589388:FBP589389 FLL589388:FLL589389 FVH589388:FVH589389 GFD589388:GFD589389 GOZ589388:GOZ589389 GYV589388:GYV589389 HIR589388:HIR589389 HSN589388:HSN589389 ICJ589388:ICJ589389 IMF589388:IMF589389 IWB589388:IWB589389 JFX589388:JFX589389 JPT589388:JPT589389 JZP589388:JZP589389 KJL589388:KJL589389 KTH589388:KTH589389 LDD589388:LDD589389 LMZ589388:LMZ589389 LWV589388:LWV589389 MGR589388:MGR589389 MQN589388:MQN589389 NAJ589388:NAJ589389 NKF589388:NKF589389 NUB589388:NUB589389 ODX589388:ODX589389 ONT589388:ONT589389 OXP589388:OXP589389 PHL589388:PHL589389 PRH589388:PRH589389 QBD589388:QBD589389 QKZ589388:QKZ589389 QUV589388:QUV589389 RER589388:RER589389 RON589388:RON589389 RYJ589388:RYJ589389 SIF589388:SIF589389 SSB589388:SSB589389 TBX589388:TBX589389 TLT589388:TLT589389 TVP589388:TVP589389 UFL589388:UFL589389 UPH589388:UPH589389 UZD589388:UZD589389 VIZ589388:VIZ589389 VSV589388:VSV589389 WCR589388:WCR589389 WMN589388:WMN589389 WWJ589388:WWJ589389 AJ720460:AJ720461 JX654924:JX654925 TT654924:TT654925 ADP654924:ADP654925 ANL654924:ANL654925 AXH654924:AXH654925 BHD654924:BHD654925 BQZ654924:BQZ654925 CAV654924:CAV654925 CKR654924:CKR654925 CUN654924:CUN654925 DEJ654924:DEJ654925 DOF654924:DOF654925 DYB654924:DYB654925 EHX654924:EHX654925 ERT654924:ERT654925 FBP654924:FBP654925 FLL654924:FLL654925 FVH654924:FVH654925 GFD654924:GFD654925 GOZ654924:GOZ654925 GYV654924:GYV654925 HIR654924:HIR654925 HSN654924:HSN654925 ICJ654924:ICJ654925 IMF654924:IMF654925 IWB654924:IWB654925 JFX654924:JFX654925 JPT654924:JPT654925 JZP654924:JZP654925 KJL654924:KJL654925 KTH654924:KTH654925 LDD654924:LDD654925 LMZ654924:LMZ654925 LWV654924:LWV654925 MGR654924:MGR654925 MQN654924:MQN654925 NAJ654924:NAJ654925 NKF654924:NKF654925 NUB654924:NUB654925 ODX654924:ODX654925 ONT654924:ONT654925 OXP654924:OXP654925 PHL654924:PHL654925 PRH654924:PRH654925 QBD654924:QBD654925 QKZ654924:QKZ654925 QUV654924:QUV654925 RER654924:RER654925 RON654924:RON654925 RYJ654924:RYJ654925 SIF654924:SIF654925 SSB654924:SSB654925 TBX654924:TBX654925 TLT654924:TLT654925 TVP654924:TVP654925 UFL654924:UFL654925 UPH654924:UPH654925 UZD654924:UZD654925 VIZ654924:VIZ654925 VSV654924:VSV654925 WCR654924:WCR654925 WMN654924:WMN654925 WWJ654924:WWJ654925 AJ785996:AJ785997 JX720460:JX720461 TT720460:TT720461 ADP720460:ADP720461 ANL720460:ANL720461 AXH720460:AXH720461 BHD720460:BHD720461 BQZ720460:BQZ720461 CAV720460:CAV720461 CKR720460:CKR720461 CUN720460:CUN720461 DEJ720460:DEJ720461 DOF720460:DOF720461 DYB720460:DYB720461 EHX720460:EHX720461 ERT720460:ERT720461 FBP720460:FBP720461 FLL720460:FLL720461 FVH720460:FVH720461 GFD720460:GFD720461 GOZ720460:GOZ720461 GYV720460:GYV720461 HIR720460:HIR720461 HSN720460:HSN720461 ICJ720460:ICJ720461 IMF720460:IMF720461 IWB720460:IWB720461 JFX720460:JFX720461 JPT720460:JPT720461 JZP720460:JZP720461 KJL720460:KJL720461 KTH720460:KTH720461 LDD720460:LDD720461 LMZ720460:LMZ720461 LWV720460:LWV720461 MGR720460:MGR720461 MQN720460:MQN720461 NAJ720460:NAJ720461 NKF720460:NKF720461 NUB720460:NUB720461 ODX720460:ODX720461 ONT720460:ONT720461 OXP720460:OXP720461 PHL720460:PHL720461 PRH720460:PRH720461 QBD720460:QBD720461 QKZ720460:QKZ720461 QUV720460:QUV720461 RER720460:RER720461 RON720460:RON720461 RYJ720460:RYJ720461 SIF720460:SIF720461 SSB720460:SSB720461 TBX720460:TBX720461 TLT720460:TLT720461 TVP720460:TVP720461 UFL720460:UFL720461 UPH720460:UPH720461 UZD720460:UZD720461 VIZ720460:VIZ720461 VSV720460:VSV720461 WCR720460:WCR720461 WMN720460:WMN720461 WWJ720460:WWJ720461 AJ851532:AJ851533 JX785996:JX785997 TT785996:TT785997 ADP785996:ADP785997 ANL785996:ANL785997 AXH785996:AXH785997 BHD785996:BHD785997 BQZ785996:BQZ785997 CAV785996:CAV785997 CKR785996:CKR785997 CUN785996:CUN785997 DEJ785996:DEJ785997 DOF785996:DOF785997 DYB785996:DYB785997 EHX785996:EHX785997 ERT785996:ERT785997 FBP785996:FBP785997 FLL785996:FLL785997 FVH785996:FVH785997 GFD785996:GFD785997 GOZ785996:GOZ785997 GYV785996:GYV785997 HIR785996:HIR785997 HSN785996:HSN785997 ICJ785996:ICJ785997 IMF785996:IMF785997 IWB785996:IWB785997 JFX785996:JFX785997 JPT785996:JPT785997 JZP785996:JZP785997 KJL785996:KJL785997 KTH785996:KTH785997 LDD785996:LDD785997 LMZ785996:LMZ785997 LWV785996:LWV785997 MGR785996:MGR785997 MQN785996:MQN785997 NAJ785996:NAJ785997 NKF785996:NKF785997 NUB785996:NUB785997 ODX785996:ODX785997 ONT785996:ONT785997 OXP785996:OXP785997 PHL785996:PHL785997 PRH785996:PRH785997 QBD785996:QBD785997 QKZ785996:QKZ785997 QUV785996:QUV785997 RER785996:RER785997 RON785996:RON785997 RYJ785996:RYJ785997 SIF785996:SIF785997 SSB785996:SSB785997 TBX785996:TBX785997 TLT785996:TLT785997 TVP785996:TVP785997 UFL785996:UFL785997 UPH785996:UPH785997 UZD785996:UZD785997 VIZ785996:VIZ785997 VSV785996:VSV785997 WCR785996:WCR785997 WMN785996:WMN785997 WWJ785996:WWJ785997 AJ917068:AJ917069 JX851532:JX851533 TT851532:TT851533 ADP851532:ADP851533 ANL851532:ANL851533 AXH851532:AXH851533 BHD851532:BHD851533 BQZ851532:BQZ851533 CAV851532:CAV851533 CKR851532:CKR851533 CUN851532:CUN851533 DEJ851532:DEJ851533 DOF851532:DOF851533 DYB851532:DYB851533 EHX851532:EHX851533 ERT851532:ERT851533 FBP851532:FBP851533 FLL851532:FLL851533 FVH851532:FVH851533 GFD851532:GFD851533 GOZ851532:GOZ851533 GYV851532:GYV851533 HIR851532:HIR851533 HSN851532:HSN851533 ICJ851532:ICJ851533 IMF851532:IMF851533 IWB851532:IWB851533 JFX851532:JFX851533 JPT851532:JPT851533 JZP851532:JZP851533 KJL851532:KJL851533 KTH851532:KTH851533 LDD851532:LDD851533 LMZ851532:LMZ851533 LWV851532:LWV851533 MGR851532:MGR851533 MQN851532:MQN851533 NAJ851532:NAJ851533 NKF851532:NKF851533 NUB851532:NUB851533 ODX851532:ODX851533 ONT851532:ONT851533 OXP851532:OXP851533 PHL851532:PHL851533 PRH851532:PRH851533 QBD851532:QBD851533 QKZ851532:QKZ851533 QUV851532:QUV851533 RER851532:RER851533 RON851532:RON851533 RYJ851532:RYJ851533 SIF851532:SIF851533 SSB851532:SSB851533 TBX851532:TBX851533 TLT851532:TLT851533 TVP851532:TVP851533 UFL851532:UFL851533 UPH851532:UPH851533 UZD851532:UZD851533 VIZ851532:VIZ851533 VSV851532:VSV851533 WCR851532:WCR851533 WMN851532:WMN851533 WWJ851532:WWJ851533 AJ982604:AJ982605 JX917068:JX917069 TT917068:TT917069 ADP917068:ADP917069 ANL917068:ANL917069 AXH917068:AXH917069 BHD917068:BHD917069 BQZ917068:BQZ917069 CAV917068:CAV917069 CKR917068:CKR917069 CUN917068:CUN917069 DEJ917068:DEJ917069 DOF917068:DOF917069 DYB917068:DYB917069 EHX917068:EHX917069 ERT917068:ERT917069 FBP917068:FBP917069 FLL917068:FLL917069 FVH917068:FVH917069 GFD917068:GFD917069 GOZ917068:GOZ917069 GYV917068:GYV917069 HIR917068:HIR917069 HSN917068:HSN917069 ICJ917068:ICJ917069 IMF917068:IMF917069 IWB917068:IWB917069 JFX917068:JFX917069 JPT917068:JPT917069 JZP917068:JZP917069 KJL917068:KJL917069 KTH917068:KTH917069 LDD917068:LDD917069 LMZ917068:LMZ917069 LWV917068:LWV917069 MGR917068:MGR917069 MQN917068:MQN917069 NAJ917068:NAJ917069 NKF917068:NKF917069 NUB917068:NUB917069 ODX917068:ODX917069 ONT917068:ONT917069 OXP917068:OXP917069 PHL917068:PHL917069 PRH917068:PRH917069 QBD917068:QBD917069 QKZ917068:QKZ917069 QUV917068:QUV917069 RER917068:RER917069 RON917068:RON917069 RYJ917068:RYJ917069 SIF917068:SIF917069 SSB917068:SSB917069 TBX917068:TBX917069 TLT917068:TLT917069 TVP917068:TVP917069 UFL917068:UFL917069 UPH917068:UPH917069 UZD917068:UZD917069 VIZ917068:VIZ917069 VSV917068:VSV917069 WCR917068:WCR917069 WMN917068:WMN917069 WWJ917068:WWJ917069 AR851532:AR851533 JX982604:JX982605 TT982604:TT982605 ADP982604:ADP982605 ANL982604:ANL982605 AXH982604:AXH982605 BHD982604:BHD982605 BQZ982604:BQZ982605 CAV982604:CAV982605 CKR982604:CKR982605 CUN982604:CUN982605 DEJ982604:DEJ982605 DOF982604:DOF982605 DYB982604:DYB982605 EHX982604:EHX982605 ERT982604:ERT982605 FBP982604:FBP982605 FLL982604:FLL982605 FVH982604:FVH982605 GFD982604:GFD982605 GOZ982604:GOZ982605 GYV982604:GYV982605 HIR982604:HIR982605 HSN982604:HSN982605 ICJ982604:ICJ982605 IMF982604:IMF982605 IWB982604:IWB982605 JFX982604:JFX982605 JPT982604:JPT982605 JZP982604:JZP982605 KJL982604:KJL982605 KTH982604:KTH982605 LDD982604:LDD982605 LMZ982604:LMZ982605 LWV982604:LWV982605 MGR982604:MGR982605 MQN982604:MQN982605 NAJ982604:NAJ982605 NKF982604:NKF982605 NUB982604:NUB982605 ODX982604:ODX982605 ONT982604:ONT982605 OXP982604:OXP982605 PHL982604:PHL982605 PRH982604:PRH982605 QBD982604:QBD982605 QKZ982604:QKZ982605 QUV982604:QUV982605 RER982604:RER982605 RON982604:RON982605 RYJ982604:RYJ982605 SIF982604:SIF982605 SSB982604:SSB982605 TBX982604:TBX982605 TLT982604:TLT982605 TVP982604:TVP982605 UFL982604:UFL982605 UPH982604:UPH982605 UZD982604:UZD982605 VIZ982604:VIZ982605 VSV982604:VSV982605 WCR982604:WCR982605 WMN982604:WMN982605 WWJ982604:WWJ982605 AB65100:AB65101 KN917068:KN917069 UJ917068:UJ917069 AEF917068:AEF917069 AOB917068:AOB917069 AXX917068:AXX917069 BHT917068:BHT917069 BRP917068:BRP917069 CBL917068:CBL917069 CLH917068:CLH917069 CVD917068:CVD917069 DEZ917068:DEZ917069 DOV917068:DOV917069 DYR917068:DYR917069 EIN917068:EIN917069 ESJ917068:ESJ917069 FCF917068:FCF917069 FMB917068:FMB917069 FVX917068:FVX917069 GFT917068:GFT917069 GPP917068:GPP917069 GZL917068:GZL917069 HJH917068:HJH917069 HTD917068:HTD917069 ICZ917068:ICZ917069 IMV917068:IMV917069 IWR917068:IWR917069 JGN917068:JGN917069 JQJ917068:JQJ917069 KAF917068:KAF917069 KKB917068:KKB917069 KTX917068:KTX917069 LDT917068:LDT917069 LNP917068:LNP917069 LXL917068:LXL917069 MHH917068:MHH917069 MRD917068:MRD917069 NAZ917068:NAZ917069 NKV917068:NKV917069 NUR917068:NUR917069 OEN917068:OEN917069 OOJ917068:OOJ917069 OYF917068:OYF917069 PIB917068:PIB917069 PRX917068:PRX917069 QBT917068:QBT917069 QLP917068:QLP917069 QVL917068:QVL917069 RFH917068:RFH917069 RPD917068:RPD917069 RYZ917068:RYZ917069 SIV917068:SIV917069 SSR917068:SSR917069 TCN917068:TCN917069 TMJ917068:TMJ917069 TWF917068:TWF917069 UGB917068:UGB917069 UPX917068:UPX917069 UZT917068:UZT917069 VJP917068:VJP917069 VTL917068:VTL917069 WDH917068:WDH917069 WND917068:WND917069 WWZ917068:WWZ917069 AB130636:AB130637 KB65100:KB65101 TX65100:TX65101 ADT65100:ADT65101 ANP65100:ANP65101 AXL65100:AXL65101 BHH65100:BHH65101 BRD65100:BRD65101 CAZ65100:CAZ65101 CKV65100:CKV65101 CUR65100:CUR65101 DEN65100:DEN65101 DOJ65100:DOJ65101 DYF65100:DYF65101 EIB65100:EIB65101 ERX65100:ERX65101 FBT65100:FBT65101 FLP65100:FLP65101 FVL65100:FVL65101 GFH65100:GFH65101 GPD65100:GPD65101 GYZ65100:GYZ65101 HIV65100:HIV65101 HSR65100:HSR65101 ICN65100:ICN65101 IMJ65100:IMJ65101 IWF65100:IWF65101 JGB65100:JGB65101 JPX65100:JPX65101 JZT65100:JZT65101 KJP65100:KJP65101 KTL65100:KTL65101 LDH65100:LDH65101 LND65100:LND65101 LWZ65100:LWZ65101 MGV65100:MGV65101 MQR65100:MQR65101 NAN65100:NAN65101 NKJ65100:NKJ65101 NUF65100:NUF65101 OEB65100:OEB65101 ONX65100:ONX65101 OXT65100:OXT65101 PHP65100:PHP65101 PRL65100:PRL65101 QBH65100:QBH65101 QLD65100:QLD65101 QUZ65100:QUZ65101 REV65100:REV65101 ROR65100:ROR65101 RYN65100:RYN65101 SIJ65100:SIJ65101 SSF65100:SSF65101 TCB65100:TCB65101 TLX65100:TLX65101 TVT65100:TVT65101 UFP65100:UFP65101 UPL65100:UPL65101 UZH65100:UZH65101 VJD65100:VJD65101 VSZ65100:VSZ65101 WCV65100:WCV65101 WMR65100:WMR65101 WWN65100:WWN65101 AB196172:AB196173 KB130636:KB130637 TX130636:TX130637 ADT130636:ADT130637 ANP130636:ANP130637 AXL130636:AXL130637 BHH130636:BHH130637 BRD130636:BRD130637 CAZ130636:CAZ130637 CKV130636:CKV130637 CUR130636:CUR130637 DEN130636:DEN130637 DOJ130636:DOJ130637 DYF130636:DYF130637 EIB130636:EIB130637 ERX130636:ERX130637 FBT130636:FBT130637 FLP130636:FLP130637 FVL130636:FVL130637 GFH130636:GFH130637 GPD130636:GPD130637 GYZ130636:GYZ130637 HIV130636:HIV130637 HSR130636:HSR130637 ICN130636:ICN130637 IMJ130636:IMJ130637 IWF130636:IWF130637 JGB130636:JGB130637 JPX130636:JPX130637 JZT130636:JZT130637 KJP130636:KJP130637 KTL130636:KTL130637 LDH130636:LDH130637 LND130636:LND130637 LWZ130636:LWZ130637 MGV130636:MGV130637 MQR130636:MQR130637 NAN130636:NAN130637 NKJ130636:NKJ130637 NUF130636:NUF130637 OEB130636:OEB130637 ONX130636:ONX130637 OXT130636:OXT130637 PHP130636:PHP130637 PRL130636:PRL130637 QBH130636:QBH130637 QLD130636:QLD130637 QUZ130636:QUZ130637 REV130636:REV130637 ROR130636:ROR130637 RYN130636:RYN130637 SIJ130636:SIJ130637 SSF130636:SSF130637 TCB130636:TCB130637 TLX130636:TLX130637 TVT130636:TVT130637 UFP130636:UFP130637 UPL130636:UPL130637 UZH130636:UZH130637 VJD130636:VJD130637 VSZ130636:VSZ130637 WCV130636:WCV130637 WMR130636:WMR130637 WWN130636:WWN130637 AB261708:AB261709 KB196172:KB196173 TX196172:TX196173 ADT196172:ADT196173 ANP196172:ANP196173 AXL196172:AXL196173 BHH196172:BHH196173 BRD196172:BRD196173 CAZ196172:CAZ196173 CKV196172:CKV196173 CUR196172:CUR196173 DEN196172:DEN196173 DOJ196172:DOJ196173 DYF196172:DYF196173 EIB196172:EIB196173 ERX196172:ERX196173 FBT196172:FBT196173 FLP196172:FLP196173 FVL196172:FVL196173 GFH196172:GFH196173 GPD196172:GPD196173 GYZ196172:GYZ196173 HIV196172:HIV196173 HSR196172:HSR196173 ICN196172:ICN196173 IMJ196172:IMJ196173 IWF196172:IWF196173 JGB196172:JGB196173 JPX196172:JPX196173 JZT196172:JZT196173 KJP196172:KJP196173 KTL196172:KTL196173 LDH196172:LDH196173 LND196172:LND196173 LWZ196172:LWZ196173 MGV196172:MGV196173 MQR196172:MQR196173 NAN196172:NAN196173 NKJ196172:NKJ196173 NUF196172:NUF196173 OEB196172:OEB196173 ONX196172:ONX196173 OXT196172:OXT196173 PHP196172:PHP196173 PRL196172:PRL196173 QBH196172:QBH196173 QLD196172:QLD196173 QUZ196172:QUZ196173 REV196172:REV196173 ROR196172:ROR196173 RYN196172:RYN196173 SIJ196172:SIJ196173 SSF196172:SSF196173 TCB196172:TCB196173 TLX196172:TLX196173 TVT196172:TVT196173 UFP196172:UFP196173 UPL196172:UPL196173 UZH196172:UZH196173 VJD196172:VJD196173 VSZ196172:VSZ196173 WCV196172:WCV196173 WMR196172:WMR196173 WWN196172:WWN196173 AB327244:AB327245 KB261708:KB261709 TX261708:TX261709 ADT261708:ADT261709 ANP261708:ANP261709 AXL261708:AXL261709 BHH261708:BHH261709 BRD261708:BRD261709 CAZ261708:CAZ261709 CKV261708:CKV261709 CUR261708:CUR261709 DEN261708:DEN261709 DOJ261708:DOJ261709 DYF261708:DYF261709 EIB261708:EIB261709 ERX261708:ERX261709 FBT261708:FBT261709 FLP261708:FLP261709 FVL261708:FVL261709 GFH261708:GFH261709 GPD261708:GPD261709 GYZ261708:GYZ261709 HIV261708:HIV261709 HSR261708:HSR261709 ICN261708:ICN261709 IMJ261708:IMJ261709 IWF261708:IWF261709 JGB261708:JGB261709 JPX261708:JPX261709 JZT261708:JZT261709 KJP261708:KJP261709 KTL261708:KTL261709 LDH261708:LDH261709 LND261708:LND261709 LWZ261708:LWZ261709 MGV261708:MGV261709 MQR261708:MQR261709 NAN261708:NAN261709 NKJ261708:NKJ261709 NUF261708:NUF261709 OEB261708:OEB261709 ONX261708:ONX261709 OXT261708:OXT261709 PHP261708:PHP261709 PRL261708:PRL261709 QBH261708:QBH261709 QLD261708:QLD261709 QUZ261708:QUZ261709 REV261708:REV261709 ROR261708:ROR261709 RYN261708:RYN261709 SIJ261708:SIJ261709 SSF261708:SSF261709 TCB261708:TCB261709 TLX261708:TLX261709 TVT261708:TVT261709 UFP261708:UFP261709 UPL261708:UPL261709 UZH261708:UZH261709 VJD261708:VJD261709 VSZ261708:VSZ261709 WCV261708:WCV261709 WMR261708:WMR261709 WWN261708:WWN261709 AB392780:AB392781 KB327244:KB327245 TX327244:TX327245 ADT327244:ADT327245 ANP327244:ANP327245 AXL327244:AXL327245 BHH327244:BHH327245 BRD327244:BRD327245 CAZ327244:CAZ327245 CKV327244:CKV327245 CUR327244:CUR327245 DEN327244:DEN327245 DOJ327244:DOJ327245 DYF327244:DYF327245 EIB327244:EIB327245 ERX327244:ERX327245 FBT327244:FBT327245 FLP327244:FLP327245 FVL327244:FVL327245 GFH327244:GFH327245 GPD327244:GPD327245 GYZ327244:GYZ327245 HIV327244:HIV327245 HSR327244:HSR327245 ICN327244:ICN327245 IMJ327244:IMJ327245 IWF327244:IWF327245 JGB327244:JGB327245 JPX327244:JPX327245 JZT327244:JZT327245 KJP327244:KJP327245 KTL327244:KTL327245 LDH327244:LDH327245 LND327244:LND327245 LWZ327244:LWZ327245 MGV327244:MGV327245 MQR327244:MQR327245 NAN327244:NAN327245 NKJ327244:NKJ327245 NUF327244:NUF327245 OEB327244:OEB327245 ONX327244:ONX327245 OXT327244:OXT327245 PHP327244:PHP327245 PRL327244:PRL327245 QBH327244:QBH327245 QLD327244:QLD327245 QUZ327244:QUZ327245 REV327244:REV327245 ROR327244:ROR327245 RYN327244:RYN327245 SIJ327244:SIJ327245 SSF327244:SSF327245 TCB327244:TCB327245 TLX327244:TLX327245 TVT327244:TVT327245 UFP327244:UFP327245 UPL327244:UPL327245 UZH327244:UZH327245 VJD327244:VJD327245 VSZ327244:VSZ327245 WCV327244:WCV327245 WMR327244:WMR327245 WWN327244:WWN327245 AB458316:AB458317 KB392780:KB392781 TX392780:TX392781 ADT392780:ADT392781 ANP392780:ANP392781 AXL392780:AXL392781 BHH392780:BHH392781 BRD392780:BRD392781 CAZ392780:CAZ392781 CKV392780:CKV392781 CUR392780:CUR392781 DEN392780:DEN392781 DOJ392780:DOJ392781 DYF392780:DYF392781 EIB392780:EIB392781 ERX392780:ERX392781 FBT392780:FBT392781 FLP392780:FLP392781 FVL392780:FVL392781 GFH392780:GFH392781 GPD392780:GPD392781 GYZ392780:GYZ392781 HIV392780:HIV392781 HSR392780:HSR392781 ICN392780:ICN392781 IMJ392780:IMJ392781 IWF392780:IWF392781 JGB392780:JGB392781 JPX392780:JPX392781 JZT392780:JZT392781 KJP392780:KJP392781 KTL392780:KTL392781 LDH392780:LDH392781 LND392780:LND392781 LWZ392780:LWZ392781 MGV392780:MGV392781 MQR392780:MQR392781 NAN392780:NAN392781 NKJ392780:NKJ392781 NUF392780:NUF392781 OEB392780:OEB392781 ONX392780:ONX392781 OXT392780:OXT392781 PHP392780:PHP392781 PRL392780:PRL392781 QBH392780:QBH392781 QLD392780:QLD392781 QUZ392780:QUZ392781 REV392780:REV392781 ROR392780:ROR392781 RYN392780:RYN392781 SIJ392780:SIJ392781 SSF392780:SSF392781 TCB392780:TCB392781 TLX392780:TLX392781 TVT392780:TVT392781 UFP392780:UFP392781 UPL392780:UPL392781 UZH392780:UZH392781 VJD392780:VJD392781 VSZ392780:VSZ392781 WCV392780:WCV392781 WMR392780:WMR392781 WWN392780:WWN392781 AB523852:AB523853 KB458316:KB458317 TX458316:TX458317 ADT458316:ADT458317 ANP458316:ANP458317 AXL458316:AXL458317 BHH458316:BHH458317 BRD458316:BRD458317 CAZ458316:CAZ458317 CKV458316:CKV458317 CUR458316:CUR458317 DEN458316:DEN458317 DOJ458316:DOJ458317 DYF458316:DYF458317 EIB458316:EIB458317 ERX458316:ERX458317 FBT458316:FBT458317 FLP458316:FLP458317 FVL458316:FVL458317 GFH458316:GFH458317 GPD458316:GPD458317 GYZ458316:GYZ458317 HIV458316:HIV458317 HSR458316:HSR458317 ICN458316:ICN458317 IMJ458316:IMJ458317 IWF458316:IWF458317 JGB458316:JGB458317 JPX458316:JPX458317 JZT458316:JZT458317 KJP458316:KJP458317 KTL458316:KTL458317 LDH458316:LDH458317 LND458316:LND458317 LWZ458316:LWZ458317 MGV458316:MGV458317 MQR458316:MQR458317 NAN458316:NAN458317 NKJ458316:NKJ458317 NUF458316:NUF458317 OEB458316:OEB458317 ONX458316:ONX458317 OXT458316:OXT458317 PHP458316:PHP458317 PRL458316:PRL458317 QBH458316:QBH458317 QLD458316:QLD458317 QUZ458316:QUZ458317 REV458316:REV458317 ROR458316:ROR458317 RYN458316:RYN458317 SIJ458316:SIJ458317 SSF458316:SSF458317 TCB458316:TCB458317 TLX458316:TLX458317 TVT458316:TVT458317 UFP458316:UFP458317 UPL458316:UPL458317 UZH458316:UZH458317 VJD458316:VJD458317 VSZ458316:VSZ458317 WCV458316:WCV458317 WMR458316:WMR458317 WWN458316:WWN458317 AB589388:AB589389 KB523852:KB523853 TX523852:TX523853 ADT523852:ADT523853 ANP523852:ANP523853 AXL523852:AXL523853 BHH523852:BHH523853 BRD523852:BRD523853 CAZ523852:CAZ523853 CKV523852:CKV523853 CUR523852:CUR523853 DEN523852:DEN523853 DOJ523852:DOJ523853 DYF523852:DYF523853 EIB523852:EIB523853 ERX523852:ERX523853 FBT523852:FBT523853 FLP523852:FLP523853 FVL523852:FVL523853 GFH523852:GFH523853 GPD523852:GPD523853 GYZ523852:GYZ523853 HIV523852:HIV523853 HSR523852:HSR523853 ICN523852:ICN523853 IMJ523852:IMJ523853 IWF523852:IWF523853 JGB523852:JGB523853 JPX523852:JPX523853 JZT523852:JZT523853 KJP523852:KJP523853 KTL523852:KTL523853 LDH523852:LDH523853 LND523852:LND523853 LWZ523852:LWZ523853 MGV523852:MGV523853 MQR523852:MQR523853 NAN523852:NAN523853 NKJ523852:NKJ523853 NUF523852:NUF523853 OEB523852:OEB523853 ONX523852:ONX523853 OXT523852:OXT523853 PHP523852:PHP523853 PRL523852:PRL523853 QBH523852:QBH523853 QLD523852:QLD523853 QUZ523852:QUZ523853 REV523852:REV523853 ROR523852:ROR523853 RYN523852:RYN523853 SIJ523852:SIJ523853 SSF523852:SSF523853 TCB523852:TCB523853 TLX523852:TLX523853 TVT523852:TVT523853 UFP523852:UFP523853 UPL523852:UPL523853 UZH523852:UZH523853 VJD523852:VJD523853 VSZ523852:VSZ523853 WCV523852:WCV523853 WMR523852:WMR523853 WWN523852:WWN523853 AB654924:AB654925 KB589388:KB589389 TX589388:TX589389 ADT589388:ADT589389 ANP589388:ANP589389 AXL589388:AXL589389 BHH589388:BHH589389 BRD589388:BRD589389 CAZ589388:CAZ589389 CKV589388:CKV589389 CUR589388:CUR589389 DEN589388:DEN589389 DOJ589388:DOJ589389 DYF589388:DYF589389 EIB589388:EIB589389 ERX589388:ERX589389 FBT589388:FBT589389 FLP589388:FLP589389 FVL589388:FVL589389 GFH589388:GFH589389 GPD589388:GPD589389 GYZ589388:GYZ589389 HIV589388:HIV589389 HSR589388:HSR589389 ICN589388:ICN589389 IMJ589388:IMJ589389 IWF589388:IWF589389 JGB589388:JGB589389 JPX589388:JPX589389 JZT589388:JZT589389 KJP589388:KJP589389 KTL589388:KTL589389 LDH589388:LDH589389 LND589388:LND589389 LWZ589388:LWZ589389 MGV589388:MGV589389 MQR589388:MQR589389 NAN589388:NAN589389 NKJ589388:NKJ589389 NUF589388:NUF589389 OEB589388:OEB589389 ONX589388:ONX589389 OXT589388:OXT589389 PHP589388:PHP589389 PRL589388:PRL589389 QBH589388:QBH589389 QLD589388:QLD589389 QUZ589388:QUZ589389 REV589388:REV589389 ROR589388:ROR589389 RYN589388:RYN589389 SIJ589388:SIJ589389 SSF589388:SSF589389 TCB589388:TCB589389 TLX589388:TLX589389 TVT589388:TVT589389 UFP589388:UFP589389 UPL589388:UPL589389 UZH589388:UZH589389 VJD589388:VJD589389 VSZ589388:VSZ589389 WCV589388:WCV589389 WMR589388:WMR589389 WWN589388:WWN589389 AB720460:AB720461 KB654924:KB654925 TX654924:TX654925 ADT654924:ADT654925 ANP654924:ANP654925 AXL654924:AXL654925 BHH654924:BHH654925 BRD654924:BRD654925 CAZ654924:CAZ654925 CKV654924:CKV654925 CUR654924:CUR654925 DEN654924:DEN654925 DOJ654924:DOJ654925 DYF654924:DYF654925 EIB654924:EIB654925 ERX654924:ERX654925 FBT654924:FBT654925 FLP654924:FLP654925 FVL654924:FVL654925 GFH654924:GFH654925 GPD654924:GPD654925 GYZ654924:GYZ654925 HIV654924:HIV654925 HSR654924:HSR654925 ICN654924:ICN654925 IMJ654924:IMJ654925 IWF654924:IWF654925 JGB654924:JGB654925 JPX654924:JPX654925 JZT654924:JZT654925 KJP654924:KJP654925 KTL654924:KTL654925 LDH654924:LDH654925 LND654924:LND654925 LWZ654924:LWZ654925 MGV654924:MGV654925 MQR654924:MQR654925 NAN654924:NAN654925 NKJ654924:NKJ654925 NUF654924:NUF654925 OEB654924:OEB654925 ONX654924:ONX654925 OXT654924:OXT654925 PHP654924:PHP654925 PRL654924:PRL654925 QBH654924:QBH654925 QLD654924:QLD654925 QUZ654924:QUZ654925 REV654924:REV654925 ROR654924:ROR654925 RYN654924:RYN654925 SIJ654924:SIJ654925 SSF654924:SSF654925 TCB654924:TCB654925 TLX654924:TLX654925 TVT654924:TVT654925 UFP654924:UFP654925 UPL654924:UPL654925 UZH654924:UZH654925 VJD654924:VJD654925 VSZ654924:VSZ654925 WCV654924:WCV654925 WMR654924:WMR654925 WWN654924:WWN654925 AB785996:AB785997 KB720460:KB720461 TX720460:TX720461 ADT720460:ADT720461 ANP720460:ANP720461 AXL720460:AXL720461 BHH720460:BHH720461 BRD720460:BRD720461 CAZ720460:CAZ720461 CKV720460:CKV720461 CUR720460:CUR720461 DEN720460:DEN720461 DOJ720460:DOJ720461 DYF720460:DYF720461 EIB720460:EIB720461 ERX720460:ERX720461 FBT720460:FBT720461 FLP720460:FLP720461 FVL720460:FVL720461 GFH720460:GFH720461 GPD720460:GPD720461 GYZ720460:GYZ720461 HIV720460:HIV720461 HSR720460:HSR720461 ICN720460:ICN720461 IMJ720460:IMJ720461 IWF720460:IWF720461 JGB720460:JGB720461 JPX720460:JPX720461 JZT720460:JZT720461 KJP720460:KJP720461 KTL720460:KTL720461 LDH720460:LDH720461 LND720460:LND720461 LWZ720460:LWZ720461 MGV720460:MGV720461 MQR720460:MQR720461 NAN720460:NAN720461 NKJ720460:NKJ720461 NUF720460:NUF720461 OEB720460:OEB720461 ONX720460:ONX720461 OXT720460:OXT720461 PHP720460:PHP720461 PRL720460:PRL720461 QBH720460:QBH720461 QLD720460:QLD720461 QUZ720460:QUZ720461 REV720460:REV720461 ROR720460:ROR720461 RYN720460:RYN720461 SIJ720460:SIJ720461 SSF720460:SSF720461 TCB720460:TCB720461 TLX720460:TLX720461 TVT720460:TVT720461 UFP720460:UFP720461 UPL720460:UPL720461 UZH720460:UZH720461 VJD720460:VJD720461 VSZ720460:VSZ720461 WCV720460:WCV720461 WMR720460:WMR720461 WWN720460:WWN720461 AB851532:AB851533 KB785996:KB785997 TX785996:TX785997 ADT785996:ADT785997 ANP785996:ANP785997 AXL785996:AXL785997 BHH785996:BHH785997 BRD785996:BRD785997 CAZ785996:CAZ785997 CKV785996:CKV785997 CUR785996:CUR785997 DEN785996:DEN785997 DOJ785996:DOJ785997 DYF785996:DYF785997 EIB785996:EIB785997 ERX785996:ERX785997 FBT785996:FBT785997 FLP785996:FLP785997 FVL785996:FVL785997 GFH785996:GFH785997 GPD785996:GPD785997 GYZ785996:GYZ785997 HIV785996:HIV785997 HSR785996:HSR785997 ICN785996:ICN785997 IMJ785996:IMJ785997 IWF785996:IWF785997 JGB785996:JGB785997 JPX785996:JPX785997 JZT785996:JZT785997 KJP785996:KJP785997 KTL785996:KTL785997 LDH785996:LDH785997 LND785996:LND785997 LWZ785996:LWZ785997 MGV785996:MGV785997 MQR785996:MQR785997 NAN785996:NAN785997 NKJ785996:NKJ785997 NUF785996:NUF785997 OEB785996:OEB785997 ONX785996:ONX785997 OXT785996:OXT785997 PHP785996:PHP785997 PRL785996:PRL785997 QBH785996:QBH785997 QLD785996:QLD785997 QUZ785996:QUZ785997 REV785996:REV785997 ROR785996:ROR785997 RYN785996:RYN785997 SIJ785996:SIJ785997 SSF785996:SSF785997 TCB785996:TCB785997 TLX785996:TLX785997 TVT785996:TVT785997 UFP785996:UFP785997 UPL785996:UPL785997 UZH785996:UZH785997 VJD785996:VJD785997 VSZ785996:VSZ785997 WCV785996:WCV785997 WMR785996:WMR785997 WWN785996:WWN785997 AB917068:AB917069 KB851532:KB851533 TX851532:TX851533 ADT851532:ADT851533 ANP851532:ANP851533 AXL851532:AXL851533 BHH851532:BHH851533 BRD851532:BRD851533 CAZ851532:CAZ851533 CKV851532:CKV851533 CUR851532:CUR851533 DEN851532:DEN851533 DOJ851532:DOJ851533 DYF851532:DYF851533 EIB851532:EIB851533 ERX851532:ERX851533 FBT851532:FBT851533 FLP851532:FLP851533 FVL851532:FVL851533 GFH851532:GFH851533 GPD851532:GPD851533 GYZ851532:GYZ851533 HIV851532:HIV851533 HSR851532:HSR851533 ICN851532:ICN851533 IMJ851532:IMJ851533 IWF851532:IWF851533 JGB851532:JGB851533 JPX851532:JPX851533 JZT851532:JZT851533 KJP851532:KJP851533 KTL851532:KTL851533 LDH851532:LDH851533 LND851532:LND851533 LWZ851532:LWZ851533 MGV851532:MGV851533 MQR851532:MQR851533 NAN851532:NAN851533 NKJ851532:NKJ851533 NUF851532:NUF851533 OEB851532:OEB851533 ONX851532:ONX851533 OXT851532:OXT851533 PHP851532:PHP851533 PRL851532:PRL851533 QBH851532:QBH851533 QLD851532:QLD851533 QUZ851532:QUZ851533 REV851532:REV851533 ROR851532:ROR851533 RYN851532:RYN851533 SIJ851532:SIJ851533 SSF851532:SSF851533 TCB851532:TCB851533 TLX851532:TLX851533 TVT851532:TVT851533 UFP851532:UFP851533 UPL851532:UPL851533 UZH851532:UZH851533 VJD851532:VJD851533 VSZ851532:VSZ851533 WCV851532:WCV851533 WMR851532:WMR851533 WWN851532:WWN851533 AB982604:AB982605 KB917068:KB917069 TX917068:TX917069 ADT917068:ADT917069 ANP917068:ANP917069 AXL917068:AXL917069 BHH917068:BHH917069 BRD917068:BRD917069 CAZ917068:CAZ917069 CKV917068:CKV917069 CUR917068:CUR917069 DEN917068:DEN917069 DOJ917068:DOJ917069 DYF917068:DYF917069 EIB917068:EIB917069 ERX917068:ERX917069 FBT917068:FBT917069 FLP917068:FLP917069 FVL917068:FVL917069 GFH917068:GFH917069 GPD917068:GPD917069 GYZ917068:GYZ917069 HIV917068:HIV917069 HSR917068:HSR917069 ICN917068:ICN917069 IMJ917068:IMJ917069 IWF917068:IWF917069 JGB917068:JGB917069 JPX917068:JPX917069 JZT917068:JZT917069 KJP917068:KJP917069 KTL917068:KTL917069 LDH917068:LDH917069 LND917068:LND917069 LWZ917068:LWZ917069 MGV917068:MGV917069 MQR917068:MQR917069 NAN917068:NAN917069 NKJ917068:NKJ917069 NUF917068:NUF917069 OEB917068:OEB917069 ONX917068:ONX917069 OXT917068:OXT917069 PHP917068:PHP917069 PRL917068:PRL917069 QBH917068:QBH917069 QLD917068:QLD917069 QUZ917068:QUZ917069 REV917068:REV917069 ROR917068:ROR917069 RYN917068:RYN917069 SIJ917068:SIJ917069 SSF917068:SSF917069 TCB917068:TCB917069 TLX917068:TLX917069 TVT917068:TVT917069 UFP917068:UFP917069 UPL917068:UPL917069 UZH917068:UZH917069 VJD917068:VJD917069 VSZ917068:VSZ917069 WCV917068:WCV917069 WMR917068:WMR917069 WWN917068:WWN917069 AR917068:AR917069 KB982604:KB982605 TX982604:TX982605 ADT982604:ADT982605 ANP982604:ANP982605 AXL982604:AXL982605 BHH982604:BHH982605 BRD982604:BRD982605 CAZ982604:CAZ982605 CKV982604:CKV982605 CUR982604:CUR982605 DEN982604:DEN982605 DOJ982604:DOJ982605 DYF982604:DYF982605 EIB982604:EIB982605 ERX982604:ERX982605 FBT982604:FBT982605 FLP982604:FLP982605 FVL982604:FVL982605 GFH982604:GFH982605 GPD982604:GPD982605 GYZ982604:GYZ982605 HIV982604:HIV982605 HSR982604:HSR982605 ICN982604:ICN982605 IMJ982604:IMJ982605 IWF982604:IWF982605 JGB982604:JGB982605 JPX982604:JPX982605 JZT982604:JZT982605 KJP982604:KJP982605 KTL982604:KTL982605 LDH982604:LDH982605 LND982604:LND982605 LWZ982604:LWZ982605 MGV982604:MGV982605 MQR982604:MQR982605 NAN982604:NAN982605 NKJ982604:NKJ982605 NUF982604:NUF982605 OEB982604:OEB982605 ONX982604:ONX982605 OXT982604:OXT982605 PHP982604:PHP982605 PRL982604:PRL982605 QBH982604:QBH982605 QLD982604:QLD982605 QUZ982604:QUZ982605 REV982604:REV982605 ROR982604:ROR982605 RYN982604:RYN982605 SIJ982604:SIJ982605 SSF982604:SSF982605 TCB982604:TCB982605 TLX982604:TLX982605 TVT982604:TVT982605 UFP982604:UFP982605 UPL982604:UPL982605 UZH982604:UZH982605 VJD982604:VJD982605 VSZ982604:VSZ982605 WCV982604:WCV982605 WMR982604:WMR982605 WWN982604:WWN982605 AF65100:AF65101 KN982604:KN982605 UJ982604:UJ982605 AEF982604:AEF982605 AOB982604:AOB982605 AXX982604:AXX982605 BHT982604:BHT982605 BRP982604:BRP982605 CBL982604:CBL982605 CLH982604:CLH982605 CVD982604:CVD982605 DEZ982604:DEZ982605 DOV982604:DOV982605 DYR982604:DYR982605 EIN982604:EIN982605 ESJ982604:ESJ982605 FCF982604:FCF982605 FMB982604:FMB982605 FVX982604:FVX982605 GFT982604:GFT982605 GPP982604:GPP982605 GZL982604:GZL982605 HJH982604:HJH982605 HTD982604:HTD982605 ICZ982604:ICZ982605 IMV982604:IMV982605 IWR982604:IWR982605 JGN982604:JGN982605 JQJ982604:JQJ982605 KAF982604:KAF982605 KKB982604:KKB982605 KTX982604:KTX982605 LDT982604:LDT982605 LNP982604:LNP982605 LXL982604:LXL982605 MHH982604:MHH982605 MRD982604:MRD982605 NAZ982604:NAZ982605 NKV982604:NKV982605 NUR982604:NUR982605 OEN982604:OEN982605 OOJ982604:OOJ982605 OYF982604:OYF982605 PIB982604:PIB982605 PRX982604:PRX982605 QBT982604:QBT982605 QLP982604:QLP982605 QVL982604:QVL982605 RFH982604:RFH982605 RPD982604:RPD982605 RYZ982604:RYZ982605 SIV982604:SIV982605 SSR982604:SSR982605 TCN982604:TCN982605 TMJ982604:TMJ982605 TWF982604:TWF982605 UGB982604:UGB982605 UPX982604:UPX982605 UZT982604:UZT982605 VJP982604:VJP982605 VTL982604:VTL982605 WDH982604:WDH982605 WND982604:WND982605 WWZ982604:WWZ982605 AF130636:AF130637 KN65100:KN65101 UJ65100:UJ65101 AEF65100:AEF65101 AOB65100:AOB65101 AXX65100:AXX65101 BHT65100:BHT65101 BRP65100:BRP65101 CBL65100:CBL65101 CLH65100:CLH65101 CVD65100:CVD65101 DEZ65100:DEZ65101 DOV65100:DOV65101 DYR65100:DYR65101 EIN65100:EIN65101 ESJ65100:ESJ65101 FCF65100:FCF65101 FMB65100:FMB65101 FVX65100:FVX65101 GFT65100:GFT65101 GPP65100:GPP65101 GZL65100:GZL65101 HJH65100:HJH65101 HTD65100:HTD65101 ICZ65100:ICZ65101 IMV65100:IMV65101 IWR65100:IWR65101 JGN65100:JGN65101 JQJ65100:JQJ65101 KAF65100:KAF65101 KKB65100:KKB65101 KTX65100:KTX65101 LDT65100:LDT65101 LNP65100:LNP65101 LXL65100:LXL65101 MHH65100:MHH65101 MRD65100:MRD65101 NAZ65100:NAZ65101 NKV65100:NKV65101 NUR65100:NUR65101 OEN65100:OEN65101 OOJ65100:OOJ65101 OYF65100:OYF65101 PIB65100:PIB65101 PRX65100:PRX65101 QBT65100:QBT65101 QLP65100:QLP65101 QVL65100:QVL65101 RFH65100:RFH65101 RPD65100:RPD65101 RYZ65100:RYZ65101 SIV65100:SIV65101 SSR65100:SSR65101 TCN65100:TCN65101 TMJ65100:TMJ65101 TWF65100:TWF65101 UGB65100:UGB65101 UPX65100:UPX65101 UZT65100:UZT65101 VJP65100:VJP65101 VTL65100:VTL65101 WDH65100:WDH65101 WND65100:WND65101 WWZ65100:WWZ65101 AF196172:AF196173 KN130636:KN130637 UJ130636:UJ130637 AEF130636:AEF130637 AOB130636:AOB130637 AXX130636:AXX130637 BHT130636:BHT130637 BRP130636:BRP130637 CBL130636:CBL130637 CLH130636:CLH130637 CVD130636:CVD130637 DEZ130636:DEZ130637 DOV130636:DOV130637 DYR130636:DYR130637 EIN130636:EIN130637 ESJ130636:ESJ130637 FCF130636:FCF130637 FMB130636:FMB130637 FVX130636:FVX130637 GFT130636:GFT130637 GPP130636:GPP130637 GZL130636:GZL130637 HJH130636:HJH130637 HTD130636:HTD130637 ICZ130636:ICZ130637 IMV130636:IMV130637 IWR130636:IWR130637 JGN130636:JGN130637 JQJ130636:JQJ130637 KAF130636:KAF130637 KKB130636:KKB130637 KTX130636:KTX130637 LDT130636:LDT130637 LNP130636:LNP130637 LXL130636:LXL130637 MHH130636:MHH130637 MRD130636:MRD130637 NAZ130636:NAZ130637 NKV130636:NKV130637 NUR130636:NUR130637 OEN130636:OEN130637 OOJ130636:OOJ130637 OYF130636:OYF130637 PIB130636:PIB130637 PRX130636:PRX130637 QBT130636:QBT130637 QLP130636:QLP130637 QVL130636:QVL130637 RFH130636:RFH130637 RPD130636:RPD130637 RYZ130636:RYZ130637 SIV130636:SIV130637 SSR130636:SSR130637 TCN130636:TCN130637 TMJ130636:TMJ130637 TWF130636:TWF130637 UGB130636:UGB130637 UPX130636:UPX130637 UZT130636:UZT130637 VJP130636:VJP130637 VTL130636:VTL130637 WDH130636:WDH130637 WND130636:WND130637 WWZ130636:WWZ130637 AF261708:AF261709 KN196172:KN196173 UJ196172:UJ196173 AEF196172:AEF196173 AOB196172:AOB196173 AXX196172:AXX196173 BHT196172:BHT196173 BRP196172:BRP196173 CBL196172:CBL196173 CLH196172:CLH196173 CVD196172:CVD196173 DEZ196172:DEZ196173 DOV196172:DOV196173 DYR196172:DYR196173 EIN196172:EIN196173 ESJ196172:ESJ196173 FCF196172:FCF196173 FMB196172:FMB196173 FVX196172:FVX196173 GFT196172:GFT196173 GPP196172:GPP196173 GZL196172:GZL196173 HJH196172:HJH196173 HTD196172:HTD196173 ICZ196172:ICZ196173 IMV196172:IMV196173 IWR196172:IWR196173 JGN196172:JGN196173 JQJ196172:JQJ196173 KAF196172:KAF196173 KKB196172:KKB196173 KTX196172:KTX196173 LDT196172:LDT196173 LNP196172:LNP196173 LXL196172:LXL196173 MHH196172:MHH196173 MRD196172:MRD196173 NAZ196172:NAZ196173 NKV196172:NKV196173 NUR196172:NUR196173 OEN196172:OEN196173 OOJ196172:OOJ196173 OYF196172:OYF196173 PIB196172:PIB196173 PRX196172:PRX196173 QBT196172:QBT196173 QLP196172:QLP196173 QVL196172:QVL196173 RFH196172:RFH196173 RPD196172:RPD196173 RYZ196172:RYZ196173 SIV196172:SIV196173 SSR196172:SSR196173 TCN196172:TCN196173 TMJ196172:TMJ196173 TWF196172:TWF196173 UGB196172:UGB196173 UPX196172:UPX196173 UZT196172:UZT196173 VJP196172:VJP196173 VTL196172:VTL196173 WDH196172:WDH196173 WND196172:WND196173 WWZ196172:WWZ196173 AF327244:AF327245 KN261708:KN261709 UJ261708:UJ261709 AEF261708:AEF261709 AOB261708:AOB261709 AXX261708:AXX261709 BHT261708:BHT261709 BRP261708:BRP261709 CBL261708:CBL261709 CLH261708:CLH261709 CVD261708:CVD261709 DEZ261708:DEZ261709 DOV261708:DOV261709 DYR261708:DYR261709 EIN261708:EIN261709 ESJ261708:ESJ261709 FCF261708:FCF261709 FMB261708:FMB261709 FVX261708:FVX261709 GFT261708:GFT261709 GPP261708:GPP261709 GZL261708:GZL261709 HJH261708:HJH261709 HTD261708:HTD261709 ICZ261708:ICZ261709 IMV261708:IMV261709 IWR261708:IWR261709 JGN261708:JGN261709 JQJ261708:JQJ261709 KAF261708:KAF261709 KKB261708:KKB261709 KTX261708:KTX261709 LDT261708:LDT261709 LNP261708:LNP261709 LXL261708:LXL261709 MHH261708:MHH261709 MRD261708:MRD261709 NAZ261708:NAZ261709 NKV261708:NKV261709 NUR261708:NUR261709 OEN261708:OEN261709 OOJ261708:OOJ261709 OYF261708:OYF261709 PIB261708:PIB261709 PRX261708:PRX261709 QBT261708:QBT261709 QLP261708:QLP261709 QVL261708:QVL261709 RFH261708:RFH261709 RPD261708:RPD261709 RYZ261708:RYZ261709 SIV261708:SIV261709 SSR261708:SSR261709 TCN261708:TCN261709 TMJ261708:TMJ261709 TWF261708:TWF261709 UGB261708:UGB261709 UPX261708:UPX261709 UZT261708:UZT261709 VJP261708:VJP261709 VTL261708:VTL261709 WDH261708:WDH261709 WND261708:WND261709 WWZ261708:WWZ261709 AF392780:AF392781 KN327244:KN327245 UJ327244:UJ327245 AEF327244:AEF327245 AOB327244:AOB327245 AXX327244:AXX327245 BHT327244:BHT327245 BRP327244:BRP327245 CBL327244:CBL327245 CLH327244:CLH327245 CVD327244:CVD327245 DEZ327244:DEZ327245 DOV327244:DOV327245 DYR327244:DYR327245 EIN327244:EIN327245 ESJ327244:ESJ327245 FCF327244:FCF327245 FMB327244:FMB327245 FVX327244:FVX327245 GFT327244:GFT327245 GPP327244:GPP327245 GZL327244:GZL327245 HJH327244:HJH327245 HTD327244:HTD327245 ICZ327244:ICZ327245 IMV327244:IMV327245 IWR327244:IWR327245 JGN327244:JGN327245 JQJ327244:JQJ327245 KAF327244:KAF327245 KKB327244:KKB327245 KTX327244:KTX327245 LDT327244:LDT327245 LNP327244:LNP327245 LXL327244:LXL327245 MHH327244:MHH327245 MRD327244:MRD327245 NAZ327244:NAZ327245 NKV327244:NKV327245 NUR327244:NUR327245 OEN327244:OEN327245 OOJ327244:OOJ327245 OYF327244:OYF327245 PIB327244:PIB327245 PRX327244:PRX327245 QBT327244:QBT327245 QLP327244:QLP327245 QVL327244:QVL327245 RFH327244:RFH327245 RPD327244:RPD327245 RYZ327244:RYZ327245 SIV327244:SIV327245 SSR327244:SSR327245 TCN327244:TCN327245 TMJ327244:TMJ327245 TWF327244:TWF327245 UGB327244:UGB327245 UPX327244:UPX327245 UZT327244:UZT327245 VJP327244:VJP327245 VTL327244:VTL327245 WDH327244:WDH327245 WND327244:WND327245 WWZ327244:WWZ327245 AF458316:AF458317 KN392780:KN392781 UJ392780:UJ392781 AEF392780:AEF392781 AOB392780:AOB392781 AXX392780:AXX392781 BHT392780:BHT392781 BRP392780:BRP392781 CBL392780:CBL392781 CLH392780:CLH392781 CVD392780:CVD392781 DEZ392780:DEZ392781 DOV392780:DOV392781 DYR392780:DYR392781 EIN392780:EIN392781 ESJ392780:ESJ392781 FCF392780:FCF392781 FMB392780:FMB392781 FVX392780:FVX392781 GFT392780:GFT392781 GPP392780:GPP392781 GZL392780:GZL392781 HJH392780:HJH392781 HTD392780:HTD392781 ICZ392780:ICZ392781 IMV392780:IMV392781 IWR392780:IWR392781 JGN392780:JGN392781 JQJ392780:JQJ392781 KAF392780:KAF392781 KKB392780:KKB392781 KTX392780:KTX392781 LDT392780:LDT392781 LNP392780:LNP392781 LXL392780:LXL392781 MHH392780:MHH392781 MRD392780:MRD392781 NAZ392780:NAZ392781 NKV392780:NKV392781 NUR392780:NUR392781 OEN392780:OEN392781 OOJ392780:OOJ392781 OYF392780:OYF392781 PIB392780:PIB392781 PRX392780:PRX392781 QBT392780:QBT392781 QLP392780:QLP392781 QVL392780:QVL392781 RFH392780:RFH392781 RPD392780:RPD392781 RYZ392780:RYZ392781 SIV392780:SIV392781 SSR392780:SSR392781 TCN392780:TCN392781 TMJ392780:TMJ392781 TWF392780:TWF392781 UGB392780:UGB392781 UPX392780:UPX392781 UZT392780:UZT392781 VJP392780:VJP392781 VTL392780:VTL392781 WDH392780:WDH392781 WND392780:WND392781 WWZ392780:WWZ392781 AF523852:AF523853 KN458316:KN458317 UJ458316:UJ458317 AEF458316:AEF458317 AOB458316:AOB458317 AXX458316:AXX458317 BHT458316:BHT458317 BRP458316:BRP458317 CBL458316:CBL458317 CLH458316:CLH458317 CVD458316:CVD458317 DEZ458316:DEZ458317 DOV458316:DOV458317 DYR458316:DYR458317 EIN458316:EIN458317 ESJ458316:ESJ458317 FCF458316:FCF458317 FMB458316:FMB458317 FVX458316:FVX458317 GFT458316:GFT458317 GPP458316:GPP458317 GZL458316:GZL458317 HJH458316:HJH458317 HTD458316:HTD458317 ICZ458316:ICZ458317 IMV458316:IMV458317 IWR458316:IWR458317 JGN458316:JGN458317 JQJ458316:JQJ458317 KAF458316:KAF458317 KKB458316:KKB458317 KTX458316:KTX458317 LDT458316:LDT458317 LNP458316:LNP458317 LXL458316:LXL458317 MHH458316:MHH458317 MRD458316:MRD458317 NAZ458316:NAZ458317 NKV458316:NKV458317 NUR458316:NUR458317 OEN458316:OEN458317 OOJ458316:OOJ458317 OYF458316:OYF458317 PIB458316:PIB458317 PRX458316:PRX458317 QBT458316:QBT458317 QLP458316:QLP458317 QVL458316:QVL458317 RFH458316:RFH458317 RPD458316:RPD458317 RYZ458316:RYZ458317 SIV458316:SIV458317 SSR458316:SSR458317 TCN458316:TCN458317 TMJ458316:TMJ458317 TWF458316:TWF458317 UGB458316:UGB458317 UPX458316:UPX458317 UZT458316:UZT458317 VJP458316:VJP458317 VTL458316:VTL458317 WDH458316:WDH458317 WND458316:WND458317 WWZ458316:WWZ458317 AF589388:AF589389 KN523852:KN523853 UJ523852:UJ523853 AEF523852:AEF523853 AOB523852:AOB523853 AXX523852:AXX523853 BHT523852:BHT523853 BRP523852:BRP523853 CBL523852:CBL523853 CLH523852:CLH523853 CVD523852:CVD523853 DEZ523852:DEZ523853 DOV523852:DOV523853 DYR523852:DYR523853 EIN523852:EIN523853 ESJ523852:ESJ523853 FCF523852:FCF523853 FMB523852:FMB523853 FVX523852:FVX523853 GFT523852:GFT523853 GPP523852:GPP523853 GZL523852:GZL523853 HJH523852:HJH523853 HTD523852:HTD523853 ICZ523852:ICZ523853 IMV523852:IMV523853 IWR523852:IWR523853 JGN523852:JGN523853 JQJ523852:JQJ523853 KAF523852:KAF523853 KKB523852:KKB523853 KTX523852:KTX523853 LDT523852:LDT523853 LNP523852:LNP523853 LXL523852:LXL523853 MHH523852:MHH523853 MRD523852:MRD523853 NAZ523852:NAZ523853 NKV523852:NKV523853 NUR523852:NUR523853 OEN523852:OEN523853 OOJ523852:OOJ523853 OYF523852:OYF523853 PIB523852:PIB523853 PRX523852:PRX523853 QBT523852:QBT523853 QLP523852:QLP523853 QVL523852:QVL523853 RFH523852:RFH523853 RPD523852:RPD523853 RYZ523852:RYZ523853 SIV523852:SIV523853 SSR523852:SSR523853 TCN523852:TCN523853 TMJ523852:TMJ523853 TWF523852:TWF523853 UGB523852:UGB523853 UPX523852:UPX523853 UZT523852:UZT523853 VJP523852:VJP523853 VTL523852:VTL523853 WDH523852:WDH523853 WND523852:WND523853 WWZ523852:WWZ523853 AF654924:AF654925 KN589388:KN589389 UJ589388:UJ589389 AEF589388:AEF589389 AOB589388:AOB589389 AXX589388:AXX589389 BHT589388:BHT589389 BRP589388:BRP589389 CBL589388:CBL589389 CLH589388:CLH589389 CVD589388:CVD589389 DEZ589388:DEZ589389 DOV589388:DOV589389 DYR589388:DYR589389 EIN589388:EIN589389 ESJ589388:ESJ589389 FCF589388:FCF589389 FMB589388:FMB589389 FVX589388:FVX589389 GFT589388:GFT589389 GPP589388:GPP589389 GZL589388:GZL589389 HJH589388:HJH589389 HTD589388:HTD589389 ICZ589388:ICZ589389 IMV589388:IMV589389 IWR589388:IWR589389 JGN589388:JGN589389 JQJ589388:JQJ589389 KAF589388:KAF589389 KKB589388:KKB589389 KTX589388:KTX589389 LDT589388:LDT589389 LNP589388:LNP589389 LXL589388:LXL589389 MHH589388:MHH589389 MRD589388:MRD589389 NAZ589388:NAZ589389 NKV589388:NKV589389 NUR589388:NUR589389 OEN589388:OEN589389 OOJ589388:OOJ589389 OYF589388:OYF589389 PIB589388:PIB589389 PRX589388:PRX589389 QBT589388:QBT589389 QLP589388:QLP589389 QVL589388:QVL589389 RFH589388:RFH589389 RPD589388:RPD589389 RYZ589388:RYZ589389 SIV589388:SIV589389 SSR589388:SSR589389 TCN589388:TCN589389 TMJ589388:TMJ589389 TWF589388:TWF589389 UGB589388:UGB589389 UPX589388:UPX589389 UZT589388:UZT589389 VJP589388:VJP589389 VTL589388:VTL589389 WDH589388:WDH589389 WND589388:WND589389 WWZ589388:WWZ589389 AF720460:AF720461 KN654924:KN654925 UJ654924:UJ654925 AEF654924:AEF654925 AOB654924:AOB654925 AXX654924:AXX654925 BHT654924:BHT654925 BRP654924:BRP654925 CBL654924:CBL654925 CLH654924:CLH654925 CVD654924:CVD654925 DEZ654924:DEZ654925 DOV654924:DOV654925 DYR654924:DYR654925 EIN654924:EIN654925 ESJ654924:ESJ654925 FCF654924:FCF654925 FMB654924:FMB654925 FVX654924:FVX654925 GFT654924:GFT654925 GPP654924:GPP654925 GZL654924:GZL654925 HJH654924:HJH654925 HTD654924:HTD654925 ICZ654924:ICZ654925 IMV654924:IMV654925 IWR654924:IWR654925 JGN654924:JGN654925 JQJ654924:JQJ654925 KAF654924:KAF654925 KKB654924:KKB654925 KTX654924:KTX654925 LDT654924:LDT654925 LNP654924:LNP654925 LXL654924:LXL654925 MHH654924:MHH654925 MRD654924:MRD654925 NAZ654924:NAZ654925 NKV654924:NKV654925 NUR654924:NUR654925 OEN654924:OEN654925 OOJ654924:OOJ654925 OYF654924:OYF654925 PIB654924:PIB654925 PRX654924:PRX654925 QBT654924:QBT654925 QLP654924:QLP654925 QVL654924:QVL654925 RFH654924:RFH654925 RPD654924:RPD654925 RYZ654924:RYZ654925 SIV654924:SIV654925 SSR654924:SSR654925 TCN654924:TCN654925 TMJ654924:TMJ654925 TWF654924:TWF654925 UGB654924:UGB654925 UPX654924:UPX654925 UZT654924:UZT654925 VJP654924:VJP654925 VTL654924:VTL654925 WDH654924:WDH654925 WND654924:WND654925 WWZ654924:WWZ654925 REI3:REI4 ROE3:ROE4 RYA3:RYA4 SHW3:SHW4 SRS3:SRS4 TBO3:TBO4 TLK3:TLK4 TVG3:TVG4 UFC3:UFC4 UOY3:UOY4 UYU3:UYU4 VIQ3:VIQ4 VSM3:VSM4 WCI3:WCI4 WME3:WME4 WWA3:WWA4 WWM3:WWM4 KA3:KA4 TW3:TW4 ADS3:ADS4 ANO3:ANO4 AXK3:AXK4 BHG3:BHG4 BRC3:BRC4 CAY3:CAY4 CKU3:CKU4 CUQ3:CUQ4 DEM3:DEM4 DOI3:DOI4 DYE3:DYE4 EIA3:EIA4 ERW3:ERW4 FBS3:FBS4 FLO3:FLO4 FVK3:FVK4 GFG3:GFG4 GPC3:GPC4 GYY3:GYY4 HIU3:HIU4 HSQ3:HSQ4 ICM3:ICM4 IMI3:IMI4 IWE3:IWE4 JGA3:JGA4 JPW3:JPW4 JZS3:JZS4 KJO3:KJO4 KTK3:KTK4 LDG3:LDG4 LNC3:LNC4 LWY3:LWY4 MGU3:MGU4 MQQ3:MQQ4 NAM3:NAM4 NKI3:NKI4 NUE3:NUE4 OEA3:OEA4 ONW3:ONW4 OXS3:OXS4 PHO3:PHO4 PRK3:PRK4 QBG3:QBG4 QLC3:QLC4 QUY3:QUY4 REU3:REU4 ROQ3:ROQ4 RYM3:RYM4 SII3:SII4 SSE3:SSE4 TCA3:TCA4 TLW3:TLW4 TVS3:TVS4 UFO3:UFO4 UPK3:UPK4 UZG3:UZG4 VJC3:VJC4 JW3:JW4 TS3:TS4 ADO3:ADO4 ANK3:ANK4 AXG3:AXG4 BHC3:BHC4 BQY3:BQY4 CAU3:CAU4 CKQ3:CKQ4 CUM3:CUM4 DEI3:DEI4 DOE3:DOE4 DYA3:DYA4 EHW3:EHW4 ERS3:ERS4 FBO3:FBO4 FLK3:FLK4 FVG3:FVG4 GFC3:GFC4 GOY3:GOY4 GYU3:GYU4 HIQ3:HIQ4 HSM3:HSM4 ICI3:ICI4 IME3:IME4 IWA3:IWA4 JFW3:JFW4 JPS3:JPS4 JZO3:JZO4 KJK3:KJK4 KTG3:KTG4 LDC3:LDC4 LMY3:LMY4 LWU3:LWU4 MGQ3:MGQ4 MQM3:MQM4 NAI3:NAI4 NKE3:NKE4 NUA3:NUA4 ODW3:ODW4 ONS3:ONS4 OXO3:OXO4 PHK3:PHK4 PRG3:PRG4 QBC3:QBC4 QKY3:QKY4 QUU3:QUU4 REQ3:REQ4 ROM3:ROM4 RYI3:RYI4 SIE3:SIE4 SSA3:SSA4 TBW3:TBW4 TLS3:TLS4 TVO3:TVO4 UFK3:UFK4 UPG3:UPG4 UZC3:UZC4 VIY3:VIY4 VSU3:VSU4 WCQ3:WCQ4 WMM3:WMM4 WWI3:WWI4 VSY3:VSY4 JS3:JS4 TO3:TO4 ADK3:ADK4 ANG3:ANG4 AXC3:AXC4 BGY3:BGY4 BQU3:BQU4 CAQ3:CAQ4 CKM3:CKM4 CUI3:CUI4 DEE3:DEE4 DOA3:DOA4 DXW3:DXW4 EHS3:EHS4 ERO3:ERO4 FBK3:FBK4 FLG3:FLG4 FVC3:FVC4 GEY3:GEY4 GOU3:GOU4 GYQ3:GYQ4 HIM3:HIM4 HSI3:HSI4 ICE3:ICE4 IMA3:IMA4 IVW3:IVW4 JFS3:JFS4 JPO3:JPO4 JZK3:JZK4 KJG3:KJG4 KTC3:KTC4 LCY3:LCY4 LMU3:LMU4 LWQ3:LWQ4 MGM3:MGM4 MQI3:MQI4 NAE3:NAE4 NKA3:NKA4 NTW3:NTW4 ODS3:ODS4 ONO3:ONO4 OXK3:OXK4 PHG3:PHG4 PRC3:PRC4 QAY3:QAY4 QKU3:QKU4 QUQ3:QUQ4 REM3:REM4 ROI3:ROI4 RYE3:RYE4 SIA3:SIA4 SRW3:SRW4 TBS3:TBS4 TLO3:TLO4 TVK3:TVK4 UFG3:UFG4 UPC3:UPC4 UYY3:UYY4 VIU3:VIU4 VSQ3:VSQ4 WCM3:WCM4 WMI3:WMI4 WWE3:WWE4 WCU3:WCU4 JK3:JK4 TG3:TG4 ADC3:ADC4 AMY3:AMY4 AWU3:AWU4 BGQ3:BGQ4 BQM3:BQM4 CAI3:CAI4 CKE3:CKE4 CUA3:CUA4 DDW3:DDW4 DNS3:DNS4 DXO3:DXO4 EHK3:EHK4 ERG3:ERG4 FBC3:FBC4 FKY3:FKY4 FUU3:FUU4 GEQ3:GEQ4 GOM3:GOM4 GYI3:GYI4 HIE3:HIE4 HSA3:HSA4 IBW3:IBW4 ILS3:ILS4 IVO3:IVO4 JFK3:JFK4 JPG3:JPG4 JZC3:JZC4 KIY3:KIY4 KSU3:KSU4 LCQ3:LCQ4 LMM3:LMM4 LWI3:LWI4 MGE3:MGE4 MQA3:MQA4 MZW3:MZW4 NJS3:NJS4 NTO3:NTO4 ODK3:ODK4 ONG3:ONG4 OXC3:OXC4 PGY3:PGY4 PQU3:PQU4 QAQ3:QAQ4 QKM3:QKM4 QUI3:QUI4 REE3:REE4 ROA3:ROA4 RXW3:RXW4 SHS3:SHS4 SRO3:SRO4 TBK3:TBK4 TLG3:TLG4 TVC3:TVC4 UEY3:UEY4 UOU3:UOU4 UYQ3:UYQ4 VIM3:VIM4 VSI3:VSI4 WCE3:WCE4 WMA3:WMA4 WVW3:WVW4 WMQ3:WMQ4 JO3:JO4 TK3:TK4 ADG3:ADG4 ANC3:ANC4 AWY3:AWY4 BGU3:BGU4 BQQ3:BQQ4 CAM3:CAM4 CKI3:CKI4 CUE3:CUE4 DEA3:DEA4 DNW3:DNW4 DXS3:DXS4 EHO3:EHO4 ERK3:ERK4 FBG3:FBG4 FLC3:FLC4 FUY3:FUY4 GEU3:GEU4 GOQ3:GOQ4 GYM3:GYM4 HII3:HII4 HSE3:HSE4 ICA3:ICA4 ILW3:ILW4 IVS3:IVS4 JFO3:JFO4 JPK3:JPK4 JZG3:JZG4 KJC3:KJC4 KSY3:KSY4 LCU3:LCU4 LMQ3:LMQ4 LWM3:LWM4 MGI3:MGI4 MQE3:MQE4 NAA3:NAA4 NJW3:NJW4 NTS3:NTS4 ODO3:ODO4 ONK3:ONK4 OXG3:OXG4 PHC3:PHC4 PQY3:PQY4 QAU3:QAU4 QKQ3:QKQ4 QUM3:QUM4 AN3:AN4 AJ3:AJ4 AB3:AB4 AF3:AF4 AR3:AR4">
      <formula1>0</formula1>
    </dataValidation>
    <dataValidation allowBlank="1" showInputMessage="1" showErrorMessage="1" promptTitle="Warehouse Quantity" prompt="Enter the Quantity available for this SKU specific to the Warehouse ID.  _x000a__x000a_The summation of each Warehouse quantity reported in this file must equal the total quantity entered in column D." sqref="AM785996:AM785997 KM720460:KM720461 UI720460:UI720461 AEE720460:AEE720461 AOA720460:AOA720461 AXW720460:AXW720461 BHS720460:BHS720461 BRO720460:BRO720461 CBK720460:CBK720461 CLG720460:CLG720461 CVC720460:CVC720461 DEY720460:DEY720461 DOU720460:DOU720461 DYQ720460:DYQ720461 EIM720460:EIM720461 ESI720460:ESI720461 FCE720460:FCE720461 FMA720460:FMA720461 FVW720460:FVW720461 GFS720460:GFS720461 GPO720460:GPO720461 GZK720460:GZK720461 HJG720460:HJG720461 HTC720460:HTC720461 ICY720460:ICY720461 IMU720460:IMU720461 IWQ720460:IWQ720461 JGM720460:JGM720461 JQI720460:JQI720461 KAE720460:KAE720461 KKA720460:KKA720461 KTW720460:KTW720461 LDS720460:LDS720461 LNO720460:LNO720461 LXK720460:LXK720461 MHG720460:MHG720461 MRC720460:MRC720461 NAY720460:NAY720461 NKU720460:NKU720461 NUQ720460:NUQ720461 OEM720460:OEM720461 OOI720460:OOI720461 OYE720460:OYE720461 PIA720460:PIA720461 PRW720460:PRW720461 QBS720460:QBS720461 QLO720460:QLO720461 QVK720460:QVK720461 RFG720460:RFG720461 RPC720460:RPC720461 RYY720460:RYY720461 SIU720460:SIU720461 SSQ720460:SSQ720461 TCM720460:TCM720461 TMI720460:TMI720461 TWE720460:TWE720461 UGA720460:UGA720461 UPW720460:UPW720461 UZS720460:UZS720461 VJO720460:VJO720461 VTK720460:VTK720461 WDG720460:WDG720461 WNC720460:WNC720461 WWY720460:WWY720461 AM851532:AM851533 JW65100:JW65101 TS65100:TS65101 ADO65100:ADO65101 ANK65100:ANK65101 AXG65100:AXG65101 BHC65100:BHC65101 BQY65100:BQY65101 CAU65100:CAU65101 CKQ65100:CKQ65101 CUM65100:CUM65101 DEI65100:DEI65101 DOE65100:DOE65101 DYA65100:DYA65101 EHW65100:EHW65101 ERS65100:ERS65101 FBO65100:FBO65101 FLK65100:FLK65101 FVG65100:FVG65101 GFC65100:GFC65101 GOY65100:GOY65101 GYU65100:GYU65101 HIQ65100:HIQ65101 HSM65100:HSM65101 ICI65100:ICI65101 IME65100:IME65101 IWA65100:IWA65101 JFW65100:JFW65101 JPS65100:JPS65101 JZO65100:JZO65101 KJK65100:KJK65101 KTG65100:KTG65101 LDC65100:LDC65101 LMY65100:LMY65101 LWU65100:LWU65101 MGQ65100:MGQ65101 MQM65100:MQM65101 NAI65100:NAI65101 NKE65100:NKE65101 NUA65100:NUA65101 ODW65100:ODW65101 ONS65100:ONS65101 OXO65100:OXO65101 PHK65100:PHK65101 PRG65100:PRG65101 QBC65100:QBC65101 QKY65100:QKY65101 QUU65100:QUU65101 REQ65100:REQ65101 ROM65100:ROM65101 RYI65100:RYI65101 SIE65100:SIE65101 SSA65100:SSA65101 TBW65100:TBW65101 TLS65100:TLS65101 TVO65100:TVO65101 UFK65100:UFK65101 UPG65100:UPG65101 UZC65100:UZC65101 VIY65100:VIY65101 VSU65100:VSU65101 WCQ65100:WCQ65101 WMM65100:WMM65101 WWI65100:WWI65101 AM917068:AM917069 JW130636:JW130637 TS130636:TS130637 ADO130636:ADO130637 ANK130636:ANK130637 AXG130636:AXG130637 BHC130636:BHC130637 BQY130636:BQY130637 CAU130636:CAU130637 CKQ130636:CKQ130637 CUM130636:CUM130637 DEI130636:DEI130637 DOE130636:DOE130637 DYA130636:DYA130637 EHW130636:EHW130637 ERS130636:ERS130637 FBO130636:FBO130637 FLK130636:FLK130637 FVG130636:FVG130637 GFC130636:GFC130637 GOY130636:GOY130637 GYU130636:GYU130637 HIQ130636:HIQ130637 HSM130636:HSM130637 ICI130636:ICI130637 IME130636:IME130637 IWA130636:IWA130637 JFW130636:JFW130637 JPS130636:JPS130637 JZO130636:JZO130637 KJK130636:KJK130637 KTG130636:KTG130637 LDC130636:LDC130637 LMY130636:LMY130637 LWU130636:LWU130637 MGQ130636:MGQ130637 MQM130636:MQM130637 NAI130636:NAI130637 NKE130636:NKE130637 NUA130636:NUA130637 ODW130636:ODW130637 ONS130636:ONS130637 OXO130636:OXO130637 PHK130636:PHK130637 PRG130636:PRG130637 QBC130636:QBC130637 QKY130636:QKY130637 QUU130636:QUU130637 REQ130636:REQ130637 ROM130636:ROM130637 RYI130636:RYI130637 SIE130636:SIE130637 SSA130636:SSA130637 TBW130636:TBW130637 TLS130636:TLS130637 TVO130636:TVO130637 UFK130636:UFK130637 UPG130636:UPG130637 UZC130636:UZC130637 VIY130636:VIY130637 VSU130636:VSU130637 WCQ130636:WCQ130637 WMM130636:WMM130637 WWI130636:WWI130637 AM982604:AM982605 JW196172:JW196173 TS196172:TS196173 ADO196172:ADO196173 ANK196172:ANK196173 AXG196172:AXG196173 BHC196172:BHC196173 BQY196172:BQY196173 CAU196172:CAU196173 CKQ196172:CKQ196173 CUM196172:CUM196173 DEI196172:DEI196173 DOE196172:DOE196173 DYA196172:DYA196173 EHW196172:EHW196173 ERS196172:ERS196173 FBO196172:FBO196173 FLK196172:FLK196173 FVG196172:FVG196173 GFC196172:GFC196173 GOY196172:GOY196173 GYU196172:GYU196173 HIQ196172:HIQ196173 HSM196172:HSM196173 ICI196172:ICI196173 IME196172:IME196173 IWA196172:IWA196173 JFW196172:JFW196173 JPS196172:JPS196173 JZO196172:JZO196173 KJK196172:KJK196173 KTG196172:KTG196173 LDC196172:LDC196173 LMY196172:LMY196173 LWU196172:LWU196173 MGQ196172:MGQ196173 MQM196172:MQM196173 NAI196172:NAI196173 NKE196172:NKE196173 NUA196172:NUA196173 ODW196172:ODW196173 ONS196172:ONS196173 OXO196172:OXO196173 PHK196172:PHK196173 PRG196172:PRG196173 QBC196172:QBC196173 QKY196172:QKY196173 QUU196172:QUU196173 REQ196172:REQ196173 ROM196172:ROM196173 RYI196172:RYI196173 SIE196172:SIE196173 SSA196172:SSA196173 TBW196172:TBW196173 TLS196172:TLS196173 TVO196172:TVO196173 UFK196172:UFK196173 UPG196172:UPG196173 UZC196172:UZC196173 VIY196172:VIY196173 VSU196172:VSU196173 WCQ196172:WCQ196173 WMM196172:WMM196173 WWI196172:WWI196173 AQ982604:AQ982605 JW261708:JW261709 TS261708:TS261709 ADO261708:ADO261709 ANK261708:ANK261709 AXG261708:AXG261709 BHC261708:BHC261709 BQY261708:BQY261709 CAU261708:CAU261709 CKQ261708:CKQ261709 CUM261708:CUM261709 DEI261708:DEI261709 DOE261708:DOE261709 DYA261708:DYA261709 EHW261708:EHW261709 ERS261708:ERS261709 FBO261708:FBO261709 FLK261708:FLK261709 FVG261708:FVG261709 GFC261708:GFC261709 GOY261708:GOY261709 GYU261708:GYU261709 HIQ261708:HIQ261709 HSM261708:HSM261709 ICI261708:ICI261709 IME261708:IME261709 IWA261708:IWA261709 JFW261708:JFW261709 JPS261708:JPS261709 JZO261708:JZO261709 KJK261708:KJK261709 KTG261708:KTG261709 LDC261708:LDC261709 LMY261708:LMY261709 LWU261708:LWU261709 MGQ261708:MGQ261709 MQM261708:MQM261709 NAI261708:NAI261709 NKE261708:NKE261709 NUA261708:NUA261709 ODW261708:ODW261709 ONS261708:ONS261709 OXO261708:OXO261709 PHK261708:PHK261709 PRG261708:PRG261709 QBC261708:QBC261709 QKY261708:QKY261709 QUU261708:QUU261709 REQ261708:REQ261709 ROM261708:ROM261709 RYI261708:RYI261709 SIE261708:SIE261709 SSA261708:SSA261709 TBW261708:TBW261709 TLS261708:TLS261709 TVO261708:TVO261709 UFK261708:UFK261709 UPG261708:UPG261709 UZC261708:UZC261709 VIY261708:VIY261709 VSU261708:VSU261709 WCQ261708:WCQ261709 WMM261708:WMM261709 WWI261708:WWI261709 AQ65100:AQ65101 JW327244:JW327245 TS327244:TS327245 ADO327244:ADO327245 ANK327244:ANK327245 AXG327244:AXG327245 BHC327244:BHC327245 BQY327244:BQY327245 CAU327244:CAU327245 CKQ327244:CKQ327245 CUM327244:CUM327245 DEI327244:DEI327245 DOE327244:DOE327245 DYA327244:DYA327245 EHW327244:EHW327245 ERS327244:ERS327245 FBO327244:FBO327245 FLK327244:FLK327245 FVG327244:FVG327245 GFC327244:GFC327245 GOY327244:GOY327245 GYU327244:GYU327245 HIQ327244:HIQ327245 HSM327244:HSM327245 ICI327244:ICI327245 IME327244:IME327245 IWA327244:IWA327245 JFW327244:JFW327245 JPS327244:JPS327245 JZO327244:JZO327245 KJK327244:KJK327245 KTG327244:KTG327245 LDC327244:LDC327245 LMY327244:LMY327245 LWU327244:LWU327245 MGQ327244:MGQ327245 MQM327244:MQM327245 NAI327244:NAI327245 NKE327244:NKE327245 NUA327244:NUA327245 ODW327244:ODW327245 ONS327244:ONS327245 OXO327244:OXO327245 PHK327244:PHK327245 PRG327244:PRG327245 QBC327244:QBC327245 QKY327244:QKY327245 QUU327244:QUU327245 REQ327244:REQ327245 ROM327244:ROM327245 RYI327244:RYI327245 SIE327244:SIE327245 SSA327244:SSA327245 TBW327244:TBW327245 TLS327244:TLS327245 TVO327244:TVO327245 UFK327244:UFK327245 UPG327244:UPG327245 UZC327244:UZC327245 VIY327244:VIY327245 VSU327244:VSU327245 WCQ327244:WCQ327245 WMM327244:WMM327245 WWI327244:WWI327245 AQ130636:AQ130637 JW392780:JW392781 TS392780:TS392781 ADO392780:ADO392781 ANK392780:ANK392781 AXG392780:AXG392781 BHC392780:BHC392781 BQY392780:BQY392781 CAU392780:CAU392781 CKQ392780:CKQ392781 CUM392780:CUM392781 DEI392780:DEI392781 DOE392780:DOE392781 DYA392780:DYA392781 EHW392780:EHW392781 ERS392780:ERS392781 FBO392780:FBO392781 FLK392780:FLK392781 FVG392780:FVG392781 GFC392780:GFC392781 GOY392780:GOY392781 GYU392780:GYU392781 HIQ392780:HIQ392781 HSM392780:HSM392781 ICI392780:ICI392781 IME392780:IME392781 IWA392780:IWA392781 JFW392780:JFW392781 JPS392780:JPS392781 JZO392780:JZO392781 KJK392780:KJK392781 KTG392780:KTG392781 LDC392780:LDC392781 LMY392780:LMY392781 LWU392780:LWU392781 MGQ392780:MGQ392781 MQM392780:MQM392781 NAI392780:NAI392781 NKE392780:NKE392781 NUA392780:NUA392781 ODW392780:ODW392781 ONS392780:ONS392781 OXO392780:OXO392781 PHK392780:PHK392781 PRG392780:PRG392781 QBC392780:QBC392781 QKY392780:QKY392781 QUU392780:QUU392781 REQ392780:REQ392781 ROM392780:ROM392781 RYI392780:RYI392781 SIE392780:SIE392781 SSA392780:SSA392781 TBW392780:TBW392781 TLS392780:TLS392781 TVO392780:TVO392781 UFK392780:UFK392781 UPG392780:UPG392781 UZC392780:UZC392781 VIY392780:VIY392781 VSU392780:VSU392781 WCQ392780:WCQ392781 WMM392780:WMM392781 WWI392780:WWI392781 AQ196172:AQ196173 JW458316:JW458317 TS458316:TS458317 ADO458316:ADO458317 ANK458316:ANK458317 AXG458316:AXG458317 BHC458316:BHC458317 BQY458316:BQY458317 CAU458316:CAU458317 CKQ458316:CKQ458317 CUM458316:CUM458317 DEI458316:DEI458317 DOE458316:DOE458317 DYA458316:DYA458317 EHW458316:EHW458317 ERS458316:ERS458317 FBO458316:FBO458317 FLK458316:FLK458317 FVG458316:FVG458317 GFC458316:GFC458317 GOY458316:GOY458317 GYU458316:GYU458317 HIQ458316:HIQ458317 HSM458316:HSM458317 ICI458316:ICI458317 IME458316:IME458317 IWA458316:IWA458317 JFW458316:JFW458317 JPS458316:JPS458317 JZO458316:JZO458317 KJK458316:KJK458317 KTG458316:KTG458317 LDC458316:LDC458317 LMY458316:LMY458317 LWU458316:LWU458317 MGQ458316:MGQ458317 MQM458316:MQM458317 NAI458316:NAI458317 NKE458316:NKE458317 NUA458316:NUA458317 ODW458316:ODW458317 ONS458316:ONS458317 OXO458316:OXO458317 PHK458316:PHK458317 PRG458316:PRG458317 QBC458316:QBC458317 QKY458316:QKY458317 QUU458316:QUU458317 REQ458316:REQ458317 ROM458316:ROM458317 RYI458316:RYI458317 SIE458316:SIE458317 SSA458316:SSA458317 TBW458316:TBW458317 TLS458316:TLS458317 TVO458316:TVO458317 UFK458316:UFK458317 UPG458316:UPG458317 UZC458316:UZC458317 VIY458316:VIY458317 VSU458316:VSU458317 WCQ458316:WCQ458317 WMM458316:WMM458317 WWI458316:WWI458317 AQ261708:AQ261709 JW523852:JW523853 TS523852:TS523853 ADO523852:ADO523853 ANK523852:ANK523853 AXG523852:AXG523853 BHC523852:BHC523853 BQY523852:BQY523853 CAU523852:CAU523853 CKQ523852:CKQ523853 CUM523852:CUM523853 DEI523852:DEI523853 DOE523852:DOE523853 DYA523852:DYA523853 EHW523852:EHW523853 ERS523852:ERS523853 FBO523852:FBO523853 FLK523852:FLK523853 FVG523852:FVG523853 GFC523852:GFC523853 GOY523852:GOY523853 GYU523852:GYU523853 HIQ523852:HIQ523853 HSM523852:HSM523853 ICI523852:ICI523853 IME523852:IME523853 IWA523852:IWA523853 JFW523852:JFW523853 JPS523852:JPS523853 JZO523852:JZO523853 KJK523852:KJK523853 KTG523852:KTG523853 LDC523852:LDC523853 LMY523852:LMY523853 LWU523852:LWU523853 MGQ523852:MGQ523853 MQM523852:MQM523853 NAI523852:NAI523853 NKE523852:NKE523853 NUA523852:NUA523853 ODW523852:ODW523853 ONS523852:ONS523853 OXO523852:OXO523853 PHK523852:PHK523853 PRG523852:PRG523853 QBC523852:QBC523853 QKY523852:QKY523853 QUU523852:QUU523853 REQ523852:REQ523853 ROM523852:ROM523853 RYI523852:RYI523853 SIE523852:SIE523853 SSA523852:SSA523853 TBW523852:TBW523853 TLS523852:TLS523853 TVO523852:TVO523853 UFK523852:UFK523853 UPG523852:UPG523853 UZC523852:UZC523853 VIY523852:VIY523853 VSU523852:VSU523853 WCQ523852:WCQ523853 WMM523852:WMM523853 WWI523852:WWI523853 AQ327244:AQ327245 JW589388:JW589389 TS589388:TS589389 ADO589388:ADO589389 ANK589388:ANK589389 AXG589388:AXG589389 BHC589388:BHC589389 BQY589388:BQY589389 CAU589388:CAU589389 CKQ589388:CKQ589389 CUM589388:CUM589389 DEI589388:DEI589389 DOE589388:DOE589389 DYA589388:DYA589389 EHW589388:EHW589389 ERS589388:ERS589389 FBO589388:FBO589389 FLK589388:FLK589389 FVG589388:FVG589389 GFC589388:GFC589389 GOY589388:GOY589389 GYU589388:GYU589389 HIQ589388:HIQ589389 HSM589388:HSM589389 ICI589388:ICI589389 IME589388:IME589389 IWA589388:IWA589389 JFW589388:JFW589389 JPS589388:JPS589389 JZO589388:JZO589389 KJK589388:KJK589389 KTG589388:KTG589389 LDC589388:LDC589389 LMY589388:LMY589389 LWU589388:LWU589389 MGQ589388:MGQ589389 MQM589388:MQM589389 NAI589388:NAI589389 NKE589388:NKE589389 NUA589388:NUA589389 ODW589388:ODW589389 ONS589388:ONS589389 OXO589388:OXO589389 PHK589388:PHK589389 PRG589388:PRG589389 QBC589388:QBC589389 QKY589388:QKY589389 QUU589388:QUU589389 REQ589388:REQ589389 ROM589388:ROM589389 RYI589388:RYI589389 SIE589388:SIE589389 SSA589388:SSA589389 TBW589388:TBW589389 TLS589388:TLS589389 TVO589388:TVO589389 UFK589388:UFK589389 UPG589388:UPG589389 UZC589388:UZC589389 VIY589388:VIY589389 VSU589388:VSU589389 WCQ589388:WCQ589389 WMM589388:WMM589389 WWI589388:WWI589389 AQ392780:AQ392781 JW654924:JW654925 TS654924:TS654925 ADO654924:ADO654925 ANK654924:ANK654925 AXG654924:AXG654925 BHC654924:BHC654925 BQY654924:BQY654925 CAU654924:CAU654925 CKQ654924:CKQ654925 CUM654924:CUM654925 DEI654924:DEI654925 DOE654924:DOE654925 DYA654924:DYA654925 EHW654924:EHW654925 ERS654924:ERS654925 FBO654924:FBO654925 FLK654924:FLK654925 FVG654924:FVG654925 GFC654924:GFC654925 GOY654924:GOY654925 GYU654924:GYU654925 HIQ654924:HIQ654925 HSM654924:HSM654925 ICI654924:ICI654925 IME654924:IME654925 IWA654924:IWA654925 JFW654924:JFW654925 JPS654924:JPS654925 JZO654924:JZO654925 KJK654924:KJK654925 KTG654924:KTG654925 LDC654924:LDC654925 LMY654924:LMY654925 LWU654924:LWU654925 MGQ654924:MGQ654925 MQM654924:MQM654925 NAI654924:NAI654925 NKE654924:NKE654925 NUA654924:NUA654925 ODW654924:ODW654925 ONS654924:ONS654925 OXO654924:OXO654925 PHK654924:PHK654925 PRG654924:PRG654925 QBC654924:QBC654925 QKY654924:QKY654925 QUU654924:QUU654925 REQ654924:REQ654925 ROM654924:ROM654925 RYI654924:RYI654925 SIE654924:SIE654925 SSA654924:SSA654925 TBW654924:TBW654925 TLS654924:TLS654925 TVO654924:TVO654925 UFK654924:UFK654925 UPG654924:UPG654925 UZC654924:UZC654925 VIY654924:VIY654925 VSU654924:VSU654925 WCQ654924:WCQ654925 WMM654924:WMM654925 WWI654924:WWI654925 AQ458316:AQ458317 JW720460:JW720461 TS720460:TS720461 ADO720460:ADO720461 ANK720460:ANK720461 AXG720460:AXG720461 BHC720460:BHC720461 BQY720460:BQY720461 CAU720460:CAU720461 CKQ720460:CKQ720461 CUM720460:CUM720461 DEI720460:DEI720461 DOE720460:DOE720461 DYA720460:DYA720461 EHW720460:EHW720461 ERS720460:ERS720461 FBO720460:FBO720461 FLK720460:FLK720461 FVG720460:FVG720461 GFC720460:GFC720461 GOY720460:GOY720461 GYU720460:GYU720461 HIQ720460:HIQ720461 HSM720460:HSM720461 ICI720460:ICI720461 IME720460:IME720461 IWA720460:IWA720461 JFW720460:JFW720461 JPS720460:JPS720461 JZO720460:JZO720461 KJK720460:KJK720461 KTG720460:KTG720461 LDC720460:LDC720461 LMY720460:LMY720461 LWU720460:LWU720461 MGQ720460:MGQ720461 MQM720460:MQM720461 NAI720460:NAI720461 NKE720460:NKE720461 NUA720460:NUA720461 ODW720460:ODW720461 ONS720460:ONS720461 OXO720460:OXO720461 PHK720460:PHK720461 PRG720460:PRG720461 QBC720460:QBC720461 QKY720460:QKY720461 QUU720460:QUU720461 REQ720460:REQ720461 ROM720460:ROM720461 RYI720460:RYI720461 SIE720460:SIE720461 SSA720460:SSA720461 TBW720460:TBW720461 TLS720460:TLS720461 TVO720460:TVO720461 UFK720460:UFK720461 UPG720460:UPG720461 UZC720460:UZC720461 VIY720460:VIY720461 VSU720460:VSU720461 WCQ720460:WCQ720461 WMM720460:WMM720461 WWI720460:WWI720461 AQ523852:AQ523853 JW785996:JW785997 TS785996:TS785997 ADO785996:ADO785997 ANK785996:ANK785997 AXG785996:AXG785997 BHC785996:BHC785997 BQY785996:BQY785997 CAU785996:CAU785997 CKQ785996:CKQ785997 CUM785996:CUM785997 DEI785996:DEI785997 DOE785996:DOE785997 DYA785996:DYA785997 EHW785996:EHW785997 ERS785996:ERS785997 FBO785996:FBO785997 FLK785996:FLK785997 FVG785996:FVG785997 GFC785996:GFC785997 GOY785996:GOY785997 GYU785996:GYU785997 HIQ785996:HIQ785997 HSM785996:HSM785997 ICI785996:ICI785997 IME785996:IME785997 IWA785996:IWA785997 JFW785996:JFW785997 JPS785996:JPS785997 JZO785996:JZO785997 KJK785996:KJK785997 KTG785996:KTG785997 LDC785996:LDC785997 LMY785996:LMY785997 LWU785996:LWU785997 MGQ785996:MGQ785997 MQM785996:MQM785997 NAI785996:NAI785997 NKE785996:NKE785997 NUA785996:NUA785997 ODW785996:ODW785997 ONS785996:ONS785997 OXO785996:OXO785997 PHK785996:PHK785997 PRG785996:PRG785997 QBC785996:QBC785997 QKY785996:QKY785997 QUU785996:QUU785997 REQ785996:REQ785997 ROM785996:ROM785997 RYI785996:RYI785997 SIE785996:SIE785997 SSA785996:SSA785997 TBW785996:TBW785997 TLS785996:TLS785997 TVO785996:TVO785997 UFK785996:UFK785997 UPG785996:UPG785997 UZC785996:UZC785997 VIY785996:VIY785997 VSU785996:VSU785997 WCQ785996:WCQ785997 WMM785996:WMM785997 WWI785996:WWI785997 AQ589388:AQ589389 JW851532:JW851533 TS851532:TS851533 ADO851532:ADO851533 ANK851532:ANK851533 AXG851532:AXG851533 BHC851532:BHC851533 BQY851532:BQY851533 CAU851532:CAU851533 CKQ851532:CKQ851533 CUM851532:CUM851533 DEI851532:DEI851533 DOE851532:DOE851533 DYA851532:DYA851533 EHW851532:EHW851533 ERS851532:ERS851533 FBO851532:FBO851533 FLK851532:FLK851533 FVG851532:FVG851533 GFC851532:GFC851533 GOY851532:GOY851533 GYU851532:GYU851533 HIQ851532:HIQ851533 HSM851532:HSM851533 ICI851532:ICI851533 IME851532:IME851533 IWA851532:IWA851533 JFW851532:JFW851533 JPS851532:JPS851533 JZO851532:JZO851533 KJK851532:KJK851533 KTG851532:KTG851533 LDC851532:LDC851533 LMY851532:LMY851533 LWU851532:LWU851533 MGQ851532:MGQ851533 MQM851532:MQM851533 NAI851532:NAI851533 NKE851532:NKE851533 NUA851532:NUA851533 ODW851532:ODW851533 ONS851532:ONS851533 OXO851532:OXO851533 PHK851532:PHK851533 PRG851532:PRG851533 QBC851532:QBC851533 QKY851532:QKY851533 QUU851532:QUU851533 REQ851532:REQ851533 ROM851532:ROM851533 RYI851532:RYI851533 SIE851532:SIE851533 SSA851532:SSA851533 TBW851532:TBW851533 TLS851532:TLS851533 TVO851532:TVO851533 UFK851532:UFK851533 UPG851532:UPG851533 UZC851532:UZC851533 VIY851532:VIY851533 VSU851532:VSU851533 WCQ851532:WCQ851533 WMM851532:WMM851533 WWI851532:WWI851533 AQ654924:AQ654925 JW917068:JW917069 TS917068:TS917069 ADO917068:ADO917069 ANK917068:ANK917069 AXG917068:AXG917069 BHC917068:BHC917069 BQY917068:BQY917069 CAU917068:CAU917069 CKQ917068:CKQ917069 CUM917068:CUM917069 DEI917068:DEI917069 DOE917068:DOE917069 DYA917068:DYA917069 EHW917068:EHW917069 ERS917068:ERS917069 FBO917068:FBO917069 FLK917068:FLK917069 FVG917068:FVG917069 GFC917068:GFC917069 GOY917068:GOY917069 GYU917068:GYU917069 HIQ917068:HIQ917069 HSM917068:HSM917069 ICI917068:ICI917069 IME917068:IME917069 IWA917068:IWA917069 JFW917068:JFW917069 JPS917068:JPS917069 JZO917068:JZO917069 KJK917068:KJK917069 KTG917068:KTG917069 LDC917068:LDC917069 LMY917068:LMY917069 LWU917068:LWU917069 MGQ917068:MGQ917069 MQM917068:MQM917069 NAI917068:NAI917069 NKE917068:NKE917069 NUA917068:NUA917069 ODW917068:ODW917069 ONS917068:ONS917069 OXO917068:OXO917069 PHK917068:PHK917069 PRG917068:PRG917069 QBC917068:QBC917069 QKY917068:QKY917069 QUU917068:QUU917069 REQ917068:REQ917069 ROM917068:ROM917069 RYI917068:RYI917069 SIE917068:SIE917069 SSA917068:SSA917069 TBW917068:TBW917069 TLS917068:TLS917069 TVO917068:TVO917069 UFK917068:UFK917069 UPG917068:UPG917069 UZC917068:UZC917069 VIY917068:VIY917069 VSU917068:VSU917069 WCQ917068:WCQ917069 WMM917068:WMM917069 WWI917068:WWI917069 AQ720460:AQ720461 JW982604:JW982605 TS982604:TS982605 ADO982604:ADO982605 ANK982604:ANK982605 AXG982604:AXG982605 BHC982604:BHC982605 BQY982604:BQY982605 CAU982604:CAU982605 CKQ982604:CKQ982605 CUM982604:CUM982605 DEI982604:DEI982605 DOE982604:DOE982605 DYA982604:DYA982605 EHW982604:EHW982605 ERS982604:ERS982605 FBO982604:FBO982605 FLK982604:FLK982605 FVG982604:FVG982605 GFC982604:GFC982605 GOY982604:GOY982605 GYU982604:GYU982605 HIQ982604:HIQ982605 HSM982604:HSM982605 ICI982604:ICI982605 IME982604:IME982605 IWA982604:IWA982605 JFW982604:JFW982605 JPS982604:JPS982605 JZO982604:JZO982605 KJK982604:KJK982605 KTG982604:KTG982605 LDC982604:LDC982605 LMY982604:LMY982605 LWU982604:LWU982605 MGQ982604:MGQ982605 MQM982604:MQM982605 NAI982604:NAI982605 NKE982604:NKE982605 NUA982604:NUA982605 ODW982604:ODW982605 ONS982604:ONS982605 OXO982604:OXO982605 PHK982604:PHK982605 PRG982604:PRG982605 QBC982604:QBC982605 QKY982604:QKY982605 QUU982604:QUU982605 REQ982604:REQ982605 ROM982604:ROM982605 RYI982604:RYI982605 SIE982604:SIE982605 SSA982604:SSA982605 TBW982604:TBW982605 TLS982604:TLS982605 TVO982604:TVO982605 UFK982604:UFK982605 UPG982604:UPG982605 UZC982604:UZC982605 VIY982604:VIY982605 VSU982604:VSU982605 WCQ982604:WCQ982605 WMM982604:WMM982605 WWI982604:WWI982605 AA65100:AA65101 KM785996:KM785997 UI785996:UI785997 AEE785996:AEE785997 AOA785996:AOA785997 AXW785996:AXW785997 BHS785996:BHS785997 BRO785996:BRO785997 CBK785996:CBK785997 CLG785996:CLG785997 CVC785996:CVC785997 DEY785996:DEY785997 DOU785996:DOU785997 DYQ785996:DYQ785997 EIM785996:EIM785997 ESI785996:ESI785997 FCE785996:FCE785997 FMA785996:FMA785997 FVW785996:FVW785997 GFS785996:GFS785997 GPO785996:GPO785997 GZK785996:GZK785997 HJG785996:HJG785997 HTC785996:HTC785997 ICY785996:ICY785997 IMU785996:IMU785997 IWQ785996:IWQ785997 JGM785996:JGM785997 JQI785996:JQI785997 KAE785996:KAE785997 KKA785996:KKA785997 KTW785996:KTW785997 LDS785996:LDS785997 LNO785996:LNO785997 LXK785996:LXK785997 MHG785996:MHG785997 MRC785996:MRC785997 NAY785996:NAY785997 NKU785996:NKU785997 NUQ785996:NUQ785997 OEM785996:OEM785997 OOI785996:OOI785997 OYE785996:OYE785997 PIA785996:PIA785997 PRW785996:PRW785997 QBS785996:QBS785997 QLO785996:QLO785997 QVK785996:QVK785997 RFG785996:RFG785997 RPC785996:RPC785997 RYY785996:RYY785997 SIU785996:SIU785997 SSQ785996:SSQ785997 TCM785996:TCM785997 TMI785996:TMI785997 TWE785996:TWE785997 UGA785996:UGA785997 UPW785996:UPW785997 UZS785996:UZS785997 VJO785996:VJO785997 VTK785996:VTK785997 WDG785996:WDG785997 WNC785996:WNC785997 WWY785996:WWY785997 AA130636:AA130637 KA65100:KA65101 TW65100:TW65101 ADS65100:ADS65101 ANO65100:ANO65101 AXK65100:AXK65101 BHG65100:BHG65101 BRC65100:BRC65101 CAY65100:CAY65101 CKU65100:CKU65101 CUQ65100:CUQ65101 DEM65100:DEM65101 DOI65100:DOI65101 DYE65100:DYE65101 EIA65100:EIA65101 ERW65100:ERW65101 FBS65100:FBS65101 FLO65100:FLO65101 FVK65100:FVK65101 GFG65100:GFG65101 GPC65100:GPC65101 GYY65100:GYY65101 HIU65100:HIU65101 HSQ65100:HSQ65101 ICM65100:ICM65101 IMI65100:IMI65101 IWE65100:IWE65101 JGA65100:JGA65101 JPW65100:JPW65101 JZS65100:JZS65101 KJO65100:KJO65101 KTK65100:KTK65101 LDG65100:LDG65101 LNC65100:LNC65101 LWY65100:LWY65101 MGU65100:MGU65101 MQQ65100:MQQ65101 NAM65100:NAM65101 NKI65100:NKI65101 NUE65100:NUE65101 OEA65100:OEA65101 ONW65100:ONW65101 OXS65100:OXS65101 PHO65100:PHO65101 PRK65100:PRK65101 QBG65100:QBG65101 QLC65100:QLC65101 QUY65100:QUY65101 REU65100:REU65101 ROQ65100:ROQ65101 RYM65100:RYM65101 SII65100:SII65101 SSE65100:SSE65101 TCA65100:TCA65101 TLW65100:TLW65101 TVS65100:TVS65101 UFO65100:UFO65101 UPK65100:UPK65101 UZG65100:UZG65101 VJC65100:VJC65101 VSY65100:VSY65101 WCU65100:WCU65101 WMQ65100:WMQ65101 WWM65100:WWM65101 AA196172:AA196173 KA130636:KA130637 TW130636:TW130637 ADS130636:ADS130637 ANO130636:ANO130637 AXK130636:AXK130637 BHG130636:BHG130637 BRC130636:BRC130637 CAY130636:CAY130637 CKU130636:CKU130637 CUQ130636:CUQ130637 DEM130636:DEM130637 DOI130636:DOI130637 DYE130636:DYE130637 EIA130636:EIA130637 ERW130636:ERW130637 FBS130636:FBS130637 FLO130636:FLO130637 FVK130636:FVK130637 GFG130636:GFG130637 GPC130636:GPC130637 GYY130636:GYY130637 HIU130636:HIU130637 HSQ130636:HSQ130637 ICM130636:ICM130637 IMI130636:IMI130637 IWE130636:IWE130637 JGA130636:JGA130637 JPW130636:JPW130637 JZS130636:JZS130637 KJO130636:KJO130637 KTK130636:KTK130637 LDG130636:LDG130637 LNC130636:LNC130637 LWY130636:LWY130637 MGU130636:MGU130637 MQQ130636:MQQ130637 NAM130636:NAM130637 NKI130636:NKI130637 NUE130636:NUE130637 OEA130636:OEA130637 ONW130636:ONW130637 OXS130636:OXS130637 PHO130636:PHO130637 PRK130636:PRK130637 QBG130636:QBG130637 QLC130636:QLC130637 QUY130636:QUY130637 REU130636:REU130637 ROQ130636:ROQ130637 RYM130636:RYM130637 SII130636:SII130637 SSE130636:SSE130637 TCA130636:TCA130637 TLW130636:TLW130637 TVS130636:TVS130637 UFO130636:UFO130637 UPK130636:UPK130637 UZG130636:UZG130637 VJC130636:VJC130637 VSY130636:VSY130637 WCU130636:WCU130637 WMQ130636:WMQ130637 WWM130636:WWM130637 AA261708:AA261709 KA196172:KA196173 TW196172:TW196173 ADS196172:ADS196173 ANO196172:ANO196173 AXK196172:AXK196173 BHG196172:BHG196173 BRC196172:BRC196173 CAY196172:CAY196173 CKU196172:CKU196173 CUQ196172:CUQ196173 DEM196172:DEM196173 DOI196172:DOI196173 DYE196172:DYE196173 EIA196172:EIA196173 ERW196172:ERW196173 FBS196172:FBS196173 FLO196172:FLO196173 FVK196172:FVK196173 GFG196172:GFG196173 GPC196172:GPC196173 GYY196172:GYY196173 HIU196172:HIU196173 HSQ196172:HSQ196173 ICM196172:ICM196173 IMI196172:IMI196173 IWE196172:IWE196173 JGA196172:JGA196173 JPW196172:JPW196173 JZS196172:JZS196173 KJO196172:KJO196173 KTK196172:KTK196173 LDG196172:LDG196173 LNC196172:LNC196173 LWY196172:LWY196173 MGU196172:MGU196173 MQQ196172:MQQ196173 NAM196172:NAM196173 NKI196172:NKI196173 NUE196172:NUE196173 OEA196172:OEA196173 ONW196172:ONW196173 OXS196172:OXS196173 PHO196172:PHO196173 PRK196172:PRK196173 QBG196172:QBG196173 QLC196172:QLC196173 QUY196172:QUY196173 REU196172:REU196173 ROQ196172:ROQ196173 RYM196172:RYM196173 SII196172:SII196173 SSE196172:SSE196173 TCA196172:TCA196173 TLW196172:TLW196173 TVS196172:TVS196173 UFO196172:UFO196173 UPK196172:UPK196173 UZG196172:UZG196173 VJC196172:VJC196173 VSY196172:VSY196173 WCU196172:WCU196173 WMQ196172:WMQ196173 WWM196172:WWM196173 AA327244:AA327245 KA261708:KA261709 TW261708:TW261709 ADS261708:ADS261709 ANO261708:ANO261709 AXK261708:AXK261709 BHG261708:BHG261709 BRC261708:BRC261709 CAY261708:CAY261709 CKU261708:CKU261709 CUQ261708:CUQ261709 DEM261708:DEM261709 DOI261708:DOI261709 DYE261708:DYE261709 EIA261708:EIA261709 ERW261708:ERW261709 FBS261708:FBS261709 FLO261708:FLO261709 FVK261708:FVK261709 GFG261708:GFG261709 GPC261708:GPC261709 GYY261708:GYY261709 HIU261708:HIU261709 HSQ261708:HSQ261709 ICM261708:ICM261709 IMI261708:IMI261709 IWE261708:IWE261709 JGA261708:JGA261709 JPW261708:JPW261709 JZS261708:JZS261709 KJO261708:KJO261709 KTK261708:KTK261709 LDG261708:LDG261709 LNC261708:LNC261709 LWY261708:LWY261709 MGU261708:MGU261709 MQQ261708:MQQ261709 NAM261708:NAM261709 NKI261708:NKI261709 NUE261708:NUE261709 OEA261708:OEA261709 ONW261708:ONW261709 OXS261708:OXS261709 PHO261708:PHO261709 PRK261708:PRK261709 QBG261708:QBG261709 QLC261708:QLC261709 QUY261708:QUY261709 REU261708:REU261709 ROQ261708:ROQ261709 RYM261708:RYM261709 SII261708:SII261709 SSE261708:SSE261709 TCA261708:TCA261709 TLW261708:TLW261709 TVS261708:TVS261709 UFO261708:UFO261709 UPK261708:UPK261709 UZG261708:UZG261709 VJC261708:VJC261709 VSY261708:VSY261709 WCU261708:WCU261709 WMQ261708:WMQ261709 WWM261708:WWM261709 AA392780:AA392781 KA327244:KA327245 TW327244:TW327245 ADS327244:ADS327245 ANO327244:ANO327245 AXK327244:AXK327245 BHG327244:BHG327245 BRC327244:BRC327245 CAY327244:CAY327245 CKU327244:CKU327245 CUQ327244:CUQ327245 DEM327244:DEM327245 DOI327244:DOI327245 DYE327244:DYE327245 EIA327244:EIA327245 ERW327244:ERW327245 FBS327244:FBS327245 FLO327244:FLO327245 FVK327244:FVK327245 GFG327244:GFG327245 GPC327244:GPC327245 GYY327244:GYY327245 HIU327244:HIU327245 HSQ327244:HSQ327245 ICM327244:ICM327245 IMI327244:IMI327245 IWE327244:IWE327245 JGA327244:JGA327245 JPW327244:JPW327245 JZS327244:JZS327245 KJO327244:KJO327245 KTK327244:KTK327245 LDG327244:LDG327245 LNC327244:LNC327245 LWY327244:LWY327245 MGU327244:MGU327245 MQQ327244:MQQ327245 NAM327244:NAM327245 NKI327244:NKI327245 NUE327244:NUE327245 OEA327244:OEA327245 ONW327244:ONW327245 OXS327244:OXS327245 PHO327244:PHO327245 PRK327244:PRK327245 QBG327244:QBG327245 QLC327244:QLC327245 QUY327244:QUY327245 REU327244:REU327245 ROQ327244:ROQ327245 RYM327244:RYM327245 SII327244:SII327245 SSE327244:SSE327245 TCA327244:TCA327245 TLW327244:TLW327245 TVS327244:TVS327245 UFO327244:UFO327245 UPK327244:UPK327245 UZG327244:UZG327245 VJC327244:VJC327245 VSY327244:VSY327245 WCU327244:WCU327245 WMQ327244:WMQ327245 WWM327244:WWM327245 AA458316:AA458317 KA392780:KA392781 TW392780:TW392781 ADS392780:ADS392781 ANO392780:ANO392781 AXK392780:AXK392781 BHG392780:BHG392781 BRC392780:BRC392781 CAY392780:CAY392781 CKU392780:CKU392781 CUQ392780:CUQ392781 DEM392780:DEM392781 DOI392780:DOI392781 DYE392780:DYE392781 EIA392780:EIA392781 ERW392780:ERW392781 FBS392780:FBS392781 FLO392780:FLO392781 FVK392780:FVK392781 GFG392780:GFG392781 GPC392780:GPC392781 GYY392780:GYY392781 HIU392780:HIU392781 HSQ392780:HSQ392781 ICM392780:ICM392781 IMI392780:IMI392781 IWE392780:IWE392781 JGA392780:JGA392781 JPW392780:JPW392781 JZS392780:JZS392781 KJO392780:KJO392781 KTK392780:KTK392781 LDG392780:LDG392781 LNC392780:LNC392781 LWY392780:LWY392781 MGU392780:MGU392781 MQQ392780:MQQ392781 NAM392780:NAM392781 NKI392780:NKI392781 NUE392780:NUE392781 OEA392780:OEA392781 ONW392780:ONW392781 OXS392780:OXS392781 PHO392780:PHO392781 PRK392780:PRK392781 QBG392780:QBG392781 QLC392780:QLC392781 QUY392780:QUY392781 REU392780:REU392781 ROQ392780:ROQ392781 RYM392780:RYM392781 SII392780:SII392781 SSE392780:SSE392781 TCA392780:TCA392781 TLW392780:TLW392781 TVS392780:TVS392781 UFO392780:UFO392781 UPK392780:UPK392781 UZG392780:UZG392781 VJC392780:VJC392781 VSY392780:VSY392781 WCU392780:WCU392781 WMQ392780:WMQ392781 WWM392780:WWM392781 AA523852:AA523853 KA458316:KA458317 TW458316:TW458317 ADS458316:ADS458317 ANO458316:ANO458317 AXK458316:AXK458317 BHG458316:BHG458317 BRC458316:BRC458317 CAY458316:CAY458317 CKU458316:CKU458317 CUQ458316:CUQ458317 DEM458316:DEM458317 DOI458316:DOI458317 DYE458316:DYE458317 EIA458316:EIA458317 ERW458316:ERW458317 FBS458316:FBS458317 FLO458316:FLO458317 FVK458316:FVK458317 GFG458316:GFG458317 GPC458316:GPC458317 GYY458316:GYY458317 HIU458316:HIU458317 HSQ458316:HSQ458317 ICM458316:ICM458317 IMI458316:IMI458317 IWE458316:IWE458317 JGA458316:JGA458317 JPW458316:JPW458317 JZS458316:JZS458317 KJO458316:KJO458317 KTK458316:KTK458317 LDG458316:LDG458317 LNC458316:LNC458317 LWY458316:LWY458317 MGU458316:MGU458317 MQQ458316:MQQ458317 NAM458316:NAM458317 NKI458316:NKI458317 NUE458316:NUE458317 OEA458316:OEA458317 ONW458316:ONW458317 OXS458316:OXS458317 PHO458316:PHO458317 PRK458316:PRK458317 QBG458316:QBG458317 QLC458316:QLC458317 QUY458316:QUY458317 REU458316:REU458317 ROQ458316:ROQ458317 RYM458316:RYM458317 SII458316:SII458317 SSE458316:SSE458317 TCA458316:TCA458317 TLW458316:TLW458317 TVS458316:TVS458317 UFO458316:UFO458317 UPK458316:UPK458317 UZG458316:UZG458317 VJC458316:VJC458317 VSY458316:VSY458317 WCU458316:WCU458317 WMQ458316:WMQ458317 WWM458316:WWM458317 AA589388:AA589389 KA523852:KA523853 TW523852:TW523853 ADS523852:ADS523853 ANO523852:ANO523853 AXK523852:AXK523853 BHG523852:BHG523853 BRC523852:BRC523853 CAY523852:CAY523853 CKU523852:CKU523853 CUQ523852:CUQ523853 DEM523852:DEM523853 DOI523852:DOI523853 DYE523852:DYE523853 EIA523852:EIA523853 ERW523852:ERW523853 FBS523852:FBS523853 FLO523852:FLO523853 FVK523852:FVK523853 GFG523852:GFG523853 GPC523852:GPC523853 GYY523852:GYY523853 HIU523852:HIU523853 HSQ523852:HSQ523853 ICM523852:ICM523853 IMI523852:IMI523853 IWE523852:IWE523853 JGA523852:JGA523853 JPW523852:JPW523853 JZS523852:JZS523853 KJO523852:KJO523853 KTK523852:KTK523853 LDG523852:LDG523853 LNC523852:LNC523853 LWY523852:LWY523853 MGU523852:MGU523853 MQQ523852:MQQ523853 NAM523852:NAM523853 NKI523852:NKI523853 NUE523852:NUE523853 OEA523852:OEA523853 ONW523852:ONW523853 OXS523852:OXS523853 PHO523852:PHO523853 PRK523852:PRK523853 QBG523852:QBG523853 QLC523852:QLC523853 QUY523852:QUY523853 REU523852:REU523853 ROQ523852:ROQ523853 RYM523852:RYM523853 SII523852:SII523853 SSE523852:SSE523853 TCA523852:TCA523853 TLW523852:TLW523853 TVS523852:TVS523853 UFO523852:UFO523853 UPK523852:UPK523853 UZG523852:UZG523853 VJC523852:VJC523853 VSY523852:VSY523853 WCU523852:WCU523853 WMQ523852:WMQ523853 WWM523852:WWM523853 AA654924:AA654925 KA589388:KA589389 TW589388:TW589389 ADS589388:ADS589389 ANO589388:ANO589389 AXK589388:AXK589389 BHG589388:BHG589389 BRC589388:BRC589389 CAY589388:CAY589389 CKU589388:CKU589389 CUQ589388:CUQ589389 DEM589388:DEM589389 DOI589388:DOI589389 DYE589388:DYE589389 EIA589388:EIA589389 ERW589388:ERW589389 FBS589388:FBS589389 FLO589388:FLO589389 FVK589388:FVK589389 GFG589388:GFG589389 GPC589388:GPC589389 GYY589388:GYY589389 HIU589388:HIU589389 HSQ589388:HSQ589389 ICM589388:ICM589389 IMI589388:IMI589389 IWE589388:IWE589389 JGA589388:JGA589389 JPW589388:JPW589389 JZS589388:JZS589389 KJO589388:KJO589389 KTK589388:KTK589389 LDG589388:LDG589389 LNC589388:LNC589389 LWY589388:LWY589389 MGU589388:MGU589389 MQQ589388:MQQ589389 NAM589388:NAM589389 NKI589388:NKI589389 NUE589388:NUE589389 OEA589388:OEA589389 ONW589388:ONW589389 OXS589388:OXS589389 PHO589388:PHO589389 PRK589388:PRK589389 QBG589388:QBG589389 QLC589388:QLC589389 QUY589388:QUY589389 REU589388:REU589389 ROQ589388:ROQ589389 RYM589388:RYM589389 SII589388:SII589389 SSE589388:SSE589389 TCA589388:TCA589389 TLW589388:TLW589389 TVS589388:TVS589389 UFO589388:UFO589389 UPK589388:UPK589389 UZG589388:UZG589389 VJC589388:VJC589389 VSY589388:VSY589389 WCU589388:WCU589389 WMQ589388:WMQ589389 WWM589388:WWM589389 AA720460:AA720461 KA654924:KA654925 TW654924:TW654925 ADS654924:ADS654925 ANO654924:ANO654925 AXK654924:AXK654925 BHG654924:BHG654925 BRC654924:BRC654925 CAY654924:CAY654925 CKU654924:CKU654925 CUQ654924:CUQ654925 DEM654924:DEM654925 DOI654924:DOI654925 DYE654924:DYE654925 EIA654924:EIA654925 ERW654924:ERW654925 FBS654924:FBS654925 FLO654924:FLO654925 FVK654924:FVK654925 GFG654924:GFG654925 GPC654924:GPC654925 GYY654924:GYY654925 HIU654924:HIU654925 HSQ654924:HSQ654925 ICM654924:ICM654925 IMI654924:IMI654925 IWE654924:IWE654925 JGA654924:JGA654925 JPW654924:JPW654925 JZS654924:JZS654925 KJO654924:KJO654925 KTK654924:KTK654925 LDG654924:LDG654925 LNC654924:LNC654925 LWY654924:LWY654925 MGU654924:MGU654925 MQQ654924:MQQ654925 NAM654924:NAM654925 NKI654924:NKI654925 NUE654924:NUE654925 OEA654924:OEA654925 ONW654924:ONW654925 OXS654924:OXS654925 PHO654924:PHO654925 PRK654924:PRK654925 QBG654924:QBG654925 QLC654924:QLC654925 QUY654924:QUY654925 REU654924:REU654925 ROQ654924:ROQ654925 RYM654924:RYM654925 SII654924:SII654925 SSE654924:SSE654925 TCA654924:TCA654925 TLW654924:TLW654925 TVS654924:TVS654925 UFO654924:UFO654925 UPK654924:UPK654925 UZG654924:UZG654925 VJC654924:VJC654925 VSY654924:VSY654925 WCU654924:WCU654925 WMQ654924:WMQ654925 WWM654924:WWM654925 AA785996:AA785997 KA720460:KA720461 TW720460:TW720461 ADS720460:ADS720461 ANO720460:ANO720461 AXK720460:AXK720461 BHG720460:BHG720461 BRC720460:BRC720461 CAY720460:CAY720461 CKU720460:CKU720461 CUQ720460:CUQ720461 DEM720460:DEM720461 DOI720460:DOI720461 DYE720460:DYE720461 EIA720460:EIA720461 ERW720460:ERW720461 FBS720460:FBS720461 FLO720460:FLO720461 FVK720460:FVK720461 GFG720460:GFG720461 GPC720460:GPC720461 GYY720460:GYY720461 HIU720460:HIU720461 HSQ720460:HSQ720461 ICM720460:ICM720461 IMI720460:IMI720461 IWE720460:IWE720461 JGA720460:JGA720461 JPW720460:JPW720461 JZS720460:JZS720461 KJO720460:KJO720461 KTK720460:KTK720461 LDG720460:LDG720461 LNC720460:LNC720461 LWY720460:LWY720461 MGU720460:MGU720461 MQQ720460:MQQ720461 NAM720460:NAM720461 NKI720460:NKI720461 NUE720460:NUE720461 OEA720460:OEA720461 ONW720460:ONW720461 OXS720460:OXS720461 PHO720460:PHO720461 PRK720460:PRK720461 QBG720460:QBG720461 QLC720460:QLC720461 QUY720460:QUY720461 REU720460:REU720461 ROQ720460:ROQ720461 RYM720460:RYM720461 SII720460:SII720461 SSE720460:SSE720461 TCA720460:TCA720461 TLW720460:TLW720461 TVS720460:TVS720461 UFO720460:UFO720461 UPK720460:UPK720461 UZG720460:UZG720461 VJC720460:VJC720461 VSY720460:VSY720461 WCU720460:WCU720461 WMQ720460:WMQ720461 WWM720460:WWM720461 AA851532:AA851533 KA785996:KA785997 TW785996:TW785997 ADS785996:ADS785997 ANO785996:ANO785997 AXK785996:AXK785997 BHG785996:BHG785997 BRC785996:BRC785997 CAY785996:CAY785997 CKU785996:CKU785997 CUQ785996:CUQ785997 DEM785996:DEM785997 DOI785996:DOI785997 DYE785996:DYE785997 EIA785996:EIA785997 ERW785996:ERW785997 FBS785996:FBS785997 FLO785996:FLO785997 FVK785996:FVK785997 GFG785996:GFG785997 GPC785996:GPC785997 GYY785996:GYY785997 HIU785996:HIU785997 HSQ785996:HSQ785997 ICM785996:ICM785997 IMI785996:IMI785997 IWE785996:IWE785997 JGA785996:JGA785997 JPW785996:JPW785997 JZS785996:JZS785997 KJO785996:KJO785997 KTK785996:KTK785997 LDG785996:LDG785997 LNC785996:LNC785997 LWY785996:LWY785997 MGU785996:MGU785997 MQQ785996:MQQ785997 NAM785996:NAM785997 NKI785996:NKI785997 NUE785996:NUE785997 OEA785996:OEA785997 ONW785996:ONW785997 OXS785996:OXS785997 PHO785996:PHO785997 PRK785996:PRK785997 QBG785996:QBG785997 QLC785996:QLC785997 QUY785996:QUY785997 REU785996:REU785997 ROQ785996:ROQ785997 RYM785996:RYM785997 SII785996:SII785997 SSE785996:SSE785997 TCA785996:TCA785997 TLW785996:TLW785997 TVS785996:TVS785997 UFO785996:UFO785997 UPK785996:UPK785997 UZG785996:UZG785997 VJC785996:VJC785997 VSY785996:VSY785997 WCU785996:WCU785997 WMQ785996:WMQ785997 WWM785996:WWM785997 AA917068:AA917069 KA851532:KA851533 TW851532:TW851533 ADS851532:ADS851533 ANO851532:ANO851533 AXK851532:AXK851533 BHG851532:BHG851533 BRC851532:BRC851533 CAY851532:CAY851533 CKU851532:CKU851533 CUQ851532:CUQ851533 DEM851532:DEM851533 DOI851532:DOI851533 DYE851532:DYE851533 EIA851532:EIA851533 ERW851532:ERW851533 FBS851532:FBS851533 FLO851532:FLO851533 FVK851532:FVK851533 GFG851532:GFG851533 GPC851532:GPC851533 GYY851532:GYY851533 HIU851532:HIU851533 HSQ851532:HSQ851533 ICM851532:ICM851533 IMI851532:IMI851533 IWE851532:IWE851533 JGA851532:JGA851533 JPW851532:JPW851533 JZS851532:JZS851533 KJO851532:KJO851533 KTK851532:KTK851533 LDG851532:LDG851533 LNC851532:LNC851533 LWY851532:LWY851533 MGU851532:MGU851533 MQQ851532:MQQ851533 NAM851532:NAM851533 NKI851532:NKI851533 NUE851532:NUE851533 OEA851532:OEA851533 ONW851532:ONW851533 OXS851532:OXS851533 PHO851532:PHO851533 PRK851532:PRK851533 QBG851532:QBG851533 QLC851532:QLC851533 QUY851532:QUY851533 REU851532:REU851533 ROQ851532:ROQ851533 RYM851532:RYM851533 SII851532:SII851533 SSE851532:SSE851533 TCA851532:TCA851533 TLW851532:TLW851533 TVS851532:TVS851533 UFO851532:UFO851533 UPK851532:UPK851533 UZG851532:UZG851533 VJC851532:VJC851533 VSY851532:VSY851533 WCU851532:WCU851533 WMQ851532:WMQ851533 WWM851532:WWM851533 AA982604:AA982605 KA917068:KA917069 TW917068:TW917069 ADS917068:ADS917069 ANO917068:ANO917069 AXK917068:AXK917069 BHG917068:BHG917069 BRC917068:BRC917069 CAY917068:CAY917069 CKU917068:CKU917069 CUQ917068:CUQ917069 DEM917068:DEM917069 DOI917068:DOI917069 DYE917068:DYE917069 EIA917068:EIA917069 ERW917068:ERW917069 FBS917068:FBS917069 FLO917068:FLO917069 FVK917068:FVK917069 GFG917068:GFG917069 GPC917068:GPC917069 GYY917068:GYY917069 HIU917068:HIU917069 HSQ917068:HSQ917069 ICM917068:ICM917069 IMI917068:IMI917069 IWE917068:IWE917069 JGA917068:JGA917069 JPW917068:JPW917069 JZS917068:JZS917069 KJO917068:KJO917069 KTK917068:KTK917069 LDG917068:LDG917069 LNC917068:LNC917069 LWY917068:LWY917069 MGU917068:MGU917069 MQQ917068:MQQ917069 NAM917068:NAM917069 NKI917068:NKI917069 NUE917068:NUE917069 OEA917068:OEA917069 ONW917068:ONW917069 OXS917068:OXS917069 PHO917068:PHO917069 PRK917068:PRK917069 QBG917068:QBG917069 QLC917068:QLC917069 QUY917068:QUY917069 REU917068:REU917069 ROQ917068:ROQ917069 RYM917068:RYM917069 SII917068:SII917069 SSE917068:SSE917069 TCA917068:TCA917069 TLW917068:TLW917069 TVS917068:TVS917069 UFO917068:UFO917069 UPK917068:UPK917069 UZG917068:UZG917069 VJC917068:VJC917069 VSY917068:VSY917069 WCU917068:WCU917069 WMQ917068:WMQ917069 WWM917068:WWM917069 AQ785996:AQ785997 KA982604:KA982605 TW982604:TW982605 ADS982604:ADS982605 ANO982604:ANO982605 AXK982604:AXK982605 BHG982604:BHG982605 BRC982604:BRC982605 CAY982604:CAY982605 CKU982604:CKU982605 CUQ982604:CUQ982605 DEM982604:DEM982605 DOI982604:DOI982605 DYE982604:DYE982605 EIA982604:EIA982605 ERW982604:ERW982605 FBS982604:FBS982605 FLO982604:FLO982605 FVK982604:FVK982605 GFG982604:GFG982605 GPC982604:GPC982605 GYY982604:GYY982605 HIU982604:HIU982605 HSQ982604:HSQ982605 ICM982604:ICM982605 IMI982604:IMI982605 IWE982604:IWE982605 JGA982604:JGA982605 JPW982604:JPW982605 JZS982604:JZS982605 KJO982604:KJO982605 KTK982604:KTK982605 LDG982604:LDG982605 LNC982604:LNC982605 LWY982604:LWY982605 MGU982604:MGU982605 MQQ982604:MQQ982605 NAM982604:NAM982605 NKI982604:NKI982605 NUE982604:NUE982605 OEA982604:OEA982605 ONW982604:ONW982605 OXS982604:OXS982605 PHO982604:PHO982605 PRK982604:PRK982605 QBG982604:QBG982605 QLC982604:QLC982605 QUY982604:QUY982605 REU982604:REU982605 ROQ982604:ROQ982605 RYM982604:RYM982605 SII982604:SII982605 SSE982604:SSE982605 TCA982604:TCA982605 TLW982604:TLW982605 TVS982604:TVS982605 UFO982604:UFO982605 UPK982604:UPK982605 UZG982604:UZG982605 VJC982604:VJC982605 VSY982604:VSY982605 WCU982604:WCU982605 WMQ982604:WMQ982605 WWM982604:WWM982605 AE65100:AE65101 KM851532:KM851533 UI851532:UI851533 AEE851532:AEE851533 AOA851532:AOA851533 AXW851532:AXW851533 BHS851532:BHS851533 BRO851532:BRO851533 CBK851532:CBK851533 CLG851532:CLG851533 CVC851532:CVC851533 DEY851532:DEY851533 DOU851532:DOU851533 DYQ851532:DYQ851533 EIM851532:EIM851533 ESI851532:ESI851533 FCE851532:FCE851533 FMA851532:FMA851533 FVW851532:FVW851533 GFS851532:GFS851533 GPO851532:GPO851533 GZK851532:GZK851533 HJG851532:HJG851533 HTC851532:HTC851533 ICY851532:ICY851533 IMU851532:IMU851533 IWQ851532:IWQ851533 JGM851532:JGM851533 JQI851532:JQI851533 KAE851532:KAE851533 KKA851532:KKA851533 KTW851532:KTW851533 LDS851532:LDS851533 LNO851532:LNO851533 LXK851532:LXK851533 MHG851532:MHG851533 MRC851532:MRC851533 NAY851532:NAY851533 NKU851532:NKU851533 NUQ851532:NUQ851533 OEM851532:OEM851533 OOI851532:OOI851533 OYE851532:OYE851533 PIA851532:PIA851533 PRW851532:PRW851533 QBS851532:QBS851533 QLO851532:QLO851533 QVK851532:QVK851533 RFG851532:RFG851533 RPC851532:RPC851533 RYY851532:RYY851533 SIU851532:SIU851533 SSQ851532:SSQ851533 TCM851532:TCM851533 TMI851532:TMI851533 TWE851532:TWE851533 UGA851532:UGA851533 UPW851532:UPW851533 UZS851532:UZS851533 VJO851532:VJO851533 VTK851532:VTK851533 WDG851532:WDG851533 WNC851532:WNC851533 WWY851532:WWY851533 AE130636:AE130637 KE65100:KE65101 UA65100:UA65101 ADW65100:ADW65101 ANS65100:ANS65101 AXO65100:AXO65101 BHK65100:BHK65101 BRG65100:BRG65101 CBC65100:CBC65101 CKY65100:CKY65101 CUU65100:CUU65101 DEQ65100:DEQ65101 DOM65100:DOM65101 DYI65100:DYI65101 EIE65100:EIE65101 ESA65100:ESA65101 FBW65100:FBW65101 FLS65100:FLS65101 FVO65100:FVO65101 GFK65100:GFK65101 GPG65100:GPG65101 GZC65100:GZC65101 HIY65100:HIY65101 HSU65100:HSU65101 ICQ65100:ICQ65101 IMM65100:IMM65101 IWI65100:IWI65101 JGE65100:JGE65101 JQA65100:JQA65101 JZW65100:JZW65101 KJS65100:KJS65101 KTO65100:KTO65101 LDK65100:LDK65101 LNG65100:LNG65101 LXC65100:LXC65101 MGY65100:MGY65101 MQU65100:MQU65101 NAQ65100:NAQ65101 NKM65100:NKM65101 NUI65100:NUI65101 OEE65100:OEE65101 OOA65100:OOA65101 OXW65100:OXW65101 PHS65100:PHS65101 PRO65100:PRO65101 QBK65100:QBK65101 QLG65100:QLG65101 QVC65100:QVC65101 REY65100:REY65101 ROU65100:ROU65101 RYQ65100:RYQ65101 SIM65100:SIM65101 SSI65100:SSI65101 TCE65100:TCE65101 TMA65100:TMA65101 TVW65100:TVW65101 UFS65100:UFS65101 UPO65100:UPO65101 UZK65100:UZK65101 VJG65100:VJG65101 VTC65100:VTC65101 WCY65100:WCY65101 WMU65100:WMU65101 WWQ65100:WWQ65101 AE196172:AE196173 KE130636:KE130637 UA130636:UA130637 ADW130636:ADW130637 ANS130636:ANS130637 AXO130636:AXO130637 BHK130636:BHK130637 BRG130636:BRG130637 CBC130636:CBC130637 CKY130636:CKY130637 CUU130636:CUU130637 DEQ130636:DEQ130637 DOM130636:DOM130637 DYI130636:DYI130637 EIE130636:EIE130637 ESA130636:ESA130637 FBW130636:FBW130637 FLS130636:FLS130637 FVO130636:FVO130637 GFK130636:GFK130637 GPG130636:GPG130637 GZC130636:GZC130637 HIY130636:HIY130637 HSU130636:HSU130637 ICQ130636:ICQ130637 IMM130636:IMM130637 IWI130636:IWI130637 JGE130636:JGE130637 JQA130636:JQA130637 JZW130636:JZW130637 KJS130636:KJS130637 KTO130636:KTO130637 LDK130636:LDK130637 LNG130636:LNG130637 LXC130636:LXC130637 MGY130636:MGY130637 MQU130636:MQU130637 NAQ130636:NAQ130637 NKM130636:NKM130637 NUI130636:NUI130637 OEE130636:OEE130637 OOA130636:OOA130637 OXW130636:OXW130637 PHS130636:PHS130637 PRO130636:PRO130637 QBK130636:QBK130637 QLG130636:QLG130637 QVC130636:QVC130637 REY130636:REY130637 ROU130636:ROU130637 RYQ130636:RYQ130637 SIM130636:SIM130637 SSI130636:SSI130637 TCE130636:TCE130637 TMA130636:TMA130637 TVW130636:TVW130637 UFS130636:UFS130637 UPO130636:UPO130637 UZK130636:UZK130637 VJG130636:VJG130637 VTC130636:VTC130637 WCY130636:WCY130637 WMU130636:WMU130637 WWQ130636:WWQ130637 AE261708:AE261709 KE196172:KE196173 UA196172:UA196173 ADW196172:ADW196173 ANS196172:ANS196173 AXO196172:AXO196173 BHK196172:BHK196173 BRG196172:BRG196173 CBC196172:CBC196173 CKY196172:CKY196173 CUU196172:CUU196173 DEQ196172:DEQ196173 DOM196172:DOM196173 DYI196172:DYI196173 EIE196172:EIE196173 ESA196172:ESA196173 FBW196172:FBW196173 FLS196172:FLS196173 FVO196172:FVO196173 GFK196172:GFK196173 GPG196172:GPG196173 GZC196172:GZC196173 HIY196172:HIY196173 HSU196172:HSU196173 ICQ196172:ICQ196173 IMM196172:IMM196173 IWI196172:IWI196173 JGE196172:JGE196173 JQA196172:JQA196173 JZW196172:JZW196173 KJS196172:KJS196173 KTO196172:KTO196173 LDK196172:LDK196173 LNG196172:LNG196173 LXC196172:LXC196173 MGY196172:MGY196173 MQU196172:MQU196173 NAQ196172:NAQ196173 NKM196172:NKM196173 NUI196172:NUI196173 OEE196172:OEE196173 OOA196172:OOA196173 OXW196172:OXW196173 PHS196172:PHS196173 PRO196172:PRO196173 QBK196172:QBK196173 QLG196172:QLG196173 QVC196172:QVC196173 REY196172:REY196173 ROU196172:ROU196173 RYQ196172:RYQ196173 SIM196172:SIM196173 SSI196172:SSI196173 TCE196172:TCE196173 TMA196172:TMA196173 TVW196172:TVW196173 UFS196172:UFS196173 UPO196172:UPO196173 UZK196172:UZK196173 VJG196172:VJG196173 VTC196172:VTC196173 WCY196172:WCY196173 WMU196172:WMU196173 WWQ196172:WWQ196173 AE327244:AE327245 KE261708:KE261709 UA261708:UA261709 ADW261708:ADW261709 ANS261708:ANS261709 AXO261708:AXO261709 BHK261708:BHK261709 BRG261708:BRG261709 CBC261708:CBC261709 CKY261708:CKY261709 CUU261708:CUU261709 DEQ261708:DEQ261709 DOM261708:DOM261709 DYI261708:DYI261709 EIE261708:EIE261709 ESA261708:ESA261709 FBW261708:FBW261709 FLS261708:FLS261709 FVO261708:FVO261709 GFK261708:GFK261709 GPG261708:GPG261709 GZC261708:GZC261709 HIY261708:HIY261709 HSU261708:HSU261709 ICQ261708:ICQ261709 IMM261708:IMM261709 IWI261708:IWI261709 JGE261708:JGE261709 JQA261708:JQA261709 JZW261708:JZW261709 KJS261708:KJS261709 KTO261708:KTO261709 LDK261708:LDK261709 LNG261708:LNG261709 LXC261708:LXC261709 MGY261708:MGY261709 MQU261708:MQU261709 NAQ261708:NAQ261709 NKM261708:NKM261709 NUI261708:NUI261709 OEE261708:OEE261709 OOA261708:OOA261709 OXW261708:OXW261709 PHS261708:PHS261709 PRO261708:PRO261709 QBK261708:QBK261709 QLG261708:QLG261709 QVC261708:QVC261709 REY261708:REY261709 ROU261708:ROU261709 RYQ261708:RYQ261709 SIM261708:SIM261709 SSI261708:SSI261709 TCE261708:TCE261709 TMA261708:TMA261709 TVW261708:TVW261709 UFS261708:UFS261709 UPO261708:UPO261709 UZK261708:UZK261709 VJG261708:VJG261709 VTC261708:VTC261709 WCY261708:WCY261709 WMU261708:WMU261709 WWQ261708:WWQ261709 AE392780:AE392781 KE327244:KE327245 UA327244:UA327245 ADW327244:ADW327245 ANS327244:ANS327245 AXO327244:AXO327245 BHK327244:BHK327245 BRG327244:BRG327245 CBC327244:CBC327245 CKY327244:CKY327245 CUU327244:CUU327245 DEQ327244:DEQ327245 DOM327244:DOM327245 DYI327244:DYI327245 EIE327244:EIE327245 ESA327244:ESA327245 FBW327244:FBW327245 FLS327244:FLS327245 FVO327244:FVO327245 GFK327244:GFK327245 GPG327244:GPG327245 GZC327244:GZC327245 HIY327244:HIY327245 HSU327244:HSU327245 ICQ327244:ICQ327245 IMM327244:IMM327245 IWI327244:IWI327245 JGE327244:JGE327245 JQA327244:JQA327245 JZW327244:JZW327245 KJS327244:KJS327245 KTO327244:KTO327245 LDK327244:LDK327245 LNG327244:LNG327245 LXC327244:LXC327245 MGY327244:MGY327245 MQU327244:MQU327245 NAQ327244:NAQ327245 NKM327244:NKM327245 NUI327244:NUI327245 OEE327244:OEE327245 OOA327244:OOA327245 OXW327244:OXW327245 PHS327244:PHS327245 PRO327244:PRO327245 QBK327244:QBK327245 QLG327244:QLG327245 QVC327244:QVC327245 REY327244:REY327245 ROU327244:ROU327245 RYQ327244:RYQ327245 SIM327244:SIM327245 SSI327244:SSI327245 TCE327244:TCE327245 TMA327244:TMA327245 TVW327244:TVW327245 UFS327244:UFS327245 UPO327244:UPO327245 UZK327244:UZK327245 VJG327244:VJG327245 VTC327244:VTC327245 WCY327244:WCY327245 WMU327244:WMU327245 WWQ327244:WWQ327245 AE458316:AE458317 KE392780:KE392781 UA392780:UA392781 ADW392780:ADW392781 ANS392780:ANS392781 AXO392780:AXO392781 BHK392780:BHK392781 BRG392780:BRG392781 CBC392780:CBC392781 CKY392780:CKY392781 CUU392780:CUU392781 DEQ392780:DEQ392781 DOM392780:DOM392781 DYI392780:DYI392781 EIE392780:EIE392781 ESA392780:ESA392781 FBW392780:FBW392781 FLS392780:FLS392781 FVO392780:FVO392781 GFK392780:GFK392781 GPG392780:GPG392781 GZC392780:GZC392781 HIY392780:HIY392781 HSU392780:HSU392781 ICQ392780:ICQ392781 IMM392780:IMM392781 IWI392780:IWI392781 JGE392780:JGE392781 JQA392780:JQA392781 JZW392780:JZW392781 KJS392780:KJS392781 KTO392780:KTO392781 LDK392780:LDK392781 LNG392780:LNG392781 LXC392780:LXC392781 MGY392780:MGY392781 MQU392780:MQU392781 NAQ392780:NAQ392781 NKM392780:NKM392781 NUI392780:NUI392781 OEE392780:OEE392781 OOA392780:OOA392781 OXW392780:OXW392781 PHS392780:PHS392781 PRO392780:PRO392781 QBK392780:QBK392781 QLG392780:QLG392781 QVC392780:QVC392781 REY392780:REY392781 ROU392780:ROU392781 RYQ392780:RYQ392781 SIM392780:SIM392781 SSI392780:SSI392781 TCE392780:TCE392781 TMA392780:TMA392781 TVW392780:TVW392781 UFS392780:UFS392781 UPO392780:UPO392781 UZK392780:UZK392781 VJG392780:VJG392781 VTC392780:VTC392781 WCY392780:WCY392781 WMU392780:WMU392781 WWQ392780:WWQ392781 AE523852:AE523853 KE458316:KE458317 UA458316:UA458317 ADW458316:ADW458317 ANS458316:ANS458317 AXO458316:AXO458317 BHK458316:BHK458317 BRG458316:BRG458317 CBC458316:CBC458317 CKY458316:CKY458317 CUU458316:CUU458317 DEQ458316:DEQ458317 DOM458316:DOM458317 DYI458316:DYI458317 EIE458316:EIE458317 ESA458316:ESA458317 FBW458316:FBW458317 FLS458316:FLS458317 FVO458316:FVO458317 GFK458316:GFK458317 GPG458316:GPG458317 GZC458316:GZC458317 HIY458316:HIY458317 HSU458316:HSU458317 ICQ458316:ICQ458317 IMM458316:IMM458317 IWI458316:IWI458317 JGE458316:JGE458317 JQA458316:JQA458317 JZW458316:JZW458317 KJS458316:KJS458317 KTO458316:KTO458317 LDK458316:LDK458317 LNG458316:LNG458317 LXC458316:LXC458317 MGY458316:MGY458317 MQU458316:MQU458317 NAQ458316:NAQ458317 NKM458316:NKM458317 NUI458316:NUI458317 OEE458316:OEE458317 OOA458316:OOA458317 OXW458316:OXW458317 PHS458316:PHS458317 PRO458316:PRO458317 QBK458316:QBK458317 QLG458316:QLG458317 QVC458316:QVC458317 REY458316:REY458317 ROU458316:ROU458317 RYQ458316:RYQ458317 SIM458316:SIM458317 SSI458316:SSI458317 TCE458316:TCE458317 TMA458316:TMA458317 TVW458316:TVW458317 UFS458316:UFS458317 UPO458316:UPO458317 UZK458316:UZK458317 VJG458316:VJG458317 VTC458316:VTC458317 WCY458316:WCY458317 WMU458316:WMU458317 WWQ458316:WWQ458317 AE589388:AE589389 KE523852:KE523853 UA523852:UA523853 ADW523852:ADW523853 ANS523852:ANS523853 AXO523852:AXO523853 BHK523852:BHK523853 BRG523852:BRG523853 CBC523852:CBC523853 CKY523852:CKY523853 CUU523852:CUU523853 DEQ523852:DEQ523853 DOM523852:DOM523853 DYI523852:DYI523853 EIE523852:EIE523853 ESA523852:ESA523853 FBW523852:FBW523853 FLS523852:FLS523853 FVO523852:FVO523853 GFK523852:GFK523853 GPG523852:GPG523853 GZC523852:GZC523853 HIY523852:HIY523853 HSU523852:HSU523853 ICQ523852:ICQ523853 IMM523852:IMM523853 IWI523852:IWI523853 JGE523852:JGE523853 JQA523852:JQA523853 JZW523852:JZW523853 KJS523852:KJS523853 KTO523852:KTO523853 LDK523852:LDK523853 LNG523852:LNG523853 LXC523852:LXC523853 MGY523852:MGY523853 MQU523852:MQU523853 NAQ523852:NAQ523853 NKM523852:NKM523853 NUI523852:NUI523853 OEE523852:OEE523853 OOA523852:OOA523853 OXW523852:OXW523853 PHS523852:PHS523853 PRO523852:PRO523853 QBK523852:QBK523853 QLG523852:QLG523853 QVC523852:QVC523853 REY523852:REY523853 ROU523852:ROU523853 RYQ523852:RYQ523853 SIM523852:SIM523853 SSI523852:SSI523853 TCE523852:TCE523853 TMA523852:TMA523853 TVW523852:TVW523853 UFS523852:UFS523853 UPO523852:UPO523853 UZK523852:UZK523853 VJG523852:VJG523853 VTC523852:VTC523853 WCY523852:WCY523853 WMU523852:WMU523853 WWQ523852:WWQ523853 AE654924:AE654925 KE589388:KE589389 UA589388:UA589389 ADW589388:ADW589389 ANS589388:ANS589389 AXO589388:AXO589389 BHK589388:BHK589389 BRG589388:BRG589389 CBC589388:CBC589389 CKY589388:CKY589389 CUU589388:CUU589389 DEQ589388:DEQ589389 DOM589388:DOM589389 DYI589388:DYI589389 EIE589388:EIE589389 ESA589388:ESA589389 FBW589388:FBW589389 FLS589388:FLS589389 FVO589388:FVO589389 GFK589388:GFK589389 GPG589388:GPG589389 GZC589388:GZC589389 HIY589388:HIY589389 HSU589388:HSU589389 ICQ589388:ICQ589389 IMM589388:IMM589389 IWI589388:IWI589389 JGE589388:JGE589389 JQA589388:JQA589389 JZW589388:JZW589389 KJS589388:KJS589389 KTO589388:KTO589389 LDK589388:LDK589389 LNG589388:LNG589389 LXC589388:LXC589389 MGY589388:MGY589389 MQU589388:MQU589389 NAQ589388:NAQ589389 NKM589388:NKM589389 NUI589388:NUI589389 OEE589388:OEE589389 OOA589388:OOA589389 OXW589388:OXW589389 PHS589388:PHS589389 PRO589388:PRO589389 QBK589388:QBK589389 QLG589388:QLG589389 QVC589388:QVC589389 REY589388:REY589389 ROU589388:ROU589389 RYQ589388:RYQ589389 SIM589388:SIM589389 SSI589388:SSI589389 TCE589388:TCE589389 TMA589388:TMA589389 TVW589388:TVW589389 UFS589388:UFS589389 UPO589388:UPO589389 UZK589388:UZK589389 VJG589388:VJG589389 VTC589388:VTC589389 WCY589388:WCY589389 WMU589388:WMU589389 WWQ589388:WWQ589389 AE720460:AE720461 KE654924:KE654925 UA654924:UA654925 ADW654924:ADW654925 ANS654924:ANS654925 AXO654924:AXO654925 BHK654924:BHK654925 BRG654924:BRG654925 CBC654924:CBC654925 CKY654924:CKY654925 CUU654924:CUU654925 DEQ654924:DEQ654925 DOM654924:DOM654925 DYI654924:DYI654925 EIE654924:EIE654925 ESA654924:ESA654925 FBW654924:FBW654925 FLS654924:FLS654925 FVO654924:FVO654925 GFK654924:GFK654925 GPG654924:GPG654925 GZC654924:GZC654925 HIY654924:HIY654925 HSU654924:HSU654925 ICQ654924:ICQ654925 IMM654924:IMM654925 IWI654924:IWI654925 JGE654924:JGE654925 JQA654924:JQA654925 JZW654924:JZW654925 KJS654924:KJS654925 KTO654924:KTO654925 LDK654924:LDK654925 LNG654924:LNG654925 LXC654924:LXC654925 MGY654924:MGY654925 MQU654924:MQU654925 NAQ654924:NAQ654925 NKM654924:NKM654925 NUI654924:NUI654925 OEE654924:OEE654925 OOA654924:OOA654925 OXW654924:OXW654925 PHS654924:PHS654925 PRO654924:PRO654925 QBK654924:QBK654925 QLG654924:QLG654925 QVC654924:QVC654925 REY654924:REY654925 ROU654924:ROU654925 RYQ654924:RYQ654925 SIM654924:SIM654925 SSI654924:SSI654925 TCE654924:TCE654925 TMA654924:TMA654925 TVW654924:TVW654925 UFS654924:UFS654925 UPO654924:UPO654925 UZK654924:UZK654925 VJG654924:VJG654925 VTC654924:VTC654925 WCY654924:WCY654925 WMU654924:WMU654925 WWQ654924:WWQ654925 AE785996:AE785997 KE720460:KE720461 UA720460:UA720461 ADW720460:ADW720461 ANS720460:ANS720461 AXO720460:AXO720461 BHK720460:BHK720461 BRG720460:BRG720461 CBC720460:CBC720461 CKY720460:CKY720461 CUU720460:CUU720461 DEQ720460:DEQ720461 DOM720460:DOM720461 DYI720460:DYI720461 EIE720460:EIE720461 ESA720460:ESA720461 FBW720460:FBW720461 FLS720460:FLS720461 FVO720460:FVO720461 GFK720460:GFK720461 GPG720460:GPG720461 GZC720460:GZC720461 HIY720460:HIY720461 HSU720460:HSU720461 ICQ720460:ICQ720461 IMM720460:IMM720461 IWI720460:IWI720461 JGE720460:JGE720461 JQA720460:JQA720461 JZW720460:JZW720461 KJS720460:KJS720461 KTO720460:KTO720461 LDK720460:LDK720461 LNG720460:LNG720461 LXC720460:LXC720461 MGY720460:MGY720461 MQU720460:MQU720461 NAQ720460:NAQ720461 NKM720460:NKM720461 NUI720460:NUI720461 OEE720460:OEE720461 OOA720460:OOA720461 OXW720460:OXW720461 PHS720460:PHS720461 PRO720460:PRO720461 QBK720460:QBK720461 QLG720460:QLG720461 QVC720460:QVC720461 REY720460:REY720461 ROU720460:ROU720461 RYQ720460:RYQ720461 SIM720460:SIM720461 SSI720460:SSI720461 TCE720460:TCE720461 TMA720460:TMA720461 TVW720460:TVW720461 UFS720460:UFS720461 UPO720460:UPO720461 UZK720460:UZK720461 VJG720460:VJG720461 VTC720460:VTC720461 WCY720460:WCY720461 WMU720460:WMU720461 WWQ720460:WWQ720461 AE851532:AE851533 KE785996:KE785997 UA785996:UA785997 ADW785996:ADW785997 ANS785996:ANS785997 AXO785996:AXO785997 BHK785996:BHK785997 BRG785996:BRG785997 CBC785996:CBC785997 CKY785996:CKY785997 CUU785996:CUU785997 DEQ785996:DEQ785997 DOM785996:DOM785997 DYI785996:DYI785997 EIE785996:EIE785997 ESA785996:ESA785997 FBW785996:FBW785997 FLS785996:FLS785997 FVO785996:FVO785997 GFK785996:GFK785997 GPG785996:GPG785997 GZC785996:GZC785997 HIY785996:HIY785997 HSU785996:HSU785997 ICQ785996:ICQ785997 IMM785996:IMM785997 IWI785996:IWI785997 JGE785996:JGE785997 JQA785996:JQA785997 JZW785996:JZW785997 KJS785996:KJS785997 KTO785996:KTO785997 LDK785996:LDK785997 LNG785996:LNG785997 LXC785996:LXC785997 MGY785996:MGY785997 MQU785996:MQU785997 NAQ785996:NAQ785997 NKM785996:NKM785997 NUI785996:NUI785997 OEE785996:OEE785997 OOA785996:OOA785997 OXW785996:OXW785997 PHS785996:PHS785997 PRO785996:PRO785997 QBK785996:QBK785997 QLG785996:QLG785997 QVC785996:QVC785997 REY785996:REY785997 ROU785996:ROU785997 RYQ785996:RYQ785997 SIM785996:SIM785997 SSI785996:SSI785997 TCE785996:TCE785997 TMA785996:TMA785997 TVW785996:TVW785997 UFS785996:UFS785997 UPO785996:UPO785997 UZK785996:UZK785997 VJG785996:VJG785997 VTC785996:VTC785997 WCY785996:WCY785997 WMU785996:WMU785997 WWQ785996:WWQ785997 AE917068:AE917069 KE851532:KE851533 UA851532:UA851533 ADW851532:ADW851533 ANS851532:ANS851533 AXO851532:AXO851533 BHK851532:BHK851533 BRG851532:BRG851533 CBC851532:CBC851533 CKY851532:CKY851533 CUU851532:CUU851533 DEQ851532:DEQ851533 DOM851532:DOM851533 DYI851532:DYI851533 EIE851532:EIE851533 ESA851532:ESA851533 FBW851532:FBW851533 FLS851532:FLS851533 FVO851532:FVO851533 GFK851532:GFK851533 GPG851532:GPG851533 GZC851532:GZC851533 HIY851532:HIY851533 HSU851532:HSU851533 ICQ851532:ICQ851533 IMM851532:IMM851533 IWI851532:IWI851533 JGE851532:JGE851533 JQA851532:JQA851533 JZW851532:JZW851533 KJS851532:KJS851533 KTO851532:KTO851533 LDK851532:LDK851533 LNG851532:LNG851533 LXC851532:LXC851533 MGY851532:MGY851533 MQU851532:MQU851533 NAQ851532:NAQ851533 NKM851532:NKM851533 NUI851532:NUI851533 OEE851532:OEE851533 OOA851532:OOA851533 OXW851532:OXW851533 PHS851532:PHS851533 PRO851532:PRO851533 QBK851532:QBK851533 QLG851532:QLG851533 QVC851532:QVC851533 REY851532:REY851533 ROU851532:ROU851533 RYQ851532:RYQ851533 SIM851532:SIM851533 SSI851532:SSI851533 TCE851532:TCE851533 TMA851532:TMA851533 TVW851532:TVW851533 UFS851532:UFS851533 UPO851532:UPO851533 UZK851532:UZK851533 VJG851532:VJG851533 VTC851532:VTC851533 WCY851532:WCY851533 WMU851532:WMU851533 WWQ851532:WWQ851533 AE982604:AE982605 KE917068:KE917069 UA917068:UA917069 ADW917068:ADW917069 ANS917068:ANS917069 AXO917068:AXO917069 BHK917068:BHK917069 BRG917068:BRG917069 CBC917068:CBC917069 CKY917068:CKY917069 CUU917068:CUU917069 DEQ917068:DEQ917069 DOM917068:DOM917069 DYI917068:DYI917069 EIE917068:EIE917069 ESA917068:ESA917069 FBW917068:FBW917069 FLS917068:FLS917069 FVO917068:FVO917069 GFK917068:GFK917069 GPG917068:GPG917069 GZC917068:GZC917069 HIY917068:HIY917069 HSU917068:HSU917069 ICQ917068:ICQ917069 IMM917068:IMM917069 IWI917068:IWI917069 JGE917068:JGE917069 JQA917068:JQA917069 JZW917068:JZW917069 KJS917068:KJS917069 KTO917068:KTO917069 LDK917068:LDK917069 LNG917068:LNG917069 LXC917068:LXC917069 MGY917068:MGY917069 MQU917068:MQU917069 NAQ917068:NAQ917069 NKM917068:NKM917069 NUI917068:NUI917069 OEE917068:OEE917069 OOA917068:OOA917069 OXW917068:OXW917069 PHS917068:PHS917069 PRO917068:PRO917069 QBK917068:QBK917069 QLG917068:QLG917069 QVC917068:QVC917069 REY917068:REY917069 ROU917068:ROU917069 RYQ917068:RYQ917069 SIM917068:SIM917069 SSI917068:SSI917069 TCE917068:TCE917069 TMA917068:TMA917069 TVW917068:TVW917069 UFS917068:UFS917069 UPO917068:UPO917069 UZK917068:UZK917069 VJG917068:VJG917069 VTC917068:VTC917069 WCY917068:WCY917069 WMU917068:WMU917069 WWQ917068:WWQ917069 AQ851532:AQ851533 KE982604:KE982605 UA982604:UA982605 ADW982604:ADW982605 ANS982604:ANS982605 AXO982604:AXO982605 BHK982604:BHK982605 BRG982604:BRG982605 CBC982604:CBC982605 CKY982604:CKY982605 CUU982604:CUU982605 DEQ982604:DEQ982605 DOM982604:DOM982605 DYI982604:DYI982605 EIE982604:EIE982605 ESA982604:ESA982605 FBW982604:FBW982605 FLS982604:FLS982605 FVO982604:FVO982605 GFK982604:GFK982605 GPG982604:GPG982605 GZC982604:GZC982605 HIY982604:HIY982605 HSU982604:HSU982605 ICQ982604:ICQ982605 IMM982604:IMM982605 IWI982604:IWI982605 JGE982604:JGE982605 JQA982604:JQA982605 JZW982604:JZW982605 KJS982604:KJS982605 KTO982604:KTO982605 LDK982604:LDK982605 LNG982604:LNG982605 LXC982604:LXC982605 MGY982604:MGY982605 MQU982604:MQU982605 NAQ982604:NAQ982605 NKM982604:NKM982605 NUI982604:NUI982605 OEE982604:OEE982605 OOA982604:OOA982605 OXW982604:OXW982605 PHS982604:PHS982605 PRO982604:PRO982605 QBK982604:QBK982605 QLG982604:QLG982605 QVC982604:QVC982605 REY982604:REY982605 ROU982604:ROU982605 RYQ982604:RYQ982605 SIM982604:SIM982605 SSI982604:SSI982605 TCE982604:TCE982605 TMA982604:TMA982605 TVW982604:TVW982605 UFS982604:UFS982605 UPO982604:UPO982605 UZK982604:UZK982605 VJG982604:VJG982605 VTC982604:VTC982605 WCY982604:WCY982605 WMU982604:WMU982605 WWQ982604:WWQ982605 AI65100:AI65101 KM917068:KM917069 UI917068:UI917069 AEE917068:AEE917069 AOA917068:AOA917069 AXW917068:AXW917069 BHS917068:BHS917069 BRO917068:BRO917069 CBK917068:CBK917069 CLG917068:CLG917069 CVC917068:CVC917069 DEY917068:DEY917069 DOU917068:DOU917069 DYQ917068:DYQ917069 EIM917068:EIM917069 ESI917068:ESI917069 FCE917068:FCE917069 FMA917068:FMA917069 FVW917068:FVW917069 GFS917068:GFS917069 GPO917068:GPO917069 GZK917068:GZK917069 HJG917068:HJG917069 HTC917068:HTC917069 ICY917068:ICY917069 IMU917068:IMU917069 IWQ917068:IWQ917069 JGM917068:JGM917069 JQI917068:JQI917069 KAE917068:KAE917069 KKA917068:KKA917069 KTW917068:KTW917069 LDS917068:LDS917069 LNO917068:LNO917069 LXK917068:LXK917069 MHG917068:MHG917069 MRC917068:MRC917069 NAY917068:NAY917069 NKU917068:NKU917069 NUQ917068:NUQ917069 OEM917068:OEM917069 OOI917068:OOI917069 OYE917068:OYE917069 PIA917068:PIA917069 PRW917068:PRW917069 QBS917068:QBS917069 QLO917068:QLO917069 QVK917068:QVK917069 RFG917068:RFG917069 RPC917068:RPC917069 RYY917068:RYY917069 SIU917068:SIU917069 SSQ917068:SSQ917069 TCM917068:TCM917069 TMI917068:TMI917069 TWE917068:TWE917069 UGA917068:UGA917069 UPW917068:UPW917069 UZS917068:UZS917069 VJO917068:VJO917069 VTK917068:VTK917069 WDG917068:WDG917069 WNC917068:WNC917069 WWY917068:WWY917069 AI130636:AI130637 KI65100:KI65101 UE65100:UE65101 AEA65100:AEA65101 ANW65100:ANW65101 AXS65100:AXS65101 BHO65100:BHO65101 BRK65100:BRK65101 CBG65100:CBG65101 CLC65100:CLC65101 CUY65100:CUY65101 DEU65100:DEU65101 DOQ65100:DOQ65101 DYM65100:DYM65101 EII65100:EII65101 ESE65100:ESE65101 FCA65100:FCA65101 FLW65100:FLW65101 FVS65100:FVS65101 GFO65100:GFO65101 GPK65100:GPK65101 GZG65100:GZG65101 HJC65100:HJC65101 HSY65100:HSY65101 ICU65100:ICU65101 IMQ65100:IMQ65101 IWM65100:IWM65101 JGI65100:JGI65101 JQE65100:JQE65101 KAA65100:KAA65101 KJW65100:KJW65101 KTS65100:KTS65101 LDO65100:LDO65101 LNK65100:LNK65101 LXG65100:LXG65101 MHC65100:MHC65101 MQY65100:MQY65101 NAU65100:NAU65101 NKQ65100:NKQ65101 NUM65100:NUM65101 OEI65100:OEI65101 OOE65100:OOE65101 OYA65100:OYA65101 PHW65100:PHW65101 PRS65100:PRS65101 QBO65100:QBO65101 QLK65100:QLK65101 QVG65100:QVG65101 RFC65100:RFC65101 ROY65100:ROY65101 RYU65100:RYU65101 SIQ65100:SIQ65101 SSM65100:SSM65101 TCI65100:TCI65101 TME65100:TME65101 TWA65100:TWA65101 UFW65100:UFW65101 UPS65100:UPS65101 UZO65100:UZO65101 VJK65100:VJK65101 VTG65100:VTG65101 WDC65100:WDC65101 WMY65100:WMY65101 WWU65100:WWU65101 AI196172:AI196173 KI130636:KI130637 UE130636:UE130637 AEA130636:AEA130637 ANW130636:ANW130637 AXS130636:AXS130637 BHO130636:BHO130637 BRK130636:BRK130637 CBG130636:CBG130637 CLC130636:CLC130637 CUY130636:CUY130637 DEU130636:DEU130637 DOQ130636:DOQ130637 DYM130636:DYM130637 EII130636:EII130637 ESE130636:ESE130637 FCA130636:FCA130637 FLW130636:FLW130637 FVS130636:FVS130637 GFO130636:GFO130637 GPK130636:GPK130637 GZG130636:GZG130637 HJC130636:HJC130637 HSY130636:HSY130637 ICU130636:ICU130637 IMQ130636:IMQ130637 IWM130636:IWM130637 JGI130636:JGI130637 JQE130636:JQE130637 KAA130636:KAA130637 KJW130636:KJW130637 KTS130636:KTS130637 LDO130636:LDO130637 LNK130636:LNK130637 LXG130636:LXG130637 MHC130636:MHC130637 MQY130636:MQY130637 NAU130636:NAU130637 NKQ130636:NKQ130637 NUM130636:NUM130637 OEI130636:OEI130637 OOE130636:OOE130637 OYA130636:OYA130637 PHW130636:PHW130637 PRS130636:PRS130637 QBO130636:QBO130637 QLK130636:QLK130637 QVG130636:QVG130637 RFC130636:RFC130637 ROY130636:ROY130637 RYU130636:RYU130637 SIQ130636:SIQ130637 SSM130636:SSM130637 TCI130636:TCI130637 TME130636:TME130637 TWA130636:TWA130637 UFW130636:UFW130637 UPS130636:UPS130637 UZO130636:UZO130637 VJK130636:VJK130637 VTG130636:VTG130637 WDC130636:WDC130637 WMY130636:WMY130637 WWU130636:WWU130637 AI261708:AI261709 KI196172:KI196173 UE196172:UE196173 AEA196172:AEA196173 ANW196172:ANW196173 AXS196172:AXS196173 BHO196172:BHO196173 BRK196172:BRK196173 CBG196172:CBG196173 CLC196172:CLC196173 CUY196172:CUY196173 DEU196172:DEU196173 DOQ196172:DOQ196173 DYM196172:DYM196173 EII196172:EII196173 ESE196172:ESE196173 FCA196172:FCA196173 FLW196172:FLW196173 FVS196172:FVS196173 GFO196172:GFO196173 GPK196172:GPK196173 GZG196172:GZG196173 HJC196172:HJC196173 HSY196172:HSY196173 ICU196172:ICU196173 IMQ196172:IMQ196173 IWM196172:IWM196173 JGI196172:JGI196173 JQE196172:JQE196173 KAA196172:KAA196173 KJW196172:KJW196173 KTS196172:KTS196173 LDO196172:LDO196173 LNK196172:LNK196173 LXG196172:LXG196173 MHC196172:MHC196173 MQY196172:MQY196173 NAU196172:NAU196173 NKQ196172:NKQ196173 NUM196172:NUM196173 OEI196172:OEI196173 OOE196172:OOE196173 OYA196172:OYA196173 PHW196172:PHW196173 PRS196172:PRS196173 QBO196172:QBO196173 QLK196172:QLK196173 QVG196172:QVG196173 RFC196172:RFC196173 ROY196172:ROY196173 RYU196172:RYU196173 SIQ196172:SIQ196173 SSM196172:SSM196173 TCI196172:TCI196173 TME196172:TME196173 TWA196172:TWA196173 UFW196172:UFW196173 UPS196172:UPS196173 UZO196172:UZO196173 VJK196172:VJK196173 VTG196172:VTG196173 WDC196172:WDC196173 WMY196172:WMY196173 WWU196172:WWU196173 AI327244:AI327245 KI261708:KI261709 UE261708:UE261709 AEA261708:AEA261709 ANW261708:ANW261709 AXS261708:AXS261709 BHO261708:BHO261709 BRK261708:BRK261709 CBG261708:CBG261709 CLC261708:CLC261709 CUY261708:CUY261709 DEU261708:DEU261709 DOQ261708:DOQ261709 DYM261708:DYM261709 EII261708:EII261709 ESE261708:ESE261709 FCA261708:FCA261709 FLW261708:FLW261709 FVS261708:FVS261709 GFO261708:GFO261709 GPK261708:GPK261709 GZG261708:GZG261709 HJC261708:HJC261709 HSY261708:HSY261709 ICU261708:ICU261709 IMQ261708:IMQ261709 IWM261708:IWM261709 JGI261708:JGI261709 JQE261708:JQE261709 KAA261708:KAA261709 KJW261708:KJW261709 KTS261708:KTS261709 LDO261708:LDO261709 LNK261708:LNK261709 LXG261708:LXG261709 MHC261708:MHC261709 MQY261708:MQY261709 NAU261708:NAU261709 NKQ261708:NKQ261709 NUM261708:NUM261709 OEI261708:OEI261709 OOE261708:OOE261709 OYA261708:OYA261709 PHW261708:PHW261709 PRS261708:PRS261709 QBO261708:QBO261709 QLK261708:QLK261709 QVG261708:QVG261709 RFC261708:RFC261709 ROY261708:ROY261709 RYU261708:RYU261709 SIQ261708:SIQ261709 SSM261708:SSM261709 TCI261708:TCI261709 TME261708:TME261709 TWA261708:TWA261709 UFW261708:UFW261709 UPS261708:UPS261709 UZO261708:UZO261709 VJK261708:VJK261709 VTG261708:VTG261709 WDC261708:WDC261709 WMY261708:WMY261709 WWU261708:WWU261709 AI392780:AI392781 KI327244:KI327245 UE327244:UE327245 AEA327244:AEA327245 ANW327244:ANW327245 AXS327244:AXS327245 BHO327244:BHO327245 BRK327244:BRK327245 CBG327244:CBG327245 CLC327244:CLC327245 CUY327244:CUY327245 DEU327244:DEU327245 DOQ327244:DOQ327245 DYM327244:DYM327245 EII327244:EII327245 ESE327244:ESE327245 FCA327244:FCA327245 FLW327244:FLW327245 FVS327244:FVS327245 GFO327244:GFO327245 GPK327244:GPK327245 GZG327244:GZG327245 HJC327244:HJC327245 HSY327244:HSY327245 ICU327244:ICU327245 IMQ327244:IMQ327245 IWM327244:IWM327245 JGI327244:JGI327245 JQE327244:JQE327245 KAA327244:KAA327245 KJW327244:KJW327245 KTS327244:KTS327245 LDO327244:LDO327245 LNK327244:LNK327245 LXG327244:LXG327245 MHC327244:MHC327245 MQY327244:MQY327245 NAU327244:NAU327245 NKQ327244:NKQ327245 NUM327244:NUM327245 OEI327244:OEI327245 OOE327244:OOE327245 OYA327244:OYA327245 PHW327244:PHW327245 PRS327244:PRS327245 QBO327244:QBO327245 QLK327244:QLK327245 QVG327244:QVG327245 RFC327244:RFC327245 ROY327244:ROY327245 RYU327244:RYU327245 SIQ327244:SIQ327245 SSM327244:SSM327245 TCI327244:TCI327245 TME327244:TME327245 TWA327244:TWA327245 UFW327244:UFW327245 UPS327244:UPS327245 UZO327244:UZO327245 VJK327244:VJK327245 VTG327244:VTG327245 WDC327244:WDC327245 WMY327244:WMY327245 WWU327244:WWU327245 AI458316:AI458317 KI392780:KI392781 UE392780:UE392781 AEA392780:AEA392781 ANW392780:ANW392781 AXS392780:AXS392781 BHO392780:BHO392781 BRK392780:BRK392781 CBG392780:CBG392781 CLC392780:CLC392781 CUY392780:CUY392781 DEU392780:DEU392781 DOQ392780:DOQ392781 DYM392780:DYM392781 EII392780:EII392781 ESE392780:ESE392781 FCA392780:FCA392781 FLW392780:FLW392781 FVS392780:FVS392781 GFO392780:GFO392781 GPK392780:GPK392781 GZG392780:GZG392781 HJC392780:HJC392781 HSY392780:HSY392781 ICU392780:ICU392781 IMQ392780:IMQ392781 IWM392780:IWM392781 JGI392780:JGI392781 JQE392780:JQE392781 KAA392780:KAA392781 KJW392780:KJW392781 KTS392780:KTS392781 LDO392780:LDO392781 LNK392780:LNK392781 LXG392780:LXG392781 MHC392780:MHC392781 MQY392780:MQY392781 NAU392780:NAU392781 NKQ392780:NKQ392781 NUM392780:NUM392781 OEI392780:OEI392781 OOE392780:OOE392781 OYA392780:OYA392781 PHW392780:PHW392781 PRS392780:PRS392781 QBO392780:QBO392781 QLK392780:QLK392781 QVG392780:QVG392781 RFC392780:RFC392781 ROY392780:ROY392781 RYU392780:RYU392781 SIQ392780:SIQ392781 SSM392780:SSM392781 TCI392780:TCI392781 TME392780:TME392781 TWA392780:TWA392781 UFW392780:UFW392781 UPS392780:UPS392781 UZO392780:UZO392781 VJK392780:VJK392781 VTG392780:VTG392781 WDC392780:WDC392781 WMY392780:WMY392781 WWU392780:WWU392781 AI523852:AI523853 KI458316:KI458317 UE458316:UE458317 AEA458316:AEA458317 ANW458316:ANW458317 AXS458316:AXS458317 BHO458316:BHO458317 BRK458316:BRK458317 CBG458316:CBG458317 CLC458316:CLC458317 CUY458316:CUY458317 DEU458316:DEU458317 DOQ458316:DOQ458317 DYM458316:DYM458317 EII458316:EII458317 ESE458316:ESE458317 FCA458316:FCA458317 FLW458316:FLW458317 FVS458316:FVS458317 GFO458316:GFO458317 GPK458316:GPK458317 GZG458316:GZG458317 HJC458316:HJC458317 HSY458316:HSY458317 ICU458316:ICU458317 IMQ458316:IMQ458317 IWM458316:IWM458317 JGI458316:JGI458317 JQE458316:JQE458317 KAA458316:KAA458317 KJW458316:KJW458317 KTS458316:KTS458317 LDO458316:LDO458317 LNK458316:LNK458317 LXG458316:LXG458317 MHC458316:MHC458317 MQY458316:MQY458317 NAU458316:NAU458317 NKQ458316:NKQ458317 NUM458316:NUM458317 OEI458316:OEI458317 OOE458316:OOE458317 OYA458316:OYA458317 PHW458316:PHW458317 PRS458316:PRS458317 QBO458316:QBO458317 QLK458316:QLK458317 QVG458316:QVG458317 RFC458316:RFC458317 ROY458316:ROY458317 RYU458316:RYU458317 SIQ458316:SIQ458317 SSM458316:SSM458317 TCI458316:TCI458317 TME458316:TME458317 TWA458316:TWA458317 UFW458316:UFW458317 UPS458316:UPS458317 UZO458316:UZO458317 VJK458316:VJK458317 VTG458316:VTG458317 WDC458316:WDC458317 WMY458316:WMY458317 WWU458316:WWU458317 AI589388:AI589389 KI523852:KI523853 UE523852:UE523853 AEA523852:AEA523853 ANW523852:ANW523853 AXS523852:AXS523853 BHO523852:BHO523853 BRK523852:BRK523853 CBG523852:CBG523853 CLC523852:CLC523853 CUY523852:CUY523853 DEU523852:DEU523853 DOQ523852:DOQ523853 DYM523852:DYM523853 EII523852:EII523853 ESE523852:ESE523853 FCA523852:FCA523853 FLW523852:FLW523853 FVS523852:FVS523853 GFO523852:GFO523853 GPK523852:GPK523853 GZG523852:GZG523853 HJC523852:HJC523853 HSY523852:HSY523853 ICU523852:ICU523853 IMQ523852:IMQ523853 IWM523852:IWM523853 JGI523852:JGI523853 JQE523852:JQE523853 KAA523852:KAA523853 KJW523852:KJW523853 KTS523852:KTS523853 LDO523852:LDO523853 LNK523852:LNK523853 LXG523852:LXG523853 MHC523852:MHC523853 MQY523852:MQY523853 NAU523852:NAU523853 NKQ523852:NKQ523853 NUM523852:NUM523853 OEI523852:OEI523853 OOE523852:OOE523853 OYA523852:OYA523853 PHW523852:PHW523853 PRS523852:PRS523853 QBO523852:QBO523853 QLK523852:QLK523853 QVG523852:QVG523853 RFC523852:RFC523853 ROY523852:ROY523853 RYU523852:RYU523853 SIQ523852:SIQ523853 SSM523852:SSM523853 TCI523852:TCI523853 TME523852:TME523853 TWA523852:TWA523853 UFW523852:UFW523853 UPS523852:UPS523853 UZO523852:UZO523853 VJK523852:VJK523853 VTG523852:VTG523853 WDC523852:WDC523853 WMY523852:WMY523853 WWU523852:WWU523853 AI654924:AI654925 KI589388:KI589389 UE589388:UE589389 AEA589388:AEA589389 ANW589388:ANW589389 AXS589388:AXS589389 BHO589388:BHO589389 BRK589388:BRK589389 CBG589388:CBG589389 CLC589388:CLC589389 CUY589388:CUY589389 DEU589388:DEU589389 DOQ589388:DOQ589389 DYM589388:DYM589389 EII589388:EII589389 ESE589388:ESE589389 FCA589388:FCA589389 FLW589388:FLW589389 FVS589388:FVS589389 GFO589388:GFO589389 GPK589388:GPK589389 GZG589388:GZG589389 HJC589388:HJC589389 HSY589388:HSY589389 ICU589388:ICU589389 IMQ589388:IMQ589389 IWM589388:IWM589389 JGI589388:JGI589389 JQE589388:JQE589389 KAA589388:KAA589389 KJW589388:KJW589389 KTS589388:KTS589389 LDO589388:LDO589389 LNK589388:LNK589389 LXG589388:LXG589389 MHC589388:MHC589389 MQY589388:MQY589389 NAU589388:NAU589389 NKQ589388:NKQ589389 NUM589388:NUM589389 OEI589388:OEI589389 OOE589388:OOE589389 OYA589388:OYA589389 PHW589388:PHW589389 PRS589388:PRS589389 QBO589388:QBO589389 QLK589388:QLK589389 QVG589388:QVG589389 RFC589388:RFC589389 ROY589388:ROY589389 RYU589388:RYU589389 SIQ589388:SIQ589389 SSM589388:SSM589389 TCI589388:TCI589389 TME589388:TME589389 TWA589388:TWA589389 UFW589388:UFW589389 UPS589388:UPS589389 UZO589388:UZO589389 VJK589388:VJK589389 VTG589388:VTG589389 WDC589388:WDC589389 WMY589388:WMY589389 WWU589388:WWU589389 AI720460:AI720461 KI654924:KI654925 UE654924:UE654925 AEA654924:AEA654925 ANW654924:ANW654925 AXS654924:AXS654925 BHO654924:BHO654925 BRK654924:BRK654925 CBG654924:CBG654925 CLC654924:CLC654925 CUY654924:CUY654925 DEU654924:DEU654925 DOQ654924:DOQ654925 DYM654924:DYM654925 EII654924:EII654925 ESE654924:ESE654925 FCA654924:FCA654925 FLW654924:FLW654925 FVS654924:FVS654925 GFO654924:GFO654925 GPK654924:GPK654925 GZG654924:GZG654925 HJC654924:HJC654925 HSY654924:HSY654925 ICU654924:ICU654925 IMQ654924:IMQ654925 IWM654924:IWM654925 JGI654924:JGI654925 JQE654924:JQE654925 KAA654924:KAA654925 KJW654924:KJW654925 KTS654924:KTS654925 LDO654924:LDO654925 LNK654924:LNK654925 LXG654924:LXG654925 MHC654924:MHC654925 MQY654924:MQY654925 NAU654924:NAU654925 NKQ654924:NKQ654925 NUM654924:NUM654925 OEI654924:OEI654925 OOE654924:OOE654925 OYA654924:OYA654925 PHW654924:PHW654925 PRS654924:PRS654925 QBO654924:QBO654925 QLK654924:QLK654925 QVG654924:QVG654925 RFC654924:RFC654925 ROY654924:ROY654925 RYU654924:RYU654925 SIQ654924:SIQ654925 SSM654924:SSM654925 TCI654924:TCI654925 TME654924:TME654925 TWA654924:TWA654925 UFW654924:UFW654925 UPS654924:UPS654925 UZO654924:UZO654925 VJK654924:VJK654925 VTG654924:VTG654925 WDC654924:WDC654925 WMY654924:WMY654925 WWU654924:WWU654925 AI785996:AI785997 KI720460:KI720461 UE720460:UE720461 AEA720460:AEA720461 ANW720460:ANW720461 AXS720460:AXS720461 BHO720460:BHO720461 BRK720460:BRK720461 CBG720460:CBG720461 CLC720460:CLC720461 CUY720460:CUY720461 DEU720460:DEU720461 DOQ720460:DOQ720461 DYM720460:DYM720461 EII720460:EII720461 ESE720460:ESE720461 FCA720460:FCA720461 FLW720460:FLW720461 FVS720460:FVS720461 GFO720460:GFO720461 GPK720460:GPK720461 GZG720460:GZG720461 HJC720460:HJC720461 HSY720460:HSY720461 ICU720460:ICU720461 IMQ720460:IMQ720461 IWM720460:IWM720461 JGI720460:JGI720461 JQE720460:JQE720461 KAA720460:KAA720461 KJW720460:KJW720461 KTS720460:KTS720461 LDO720460:LDO720461 LNK720460:LNK720461 LXG720460:LXG720461 MHC720460:MHC720461 MQY720460:MQY720461 NAU720460:NAU720461 NKQ720460:NKQ720461 NUM720460:NUM720461 OEI720460:OEI720461 OOE720460:OOE720461 OYA720460:OYA720461 PHW720460:PHW720461 PRS720460:PRS720461 QBO720460:QBO720461 QLK720460:QLK720461 QVG720460:QVG720461 RFC720460:RFC720461 ROY720460:ROY720461 RYU720460:RYU720461 SIQ720460:SIQ720461 SSM720460:SSM720461 TCI720460:TCI720461 TME720460:TME720461 TWA720460:TWA720461 UFW720460:UFW720461 UPS720460:UPS720461 UZO720460:UZO720461 VJK720460:VJK720461 VTG720460:VTG720461 WDC720460:WDC720461 WMY720460:WMY720461 WWU720460:WWU720461 AI851532:AI851533 KI785996:KI785997 UE785996:UE785997 AEA785996:AEA785997 ANW785996:ANW785997 AXS785996:AXS785997 BHO785996:BHO785997 BRK785996:BRK785997 CBG785996:CBG785997 CLC785996:CLC785997 CUY785996:CUY785997 DEU785996:DEU785997 DOQ785996:DOQ785997 DYM785996:DYM785997 EII785996:EII785997 ESE785996:ESE785997 FCA785996:FCA785997 FLW785996:FLW785997 FVS785996:FVS785997 GFO785996:GFO785997 GPK785996:GPK785997 GZG785996:GZG785997 HJC785996:HJC785997 HSY785996:HSY785997 ICU785996:ICU785997 IMQ785996:IMQ785997 IWM785996:IWM785997 JGI785996:JGI785997 JQE785996:JQE785997 KAA785996:KAA785997 KJW785996:KJW785997 KTS785996:KTS785997 LDO785996:LDO785997 LNK785996:LNK785997 LXG785996:LXG785997 MHC785996:MHC785997 MQY785996:MQY785997 NAU785996:NAU785997 NKQ785996:NKQ785997 NUM785996:NUM785997 OEI785996:OEI785997 OOE785996:OOE785997 OYA785996:OYA785997 PHW785996:PHW785997 PRS785996:PRS785997 QBO785996:QBO785997 QLK785996:QLK785997 QVG785996:QVG785997 RFC785996:RFC785997 ROY785996:ROY785997 RYU785996:RYU785997 SIQ785996:SIQ785997 SSM785996:SSM785997 TCI785996:TCI785997 TME785996:TME785997 TWA785996:TWA785997 UFW785996:UFW785997 UPS785996:UPS785997 UZO785996:UZO785997 VJK785996:VJK785997 VTG785996:VTG785997 WDC785996:WDC785997 WMY785996:WMY785997 WWU785996:WWU785997 AI917068:AI917069 KI851532:KI851533 UE851532:UE851533 AEA851532:AEA851533 ANW851532:ANW851533 AXS851532:AXS851533 BHO851532:BHO851533 BRK851532:BRK851533 CBG851532:CBG851533 CLC851532:CLC851533 CUY851532:CUY851533 DEU851532:DEU851533 DOQ851532:DOQ851533 DYM851532:DYM851533 EII851532:EII851533 ESE851532:ESE851533 FCA851532:FCA851533 FLW851532:FLW851533 FVS851532:FVS851533 GFO851532:GFO851533 GPK851532:GPK851533 GZG851532:GZG851533 HJC851532:HJC851533 HSY851532:HSY851533 ICU851532:ICU851533 IMQ851532:IMQ851533 IWM851532:IWM851533 JGI851532:JGI851533 JQE851532:JQE851533 KAA851532:KAA851533 KJW851532:KJW851533 KTS851532:KTS851533 LDO851532:LDO851533 LNK851532:LNK851533 LXG851532:LXG851533 MHC851532:MHC851533 MQY851532:MQY851533 NAU851532:NAU851533 NKQ851532:NKQ851533 NUM851532:NUM851533 OEI851532:OEI851533 OOE851532:OOE851533 OYA851532:OYA851533 PHW851532:PHW851533 PRS851532:PRS851533 QBO851532:QBO851533 QLK851532:QLK851533 QVG851532:QVG851533 RFC851532:RFC851533 ROY851532:ROY851533 RYU851532:RYU851533 SIQ851532:SIQ851533 SSM851532:SSM851533 TCI851532:TCI851533 TME851532:TME851533 TWA851532:TWA851533 UFW851532:UFW851533 UPS851532:UPS851533 UZO851532:UZO851533 VJK851532:VJK851533 VTG851532:VTG851533 WDC851532:WDC851533 WMY851532:WMY851533 WWU851532:WWU851533 AI982604:AI982605 KI917068:KI917069 UE917068:UE917069 AEA917068:AEA917069 ANW917068:ANW917069 AXS917068:AXS917069 BHO917068:BHO917069 BRK917068:BRK917069 CBG917068:CBG917069 CLC917068:CLC917069 CUY917068:CUY917069 DEU917068:DEU917069 DOQ917068:DOQ917069 DYM917068:DYM917069 EII917068:EII917069 ESE917068:ESE917069 FCA917068:FCA917069 FLW917068:FLW917069 FVS917068:FVS917069 GFO917068:GFO917069 GPK917068:GPK917069 GZG917068:GZG917069 HJC917068:HJC917069 HSY917068:HSY917069 ICU917068:ICU917069 IMQ917068:IMQ917069 IWM917068:IWM917069 JGI917068:JGI917069 JQE917068:JQE917069 KAA917068:KAA917069 KJW917068:KJW917069 KTS917068:KTS917069 LDO917068:LDO917069 LNK917068:LNK917069 LXG917068:LXG917069 MHC917068:MHC917069 MQY917068:MQY917069 NAU917068:NAU917069 NKQ917068:NKQ917069 NUM917068:NUM917069 OEI917068:OEI917069 OOE917068:OOE917069 OYA917068:OYA917069 PHW917068:PHW917069 PRS917068:PRS917069 QBO917068:QBO917069 QLK917068:QLK917069 QVG917068:QVG917069 RFC917068:RFC917069 ROY917068:ROY917069 RYU917068:RYU917069 SIQ917068:SIQ917069 SSM917068:SSM917069 TCI917068:TCI917069 TME917068:TME917069 TWA917068:TWA917069 UFW917068:UFW917069 UPS917068:UPS917069 UZO917068:UZO917069 VJK917068:VJK917069 VTG917068:VTG917069 WDC917068:WDC917069 WMY917068:WMY917069 WWU917068:WWU917069 AQ917068:AQ917069 KI982604:KI982605 UE982604:UE982605 AEA982604:AEA982605 ANW982604:ANW982605 AXS982604:AXS982605 BHO982604:BHO982605 BRK982604:BRK982605 CBG982604:CBG982605 CLC982604:CLC982605 CUY982604:CUY982605 DEU982604:DEU982605 DOQ982604:DOQ982605 DYM982604:DYM982605 EII982604:EII982605 ESE982604:ESE982605 FCA982604:FCA982605 FLW982604:FLW982605 FVS982604:FVS982605 GFO982604:GFO982605 GPK982604:GPK982605 GZG982604:GZG982605 HJC982604:HJC982605 HSY982604:HSY982605 ICU982604:ICU982605 IMQ982604:IMQ982605 IWM982604:IWM982605 JGI982604:JGI982605 JQE982604:JQE982605 KAA982604:KAA982605 KJW982604:KJW982605 KTS982604:KTS982605 LDO982604:LDO982605 LNK982604:LNK982605 LXG982604:LXG982605 MHC982604:MHC982605 MQY982604:MQY982605 NAU982604:NAU982605 NKQ982604:NKQ982605 NUM982604:NUM982605 OEI982604:OEI982605 OOE982604:OOE982605 OYA982604:OYA982605 PHW982604:PHW982605 PRS982604:PRS982605 QBO982604:QBO982605 QLK982604:QLK982605 QVG982604:QVG982605 RFC982604:RFC982605 ROY982604:ROY982605 RYU982604:RYU982605 SIQ982604:SIQ982605 SSM982604:SSM982605 TCI982604:TCI982605 TME982604:TME982605 TWA982604:TWA982605 UFW982604:UFW982605 UPS982604:UPS982605 UZO982604:UZO982605 VJK982604:VJK982605 VTG982604:VTG982605 WDC982604:WDC982605 WMY982604:WMY982605 WWU982604:WWU982605 AM65100:AM65101 KM982604:KM982605 UI982604:UI982605 AEE982604:AEE982605 AOA982604:AOA982605 AXW982604:AXW982605 BHS982604:BHS982605 BRO982604:BRO982605 CBK982604:CBK982605 CLG982604:CLG982605 CVC982604:CVC982605 DEY982604:DEY982605 DOU982604:DOU982605 DYQ982604:DYQ982605 EIM982604:EIM982605 ESI982604:ESI982605 FCE982604:FCE982605 FMA982604:FMA982605 FVW982604:FVW982605 GFS982604:GFS982605 GPO982604:GPO982605 GZK982604:GZK982605 HJG982604:HJG982605 HTC982604:HTC982605 ICY982604:ICY982605 IMU982604:IMU982605 IWQ982604:IWQ982605 JGM982604:JGM982605 JQI982604:JQI982605 KAE982604:KAE982605 KKA982604:KKA982605 KTW982604:KTW982605 LDS982604:LDS982605 LNO982604:LNO982605 LXK982604:LXK982605 MHG982604:MHG982605 MRC982604:MRC982605 NAY982604:NAY982605 NKU982604:NKU982605 NUQ982604:NUQ982605 OEM982604:OEM982605 OOI982604:OOI982605 OYE982604:OYE982605 PIA982604:PIA982605 PRW982604:PRW982605 QBS982604:QBS982605 QLO982604:QLO982605 QVK982604:QVK982605 RFG982604:RFG982605 RPC982604:RPC982605 RYY982604:RYY982605 SIU982604:SIU982605 SSQ982604:SSQ982605 TCM982604:TCM982605 TMI982604:TMI982605 TWE982604:TWE982605 UGA982604:UGA982605 UPW982604:UPW982605 UZS982604:UZS982605 VJO982604:VJO982605 VTK982604:VTK982605 WDG982604:WDG982605 WNC982604:WNC982605 WWY982604:WWY982605 AM130636:AM130637 KM65100:KM65101 UI65100:UI65101 AEE65100:AEE65101 AOA65100:AOA65101 AXW65100:AXW65101 BHS65100:BHS65101 BRO65100:BRO65101 CBK65100:CBK65101 CLG65100:CLG65101 CVC65100:CVC65101 DEY65100:DEY65101 DOU65100:DOU65101 DYQ65100:DYQ65101 EIM65100:EIM65101 ESI65100:ESI65101 FCE65100:FCE65101 FMA65100:FMA65101 FVW65100:FVW65101 GFS65100:GFS65101 GPO65100:GPO65101 GZK65100:GZK65101 HJG65100:HJG65101 HTC65100:HTC65101 ICY65100:ICY65101 IMU65100:IMU65101 IWQ65100:IWQ65101 JGM65100:JGM65101 JQI65100:JQI65101 KAE65100:KAE65101 KKA65100:KKA65101 KTW65100:KTW65101 LDS65100:LDS65101 LNO65100:LNO65101 LXK65100:LXK65101 MHG65100:MHG65101 MRC65100:MRC65101 NAY65100:NAY65101 NKU65100:NKU65101 NUQ65100:NUQ65101 OEM65100:OEM65101 OOI65100:OOI65101 OYE65100:OYE65101 PIA65100:PIA65101 PRW65100:PRW65101 QBS65100:QBS65101 QLO65100:QLO65101 QVK65100:QVK65101 RFG65100:RFG65101 RPC65100:RPC65101 RYY65100:RYY65101 SIU65100:SIU65101 SSQ65100:SSQ65101 TCM65100:TCM65101 TMI65100:TMI65101 TWE65100:TWE65101 UGA65100:UGA65101 UPW65100:UPW65101 UZS65100:UZS65101 VJO65100:VJO65101 VTK65100:VTK65101 WDG65100:WDG65101 WNC65100:WNC65101 WWY65100:WWY65101 AM196172:AM196173 KM130636:KM130637 UI130636:UI130637 AEE130636:AEE130637 AOA130636:AOA130637 AXW130636:AXW130637 BHS130636:BHS130637 BRO130636:BRO130637 CBK130636:CBK130637 CLG130636:CLG130637 CVC130636:CVC130637 DEY130636:DEY130637 DOU130636:DOU130637 DYQ130636:DYQ130637 EIM130636:EIM130637 ESI130636:ESI130637 FCE130636:FCE130637 FMA130636:FMA130637 FVW130636:FVW130637 GFS130636:GFS130637 GPO130636:GPO130637 GZK130636:GZK130637 HJG130636:HJG130637 HTC130636:HTC130637 ICY130636:ICY130637 IMU130636:IMU130637 IWQ130636:IWQ130637 JGM130636:JGM130637 JQI130636:JQI130637 KAE130636:KAE130637 KKA130636:KKA130637 KTW130636:KTW130637 LDS130636:LDS130637 LNO130636:LNO130637 LXK130636:LXK130637 MHG130636:MHG130637 MRC130636:MRC130637 NAY130636:NAY130637 NKU130636:NKU130637 NUQ130636:NUQ130637 OEM130636:OEM130637 OOI130636:OOI130637 OYE130636:OYE130637 PIA130636:PIA130637 PRW130636:PRW130637 QBS130636:QBS130637 QLO130636:QLO130637 QVK130636:QVK130637 RFG130636:RFG130637 RPC130636:RPC130637 RYY130636:RYY130637 SIU130636:SIU130637 SSQ130636:SSQ130637 TCM130636:TCM130637 TMI130636:TMI130637 TWE130636:TWE130637 UGA130636:UGA130637 UPW130636:UPW130637 UZS130636:UZS130637 VJO130636:VJO130637 VTK130636:VTK130637 WDG130636:WDG130637 WNC130636:WNC130637 WWY130636:WWY130637 AM261708:AM261709 KM196172:KM196173 UI196172:UI196173 AEE196172:AEE196173 AOA196172:AOA196173 AXW196172:AXW196173 BHS196172:BHS196173 BRO196172:BRO196173 CBK196172:CBK196173 CLG196172:CLG196173 CVC196172:CVC196173 DEY196172:DEY196173 DOU196172:DOU196173 DYQ196172:DYQ196173 EIM196172:EIM196173 ESI196172:ESI196173 FCE196172:FCE196173 FMA196172:FMA196173 FVW196172:FVW196173 GFS196172:GFS196173 GPO196172:GPO196173 GZK196172:GZK196173 HJG196172:HJG196173 HTC196172:HTC196173 ICY196172:ICY196173 IMU196172:IMU196173 IWQ196172:IWQ196173 JGM196172:JGM196173 JQI196172:JQI196173 KAE196172:KAE196173 KKA196172:KKA196173 KTW196172:KTW196173 LDS196172:LDS196173 LNO196172:LNO196173 LXK196172:LXK196173 MHG196172:MHG196173 MRC196172:MRC196173 NAY196172:NAY196173 NKU196172:NKU196173 NUQ196172:NUQ196173 OEM196172:OEM196173 OOI196172:OOI196173 OYE196172:OYE196173 PIA196172:PIA196173 PRW196172:PRW196173 QBS196172:QBS196173 QLO196172:QLO196173 QVK196172:QVK196173 RFG196172:RFG196173 RPC196172:RPC196173 RYY196172:RYY196173 SIU196172:SIU196173 SSQ196172:SSQ196173 TCM196172:TCM196173 TMI196172:TMI196173 TWE196172:TWE196173 UGA196172:UGA196173 UPW196172:UPW196173 UZS196172:UZS196173 VJO196172:VJO196173 VTK196172:VTK196173 WDG196172:WDG196173 WNC196172:WNC196173 WWY196172:WWY196173 AM327244:AM327245 KM261708:KM261709 UI261708:UI261709 AEE261708:AEE261709 AOA261708:AOA261709 AXW261708:AXW261709 BHS261708:BHS261709 BRO261708:BRO261709 CBK261708:CBK261709 CLG261708:CLG261709 CVC261708:CVC261709 DEY261708:DEY261709 DOU261708:DOU261709 DYQ261708:DYQ261709 EIM261708:EIM261709 ESI261708:ESI261709 FCE261708:FCE261709 FMA261708:FMA261709 FVW261708:FVW261709 GFS261708:GFS261709 GPO261708:GPO261709 GZK261708:GZK261709 HJG261708:HJG261709 HTC261708:HTC261709 ICY261708:ICY261709 IMU261708:IMU261709 IWQ261708:IWQ261709 JGM261708:JGM261709 JQI261708:JQI261709 KAE261708:KAE261709 KKA261708:KKA261709 KTW261708:KTW261709 LDS261708:LDS261709 LNO261708:LNO261709 LXK261708:LXK261709 MHG261708:MHG261709 MRC261708:MRC261709 NAY261708:NAY261709 NKU261708:NKU261709 NUQ261708:NUQ261709 OEM261708:OEM261709 OOI261708:OOI261709 OYE261708:OYE261709 PIA261708:PIA261709 PRW261708:PRW261709 QBS261708:QBS261709 QLO261708:QLO261709 QVK261708:QVK261709 RFG261708:RFG261709 RPC261708:RPC261709 RYY261708:RYY261709 SIU261708:SIU261709 SSQ261708:SSQ261709 TCM261708:TCM261709 TMI261708:TMI261709 TWE261708:TWE261709 UGA261708:UGA261709 UPW261708:UPW261709 UZS261708:UZS261709 VJO261708:VJO261709 VTK261708:VTK261709 WDG261708:WDG261709 WNC261708:WNC261709 WWY261708:WWY261709 AM392780:AM392781 KM327244:KM327245 UI327244:UI327245 AEE327244:AEE327245 AOA327244:AOA327245 AXW327244:AXW327245 BHS327244:BHS327245 BRO327244:BRO327245 CBK327244:CBK327245 CLG327244:CLG327245 CVC327244:CVC327245 DEY327244:DEY327245 DOU327244:DOU327245 DYQ327244:DYQ327245 EIM327244:EIM327245 ESI327244:ESI327245 FCE327244:FCE327245 FMA327244:FMA327245 FVW327244:FVW327245 GFS327244:GFS327245 GPO327244:GPO327245 GZK327244:GZK327245 HJG327244:HJG327245 HTC327244:HTC327245 ICY327244:ICY327245 IMU327244:IMU327245 IWQ327244:IWQ327245 JGM327244:JGM327245 JQI327244:JQI327245 KAE327244:KAE327245 KKA327244:KKA327245 KTW327244:KTW327245 LDS327244:LDS327245 LNO327244:LNO327245 LXK327244:LXK327245 MHG327244:MHG327245 MRC327244:MRC327245 NAY327244:NAY327245 NKU327244:NKU327245 NUQ327244:NUQ327245 OEM327244:OEM327245 OOI327244:OOI327245 OYE327244:OYE327245 PIA327244:PIA327245 PRW327244:PRW327245 QBS327244:QBS327245 QLO327244:QLO327245 QVK327244:QVK327245 RFG327244:RFG327245 RPC327244:RPC327245 RYY327244:RYY327245 SIU327244:SIU327245 SSQ327244:SSQ327245 TCM327244:TCM327245 TMI327244:TMI327245 TWE327244:TWE327245 UGA327244:UGA327245 UPW327244:UPW327245 UZS327244:UZS327245 VJO327244:VJO327245 VTK327244:VTK327245 WDG327244:WDG327245 WNC327244:WNC327245 WWY327244:WWY327245 AM458316:AM458317 KM392780:KM392781 UI392780:UI392781 AEE392780:AEE392781 AOA392780:AOA392781 AXW392780:AXW392781 BHS392780:BHS392781 BRO392780:BRO392781 CBK392780:CBK392781 CLG392780:CLG392781 CVC392780:CVC392781 DEY392780:DEY392781 DOU392780:DOU392781 DYQ392780:DYQ392781 EIM392780:EIM392781 ESI392780:ESI392781 FCE392780:FCE392781 FMA392780:FMA392781 FVW392780:FVW392781 GFS392780:GFS392781 GPO392780:GPO392781 GZK392780:GZK392781 HJG392780:HJG392781 HTC392780:HTC392781 ICY392780:ICY392781 IMU392780:IMU392781 IWQ392780:IWQ392781 JGM392780:JGM392781 JQI392780:JQI392781 KAE392780:KAE392781 KKA392780:KKA392781 KTW392780:KTW392781 LDS392780:LDS392781 LNO392780:LNO392781 LXK392780:LXK392781 MHG392780:MHG392781 MRC392780:MRC392781 NAY392780:NAY392781 NKU392780:NKU392781 NUQ392780:NUQ392781 OEM392780:OEM392781 OOI392780:OOI392781 OYE392780:OYE392781 PIA392780:PIA392781 PRW392780:PRW392781 QBS392780:QBS392781 QLO392780:QLO392781 QVK392780:QVK392781 RFG392780:RFG392781 RPC392780:RPC392781 RYY392780:RYY392781 SIU392780:SIU392781 SSQ392780:SSQ392781 TCM392780:TCM392781 TMI392780:TMI392781 TWE392780:TWE392781 UGA392780:UGA392781 UPW392780:UPW392781 UZS392780:UZS392781 VJO392780:VJO392781 VTK392780:VTK392781 WDG392780:WDG392781 WNC392780:WNC392781 WWY392780:WWY392781 AM523852:AM523853 KM458316:KM458317 UI458316:UI458317 AEE458316:AEE458317 AOA458316:AOA458317 AXW458316:AXW458317 BHS458316:BHS458317 BRO458316:BRO458317 CBK458316:CBK458317 CLG458316:CLG458317 CVC458316:CVC458317 DEY458316:DEY458317 DOU458316:DOU458317 DYQ458316:DYQ458317 EIM458316:EIM458317 ESI458316:ESI458317 FCE458316:FCE458317 FMA458316:FMA458317 FVW458316:FVW458317 GFS458316:GFS458317 GPO458316:GPO458317 GZK458316:GZK458317 HJG458316:HJG458317 HTC458316:HTC458317 ICY458316:ICY458317 IMU458316:IMU458317 IWQ458316:IWQ458317 JGM458316:JGM458317 JQI458316:JQI458317 KAE458316:KAE458317 KKA458316:KKA458317 KTW458316:KTW458317 LDS458316:LDS458317 LNO458316:LNO458317 LXK458316:LXK458317 MHG458316:MHG458317 MRC458316:MRC458317 NAY458316:NAY458317 NKU458316:NKU458317 NUQ458316:NUQ458317 OEM458316:OEM458317 OOI458316:OOI458317 OYE458316:OYE458317 PIA458316:PIA458317 PRW458316:PRW458317 QBS458316:QBS458317 QLO458316:QLO458317 QVK458316:QVK458317 RFG458316:RFG458317 RPC458316:RPC458317 RYY458316:RYY458317 SIU458316:SIU458317 SSQ458316:SSQ458317 TCM458316:TCM458317 TMI458316:TMI458317 TWE458316:TWE458317 UGA458316:UGA458317 UPW458316:UPW458317 UZS458316:UZS458317 VJO458316:VJO458317 VTK458316:VTK458317 WDG458316:WDG458317 WNC458316:WNC458317 WWY458316:WWY458317 AM589388:AM589389 KM523852:KM523853 UI523852:UI523853 AEE523852:AEE523853 AOA523852:AOA523853 AXW523852:AXW523853 BHS523852:BHS523853 BRO523852:BRO523853 CBK523852:CBK523853 CLG523852:CLG523853 CVC523852:CVC523853 DEY523852:DEY523853 DOU523852:DOU523853 DYQ523852:DYQ523853 EIM523852:EIM523853 ESI523852:ESI523853 FCE523852:FCE523853 FMA523852:FMA523853 FVW523852:FVW523853 GFS523852:GFS523853 GPO523852:GPO523853 GZK523852:GZK523853 HJG523852:HJG523853 HTC523852:HTC523853 ICY523852:ICY523853 IMU523852:IMU523853 IWQ523852:IWQ523853 JGM523852:JGM523853 JQI523852:JQI523853 KAE523852:KAE523853 KKA523852:KKA523853 KTW523852:KTW523853 LDS523852:LDS523853 LNO523852:LNO523853 LXK523852:LXK523853 MHG523852:MHG523853 MRC523852:MRC523853 NAY523852:NAY523853 NKU523852:NKU523853 NUQ523852:NUQ523853 OEM523852:OEM523853 OOI523852:OOI523853 OYE523852:OYE523853 PIA523852:PIA523853 PRW523852:PRW523853 QBS523852:QBS523853 QLO523852:QLO523853 QVK523852:QVK523853 RFG523852:RFG523853 RPC523852:RPC523853 RYY523852:RYY523853 SIU523852:SIU523853 SSQ523852:SSQ523853 TCM523852:TCM523853 TMI523852:TMI523853 TWE523852:TWE523853 UGA523852:UGA523853 UPW523852:UPW523853 UZS523852:UZS523853 VJO523852:VJO523853 VTK523852:VTK523853 WDG523852:WDG523853 WNC523852:WNC523853 WWY523852:WWY523853 AM654924:AM654925 KM589388:KM589389 UI589388:UI589389 AEE589388:AEE589389 AOA589388:AOA589389 AXW589388:AXW589389 BHS589388:BHS589389 BRO589388:BRO589389 CBK589388:CBK589389 CLG589388:CLG589389 CVC589388:CVC589389 DEY589388:DEY589389 DOU589388:DOU589389 DYQ589388:DYQ589389 EIM589388:EIM589389 ESI589388:ESI589389 FCE589388:FCE589389 FMA589388:FMA589389 FVW589388:FVW589389 GFS589388:GFS589389 GPO589388:GPO589389 GZK589388:GZK589389 HJG589388:HJG589389 HTC589388:HTC589389 ICY589388:ICY589389 IMU589388:IMU589389 IWQ589388:IWQ589389 JGM589388:JGM589389 JQI589388:JQI589389 KAE589388:KAE589389 KKA589388:KKA589389 KTW589388:KTW589389 LDS589388:LDS589389 LNO589388:LNO589389 LXK589388:LXK589389 MHG589388:MHG589389 MRC589388:MRC589389 NAY589388:NAY589389 NKU589388:NKU589389 NUQ589388:NUQ589389 OEM589388:OEM589389 OOI589388:OOI589389 OYE589388:OYE589389 PIA589388:PIA589389 PRW589388:PRW589389 QBS589388:QBS589389 QLO589388:QLO589389 QVK589388:QVK589389 RFG589388:RFG589389 RPC589388:RPC589389 RYY589388:RYY589389 SIU589388:SIU589389 SSQ589388:SSQ589389 TCM589388:TCM589389 TMI589388:TMI589389 TWE589388:TWE589389 UGA589388:UGA589389 UPW589388:UPW589389 UZS589388:UZS589389 VJO589388:VJO589389 VTK589388:VTK589389 WDG589388:WDG589389 WNC589388:WNC589389 WWY589388:WWY589389 AM720460:AM720461 KM654924:KM654925 UI654924:UI654925 AEE654924:AEE654925 AOA654924:AOA654925 AXW654924:AXW654925 BHS654924:BHS654925 BRO654924:BRO654925 CBK654924:CBK654925 CLG654924:CLG654925 CVC654924:CVC654925 DEY654924:DEY654925 DOU654924:DOU654925 DYQ654924:DYQ654925 EIM654924:EIM654925 ESI654924:ESI654925 FCE654924:FCE654925 FMA654924:FMA654925 FVW654924:FVW654925 GFS654924:GFS654925 GPO654924:GPO654925 GZK654924:GZK654925 HJG654924:HJG654925 HTC654924:HTC654925 ICY654924:ICY654925 IMU654924:IMU654925 IWQ654924:IWQ654925 JGM654924:JGM654925 JQI654924:JQI654925 KAE654924:KAE654925 KKA654924:KKA654925 KTW654924:KTW654925 LDS654924:LDS654925 LNO654924:LNO654925 LXK654924:LXK654925 MHG654924:MHG654925 MRC654924:MRC654925 NAY654924:NAY654925 NKU654924:NKU654925 NUQ654924:NUQ654925 OEM654924:OEM654925 OOI654924:OOI654925 OYE654924:OYE654925 PIA654924:PIA654925 PRW654924:PRW654925 QBS654924:QBS654925 QLO654924:QLO654925 QVK654924:QVK654925 RFG654924:RFG654925 RPC654924:RPC654925 RYY654924:RYY654925 SIU654924:SIU654925 SSQ654924:SSQ654925 TCM654924:TCM654925 TMI654924:TMI654925 TWE654924:TWE654925 UGA654924:UGA654925 UPW654924:UPW654925 UZS654924:UZS654925 VJO654924:VJO654925 VTK654924:VTK654925 WDG654924:WDG654925 WNC654924:WNC654925 WWY654924:WWY654925 REP3:REP4 ROL3:ROL4 RYH3:RYH4 SID3:SID4 SRZ3:SRZ4 TBV3:TBV4 TLR3:TLR4 TVN3:TVN4 UFJ3:UFJ4 UPF3:UPF4 UZB3:UZB4 VIX3:VIX4 VST3:VST4 WCP3:WCP4 WML3:WML4 WWH3:WWH4 WWL3:WWL4 JZ3:JZ4 TV3:TV4 ADR3:ADR4 ANN3:ANN4 AXJ3:AXJ4 BHF3:BHF4 BRB3:BRB4 CAX3:CAX4 CKT3:CKT4 CUP3:CUP4 DEL3:DEL4 DOH3:DOH4 DYD3:DYD4 EHZ3:EHZ4 ERV3:ERV4 FBR3:FBR4 FLN3:FLN4 FVJ3:FVJ4 GFF3:GFF4 GPB3:GPB4 GYX3:GYX4 HIT3:HIT4 HSP3:HSP4 ICL3:ICL4 IMH3:IMH4 IWD3:IWD4 JFZ3:JFZ4 JPV3:JPV4 JZR3:JZR4 KJN3:KJN4 KTJ3:KTJ4 LDF3:LDF4 LNB3:LNB4 LWX3:LWX4 MGT3:MGT4 MQP3:MQP4 NAL3:NAL4 NKH3:NKH4 NUD3:NUD4 ODZ3:ODZ4 ONV3:ONV4 OXR3:OXR4 PHN3:PHN4 PRJ3:PRJ4 QBF3:QBF4 QLB3:QLB4 QUX3:QUX4 RET3:RET4 ROP3:ROP4 RYL3:RYL4 SIH3:SIH4 SSD3:SSD4 TBZ3:TBZ4 TLV3:TLV4 TVR3:TVR4 UFN3:UFN4 UPJ3:UPJ4 UZF3:UZF4 VJB3:VJB4 JJ3:JJ4 TF3:TF4 ADB3:ADB4 AMX3:AMX4 AWT3:AWT4 BGP3:BGP4 BQL3:BQL4 CAH3:CAH4 CKD3:CKD4 CTZ3:CTZ4 DDV3:DDV4 DNR3:DNR4 DXN3:DXN4 EHJ3:EHJ4 ERF3:ERF4 FBB3:FBB4 FKX3:FKX4 FUT3:FUT4 GEP3:GEP4 GOL3:GOL4 GYH3:GYH4 HID3:HID4 HRZ3:HRZ4 IBV3:IBV4 ILR3:ILR4 IVN3:IVN4 JFJ3:JFJ4 JPF3:JPF4 JZB3:JZB4 KIX3:KIX4 KST3:KST4 LCP3:LCP4 LML3:LML4 LWH3:LWH4 MGD3:MGD4 MPZ3:MPZ4 MZV3:MZV4 NJR3:NJR4 NTN3:NTN4 ODJ3:ODJ4 ONF3:ONF4 OXB3:OXB4 PGX3:PGX4 PQT3:PQT4 QAP3:QAP4 QKL3:QKL4 QUH3:QUH4 RED3:RED4 RNZ3:RNZ4 RXV3:RXV4 SHR3:SHR4 SRN3:SRN4 TBJ3:TBJ4 TLF3:TLF4 TVB3:TVB4 UEX3:UEX4 UOT3:UOT4 UYP3:UYP4 VIL3:VIL4 VSH3:VSH4 WCD3:WCD4 WLZ3:WLZ4 WVV3:WVV4 VSX3:VSX4 JN3:JN4 TJ3:TJ4 ADF3:ADF4 ANB3:ANB4 AWX3:AWX4 BGT3:BGT4 BQP3:BQP4 CAL3:CAL4 CKH3:CKH4 CUD3:CUD4 DDZ3:DDZ4 DNV3:DNV4 DXR3:DXR4 EHN3:EHN4 ERJ3:ERJ4 FBF3:FBF4 FLB3:FLB4 FUX3:FUX4 GET3:GET4 GOP3:GOP4 GYL3:GYL4 HIH3:HIH4 HSD3:HSD4 IBZ3:IBZ4 ILV3:ILV4 IVR3:IVR4 JFN3:JFN4 JPJ3:JPJ4 JZF3:JZF4 KJB3:KJB4 KSX3:KSX4 LCT3:LCT4 LMP3:LMP4 LWL3:LWL4 MGH3:MGH4 MQD3:MQD4 MZZ3:MZZ4 NJV3:NJV4 NTR3:NTR4 ODN3:ODN4 ONJ3:ONJ4 OXF3:OXF4 PHB3:PHB4 PQX3:PQX4 QAT3:QAT4 QKP3:QKP4 QUL3:QUL4 REH3:REH4 ROD3:ROD4 RXZ3:RXZ4 SHV3:SHV4 SRR3:SRR4 TBN3:TBN4 TLJ3:TLJ4 TVF3:TVF4 UFB3:UFB4 UOX3:UOX4 UYT3:UYT4 VIP3:VIP4 VSL3:VSL4 WCH3:WCH4 WMD3:WMD4 WVZ3:WVZ4 WCT3:WCT4 JR3:JR4 TN3:TN4 ADJ3:ADJ4 ANF3:ANF4 AXB3:AXB4 BGX3:BGX4 BQT3:BQT4 CAP3:CAP4 CKL3:CKL4 CUH3:CUH4 DED3:DED4 DNZ3:DNZ4 DXV3:DXV4 EHR3:EHR4 ERN3:ERN4 FBJ3:FBJ4 FLF3:FLF4 FVB3:FVB4 GEX3:GEX4 GOT3:GOT4 GYP3:GYP4 HIL3:HIL4 HSH3:HSH4 ICD3:ICD4 ILZ3:ILZ4 IVV3:IVV4 JFR3:JFR4 JPN3:JPN4 JZJ3:JZJ4 KJF3:KJF4 KTB3:KTB4 LCX3:LCX4 LMT3:LMT4 LWP3:LWP4 MGL3:MGL4 MQH3:MQH4 NAD3:NAD4 NJZ3:NJZ4 NTV3:NTV4 ODR3:ODR4 ONN3:ONN4 OXJ3:OXJ4 PHF3:PHF4 PRB3:PRB4 QAX3:QAX4 QKT3:QKT4 QUP3:QUP4 REL3:REL4 ROH3:ROH4 RYD3:RYD4 SHZ3:SHZ4 SRV3:SRV4 TBR3:TBR4 TLN3:TLN4 TVJ3:TVJ4 UFF3:UFF4 UPB3:UPB4 UYX3:UYX4 VIT3:VIT4 VSP3:VSP4 WCL3:WCL4 WMH3:WMH4 WWD3:WWD4 WMP3:WMP4 JV3:JV4 TR3:TR4 ADN3:ADN4 ANJ3:ANJ4 AXF3:AXF4 BHB3:BHB4 BQX3:BQX4 CAT3:CAT4 CKP3:CKP4 CUL3:CUL4 DEH3:DEH4 DOD3:DOD4 DXZ3:DXZ4 EHV3:EHV4 ERR3:ERR4 FBN3:FBN4 FLJ3:FLJ4 FVF3:FVF4 GFB3:GFB4 GOX3:GOX4 GYT3:GYT4 HIP3:HIP4 HSL3:HSL4 ICH3:ICH4 IMD3:IMD4 IVZ3:IVZ4 JFV3:JFV4 JPR3:JPR4 JZN3:JZN4 KJJ3:KJJ4 KTF3:KTF4 LDB3:LDB4 LMX3:LMX4 LWT3:LWT4 MGP3:MGP4 MQL3:MQL4 NAH3:NAH4 NKD3:NKD4 NTZ3:NTZ4 ODV3:ODV4 ONR3:ONR4 OXN3:OXN4 PHJ3:PHJ4 PRF3:PRF4 QBB3:QBB4 QKX3:QKX4 QUT3:QUT4 AA3:AA4 AE3:AE4 AI3:AI4 AM3:AM4 AQ3:AQ4"/>
    <dataValidation allowBlank="1" showInputMessage="1" showErrorMessage="1" promptTitle="Warehouse ID" prompt="Enter the Warehouse ID matching a value used when Warehouses were setup in Order Stream._x000a__x000a_Reporting of inventory on a per warehouse basis is only necessary if you ship from multiple locations." sqref="AL785996:AL785997 KL720460:KL720461 UH720460:UH720461 AED720460:AED720461 ANZ720460:ANZ720461 AXV720460:AXV720461 BHR720460:BHR720461 BRN720460:BRN720461 CBJ720460:CBJ720461 CLF720460:CLF720461 CVB720460:CVB720461 DEX720460:DEX720461 DOT720460:DOT720461 DYP720460:DYP720461 EIL720460:EIL720461 ESH720460:ESH720461 FCD720460:FCD720461 FLZ720460:FLZ720461 FVV720460:FVV720461 GFR720460:GFR720461 GPN720460:GPN720461 GZJ720460:GZJ720461 HJF720460:HJF720461 HTB720460:HTB720461 ICX720460:ICX720461 IMT720460:IMT720461 IWP720460:IWP720461 JGL720460:JGL720461 JQH720460:JQH720461 KAD720460:KAD720461 KJZ720460:KJZ720461 KTV720460:KTV720461 LDR720460:LDR720461 LNN720460:LNN720461 LXJ720460:LXJ720461 MHF720460:MHF720461 MRB720460:MRB720461 NAX720460:NAX720461 NKT720460:NKT720461 NUP720460:NUP720461 OEL720460:OEL720461 OOH720460:OOH720461 OYD720460:OYD720461 PHZ720460:PHZ720461 PRV720460:PRV720461 QBR720460:QBR720461 QLN720460:QLN720461 QVJ720460:QVJ720461 RFF720460:RFF720461 RPB720460:RPB720461 RYX720460:RYX720461 SIT720460:SIT720461 SSP720460:SSP720461 TCL720460:TCL720461 TMH720460:TMH720461 TWD720460:TWD720461 UFZ720460:UFZ720461 UPV720460:UPV720461 UZR720460:UZR720461 VJN720460:VJN720461 VTJ720460:VTJ720461 WDF720460:WDF720461 WNB720460:WNB720461 WWX720460:WWX720461 AL851532:AL851533 JV65100:JV65101 TR65100:TR65101 ADN65100:ADN65101 ANJ65100:ANJ65101 AXF65100:AXF65101 BHB65100:BHB65101 BQX65100:BQX65101 CAT65100:CAT65101 CKP65100:CKP65101 CUL65100:CUL65101 DEH65100:DEH65101 DOD65100:DOD65101 DXZ65100:DXZ65101 EHV65100:EHV65101 ERR65100:ERR65101 FBN65100:FBN65101 FLJ65100:FLJ65101 FVF65100:FVF65101 GFB65100:GFB65101 GOX65100:GOX65101 GYT65100:GYT65101 HIP65100:HIP65101 HSL65100:HSL65101 ICH65100:ICH65101 IMD65100:IMD65101 IVZ65100:IVZ65101 JFV65100:JFV65101 JPR65100:JPR65101 JZN65100:JZN65101 KJJ65100:KJJ65101 KTF65100:KTF65101 LDB65100:LDB65101 LMX65100:LMX65101 LWT65100:LWT65101 MGP65100:MGP65101 MQL65100:MQL65101 NAH65100:NAH65101 NKD65100:NKD65101 NTZ65100:NTZ65101 ODV65100:ODV65101 ONR65100:ONR65101 OXN65100:OXN65101 PHJ65100:PHJ65101 PRF65100:PRF65101 QBB65100:QBB65101 QKX65100:QKX65101 QUT65100:QUT65101 REP65100:REP65101 ROL65100:ROL65101 RYH65100:RYH65101 SID65100:SID65101 SRZ65100:SRZ65101 TBV65100:TBV65101 TLR65100:TLR65101 TVN65100:TVN65101 UFJ65100:UFJ65101 UPF65100:UPF65101 UZB65100:UZB65101 VIX65100:VIX65101 VST65100:VST65101 WCP65100:WCP65101 WML65100:WML65101 WWH65100:WWH65101 AL917068:AL917069 JV130636:JV130637 TR130636:TR130637 ADN130636:ADN130637 ANJ130636:ANJ130637 AXF130636:AXF130637 BHB130636:BHB130637 BQX130636:BQX130637 CAT130636:CAT130637 CKP130636:CKP130637 CUL130636:CUL130637 DEH130636:DEH130637 DOD130636:DOD130637 DXZ130636:DXZ130637 EHV130636:EHV130637 ERR130636:ERR130637 FBN130636:FBN130637 FLJ130636:FLJ130637 FVF130636:FVF130637 GFB130636:GFB130637 GOX130636:GOX130637 GYT130636:GYT130637 HIP130636:HIP130637 HSL130636:HSL130637 ICH130636:ICH130637 IMD130636:IMD130637 IVZ130636:IVZ130637 JFV130636:JFV130637 JPR130636:JPR130637 JZN130636:JZN130637 KJJ130636:KJJ130637 KTF130636:KTF130637 LDB130636:LDB130637 LMX130636:LMX130637 LWT130636:LWT130637 MGP130636:MGP130637 MQL130636:MQL130637 NAH130636:NAH130637 NKD130636:NKD130637 NTZ130636:NTZ130637 ODV130636:ODV130637 ONR130636:ONR130637 OXN130636:OXN130637 PHJ130636:PHJ130637 PRF130636:PRF130637 QBB130636:QBB130637 QKX130636:QKX130637 QUT130636:QUT130637 REP130636:REP130637 ROL130636:ROL130637 RYH130636:RYH130637 SID130636:SID130637 SRZ130636:SRZ130637 TBV130636:TBV130637 TLR130636:TLR130637 TVN130636:TVN130637 UFJ130636:UFJ130637 UPF130636:UPF130637 UZB130636:UZB130637 VIX130636:VIX130637 VST130636:VST130637 WCP130636:WCP130637 WML130636:WML130637 WWH130636:WWH130637 AL982604:AL982605 JV196172:JV196173 TR196172:TR196173 ADN196172:ADN196173 ANJ196172:ANJ196173 AXF196172:AXF196173 BHB196172:BHB196173 BQX196172:BQX196173 CAT196172:CAT196173 CKP196172:CKP196173 CUL196172:CUL196173 DEH196172:DEH196173 DOD196172:DOD196173 DXZ196172:DXZ196173 EHV196172:EHV196173 ERR196172:ERR196173 FBN196172:FBN196173 FLJ196172:FLJ196173 FVF196172:FVF196173 GFB196172:GFB196173 GOX196172:GOX196173 GYT196172:GYT196173 HIP196172:HIP196173 HSL196172:HSL196173 ICH196172:ICH196173 IMD196172:IMD196173 IVZ196172:IVZ196173 JFV196172:JFV196173 JPR196172:JPR196173 JZN196172:JZN196173 KJJ196172:KJJ196173 KTF196172:KTF196173 LDB196172:LDB196173 LMX196172:LMX196173 LWT196172:LWT196173 MGP196172:MGP196173 MQL196172:MQL196173 NAH196172:NAH196173 NKD196172:NKD196173 NTZ196172:NTZ196173 ODV196172:ODV196173 ONR196172:ONR196173 OXN196172:OXN196173 PHJ196172:PHJ196173 PRF196172:PRF196173 QBB196172:QBB196173 QKX196172:QKX196173 QUT196172:QUT196173 REP196172:REP196173 ROL196172:ROL196173 RYH196172:RYH196173 SID196172:SID196173 SRZ196172:SRZ196173 TBV196172:TBV196173 TLR196172:TLR196173 TVN196172:TVN196173 UFJ196172:UFJ196173 UPF196172:UPF196173 UZB196172:UZB196173 VIX196172:VIX196173 VST196172:VST196173 WCP196172:WCP196173 WML196172:WML196173 WWH196172:WWH196173 AP982604:AP982605 JV261708:JV261709 TR261708:TR261709 ADN261708:ADN261709 ANJ261708:ANJ261709 AXF261708:AXF261709 BHB261708:BHB261709 BQX261708:BQX261709 CAT261708:CAT261709 CKP261708:CKP261709 CUL261708:CUL261709 DEH261708:DEH261709 DOD261708:DOD261709 DXZ261708:DXZ261709 EHV261708:EHV261709 ERR261708:ERR261709 FBN261708:FBN261709 FLJ261708:FLJ261709 FVF261708:FVF261709 GFB261708:GFB261709 GOX261708:GOX261709 GYT261708:GYT261709 HIP261708:HIP261709 HSL261708:HSL261709 ICH261708:ICH261709 IMD261708:IMD261709 IVZ261708:IVZ261709 JFV261708:JFV261709 JPR261708:JPR261709 JZN261708:JZN261709 KJJ261708:KJJ261709 KTF261708:KTF261709 LDB261708:LDB261709 LMX261708:LMX261709 LWT261708:LWT261709 MGP261708:MGP261709 MQL261708:MQL261709 NAH261708:NAH261709 NKD261708:NKD261709 NTZ261708:NTZ261709 ODV261708:ODV261709 ONR261708:ONR261709 OXN261708:OXN261709 PHJ261708:PHJ261709 PRF261708:PRF261709 QBB261708:QBB261709 QKX261708:QKX261709 QUT261708:QUT261709 REP261708:REP261709 ROL261708:ROL261709 RYH261708:RYH261709 SID261708:SID261709 SRZ261708:SRZ261709 TBV261708:TBV261709 TLR261708:TLR261709 TVN261708:TVN261709 UFJ261708:UFJ261709 UPF261708:UPF261709 UZB261708:UZB261709 VIX261708:VIX261709 VST261708:VST261709 WCP261708:WCP261709 WML261708:WML261709 WWH261708:WWH261709 AP65100:AP65101 JV327244:JV327245 TR327244:TR327245 ADN327244:ADN327245 ANJ327244:ANJ327245 AXF327244:AXF327245 BHB327244:BHB327245 BQX327244:BQX327245 CAT327244:CAT327245 CKP327244:CKP327245 CUL327244:CUL327245 DEH327244:DEH327245 DOD327244:DOD327245 DXZ327244:DXZ327245 EHV327244:EHV327245 ERR327244:ERR327245 FBN327244:FBN327245 FLJ327244:FLJ327245 FVF327244:FVF327245 GFB327244:GFB327245 GOX327244:GOX327245 GYT327244:GYT327245 HIP327244:HIP327245 HSL327244:HSL327245 ICH327244:ICH327245 IMD327244:IMD327245 IVZ327244:IVZ327245 JFV327244:JFV327245 JPR327244:JPR327245 JZN327244:JZN327245 KJJ327244:KJJ327245 KTF327244:KTF327245 LDB327244:LDB327245 LMX327244:LMX327245 LWT327244:LWT327245 MGP327244:MGP327245 MQL327244:MQL327245 NAH327244:NAH327245 NKD327244:NKD327245 NTZ327244:NTZ327245 ODV327244:ODV327245 ONR327244:ONR327245 OXN327244:OXN327245 PHJ327244:PHJ327245 PRF327244:PRF327245 QBB327244:QBB327245 QKX327244:QKX327245 QUT327244:QUT327245 REP327244:REP327245 ROL327244:ROL327245 RYH327244:RYH327245 SID327244:SID327245 SRZ327244:SRZ327245 TBV327244:TBV327245 TLR327244:TLR327245 TVN327244:TVN327245 UFJ327244:UFJ327245 UPF327244:UPF327245 UZB327244:UZB327245 VIX327244:VIX327245 VST327244:VST327245 WCP327244:WCP327245 WML327244:WML327245 WWH327244:WWH327245 AP130636:AP130637 JV392780:JV392781 TR392780:TR392781 ADN392780:ADN392781 ANJ392780:ANJ392781 AXF392780:AXF392781 BHB392780:BHB392781 BQX392780:BQX392781 CAT392780:CAT392781 CKP392780:CKP392781 CUL392780:CUL392781 DEH392780:DEH392781 DOD392780:DOD392781 DXZ392780:DXZ392781 EHV392780:EHV392781 ERR392780:ERR392781 FBN392780:FBN392781 FLJ392780:FLJ392781 FVF392780:FVF392781 GFB392780:GFB392781 GOX392780:GOX392781 GYT392780:GYT392781 HIP392780:HIP392781 HSL392780:HSL392781 ICH392780:ICH392781 IMD392780:IMD392781 IVZ392780:IVZ392781 JFV392780:JFV392781 JPR392780:JPR392781 JZN392780:JZN392781 KJJ392780:KJJ392781 KTF392780:KTF392781 LDB392780:LDB392781 LMX392780:LMX392781 LWT392780:LWT392781 MGP392780:MGP392781 MQL392780:MQL392781 NAH392780:NAH392781 NKD392780:NKD392781 NTZ392780:NTZ392781 ODV392780:ODV392781 ONR392780:ONR392781 OXN392780:OXN392781 PHJ392780:PHJ392781 PRF392780:PRF392781 QBB392780:QBB392781 QKX392780:QKX392781 QUT392780:QUT392781 REP392780:REP392781 ROL392780:ROL392781 RYH392780:RYH392781 SID392780:SID392781 SRZ392780:SRZ392781 TBV392780:TBV392781 TLR392780:TLR392781 TVN392780:TVN392781 UFJ392780:UFJ392781 UPF392780:UPF392781 UZB392780:UZB392781 VIX392780:VIX392781 VST392780:VST392781 WCP392780:WCP392781 WML392780:WML392781 WWH392780:WWH392781 AP196172:AP196173 JV458316:JV458317 TR458316:TR458317 ADN458316:ADN458317 ANJ458316:ANJ458317 AXF458316:AXF458317 BHB458316:BHB458317 BQX458316:BQX458317 CAT458316:CAT458317 CKP458316:CKP458317 CUL458316:CUL458317 DEH458316:DEH458317 DOD458316:DOD458317 DXZ458316:DXZ458317 EHV458316:EHV458317 ERR458316:ERR458317 FBN458316:FBN458317 FLJ458316:FLJ458317 FVF458316:FVF458317 GFB458316:GFB458317 GOX458316:GOX458317 GYT458316:GYT458317 HIP458316:HIP458317 HSL458316:HSL458317 ICH458316:ICH458317 IMD458316:IMD458317 IVZ458316:IVZ458317 JFV458316:JFV458317 JPR458316:JPR458317 JZN458316:JZN458317 KJJ458316:KJJ458317 KTF458316:KTF458317 LDB458316:LDB458317 LMX458316:LMX458317 LWT458316:LWT458317 MGP458316:MGP458317 MQL458316:MQL458317 NAH458316:NAH458317 NKD458316:NKD458317 NTZ458316:NTZ458317 ODV458316:ODV458317 ONR458316:ONR458317 OXN458316:OXN458317 PHJ458316:PHJ458317 PRF458316:PRF458317 QBB458316:QBB458317 QKX458316:QKX458317 QUT458316:QUT458317 REP458316:REP458317 ROL458316:ROL458317 RYH458316:RYH458317 SID458316:SID458317 SRZ458316:SRZ458317 TBV458316:TBV458317 TLR458316:TLR458317 TVN458316:TVN458317 UFJ458316:UFJ458317 UPF458316:UPF458317 UZB458316:UZB458317 VIX458316:VIX458317 VST458316:VST458317 WCP458316:WCP458317 WML458316:WML458317 WWH458316:WWH458317 AP261708:AP261709 JV523852:JV523853 TR523852:TR523853 ADN523852:ADN523853 ANJ523852:ANJ523853 AXF523852:AXF523853 BHB523852:BHB523853 BQX523852:BQX523853 CAT523852:CAT523853 CKP523852:CKP523853 CUL523852:CUL523853 DEH523852:DEH523853 DOD523852:DOD523853 DXZ523852:DXZ523853 EHV523852:EHV523853 ERR523852:ERR523853 FBN523852:FBN523853 FLJ523852:FLJ523853 FVF523852:FVF523853 GFB523852:GFB523853 GOX523852:GOX523853 GYT523852:GYT523853 HIP523852:HIP523853 HSL523852:HSL523853 ICH523852:ICH523853 IMD523852:IMD523853 IVZ523852:IVZ523853 JFV523852:JFV523853 JPR523852:JPR523853 JZN523852:JZN523853 KJJ523852:KJJ523853 KTF523852:KTF523853 LDB523852:LDB523853 LMX523852:LMX523853 LWT523852:LWT523853 MGP523852:MGP523853 MQL523852:MQL523853 NAH523852:NAH523853 NKD523852:NKD523853 NTZ523852:NTZ523853 ODV523852:ODV523853 ONR523852:ONR523853 OXN523852:OXN523853 PHJ523852:PHJ523853 PRF523852:PRF523853 QBB523852:QBB523853 QKX523852:QKX523853 QUT523852:QUT523853 REP523852:REP523853 ROL523852:ROL523853 RYH523852:RYH523853 SID523852:SID523853 SRZ523852:SRZ523853 TBV523852:TBV523853 TLR523852:TLR523853 TVN523852:TVN523853 UFJ523852:UFJ523853 UPF523852:UPF523853 UZB523852:UZB523853 VIX523852:VIX523853 VST523852:VST523853 WCP523852:WCP523853 WML523852:WML523853 WWH523852:WWH523853 AP327244:AP327245 JV589388:JV589389 TR589388:TR589389 ADN589388:ADN589389 ANJ589388:ANJ589389 AXF589388:AXF589389 BHB589388:BHB589389 BQX589388:BQX589389 CAT589388:CAT589389 CKP589388:CKP589389 CUL589388:CUL589389 DEH589388:DEH589389 DOD589388:DOD589389 DXZ589388:DXZ589389 EHV589388:EHV589389 ERR589388:ERR589389 FBN589388:FBN589389 FLJ589388:FLJ589389 FVF589388:FVF589389 GFB589388:GFB589389 GOX589388:GOX589389 GYT589388:GYT589389 HIP589388:HIP589389 HSL589388:HSL589389 ICH589388:ICH589389 IMD589388:IMD589389 IVZ589388:IVZ589389 JFV589388:JFV589389 JPR589388:JPR589389 JZN589388:JZN589389 KJJ589388:KJJ589389 KTF589388:KTF589389 LDB589388:LDB589389 LMX589388:LMX589389 LWT589388:LWT589389 MGP589388:MGP589389 MQL589388:MQL589389 NAH589388:NAH589389 NKD589388:NKD589389 NTZ589388:NTZ589389 ODV589388:ODV589389 ONR589388:ONR589389 OXN589388:OXN589389 PHJ589388:PHJ589389 PRF589388:PRF589389 QBB589388:QBB589389 QKX589388:QKX589389 QUT589388:QUT589389 REP589388:REP589389 ROL589388:ROL589389 RYH589388:RYH589389 SID589388:SID589389 SRZ589388:SRZ589389 TBV589388:TBV589389 TLR589388:TLR589389 TVN589388:TVN589389 UFJ589388:UFJ589389 UPF589388:UPF589389 UZB589388:UZB589389 VIX589388:VIX589389 VST589388:VST589389 WCP589388:WCP589389 WML589388:WML589389 WWH589388:WWH589389 AP392780:AP392781 JV654924:JV654925 TR654924:TR654925 ADN654924:ADN654925 ANJ654924:ANJ654925 AXF654924:AXF654925 BHB654924:BHB654925 BQX654924:BQX654925 CAT654924:CAT654925 CKP654924:CKP654925 CUL654924:CUL654925 DEH654924:DEH654925 DOD654924:DOD654925 DXZ654924:DXZ654925 EHV654924:EHV654925 ERR654924:ERR654925 FBN654924:FBN654925 FLJ654924:FLJ654925 FVF654924:FVF654925 GFB654924:GFB654925 GOX654924:GOX654925 GYT654924:GYT654925 HIP654924:HIP654925 HSL654924:HSL654925 ICH654924:ICH654925 IMD654924:IMD654925 IVZ654924:IVZ654925 JFV654924:JFV654925 JPR654924:JPR654925 JZN654924:JZN654925 KJJ654924:KJJ654925 KTF654924:KTF654925 LDB654924:LDB654925 LMX654924:LMX654925 LWT654924:LWT654925 MGP654924:MGP654925 MQL654924:MQL654925 NAH654924:NAH654925 NKD654924:NKD654925 NTZ654924:NTZ654925 ODV654924:ODV654925 ONR654924:ONR654925 OXN654924:OXN654925 PHJ654924:PHJ654925 PRF654924:PRF654925 QBB654924:QBB654925 QKX654924:QKX654925 QUT654924:QUT654925 REP654924:REP654925 ROL654924:ROL654925 RYH654924:RYH654925 SID654924:SID654925 SRZ654924:SRZ654925 TBV654924:TBV654925 TLR654924:TLR654925 TVN654924:TVN654925 UFJ654924:UFJ654925 UPF654924:UPF654925 UZB654924:UZB654925 VIX654924:VIX654925 VST654924:VST654925 WCP654924:WCP654925 WML654924:WML654925 WWH654924:WWH654925 AP458316:AP458317 JV720460:JV720461 TR720460:TR720461 ADN720460:ADN720461 ANJ720460:ANJ720461 AXF720460:AXF720461 BHB720460:BHB720461 BQX720460:BQX720461 CAT720460:CAT720461 CKP720460:CKP720461 CUL720460:CUL720461 DEH720460:DEH720461 DOD720460:DOD720461 DXZ720460:DXZ720461 EHV720460:EHV720461 ERR720460:ERR720461 FBN720460:FBN720461 FLJ720460:FLJ720461 FVF720460:FVF720461 GFB720460:GFB720461 GOX720460:GOX720461 GYT720460:GYT720461 HIP720460:HIP720461 HSL720460:HSL720461 ICH720460:ICH720461 IMD720460:IMD720461 IVZ720460:IVZ720461 JFV720460:JFV720461 JPR720460:JPR720461 JZN720460:JZN720461 KJJ720460:KJJ720461 KTF720460:KTF720461 LDB720460:LDB720461 LMX720460:LMX720461 LWT720460:LWT720461 MGP720460:MGP720461 MQL720460:MQL720461 NAH720460:NAH720461 NKD720460:NKD720461 NTZ720460:NTZ720461 ODV720460:ODV720461 ONR720460:ONR720461 OXN720460:OXN720461 PHJ720460:PHJ720461 PRF720460:PRF720461 QBB720460:QBB720461 QKX720460:QKX720461 QUT720460:QUT720461 REP720460:REP720461 ROL720460:ROL720461 RYH720460:RYH720461 SID720460:SID720461 SRZ720460:SRZ720461 TBV720460:TBV720461 TLR720460:TLR720461 TVN720460:TVN720461 UFJ720460:UFJ720461 UPF720460:UPF720461 UZB720460:UZB720461 VIX720460:VIX720461 VST720460:VST720461 WCP720460:WCP720461 WML720460:WML720461 WWH720460:WWH720461 AP523852:AP523853 JV785996:JV785997 TR785996:TR785997 ADN785996:ADN785997 ANJ785996:ANJ785997 AXF785996:AXF785997 BHB785996:BHB785997 BQX785996:BQX785997 CAT785996:CAT785997 CKP785996:CKP785997 CUL785996:CUL785997 DEH785996:DEH785997 DOD785996:DOD785997 DXZ785996:DXZ785997 EHV785996:EHV785997 ERR785996:ERR785997 FBN785996:FBN785997 FLJ785996:FLJ785997 FVF785996:FVF785997 GFB785996:GFB785997 GOX785996:GOX785997 GYT785996:GYT785997 HIP785996:HIP785997 HSL785996:HSL785997 ICH785996:ICH785997 IMD785996:IMD785997 IVZ785996:IVZ785997 JFV785996:JFV785997 JPR785996:JPR785997 JZN785996:JZN785997 KJJ785996:KJJ785997 KTF785996:KTF785997 LDB785996:LDB785997 LMX785996:LMX785997 LWT785996:LWT785997 MGP785996:MGP785997 MQL785996:MQL785997 NAH785996:NAH785997 NKD785996:NKD785997 NTZ785996:NTZ785997 ODV785996:ODV785997 ONR785996:ONR785997 OXN785996:OXN785997 PHJ785996:PHJ785997 PRF785996:PRF785997 QBB785996:QBB785997 QKX785996:QKX785997 QUT785996:QUT785997 REP785996:REP785997 ROL785996:ROL785997 RYH785996:RYH785997 SID785996:SID785997 SRZ785996:SRZ785997 TBV785996:TBV785997 TLR785996:TLR785997 TVN785996:TVN785997 UFJ785996:UFJ785997 UPF785996:UPF785997 UZB785996:UZB785997 VIX785996:VIX785997 VST785996:VST785997 WCP785996:WCP785997 WML785996:WML785997 WWH785996:WWH785997 AP589388:AP589389 JV851532:JV851533 TR851532:TR851533 ADN851532:ADN851533 ANJ851532:ANJ851533 AXF851532:AXF851533 BHB851532:BHB851533 BQX851532:BQX851533 CAT851532:CAT851533 CKP851532:CKP851533 CUL851532:CUL851533 DEH851532:DEH851533 DOD851532:DOD851533 DXZ851532:DXZ851533 EHV851532:EHV851533 ERR851532:ERR851533 FBN851532:FBN851533 FLJ851532:FLJ851533 FVF851532:FVF851533 GFB851532:GFB851533 GOX851532:GOX851533 GYT851532:GYT851533 HIP851532:HIP851533 HSL851532:HSL851533 ICH851532:ICH851533 IMD851532:IMD851533 IVZ851532:IVZ851533 JFV851532:JFV851533 JPR851532:JPR851533 JZN851532:JZN851533 KJJ851532:KJJ851533 KTF851532:KTF851533 LDB851532:LDB851533 LMX851532:LMX851533 LWT851532:LWT851533 MGP851532:MGP851533 MQL851532:MQL851533 NAH851532:NAH851533 NKD851532:NKD851533 NTZ851532:NTZ851533 ODV851532:ODV851533 ONR851532:ONR851533 OXN851532:OXN851533 PHJ851532:PHJ851533 PRF851532:PRF851533 QBB851532:QBB851533 QKX851532:QKX851533 QUT851532:QUT851533 REP851532:REP851533 ROL851532:ROL851533 RYH851532:RYH851533 SID851532:SID851533 SRZ851532:SRZ851533 TBV851532:TBV851533 TLR851532:TLR851533 TVN851532:TVN851533 UFJ851532:UFJ851533 UPF851532:UPF851533 UZB851532:UZB851533 VIX851532:VIX851533 VST851532:VST851533 WCP851532:WCP851533 WML851532:WML851533 WWH851532:WWH851533 AP654924:AP654925 JV917068:JV917069 TR917068:TR917069 ADN917068:ADN917069 ANJ917068:ANJ917069 AXF917068:AXF917069 BHB917068:BHB917069 BQX917068:BQX917069 CAT917068:CAT917069 CKP917068:CKP917069 CUL917068:CUL917069 DEH917068:DEH917069 DOD917068:DOD917069 DXZ917068:DXZ917069 EHV917068:EHV917069 ERR917068:ERR917069 FBN917068:FBN917069 FLJ917068:FLJ917069 FVF917068:FVF917069 GFB917068:GFB917069 GOX917068:GOX917069 GYT917068:GYT917069 HIP917068:HIP917069 HSL917068:HSL917069 ICH917068:ICH917069 IMD917068:IMD917069 IVZ917068:IVZ917069 JFV917068:JFV917069 JPR917068:JPR917069 JZN917068:JZN917069 KJJ917068:KJJ917069 KTF917068:KTF917069 LDB917068:LDB917069 LMX917068:LMX917069 LWT917068:LWT917069 MGP917068:MGP917069 MQL917068:MQL917069 NAH917068:NAH917069 NKD917068:NKD917069 NTZ917068:NTZ917069 ODV917068:ODV917069 ONR917068:ONR917069 OXN917068:OXN917069 PHJ917068:PHJ917069 PRF917068:PRF917069 QBB917068:QBB917069 QKX917068:QKX917069 QUT917068:QUT917069 REP917068:REP917069 ROL917068:ROL917069 RYH917068:RYH917069 SID917068:SID917069 SRZ917068:SRZ917069 TBV917068:TBV917069 TLR917068:TLR917069 TVN917068:TVN917069 UFJ917068:UFJ917069 UPF917068:UPF917069 UZB917068:UZB917069 VIX917068:VIX917069 VST917068:VST917069 WCP917068:WCP917069 WML917068:WML917069 WWH917068:WWH917069 AP720460:AP720461 JV982604:JV982605 TR982604:TR982605 ADN982604:ADN982605 ANJ982604:ANJ982605 AXF982604:AXF982605 BHB982604:BHB982605 BQX982604:BQX982605 CAT982604:CAT982605 CKP982604:CKP982605 CUL982604:CUL982605 DEH982604:DEH982605 DOD982604:DOD982605 DXZ982604:DXZ982605 EHV982604:EHV982605 ERR982604:ERR982605 FBN982604:FBN982605 FLJ982604:FLJ982605 FVF982604:FVF982605 GFB982604:GFB982605 GOX982604:GOX982605 GYT982604:GYT982605 HIP982604:HIP982605 HSL982604:HSL982605 ICH982604:ICH982605 IMD982604:IMD982605 IVZ982604:IVZ982605 JFV982604:JFV982605 JPR982604:JPR982605 JZN982604:JZN982605 KJJ982604:KJJ982605 KTF982604:KTF982605 LDB982604:LDB982605 LMX982604:LMX982605 LWT982604:LWT982605 MGP982604:MGP982605 MQL982604:MQL982605 NAH982604:NAH982605 NKD982604:NKD982605 NTZ982604:NTZ982605 ODV982604:ODV982605 ONR982604:ONR982605 OXN982604:OXN982605 PHJ982604:PHJ982605 PRF982604:PRF982605 QBB982604:QBB982605 QKX982604:QKX982605 QUT982604:QUT982605 REP982604:REP982605 ROL982604:ROL982605 RYH982604:RYH982605 SID982604:SID982605 SRZ982604:SRZ982605 TBV982604:TBV982605 TLR982604:TLR982605 TVN982604:TVN982605 UFJ982604:UFJ982605 UPF982604:UPF982605 UZB982604:UZB982605 VIX982604:VIX982605 VST982604:VST982605 WCP982604:WCP982605 WML982604:WML982605 WWH982604:WWH982605 Z65100:Z65101 KL785996:KL785997 UH785996:UH785997 AED785996:AED785997 ANZ785996:ANZ785997 AXV785996:AXV785997 BHR785996:BHR785997 BRN785996:BRN785997 CBJ785996:CBJ785997 CLF785996:CLF785997 CVB785996:CVB785997 DEX785996:DEX785997 DOT785996:DOT785997 DYP785996:DYP785997 EIL785996:EIL785997 ESH785996:ESH785997 FCD785996:FCD785997 FLZ785996:FLZ785997 FVV785996:FVV785997 GFR785996:GFR785997 GPN785996:GPN785997 GZJ785996:GZJ785997 HJF785996:HJF785997 HTB785996:HTB785997 ICX785996:ICX785997 IMT785996:IMT785997 IWP785996:IWP785997 JGL785996:JGL785997 JQH785996:JQH785997 KAD785996:KAD785997 KJZ785996:KJZ785997 KTV785996:KTV785997 LDR785996:LDR785997 LNN785996:LNN785997 LXJ785996:LXJ785997 MHF785996:MHF785997 MRB785996:MRB785997 NAX785996:NAX785997 NKT785996:NKT785997 NUP785996:NUP785997 OEL785996:OEL785997 OOH785996:OOH785997 OYD785996:OYD785997 PHZ785996:PHZ785997 PRV785996:PRV785997 QBR785996:QBR785997 QLN785996:QLN785997 QVJ785996:QVJ785997 RFF785996:RFF785997 RPB785996:RPB785997 RYX785996:RYX785997 SIT785996:SIT785997 SSP785996:SSP785997 TCL785996:TCL785997 TMH785996:TMH785997 TWD785996:TWD785997 UFZ785996:UFZ785997 UPV785996:UPV785997 UZR785996:UZR785997 VJN785996:VJN785997 VTJ785996:VTJ785997 WDF785996:WDF785997 WNB785996:WNB785997 WWX785996:WWX785997 Z130636:Z130637 JZ65100:JZ65101 TV65100:TV65101 ADR65100:ADR65101 ANN65100:ANN65101 AXJ65100:AXJ65101 BHF65100:BHF65101 BRB65100:BRB65101 CAX65100:CAX65101 CKT65100:CKT65101 CUP65100:CUP65101 DEL65100:DEL65101 DOH65100:DOH65101 DYD65100:DYD65101 EHZ65100:EHZ65101 ERV65100:ERV65101 FBR65100:FBR65101 FLN65100:FLN65101 FVJ65100:FVJ65101 GFF65100:GFF65101 GPB65100:GPB65101 GYX65100:GYX65101 HIT65100:HIT65101 HSP65100:HSP65101 ICL65100:ICL65101 IMH65100:IMH65101 IWD65100:IWD65101 JFZ65100:JFZ65101 JPV65100:JPV65101 JZR65100:JZR65101 KJN65100:KJN65101 KTJ65100:KTJ65101 LDF65100:LDF65101 LNB65100:LNB65101 LWX65100:LWX65101 MGT65100:MGT65101 MQP65100:MQP65101 NAL65100:NAL65101 NKH65100:NKH65101 NUD65100:NUD65101 ODZ65100:ODZ65101 ONV65100:ONV65101 OXR65100:OXR65101 PHN65100:PHN65101 PRJ65100:PRJ65101 QBF65100:QBF65101 QLB65100:QLB65101 QUX65100:QUX65101 RET65100:RET65101 ROP65100:ROP65101 RYL65100:RYL65101 SIH65100:SIH65101 SSD65100:SSD65101 TBZ65100:TBZ65101 TLV65100:TLV65101 TVR65100:TVR65101 UFN65100:UFN65101 UPJ65100:UPJ65101 UZF65100:UZF65101 VJB65100:VJB65101 VSX65100:VSX65101 WCT65100:WCT65101 WMP65100:WMP65101 WWL65100:WWL65101 Z196172:Z196173 JZ130636:JZ130637 TV130636:TV130637 ADR130636:ADR130637 ANN130636:ANN130637 AXJ130636:AXJ130637 BHF130636:BHF130637 BRB130636:BRB130637 CAX130636:CAX130637 CKT130636:CKT130637 CUP130636:CUP130637 DEL130636:DEL130637 DOH130636:DOH130637 DYD130636:DYD130637 EHZ130636:EHZ130637 ERV130636:ERV130637 FBR130636:FBR130637 FLN130636:FLN130637 FVJ130636:FVJ130637 GFF130636:GFF130637 GPB130636:GPB130637 GYX130636:GYX130637 HIT130636:HIT130637 HSP130636:HSP130637 ICL130636:ICL130637 IMH130636:IMH130637 IWD130636:IWD130637 JFZ130636:JFZ130637 JPV130636:JPV130637 JZR130636:JZR130637 KJN130636:KJN130637 KTJ130636:KTJ130637 LDF130636:LDF130637 LNB130636:LNB130637 LWX130636:LWX130637 MGT130636:MGT130637 MQP130636:MQP130637 NAL130636:NAL130637 NKH130636:NKH130637 NUD130636:NUD130637 ODZ130636:ODZ130637 ONV130636:ONV130637 OXR130636:OXR130637 PHN130636:PHN130637 PRJ130636:PRJ130637 QBF130636:QBF130637 QLB130636:QLB130637 QUX130636:QUX130637 RET130636:RET130637 ROP130636:ROP130637 RYL130636:RYL130637 SIH130636:SIH130637 SSD130636:SSD130637 TBZ130636:TBZ130637 TLV130636:TLV130637 TVR130636:TVR130637 UFN130636:UFN130637 UPJ130636:UPJ130637 UZF130636:UZF130637 VJB130636:VJB130637 VSX130636:VSX130637 WCT130636:WCT130637 WMP130636:WMP130637 WWL130636:WWL130637 Z261708:Z261709 JZ196172:JZ196173 TV196172:TV196173 ADR196172:ADR196173 ANN196172:ANN196173 AXJ196172:AXJ196173 BHF196172:BHF196173 BRB196172:BRB196173 CAX196172:CAX196173 CKT196172:CKT196173 CUP196172:CUP196173 DEL196172:DEL196173 DOH196172:DOH196173 DYD196172:DYD196173 EHZ196172:EHZ196173 ERV196172:ERV196173 FBR196172:FBR196173 FLN196172:FLN196173 FVJ196172:FVJ196173 GFF196172:GFF196173 GPB196172:GPB196173 GYX196172:GYX196173 HIT196172:HIT196173 HSP196172:HSP196173 ICL196172:ICL196173 IMH196172:IMH196173 IWD196172:IWD196173 JFZ196172:JFZ196173 JPV196172:JPV196173 JZR196172:JZR196173 KJN196172:KJN196173 KTJ196172:KTJ196173 LDF196172:LDF196173 LNB196172:LNB196173 LWX196172:LWX196173 MGT196172:MGT196173 MQP196172:MQP196173 NAL196172:NAL196173 NKH196172:NKH196173 NUD196172:NUD196173 ODZ196172:ODZ196173 ONV196172:ONV196173 OXR196172:OXR196173 PHN196172:PHN196173 PRJ196172:PRJ196173 QBF196172:QBF196173 QLB196172:QLB196173 QUX196172:QUX196173 RET196172:RET196173 ROP196172:ROP196173 RYL196172:RYL196173 SIH196172:SIH196173 SSD196172:SSD196173 TBZ196172:TBZ196173 TLV196172:TLV196173 TVR196172:TVR196173 UFN196172:UFN196173 UPJ196172:UPJ196173 UZF196172:UZF196173 VJB196172:VJB196173 VSX196172:VSX196173 WCT196172:WCT196173 WMP196172:WMP196173 WWL196172:WWL196173 Z327244:Z327245 JZ261708:JZ261709 TV261708:TV261709 ADR261708:ADR261709 ANN261708:ANN261709 AXJ261708:AXJ261709 BHF261708:BHF261709 BRB261708:BRB261709 CAX261708:CAX261709 CKT261708:CKT261709 CUP261708:CUP261709 DEL261708:DEL261709 DOH261708:DOH261709 DYD261708:DYD261709 EHZ261708:EHZ261709 ERV261708:ERV261709 FBR261708:FBR261709 FLN261708:FLN261709 FVJ261708:FVJ261709 GFF261708:GFF261709 GPB261708:GPB261709 GYX261708:GYX261709 HIT261708:HIT261709 HSP261708:HSP261709 ICL261708:ICL261709 IMH261708:IMH261709 IWD261708:IWD261709 JFZ261708:JFZ261709 JPV261708:JPV261709 JZR261708:JZR261709 KJN261708:KJN261709 KTJ261708:KTJ261709 LDF261708:LDF261709 LNB261708:LNB261709 LWX261708:LWX261709 MGT261708:MGT261709 MQP261708:MQP261709 NAL261708:NAL261709 NKH261708:NKH261709 NUD261708:NUD261709 ODZ261708:ODZ261709 ONV261708:ONV261709 OXR261708:OXR261709 PHN261708:PHN261709 PRJ261708:PRJ261709 QBF261708:QBF261709 QLB261708:QLB261709 QUX261708:QUX261709 RET261708:RET261709 ROP261708:ROP261709 RYL261708:RYL261709 SIH261708:SIH261709 SSD261708:SSD261709 TBZ261708:TBZ261709 TLV261708:TLV261709 TVR261708:TVR261709 UFN261708:UFN261709 UPJ261708:UPJ261709 UZF261708:UZF261709 VJB261708:VJB261709 VSX261708:VSX261709 WCT261708:WCT261709 WMP261708:WMP261709 WWL261708:WWL261709 Z392780:Z392781 JZ327244:JZ327245 TV327244:TV327245 ADR327244:ADR327245 ANN327244:ANN327245 AXJ327244:AXJ327245 BHF327244:BHF327245 BRB327244:BRB327245 CAX327244:CAX327245 CKT327244:CKT327245 CUP327244:CUP327245 DEL327244:DEL327245 DOH327244:DOH327245 DYD327244:DYD327245 EHZ327244:EHZ327245 ERV327244:ERV327245 FBR327244:FBR327245 FLN327244:FLN327245 FVJ327244:FVJ327245 GFF327244:GFF327245 GPB327244:GPB327245 GYX327244:GYX327245 HIT327244:HIT327245 HSP327244:HSP327245 ICL327244:ICL327245 IMH327244:IMH327245 IWD327244:IWD327245 JFZ327244:JFZ327245 JPV327244:JPV327245 JZR327244:JZR327245 KJN327244:KJN327245 KTJ327244:KTJ327245 LDF327244:LDF327245 LNB327244:LNB327245 LWX327244:LWX327245 MGT327244:MGT327245 MQP327244:MQP327245 NAL327244:NAL327245 NKH327244:NKH327245 NUD327244:NUD327245 ODZ327244:ODZ327245 ONV327244:ONV327245 OXR327244:OXR327245 PHN327244:PHN327245 PRJ327244:PRJ327245 QBF327244:QBF327245 QLB327244:QLB327245 QUX327244:QUX327245 RET327244:RET327245 ROP327244:ROP327245 RYL327244:RYL327245 SIH327244:SIH327245 SSD327244:SSD327245 TBZ327244:TBZ327245 TLV327244:TLV327245 TVR327244:TVR327245 UFN327244:UFN327245 UPJ327244:UPJ327245 UZF327244:UZF327245 VJB327244:VJB327245 VSX327244:VSX327245 WCT327244:WCT327245 WMP327244:WMP327245 WWL327244:WWL327245 Z458316:Z458317 JZ392780:JZ392781 TV392780:TV392781 ADR392780:ADR392781 ANN392780:ANN392781 AXJ392780:AXJ392781 BHF392780:BHF392781 BRB392780:BRB392781 CAX392780:CAX392781 CKT392780:CKT392781 CUP392780:CUP392781 DEL392780:DEL392781 DOH392780:DOH392781 DYD392780:DYD392781 EHZ392780:EHZ392781 ERV392780:ERV392781 FBR392780:FBR392781 FLN392780:FLN392781 FVJ392780:FVJ392781 GFF392780:GFF392781 GPB392780:GPB392781 GYX392780:GYX392781 HIT392780:HIT392781 HSP392780:HSP392781 ICL392780:ICL392781 IMH392780:IMH392781 IWD392780:IWD392781 JFZ392780:JFZ392781 JPV392780:JPV392781 JZR392780:JZR392781 KJN392780:KJN392781 KTJ392780:KTJ392781 LDF392780:LDF392781 LNB392780:LNB392781 LWX392780:LWX392781 MGT392780:MGT392781 MQP392780:MQP392781 NAL392780:NAL392781 NKH392780:NKH392781 NUD392780:NUD392781 ODZ392780:ODZ392781 ONV392780:ONV392781 OXR392780:OXR392781 PHN392780:PHN392781 PRJ392780:PRJ392781 QBF392780:QBF392781 QLB392780:QLB392781 QUX392780:QUX392781 RET392780:RET392781 ROP392780:ROP392781 RYL392780:RYL392781 SIH392780:SIH392781 SSD392780:SSD392781 TBZ392780:TBZ392781 TLV392780:TLV392781 TVR392780:TVR392781 UFN392780:UFN392781 UPJ392780:UPJ392781 UZF392780:UZF392781 VJB392780:VJB392781 VSX392780:VSX392781 WCT392780:WCT392781 WMP392780:WMP392781 WWL392780:WWL392781 Z523852:Z523853 JZ458316:JZ458317 TV458316:TV458317 ADR458316:ADR458317 ANN458316:ANN458317 AXJ458316:AXJ458317 BHF458316:BHF458317 BRB458316:BRB458317 CAX458316:CAX458317 CKT458316:CKT458317 CUP458316:CUP458317 DEL458316:DEL458317 DOH458316:DOH458317 DYD458316:DYD458317 EHZ458316:EHZ458317 ERV458316:ERV458317 FBR458316:FBR458317 FLN458316:FLN458317 FVJ458316:FVJ458317 GFF458316:GFF458317 GPB458316:GPB458317 GYX458316:GYX458317 HIT458316:HIT458317 HSP458316:HSP458317 ICL458316:ICL458317 IMH458316:IMH458317 IWD458316:IWD458317 JFZ458316:JFZ458317 JPV458316:JPV458317 JZR458316:JZR458317 KJN458316:KJN458317 KTJ458316:KTJ458317 LDF458316:LDF458317 LNB458316:LNB458317 LWX458316:LWX458317 MGT458316:MGT458317 MQP458316:MQP458317 NAL458316:NAL458317 NKH458316:NKH458317 NUD458316:NUD458317 ODZ458316:ODZ458317 ONV458316:ONV458317 OXR458316:OXR458317 PHN458316:PHN458317 PRJ458316:PRJ458317 QBF458316:QBF458317 QLB458316:QLB458317 QUX458316:QUX458317 RET458316:RET458317 ROP458316:ROP458317 RYL458316:RYL458317 SIH458316:SIH458317 SSD458316:SSD458317 TBZ458316:TBZ458317 TLV458316:TLV458317 TVR458316:TVR458317 UFN458316:UFN458317 UPJ458316:UPJ458317 UZF458316:UZF458317 VJB458316:VJB458317 VSX458316:VSX458317 WCT458316:WCT458317 WMP458316:WMP458317 WWL458316:WWL458317 Z589388:Z589389 JZ523852:JZ523853 TV523852:TV523853 ADR523852:ADR523853 ANN523852:ANN523853 AXJ523852:AXJ523853 BHF523852:BHF523853 BRB523852:BRB523853 CAX523852:CAX523853 CKT523852:CKT523853 CUP523852:CUP523853 DEL523852:DEL523853 DOH523852:DOH523853 DYD523852:DYD523853 EHZ523852:EHZ523853 ERV523852:ERV523853 FBR523852:FBR523853 FLN523852:FLN523853 FVJ523852:FVJ523853 GFF523852:GFF523853 GPB523852:GPB523853 GYX523852:GYX523853 HIT523852:HIT523853 HSP523852:HSP523853 ICL523852:ICL523853 IMH523852:IMH523853 IWD523852:IWD523853 JFZ523852:JFZ523853 JPV523852:JPV523853 JZR523852:JZR523853 KJN523852:KJN523853 KTJ523852:KTJ523853 LDF523852:LDF523853 LNB523852:LNB523853 LWX523852:LWX523853 MGT523852:MGT523853 MQP523852:MQP523853 NAL523852:NAL523853 NKH523852:NKH523853 NUD523852:NUD523853 ODZ523852:ODZ523853 ONV523852:ONV523853 OXR523852:OXR523853 PHN523852:PHN523853 PRJ523852:PRJ523853 QBF523852:QBF523853 QLB523852:QLB523853 QUX523852:QUX523853 RET523852:RET523853 ROP523852:ROP523853 RYL523852:RYL523853 SIH523852:SIH523853 SSD523852:SSD523853 TBZ523852:TBZ523853 TLV523852:TLV523853 TVR523852:TVR523853 UFN523852:UFN523853 UPJ523852:UPJ523853 UZF523852:UZF523853 VJB523852:VJB523853 VSX523852:VSX523853 WCT523852:WCT523853 WMP523852:WMP523853 WWL523852:WWL523853 Z654924:Z654925 JZ589388:JZ589389 TV589388:TV589389 ADR589388:ADR589389 ANN589388:ANN589389 AXJ589388:AXJ589389 BHF589388:BHF589389 BRB589388:BRB589389 CAX589388:CAX589389 CKT589388:CKT589389 CUP589388:CUP589389 DEL589388:DEL589389 DOH589388:DOH589389 DYD589388:DYD589389 EHZ589388:EHZ589389 ERV589388:ERV589389 FBR589388:FBR589389 FLN589388:FLN589389 FVJ589388:FVJ589389 GFF589388:GFF589389 GPB589388:GPB589389 GYX589388:GYX589389 HIT589388:HIT589389 HSP589388:HSP589389 ICL589388:ICL589389 IMH589388:IMH589389 IWD589388:IWD589389 JFZ589388:JFZ589389 JPV589388:JPV589389 JZR589388:JZR589389 KJN589388:KJN589389 KTJ589388:KTJ589389 LDF589388:LDF589389 LNB589388:LNB589389 LWX589388:LWX589389 MGT589388:MGT589389 MQP589388:MQP589389 NAL589388:NAL589389 NKH589388:NKH589389 NUD589388:NUD589389 ODZ589388:ODZ589389 ONV589388:ONV589389 OXR589388:OXR589389 PHN589388:PHN589389 PRJ589388:PRJ589389 QBF589388:QBF589389 QLB589388:QLB589389 QUX589388:QUX589389 RET589388:RET589389 ROP589388:ROP589389 RYL589388:RYL589389 SIH589388:SIH589389 SSD589388:SSD589389 TBZ589388:TBZ589389 TLV589388:TLV589389 TVR589388:TVR589389 UFN589388:UFN589389 UPJ589388:UPJ589389 UZF589388:UZF589389 VJB589388:VJB589389 VSX589388:VSX589389 WCT589388:WCT589389 WMP589388:WMP589389 WWL589388:WWL589389 Z720460:Z720461 JZ654924:JZ654925 TV654924:TV654925 ADR654924:ADR654925 ANN654924:ANN654925 AXJ654924:AXJ654925 BHF654924:BHF654925 BRB654924:BRB654925 CAX654924:CAX654925 CKT654924:CKT654925 CUP654924:CUP654925 DEL654924:DEL654925 DOH654924:DOH654925 DYD654924:DYD654925 EHZ654924:EHZ654925 ERV654924:ERV654925 FBR654924:FBR654925 FLN654924:FLN654925 FVJ654924:FVJ654925 GFF654924:GFF654925 GPB654924:GPB654925 GYX654924:GYX654925 HIT654924:HIT654925 HSP654924:HSP654925 ICL654924:ICL654925 IMH654924:IMH654925 IWD654924:IWD654925 JFZ654924:JFZ654925 JPV654924:JPV654925 JZR654924:JZR654925 KJN654924:KJN654925 KTJ654924:KTJ654925 LDF654924:LDF654925 LNB654924:LNB654925 LWX654924:LWX654925 MGT654924:MGT654925 MQP654924:MQP654925 NAL654924:NAL654925 NKH654924:NKH654925 NUD654924:NUD654925 ODZ654924:ODZ654925 ONV654924:ONV654925 OXR654924:OXR654925 PHN654924:PHN654925 PRJ654924:PRJ654925 QBF654924:QBF654925 QLB654924:QLB654925 QUX654924:QUX654925 RET654924:RET654925 ROP654924:ROP654925 RYL654924:RYL654925 SIH654924:SIH654925 SSD654924:SSD654925 TBZ654924:TBZ654925 TLV654924:TLV654925 TVR654924:TVR654925 UFN654924:UFN654925 UPJ654924:UPJ654925 UZF654924:UZF654925 VJB654924:VJB654925 VSX654924:VSX654925 WCT654924:WCT654925 WMP654924:WMP654925 WWL654924:WWL654925 Z785996:Z785997 JZ720460:JZ720461 TV720460:TV720461 ADR720460:ADR720461 ANN720460:ANN720461 AXJ720460:AXJ720461 BHF720460:BHF720461 BRB720460:BRB720461 CAX720460:CAX720461 CKT720460:CKT720461 CUP720460:CUP720461 DEL720460:DEL720461 DOH720460:DOH720461 DYD720460:DYD720461 EHZ720460:EHZ720461 ERV720460:ERV720461 FBR720460:FBR720461 FLN720460:FLN720461 FVJ720460:FVJ720461 GFF720460:GFF720461 GPB720460:GPB720461 GYX720460:GYX720461 HIT720460:HIT720461 HSP720460:HSP720461 ICL720460:ICL720461 IMH720460:IMH720461 IWD720460:IWD720461 JFZ720460:JFZ720461 JPV720460:JPV720461 JZR720460:JZR720461 KJN720460:KJN720461 KTJ720460:KTJ720461 LDF720460:LDF720461 LNB720460:LNB720461 LWX720460:LWX720461 MGT720460:MGT720461 MQP720460:MQP720461 NAL720460:NAL720461 NKH720460:NKH720461 NUD720460:NUD720461 ODZ720460:ODZ720461 ONV720460:ONV720461 OXR720460:OXR720461 PHN720460:PHN720461 PRJ720460:PRJ720461 QBF720460:QBF720461 QLB720460:QLB720461 QUX720460:QUX720461 RET720460:RET720461 ROP720460:ROP720461 RYL720460:RYL720461 SIH720460:SIH720461 SSD720460:SSD720461 TBZ720460:TBZ720461 TLV720460:TLV720461 TVR720460:TVR720461 UFN720460:UFN720461 UPJ720460:UPJ720461 UZF720460:UZF720461 VJB720460:VJB720461 VSX720460:VSX720461 WCT720460:WCT720461 WMP720460:WMP720461 WWL720460:WWL720461 Z851532:Z851533 JZ785996:JZ785997 TV785996:TV785997 ADR785996:ADR785997 ANN785996:ANN785997 AXJ785996:AXJ785997 BHF785996:BHF785997 BRB785996:BRB785997 CAX785996:CAX785997 CKT785996:CKT785997 CUP785996:CUP785997 DEL785996:DEL785997 DOH785996:DOH785997 DYD785996:DYD785997 EHZ785996:EHZ785997 ERV785996:ERV785997 FBR785996:FBR785997 FLN785996:FLN785997 FVJ785996:FVJ785997 GFF785996:GFF785997 GPB785996:GPB785997 GYX785996:GYX785997 HIT785996:HIT785997 HSP785996:HSP785997 ICL785996:ICL785997 IMH785996:IMH785997 IWD785996:IWD785997 JFZ785996:JFZ785997 JPV785996:JPV785997 JZR785996:JZR785997 KJN785996:KJN785997 KTJ785996:KTJ785997 LDF785996:LDF785997 LNB785996:LNB785997 LWX785996:LWX785997 MGT785996:MGT785997 MQP785996:MQP785997 NAL785996:NAL785997 NKH785996:NKH785997 NUD785996:NUD785997 ODZ785996:ODZ785997 ONV785996:ONV785997 OXR785996:OXR785997 PHN785996:PHN785997 PRJ785996:PRJ785997 QBF785996:QBF785997 QLB785996:QLB785997 QUX785996:QUX785997 RET785996:RET785997 ROP785996:ROP785997 RYL785996:RYL785997 SIH785996:SIH785997 SSD785996:SSD785997 TBZ785996:TBZ785997 TLV785996:TLV785997 TVR785996:TVR785997 UFN785996:UFN785997 UPJ785996:UPJ785997 UZF785996:UZF785997 VJB785996:VJB785997 VSX785996:VSX785997 WCT785996:WCT785997 WMP785996:WMP785997 WWL785996:WWL785997 Z917068:Z917069 JZ851532:JZ851533 TV851532:TV851533 ADR851532:ADR851533 ANN851532:ANN851533 AXJ851532:AXJ851533 BHF851532:BHF851533 BRB851532:BRB851533 CAX851532:CAX851533 CKT851532:CKT851533 CUP851532:CUP851533 DEL851532:DEL851533 DOH851532:DOH851533 DYD851532:DYD851533 EHZ851532:EHZ851533 ERV851532:ERV851533 FBR851532:FBR851533 FLN851532:FLN851533 FVJ851532:FVJ851533 GFF851532:GFF851533 GPB851532:GPB851533 GYX851532:GYX851533 HIT851532:HIT851533 HSP851532:HSP851533 ICL851532:ICL851533 IMH851532:IMH851533 IWD851532:IWD851533 JFZ851532:JFZ851533 JPV851532:JPV851533 JZR851532:JZR851533 KJN851532:KJN851533 KTJ851532:KTJ851533 LDF851532:LDF851533 LNB851532:LNB851533 LWX851532:LWX851533 MGT851532:MGT851533 MQP851532:MQP851533 NAL851532:NAL851533 NKH851532:NKH851533 NUD851532:NUD851533 ODZ851532:ODZ851533 ONV851532:ONV851533 OXR851532:OXR851533 PHN851532:PHN851533 PRJ851532:PRJ851533 QBF851532:QBF851533 QLB851532:QLB851533 QUX851532:QUX851533 RET851532:RET851533 ROP851532:ROP851533 RYL851532:RYL851533 SIH851532:SIH851533 SSD851532:SSD851533 TBZ851532:TBZ851533 TLV851532:TLV851533 TVR851532:TVR851533 UFN851532:UFN851533 UPJ851532:UPJ851533 UZF851532:UZF851533 VJB851532:VJB851533 VSX851532:VSX851533 WCT851532:WCT851533 WMP851532:WMP851533 WWL851532:WWL851533 Z982604:Z982605 JZ917068:JZ917069 TV917068:TV917069 ADR917068:ADR917069 ANN917068:ANN917069 AXJ917068:AXJ917069 BHF917068:BHF917069 BRB917068:BRB917069 CAX917068:CAX917069 CKT917068:CKT917069 CUP917068:CUP917069 DEL917068:DEL917069 DOH917068:DOH917069 DYD917068:DYD917069 EHZ917068:EHZ917069 ERV917068:ERV917069 FBR917068:FBR917069 FLN917068:FLN917069 FVJ917068:FVJ917069 GFF917068:GFF917069 GPB917068:GPB917069 GYX917068:GYX917069 HIT917068:HIT917069 HSP917068:HSP917069 ICL917068:ICL917069 IMH917068:IMH917069 IWD917068:IWD917069 JFZ917068:JFZ917069 JPV917068:JPV917069 JZR917068:JZR917069 KJN917068:KJN917069 KTJ917068:KTJ917069 LDF917068:LDF917069 LNB917068:LNB917069 LWX917068:LWX917069 MGT917068:MGT917069 MQP917068:MQP917069 NAL917068:NAL917069 NKH917068:NKH917069 NUD917068:NUD917069 ODZ917068:ODZ917069 ONV917068:ONV917069 OXR917068:OXR917069 PHN917068:PHN917069 PRJ917068:PRJ917069 QBF917068:QBF917069 QLB917068:QLB917069 QUX917068:QUX917069 RET917068:RET917069 ROP917068:ROP917069 RYL917068:RYL917069 SIH917068:SIH917069 SSD917068:SSD917069 TBZ917068:TBZ917069 TLV917068:TLV917069 TVR917068:TVR917069 UFN917068:UFN917069 UPJ917068:UPJ917069 UZF917068:UZF917069 VJB917068:VJB917069 VSX917068:VSX917069 WCT917068:WCT917069 WMP917068:WMP917069 WWL917068:WWL917069 AP785996:AP785997 JZ982604:JZ982605 TV982604:TV982605 ADR982604:ADR982605 ANN982604:ANN982605 AXJ982604:AXJ982605 BHF982604:BHF982605 BRB982604:BRB982605 CAX982604:CAX982605 CKT982604:CKT982605 CUP982604:CUP982605 DEL982604:DEL982605 DOH982604:DOH982605 DYD982604:DYD982605 EHZ982604:EHZ982605 ERV982604:ERV982605 FBR982604:FBR982605 FLN982604:FLN982605 FVJ982604:FVJ982605 GFF982604:GFF982605 GPB982604:GPB982605 GYX982604:GYX982605 HIT982604:HIT982605 HSP982604:HSP982605 ICL982604:ICL982605 IMH982604:IMH982605 IWD982604:IWD982605 JFZ982604:JFZ982605 JPV982604:JPV982605 JZR982604:JZR982605 KJN982604:KJN982605 KTJ982604:KTJ982605 LDF982604:LDF982605 LNB982604:LNB982605 LWX982604:LWX982605 MGT982604:MGT982605 MQP982604:MQP982605 NAL982604:NAL982605 NKH982604:NKH982605 NUD982604:NUD982605 ODZ982604:ODZ982605 ONV982604:ONV982605 OXR982604:OXR982605 PHN982604:PHN982605 PRJ982604:PRJ982605 QBF982604:QBF982605 QLB982604:QLB982605 QUX982604:QUX982605 RET982604:RET982605 ROP982604:ROP982605 RYL982604:RYL982605 SIH982604:SIH982605 SSD982604:SSD982605 TBZ982604:TBZ982605 TLV982604:TLV982605 TVR982604:TVR982605 UFN982604:UFN982605 UPJ982604:UPJ982605 UZF982604:UZF982605 VJB982604:VJB982605 VSX982604:VSX982605 WCT982604:WCT982605 WMP982604:WMP982605 WWL982604:WWL982605 AD65100:AD65101 KL851532:KL851533 UH851532:UH851533 AED851532:AED851533 ANZ851532:ANZ851533 AXV851532:AXV851533 BHR851532:BHR851533 BRN851532:BRN851533 CBJ851532:CBJ851533 CLF851532:CLF851533 CVB851532:CVB851533 DEX851532:DEX851533 DOT851532:DOT851533 DYP851532:DYP851533 EIL851532:EIL851533 ESH851532:ESH851533 FCD851532:FCD851533 FLZ851532:FLZ851533 FVV851532:FVV851533 GFR851532:GFR851533 GPN851532:GPN851533 GZJ851532:GZJ851533 HJF851532:HJF851533 HTB851532:HTB851533 ICX851532:ICX851533 IMT851532:IMT851533 IWP851532:IWP851533 JGL851532:JGL851533 JQH851532:JQH851533 KAD851532:KAD851533 KJZ851532:KJZ851533 KTV851532:KTV851533 LDR851532:LDR851533 LNN851532:LNN851533 LXJ851532:LXJ851533 MHF851532:MHF851533 MRB851532:MRB851533 NAX851532:NAX851533 NKT851532:NKT851533 NUP851532:NUP851533 OEL851532:OEL851533 OOH851532:OOH851533 OYD851532:OYD851533 PHZ851532:PHZ851533 PRV851532:PRV851533 QBR851532:QBR851533 QLN851532:QLN851533 QVJ851532:QVJ851533 RFF851532:RFF851533 RPB851532:RPB851533 RYX851532:RYX851533 SIT851532:SIT851533 SSP851532:SSP851533 TCL851532:TCL851533 TMH851532:TMH851533 TWD851532:TWD851533 UFZ851532:UFZ851533 UPV851532:UPV851533 UZR851532:UZR851533 VJN851532:VJN851533 VTJ851532:VTJ851533 WDF851532:WDF851533 WNB851532:WNB851533 WWX851532:WWX851533 AD130636:AD130637 KD65100:KD65101 TZ65100:TZ65101 ADV65100:ADV65101 ANR65100:ANR65101 AXN65100:AXN65101 BHJ65100:BHJ65101 BRF65100:BRF65101 CBB65100:CBB65101 CKX65100:CKX65101 CUT65100:CUT65101 DEP65100:DEP65101 DOL65100:DOL65101 DYH65100:DYH65101 EID65100:EID65101 ERZ65100:ERZ65101 FBV65100:FBV65101 FLR65100:FLR65101 FVN65100:FVN65101 GFJ65100:GFJ65101 GPF65100:GPF65101 GZB65100:GZB65101 HIX65100:HIX65101 HST65100:HST65101 ICP65100:ICP65101 IML65100:IML65101 IWH65100:IWH65101 JGD65100:JGD65101 JPZ65100:JPZ65101 JZV65100:JZV65101 KJR65100:KJR65101 KTN65100:KTN65101 LDJ65100:LDJ65101 LNF65100:LNF65101 LXB65100:LXB65101 MGX65100:MGX65101 MQT65100:MQT65101 NAP65100:NAP65101 NKL65100:NKL65101 NUH65100:NUH65101 OED65100:OED65101 ONZ65100:ONZ65101 OXV65100:OXV65101 PHR65100:PHR65101 PRN65100:PRN65101 QBJ65100:QBJ65101 QLF65100:QLF65101 QVB65100:QVB65101 REX65100:REX65101 ROT65100:ROT65101 RYP65100:RYP65101 SIL65100:SIL65101 SSH65100:SSH65101 TCD65100:TCD65101 TLZ65100:TLZ65101 TVV65100:TVV65101 UFR65100:UFR65101 UPN65100:UPN65101 UZJ65100:UZJ65101 VJF65100:VJF65101 VTB65100:VTB65101 WCX65100:WCX65101 WMT65100:WMT65101 WWP65100:WWP65101 AD196172:AD196173 KD130636:KD130637 TZ130636:TZ130637 ADV130636:ADV130637 ANR130636:ANR130637 AXN130636:AXN130637 BHJ130636:BHJ130637 BRF130636:BRF130637 CBB130636:CBB130637 CKX130636:CKX130637 CUT130636:CUT130637 DEP130636:DEP130637 DOL130636:DOL130637 DYH130636:DYH130637 EID130636:EID130637 ERZ130636:ERZ130637 FBV130636:FBV130637 FLR130636:FLR130637 FVN130636:FVN130637 GFJ130636:GFJ130637 GPF130636:GPF130637 GZB130636:GZB130637 HIX130636:HIX130637 HST130636:HST130637 ICP130636:ICP130637 IML130636:IML130637 IWH130636:IWH130637 JGD130636:JGD130637 JPZ130636:JPZ130637 JZV130636:JZV130637 KJR130636:KJR130637 KTN130636:KTN130637 LDJ130636:LDJ130637 LNF130636:LNF130637 LXB130636:LXB130637 MGX130636:MGX130637 MQT130636:MQT130637 NAP130636:NAP130637 NKL130636:NKL130637 NUH130636:NUH130637 OED130636:OED130637 ONZ130636:ONZ130637 OXV130636:OXV130637 PHR130636:PHR130637 PRN130636:PRN130637 QBJ130636:QBJ130637 QLF130636:QLF130637 QVB130636:QVB130637 REX130636:REX130637 ROT130636:ROT130637 RYP130636:RYP130637 SIL130636:SIL130637 SSH130636:SSH130637 TCD130636:TCD130637 TLZ130636:TLZ130637 TVV130636:TVV130637 UFR130636:UFR130637 UPN130636:UPN130637 UZJ130636:UZJ130637 VJF130636:VJF130637 VTB130636:VTB130637 WCX130636:WCX130637 WMT130636:WMT130637 WWP130636:WWP130637 AD261708:AD261709 KD196172:KD196173 TZ196172:TZ196173 ADV196172:ADV196173 ANR196172:ANR196173 AXN196172:AXN196173 BHJ196172:BHJ196173 BRF196172:BRF196173 CBB196172:CBB196173 CKX196172:CKX196173 CUT196172:CUT196173 DEP196172:DEP196173 DOL196172:DOL196173 DYH196172:DYH196173 EID196172:EID196173 ERZ196172:ERZ196173 FBV196172:FBV196173 FLR196172:FLR196173 FVN196172:FVN196173 GFJ196172:GFJ196173 GPF196172:GPF196173 GZB196172:GZB196173 HIX196172:HIX196173 HST196172:HST196173 ICP196172:ICP196173 IML196172:IML196173 IWH196172:IWH196173 JGD196172:JGD196173 JPZ196172:JPZ196173 JZV196172:JZV196173 KJR196172:KJR196173 KTN196172:KTN196173 LDJ196172:LDJ196173 LNF196172:LNF196173 LXB196172:LXB196173 MGX196172:MGX196173 MQT196172:MQT196173 NAP196172:NAP196173 NKL196172:NKL196173 NUH196172:NUH196173 OED196172:OED196173 ONZ196172:ONZ196173 OXV196172:OXV196173 PHR196172:PHR196173 PRN196172:PRN196173 QBJ196172:QBJ196173 QLF196172:QLF196173 QVB196172:QVB196173 REX196172:REX196173 ROT196172:ROT196173 RYP196172:RYP196173 SIL196172:SIL196173 SSH196172:SSH196173 TCD196172:TCD196173 TLZ196172:TLZ196173 TVV196172:TVV196173 UFR196172:UFR196173 UPN196172:UPN196173 UZJ196172:UZJ196173 VJF196172:VJF196173 VTB196172:VTB196173 WCX196172:WCX196173 WMT196172:WMT196173 WWP196172:WWP196173 AD327244:AD327245 KD261708:KD261709 TZ261708:TZ261709 ADV261708:ADV261709 ANR261708:ANR261709 AXN261708:AXN261709 BHJ261708:BHJ261709 BRF261708:BRF261709 CBB261708:CBB261709 CKX261708:CKX261709 CUT261708:CUT261709 DEP261708:DEP261709 DOL261708:DOL261709 DYH261708:DYH261709 EID261708:EID261709 ERZ261708:ERZ261709 FBV261708:FBV261709 FLR261708:FLR261709 FVN261708:FVN261709 GFJ261708:GFJ261709 GPF261708:GPF261709 GZB261708:GZB261709 HIX261708:HIX261709 HST261708:HST261709 ICP261708:ICP261709 IML261708:IML261709 IWH261708:IWH261709 JGD261708:JGD261709 JPZ261708:JPZ261709 JZV261708:JZV261709 KJR261708:KJR261709 KTN261708:KTN261709 LDJ261708:LDJ261709 LNF261708:LNF261709 LXB261708:LXB261709 MGX261708:MGX261709 MQT261708:MQT261709 NAP261708:NAP261709 NKL261708:NKL261709 NUH261708:NUH261709 OED261708:OED261709 ONZ261708:ONZ261709 OXV261708:OXV261709 PHR261708:PHR261709 PRN261708:PRN261709 QBJ261708:QBJ261709 QLF261708:QLF261709 QVB261708:QVB261709 REX261708:REX261709 ROT261708:ROT261709 RYP261708:RYP261709 SIL261708:SIL261709 SSH261708:SSH261709 TCD261708:TCD261709 TLZ261708:TLZ261709 TVV261708:TVV261709 UFR261708:UFR261709 UPN261708:UPN261709 UZJ261708:UZJ261709 VJF261708:VJF261709 VTB261708:VTB261709 WCX261708:WCX261709 WMT261708:WMT261709 WWP261708:WWP261709 AD392780:AD392781 KD327244:KD327245 TZ327244:TZ327245 ADV327244:ADV327245 ANR327244:ANR327245 AXN327244:AXN327245 BHJ327244:BHJ327245 BRF327244:BRF327245 CBB327244:CBB327245 CKX327244:CKX327245 CUT327244:CUT327245 DEP327244:DEP327245 DOL327244:DOL327245 DYH327244:DYH327245 EID327244:EID327245 ERZ327244:ERZ327245 FBV327244:FBV327245 FLR327244:FLR327245 FVN327244:FVN327245 GFJ327244:GFJ327245 GPF327244:GPF327245 GZB327244:GZB327245 HIX327244:HIX327245 HST327244:HST327245 ICP327244:ICP327245 IML327244:IML327245 IWH327244:IWH327245 JGD327244:JGD327245 JPZ327244:JPZ327245 JZV327244:JZV327245 KJR327244:KJR327245 KTN327244:KTN327245 LDJ327244:LDJ327245 LNF327244:LNF327245 LXB327244:LXB327245 MGX327244:MGX327245 MQT327244:MQT327245 NAP327244:NAP327245 NKL327244:NKL327245 NUH327244:NUH327245 OED327244:OED327245 ONZ327244:ONZ327245 OXV327244:OXV327245 PHR327244:PHR327245 PRN327244:PRN327245 QBJ327244:QBJ327245 QLF327244:QLF327245 QVB327244:QVB327245 REX327244:REX327245 ROT327244:ROT327245 RYP327244:RYP327245 SIL327244:SIL327245 SSH327244:SSH327245 TCD327244:TCD327245 TLZ327244:TLZ327245 TVV327244:TVV327245 UFR327244:UFR327245 UPN327244:UPN327245 UZJ327244:UZJ327245 VJF327244:VJF327245 VTB327244:VTB327245 WCX327244:WCX327245 WMT327244:WMT327245 WWP327244:WWP327245 AD458316:AD458317 KD392780:KD392781 TZ392780:TZ392781 ADV392780:ADV392781 ANR392780:ANR392781 AXN392780:AXN392781 BHJ392780:BHJ392781 BRF392780:BRF392781 CBB392780:CBB392781 CKX392780:CKX392781 CUT392780:CUT392781 DEP392780:DEP392781 DOL392780:DOL392781 DYH392780:DYH392781 EID392780:EID392781 ERZ392780:ERZ392781 FBV392780:FBV392781 FLR392780:FLR392781 FVN392780:FVN392781 GFJ392780:GFJ392781 GPF392780:GPF392781 GZB392780:GZB392781 HIX392780:HIX392781 HST392780:HST392781 ICP392780:ICP392781 IML392780:IML392781 IWH392780:IWH392781 JGD392780:JGD392781 JPZ392780:JPZ392781 JZV392780:JZV392781 KJR392780:KJR392781 KTN392780:KTN392781 LDJ392780:LDJ392781 LNF392780:LNF392781 LXB392780:LXB392781 MGX392780:MGX392781 MQT392780:MQT392781 NAP392780:NAP392781 NKL392780:NKL392781 NUH392780:NUH392781 OED392780:OED392781 ONZ392780:ONZ392781 OXV392780:OXV392781 PHR392780:PHR392781 PRN392780:PRN392781 QBJ392780:QBJ392781 QLF392780:QLF392781 QVB392780:QVB392781 REX392780:REX392781 ROT392780:ROT392781 RYP392780:RYP392781 SIL392780:SIL392781 SSH392780:SSH392781 TCD392780:TCD392781 TLZ392780:TLZ392781 TVV392780:TVV392781 UFR392780:UFR392781 UPN392780:UPN392781 UZJ392780:UZJ392781 VJF392780:VJF392781 VTB392780:VTB392781 WCX392780:WCX392781 WMT392780:WMT392781 WWP392780:WWP392781 AD523852:AD523853 KD458316:KD458317 TZ458316:TZ458317 ADV458316:ADV458317 ANR458316:ANR458317 AXN458316:AXN458317 BHJ458316:BHJ458317 BRF458316:BRF458317 CBB458316:CBB458317 CKX458316:CKX458317 CUT458316:CUT458317 DEP458316:DEP458317 DOL458316:DOL458317 DYH458316:DYH458317 EID458316:EID458317 ERZ458316:ERZ458317 FBV458316:FBV458317 FLR458316:FLR458317 FVN458316:FVN458317 GFJ458316:GFJ458317 GPF458316:GPF458317 GZB458316:GZB458317 HIX458316:HIX458317 HST458316:HST458317 ICP458316:ICP458317 IML458316:IML458317 IWH458316:IWH458317 JGD458316:JGD458317 JPZ458316:JPZ458317 JZV458316:JZV458317 KJR458316:KJR458317 KTN458316:KTN458317 LDJ458316:LDJ458317 LNF458316:LNF458317 LXB458316:LXB458317 MGX458316:MGX458317 MQT458316:MQT458317 NAP458316:NAP458317 NKL458316:NKL458317 NUH458316:NUH458317 OED458316:OED458317 ONZ458316:ONZ458317 OXV458316:OXV458317 PHR458316:PHR458317 PRN458316:PRN458317 QBJ458316:QBJ458317 QLF458316:QLF458317 QVB458316:QVB458317 REX458316:REX458317 ROT458316:ROT458317 RYP458316:RYP458317 SIL458316:SIL458317 SSH458316:SSH458317 TCD458316:TCD458317 TLZ458316:TLZ458317 TVV458316:TVV458317 UFR458316:UFR458317 UPN458316:UPN458317 UZJ458316:UZJ458317 VJF458316:VJF458317 VTB458316:VTB458317 WCX458316:WCX458317 WMT458316:WMT458317 WWP458316:WWP458317 AD589388:AD589389 KD523852:KD523853 TZ523852:TZ523853 ADV523852:ADV523853 ANR523852:ANR523853 AXN523852:AXN523853 BHJ523852:BHJ523853 BRF523852:BRF523853 CBB523852:CBB523853 CKX523852:CKX523853 CUT523852:CUT523853 DEP523852:DEP523853 DOL523852:DOL523853 DYH523852:DYH523853 EID523852:EID523853 ERZ523852:ERZ523853 FBV523852:FBV523853 FLR523852:FLR523853 FVN523852:FVN523853 GFJ523852:GFJ523853 GPF523852:GPF523853 GZB523852:GZB523853 HIX523852:HIX523853 HST523852:HST523853 ICP523852:ICP523853 IML523852:IML523853 IWH523852:IWH523853 JGD523852:JGD523853 JPZ523852:JPZ523853 JZV523852:JZV523853 KJR523852:KJR523853 KTN523852:KTN523853 LDJ523852:LDJ523853 LNF523852:LNF523853 LXB523852:LXB523853 MGX523852:MGX523853 MQT523852:MQT523853 NAP523852:NAP523853 NKL523852:NKL523853 NUH523852:NUH523853 OED523852:OED523853 ONZ523852:ONZ523853 OXV523852:OXV523853 PHR523852:PHR523853 PRN523852:PRN523853 QBJ523852:QBJ523853 QLF523852:QLF523853 QVB523852:QVB523853 REX523852:REX523853 ROT523852:ROT523853 RYP523852:RYP523853 SIL523852:SIL523853 SSH523852:SSH523853 TCD523852:TCD523853 TLZ523852:TLZ523853 TVV523852:TVV523853 UFR523852:UFR523853 UPN523852:UPN523853 UZJ523852:UZJ523853 VJF523852:VJF523853 VTB523852:VTB523853 WCX523852:WCX523853 WMT523852:WMT523853 WWP523852:WWP523853 AD654924:AD654925 KD589388:KD589389 TZ589388:TZ589389 ADV589388:ADV589389 ANR589388:ANR589389 AXN589388:AXN589389 BHJ589388:BHJ589389 BRF589388:BRF589389 CBB589388:CBB589389 CKX589388:CKX589389 CUT589388:CUT589389 DEP589388:DEP589389 DOL589388:DOL589389 DYH589388:DYH589389 EID589388:EID589389 ERZ589388:ERZ589389 FBV589388:FBV589389 FLR589388:FLR589389 FVN589388:FVN589389 GFJ589388:GFJ589389 GPF589388:GPF589389 GZB589388:GZB589389 HIX589388:HIX589389 HST589388:HST589389 ICP589388:ICP589389 IML589388:IML589389 IWH589388:IWH589389 JGD589388:JGD589389 JPZ589388:JPZ589389 JZV589388:JZV589389 KJR589388:KJR589389 KTN589388:KTN589389 LDJ589388:LDJ589389 LNF589388:LNF589389 LXB589388:LXB589389 MGX589388:MGX589389 MQT589388:MQT589389 NAP589388:NAP589389 NKL589388:NKL589389 NUH589388:NUH589389 OED589388:OED589389 ONZ589388:ONZ589389 OXV589388:OXV589389 PHR589388:PHR589389 PRN589388:PRN589389 QBJ589388:QBJ589389 QLF589388:QLF589389 QVB589388:QVB589389 REX589388:REX589389 ROT589388:ROT589389 RYP589388:RYP589389 SIL589388:SIL589389 SSH589388:SSH589389 TCD589388:TCD589389 TLZ589388:TLZ589389 TVV589388:TVV589389 UFR589388:UFR589389 UPN589388:UPN589389 UZJ589388:UZJ589389 VJF589388:VJF589389 VTB589388:VTB589389 WCX589388:WCX589389 WMT589388:WMT589389 WWP589388:WWP589389 AD720460:AD720461 KD654924:KD654925 TZ654924:TZ654925 ADV654924:ADV654925 ANR654924:ANR654925 AXN654924:AXN654925 BHJ654924:BHJ654925 BRF654924:BRF654925 CBB654924:CBB654925 CKX654924:CKX654925 CUT654924:CUT654925 DEP654924:DEP654925 DOL654924:DOL654925 DYH654924:DYH654925 EID654924:EID654925 ERZ654924:ERZ654925 FBV654924:FBV654925 FLR654924:FLR654925 FVN654924:FVN654925 GFJ654924:GFJ654925 GPF654924:GPF654925 GZB654924:GZB654925 HIX654924:HIX654925 HST654924:HST654925 ICP654924:ICP654925 IML654924:IML654925 IWH654924:IWH654925 JGD654924:JGD654925 JPZ654924:JPZ654925 JZV654924:JZV654925 KJR654924:KJR654925 KTN654924:KTN654925 LDJ654924:LDJ654925 LNF654924:LNF654925 LXB654924:LXB654925 MGX654924:MGX654925 MQT654924:MQT654925 NAP654924:NAP654925 NKL654924:NKL654925 NUH654924:NUH654925 OED654924:OED654925 ONZ654924:ONZ654925 OXV654924:OXV654925 PHR654924:PHR654925 PRN654924:PRN654925 QBJ654924:QBJ654925 QLF654924:QLF654925 QVB654924:QVB654925 REX654924:REX654925 ROT654924:ROT654925 RYP654924:RYP654925 SIL654924:SIL654925 SSH654924:SSH654925 TCD654924:TCD654925 TLZ654924:TLZ654925 TVV654924:TVV654925 UFR654924:UFR654925 UPN654924:UPN654925 UZJ654924:UZJ654925 VJF654924:VJF654925 VTB654924:VTB654925 WCX654924:WCX654925 WMT654924:WMT654925 WWP654924:WWP654925 AD785996:AD785997 KD720460:KD720461 TZ720460:TZ720461 ADV720460:ADV720461 ANR720460:ANR720461 AXN720460:AXN720461 BHJ720460:BHJ720461 BRF720460:BRF720461 CBB720460:CBB720461 CKX720460:CKX720461 CUT720460:CUT720461 DEP720460:DEP720461 DOL720460:DOL720461 DYH720460:DYH720461 EID720460:EID720461 ERZ720460:ERZ720461 FBV720460:FBV720461 FLR720460:FLR720461 FVN720460:FVN720461 GFJ720460:GFJ720461 GPF720460:GPF720461 GZB720460:GZB720461 HIX720460:HIX720461 HST720460:HST720461 ICP720460:ICP720461 IML720460:IML720461 IWH720460:IWH720461 JGD720460:JGD720461 JPZ720460:JPZ720461 JZV720460:JZV720461 KJR720460:KJR720461 KTN720460:KTN720461 LDJ720460:LDJ720461 LNF720460:LNF720461 LXB720460:LXB720461 MGX720460:MGX720461 MQT720460:MQT720461 NAP720460:NAP720461 NKL720460:NKL720461 NUH720460:NUH720461 OED720460:OED720461 ONZ720460:ONZ720461 OXV720460:OXV720461 PHR720460:PHR720461 PRN720460:PRN720461 QBJ720460:QBJ720461 QLF720460:QLF720461 QVB720460:QVB720461 REX720460:REX720461 ROT720460:ROT720461 RYP720460:RYP720461 SIL720460:SIL720461 SSH720460:SSH720461 TCD720460:TCD720461 TLZ720460:TLZ720461 TVV720460:TVV720461 UFR720460:UFR720461 UPN720460:UPN720461 UZJ720460:UZJ720461 VJF720460:VJF720461 VTB720460:VTB720461 WCX720460:WCX720461 WMT720460:WMT720461 WWP720460:WWP720461 AD851532:AD851533 KD785996:KD785997 TZ785996:TZ785997 ADV785996:ADV785997 ANR785996:ANR785997 AXN785996:AXN785997 BHJ785996:BHJ785997 BRF785996:BRF785997 CBB785996:CBB785997 CKX785996:CKX785997 CUT785996:CUT785997 DEP785996:DEP785997 DOL785996:DOL785997 DYH785996:DYH785997 EID785996:EID785997 ERZ785996:ERZ785997 FBV785996:FBV785997 FLR785996:FLR785997 FVN785996:FVN785997 GFJ785996:GFJ785997 GPF785996:GPF785997 GZB785996:GZB785997 HIX785996:HIX785997 HST785996:HST785997 ICP785996:ICP785997 IML785996:IML785997 IWH785996:IWH785997 JGD785996:JGD785997 JPZ785996:JPZ785997 JZV785996:JZV785997 KJR785996:KJR785997 KTN785996:KTN785997 LDJ785996:LDJ785997 LNF785996:LNF785997 LXB785996:LXB785997 MGX785996:MGX785997 MQT785996:MQT785997 NAP785996:NAP785997 NKL785996:NKL785997 NUH785996:NUH785997 OED785996:OED785997 ONZ785996:ONZ785997 OXV785996:OXV785997 PHR785996:PHR785997 PRN785996:PRN785997 QBJ785996:QBJ785997 QLF785996:QLF785997 QVB785996:QVB785997 REX785996:REX785997 ROT785996:ROT785997 RYP785996:RYP785997 SIL785996:SIL785997 SSH785996:SSH785997 TCD785996:TCD785997 TLZ785996:TLZ785997 TVV785996:TVV785997 UFR785996:UFR785997 UPN785996:UPN785997 UZJ785996:UZJ785997 VJF785996:VJF785997 VTB785996:VTB785997 WCX785996:WCX785997 WMT785996:WMT785997 WWP785996:WWP785997 AD917068:AD917069 KD851532:KD851533 TZ851532:TZ851533 ADV851532:ADV851533 ANR851532:ANR851533 AXN851532:AXN851533 BHJ851532:BHJ851533 BRF851532:BRF851533 CBB851532:CBB851533 CKX851532:CKX851533 CUT851532:CUT851533 DEP851532:DEP851533 DOL851532:DOL851533 DYH851532:DYH851533 EID851532:EID851533 ERZ851532:ERZ851533 FBV851532:FBV851533 FLR851532:FLR851533 FVN851532:FVN851533 GFJ851532:GFJ851533 GPF851532:GPF851533 GZB851532:GZB851533 HIX851532:HIX851533 HST851532:HST851533 ICP851532:ICP851533 IML851532:IML851533 IWH851532:IWH851533 JGD851532:JGD851533 JPZ851532:JPZ851533 JZV851532:JZV851533 KJR851532:KJR851533 KTN851532:KTN851533 LDJ851532:LDJ851533 LNF851532:LNF851533 LXB851532:LXB851533 MGX851532:MGX851533 MQT851532:MQT851533 NAP851532:NAP851533 NKL851532:NKL851533 NUH851532:NUH851533 OED851532:OED851533 ONZ851532:ONZ851533 OXV851532:OXV851533 PHR851532:PHR851533 PRN851532:PRN851533 QBJ851532:QBJ851533 QLF851532:QLF851533 QVB851532:QVB851533 REX851532:REX851533 ROT851532:ROT851533 RYP851532:RYP851533 SIL851532:SIL851533 SSH851532:SSH851533 TCD851532:TCD851533 TLZ851532:TLZ851533 TVV851532:TVV851533 UFR851532:UFR851533 UPN851532:UPN851533 UZJ851532:UZJ851533 VJF851532:VJF851533 VTB851532:VTB851533 WCX851532:WCX851533 WMT851532:WMT851533 WWP851532:WWP851533 AD982604:AD982605 KD917068:KD917069 TZ917068:TZ917069 ADV917068:ADV917069 ANR917068:ANR917069 AXN917068:AXN917069 BHJ917068:BHJ917069 BRF917068:BRF917069 CBB917068:CBB917069 CKX917068:CKX917069 CUT917068:CUT917069 DEP917068:DEP917069 DOL917068:DOL917069 DYH917068:DYH917069 EID917068:EID917069 ERZ917068:ERZ917069 FBV917068:FBV917069 FLR917068:FLR917069 FVN917068:FVN917069 GFJ917068:GFJ917069 GPF917068:GPF917069 GZB917068:GZB917069 HIX917068:HIX917069 HST917068:HST917069 ICP917068:ICP917069 IML917068:IML917069 IWH917068:IWH917069 JGD917068:JGD917069 JPZ917068:JPZ917069 JZV917068:JZV917069 KJR917068:KJR917069 KTN917068:KTN917069 LDJ917068:LDJ917069 LNF917068:LNF917069 LXB917068:LXB917069 MGX917068:MGX917069 MQT917068:MQT917069 NAP917068:NAP917069 NKL917068:NKL917069 NUH917068:NUH917069 OED917068:OED917069 ONZ917068:ONZ917069 OXV917068:OXV917069 PHR917068:PHR917069 PRN917068:PRN917069 QBJ917068:QBJ917069 QLF917068:QLF917069 QVB917068:QVB917069 REX917068:REX917069 ROT917068:ROT917069 RYP917068:RYP917069 SIL917068:SIL917069 SSH917068:SSH917069 TCD917068:TCD917069 TLZ917068:TLZ917069 TVV917068:TVV917069 UFR917068:UFR917069 UPN917068:UPN917069 UZJ917068:UZJ917069 VJF917068:VJF917069 VTB917068:VTB917069 WCX917068:WCX917069 WMT917068:WMT917069 WWP917068:WWP917069 AP851532:AP851533 KD982604:KD982605 TZ982604:TZ982605 ADV982604:ADV982605 ANR982604:ANR982605 AXN982604:AXN982605 BHJ982604:BHJ982605 BRF982604:BRF982605 CBB982604:CBB982605 CKX982604:CKX982605 CUT982604:CUT982605 DEP982604:DEP982605 DOL982604:DOL982605 DYH982604:DYH982605 EID982604:EID982605 ERZ982604:ERZ982605 FBV982604:FBV982605 FLR982604:FLR982605 FVN982604:FVN982605 GFJ982604:GFJ982605 GPF982604:GPF982605 GZB982604:GZB982605 HIX982604:HIX982605 HST982604:HST982605 ICP982604:ICP982605 IML982604:IML982605 IWH982604:IWH982605 JGD982604:JGD982605 JPZ982604:JPZ982605 JZV982604:JZV982605 KJR982604:KJR982605 KTN982604:KTN982605 LDJ982604:LDJ982605 LNF982604:LNF982605 LXB982604:LXB982605 MGX982604:MGX982605 MQT982604:MQT982605 NAP982604:NAP982605 NKL982604:NKL982605 NUH982604:NUH982605 OED982604:OED982605 ONZ982604:ONZ982605 OXV982604:OXV982605 PHR982604:PHR982605 PRN982604:PRN982605 QBJ982604:QBJ982605 QLF982604:QLF982605 QVB982604:QVB982605 REX982604:REX982605 ROT982604:ROT982605 RYP982604:RYP982605 SIL982604:SIL982605 SSH982604:SSH982605 TCD982604:TCD982605 TLZ982604:TLZ982605 TVV982604:TVV982605 UFR982604:UFR982605 UPN982604:UPN982605 UZJ982604:UZJ982605 VJF982604:VJF982605 VTB982604:VTB982605 WCX982604:WCX982605 WMT982604:WMT982605 WWP982604:WWP982605 AH65100:AH65101 KL917068:KL917069 UH917068:UH917069 AED917068:AED917069 ANZ917068:ANZ917069 AXV917068:AXV917069 BHR917068:BHR917069 BRN917068:BRN917069 CBJ917068:CBJ917069 CLF917068:CLF917069 CVB917068:CVB917069 DEX917068:DEX917069 DOT917068:DOT917069 DYP917068:DYP917069 EIL917068:EIL917069 ESH917068:ESH917069 FCD917068:FCD917069 FLZ917068:FLZ917069 FVV917068:FVV917069 GFR917068:GFR917069 GPN917068:GPN917069 GZJ917068:GZJ917069 HJF917068:HJF917069 HTB917068:HTB917069 ICX917068:ICX917069 IMT917068:IMT917069 IWP917068:IWP917069 JGL917068:JGL917069 JQH917068:JQH917069 KAD917068:KAD917069 KJZ917068:KJZ917069 KTV917068:KTV917069 LDR917068:LDR917069 LNN917068:LNN917069 LXJ917068:LXJ917069 MHF917068:MHF917069 MRB917068:MRB917069 NAX917068:NAX917069 NKT917068:NKT917069 NUP917068:NUP917069 OEL917068:OEL917069 OOH917068:OOH917069 OYD917068:OYD917069 PHZ917068:PHZ917069 PRV917068:PRV917069 QBR917068:QBR917069 QLN917068:QLN917069 QVJ917068:QVJ917069 RFF917068:RFF917069 RPB917068:RPB917069 RYX917068:RYX917069 SIT917068:SIT917069 SSP917068:SSP917069 TCL917068:TCL917069 TMH917068:TMH917069 TWD917068:TWD917069 UFZ917068:UFZ917069 UPV917068:UPV917069 UZR917068:UZR917069 VJN917068:VJN917069 VTJ917068:VTJ917069 WDF917068:WDF917069 WNB917068:WNB917069 WWX917068:WWX917069 AH130636:AH130637 KH65100:KH65101 UD65100:UD65101 ADZ65100:ADZ65101 ANV65100:ANV65101 AXR65100:AXR65101 BHN65100:BHN65101 BRJ65100:BRJ65101 CBF65100:CBF65101 CLB65100:CLB65101 CUX65100:CUX65101 DET65100:DET65101 DOP65100:DOP65101 DYL65100:DYL65101 EIH65100:EIH65101 ESD65100:ESD65101 FBZ65100:FBZ65101 FLV65100:FLV65101 FVR65100:FVR65101 GFN65100:GFN65101 GPJ65100:GPJ65101 GZF65100:GZF65101 HJB65100:HJB65101 HSX65100:HSX65101 ICT65100:ICT65101 IMP65100:IMP65101 IWL65100:IWL65101 JGH65100:JGH65101 JQD65100:JQD65101 JZZ65100:JZZ65101 KJV65100:KJV65101 KTR65100:KTR65101 LDN65100:LDN65101 LNJ65100:LNJ65101 LXF65100:LXF65101 MHB65100:MHB65101 MQX65100:MQX65101 NAT65100:NAT65101 NKP65100:NKP65101 NUL65100:NUL65101 OEH65100:OEH65101 OOD65100:OOD65101 OXZ65100:OXZ65101 PHV65100:PHV65101 PRR65100:PRR65101 QBN65100:QBN65101 QLJ65100:QLJ65101 QVF65100:QVF65101 RFB65100:RFB65101 ROX65100:ROX65101 RYT65100:RYT65101 SIP65100:SIP65101 SSL65100:SSL65101 TCH65100:TCH65101 TMD65100:TMD65101 TVZ65100:TVZ65101 UFV65100:UFV65101 UPR65100:UPR65101 UZN65100:UZN65101 VJJ65100:VJJ65101 VTF65100:VTF65101 WDB65100:WDB65101 WMX65100:WMX65101 WWT65100:WWT65101 AH196172:AH196173 KH130636:KH130637 UD130636:UD130637 ADZ130636:ADZ130637 ANV130636:ANV130637 AXR130636:AXR130637 BHN130636:BHN130637 BRJ130636:BRJ130637 CBF130636:CBF130637 CLB130636:CLB130637 CUX130636:CUX130637 DET130636:DET130637 DOP130636:DOP130637 DYL130636:DYL130637 EIH130636:EIH130637 ESD130636:ESD130637 FBZ130636:FBZ130637 FLV130636:FLV130637 FVR130636:FVR130637 GFN130636:GFN130637 GPJ130636:GPJ130637 GZF130636:GZF130637 HJB130636:HJB130637 HSX130636:HSX130637 ICT130636:ICT130637 IMP130636:IMP130637 IWL130636:IWL130637 JGH130636:JGH130637 JQD130636:JQD130637 JZZ130636:JZZ130637 KJV130636:KJV130637 KTR130636:KTR130637 LDN130636:LDN130637 LNJ130636:LNJ130637 LXF130636:LXF130637 MHB130636:MHB130637 MQX130636:MQX130637 NAT130636:NAT130637 NKP130636:NKP130637 NUL130636:NUL130637 OEH130636:OEH130637 OOD130636:OOD130637 OXZ130636:OXZ130637 PHV130636:PHV130637 PRR130636:PRR130637 QBN130636:QBN130637 QLJ130636:QLJ130637 QVF130636:QVF130637 RFB130636:RFB130637 ROX130636:ROX130637 RYT130636:RYT130637 SIP130636:SIP130637 SSL130636:SSL130637 TCH130636:TCH130637 TMD130636:TMD130637 TVZ130636:TVZ130637 UFV130636:UFV130637 UPR130636:UPR130637 UZN130636:UZN130637 VJJ130636:VJJ130637 VTF130636:VTF130637 WDB130636:WDB130637 WMX130636:WMX130637 WWT130636:WWT130637 AH261708:AH261709 KH196172:KH196173 UD196172:UD196173 ADZ196172:ADZ196173 ANV196172:ANV196173 AXR196172:AXR196173 BHN196172:BHN196173 BRJ196172:BRJ196173 CBF196172:CBF196173 CLB196172:CLB196173 CUX196172:CUX196173 DET196172:DET196173 DOP196172:DOP196173 DYL196172:DYL196173 EIH196172:EIH196173 ESD196172:ESD196173 FBZ196172:FBZ196173 FLV196172:FLV196173 FVR196172:FVR196173 GFN196172:GFN196173 GPJ196172:GPJ196173 GZF196172:GZF196173 HJB196172:HJB196173 HSX196172:HSX196173 ICT196172:ICT196173 IMP196172:IMP196173 IWL196172:IWL196173 JGH196172:JGH196173 JQD196172:JQD196173 JZZ196172:JZZ196173 KJV196172:KJV196173 KTR196172:KTR196173 LDN196172:LDN196173 LNJ196172:LNJ196173 LXF196172:LXF196173 MHB196172:MHB196173 MQX196172:MQX196173 NAT196172:NAT196173 NKP196172:NKP196173 NUL196172:NUL196173 OEH196172:OEH196173 OOD196172:OOD196173 OXZ196172:OXZ196173 PHV196172:PHV196173 PRR196172:PRR196173 QBN196172:QBN196173 QLJ196172:QLJ196173 QVF196172:QVF196173 RFB196172:RFB196173 ROX196172:ROX196173 RYT196172:RYT196173 SIP196172:SIP196173 SSL196172:SSL196173 TCH196172:TCH196173 TMD196172:TMD196173 TVZ196172:TVZ196173 UFV196172:UFV196173 UPR196172:UPR196173 UZN196172:UZN196173 VJJ196172:VJJ196173 VTF196172:VTF196173 WDB196172:WDB196173 WMX196172:WMX196173 WWT196172:WWT196173 AH327244:AH327245 KH261708:KH261709 UD261708:UD261709 ADZ261708:ADZ261709 ANV261708:ANV261709 AXR261708:AXR261709 BHN261708:BHN261709 BRJ261708:BRJ261709 CBF261708:CBF261709 CLB261708:CLB261709 CUX261708:CUX261709 DET261708:DET261709 DOP261708:DOP261709 DYL261708:DYL261709 EIH261708:EIH261709 ESD261708:ESD261709 FBZ261708:FBZ261709 FLV261708:FLV261709 FVR261708:FVR261709 GFN261708:GFN261709 GPJ261708:GPJ261709 GZF261708:GZF261709 HJB261708:HJB261709 HSX261708:HSX261709 ICT261708:ICT261709 IMP261708:IMP261709 IWL261708:IWL261709 JGH261708:JGH261709 JQD261708:JQD261709 JZZ261708:JZZ261709 KJV261708:KJV261709 KTR261708:KTR261709 LDN261708:LDN261709 LNJ261708:LNJ261709 LXF261708:LXF261709 MHB261708:MHB261709 MQX261708:MQX261709 NAT261708:NAT261709 NKP261708:NKP261709 NUL261708:NUL261709 OEH261708:OEH261709 OOD261708:OOD261709 OXZ261708:OXZ261709 PHV261708:PHV261709 PRR261708:PRR261709 QBN261708:QBN261709 QLJ261708:QLJ261709 QVF261708:QVF261709 RFB261708:RFB261709 ROX261708:ROX261709 RYT261708:RYT261709 SIP261708:SIP261709 SSL261708:SSL261709 TCH261708:TCH261709 TMD261708:TMD261709 TVZ261708:TVZ261709 UFV261708:UFV261709 UPR261708:UPR261709 UZN261708:UZN261709 VJJ261708:VJJ261709 VTF261708:VTF261709 WDB261708:WDB261709 WMX261708:WMX261709 WWT261708:WWT261709 AH392780:AH392781 KH327244:KH327245 UD327244:UD327245 ADZ327244:ADZ327245 ANV327244:ANV327245 AXR327244:AXR327245 BHN327244:BHN327245 BRJ327244:BRJ327245 CBF327244:CBF327245 CLB327244:CLB327245 CUX327244:CUX327245 DET327244:DET327245 DOP327244:DOP327245 DYL327244:DYL327245 EIH327244:EIH327245 ESD327244:ESD327245 FBZ327244:FBZ327245 FLV327244:FLV327245 FVR327244:FVR327245 GFN327244:GFN327245 GPJ327244:GPJ327245 GZF327244:GZF327245 HJB327244:HJB327245 HSX327244:HSX327245 ICT327244:ICT327245 IMP327244:IMP327245 IWL327244:IWL327245 JGH327244:JGH327245 JQD327244:JQD327245 JZZ327244:JZZ327245 KJV327244:KJV327245 KTR327244:KTR327245 LDN327244:LDN327245 LNJ327244:LNJ327245 LXF327244:LXF327245 MHB327244:MHB327245 MQX327244:MQX327245 NAT327244:NAT327245 NKP327244:NKP327245 NUL327244:NUL327245 OEH327244:OEH327245 OOD327244:OOD327245 OXZ327244:OXZ327245 PHV327244:PHV327245 PRR327244:PRR327245 QBN327244:QBN327245 QLJ327244:QLJ327245 QVF327244:QVF327245 RFB327244:RFB327245 ROX327244:ROX327245 RYT327244:RYT327245 SIP327244:SIP327245 SSL327244:SSL327245 TCH327244:TCH327245 TMD327244:TMD327245 TVZ327244:TVZ327245 UFV327244:UFV327245 UPR327244:UPR327245 UZN327244:UZN327245 VJJ327244:VJJ327245 VTF327244:VTF327245 WDB327244:WDB327245 WMX327244:WMX327245 WWT327244:WWT327245 AH458316:AH458317 KH392780:KH392781 UD392780:UD392781 ADZ392780:ADZ392781 ANV392780:ANV392781 AXR392780:AXR392781 BHN392780:BHN392781 BRJ392780:BRJ392781 CBF392780:CBF392781 CLB392780:CLB392781 CUX392780:CUX392781 DET392780:DET392781 DOP392780:DOP392781 DYL392780:DYL392781 EIH392780:EIH392781 ESD392780:ESD392781 FBZ392780:FBZ392781 FLV392780:FLV392781 FVR392780:FVR392781 GFN392780:GFN392781 GPJ392780:GPJ392781 GZF392780:GZF392781 HJB392780:HJB392781 HSX392780:HSX392781 ICT392780:ICT392781 IMP392780:IMP392781 IWL392780:IWL392781 JGH392780:JGH392781 JQD392780:JQD392781 JZZ392780:JZZ392781 KJV392780:KJV392781 KTR392780:KTR392781 LDN392780:LDN392781 LNJ392780:LNJ392781 LXF392780:LXF392781 MHB392780:MHB392781 MQX392780:MQX392781 NAT392780:NAT392781 NKP392780:NKP392781 NUL392780:NUL392781 OEH392780:OEH392781 OOD392780:OOD392781 OXZ392780:OXZ392781 PHV392780:PHV392781 PRR392780:PRR392781 QBN392780:QBN392781 QLJ392780:QLJ392781 QVF392780:QVF392781 RFB392780:RFB392781 ROX392780:ROX392781 RYT392780:RYT392781 SIP392780:SIP392781 SSL392780:SSL392781 TCH392780:TCH392781 TMD392780:TMD392781 TVZ392780:TVZ392781 UFV392780:UFV392781 UPR392780:UPR392781 UZN392780:UZN392781 VJJ392780:VJJ392781 VTF392780:VTF392781 WDB392780:WDB392781 WMX392780:WMX392781 WWT392780:WWT392781 AH523852:AH523853 KH458316:KH458317 UD458316:UD458317 ADZ458316:ADZ458317 ANV458316:ANV458317 AXR458316:AXR458317 BHN458316:BHN458317 BRJ458316:BRJ458317 CBF458316:CBF458317 CLB458316:CLB458317 CUX458316:CUX458317 DET458316:DET458317 DOP458316:DOP458317 DYL458316:DYL458317 EIH458316:EIH458317 ESD458316:ESD458317 FBZ458316:FBZ458317 FLV458316:FLV458317 FVR458316:FVR458317 GFN458316:GFN458317 GPJ458316:GPJ458317 GZF458316:GZF458317 HJB458316:HJB458317 HSX458316:HSX458317 ICT458316:ICT458317 IMP458316:IMP458317 IWL458316:IWL458317 JGH458316:JGH458317 JQD458316:JQD458317 JZZ458316:JZZ458317 KJV458316:KJV458317 KTR458316:KTR458317 LDN458316:LDN458317 LNJ458316:LNJ458317 LXF458316:LXF458317 MHB458316:MHB458317 MQX458316:MQX458317 NAT458316:NAT458317 NKP458316:NKP458317 NUL458316:NUL458317 OEH458316:OEH458317 OOD458316:OOD458317 OXZ458316:OXZ458317 PHV458316:PHV458317 PRR458316:PRR458317 QBN458316:QBN458317 QLJ458316:QLJ458317 QVF458316:QVF458317 RFB458316:RFB458317 ROX458316:ROX458317 RYT458316:RYT458317 SIP458316:SIP458317 SSL458316:SSL458317 TCH458316:TCH458317 TMD458316:TMD458317 TVZ458316:TVZ458317 UFV458316:UFV458317 UPR458316:UPR458317 UZN458316:UZN458317 VJJ458316:VJJ458317 VTF458316:VTF458317 WDB458316:WDB458317 WMX458316:WMX458317 WWT458316:WWT458317 AH589388:AH589389 KH523852:KH523853 UD523852:UD523853 ADZ523852:ADZ523853 ANV523852:ANV523853 AXR523852:AXR523853 BHN523852:BHN523853 BRJ523852:BRJ523853 CBF523852:CBF523853 CLB523852:CLB523853 CUX523852:CUX523853 DET523852:DET523853 DOP523852:DOP523853 DYL523852:DYL523853 EIH523852:EIH523853 ESD523852:ESD523853 FBZ523852:FBZ523853 FLV523852:FLV523853 FVR523852:FVR523853 GFN523852:GFN523853 GPJ523852:GPJ523853 GZF523852:GZF523853 HJB523852:HJB523853 HSX523852:HSX523853 ICT523852:ICT523853 IMP523852:IMP523853 IWL523852:IWL523853 JGH523852:JGH523853 JQD523852:JQD523853 JZZ523852:JZZ523853 KJV523852:KJV523853 KTR523852:KTR523853 LDN523852:LDN523853 LNJ523852:LNJ523853 LXF523852:LXF523853 MHB523852:MHB523853 MQX523852:MQX523853 NAT523852:NAT523853 NKP523852:NKP523853 NUL523852:NUL523853 OEH523852:OEH523853 OOD523852:OOD523853 OXZ523852:OXZ523853 PHV523852:PHV523853 PRR523852:PRR523853 QBN523852:QBN523853 QLJ523852:QLJ523853 QVF523852:QVF523853 RFB523852:RFB523853 ROX523852:ROX523853 RYT523852:RYT523853 SIP523852:SIP523853 SSL523852:SSL523853 TCH523852:TCH523853 TMD523852:TMD523853 TVZ523852:TVZ523853 UFV523852:UFV523853 UPR523852:UPR523853 UZN523852:UZN523853 VJJ523852:VJJ523853 VTF523852:VTF523853 WDB523852:WDB523853 WMX523852:WMX523853 WWT523852:WWT523853 AH654924:AH654925 KH589388:KH589389 UD589388:UD589389 ADZ589388:ADZ589389 ANV589388:ANV589389 AXR589388:AXR589389 BHN589388:BHN589389 BRJ589388:BRJ589389 CBF589388:CBF589389 CLB589388:CLB589389 CUX589388:CUX589389 DET589388:DET589389 DOP589388:DOP589389 DYL589388:DYL589389 EIH589388:EIH589389 ESD589388:ESD589389 FBZ589388:FBZ589389 FLV589388:FLV589389 FVR589388:FVR589389 GFN589388:GFN589389 GPJ589388:GPJ589389 GZF589388:GZF589389 HJB589388:HJB589389 HSX589388:HSX589389 ICT589388:ICT589389 IMP589388:IMP589389 IWL589388:IWL589389 JGH589388:JGH589389 JQD589388:JQD589389 JZZ589388:JZZ589389 KJV589388:KJV589389 KTR589388:KTR589389 LDN589388:LDN589389 LNJ589388:LNJ589389 LXF589388:LXF589389 MHB589388:MHB589389 MQX589388:MQX589389 NAT589388:NAT589389 NKP589388:NKP589389 NUL589388:NUL589389 OEH589388:OEH589389 OOD589388:OOD589389 OXZ589388:OXZ589389 PHV589388:PHV589389 PRR589388:PRR589389 QBN589388:QBN589389 QLJ589388:QLJ589389 QVF589388:QVF589389 RFB589388:RFB589389 ROX589388:ROX589389 RYT589388:RYT589389 SIP589388:SIP589389 SSL589388:SSL589389 TCH589388:TCH589389 TMD589388:TMD589389 TVZ589388:TVZ589389 UFV589388:UFV589389 UPR589388:UPR589389 UZN589388:UZN589389 VJJ589388:VJJ589389 VTF589388:VTF589389 WDB589388:WDB589389 WMX589388:WMX589389 WWT589388:WWT589389 AH720460:AH720461 KH654924:KH654925 UD654924:UD654925 ADZ654924:ADZ654925 ANV654924:ANV654925 AXR654924:AXR654925 BHN654924:BHN654925 BRJ654924:BRJ654925 CBF654924:CBF654925 CLB654924:CLB654925 CUX654924:CUX654925 DET654924:DET654925 DOP654924:DOP654925 DYL654924:DYL654925 EIH654924:EIH654925 ESD654924:ESD654925 FBZ654924:FBZ654925 FLV654924:FLV654925 FVR654924:FVR654925 GFN654924:GFN654925 GPJ654924:GPJ654925 GZF654924:GZF654925 HJB654924:HJB654925 HSX654924:HSX654925 ICT654924:ICT654925 IMP654924:IMP654925 IWL654924:IWL654925 JGH654924:JGH654925 JQD654924:JQD654925 JZZ654924:JZZ654925 KJV654924:KJV654925 KTR654924:KTR654925 LDN654924:LDN654925 LNJ654924:LNJ654925 LXF654924:LXF654925 MHB654924:MHB654925 MQX654924:MQX654925 NAT654924:NAT654925 NKP654924:NKP654925 NUL654924:NUL654925 OEH654924:OEH654925 OOD654924:OOD654925 OXZ654924:OXZ654925 PHV654924:PHV654925 PRR654924:PRR654925 QBN654924:QBN654925 QLJ654924:QLJ654925 QVF654924:QVF654925 RFB654924:RFB654925 ROX654924:ROX654925 RYT654924:RYT654925 SIP654924:SIP654925 SSL654924:SSL654925 TCH654924:TCH654925 TMD654924:TMD654925 TVZ654924:TVZ654925 UFV654924:UFV654925 UPR654924:UPR654925 UZN654924:UZN654925 VJJ654924:VJJ654925 VTF654924:VTF654925 WDB654924:WDB654925 WMX654924:WMX654925 WWT654924:WWT654925 AH785996:AH785997 KH720460:KH720461 UD720460:UD720461 ADZ720460:ADZ720461 ANV720460:ANV720461 AXR720460:AXR720461 BHN720460:BHN720461 BRJ720460:BRJ720461 CBF720460:CBF720461 CLB720460:CLB720461 CUX720460:CUX720461 DET720460:DET720461 DOP720460:DOP720461 DYL720460:DYL720461 EIH720460:EIH720461 ESD720460:ESD720461 FBZ720460:FBZ720461 FLV720460:FLV720461 FVR720460:FVR720461 GFN720460:GFN720461 GPJ720460:GPJ720461 GZF720460:GZF720461 HJB720460:HJB720461 HSX720460:HSX720461 ICT720460:ICT720461 IMP720460:IMP720461 IWL720460:IWL720461 JGH720460:JGH720461 JQD720460:JQD720461 JZZ720460:JZZ720461 KJV720460:KJV720461 KTR720460:KTR720461 LDN720460:LDN720461 LNJ720460:LNJ720461 LXF720460:LXF720461 MHB720460:MHB720461 MQX720460:MQX720461 NAT720460:NAT720461 NKP720460:NKP720461 NUL720460:NUL720461 OEH720460:OEH720461 OOD720460:OOD720461 OXZ720460:OXZ720461 PHV720460:PHV720461 PRR720460:PRR720461 QBN720460:QBN720461 QLJ720460:QLJ720461 QVF720460:QVF720461 RFB720460:RFB720461 ROX720460:ROX720461 RYT720460:RYT720461 SIP720460:SIP720461 SSL720460:SSL720461 TCH720460:TCH720461 TMD720460:TMD720461 TVZ720460:TVZ720461 UFV720460:UFV720461 UPR720460:UPR720461 UZN720460:UZN720461 VJJ720460:VJJ720461 VTF720460:VTF720461 WDB720460:WDB720461 WMX720460:WMX720461 WWT720460:WWT720461 AH851532:AH851533 KH785996:KH785997 UD785996:UD785997 ADZ785996:ADZ785997 ANV785996:ANV785997 AXR785996:AXR785997 BHN785996:BHN785997 BRJ785996:BRJ785997 CBF785996:CBF785997 CLB785996:CLB785997 CUX785996:CUX785997 DET785996:DET785997 DOP785996:DOP785997 DYL785996:DYL785997 EIH785996:EIH785997 ESD785996:ESD785997 FBZ785996:FBZ785997 FLV785996:FLV785997 FVR785996:FVR785997 GFN785996:GFN785997 GPJ785996:GPJ785997 GZF785996:GZF785997 HJB785996:HJB785997 HSX785996:HSX785997 ICT785996:ICT785997 IMP785996:IMP785997 IWL785996:IWL785997 JGH785996:JGH785997 JQD785996:JQD785997 JZZ785996:JZZ785997 KJV785996:KJV785997 KTR785996:KTR785997 LDN785996:LDN785997 LNJ785996:LNJ785997 LXF785996:LXF785997 MHB785996:MHB785997 MQX785996:MQX785997 NAT785996:NAT785997 NKP785996:NKP785997 NUL785996:NUL785997 OEH785996:OEH785997 OOD785996:OOD785997 OXZ785996:OXZ785997 PHV785996:PHV785997 PRR785996:PRR785997 QBN785996:QBN785997 QLJ785996:QLJ785997 QVF785996:QVF785997 RFB785996:RFB785997 ROX785996:ROX785997 RYT785996:RYT785997 SIP785996:SIP785997 SSL785996:SSL785997 TCH785996:TCH785997 TMD785996:TMD785997 TVZ785996:TVZ785997 UFV785996:UFV785997 UPR785996:UPR785997 UZN785996:UZN785997 VJJ785996:VJJ785997 VTF785996:VTF785997 WDB785996:WDB785997 WMX785996:WMX785997 WWT785996:WWT785997 AH917068:AH917069 KH851532:KH851533 UD851532:UD851533 ADZ851532:ADZ851533 ANV851532:ANV851533 AXR851532:AXR851533 BHN851532:BHN851533 BRJ851532:BRJ851533 CBF851532:CBF851533 CLB851532:CLB851533 CUX851532:CUX851533 DET851532:DET851533 DOP851532:DOP851533 DYL851532:DYL851533 EIH851532:EIH851533 ESD851532:ESD851533 FBZ851532:FBZ851533 FLV851532:FLV851533 FVR851532:FVR851533 GFN851532:GFN851533 GPJ851532:GPJ851533 GZF851532:GZF851533 HJB851532:HJB851533 HSX851532:HSX851533 ICT851532:ICT851533 IMP851532:IMP851533 IWL851532:IWL851533 JGH851532:JGH851533 JQD851532:JQD851533 JZZ851532:JZZ851533 KJV851532:KJV851533 KTR851532:KTR851533 LDN851532:LDN851533 LNJ851532:LNJ851533 LXF851532:LXF851533 MHB851532:MHB851533 MQX851532:MQX851533 NAT851532:NAT851533 NKP851532:NKP851533 NUL851532:NUL851533 OEH851532:OEH851533 OOD851532:OOD851533 OXZ851532:OXZ851533 PHV851532:PHV851533 PRR851532:PRR851533 QBN851532:QBN851533 QLJ851532:QLJ851533 QVF851532:QVF851533 RFB851532:RFB851533 ROX851532:ROX851533 RYT851532:RYT851533 SIP851532:SIP851533 SSL851532:SSL851533 TCH851532:TCH851533 TMD851532:TMD851533 TVZ851532:TVZ851533 UFV851532:UFV851533 UPR851532:UPR851533 UZN851532:UZN851533 VJJ851532:VJJ851533 VTF851532:VTF851533 WDB851532:WDB851533 WMX851532:WMX851533 WWT851532:WWT851533 AH982604:AH982605 KH917068:KH917069 UD917068:UD917069 ADZ917068:ADZ917069 ANV917068:ANV917069 AXR917068:AXR917069 BHN917068:BHN917069 BRJ917068:BRJ917069 CBF917068:CBF917069 CLB917068:CLB917069 CUX917068:CUX917069 DET917068:DET917069 DOP917068:DOP917069 DYL917068:DYL917069 EIH917068:EIH917069 ESD917068:ESD917069 FBZ917068:FBZ917069 FLV917068:FLV917069 FVR917068:FVR917069 GFN917068:GFN917069 GPJ917068:GPJ917069 GZF917068:GZF917069 HJB917068:HJB917069 HSX917068:HSX917069 ICT917068:ICT917069 IMP917068:IMP917069 IWL917068:IWL917069 JGH917068:JGH917069 JQD917068:JQD917069 JZZ917068:JZZ917069 KJV917068:KJV917069 KTR917068:KTR917069 LDN917068:LDN917069 LNJ917068:LNJ917069 LXF917068:LXF917069 MHB917068:MHB917069 MQX917068:MQX917069 NAT917068:NAT917069 NKP917068:NKP917069 NUL917068:NUL917069 OEH917068:OEH917069 OOD917068:OOD917069 OXZ917068:OXZ917069 PHV917068:PHV917069 PRR917068:PRR917069 QBN917068:QBN917069 QLJ917068:QLJ917069 QVF917068:QVF917069 RFB917068:RFB917069 ROX917068:ROX917069 RYT917068:RYT917069 SIP917068:SIP917069 SSL917068:SSL917069 TCH917068:TCH917069 TMD917068:TMD917069 TVZ917068:TVZ917069 UFV917068:UFV917069 UPR917068:UPR917069 UZN917068:UZN917069 VJJ917068:VJJ917069 VTF917068:VTF917069 WDB917068:WDB917069 WMX917068:WMX917069 WWT917068:WWT917069 AP917068:AP917069 KH982604:KH982605 UD982604:UD982605 ADZ982604:ADZ982605 ANV982604:ANV982605 AXR982604:AXR982605 BHN982604:BHN982605 BRJ982604:BRJ982605 CBF982604:CBF982605 CLB982604:CLB982605 CUX982604:CUX982605 DET982604:DET982605 DOP982604:DOP982605 DYL982604:DYL982605 EIH982604:EIH982605 ESD982604:ESD982605 FBZ982604:FBZ982605 FLV982604:FLV982605 FVR982604:FVR982605 GFN982604:GFN982605 GPJ982604:GPJ982605 GZF982604:GZF982605 HJB982604:HJB982605 HSX982604:HSX982605 ICT982604:ICT982605 IMP982604:IMP982605 IWL982604:IWL982605 JGH982604:JGH982605 JQD982604:JQD982605 JZZ982604:JZZ982605 KJV982604:KJV982605 KTR982604:KTR982605 LDN982604:LDN982605 LNJ982604:LNJ982605 LXF982604:LXF982605 MHB982604:MHB982605 MQX982604:MQX982605 NAT982604:NAT982605 NKP982604:NKP982605 NUL982604:NUL982605 OEH982604:OEH982605 OOD982604:OOD982605 OXZ982604:OXZ982605 PHV982604:PHV982605 PRR982604:PRR982605 QBN982604:QBN982605 QLJ982604:QLJ982605 QVF982604:QVF982605 RFB982604:RFB982605 ROX982604:ROX982605 RYT982604:RYT982605 SIP982604:SIP982605 SSL982604:SSL982605 TCH982604:TCH982605 TMD982604:TMD982605 TVZ982604:TVZ982605 UFV982604:UFV982605 UPR982604:UPR982605 UZN982604:UZN982605 VJJ982604:VJJ982605 VTF982604:VTF982605 WDB982604:WDB982605 WMX982604:WMX982605 WWT982604:WWT982605 AL65100:AL65101 KL982604:KL982605 UH982604:UH982605 AED982604:AED982605 ANZ982604:ANZ982605 AXV982604:AXV982605 BHR982604:BHR982605 BRN982604:BRN982605 CBJ982604:CBJ982605 CLF982604:CLF982605 CVB982604:CVB982605 DEX982604:DEX982605 DOT982604:DOT982605 DYP982604:DYP982605 EIL982604:EIL982605 ESH982604:ESH982605 FCD982604:FCD982605 FLZ982604:FLZ982605 FVV982604:FVV982605 GFR982604:GFR982605 GPN982604:GPN982605 GZJ982604:GZJ982605 HJF982604:HJF982605 HTB982604:HTB982605 ICX982604:ICX982605 IMT982604:IMT982605 IWP982604:IWP982605 JGL982604:JGL982605 JQH982604:JQH982605 KAD982604:KAD982605 KJZ982604:KJZ982605 KTV982604:KTV982605 LDR982604:LDR982605 LNN982604:LNN982605 LXJ982604:LXJ982605 MHF982604:MHF982605 MRB982604:MRB982605 NAX982604:NAX982605 NKT982604:NKT982605 NUP982604:NUP982605 OEL982604:OEL982605 OOH982604:OOH982605 OYD982604:OYD982605 PHZ982604:PHZ982605 PRV982604:PRV982605 QBR982604:QBR982605 QLN982604:QLN982605 QVJ982604:QVJ982605 RFF982604:RFF982605 RPB982604:RPB982605 RYX982604:RYX982605 SIT982604:SIT982605 SSP982604:SSP982605 TCL982604:TCL982605 TMH982604:TMH982605 TWD982604:TWD982605 UFZ982604:UFZ982605 UPV982604:UPV982605 UZR982604:UZR982605 VJN982604:VJN982605 VTJ982604:VTJ982605 WDF982604:WDF982605 WNB982604:WNB982605 WWX982604:WWX982605 AL130636:AL130637 KL65100:KL65101 UH65100:UH65101 AED65100:AED65101 ANZ65100:ANZ65101 AXV65100:AXV65101 BHR65100:BHR65101 BRN65100:BRN65101 CBJ65100:CBJ65101 CLF65100:CLF65101 CVB65100:CVB65101 DEX65100:DEX65101 DOT65100:DOT65101 DYP65100:DYP65101 EIL65100:EIL65101 ESH65100:ESH65101 FCD65100:FCD65101 FLZ65100:FLZ65101 FVV65100:FVV65101 GFR65100:GFR65101 GPN65100:GPN65101 GZJ65100:GZJ65101 HJF65100:HJF65101 HTB65100:HTB65101 ICX65100:ICX65101 IMT65100:IMT65101 IWP65100:IWP65101 JGL65100:JGL65101 JQH65100:JQH65101 KAD65100:KAD65101 KJZ65100:KJZ65101 KTV65100:KTV65101 LDR65100:LDR65101 LNN65100:LNN65101 LXJ65100:LXJ65101 MHF65100:MHF65101 MRB65100:MRB65101 NAX65100:NAX65101 NKT65100:NKT65101 NUP65100:NUP65101 OEL65100:OEL65101 OOH65100:OOH65101 OYD65100:OYD65101 PHZ65100:PHZ65101 PRV65100:PRV65101 QBR65100:QBR65101 QLN65100:QLN65101 QVJ65100:QVJ65101 RFF65100:RFF65101 RPB65100:RPB65101 RYX65100:RYX65101 SIT65100:SIT65101 SSP65100:SSP65101 TCL65100:TCL65101 TMH65100:TMH65101 TWD65100:TWD65101 UFZ65100:UFZ65101 UPV65100:UPV65101 UZR65100:UZR65101 VJN65100:VJN65101 VTJ65100:VTJ65101 WDF65100:WDF65101 WNB65100:WNB65101 WWX65100:WWX65101 AL196172:AL196173 KL130636:KL130637 UH130636:UH130637 AED130636:AED130637 ANZ130636:ANZ130637 AXV130636:AXV130637 BHR130636:BHR130637 BRN130636:BRN130637 CBJ130636:CBJ130637 CLF130636:CLF130637 CVB130636:CVB130637 DEX130636:DEX130637 DOT130636:DOT130637 DYP130636:DYP130637 EIL130636:EIL130637 ESH130636:ESH130637 FCD130636:FCD130637 FLZ130636:FLZ130637 FVV130636:FVV130637 GFR130636:GFR130637 GPN130636:GPN130637 GZJ130636:GZJ130637 HJF130636:HJF130637 HTB130636:HTB130637 ICX130636:ICX130637 IMT130636:IMT130637 IWP130636:IWP130637 JGL130636:JGL130637 JQH130636:JQH130637 KAD130636:KAD130637 KJZ130636:KJZ130637 KTV130636:KTV130637 LDR130636:LDR130637 LNN130636:LNN130637 LXJ130636:LXJ130637 MHF130636:MHF130637 MRB130636:MRB130637 NAX130636:NAX130637 NKT130636:NKT130637 NUP130636:NUP130637 OEL130636:OEL130637 OOH130636:OOH130637 OYD130636:OYD130637 PHZ130636:PHZ130637 PRV130636:PRV130637 QBR130636:QBR130637 QLN130636:QLN130637 QVJ130636:QVJ130637 RFF130636:RFF130637 RPB130636:RPB130637 RYX130636:RYX130637 SIT130636:SIT130637 SSP130636:SSP130637 TCL130636:TCL130637 TMH130636:TMH130637 TWD130636:TWD130637 UFZ130636:UFZ130637 UPV130636:UPV130637 UZR130636:UZR130637 VJN130636:VJN130637 VTJ130636:VTJ130637 WDF130636:WDF130637 WNB130636:WNB130637 WWX130636:WWX130637 AL261708:AL261709 KL196172:KL196173 UH196172:UH196173 AED196172:AED196173 ANZ196172:ANZ196173 AXV196172:AXV196173 BHR196172:BHR196173 BRN196172:BRN196173 CBJ196172:CBJ196173 CLF196172:CLF196173 CVB196172:CVB196173 DEX196172:DEX196173 DOT196172:DOT196173 DYP196172:DYP196173 EIL196172:EIL196173 ESH196172:ESH196173 FCD196172:FCD196173 FLZ196172:FLZ196173 FVV196172:FVV196173 GFR196172:GFR196173 GPN196172:GPN196173 GZJ196172:GZJ196173 HJF196172:HJF196173 HTB196172:HTB196173 ICX196172:ICX196173 IMT196172:IMT196173 IWP196172:IWP196173 JGL196172:JGL196173 JQH196172:JQH196173 KAD196172:KAD196173 KJZ196172:KJZ196173 KTV196172:KTV196173 LDR196172:LDR196173 LNN196172:LNN196173 LXJ196172:LXJ196173 MHF196172:MHF196173 MRB196172:MRB196173 NAX196172:NAX196173 NKT196172:NKT196173 NUP196172:NUP196173 OEL196172:OEL196173 OOH196172:OOH196173 OYD196172:OYD196173 PHZ196172:PHZ196173 PRV196172:PRV196173 QBR196172:QBR196173 QLN196172:QLN196173 QVJ196172:QVJ196173 RFF196172:RFF196173 RPB196172:RPB196173 RYX196172:RYX196173 SIT196172:SIT196173 SSP196172:SSP196173 TCL196172:TCL196173 TMH196172:TMH196173 TWD196172:TWD196173 UFZ196172:UFZ196173 UPV196172:UPV196173 UZR196172:UZR196173 VJN196172:VJN196173 VTJ196172:VTJ196173 WDF196172:WDF196173 WNB196172:WNB196173 WWX196172:WWX196173 AL327244:AL327245 KL261708:KL261709 UH261708:UH261709 AED261708:AED261709 ANZ261708:ANZ261709 AXV261708:AXV261709 BHR261708:BHR261709 BRN261708:BRN261709 CBJ261708:CBJ261709 CLF261708:CLF261709 CVB261708:CVB261709 DEX261708:DEX261709 DOT261708:DOT261709 DYP261708:DYP261709 EIL261708:EIL261709 ESH261708:ESH261709 FCD261708:FCD261709 FLZ261708:FLZ261709 FVV261708:FVV261709 GFR261708:GFR261709 GPN261708:GPN261709 GZJ261708:GZJ261709 HJF261708:HJF261709 HTB261708:HTB261709 ICX261708:ICX261709 IMT261708:IMT261709 IWP261708:IWP261709 JGL261708:JGL261709 JQH261708:JQH261709 KAD261708:KAD261709 KJZ261708:KJZ261709 KTV261708:KTV261709 LDR261708:LDR261709 LNN261708:LNN261709 LXJ261708:LXJ261709 MHF261708:MHF261709 MRB261708:MRB261709 NAX261708:NAX261709 NKT261708:NKT261709 NUP261708:NUP261709 OEL261708:OEL261709 OOH261708:OOH261709 OYD261708:OYD261709 PHZ261708:PHZ261709 PRV261708:PRV261709 QBR261708:QBR261709 QLN261708:QLN261709 QVJ261708:QVJ261709 RFF261708:RFF261709 RPB261708:RPB261709 RYX261708:RYX261709 SIT261708:SIT261709 SSP261708:SSP261709 TCL261708:TCL261709 TMH261708:TMH261709 TWD261708:TWD261709 UFZ261708:UFZ261709 UPV261708:UPV261709 UZR261708:UZR261709 VJN261708:VJN261709 VTJ261708:VTJ261709 WDF261708:WDF261709 WNB261708:WNB261709 WWX261708:WWX261709 AL392780:AL392781 KL327244:KL327245 UH327244:UH327245 AED327244:AED327245 ANZ327244:ANZ327245 AXV327244:AXV327245 BHR327244:BHR327245 BRN327244:BRN327245 CBJ327244:CBJ327245 CLF327244:CLF327245 CVB327244:CVB327245 DEX327244:DEX327245 DOT327244:DOT327245 DYP327244:DYP327245 EIL327244:EIL327245 ESH327244:ESH327245 FCD327244:FCD327245 FLZ327244:FLZ327245 FVV327244:FVV327245 GFR327244:GFR327245 GPN327244:GPN327245 GZJ327244:GZJ327245 HJF327244:HJF327245 HTB327244:HTB327245 ICX327244:ICX327245 IMT327244:IMT327245 IWP327244:IWP327245 JGL327244:JGL327245 JQH327244:JQH327245 KAD327244:KAD327245 KJZ327244:KJZ327245 KTV327244:KTV327245 LDR327244:LDR327245 LNN327244:LNN327245 LXJ327244:LXJ327245 MHF327244:MHF327245 MRB327244:MRB327245 NAX327244:NAX327245 NKT327244:NKT327245 NUP327244:NUP327245 OEL327244:OEL327245 OOH327244:OOH327245 OYD327244:OYD327245 PHZ327244:PHZ327245 PRV327244:PRV327245 QBR327244:QBR327245 QLN327244:QLN327245 QVJ327244:QVJ327245 RFF327244:RFF327245 RPB327244:RPB327245 RYX327244:RYX327245 SIT327244:SIT327245 SSP327244:SSP327245 TCL327244:TCL327245 TMH327244:TMH327245 TWD327244:TWD327245 UFZ327244:UFZ327245 UPV327244:UPV327245 UZR327244:UZR327245 VJN327244:VJN327245 VTJ327244:VTJ327245 WDF327244:WDF327245 WNB327244:WNB327245 WWX327244:WWX327245 AL458316:AL458317 KL392780:KL392781 UH392780:UH392781 AED392780:AED392781 ANZ392780:ANZ392781 AXV392780:AXV392781 BHR392780:BHR392781 BRN392780:BRN392781 CBJ392780:CBJ392781 CLF392780:CLF392781 CVB392780:CVB392781 DEX392780:DEX392781 DOT392780:DOT392781 DYP392780:DYP392781 EIL392780:EIL392781 ESH392780:ESH392781 FCD392780:FCD392781 FLZ392780:FLZ392781 FVV392780:FVV392781 GFR392780:GFR392781 GPN392780:GPN392781 GZJ392780:GZJ392781 HJF392780:HJF392781 HTB392780:HTB392781 ICX392780:ICX392781 IMT392780:IMT392781 IWP392780:IWP392781 JGL392780:JGL392781 JQH392780:JQH392781 KAD392780:KAD392781 KJZ392780:KJZ392781 KTV392780:KTV392781 LDR392780:LDR392781 LNN392780:LNN392781 LXJ392780:LXJ392781 MHF392780:MHF392781 MRB392780:MRB392781 NAX392780:NAX392781 NKT392780:NKT392781 NUP392780:NUP392781 OEL392780:OEL392781 OOH392780:OOH392781 OYD392780:OYD392781 PHZ392780:PHZ392781 PRV392780:PRV392781 QBR392780:QBR392781 QLN392780:QLN392781 QVJ392780:QVJ392781 RFF392780:RFF392781 RPB392780:RPB392781 RYX392780:RYX392781 SIT392780:SIT392781 SSP392780:SSP392781 TCL392780:TCL392781 TMH392780:TMH392781 TWD392780:TWD392781 UFZ392780:UFZ392781 UPV392780:UPV392781 UZR392780:UZR392781 VJN392780:VJN392781 VTJ392780:VTJ392781 WDF392780:WDF392781 WNB392780:WNB392781 WWX392780:WWX392781 AL523852:AL523853 KL458316:KL458317 UH458316:UH458317 AED458316:AED458317 ANZ458316:ANZ458317 AXV458316:AXV458317 BHR458316:BHR458317 BRN458316:BRN458317 CBJ458316:CBJ458317 CLF458316:CLF458317 CVB458316:CVB458317 DEX458316:DEX458317 DOT458316:DOT458317 DYP458316:DYP458317 EIL458316:EIL458317 ESH458316:ESH458317 FCD458316:FCD458317 FLZ458316:FLZ458317 FVV458316:FVV458317 GFR458316:GFR458317 GPN458316:GPN458317 GZJ458316:GZJ458317 HJF458316:HJF458317 HTB458316:HTB458317 ICX458316:ICX458317 IMT458316:IMT458317 IWP458316:IWP458317 JGL458316:JGL458317 JQH458316:JQH458317 KAD458316:KAD458317 KJZ458316:KJZ458317 KTV458316:KTV458317 LDR458316:LDR458317 LNN458316:LNN458317 LXJ458316:LXJ458317 MHF458316:MHF458317 MRB458316:MRB458317 NAX458316:NAX458317 NKT458316:NKT458317 NUP458316:NUP458317 OEL458316:OEL458317 OOH458316:OOH458317 OYD458316:OYD458317 PHZ458316:PHZ458317 PRV458316:PRV458317 QBR458316:QBR458317 QLN458316:QLN458317 QVJ458316:QVJ458317 RFF458316:RFF458317 RPB458316:RPB458317 RYX458316:RYX458317 SIT458316:SIT458317 SSP458316:SSP458317 TCL458316:TCL458317 TMH458316:TMH458317 TWD458316:TWD458317 UFZ458316:UFZ458317 UPV458316:UPV458317 UZR458316:UZR458317 VJN458316:VJN458317 VTJ458316:VTJ458317 WDF458316:WDF458317 WNB458316:WNB458317 WWX458316:WWX458317 AL589388:AL589389 KL523852:KL523853 UH523852:UH523853 AED523852:AED523853 ANZ523852:ANZ523853 AXV523852:AXV523853 BHR523852:BHR523853 BRN523852:BRN523853 CBJ523852:CBJ523853 CLF523852:CLF523853 CVB523852:CVB523853 DEX523852:DEX523853 DOT523852:DOT523853 DYP523852:DYP523853 EIL523852:EIL523853 ESH523852:ESH523853 FCD523852:FCD523853 FLZ523852:FLZ523853 FVV523852:FVV523853 GFR523852:GFR523853 GPN523852:GPN523853 GZJ523852:GZJ523853 HJF523852:HJF523853 HTB523852:HTB523853 ICX523852:ICX523853 IMT523852:IMT523853 IWP523852:IWP523853 JGL523852:JGL523853 JQH523852:JQH523853 KAD523852:KAD523853 KJZ523852:KJZ523853 KTV523852:KTV523853 LDR523852:LDR523853 LNN523852:LNN523853 LXJ523852:LXJ523853 MHF523852:MHF523853 MRB523852:MRB523853 NAX523852:NAX523853 NKT523852:NKT523853 NUP523852:NUP523853 OEL523852:OEL523853 OOH523852:OOH523853 OYD523852:OYD523853 PHZ523852:PHZ523853 PRV523852:PRV523853 QBR523852:QBR523853 QLN523852:QLN523853 QVJ523852:QVJ523853 RFF523852:RFF523853 RPB523852:RPB523853 RYX523852:RYX523853 SIT523852:SIT523853 SSP523852:SSP523853 TCL523852:TCL523853 TMH523852:TMH523853 TWD523852:TWD523853 UFZ523852:UFZ523853 UPV523852:UPV523853 UZR523852:UZR523853 VJN523852:VJN523853 VTJ523852:VTJ523853 WDF523852:WDF523853 WNB523852:WNB523853 WWX523852:WWX523853 AL654924:AL654925 KL589388:KL589389 UH589388:UH589389 AED589388:AED589389 ANZ589388:ANZ589389 AXV589388:AXV589389 BHR589388:BHR589389 BRN589388:BRN589389 CBJ589388:CBJ589389 CLF589388:CLF589389 CVB589388:CVB589389 DEX589388:DEX589389 DOT589388:DOT589389 DYP589388:DYP589389 EIL589388:EIL589389 ESH589388:ESH589389 FCD589388:FCD589389 FLZ589388:FLZ589389 FVV589388:FVV589389 GFR589388:GFR589389 GPN589388:GPN589389 GZJ589388:GZJ589389 HJF589388:HJF589389 HTB589388:HTB589389 ICX589388:ICX589389 IMT589388:IMT589389 IWP589388:IWP589389 JGL589388:JGL589389 JQH589388:JQH589389 KAD589388:KAD589389 KJZ589388:KJZ589389 KTV589388:KTV589389 LDR589388:LDR589389 LNN589388:LNN589389 LXJ589388:LXJ589389 MHF589388:MHF589389 MRB589388:MRB589389 NAX589388:NAX589389 NKT589388:NKT589389 NUP589388:NUP589389 OEL589388:OEL589389 OOH589388:OOH589389 OYD589388:OYD589389 PHZ589388:PHZ589389 PRV589388:PRV589389 QBR589388:QBR589389 QLN589388:QLN589389 QVJ589388:QVJ589389 RFF589388:RFF589389 RPB589388:RPB589389 RYX589388:RYX589389 SIT589388:SIT589389 SSP589388:SSP589389 TCL589388:TCL589389 TMH589388:TMH589389 TWD589388:TWD589389 UFZ589388:UFZ589389 UPV589388:UPV589389 UZR589388:UZR589389 VJN589388:VJN589389 VTJ589388:VTJ589389 WDF589388:WDF589389 WNB589388:WNB589389 WWX589388:WWX589389 AL720460:AL720461 KL654924:KL654925 UH654924:UH654925 AED654924:AED654925 ANZ654924:ANZ654925 AXV654924:AXV654925 BHR654924:BHR654925 BRN654924:BRN654925 CBJ654924:CBJ654925 CLF654924:CLF654925 CVB654924:CVB654925 DEX654924:DEX654925 DOT654924:DOT654925 DYP654924:DYP654925 EIL654924:EIL654925 ESH654924:ESH654925 FCD654924:FCD654925 FLZ654924:FLZ654925 FVV654924:FVV654925 GFR654924:GFR654925 GPN654924:GPN654925 GZJ654924:GZJ654925 HJF654924:HJF654925 HTB654924:HTB654925 ICX654924:ICX654925 IMT654924:IMT654925 IWP654924:IWP654925 JGL654924:JGL654925 JQH654924:JQH654925 KAD654924:KAD654925 KJZ654924:KJZ654925 KTV654924:KTV654925 LDR654924:LDR654925 LNN654924:LNN654925 LXJ654924:LXJ654925 MHF654924:MHF654925 MRB654924:MRB654925 NAX654924:NAX654925 NKT654924:NKT654925 NUP654924:NUP654925 OEL654924:OEL654925 OOH654924:OOH654925 OYD654924:OYD654925 PHZ654924:PHZ654925 PRV654924:PRV654925 QBR654924:QBR654925 QLN654924:QLN654925 QVJ654924:QVJ654925 RFF654924:RFF654925 RPB654924:RPB654925 RYX654924:RYX654925 SIT654924:SIT654925 SSP654924:SSP654925 TCL654924:TCL654925 TMH654924:TMH654925 TWD654924:TWD654925 UFZ654924:UFZ654925 UPV654924:UPV654925 UZR654924:UZR654925 VJN654924:VJN654925 VTJ654924:VTJ654925 WDF654924:WDF654925 WNB654924:WNB654925 WWX654924:WWX654925 REO3:REO4 ROK3:ROK4 RYG3:RYG4 SIC3:SIC4 SRY3:SRY4 TBU3:TBU4 TLQ3:TLQ4 TVM3:TVM4 UFI3:UFI4 UPE3:UPE4 UZA3:UZA4 VIW3:VIW4 VSS3:VSS4 WCO3:WCO4 WMK3:WMK4 WWG3:WWG4 WWK3:WWK4 JY3:JY4 TU3:TU4 ADQ3:ADQ4 ANM3:ANM4 AXI3:AXI4 BHE3:BHE4 BRA3:BRA4 CAW3:CAW4 CKS3:CKS4 CUO3:CUO4 DEK3:DEK4 DOG3:DOG4 DYC3:DYC4 EHY3:EHY4 ERU3:ERU4 FBQ3:FBQ4 FLM3:FLM4 FVI3:FVI4 GFE3:GFE4 GPA3:GPA4 GYW3:GYW4 HIS3:HIS4 HSO3:HSO4 ICK3:ICK4 IMG3:IMG4 IWC3:IWC4 JFY3:JFY4 JPU3:JPU4 JZQ3:JZQ4 KJM3:KJM4 KTI3:KTI4 LDE3:LDE4 LNA3:LNA4 LWW3:LWW4 MGS3:MGS4 MQO3:MQO4 NAK3:NAK4 NKG3:NKG4 NUC3:NUC4 ODY3:ODY4 ONU3:ONU4 OXQ3:OXQ4 PHM3:PHM4 PRI3:PRI4 QBE3:QBE4 QLA3:QLA4 QUW3:QUW4 RES3:RES4 ROO3:ROO4 RYK3:RYK4 SIG3:SIG4 SSC3:SSC4 TBY3:TBY4 TLU3:TLU4 TVQ3:TVQ4 UFM3:UFM4 UPI3:UPI4 UZE3:UZE4 VJA3:VJA4 JI3:JI4 TE3:TE4 ADA3:ADA4 AMW3:AMW4 AWS3:AWS4 BGO3:BGO4 BQK3:BQK4 CAG3:CAG4 CKC3:CKC4 CTY3:CTY4 DDU3:DDU4 DNQ3:DNQ4 DXM3:DXM4 EHI3:EHI4 ERE3:ERE4 FBA3:FBA4 FKW3:FKW4 FUS3:FUS4 GEO3:GEO4 GOK3:GOK4 GYG3:GYG4 HIC3:HIC4 HRY3:HRY4 IBU3:IBU4 ILQ3:ILQ4 IVM3:IVM4 JFI3:JFI4 JPE3:JPE4 JZA3:JZA4 KIW3:KIW4 KSS3:KSS4 LCO3:LCO4 LMK3:LMK4 LWG3:LWG4 MGC3:MGC4 MPY3:MPY4 MZU3:MZU4 NJQ3:NJQ4 NTM3:NTM4 ODI3:ODI4 ONE3:ONE4 OXA3:OXA4 PGW3:PGW4 PQS3:PQS4 QAO3:QAO4 QKK3:QKK4 QUG3:QUG4 REC3:REC4 RNY3:RNY4 RXU3:RXU4 SHQ3:SHQ4 SRM3:SRM4 TBI3:TBI4 TLE3:TLE4 TVA3:TVA4 UEW3:UEW4 UOS3:UOS4 UYO3:UYO4 VIK3:VIK4 VSG3:VSG4 WCC3:WCC4 WLY3:WLY4 WVU3:WVU4 VSW3:VSW4 JM3:JM4 TI3:TI4 ADE3:ADE4 ANA3:ANA4 AWW3:AWW4 BGS3:BGS4 BQO3:BQO4 CAK3:CAK4 CKG3:CKG4 CUC3:CUC4 DDY3:DDY4 DNU3:DNU4 DXQ3:DXQ4 EHM3:EHM4 ERI3:ERI4 FBE3:FBE4 FLA3:FLA4 FUW3:FUW4 GES3:GES4 GOO3:GOO4 GYK3:GYK4 HIG3:HIG4 HSC3:HSC4 IBY3:IBY4 ILU3:ILU4 IVQ3:IVQ4 JFM3:JFM4 JPI3:JPI4 JZE3:JZE4 KJA3:KJA4 KSW3:KSW4 LCS3:LCS4 LMO3:LMO4 LWK3:LWK4 MGG3:MGG4 MQC3:MQC4 MZY3:MZY4 NJU3:NJU4 NTQ3:NTQ4 ODM3:ODM4 ONI3:ONI4 OXE3:OXE4 PHA3:PHA4 PQW3:PQW4 QAS3:QAS4 QKO3:QKO4 QUK3:QUK4 REG3:REG4 ROC3:ROC4 RXY3:RXY4 SHU3:SHU4 SRQ3:SRQ4 TBM3:TBM4 TLI3:TLI4 TVE3:TVE4 UFA3:UFA4 UOW3:UOW4 UYS3:UYS4 VIO3:VIO4 VSK3:VSK4 WCG3:WCG4 WMC3:WMC4 WVY3:WVY4 WCS3:WCS4 JQ3:JQ4 TM3:TM4 ADI3:ADI4 ANE3:ANE4 AXA3:AXA4 BGW3:BGW4 BQS3:BQS4 CAO3:CAO4 CKK3:CKK4 CUG3:CUG4 DEC3:DEC4 DNY3:DNY4 DXU3:DXU4 EHQ3:EHQ4 ERM3:ERM4 FBI3:FBI4 FLE3:FLE4 FVA3:FVA4 GEW3:GEW4 GOS3:GOS4 GYO3:GYO4 HIK3:HIK4 HSG3:HSG4 ICC3:ICC4 ILY3:ILY4 IVU3:IVU4 JFQ3:JFQ4 JPM3:JPM4 JZI3:JZI4 KJE3:KJE4 KTA3:KTA4 LCW3:LCW4 LMS3:LMS4 LWO3:LWO4 MGK3:MGK4 MQG3:MQG4 NAC3:NAC4 NJY3:NJY4 NTU3:NTU4 ODQ3:ODQ4 ONM3:ONM4 OXI3:OXI4 PHE3:PHE4 PRA3:PRA4 QAW3:QAW4 QKS3:QKS4 QUO3:QUO4 REK3:REK4 ROG3:ROG4 RYC3:RYC4 SHY3:SHY4 SRU3:SRU4 TBQ3:TBQ4 TLM3:TLM4 TVI3:TVI4 UFE3:UFE4 UPA3:UPA4 UYW3:UYW4 VIS3:VIS4 VSO3:VSO4 WCK3:WCK4 WMG3:WMG4 WWC3:WWC4 WMO3:WMO4 JU3:JU4 TQ3:TQ4 ADM3:ADM4 ANI3:ANI4 AXE3:AXE4 BHA3:BHA4 BQW3:BQW4 CAS3:CAS4 CKO3:CKO4 CUK3:CUK4 DEG3:DEG4 DOC3:DOC4 DXY3:DXY4 EHU3:EHU4 ERQ3:ERQ4 FBM3:FBM4 FLI3:FLI4 FVE3:FVE4 GFA3:GFA4 GOW3:GOW4 GYS3:GYS4 HIO3:HIO4 HSK3:HSK4 ICG3:ICG4 IMC3:IMC4 IVY3:IVY4 JFU3:JFU4 JPQ3:JPQ4 JZM3:JZM4 KJI3:KJI4 KTE3:KTE4 LDA3:LDA4 LMW3:LMW4 LWS3:LWS4 MGO3:MGO4 MQK3:MQK4 NAG3:NAG4 NKC3:NKC4 NTY3:NTY4 ODU3:ODU4 ONQ3:ONQ4 OXM3:OXM4 PHI3:PHI4 PRE3:PRE4 QBA3:QBA4 QKW3:QKW4 QUS3:QUS4 Z3:Z4 AD3:AD4 AH3:AH4 AL3:AL4 AP3:AP4"/>
    <dataValidation allowBlank="1" showInputMessage="1" showErrorMessage="1" promptTitle="UPC" prompt="Enter the item UPC here." sqref="Y785996:Y786218 JU982604:JU982826 TQ982604:TQ982826 ADM982604:ADM982826 ANI982604:ANI982826 AXE982604:AXE982826 BHA982604:BHA982826 BQW982604:BQW982826 CAS982604:CAS982826 CKO982604:CKO982826 CUK982604:CUK982826 DEG982604:DEG982826 DOC982604:DOC982826 DXY982604:DXY982826 EHU982604:EHU982826 ERQ982604:ERQ982826 FBM982604:FBM982826 FLI982604:FLI982826 FVE982604:FVE982826 GFA982604:GFA982826 GOW982604:GOW982826 GYS982604:GYS982826 HIO982604:HIO982826 HSK982604:HSK982826 ICG982604:ICG982826 IMC982604:IMC982826 IVY982604:IVY982826 JFU982604:JFU982826 JPQ982604:JPQ982826 JZM982604:JZM982826 KJI982604:KJI982826 KTE982604:KTE982826 LDA982604:LDA982826 LMW982604:LMW982826 LWS982604:LWS982826 MGO982604:MGO982826 MQK982604:MQK982826 NAG982604:NAG982826 NKC982604:NKC982826 NTY982604:NTY982826 ODU982604:ODU982826 ONQ982604:ONQ982826 OXM982604:OXM982826 PHI982604:PHI982826 PRE982604:PRE982826 QBA982604:QBA982826 QKW982604:QKW982826 QUS982604:QUS982826 REO982604:REO982826 ROK982604:ROK982826 RYG982604:RYG982826 SIC982604:SIC982826 SRY982604:SRY982826 TBU982604:TBU982826 TLQ982604:TLQ982826 TVM982604:TVM982826 UFI982604:UFI982826 UPE982604:UPE982826 UZA982604:UZA982826 VIW982604:VIW982826 VSS982604:VSS982826 WCO982604:WCO982826 WMK982604:WMK982826 WWG982604:WWG982826 Y851532:Y851754 JU65100:JU65322 TQ65100:TQ65322 ADM65100:ADM65322 ANI65100:ANI65322 AXE65100:AXE65322 BHA65100:BHA65322 BQW65100:BQW65322 CAS65100:CAS65322 CKO65100:CKO65322 CUK65100:CUK65322 DEG65100:DEG65322 DOC65100:DOC65322 DXY65100:DXY65322 EHU65100:EHU65322 ERQ65100:ERQ65322 FBM65100:FBM65322 FLI65100:FLI65322 FVE65100:FVE65322 GFA65100:GFA65322 GOW65100:GOW65322 GYS65100:GYS65322 HIO65100:HIO65322 HSK65100:HSK65322 ICG65100:ICG65322 IMC65100:IMC65322 IVY65100:IVY65322 JFU65100:JFU65322 JPQ65100:JPQ65322 JZM65100:JZM65322 KJI65100:KJI65322 KTE65100:KTE65322 LDA65100:LDA65322 LMW65100:LMW65322 LWS65100:LWS65322 MGO65100:MGO65322 MQK65100:MQK65322 NAG65100:NAG65322 NKC65100:NKC65322 NTY65100:NTY65322 ODU65100:ODU65322 ONQ65100:ONQ65322 OXM65100:OXM65322 PHI65100:PHI65322 PRE65100:PRE65322 QBA65100:QBA65322 QKW65100:QKW65322 QUS65100:QUS65322 REO65100:REO65322 ROK65100:ROK65322 RYG65100:RYG65322 SIC65100:SIC65322 SRY65100:SRY65322 TBU65100:TBU65322 TLQ65100:TLQ65322 TVM65100:TVM65322 UFI65100:UFI65322 UPE65100:UPE65322 UZA65100:UZA65322 VIW65100:VIW65322 VSS65100:VSS65322 WCO65100:WCO65322 WMK65100:WMK65322 WWG65100:WWG65322 Y917068:Y917290 JU130636:JU130858 TQ130636:TQ130858 ADM130636:ADM130858 ANI130636:ANI130858 AXE130636:AXE130858 BHA130636:BHA130858 BQW130636:BQW130858 CAS130636:CAS130858 CKO130636:CKO130858 CUK130636:CUK130858 DEG130636:DEG130858 DOC130636:DOC130858 DXY130636:DXY130858 EHU130636:EHU130858 ERQ130636:ERQ130858 FBM130636:FBM130858 FLI130636:FLI130858 FVE130636:FVE130858 GFA130636:GFA130858 GOW130636:GOW130858 GYS130636:GYS130858 HIO130636:HIO130858 HSK130636:HSK130858 ICG130636:ICG130858 IMC130636:IMC130858 IVY130636:IVY130858 JFU130636:JFU130858 JPQ130636:JPQ130858 JZM130636:JZM130858 KJI130636:KJI130858 KTE130636:KTE130858 LDA130636:LDA130858 LMW130636:LMW130858 LWS130636:LWS130858 MGO130636:MGO130858 MQK130636:MQK130858 NAG130636:NAG130858 NKC130636:NKC130858 NTY130636:NTY130858 ODU130636:ODU130858 ONQ130636:ONQ130858 OXM130636:OXM130858 PHI130636:PHI130858 PRE130636:PRE130858 QBA130636:QBA130858 QKW130636:QKW130858 QUS130636:QUS130858 REO130636:REO130858 ROK130636:ROK130858 RYG130636:RYG130858 SIC130636:SIC130858 SRY130636:SRY130858 TBU130636:TBU130858 TLQ130636:TLQ130858 TVM130636:TVM130858 UFI130636:UFI130858 UPE130636:UPE130858 UZA130636:UZA130858 VIW130636:VIW130858 VSS130636:VSS130858 WCO130636:WCO130858 WMK130636:WMK130858 WWG130636:WWG130858 Y982604:Y982826 JU196172:JU196394 TQ196172:TQ196394 ADM196172:ADM196394 ANI196172:ANI196394 AXE196172:AXE196394 BHA196172:BHA196394 BQW196172:BQW196394 CAS196172:CAS196394 CKO196172:CKO196394 CUK196172:CUK196394 DEG196172:DEG196394 DOC196172:DOC196394 DXY196172:DXY196394 EHU196172:EHU196394 ERQ196172:ERQ196394 FBM196172:FBM196394 FLI196172:FLI196394 FVE196172:FVE196394 GFA196172:GFA196394 GOW196172:GOW196394 GYS196172:GYS196394 HIO196172:HIO196394 HSK196172:HSK196394 ICG196172:ICG196394 IMC196172:IMC196394 IVY196172:IVY196394 JFU196172:JFU196394 JPQ196172:JPQ196394 JZM196172:JZM196394 KJI196172:KJI196394 KTE196172:KTE196394 LDA196172:LDA196394 LMW196172:LMW196394 LWS196172:LWS196394 MGO196172:MGO196394 MQK196172:MQK196394 NAG196172:NAG196394 NKC196172:NKC196394 NTY196172:NTY196394 ODU196172:ODU196394 ONQ196172:ONQ196394 OXM196172:OXM196394 PHI196172:PHI196394 PRE196172:PRE196394 QBA196172:QBA196394 QKW196172:QKW196394 QUS196172:QUS196394 REO196172:REO196394 ROK196172:ROK196394 RYG196172:RYG196394 SIC196172:SIC196394 SRY196172:SRY196394 TBU196172:TBU196394 TLQ196172:TLQ196394 TVM196172:TVM196394 UFI196172:UFI196394 UPE196172:UPE196394 UZA196172:UZA196394 VIW196172:VIW196394 VSS196172:VSS196394 WCO196172:WCO196394 WMK196172:WMK196394 WWG196172:WWG196394 Y65100:Y65322 JU261708:JU261930 TQ261708:TQ261930 ADM261708:ADM261930 ANI261708:ANI261930 AXE261708:AXE261930 BHA261708:BHA261930 BQW261708:BQW261930 CAS261708:CAS261930 CKO261708:CKO261930 CUK261708:CUK261930 DEG261708:DEG261930 DOC261708:DOC261930 DXY261708:DXY261930 EHU261708:EHU261930 ERQ261708:ERQ261930 FBM261708:FBM261930 FLI261708:FLI261930 FVE261708:FVE261930 GFA261708:GFA261930 GOW261708:GOW261930 GYS261708:GYS261930 HIO261708:HIO261930 HSK261708:HSK261930 ICG261708:ICG261930 IMC261708:IMC261930 IVY261708:IVY261930 JFU261708:JFU261930 JPQ261708:JPQ261930 JZM261708:JZM261930 KJI261708:KJI261930 KTE261708:KTE261930 LDA261708:LDA261930 LMW261708:LMW261930 LWS261708:LWS261930 MGO261708:MGO261930 MQK261708:MQK261930 NAG261708:NAG261930 NKC261708:NKC261930 NTY261708:NTY261930 ODU261708:ODU261930 ONQ261708:ONQ261930 OXM261708:OXM261930 PHI261708:PHI261930 PRE261708:PRE261930 QBA261708:QBA261930 QKW261708:QKW261930 QUS261708:QUS261930 REO261708:REO261930 ROK261708:ROK261930 RYG261708:RYG261930 SIC261708:SIC261930 SRY261708:SRY261930 TBU261708:TBU261930 TLQ261708:TLQ261930 TVM261708:TVM261930 UFI261708:UFI261930 UPE261708:UPE261930 UZA261708:UZA261930 VIW261708:VIW261930 VSS261708:VSS261930 WCO261708:WCO261930 WMK261708:WMK261930 WWG261708:WWG261930 Y130636:Y130858 JU327244:JU327466 TQ327244:TQ327466 ADM327244:ADM327466 ANI327244:ANI327466 AXE327244:AXE327466 BHA327244:BHA327466 BQW327244:BQW327466 CAS327244:CAS327466 CKO327244:CKO327466 CUK327244:CUK327466 DEG327244:DEG327466 DOC327244:DOC327466 DXY327244:DXY327466 EHU327244:EHU327466 ERQ327244:ERQ327466 FBM327244:FBM327466 FLI327244:FLI327466 FVE327244:FVE327466 GFA327244:GFA327466 GOW327244:GOW327466 GYS327244:GYS327466 HIO327244:HIO327466 HSK327244:HSK327466 ICG327244:ICG327466 IMC327244:IMC327466 IVY327244:IVY327466 JFU327244:JFU327466 JPQ327244:JPQ327466 JZM327244:JZM327466 KJI327244:KJI327466 KTE327244:KTE327466 LDA327244:LDA327466 LMW327244:LMW327466 LWS327244:LWS327466 MGO327244:MGO327466 MQK327244:MQK327466 NAG327244:NAG327466 NKC327244:NKC327466 NTY327244:NTY327466 ODU327244:ODU327466 ONQ327244:ONQ327466 OXM327244:OXM327466 PHI327244:PHI327466 PRE327244:PRE327466 QBA327244:QBA327466 QKW327244:QKW327466 QUS327244:QUS327466 REO327244:REO327466 ROK327244:ROK327466 RYG327244:RYG327466 SIC327244:SIC327466 SRY327244:SRY327466 TBU327244:TBU327466 TLQ327244:TLQ327466 TVM327244:TVM327466 UFI327244:UFI327466 UPE327244:UPE327466 UZA327244:UZA327466 VIW327244:VIW327466 VSS327244:VSS327466 WCO327244:WCO327466 WMK327244:WMK327466 WWG327244:WWG327466 Y196172:Y196394 JU392780:JU393002 TQ392780:TQ393002 ADM392780:ADM393002 ANI392780:ANI393002 AXE392780:AXE393002 BHA392780:BHA393002 BQW392780:BQW393002 CAS392780:CAS393002 CKO392780:CKO393002 CUK392780:CUK393002 DEG392780:DEG393002 DOC392780:DOC393002 DXY392780:DXY393002 EHU392780:EHU393002 ERQ392780:ERQ393002 FBM392780:FBM393002 FLI392780:FLI393002 FVE392780:FVE393002 GFA392780:GFA393002 GOW392780:GOW393002 GYS392780:GYS393002 HIO392780:HIO393002 HSK392780:HSK393002 ICG392780:ICG393002 IMC392780:IMC393002 IVY392780:IVY393002 JFU392780:JFU393002 JPQ392780:JPQ393002 JZM392780:JZM393002 KJI392780:KJI393002 KTE392780:KTE393002 LDA392780:LDA393002 LMW392780:LMW393002 LWS392780:LWS393002 MGO392780:MGO393002 MQK392780:MQK393002 NAG392780:NAG393002 NKC392780:NKC393002 NTY392780:NTY393002 ODU392780:ODU393002 ONQ392780:ONQ393002 OXM392780:OXM393002 PHI392780:PHI393002 PRE392780:PRE393002 QBA392780:QBA393002 QKW392780:QKW393002 QUS392780:QUS393002 REO392780:REO393002 ROK392780:ROK393002 RYG392780:RYG393002 SIC392780:SIC393002 SRY392780:SRY393002 TBU392780:TBU393002 TLQ392780:TLQ393002 TVM392780:TVM393002 UFI392780:UFI393002 UPE392780:UPE393002 UZA392780:UZA393002 VIW392780:VIW393002 VSS392780:VSS393002 WCO392780:WCO393002 WMK392780:WMK393002 WWG392780:WWG393002 Y261708:Y261930 JU458316:JU458538 TQ458316:TQ458538 ADM458316:ADM458538 ANI458316:ANI458538 AXE458316:AXE458538 BHA458316:BHA458538 BQW458316:BQW458538 CAS458316:CAS458538 CKO458316:CKO458538 CUK458316:CUK458538 DEG458316:DEG458538 DOC458316:DOC458538 DXY458316:DXY458538 EHU458316:EHU458538 ERQ458316:ERQ458538 FBM458316:FBM458538 FLI458316:FLI458538 FVE458316:FVE458538 GFA458316:GFA458538 GOW458316:GOW458538 GYS458316:GYS458538 HIO458316:HIO458538 HSK458316:HSK458538 ICG458316:ICG458538 IMC458316:IMC458538 IVY458316:IVY458538 JFU458316:JFU458538 JPQ458316:JPQ458538 JZM458316:JZM458538 KJI458316:KJI458538 KTE458316:KTE458538 LDA458316:LDA458538 LMW458316:LMW458538 LWS458316:LWS458538 MGO458316:MGO458538 MQK458316:MQK458538 NAG458316:NAG458538 NKC458316:NKC458538 NTY458316:NTY458538 ODU458316:ODU458538 ONQ458316:ONQ458538 OXM458316:OXM458538 PHI458316:PHI458538 PRE458316:PRE458538 QBA458316:QBA458538 QKW458316:QKW458538 QUS458316:QUS458538 REO458316:REO458538 ROK458316:ROK458538 RYG458316:RYG458538 SIC458316:SIC458538 SRY458316:SRY458538 TBU458316:TBU458538 TLQ458316:TLQ458538 TVM458316:TVM458538 UFI458316:UFI458538 UPE458316:UPE458538 UZA458316:UZA458538 VIW458316:VIW458538 VSS458316:VSS458538 WCO458316:WCO458538 WMK458316:WMK458538 WWG458316:WWG458538 Y327244:Y327466 JU523852:JU524074 TQ523852:TQ524074 ADM523852:ADM524074 ANI523852:ANI524074 AXE523852:AXE524074 BHA523852:BHA524074 BQW523852:BQW524074 CAS523852:CAS524074 CKO523852:CKO524074 CUK523852:CUK524074 DEG523852:DEG524074 DOC523852:DOC524074 DXY523852:DXY524074 EHU523852:EHU524074 ERQ523852:ERQ524074 FBM523852:FBM524074 FLI523852:FLI524074 FVE523852:FVE524074 GFA523852:GFA524074 GOW523852:GOW524074 GYS523852:GYS524074 HIO523852:HIO524074 HSK523852:HSK524074 ICG523852:ICG524074 IMC523852:IMC524074 IVY523852:IVY524074 JFU523852:JFU524074 JPQ523852:JPQ524074 JZM523852:JZM524074 KJI523852:KJI524074 KTE523852:KTE524074 LDA523852:LDA524074 LMW523852:LMW524074 LWS523852:LWS524074 MGO523852:MGO524074 MQK523852:MQK524074 NAG523852:NAG524074 NKC523852:NKC524074 NTY523852:NTY524074 ODU523852:ODU524074 ONQ523852:ONQ524074 OXM523852:OXM524074 PHI523852:PHI524074 PRE523852:PRE524074 QBA523852:QBA524074 QKW523852:QKW524074 QUS523852:QUS524074 REO523852:REO524074 ROK523852:ROK524074 RYG523852:RYG524074 SIC523852:SIC524074 SRY523852:SRY524074 TBU523852:TBU524074 TLQ523852:TLQ524074 TVM523852:TVM524074 UFI523852:UFI524074 UPE523852:UPE524074 UZA523852:UZA524074 VIW523852:VIW524074 VSS523852:VSS524074 WCO523852:WCO524074 WMK523852:WMK524074 WWG523852:WWG524074 Y392780:Y393002 JU589388:JU589610 TQ589388:TQ589610 ADM589388:ADM589610 ANI589388:ANI589610 AXE589388:AXE589610 BHA589388:BHA589610 BQW589388:BQW589610 CAS589388:CAS589610 CKO589388:CKO589610 CUK589388:CUK589610 DEG589388:DEG589610 DOC589388:DOC589610 DXY589388:DXY589610 EHU589388:EHU589610 ERQ589388:ERQ589610 FBM589388:FBM589610 FLI589388:FLI589610 FVE589388:FVE589610 GFA589388:GFA589610 GOW589388:GOW589610 GYS589388:GYS589610 HIO589388:HIO589610 HSK589388:HSK589610 ICG589388:ICG589610 IMC589388:IMC589610 IVY589388:IVY589610 JFU589388:JFU589610 JPQ589388:JPQ589610 JZM589388:JZM589610 KJI589388:KJI589610 KTE589388:KTE589610 LDA589388:LDA589610 LMW589388:LMW589610 LWS589388:LWS589610 MGO589388:MGO589610 MQK589388:MQK589610 NAG589388:NAG589610 NKC589388:NKC589610 NTY589388:NTY589610 ODU589388:ODU589610 ONQ589388:ONQ589610 OXM589388:OXM589610 PHI589388:PHI589610 PRE589388:PRE589610 QBA589388:QBA589610 QKW589388:QKW589610 QUS589388:QUS589610 REO589388:REO589610 ROK589388:ROK589610 RYG589388:RYG589610 SIC589388:SIC589610 SRY589388:SRY589610 TBU589388:TBU589610 TLQ589388:TLQ589610 TVM589388:TVM589610 UFI589388:UFI589610 UPE589388:UPE589610 UZA589388:UZA589610 VIW589388:VIW589610 VSS589388:VSS589610 WCO589388:WCO589610 WMK589388:WMK589610 WWG589388:WWG589610 Y458316:Y458538 JU654924:JU655146 TQ654924:TQ655146 ADM654924:ADM655146 ANI654924:ANI655146 AXE654924:AXE655146 BHA654924:BHA655146 BQW654924:BQW655146 CAS654924:CAS655146 CKO654924:CKO655146 CUK654924:CUK655146 DEG654924:DEG655146 DOC654924:DOC655146 DXY654924:DXY655146 EHU654924:EHU655146 ERQ654924:ERQ655146 FBM654924:FBM655146 FLI654924:FLI655146 FVE654924:FVE655146 GFA654924:GFA655146 GOW654924:GOW655146 GYS654924:GYS655146 HIO654924:HIO655146 HSK654924:HSK655146 ICG654924:ICG655146 IMC654924:IMC655146 IVY654924:IVY655146 JFU654924:JFU655146 JPQ654924:JPQ655146 JZM654924:JZM655146 KJI654924:KJI655146 KTE654924:KTE655146 LDA654924:LDA655146 LMW654924:LMW655146 LWS654924:LWS655146 MGO654924:MGO655146 MQK654924:MQK655146 NAG654924:NAG655146 NKC654924:NKC655146 NTY654924:NTY655146 ODU654924:ODU655146 ONQ654924:ONQ655146 OXM654924:OXM655146 PHI654924:PHI655146 PRE654924:PRE655146 QBA654924:QBA655146 QKW654924:QKW655146 QUS654924:QUS655146 REO654924:REO655146 ROK654924:ROK655146 RYG654924:RYG655146 SIC654924:SIC655146 SRY654924:SRY655146 TBU654924:TBU655146 TLQ654924:TLQ655146 TVM654924:TVM655146 UFI654924:UFI655146 UPE654924:UPE655146 UZA654924:UZA655146 VIW654924:VIW655146 VSS654924:VSS655146 WCO654924:WCO655146 WMK654924:WMK655146 WWG654924:WWG655146 Y523852:Y524074 JU720460:JU720682 TQ720460:TQ720682 ADM720460:ADM720682 ANI720460:ANI720682 AXE720460:AXE720682 BHA720460:BHA720682 BQW720460:BQW720682 CAS720460:CAS720682 CKO720460:CKO720682 CUK720460:CUK720682 DEG720460:DEG720682 DOC720460:DOC720682 DXY720460:DXY720682 EHU720460:EHU720682 ERQ720460:ERQ720682 FBM720460:FBM720682 FLI720460:FLI720682 FVE720460:FVE720682 GFA720460:GFA720682 GOW720460:GOW720682 GYS720460:GYS720682 HIO720460:HIO720682 HSK720460:HSK720682 ICG720460:ICG720682 IMC720460:IMC720682 IVY720460:IVY720682 JFU720460:JFU720682 JPQ720460:JPQ720682 JZM720460:JZM720682 KJI720460:KJI720682 KTE720460:KTE720682 LDA720460:LDA720682 LMW720460:LMW720682 LWS720460:LWS720682 MGO720460:MGO720682 MQK720460:MQK720682 NAG720460:NAG720682 NKC720460:NKC720682 NTY720460:NTY720682 ODU720460:ODU720682 ONQ720460:ONQ720682 OXM720460:OXM720682 PHI720460:PHI720682 PRE720460:PRE720682 QBA720460:QBA720682 QKW720460:QKW720682 QUS720460:QUS720682 REO720460:REO720682 ROK720460:ROK720682 RYG720460:RYG720682 SIC720460:SIC720682 SRY720460:SRY720682 TBU720460:TBU720682 TLQ720460:TLQ720682 TVM720460:TVM720682 UFI720460:UFI720682 UPE720460:UPE720682 UZA720460:UZA720682 VIW720460:VIW720682 VSS720460:VSS720682 WCO720460:WCO720682 WMK720460:WMK720682 WWG720460:WWG720682 Y589388:Y589610 JU785996:JU786218 TQ785996:TQ786218 ADM785996:ADM786218 ANI785996:ANI786218 AXE785996:AXE786218 BHA785996:BHA786218 BQW785996:BQW786218 CAS785996:CAS786218 CKO785996:CKO786218 CUK785996:CUK786218 DEG785996:DEG786218 DOC785996:DOC786218 DXY785996:DXY786218 EHU785996:EHU786218 ERQ785996:ERQ786218 FBM785996:FBM786218 FLI785996:FLI786218 FVE785996:FVE786218 GFA785996:GFA786218 GOW785996:GOW786218 GYS785996:GYS786218 HIO785996:HIO786218 HSK785996:HSK786218 ICG785996:ICG786218 IMC785996:IMC786218 IVY785996:IVY786218 JFU785996:JFU786218 JPQ785996:JPQ786218 JZM785996:JZM786218 KJI785996:KJI786218 KTE785996:KTE786218 LDA785996:LDA786218 LMW785996:LMW786218 LWS785996:LWS786218 MGO785996:MGO786218 MQK785996:MQK786218 NAG785996:NAG786218 NKC785996:NKC786218 NTY785996:NTY786218 ODU785996:ODU786218 ONQ785996:ONQ786218 OXM785996:OXM786218 PHI785996:PHI786218 PRE785996:PRE786218 QBA785996:QBA786218 QKW785996:QKW786218 QUS785996:QUS786218 REO785996:REO786218 ROK785996:ROK786218 RYG785996:RYG786218 SIC785996:SIC786218 SRY785996:SRY786218 TBU785996:TBU786218 TLQ785996:TLQ786218 TVM785996:TVM786218 UFI785996:UFI786218 UPE785996:UPE786218 UZA785996:UZA786218 VIW785996:VIW786218 VSS785996:VSS786218 WCO785996:WCO786218 WMK785996:WMK786218 WWG785996:WWG786218 Y654924:Y655146 JU851532:JU851754 TQ851532:TQ851754 ADM851532:ADM851754 ANI851532:ANI851754 AXE851532:AXE851754 BHA851532:BHA851754 BQW851532:BQW851754 CAS851532:CAS851754 CKO851532:CKO851754 CUK851532:CUK851754 DEG851532:DEG851754 DOC851532:DOC851754 DXY851532:DXY851754 EHU851532:EHU851754 ERQ851532:ERQ851754 FBM851532:FBM851754 FLI851532:FLI851754 FVE851532:FVE851754 GFA851532:GFA851754 GOW851532:GOW851754 GYS851532:GYS851754 HIO851532:HIO851754 HSK851532:HSK851754 ICG851532:ICG851754 IMC851532:IMC851754 IVY851532:IVY851754 JFU851532:JFU851754 JPQ851532:JPQ851754 JZM851532:JZM851754 KJI851532:KJI851754 KTE851532:KTE851754 LDA851532:LDA851754 LMW851532:LMW851754 LWS851532:LWS851754 MGO851532:MGO851754 MQK851532:MQK851754 NAG851532:NAG851754 NKC851532:NKC851754 NTY851532:NTY851754 ODU851532:ODU851754 ONQ851532:ONQ851754 OXM851532:OXM851754 PHI851532:PHI851754 PRE851532:PRE851754 QBA851532:QBA851754 QKW851532:QKW851754 QUS851532:QUS851754 REO851532:REO851754 ROK851532:ROK851754 RYG851532:RYG851754 SIC851532:SIC851754 SRY851532:SRY851754 TBU851532:TBU851754 TLQ851532:TLQ851754 TVM851532:TVM851754 UFI851532:UFI851754 UPE851532:UPE851754 UZA851532:UZA851754 VIW851532:VIW851754 VSS851532:VSS851754 WCO851532:WCO851754 WMK851532:WMK851754 WWG851532:WWG851754 Y720460:Y720682 JU917068:JU917290 TQ917068:TQ917290 ADM917068:ADM917290 ANI917068:ANI917290 AXE917068:AXE917290 BHA917068:BHA917290 BQW917068:BQW917290 CAS917068:CAS917290 CKO917068:CKO917290 CUK917068:CUK917290 DEG917068:DEG917290 DOC917068:DOC917290 DXY917068:DXY917290 EHU917068:EHU917290 ERQ917068:ERQ917290 FBM917068:FBM917290 FLI917068:FLI917290 FVE917068:FVE917290 GFA917068:GFA917290 GOW917068:GOW917290 GYS917068:GYS917290 HIO917068:HIO917290 HSK917068:HSK917290 ICG917068:ICG917290 IMC917068:IMC917290 IVY917068:IVY917290 JFU917068:JFU917290 JPQ917068:JPQ917290 JZM917068:JZM917290 KJI917068:KJI917290 KTE917068:KTE917290 LDA917068:LDA917290 LMW917068:LMW917290 LWS917068:LWS917290 MGO917068:MGO917290 MQK917068:MQK917290 NAG917068:NAG917290 NKC917068:NKC917290 NTY917068:NTY917290 ODU917068:ODU917290 ONQ917068:ONQ917290 OXM917068:OXM917290 PHI917068:PHI917290 PRE917068:PRE917290 QBA917068:QBA917290 QKW917068:QKW917290 QUS917068:QUS917290 REO917068:REO917290 ROK917068:ROK917290 RYG917068:RYG917290 SIC917068:SIC917290 SRY917068:SRY917290 TBU917068:TBU917290 TLQ917068:TLQ917290 TVM917068:TVM917290 UFI917068:UFI917290 UPE917068:UPE917290 UZA917068:UZA917290 VIW917068:VIW917290 VSS917068:VSS917290 WCO917068:WCO917290 WMK917068:WMK917290 WWG917068:WWG917290 Y3:Y206 QUF3:QUF206 QKJ3:QKJ206 QAN3:QAN206 PQR3:PQR206 PGV3:PGV206 OWZ3:OWZ206 OND3:OND206 ODH3:ODH206 NTL3:NTL206 NJP3:NJP206 MZT3:MZT206 MPX3:MPX206 MGB3:MGB206 LWF3:LWF206 LMJ3:LMJ206 LCN3:LCN206 KSR3:KSR206 KIV3:KIV206 JYZ3:JYZ206 JPD3:JPD206 JFH3:JFH206 IVL3:IVL206 ILP3:ILP206 IBT3:IBT206 HRX3:HRX206 HIB3:HIB206 GYF3:GYF206 GOJ3:GOJ206 GEN3:GEN206 FUR3:FUR206 FKV3:FKV206 FAZ3:FAZ206 ERD3:ERD206 EHH3:EHH206 DXL3:DXL206 DNP3:DNP206 DDT3:DDT206 CTX3:CTX206 CKB3:CKB206 CAF3:CAF206 BQJ3:BQJ206 BGN3:BGN206 AWR3:AWR206 AMV3:AMV206 ACZ3:ACZ206 TD3:TD206 JH3:JH206 WVT3:WVT206 WLX3:WLX206 WCB3:WCB206 VSF3:VSF206 VIJ3:VIJ206 UYN3:UYN206 UOR3:UOR206 UEV3:UEV206 TUZ3:TUZ206 TLD3:TLD206 TBH3:TBH206 SRL3:SRL206 SHP3:SHP206 RXT3:RXT206 RNX3:RNX206 REB3:REB206"/>
    <dataValidation allowBlank="1" showInputMessage="1" showErrorMessage="1" promptTitle="Merchant SKU" prompt="Enter the SKU identifier supplied by your Merchant partner.  While not always required, it's generally best practice to provide this on all items." sqref="ROI917068:ROI917069 JS982604:JS982605 TO982604:TO982605 ADK982604:ADK982605 ANG982604:ANG982605 AXC982604:AXC982605 BGY982604:BGY982605 BQU982604:BQU982605 CAQ982604:CAQ982605 CKM982604:CKM982605 CUI982604:CUI982605 DEE982604:DEE982605 DOA982604:DOA982605 DXW982604:DXW982605 EHS982604:EHS982605 ERO982604:ERO982605 FBK982604:FBK982605 FLG982604:FLG982605 FVC982604:FVC982605 GEY982604:GEY982605 GOU982604:GOU982605 GYQ982604:GYQ982605 HIM982604:HIM982605 HSI982604:HSI982605 ICE982604:ICE982605 IMA982604:IMA982605 IVW982604:IVW982605 JFS982604:JFS982605 JPO982604:JPO982605 JZK982604:JZK982605 KJG982604:KJG982605 KTC982604:KTC982605 LCY982604:LCY982605 LMU982604:LMU982605 LWQ982604:LWQ982605 MGM982604:MGM982605 MQI982604:MQI982605 NAE982604:NAE982605 NKA982604:NKA982605 NTW982604:NTW982605 ODS982604:ODS982605 ONO982604:ONO982605 OXK982604:OXK982605 PHG982604:PHG982605 PRC982604:PRC982605 QAY982604:QAY982605 QKU982604:QKU982605 QUQ982604:QUQ982605 REM982604:REM982605 ROI982604:ROI982605 RYE982604:RYE982605 SIA982604:SIA982605 SRW982604:SRW982605 TBS982604:TBS982605 TLO982604:TLO982605 TVK982604:TVK982605 UFG982604:UFG982605 UPC982604:UPC982605 UYY982604:UYY982605 VIU982604:VIU982605 VSQ982604:VSQ982605 WCM982604:WCM982605 WMI982604:WMI982605 WWE982604:WWE982605 RYE917068:RYE917069 JS65100:JS65101 TO65100:TO65101 ADK65100:ADK65101 ANG65100:ANG65101 AXC65100:AXC65101 BGY65100:BGY65101 BQU65100:BQU65101 CAQ65100:CAQ65101 CKM65100:CKM65101 CUI65100:CUI65101 DEE65100:DEE65101 DOA65100:DOA65101 DXW65100:DXW65101 EHS65100:EHS65101 ERO65100:ERO65101 FBK65100:FBK65101 FLG65100:FLG65101 FVC65100:FVC65101 GEY65100:GEY65101 GOU65100:GOU65101 GYQ65100:GYQ65101 HIM65100:HIM65101 HSI65100:HSI65101 ICE65100:ICE65101 IMA65100:IMA65101 IVW65100:IVW65101 JFS65100:JFS65101 JPO65100:JPO65101 JZK65100:JZK65101 KJG65100:KJG65101 KTC65100:KTC65101 LCY65100:LCY65101 LMU65100:LMU65101 LWQ65100:LWQ65101 MGM65100:MGM65101 MQI65100:MQI65101 NAE65100:NAE65101 NKA65100:NKA65101 NTW65100:NTW65101 ODS65100:ODS65101 ONO65100:ONO65101 OXK65100:OXK65101 PHG65100:PHG65101 PRC65100:PRC65101 QAY65100:QAY65101 QKU65100:QKU65101 QUQ65100:QUQ65101 REM65100:REM65101 ROI65100:ROI65101 RYE65100:RYE65101 SIA65100:SIA65101 SRW65100:SRW65101 TBS65100:TBS65101 TLO65100:TLO65101 TVK65100:TVK65101 UFG65100:UFG65101 UPC65100:UPC65101 UYY65100:UYY65101 VIU65100:VIU65101 VSQ65100:VSQ65101 WCM65100:WCM65101 WMI65100:WMI65101 WWE65100:WWE65101 SIA917068:SIA917069 JS130636:JS130637 TO130636:TO130637 ADK130636:ADK130637 ANG130636:ANG130637 AXC130636:AXC130637 BGY130636:BGY130637 BQU130636:BQU130637 CAQ130636:CAQ130637 CKM130636:CKM130637 CUI130636:CUI130637 DEE130636:DEE130637 DOA130636:DOA130637 DXW130636:DXW130637 EHS130636:EHS130637 ERO130636:ERO130637 FBK130636:FBK130637 FLG130636:FLG130637 FVC130636:FVC130637 GEY130636:GEY130637 GOU130636:GOU130637 GYQ130636:GYQ130637 HIM130636:HIM130637 HSI130636:HSI130637 ICE130636:ICE130637 IMA130636:IMA130637 IVW130636:IVW130637 JFS130636:JFS130637 JPO130636:JPO130637 JZK130636:JZK130637 KJG130636:KJG130637 KTC130636:KTC130637 LCY130636:LCY130637 LMU130636:LMU130637 LWQ130636:LWQ130637 MGM130636:MGM130637 MQI130636:MQI130637 NAE130636:NAE130637 NKA130636:NKA130637 NTW130636:NTW130637 ODS130636:ODS130637 ONO130636:ONO130637 OXK130636:OXK130637 PHG130636:PHG130637 PRC130636:PRC130637 QAY130636:QAY130637 QKU130636:QKU130637 QUQ130636:QUQ130637 REM130636:REM130637 ROI130636:ROI130637 RYE130636:RYE130637 SIA130636:SIA130637 SRW130636:SRW130637 TBS130636:TBS130637 TLO130636:TLO130637 TVK130636:TVK130637 UFG130636:UFG130637 UPC130636:UPC130637 UYY130636:UYY130637 VIU130636:VIU130637 VSQ130636:VSQ130637 WCM130636:WCM130637 WMI130636:WMI130637 WWE130636:WWE130637 SRW917068:SRW917069 JS196172:JS196173 TO196172:TO196173 ADK196172:ADK196173 ANG196172:ANG196173 AXC196172:AXC196173 BGY196172:BGY196173 BQU196172:BQU196173 CAQ196172:CAQ196173 CKM196172:CKM196173 CUI196172:CUI196173 DEE196172:DEE196173 DOA196172:DOA196173 DXW196172:DXW196173 EHS196172:EHS196173 ERO196172:ERO196173 FBK196172:FBK196173 FLG196172:FLG196173 FVC196172:FVC196173 GEY196172:GEY196173 GOU196172:GOU196173 GYQ196172:GYQ196173 HIM196172:HIM196173 HSI196172:HSI196173 ICE196172:ICE196173 IMA196172:IMA196173 IVW196172:IVW196173 JFS196172:JFS196173 JPO196172:JPO196173 JZK196172:JZK196173 KJG196172:KJG196173 KTC196172:KTC196173 LCY196172:LCY196173 LMU196172:LMU196173 LWQ196172:LWQ196173 MGM196172:MGM196173 MQI196172:MQI196173 NAE196172:NAE196173 NKA196172:NKA196173 NTW196172:NTW196173 ODS196172:ODS196173 ONO196172:ONO196173 OXK196172:OXK196173 PHG196172:PHG196173 PRC196172:PRC196173 QAY196172:QAY196173 QKU196172:QKU196173 QUQ196172:QUQ196173 REM196172:REM196173 ROI196172:ROI196173 RYE196172:RYE196173 SIA196172:SIA196173 SRW196172:SRW196173 TBS196172:TBS196173 TLO196172:TLO196173 TVK196172:TVK196173 UFG196172:UFG196173 UPC196172:UPC196173 UYY196172:UYY196173 VIU196172:VIU196173 VSQ196172:VSQ196173 WCM196172:WCM196173 WMI196172:WMI196173 WWE196172:WWE196173 TBS917068:TBS917069 JS261708:JS261709 TO261708:TO261709 ADK261708:ADK261709 ANG261708:ANG261709 AXC261708:AXC261709 BGY261708:BGY261709 BQU261708:BQU261709 CAQ261708:CAQ261709 CKM261708:CKM261709 CUI261708:CUI261709 DEE261708:DEE261709 DOA261708:DOA261709 DXW261708:DXW261709 EHS261708:EHS261709 ERO261708:ERO261709 FBK261708:FBK261709 FLG261708:FLG261709 FVC261708:FVC261709 GEY261708:GEY261709 GOU261708:GOU261709 GYQ261708:GYQ261709 HIM261708:HIM261709 HSI261708:HSI261709 ICE261708:ICE261709 IMA261708:IMA261709 IVW261708:IVW261709 JFS261708:JFS261709 JPO261708:JPO261709 JZK261708:JZK261709 KJG261708:KJG261709 KTC261708:KTC261709 LCY261708:LCY261709 LMU261708:LMU261709 LWQ261708:LWQ261709 MGM261708:MGM261709 MQI261708:MQI261709 NAE261708:NAE261709 NKA261708:NKA261709 NTW261708:NTW261709 ODS261708:ODS261709 ONO261708:ONO261709 OXK261708:OXK261709 PHG261708:PHG261709 PRC261708:PRC261709 QAY261708:QAY261709 QKU261708:QKU261709 QUQ261708:QUQ261709 REM261708:REM261709 ROI261708:ROI261709 RYE261708:RYE261709 SIA261708:SIA261709 SRW261708:SRW261709 TBS261708:TBS261709 TLO261708:TLO261709 TVK261708:TVK261709 UFG261708:UFG261709 UPC261708:UPC261709 UYY261708:UYY261709 VIU261708:VIU261709 VSQ261708:VSQ261709 WCM261708:WCM261709 WMI261708:WMI261709 WWE261708:WWE261709 TLO917068:TLO917069 JS327244:JS327245 TO327244:TO327245 ADK327244:ADK327245 ANG327244:ANG327245 AXC327244:AXC327245 BGY327244:BGY327245 BQU327244:BQU327245 CAQ327244:CAQ327245 CKM327244:CKM327245 CUI327244:CUI327245 DEE327244:DEE327245 DOA327244:DOA327245 DXW327244:DXW327245 EHS327244:EHS327245 ERO327244:ERO327245 FBK327244:FBK327245 FLG327244:FLG327245 FVC327244:FVC327245 GEY327244:GEY327245 GOU327244:GOU327245 GYQ327244:GYQ327245 HIM327244:HIM327245 HSI327244:HSI327245 ICE327244:ICE327245 IMA327244:IMA327245 IVW327244:IVW327245 JFS327244:JFS327245 JPO327244:JPO327245 JZK327244:JZK327245 KJG327244:KJG327245 KTC327244:KTC327245 LCY327244:LCY327245 LMU327244:LMU327245 LWQ327244:LWQ327245 MGM327244:MGM327245 MQI327244:MQI327245 NAE327244:NAE327245 NKA327244:NKA327245 NTW327244:NTW327245 ODS327244:ODS327245 ONO327244:ONO327245 OXK327244:OXK327245 PHG327244:PHG327245 PRC327244:PRC327245 QAY327244:QAY327245 QKU327244:QKU327245 QUQ327244:QUQ327245 REM327244:REM327245 ROI327244:ROI327245 RYE327244:RYE327245 SIA327244:SIA327245 SRW327244:SRW327245 TBS327244:TBS327245 TLO327244:TLO327245 TVK327244:TVK327245 UFG327244:UFG327245 UPC327244:UPC327245 UYY327244:UYY327245 VIU327244:VIU327245 VSQ327244:VSQ327245 WCM327244:WCM327245 WMI327244:WMI327245 WWE327244:WWE327245 TVK917068:TVK917069 JS392780:JS392781 TO392780:TO392781 ADK392780:ADK392781 ANG392780:ANG392781 AXC392780:AXC392781 BGY392780:BGY392781 BQU392780:BQU392781 CAQ392780:CAQ392781 CKM392780:CKM392781 CUI392780:CUI392781 DEE392780:DEE392781 DOA392780:DOA392781 DXW392780:DXW392781 EHS392780:EHS392781 ERO392780:ERO392781 FBK392780:FBK392781 FLG392780:FLG392781 FVC392780:FVC392781 GEY392780:GEY392781 GOU392780:GOU392781 GYQ392780:GYQ392781 HIM392780:HIM392781 HSI392780:HSI392781 ICE392780:ICE392781 IMA392780:IMA392781 IVW392780:IVW392781 JFS392780:JFS392781 JPO392780:JPO392781 JZK392780:JZK392781 KJG392780:KJG392781 KTC392780:KTC392781 LCY392780:LCY392781 LMU392780:LMU392781 LWQ392780:LWQ392781 MGM392780:MGM392781 MQI392780:MQI392781 NAE392780:NAE392781 NKA392780:NKA392781 NTW392780:NTW392781 ODS392780:ODS392781 ONO392780:ONO392781 OXK392780:OXK392781 PHG392780:PHG392781 PRC392780:PRC392781 QAY392780:QAY392781 QKU392780:QKU392781 QUQ392780:QUQ392781 REM392780:REM392781 ROI392780:ROI392781 RYE392780:RYE392781 SIA392780:SIA392781 SRW392780:SRW392781 TBS392780:TBS392781 TLO392780:TLO392781 TVK392780:TVK392781 UFG392780:UFG392781 UPC392780:UPC392781 UYY392780:UYY392781 VIU392780:VIU392781 VSQ392780:VSQ392781 WCM392780:WCM392781 WMI392780:WMI392781 WWE392780:WWE392781 UFG917068:UFG917069 JS458316:JS458317 TO458316:TO458317 ADK458316:ADK458317 ANG458316:ANG458317 AXC458316:AXC458317 BGY458316:BGY458317 BQU458316:BQU458317 CAQ458316:CAQ458317 CKM458316:CKM458317 CUI458316:CUI458317 DEE458316:DEE458317 DOA458316:DOA458317 DXW458316:DXW458317 EHS458316:EHS458317 ERO458316:ERO458317 FBK458316:FBK458317 FLG458316:FLG458317 FVC458316:FVC458317 GEY458316:GEY458317 GOU458316:GOU458317 GYQ458316:GYQ458317 HIM458316:HIM458317 HSI458316:HSI458317 ICE458316:ICE458317 IMA458316:IMA458317 IVW458316:IVW458317 JFS458316:JFS458317 JPO458316:JPO458317 JZK458316:JZK458317 KJG458316:KJG458317 KTC458316:KTC458317 LCY458316:LCY458317 LMU458316:LMU458317 LWQ458316:LWQ458317 MGM458316:MGM458317 MQI458316:MQI458317 NAE458316:NAE458317 NKA458316:NKA458317 NTW458316:NTW458317 ODS458316:ODS458317 ONO458316:ONO458317 OXK458316:OXK458317 PHG458316:PHG458317 PRC458316:PRC458317 QAY458316:QAY458317 QKU458316:QKU458317 QUQ458316:QUQ458317 REM458316:REM458317 ROI458316:ROI458317 RYE458316:RYE458317 SIA458316:SIA458317 SRW458316:SRW458317 TBS458316:TBS458317 TLO458316:TLO458317 TVK458316:TVK458317 UFG458316:UFG458317 UPC458316:UPC458317 UYY458316:UYY458317 VIU458316:VIU458317 VSQ458316:VSQ458317 WCM458316:WCM458317 WMI458316:WMI458317 WWE458316:WWE458317 UPC917068:UPC917069 JS523852:JS523853 TO523852:TO523853 ADK523852:ADK523853 ANG523852:ANG523853 AXC523852:AXC523853 BGY523852:BGY523853 BQU523852:BQU523853 CAQ523852:CAQ523853 CKM523852:CKM523853 CUI523852:CUI523853 DEE523852:DEE523853 DOA523852:DOA523853 DXW523852:DXW523853 EHS523852:EHS523853 ERO523852:ERO523853 FBK523852:FBK523853 FLG523852:FLG523853 FVC523852:FVC523853 GEY523852:GEY523853 GOU523852:GOU523853 GYQ523852:GYQ523853 HIM523852:HIM523853 HSI523852:HSI523853 ICE523852:ICE523853 IMA523852:IMA523853 IVW523852:IVW523853 JFS523852:JFS523853 JPO523852:JPO523853 JZK523852:JZK523853 KJG523852:KJG523853 KTC523852:KTC523853 LCY523852:LCY523853 LMU523852:LMU523853 LWQ523852:LWQ523853 MGM523852:MGM523853 MQI523852:MQI523853 NAE523852:NAE523853 NKA523852:NKA523853 NTW523852:NTW523853 ODS523852:ODS523853 ONO523852:ONO523853 OXK523852:OXK523853 PHG523852:PHG523853 PRC523852:PRC523853 QAY523852:QAY523853 QKU523852:QKU523853 QUQ523852:QUQ523853 REM523852:REM523853 ROI523852:ROI523853 RYE523852:RYE523853 SIA523852:SIA523853 SRW523852:SRW523853 TBS523852:TBS523853 TLO523852:TLO523853 TVK523852:TVK523853 UFG523852:UFG523853 UPC523852:UPC523853 UYY523852:UYY523853 VIU523852:VIU523853 VSQ523852:VSQ523853 WCM523852:WCM523853 WMI523852:WMI523853 WWE523852:WWE523853 UYY917068:UYY917069 JS589388:JS589389 TO589388:TO589389 ADK589388:ADK589389 ANG589388:ANG589389 AXC589388:AXC589389 BGY589388:BGY589389 BQU589388:BQU589389 CAQ589388:CAQ589389 CKM589388:CKM589389 CUI589388:CUI589389 DEE589388:DEE589389 DOA589388:DOA589389 DXW589388:DXW589389 EHS589388:EHS589389 ERO589388:ERO589389 FBK589388:FBK589389 FLG589388:FLG589389 FVC589388:FVC589389 GEY589388:GEY589389 GOU589388:GOU589389 GYQ589388:GYQ589389 HIM589388:HIM589389 HSI589388:HSI589389 ICE589388:ICE589389 IMA589388:IMA589389 IVW589388:IVW589389 JFS589388:JFS589389 JPO589388:JPO589389 JZK589388:JZK589389 KJG589388:KJG589389 KTC589388:KTC589389 LCY589388:LCY589389 LMU589388:LMU589389 LWQ589388:LWQ589389 MGM589388:MGM589389 MQI589388:MQI589389 NAE589388:NAE589389 NKA589388:NKA589389 NTW589388:NTW589389 ODS589388:ODS589389 ONO589388:ONO589389 OXK589388:OXK589389 PHG589388:PHG589389 PRC589388:PRC589389 QAY589388:QAY589389 QKU589388:QKU589389 QUQ589388:QUQ589389 REM589388:REM589389 ROI589388:ROI589389 RYE589388:RYE589389 SIA589388:SIA589389 SRW589388:SRW589389 TBS589388:TBS589389 TLO589388:TLO589389 TVK589388:TVK589389 UFG589388:UFG589389 UPC589388:UPC589389 UYY589388:UYY589389 VIU589388:VIU589389 VSQ589388:VSQ589389 WCM589388:WCM589389 WMI589388:WMI589389 WWE589388:WWE589389 VIU917068:VIU917069 JS654924:JS654925 TO654924:TO654925 ADK654924:ADK654925 ANG654924:ANG654925 AXC654924:AXC654925 BGY654924:BGY654925 BQU654924:BQU654925 CAQ654924:CAQ654925 CKM654924:CKM654925 CUI654924:CUI654925 DEE654924:DEE654925 DOA654924:DOA654925 DXW654924:DXW654925 EHS654924:EHS654925 ERO654924:ERO654925 FBK654924:FBK654925 FLG654924:FLG654925 FVC654924:FVC654925 GEY654924:GEY654925 GOU654924:GOU654925 GYQ654924:GYQ654925 HIM654924:HIM654925 HSI654924:HSI654925 ICE654924:ICE654925 IMA654924:IMA654925 IVW654924:IVW654925 JFS654924:JFS654925 JPO654924:JPO654925 JZK654924:JZK654925 KJG654924:KJG654925 KTC654924:KTC654925 LCY654924:LCY654925 LMU654924:LMU654925 LWQ654924:LWQ654925 MGM654924:MGM654925 MQI654924:MQI654925 NAE654924:NAE654925 NKA654924:NKA654925 NTW654924:NTW654925 ODS654924:ODS654925 ONO654924:ONO654925 OXK654924:OXK654925 PHG654924:PHG654925 PRC654924:PRC654925 QAY654924:QAY654925 QKU654924:QKU654925 QUQ654924:QUQ654925 REM654924:REM654925 ROI654924:ROI654925 RYE654924:RYE654925 SIA654924:SIA654925 SRW654924:SRW654925 TBS654924:TBS654925 TLO654924:TLO654925 TVK654924:TVK654925 UFG654924:UFG654925 UPC654924:UPC654925 UYY654924:UYY654925 VIU654924:VIU654925 VSQ654924:VSQ654925 WCM654924:WCM654925 WMI654924:WMI654925 WWE654924:WWE654925 VSQ917068:VSQ917069 JS720460:JS720461 TO720460:TO720461 ADK720460:ADK720461 ANG720460:ANG720461 AXC720460:AXC720461 BGY720460:BGY720461 BQU720460:BQU720461 CAQ720460:CAQ720461 CKM720460:CKM720461 CUI720460:CUI720461 DEE720460:DEE720461 DOA720460:DOA720461 DXW720460:DXW720461 EHS720460:EHS720461 ERO720460:ERO720461 FBK720460:FBK720461 FLG720460:FLG720461 FVC720460:FVC720461 GEY720460:GEY720461 GOU720460:GOU720461 GYQ720460:GYQ720461 HIM720460:HIM720461 HSI720460:HSI720461 ICE720460:ICE720461 IMA720460:IMA720461 IVW720460:IVW720461 JFS720460:JFS720461 JPO720460:JPO720461 JZK720460:JZK720461 KJG720460:KJG720461 KTC720460:KTC720461 LCY720460:LCY720461 LMU720460:LMU720461 LWQ720460:LWQ720461 MGM720460:MGM720461 MQI720460:MQI720461 NAE720460:NAE720461 NKA720460:NKA720461 NTW720460:NTW720461 ODS720460:ODS720461 ONO720460:ONO720461 OXK720460:OXK720461 PHG720460:PHG720461 PRC720460:PRC720461 QAY720460:QAY720461 QKU720460:QKU720461 QUQ720460:QUQ720461 REM720460:REM720461 ROI720460:ROI720461 RYE720460:RYE720461 SIA720460:SIA720461 SRW720460:SRW720461 TBS720460:TBS720461 TLO720460:TLO720461 TVK720460:TVK720461 UFG720460:UFG720461 UPC720460:UPC720461 UYY720460:UYY720461 VIU720460:VIU720461 VSQ720460:VSQ720461 WCM720460:WCM720461 WMI720460:WMI720461 WWE720460:WWE720461 WCM917068:WCM917069 JS785996:JS785997 TO785996:TO785997 ADK785996:ADK785997 ANG785996:ANG785997 AXC785996:AXC785997 BGY785996:BGY785997 BQU785996:BQU785997 CAQ785996:CAQ785997 CKM785996:CKM785997 CUI785996:CUI785997 DEE785996:DEE785997 DOA785996:DOA785997 DXW785996:DXW785997 EHS785996:EHS785997 ERO785996:ERO785997 FBK785996:FBK785997 FLG785996:FLG785997 FVC785996:FVC785997 GEY785996:GEY785997 GOU785996:GOU785997 GYQ785996:GYQ785997 HIM785996:HIM785997 HSI785996:HSI785997 ICE785996:ICE785997 IMA785996:IMA785997 IVW785996:IVW785997 JFS785996:JFS785997 JPO785996:JPO785997 JZK785996:JZK785997 KJG785996:KJG785997 KTC785996:KTC785997 LCY785996:LCY785997 LMU785996:LMU785997 LWQ785996:LWQ785997 MGM785996:MGM785997 MQI785996:MQI785997 NAE785996:NAE785997 NKA785996:NKA785997 NTW785996:NTW785997 ODS785996:ODS785997 ONO785996:ONO785997 OXK785996:OXK785997 PHG785996:PHG785997 PRC785996:PRC785997 QAY785996:QAY785997 QKU785996:QKU785997 QUQ785996:QUQ785997 REM785996:REM785997 ROI785996:ROI785997 RYE785996:RYE785997 SIA785996:SIA785997 SRW785996:SRW785997 TBS785996:TBS785997 TLO785996:TLO785997 TVK785996:TVK785997 UFG785996:UFG785997 UPC785996:UPC785997 UYY785996:UYY785997 VIU785996:VIU785997 VSQ785996:VSQ785997 WCM785996:WCM785997 WMI785996:WMI785997 WWE785996:WWE785997 WMI917068:WMI917069 JS851532:JS851533 TO851532:TO851533 ADK851532:ADK851533 ANG851532:ANG851533 AXC851532:AXC851533 BGY851532:BGY851533 BQU851532:BQU851533 CAQ851532:CAQ851533 CKM851532:CKM851533 CUI851532:CUI851533 DEE851532:DEE851533 DOA851532:DOA851533 DXW851532:DXW851533 EHS851532:EHS851533 ERO851532:ERO851533 FBK851532:FBK851533 FLG851532:FLG851533 FVC851532:FVC851533 GEY851532:GEY851533 GOU851532:GOU851533 GYQ851532:GYQ851533 HIM851532:HIM851533 HSI851532:HSI851533 ICE851532:ICE851533 IMA851532:IMA851533 IVW851532:IVW851533 JFS851532:JFS851533 JPO851532:JPO851533 JZK851532:JZK851533 KJG851532:KJG851533 KTC851532:KTC851533 LCY851532:LCY851533 LMU851532:LMU851533 LWQ851532:LWQ851533 MGM851532:MGM851533 MQI851532:MQI851533 NAE851532:NAE851533 NKA851532:NKA851533 NTW851532:NTW851533 ODS851532:ODS851533 ONO851532:ONO851533 OXK851532:OXK851533 PHG851532:PHG851533 PRC851532:PRC851533 QAY851532:QAY851533 QKU851532:QKU851533 QUQ851532:QUQ851533 REM851532:REM851533 ROI851532:ROI851533 RYE851532:RYE851533 SIA851532:SIA851533 SRW851532:SRW851533 TBS851532:TBS851533 TLO851532:TLO851533 TVK851532:TVK851533 UFG851532:UFG851533 UPC851532:UPC851533 UYY851532:UYY851533 VIU851532:VIU851533 VSQ851532:VSQ851533 WCM851532:WCM851533 WMI851532:WMI851533 WWE851532:WWE851533 WWE917068:WWE917069 JS917068:JS917069 TO917068:TO917069 ADK917068:ADK917069 ANG917068:ANG917069 AXC917068:AXC917069 BGY917068:BGY917069 BQU917068:BQU917069 CAQ917068:CAQ917069 CKM917068:CKM917069 CUI917068:CUI917069 DEE917068:DEE917069 DOA917068:DOA917069 DXW917068:DXW917069 EHS917068:EHS917069 ERO917068:ERO917069 FBK917068:FBK917069 FLG917068:FLG917069 FVC917068:FVC917069 GEY917068:GEY917069 GOU917068:GOU917069 GYQ917068:GYQ917069 HIM917068:HIM917069 HSI917068:HSI917069 ICE917068:ICE917069 IMA917068:IMA917069 IVW917068:IVW917069 JFS917068:JFS917069 JPO917068:JPO917069 JZK917068:JZK917069 KJG917068:KJG917069 KTC917068:KTC917069 LCY917068:LCY917069 LMU917068:LMU917069 LWQ917068:LWQ917069 MGM917068:MGM917069 MQI917068:MQI917069 NAE917068:NAE917069 NKA917068:NKA917069 NTW917068:NTW917069 ODS917068:ODS917069 ONO917068:ONO917069 OXK917068:OXK917069 PHG917068:PHG917069 PRC917068:PRC917069 QAY917068:QAY917069 QKU917068:QKU917069 QUQ917068:QUQ917069 REM917068:REM917069 W982604:W982605 W65100:W65101 W130636:W130637 W196172:W196173 W261708:W261709 W327244:W327245 W392780:W392781 W458316:W458317 W523852:W523853 W589388:W589389 W654924:W654925 W720460:W720461 W785996:W785997 W851532:W851533 W917068:W917069"/>
    <dataValidation allowBlank="1" showInputMessage="1" showErrorMessage="1" promptTitle="Discontinued Flag" prompt="Enter 'Yes' only when the item has been discontinued and stock will not be replenished in the future.  If 'No' you can leave blank." sqref="N785996:N785997 JJ982604:JJ982605 TF982604:TF982605 ADB982604:ADB982605 AMX982604:AMX982605 AWT982604:AWT982605 BGP982604:BGP982605 BQL982604:BQL982605 CAH982604:CAH982605 CKD982604:CKD982605 CTZ982604:CTZ982605 DDV982604:DDV982605 DNR982604:DNR982605 DXN982604:DXN982605 EHJ982604:EHJ982605 ERF982604:ERF982605 FBB982604:FBB982605 FKX982604:FKX982605 FUT982604:FUT982605 GEP982604:GEP982605 GOL982604:GOL982605 GYH982604:GYH982605 HID982604:HID982605 HRZ982604:HRZ982605 IBV982604:IBV982605 ILR982604:ILR982605 IVN982604:IVN982605 JFJ982604:JFJ982605 JPF982604:JPF982605 JZB982604:JZB982605 KIX982604:KIX982605 KST982604:KST982605 LCP982604:LCP982605 LML982604:LML982605 LWH982604:LWH982605 MGD982604:MGD982605 MPZ982604:MPZ982605 MZV982604:MZV982605 NJR982604:NJR982605 NTN982604:NTN982605 ODJ982604:ODJ982605 ONF982604:ONF982605 OXB982604:OXB982605 PGX982604:PGX982605 PQT982604:PQT982605 QAP982604:QAP982605 QKL982604:QKL982605 QUH982604:QUH982605 RED982604:RED982605 RNZ982604:RNZ982605 RXV982604:RXV982605 SHR982604:SHR982605 SRN982604:SRN982605 TBJ982604:TBJ982605 TLF982604:TLF982605 TVB982604:TVB982605 UEX982604:UEX982605 UOT982604:UOT982605 UYP982604:UYP982605 VIL982604:VIL982605 VSH982604:VSH982605 WCD982604:WCD982605 WLZ982604:WLZ982605 WVV982604:WVV982605 N851532:N851533 JJ65100:JJ65101 TF65100:TF65101 ADB65100:ADB65101 AMX65100:AMX65101 AWT65100:AWT65101 BGP65100:BGP65101 BQL65100:BQL65101 CAH65100:CAH65101 CKD65100:CKD65101 CTZ65100:CTZ65101 DDV65100:DDV65101 DNR65100:DNR65101 DXN65100:DXN65101 EHJ65100:EHJ65101 ERF65100:ERF65101 FBB65100:FBB65101 FKX65100:FKX65101 FUT65100:FUT65101 GEP65100:GEP65101 GOL65100:GOL65101 GYH65100:GYH65101 HID65100:HID65101 HRZ65100:HRZ65101 IBV65100:IBV65101 ILR65100:ILR65101 IVN65100:IVN65101 JFJ65100:JFJ65101 JPF65100:JPF65101 JZB65100:JZB65101 KIX65100:KIX65101 KST65100:KST65101 LCP65100:LCP65101 LML65100:LML65101 LWH65100:LWH65101 MGD65100:MGD65101 MPZ65100:MPZ65101 MZV65100:MZV65101 NJR65100:NJR65101 NTN65100:NTN65101 ODJ65100:ODJ65101 ONF65100:ONF65101 OXB65100:OXB65101 PGX65100:PGX65101 PQT65100:PQT65101 QAP65100:QAP65101 QKL65100:QKL65101 QUH65100:QUH65101 RED65100:RED65101 RNZ65100:RNZ65101 RXV65100:RXV65101 SHR65100:SHR65101 SRN65100:SRN65101 TBJ65100:TBJ65101 TLF65100:TLF65101 TVB65100:TVB65101 UEX65100:UEX65101 UOT65100:UOT65101 UYP65100:UYP65101 VIL65100:VIL65101 VSH65100:VSH65101 WCD65100:WCD65101 WLZ65100:WLZ65101 WVV65100:WVV65101 N917068:N917069 JJ130636:JJ130637 TF130636:TF130637 ADB130636:ADB130637 AMX130636:AMX130637 AWT130636:AWT130637 BGP130636:BGP130637 BQL130636:BQL130637 CAH130636:CAH130637 CKD130636:CKD130637 CTZ130636:CTZ130637 DDV130636:DDV130637 DNR130636:DNR130637 DXN130636:DXN130637 EHJ130636:EHJ130637 ERF130636:ERF130637 FBB130636:FBB130637 FKX130636:FKX130637 FUT130636:FUT130637 GEP130636:GEP130637 GOL130636:GOL130637 GYH130636:GYH130637 HID130636:HID130637 HRZ130636:HRZ130637 IBV130636:IBV130637 ILR130636:ILR130637 IVN130636:IVN130637 JFJ130636:JFJ130637 JPF130636:JPF130637 JZB130636:JZB130637 KIX130636:KIX130637 KST130636:KST130637 LCP130636:LCP130637 LML130636:LML130637 LWH130636:LWH130637 MGD130636:MGD130637 MPZ130636:MPZ130637 MZV130636:MZV130637 NJR130636:NJR130637 NTN130636:NTN130637 ODJ130636:ODJ130637 ONF130636:ONF130637 OXB130636:OXB130637 PGX130636:PGX130637 PQT130636:PQT130637 QAP130636:QAP130637 QKL130636:QKL130637 QUH130636:QUH130637 RED130636:RED130637 RNZ130636:RNZ130637 RXV130636:RXV130637 SHR130636:SHR130637 SRN130636:SRN130637 TBJ130636:TBJ130637 TLF130636:TLF130637 TVB130636:TVB130637 UEX130636:UEX130637 UOT130636:UOT130637 UYP130636:UYP130637 VIL130636:VIL130637 VSH130636:VSH130637 WCD130636:WCD130637 WLZ130636:WLZ130637 WVV130636:WVV130637 N982604:N982605 JJ196172:JJ196173 TF196172:TF196173 ADB196172:ADB196173 AMX196172:AMX196173 AWT196172:AWT196173 BGP196172:BGP196173 BQL196172:BQL196173 CAH196172:CAH196173 CKD196172:CKD196173 CTZ196172:CTZ196173 DDV196172:DDV196173 DNR196172:DNR196173 DXN196172:DXN196173 EHJ196172:EHJ196173 ERF196172:ERF196173 FBB196172:FBB196173 FKX196172:FKX196173 FUT196172:FUT196173 GEP196172:GEP196173 GOL196172:GOL196173 GYH196172:GYH196173 HID196172:HID196173 HRZ196172:HRZ196173 IBV196172:IBV196173 ILR196172:ILR196173 IVN196172:IVN196173 JFJ196172:JFJ196173 JPF196172:JPF196173 JZB196172:JZB196173 KIX196172:KIX196173 KST196172:KST196173 LCP196172:LCP196173 LML196172:LML196173 LWH196172:LWH196173 MGD196172:MGD196173 MPZ196172:MPZ196173 MZV196172:MZV196173 NJR196172:NJR196173 NTN196172:NTN196173 ODJ196172:ODJ196173 ONF196172:ONF196173 OXB196172:OXB196173 PGX196172:PGX196173 PQT196172:PQT196173 QAP196172:QAP196173 QKL196172:QKL196173 QUH196172:QUH196173 RED196172:RED196173 RNZ196172:RNZ196173 RXV196172:RXV196173 SHR196172:SHR196173 SRN196172:SRN196173 TBJ196172:TBJ196173 TLF196172:TLF196173 TVB196172:TVB196173 UEX196172:UEX196173 UOT196172:UOT196173 UYP196172:UYP196173 VIL196172:VIL196173 VSH196172:VSH196173 WCD196172:WCD196173 WLZ196172:WLZ196173 WVV196172:WVV196173 N65100:N65101 JJ261708:JJ261709 TF261708:TF261709 ADB261708:ADB261709 AMX261708:AMX261709 AWT261708:AWT261709 BGP261708:BGP261709 BQL261708:BQL261709 CAH261708:CAH261709 CKD261708:CKD261709 CTZ261708:CTZ261709 DDV261708:DDV261709 DNR261708:DNR261709 DXN261708:DXN261709 EHJ261708:EHJ261709 ERF261708:ERF261709 FBB261708:FBB261709 FKX261708:FKX261709 FUT261708:FUT261709 GEP261708:GEP261709 GOL261708:GOL261709 GYH261708:GYH261709 HID261708:HID261709 HRZ261708:HRZ261709 IBV261708:IBV261709 ILR261708:ILR261709 IVN261708:IVN261709 JFJ261708:JFJ261709 JPF261708:JPF261709 JZB261708:JZB261709 KIX261708:KIX261709 KST261708:KST261709 LCP261708:LCP261709 LML261708:LML261709 LWH261708:LWH261709 MGD261708:MGD261709 MPZ261708:MPZ261709 MZV261708:MZV261709 NJR261708:NJR261709 NTN261708:NTN261709 ODJ261708:ODJ261709 ONF261708:ONF261709 OXB261708:OXB261709 PGX261708:PGX261709 PQT261708:PQT261709 QAP261708:QAP261709 QKL261708:QKL261709 QUH261708:QUH261709 RED261708:RED261709 RNZ261708:RNZ261709 RXV261708:RXV261709 SHR261708:SHR261709 SRN261708:SRN261709 TBJ261708:TBJ261709 TLF261708:TLF261709 TVB261708:TVB261709 UEX261708:UEX261709 UOT261708:UOT261709 UYP261708:UYP261709 VIL261708:VIL261709 VSH261708:VSH261709 WCD261708:WCD261709 WLZ261708:WLZ261709 WVV261708:WVV261709 N130636:N130637 JJ327244:JJ327245 TF327244:TF327245 ADB327244:ADB327245 AMX327244:AMX327245 AWT327244:AWT327245 BGP327244:BGP327245 BQL327244:BQL327245 CAH327244:CAH327245 CKD327244:CKD327245 CTZ327244:CTZ327245 DDV327244:DDV327245 DNR327244:DNR327245 DXN327244:DXN327245 EHJ327244:EHJ327245 ERF327244:ERF327245 FBB327244:FBB327245 FKX327244:FKX327245 FUT327244:FUT327245 GEP327244:GEP327245 GOL327244:GOL327245 GYH327244:GYH327245 HID327244:HID327245 HRZ327244:HRZ327245 IBV327244:IBV327245 ILR327244:ILR327245 IVN327244:IVN327245 JFJ327244:JFJ327245 JPF327244:JPF327245 JZB327244:JZB327245 KIX327244:KIX327245 KST327244:KST327245 LCP327244:LCP327245 LML327244:LML327245 LWH327244:LWH327245 MGD327244:MGD327245 MPZ327244:MPZ327245 MZV327244:MZV327245 NJR327244:NJR327245 NTN327244:NTN327245 ODJ327244:ODJ327245 ONF327244:ONF327245 OXB327244:OXB327245 PGX327244:PGX327245 PQT327244:PQT327245 QAP327244:QAP327245 QKL327244:QKL327245 QUH327244:QUH327245 RED327244:RED327245 RNZ327244:RNZ327245 RXV327244:RXV327245 SHR327244:SHR327245 SRN327244:SRN327245 TBJ327244:TBJ327245 TLF327244:TLF327245 TVB327244:TVB327245 UEX327244:UEX327245 UOT327244:UOT327245 UYP327244:UYP327245 VIL327244:VIL327245 VSH327244:VSH327245 WCD327244:WCD327245 WLZ327244:WLZ327245 WVV327244:WVV327245 N196172:N196173 JJ392780:JJ392781 TF392780:TF392781 ADB392780:ADB392781 AMX392780:AMX392781 AWT392780:AWT392781 BGP392780:BGP392781 BQL392780:BQL392781 CAH392780:CAH392781 CKD392780:CKD392781 CTZ392780:CTZ392781 DDV392780:DDV392781 DNR392780:DNR392781 DXN392780:DXN392781 EHJ392780:EHJ392781 ERF392780:ERF392781 FBB392780:FBB392781 FKX392780:FKX392781 FUT392780:FUT392781 GEP392780:GEP392781 GOL392780:GOL392781 GYH392780:GYH392781 HID392780:HID392781 HRZ392780:HRZ392781 IBV392780:IBV392781 ILR392780:ILR392781 IVN392780:IVN392781 JFJ392780:JFJ392781 JPF392780:JPF392781 JZB392780:JZB392781 KIX392780:KIX392781 KST392780:KST392781 LCP392780:LCP392781 LML392780:LML392781 LWH392780:LWH392781 MGD392780:MGD392781 MPZ392780:MPZ392781 MZV392780:MZV392781 NJR392780:NJR392781 NTN392780:NTN392781 ODJ392780:ODJ392781 ONF392780:ONF392781 OXB392780:OXB392781 PGX392780:PGX392781 PQT392780:PQT392781 QAP392780:QAP392781 QKL392780:QKL392781 QUH392780:QUH392781 RED392780:RED392781 RNZ392780:RNZ392781 RXV392780:RXV392781 SHR392780:SHR392781 SRN392780:SRN392781 TBJ392780:TBJ392781 TLF392780:TLF392781 TVB392780:TVB392781 UEX392780:UEX392781 UOT392780:UOT392781 UYP392780:UYP392781 VIL392780:VIL392781 VSH392780:VSH392781 WCD392780:WCD392781 WLZ392780:WLZ392781 WVV392780:WVV392781 N261708:N261709 JJ458316:JJ458317 TF458316:TF458317 ADB458316:ADB458317 AMX458316:AMX458317 AWT458316:AWT458317 BGP458316:BGP458317 BQL458316:BQL458317 CAH458316:CAH458317 CKD458316:CKD458317 CTZ458316:CTZ458317 DDV458316:DDV458317 DNR458316:DNR458317 DXN458316:DXN458317 EHJ458316:EHJ458317 ERF458316:ERF458317 FBB458316:FBB458317 FKX458316:FKX458317 FUT458316:FUT458317 GEP458316:GEP458317 GOL458316:GOL458317 GYH458316:GYH458317 HID458316:HID458317 HRZ458316:HRZ458317 IBV458316:IBV458317 ILR458316:ILR458317 IVN458316:IVN458317 JFJ458316:JFJ458317 JPF458316:JPF458317 JZB458316:JZB458317 KIX458316:KIX458317 KST458316:KST458317 LCP458316:LCP458317 LML458316:LML458317 LWH458316:LWH458317 MGD458316:MGD458317 MPZ458316:MPZ458317 MZV458316:MZV458317 NJR458316:NJR458317 NTN458316:NTN458317 ODJ458316:ODJ458317 ONF458316:ONF458317 OXB458316:OXB458317 PGX458316:PGX458317 PQT458316:PQT458317 QAP458316:QAP458317 QKL458316:QKL458317 QUH458316:QUH458317 RED458316:RED458317 RNZ458316:RNZ458317 RXV458316:RXV458317 SHR458316:SHR458317 SRN458316:SRN458317 TBJ458316:TBJ458317 TLF458316:TLF458317 TVB458316:TVB458317 UEX458316:UEX458317 UOT458316:UOT458317 UYP458316:UYP458317 VIL458316:VIL458317 VSH458316:VSH458317 WCD458316:WCD458317 WLZ458316:WLZ458317 WVV458316:WVV458317 N327244:N327245 JJ523852:JJ523853 TF523852:TF523853 ADB523852:ADB523853 AMX523852:AMX523853 AWT523852:AWT523853 BGP523852:BGP523853 BQL523852:BQL523853 CAH523852:CAH523853 CKD523852:CKD523853 CTZ523852:CTZ523853 DDV523852:DDV523853 DNR523852:DNR523853 DXN523852:DXN523853 EHJ523852:EHJ523853 ERF523852:ERF523853 FBB523852:FBB523853 FKX523852:FKX523853 FUT523852:FUT523853 GEP523852:GEP523853 GOL523852:GOL523853 GYH523852:GYH523853 HID523852:HID523853 HRZ523852:HRZ523853 IBV523852:IBV523853 ILR523852:ILR523853 IVN523852:IVN523853 JFJ523852:JFJ523853 JPF523852:JPF523853 JZB523852:JZB523853 KIX523852:KIX523853 KST523852:KST523853 LCP523852:LCP523853 LML523852:LML523853 LWH523852:LWH523853 MGD523852:MGD523853 MPZ523852:MPZ523853 MZV523852:MZV523853 NJR523852:NJR523853 NTN523852:NTN523853 ODJ523852:ODJ523853 ONF523852:ONF523853 OXB523852:OXB523853 PGX523852:PGX523853 PQT523852:PQT523853 QAP523852:QAP523853 QKL523852:QKL523853 QUH523852:QUH523853 RED523852:RED523853 RNZ523852:RNZ523853 RXV523852:RXV523853 SHR523852:SHR523853 SRN523852:SRN523853 TBJ523852:TBJ523853 TLF523852:TLF523853 TVB523852:TVB523853 UEX523852:UEX523853 UOT523852:UOT523853 UYP523852:UYP523853 VIL523852:VIL523853 VSH523852:VSH523853 WCD523852:WCD523853 WLZ523852:WLZ523853 WVV523852:WVV523853 N392780:N392781 JJ589388:JJ589389 TF589388:TF589389 ADB589388:ADB589389 AMX589388:AMX589389 AWT589388:AWT589389 BGP589388:BGP589389 BQL589388:BQL589389 CAH589388:CAH589389 CKD589388:CKD589389 CTZ589388:CTZ589389 DDV589388:DDV589389 DNR589388:DNR589389 DXN589388:DXN589389 EHJ589388:EHJ589389 ERF589388:ERF589389 FBB589388:FBB589389 FKX589388:FKX589389 FUT589388:FUT589389 GEP589388:GEP589389 GOL589388:GOL589389 GYH589388:GYH589389 HID589388:HID589389 HRZ589388:HRZ589389 IBV589388:IBV589389 ILR589388:ILR589389 IVN589388:IVN589389 JFJ589388:JFJ589389 JPF589388:JPF589389 JZB589388:JZB589389 KIX589388:KIX589389 KST589388:KST589389 LCP589388:LCP589389 LML589388:LML589389 LWH589388:LWH589389 MGD589388:MGD589389 MPZ589388:MPZ589389 MZV589388:MZV589389 NJR589388:NJR589389 NTN589388:NTN589389 ODJ589388:ODJ589389 ONF589388:ONF589389 OXB589388:OXB589389 PGX589388:PGX589389 PQT589388:PQT589389 QAP589388:QAP589389 QKL589388:QKL589389 QUH589388:QUH589389 RED589388:RED589389 RNZ589388:RNZ589389 RXV589388:RXV589389 SHR589388:SHR589389 SRN589388:SRN589389 TBJ589388:TBJ589389 TLF589388:TLF589389 TVB589388:TVB589389 UEX589388:UEX589389 UOT589388:UOT589389 UYP589388:UYP589389 VIL589388:VIL589389 VSH589388:VSH589389 WCD589388:WCD589389 WLZ589388:WLZ589389 WVV589388:WVV589389 N458316:N458317 JJ654924:JJ654925 TF654924:TF654925 ADB654924:ADB654925 AMX654924:AMX654925 AWT654924:AWT654925 BGP654924:BGP654925 BQL654924:BQL654925 CAH654924:CAH654925 CKD654924:CKD654925 CTZ654924:CTZ654925 DDV654924:DDV654925 DNR654924:DNR654925 DXN654924:DXN654925 EHJ654924:EHJ654925 ERF654924:ERF654925 FBB654924:FBB654925 FKX654924:FKX654925 FUT654924:FUT654925 GEP654924:GEP654925 GOL654924:GOL654925 GYH654924:GYH654925 HID654924:HID654925 HRZ654924:HRZ654925 IBV654924:IBV654925 ILR654924:ILR654925 IVN654924:IVN654925 JFJ654924:JFJ654925 JPF654924:JPF654925 JZB654924:JZB654925 KIX654924:KIX654925 KST654924:KST654925 LCP654924:LCP654925 LML654924:LML654925 LWH654924:LWH654925 MGD654924:MGD654925 MPZ654924:MPZ654925 MZV654924:MZV654925 NJR654924:NJR654925 NTN654924:NTN654925 ODJ654924:ODJ654925 ONF654924:ONF654925 OXB654924:OXB654925 PGX654924:PGX654925 PQT654924:PQT654925 QAP654924:QAP654925 QKL654924:QKL654925 QUH654924:QUH654925 RED654924:RED654925 RNZ654924:RNZ654925 RXV654924:RXV654925 SHR654924:SHR654925 SRN654924:SRN654925 TBJ654924:TBJ654925 TLF654924:TLF654925 TVB654924:TVB654925 UEX654924:UEX654925 UOT654924:UOT654925 UYP654924:UYP654925 VIL654924:VIL654925 VSH654924:VSH654925 WCD654924:WCD654925 WLZ654924:WLZ654925 WVV654924:WVV654925 N523852:N523853 JJ720460:JJ720461 TF720460:TF720461 ADB720460:ADB720461 AMX720460:AMX720461 AWT720460:AWT720461 BGP720460:BGP720461 BQL720460:BQL720461 CAH720460:CAH720461 CKD720460:CKD720461 CTZ720460:CTZ720461 DDV720460:DDV720461 DNR720460:DNR720461 DXN720460:DXN720461 EHJ720460:EHJ720461 ERF720460:ERF720461 FBB720460:FBB720461 FKX720460:FKX720461 FUT720460:FUT720461 GEP720460:GEP720461 GOL720460:GOL720461 GYH720460:GYH720461 HID720460:HID720461 HRZ720460:HRZ720461 IBV720460:IBV720461 ILR720460:ILR720461 IVN720460:IVN720461 JFJ720460:JFJ720461 JPF720460:JPF720461 JZB720460:JZB720461 KIX720460:KIX720461 KST720460:KST720461 LCP720460:LCP720461 LML720460:LML720461 LWH720460:LWH720461 MGD720460:MGD720461 MPZ720460:MPZ720461 MZV720460:MZV720461 NJR720460:NJR720461 NTN720460:NTN720461 ODJ720460:ODJ720461 ONF720460:ONF720461 OXB720460:OXB720461 PGX720460:PGX720461 PQT720460:PQT720461 QAP720460:QAP720461 QKL720460:QKL720461 QUH720460:QUH720461 RED720460:RED720461 RNZ720460:RNZ720461 RXV720460:RXV720461 SHR720460:SHR720461 SRN720460:SRN720461 TBJ720460:TBJ720461 TLF720460:TLF720461 TVB720460:TVB720461 UEX720460:UEX720461 UOT720460:UOT720461 UYP720460:UYP720461 VIL720460:VIL720461 VSH720460:VSH720461 WCD720460:WCD720461 WLZ720460:WLZ720461 WVV720460:WVV720461 N589388:N589389 JJ785996:JJ785997 TF785996:TF785997 ADB785996:ADB785997 AMX785996:AMX785997 AWT785996:AWT785997 BGP785996:BGP785997 BQL785996:BQL785997 CAH785996:CAH785997 CKD785996:CKD785997 CTZ785996:CTZ785997 DDV785996:DDV785997 DNR785996:DNR785997 DXN785996:DXN785997 EHJ785996:EHJ785997 ERF785996:ERF785997 FBB785996:FBB785997 FKX785996:FKX785997 FUT785996:FUT785997 GEP785996:GEP785997 GOL785996:GOL785997 GYH785996:GYH785997 HID785996:HID785997 HRZ785996:HRZ785997 IBV785996:IBV785997 ILR785996:ILR785997 IVN785996:IVN785997 JFJ785996:JFJ785997 JPF785996:JPF785997 JZB785996:JZB785997 KIX785996:KIX785997 KST785996:KST785997 LCP785996:LCP785997 LML785996:LML785997 LWH785996:LWH785997 MGD785996:MGD785997 MPZ785996:MPZ785997 MZV785996:MZV785997 NJR785996:NJR785997 NTN785996:NTN785997 ODJ785996:ODJ785997 ONF785996:ONF785997 OXB785996:OXB785997 PGX785996:PGX785997 PQT785996:PQT785997 QAP785996:QAP785997 QKL785996:QKL785997 QUH785996:QUH785997 RED785996:RED785997 RNZ785996:RNZ785997 RXV785996:RXV785997 SHR785996:SHR785997 SRN785996:SRN785997 TBJ785996:TBJ785997 TLF785996:TLF785997 TVB785996:TVB785997 UEX785996:UEX785997 UOT785996:UOT785997 UYP785996:UYP785997 VIL785996:VIL785997 VSH785996:VSH785997 WCD785996:WCD785997 WLZ785996:WLZ785997 WVV785996:WVV785997 N654924:N654925 JJ851532:JJ851533 TF851532:TF851533 ADB851532:ADB851533 AMX851532:AMX851533 AWT851532:AWT851533 BGP851532:BGP851533 BQL851532:BQL851533 CAH851532:CAH851533 CKD851532:CKD851533 CTZ851532:CTZ851533 DDV851532:DDV851533 DNR851532:DNR851533 DXN851532:DXN851533 EHJ851532:EHJ851533 ERF851532:ERF851533 FBB851532:FBB851533 FKX851532:FKX851533 FUT851532:FUT851533 GEP851532:GEP851533 GOL851532:GOL851533 GYH851532:GYH851533 HID851532:HID851533 HRZ851532:HRZ851533 IBV851532:IBV851533 ILR851532:ILR851533 IVN851532:IVN851533 JFJ851532:JFJ851533 JPF851532:JPF851533 JZB851532:JZB851533 KIX851532:KIX851533 KST851532:KST851533 LCP851532:LCP851533 LML851532:LML851533 LWH851532:LWH851533 MGD851532:MGD851533 MPZ851532:MPZ851533 MZV851532:MZV851533 NJR851532:NJR851533 NTN851532:NTN851533 ODJ851532:ODJ851533 ONF851532:ONF851533 OXB851532:OXB851533 PGX851532:PGX851533 PQT851532:PQT851533 QAP851532:QAP851533 QKL851532:QKL851533 QUH851532:QUH851533 RED851532:RED851533 RNZ851532:RNZ851533 RXV851532:RXV851533 SHR851532:SHR851533 SRN851532:SRN851533 TBJ851532:TBJ851533 TLF851532:TLF851533 TVB851532:TVB851533 UEX851532:UEX851533 UOT851532:UOT851533 UYP851532:UYP851533 VIL851532:VIL851533 VSH851532:VSH851533 WCD851532:WCD851533 WLZ851532:WLZ851533 WVV851532:WVV851533 N720460:N720461 JJ917068:JJ917069 TF917068:TF917069 ADB917068:ADB917069 AMX917068:AMX917069 AWT917068:AWT917069 BGP917068:BGP917069 BQL917068:BQL917069 CAH917068:CAH917069 CKD917068:CKD917069 CTZ917068:CTZ917069 DDV917068:DDV917069 DNR917068:DNR917069 DXN917068:DXN917069 EHJ917068:EHJ917069 ERF917068:ERF917069 FBB917068:FBB917069 FKX917068:FKX917069 FUT917068:FUT917069 GEP917068:GEP917069 GOL917068:GOL917069 GYH917068:GYH917069 HID917068:HID917069 HRZ917068:HRZ917069 IBV917068:IBV917069 ILR917068:ILR917069 IVN917068:IVN917069 JFJ917068:JFJ917069 JPF917068:JPF917069 JZB917068:JZB917069 KIX917068:KIX917069 KST917068:KST917069 LCP917068:LCP917069 LML917068:LML917069 LWH917068:LWH917069 MGD917068:MGD917069 MPZ917068:MPZ917069 MZV917068:MZV917069 NJR917068:NJR917069 NTN917068:NTN917069 ODJ917068:ODJ917069 ONF917068:ONF917069 OXB917068:OXB917069 PGX917068:PGX917069 PQT917068:PQT917069 QAP917068:QAP917069 QKL917068:QKL917069 QUH917068:QUH917069 RED917068:RED917069 RNZ917068:RNZ917069 RXV917068:RXV917069 SHR917068:SHR917069 SRN917068:SRN917069 TBJ917068:TBJ917069 TLF917068:TLF917069 TVB917068:TVB917069 UEX917068:UEX917069 UOT917068:UOT917069 UYP917068:UYP917069 VIL917068:VIL917069 VSH917068:VSH917069 WCD917068:WCD917069 WLZ917068:WLZ917069 WVV917068:WVV917069 RDQ3:RDQ4 RNM3:RNM4 RXI3:RXI4 SHE3:SHE4 SRA3:SRA4 TAW3:TAW4 TKS3:TKS4 TUO3:TUO4 UEK3:UEK4 UOG3:UOG4 UYC3:UYC4 VHY3:VHY4 VRU3:VRU4 WBQ3:WBQ4 WLM3:WLM4 WVI3:WVI4 IW3:IW4 SS3:SS4 ACO3:ACO4 AMK3:AMK4 AWG3:AWG4 BGC3:BGC4 BPY3:BPY4 BZU3:BZU4 CJQ3:CJQ4 CTM3:CTM4 DDI3:DDI4 DNE3:DNE4 DXA3:DXA4 EGW3:EGW4 EQS3:EQS4 FAO3:FAO4 FKK3:FKK4 FUG3:FUG4 GEC3:GEC4 GNY3:GNY4 GXU3:GXU4 HHQ3:HHQ4 HRM3:HRM4 IBI3:IBI4 ILE3:ILE4 IVA3:IVA4 JEW3:JEW4 JOS3:JOS4 JYO3:JYO4 KIK3:KIK4 KSG3:KSG4 LCC3:LCC4 LLY3:LLY4 LVU3:LVU4 MFQ3:MFQ4 MPM3:MPM4 MZI3:MZI4 NJE3:NJE4 NTA3:NTA4 OCW3:OCW4 OMS3:OMS4 OWO3:OWO4 PGK3:PGK4 PQG3:PQG4 QAC3:QAC4 QJY3:QJY4 QTU3:QTU4 N3:N4"/>
    <dataValidation allowBlank="1" showInputMessage="1" showErrorMessage="1" promptTitle="Unit Price" prompt="Optionally enter Unit Price value.  Must be non-negative" sqref="K785996:K785997 JG982604:JG982605 TC982604:TC982605 ACY982604:ACY982605 AMU982604:AMU982605 AWQ982604:AWQ982605 BGM982604:BGM982605 BQI982604:BQI982605 CAE982604:CAE982605 CKA982604:CKA982605 CTW982604:CTW982605 DDS982604:DDS982605 DNO982604:DNO982605 DXK982604:DXK982605 EHG982604:EHG982605 ERC982604:ERC982605 FAY982604:FAY982605 FKU982604:FKU982605 FUQ982604:FUQ982605 GEM982604:GEM982605 GOI982604:GOI982605 GYE982604:GYE982605 HIA982604:HIA982605 HRW982604:HRW982605 IBS982604:IBS982605 ILO982604:ILO982605 IVK982604:IVK982605 JFG982604:JFG982605 JPC982604:JPC982605 JYY982604:JYY982605 KIU982604:KIU982605 KSQ982604:KSQ982605 LCM982604:LCM982605 LMI982604:LMI982605 LWE982604:LWE982605 MGA982604:MGA982605 MPW982604:MPW982605 MZS982604:MZS982605 NJO982604:NJO982605 NTK982604:NTK982605 ODG982604:ODG982605 ONC982604:ONC982605 OWY982604:OWY982605 PGU982604:PGU982605 PQQ982604:PQQ982605 QAM982604:QAM982605 QKI982604:QKI982605 QUE982604:QUE982605 REA982604:REA982605 RNW982604:RNW982605 RXS982604:RXS982605 SHO982604:SHO982605 SRK982604:SRK982605 TBG982604:TBG982605 TLC982604:TLC982605 TUY982604:TUY982605 UEU982604:UEU982605 UOQ982604:UOQ982605 UYM982604:UYM982605 VII982604:VII982605 VSE982604:VSE982605 WCA982604:WCA982605 WLW982604:WLW982605 WVS982604:WVS982605 K851532:K851533 JG65100:JG65101 TC65100:TC65101 ACY65100:ACY65101 AMU65100:AMU65101 AWQ65100:AWQ65101 BGM65100:BGM65101 BQI65100:BQI65101 CAE65100:CAE65101 CKA65100:CKA65101 CTW65100:CTW65101 DDS65100:DDS65101 DNO65100:DNO65101 DXK65100:DXK65101 EHG65100:EHG65101 ERC65100:ERC65101 FAY65100:FAY65101 FKU65100:FKU65101 FUQ65100:FUQ65101 GEM65100:GEM65101 GOI65100:GOI65101 GYE65100:GYE65101 HIA65100:HIA65101 HRW65100:HRW65101 IBS65100:IBS65101 ILO65100:ILO65101 IVK65100:IVK65101 JFG65100:JFG65101 JPC65100:JPC65101 JYY65100:JYY65101 KIU65100:KIU65101 KSQ65100:KSQ65101 LCM65100:LCM65101 LMI65100:LMI65101 LWE65100:LWE65101 MGA65100:MGA65101 MPW65100:MPW65101 MZS65100:MZS65101 NJO65100:NJO65101 NTK65100:NTK65101 ODG65100:ODG65101 ONC65100:ONC65101 OWY65100:OWY65101 PGU65100:PGU65101 PQQ65100:PQQ65101 QAM65100:QAM65101 QKI65100:QKI65101 QUE65100:QUE65101 REA65100:REA65101 RNW65100:RNW65101 RXS65100:RXS65101 SHO65100:SHO65101 SRK65100:SRK65101 TBG65100:TBG65101 TLC65100:TLC65101 TUY65100:TUY65101 UEU65100:UEU65101 UOQ65100:UOQ65101 UYM65100:UYM65101 VII65100:VII65101 VSE65100:VSE65101 WCA65100:WCA65101 WLW65100:WLW65101 WVS65100:WVS65101 K917068:K917069 JG130636:JG130637 TC130636:TC130637 ACY130636:ACY130637 AMU130636:AMU130637 AWQ130636:AWQ130637 BGM130636:BGM130637 BQI130636:BQI130637 CAE130636:CAE130637 CKA130636:CKA130637 CTW130636:CTW130637 DDS130636:DDS130637 DNO130636:DNO130637 DXK130636:DXK130637 EHG130636:EHG130637 ERC130636:ERC130637 FAY130636:FAY130637 FKU130636:FKU130637 FUQ130636:FUQ130637 GEM130636:GEM130637 GOI130636:GOI130637 GYE130636:GYE130637 HIA130636:HIA130637 HRW130636:HRW130637 IBS130636:IBS130637 ILO130636:ILO130637 IVK130636:IVK130637 JFG130636:JFG130637 JPC130636:JPC130637 JYY130636:JYY130637 KIU130636:KIU130637 KSQ130636:KSQ130637 LCM130636:LCM130637 LMI130636:LMI130637 LWE130636:LWE130637 MGA130636:MGA130637 MPW130636:MPW130637 MZS130636:MZS130637 NJO130636:NJO130637 NTK130636:NTK130637 ODG130636:ODG130637 ONC130636:ONC130637 OWY130636:OWY130637 PGU130636:PGU130637 PQQ130636:PQQ130637 QAM130636:QAM130637 QKI130636:QKI130637 QUE130636:QUE130637 REA130636:REA130637 RNW130636:RNW130637 RXS130636:RXS130637 SHO130636:SHO130637 SRK130636:SRK130637 TBG130636:TBG130637 TLC130636:TLC130637 TUY130636:TUY130637 UEU130636:UEU130637 UOQ130636:UOQ130637 UYM130636:UYM130637 VII130636:VII130637 VSE130636:VSE130637 WCA130636:WCA130637 WLW130636:WLW130637 WVS130636:WVS130637 K982604:K982605 JG196172:JG196173 TC196172:TC196173 ACY196172:ACY196173 AMU196172:AMU196173 AWQ196172:AWQ196173 BGM196172:BGM196173 BQI196172:BQI196173 CAE196172:CAE196173 CKA196172:CKA196173 CTW196172:CTW196173 DDS196172:DDS196173 DNO196172:DNO196173 DXK196172:DXK196173 EHG196172:EHG196173 ERC196172:ERC196173 FAY196172:FAY196173 FKU196172:FKU196173 FUQ196172:FUQ196173 GEM196172:GEM196173 GOI196172:GOI196173 GYE196172:GYE196173 HIA196172:HIA196173 HRW196172:HRW196173 IBS196172:IBS196173 ILO196172:ILO196173 IVK196172:IVK196173 JFG196172:JFG196173 JPC196172:JPC196173 JYY196172:JYY196173 KIU196172:KIU196173 KSQ196172:KSQ196173 LCM196172:LCM196173 LMI196172:LMI196173 LWE196172:LWE196173 MGA196172:MGA196173 MPW196172:MPW196173 MZS196172:MZS196173 NJO196172:NJO196173 NTK196172:NTK196173 ODG196172:ODG196173 ONC196172:ONC196173 OWY196172:OWY196173 PGU196172:PGU196173 PQQ196172:PQQ196173 QAM196172:QAM196173 QKI196172:QKI196173 QUE196172:QUE196173 REA196172:REA196173 RNW196172:RNW196173 RXS196172:RXS196173 SHO196172:SHO196173 SRK196172:SRK196173 TBG196172:TBG196173 TLC196172:TLC196173 TUY196172:TUY196173 UEU196172:UEU196173 UOQ196172:UOQ196173 UYM196172:UYM196173 VII196172:VII196173 VSE196172:VSE196173 WCA196172:WCA196173 WLW196172:WLW196173 WVS196172:WVS196173 K65100:K65101 JG261708:JG261709 TC261708:TC261709 ACY261708:ACY261709 AMU261708:AMU261709 AWQ261708:AWQ261709 BGM261708:BGM261709 BQI261708:BQI261709 CAE261708:CAE261709 CKA261708:CKA261709 CTW261708:CTW261709 DDS261708:DDS261709 DNO261708:DNO261709 DXK261708:DXK261709 EHG261708:EHG261709 ERC261708:ERC261709 FAY261708:FAY261709 FKU261708:FKU261709 FUQ261708:FUQ261709 GEM261708:GEM261709 GOI261708:GOI261709 GYE261708:GYE261709 HIA261708:HIA261709 HRW261708:HRW261709 IBS261708:IBS261709 ILO261708:ILO261709 IVK261708:IVK261709 JFG261708:JFG261709 JPC261708:JPC261709 JYY261708:JYY261709 KIU261708:KIU261709 KSQ261708:KSQ261709 LCM261708:LCM261709 LMI261708:LMI261709 LWE261708:LWE261709 MGA261708:MGA261709 MPW261708:MPW261709 MZS261708:MZS261709 NJO261708:NJO261709 NTK261708:NTK261709 ODG261708:ODG261709 ONC261708:ONC261709 OWY261708:OWY261709 PGU261708:PGU261709 PQQ261708:PQQ261709 QAM261708:QAM261709 QKI261708:QKI261709 QUE261708:QUE261709 REA261708:REA261709 RNW261708:RNW261709 RXS261708:RXS261709 SHO261708:SHO261709 SRK261708:SRK261709 TBG261708:TBG261709 TLC261708:TLC261709 TUY261708:TUY261709 UEU261708:UEU261709 UOQ261708:UOQ261709 UYM261708:UYM261709 VII261708:VII261709 VSE261708:VSE261709 WCA261708:WCA261709 WLW261708:WLW261709 WVS261708:WVS261709 K130636:K130637 JG327244:JG327245 TC327244:TC327245 ACY327244:ACY327245 AMU327244:AMU327245 AWQ327244:AWQ327245 BGM327244:BGM327245 BQI327244:BQI327245 CAE327244:CAE327245 CKA327244:CKA327245 CTW327244:CTW327245 DDS327244:DDS327245 DNO327244:DNO327245 DXK327244:DXK327245 EHG327244:EHG327245 ERC327244:ERC327245 FAY327244:FAY327245 FKU327244:FKU327245 FUQ327244:FUQ327245 GEM327244:GEM327245 GOI327244:GOI327245 GYE327244:GYE327245 HIA327244:HIA327245 HRW327244:HRW327245 IBS327244:IBS327245 ILO327244:ILO327245 IVK327244:IVK327245 JFG327244:JFG327245 JPC327244:JPC327245 JYY327244:JYY327245 KIU327244:KIU327245 KSQ327244:KSQ327245 LCM327244:LCM327245 LMI327244:LMI327245 LWE327244:LWE327245 MGA327244:MGA327245 MPW327244:MPW327245 MZS327244:MZS327245 NJO327244:NJO327245 NTK327244:NTK327245 ODG327244:ODG327245 ONC327244:ONC327245 OWY327244:OWY327245 PGU327244:PGU327245 PQQ327244:PQQ327245 QAM327244:QAM327245 QKI327244:QKI327245 QUE327244:QUE327245 REA327244:REA327245 RNW327244:RNW327245 RXS327244:RXS327245 SHO327244:SHO327245 SRK327244:SRK327245 TBG327244:TBG327245 TLC327244:TLC327245 TUY327244:TUY327245 UEU327244:UEU327245 UOQ327244:UOQ327245 UYM327244:UYM327245 VII327244:VII327245 VSE327244:VSE327245 WCA327244:WCA327245 WLW327244:WLW327245 WVS327244:WVS327245 K196172:K196173 JG392780:JG392781 TC392780:TC392781 ACY392780:ACY392781 AMU392780:AMU392781 AWQ392780:AWQ392781 BGM392780:BGM392781 BQI392780:BQI392781 CAE392780:CAE392781 CKA392780:CKA392781 CTW392780:CTW392781 DDS392780:DDS392781 DNO392780:DNO392781 DXK392780:DXK392781 EHG392780:EHG392781 ERC392780:ERC392781 FAY392780:FAY392781 FKU392780:FKU392781 FUQ392780:FUQ392781 GEM392780:GEM392781 GOI392780:GOI392781 GYE392780:GYE392781 HIA392780:HIA392781 HRW392780:HRW392781 IBS392780:IBS392781 ILO392780:ILO392781 IVK392780:IVK392781 JFG392780:JFG392781 JPC392780:JPC392781 JYY392780:JYY392781 KIU392780:KIU392781 KSQ392780:KSQ392781 LCM392780:LCM392781 LMI392780:LMI392781 LWE392780:LWE392781 MGA392780:MGA392781 MPW392780:MPW392781 MZS392780:MZS392781 NJO392780:NJO392781 NTK392780:NTK392781 ODG392780:ODG392781 ONC392780:ONC392781 OWY392780:OWY392781 PGU392780:PGU392781 PQQ392780:PQQ392781 QAM392780:QAM392781 QKI392780:QKI392781 QUE392780:QUE392781 REA392780:REA392781 RNW392780:RNW392781 RXS392780:RXS392781 SHO392780:SHO392781 SRK392780:SRK392781 TBG392780:TBG392781 TLC392780:TLC392781 TUY392780:TUY392781 UEU392780:UEU392781 UOQ392780:UOQ392781 UYM392780:UYM392781 VII392780:VII392781 VSE392780:VSE392781 WCA392780:WCA392781 WLW392780:WLW392781 WVS392780:WVS392781 K261708:K261709 JG458316:JG458317 TC458316:TC458317 ACY458316:ACY458317 AMU458316:AMU458317 AWQ458316:AWQ458317 BGM458316:BGM458317 BQI458316:BQI458317 CAE458316:CAE458317 CKA458316:CKA458317 CTW458316:CTW458317 DDS458316:DDS458317 DNO458316:DNO458317 DXK458316:DXK458317 EHG458316:EHG458317 ERC458316:ERC458317 FAY458316:FAY458317 FKU458316:FKU458317 FUQ458316:FUQ458317 GEM458316:GEM458317 GOI458316:GOI458317 GYE458316:GYE458317 HIA458316:HIA458317 HRW458316:HRW458317 IBS458316:IBS458317 ILO458316:ILO458317 IVK458316:IVK458317 JFG458316:JFG458317 JPC458316:JPC458317 JYY458316:JYY458317 KIU458316:KIU458317 KSQ458316:KSQ458317 LCM458316:LCM458317 LMI458316:LMI458317 LWE458316:LWE458317 MGA458316:MGA458317 MPW458316:MPW458317 MZS458316:MZS458317 NJO458316:NJO458317 NTK458316:NTK458317 ODG458316:ODG458317 ONC458316:ONC458317 OWY458316:OWY458317 PGU458316:PGU458317 PQQ458316:PQQ458317 QAM458316:QAM458317 QKI458316:QKI458317 QUE458316:QUE458317 REA458316:REA458317 RNW458316:RNW458317 RXS458316:RXS458317 SHO458316:SHO458317 SRK458316:SRK458317 TBG458316:TBG458317 TLC458316:TLC458317 TUY458316:TUY458317 UEU458316:UEU458317 UOQ458316:UOQ458317 UYM458316:UYM458317 VII458316:VII458317 VSE458316:VSE458317 WCA458316:WCA458317 WLW458316:WLW458317 WVS458316:WVS458317 K327244:K327245 JG523852:JG523853 TC523852:TC523853 ACY523852:ACY523853 AMU523852:AMU523853 AWQ523852:AWQ523853 BGM523852:BGM523853 BQI523852:BQI523853 CAE523852:CAE523853 CKA523852:CKA523853 CTW523852:CTW523853 DDS523852:DDS523853 DNO523852:DNO523853 DXK523852:DXK523853 EHG523852:EHG523853 ERC523852:ERC523853 FAY523852:FAY523853 FKU523852:FKU523853 FUQ523852:FUQ523853 GEM523852:GEM523853 GOI523852:GOI523853 GYE523852:GYE523853 HIA523852:HIA523853 HRW523852:HRW523853 IBS523852:IBS523853 ILO523852:ILO523853 IVK523852:IVK523853 JFG523852:JFG523853 JPC523852:JPC523853 JYY523852:JYY523853 KIU523852:KIU523853 KSQ523852:KSQ523853 LCM523852:LCM523853 LMI523852:LMI523853 LWE523852:LWE523853 MGA523852:MGA523853 MPW523852:MPW523853 MZS523852:MZS523853 NJO523852:NJO523853 NTK523852:NTK523853 ODG523852:ODG523853 ONC523852:ONC523853 OWY523852:OWY523853 PGU523852:PGU523853 PQQ523852:PQQ523853 QAM523852:QAM523853 QKI523852:QKI523853 QUE523852:QUE523853 REA523852:REA523853 RNW523852:RNW523853 RXS523852:RXS523853 SHO523852:SHO523853 SRK523852:SRK523853 TBG523852:TBG523853 TLC523852:TLC523853 TUY523852:TUY523853 UEU523852:UEU523853 UOQ523852:UOQ523853 UYM523852:UYM523853 VII523852:VII523853 VSE523852:VSE523853 WCA523852:WCA523853 WLW523852:WLW523853 WVS523852:WVS523853 K392780:K392781 JG589388:JG589389 TC589388:TC589389 ACY589388:ACY589389 AMU589388:AMU589389 AWQ589388:AWQ589389 BGM589388:BGM589389 BQI589388:BQI589389 CAE589388:CAE589389 CKA589388:CKA589389 CTW589388:CTW589389 DDS589388:DDS589389 DNO589388:DNO589389 DXK589388:DXK589389 EHG589388:EHG589389 ERC589388:ERC589389 FAY589388:FAY589389 FKU589388:FKU589389 FUQ589388:FUQ589389 GEM589388:GEM589389 GOI589388:GOI589389 GYE589388:GYE589389 HIA589388:HIA589389 HRW589388:HRW589389 IBS589388:IBS589389 ILO589388:ILO589389 IVK589388:IVK589389 JFG589388:JFG589389 JPC589388:JPC589389 JYY589388:JYY589389 KIU589388:KIU589389 KSQ589388:KSQ589389 LCM589388:LCM589389 LMI589388:LMI589389 LWE589388:LWE589389 MGA589388:MGA589389 MPW589388:MPW589389 MZS589388:MZS589389 NJO589388:NJO589389 NTK589388:NTK589389 ODG589388:ODG589389 ONC589388:ONC589389 OWY589388:OWY589389 PGU589388:PGU589389 PQQ589388:PQQ589389 QAM589388:QAM589389 QKI589388:QKI589389 QUE589388:QUE589389 REA589388:REA589389 RNW589388:RNW589389 RXS589388:RXS589389 SHO589388:SHO589389 SRK589388:SRK589389 TBG589388:TBG589389 TLC589388:TLC589389 TUY589388:TUY589389 UEU589388:UEU589389 UOQ589388:UOQ589389 UYM589388:UYM589389 VII589388:VII589389 VSE589388:VSE589389 WCA589388:WCA589389 WLW589388:WLW589389 WVS589388:WVS589389 K458316:K458317 JG654924:JG654925 TC654924:TC654925 ACY654924:ACY654925 AMU654924:AMU654925 AWQ654924:AWQ654925 BGM654924:BGM654925 BQI654924:BQI654925 CAE654924:CAE654925 CKA654924:CKA654925 CTW654924:CTW654925 DDS654924:DDS654925 DNO654924:DNO654925 DXK654924:DXK654925 EHG654924:EHG654925 ERC654924:ERC654925 FAY654924:FAY654925 FKU654924:FKU654925 FUQ654924:FUQ654925 GEM654924:GEM654925 GOI654924:GOI654925 GYE654924:GYE654925 HIA654924:HIA654925 HRW654924:HRW654925 IBS654924:IBS654925 ILO654924:ILO654925 IVK654924:IVK654925 JFG654924:JFG654925 JPC654924:JPC654925 JYY654924:JYY654925 KIU654924:KIU654925 KSQ654924:KSQ654925 LCM654924:LCM654925 LMI654924:LMI654925 LWE654924:LWE654925 MGA654924:MGA654925 MPW654924:MPW654925 MZS654924:MZS654925 NJO654924:NJO654925 NTK654924:NTK654925 ODG654924:ODG654925 ONC654924:ONC654925 OWY654924:OWY654925 PGU654924:PGU654925 PQQ654924:PQQ654925 QAM654924:QAM654925 QKI654924:QKI654925 QUE654924:QUE654925 REA654924:REA654925 RNW654924:RNW654925 RXS654924:RXS654925 SHO654924:SHO654925 SRK654924:SRK654925 TBG654924:TBG654925 TLC654924:TLC654925 TUY654924:TUY654925 UEU654924:UEU654925 UOQ654924:UOQ654925 UYM654924:UYM654925 VII654924:VII654925 VSE654924:VSE654925 WCA654924:WCA654925 WLW654924:WLW654925 WVS654924:WVS654925 K523852:K523853 JG720460:JG720461 TC720460:TC720461 ACY720460:ACY720461 AMU720460:AMU720461 AWQ720460:AWQ720461 BGM720460:BGM720461 BQI720460:BQI720461 CAE720460:CAE720461 CKA720460:CKA720461 CTW720460:CTW720461 DDS720460:DDS720461 DNO720460:DNO720461 DXK720460:DXK720461 EHG720460:EHG720461 ERC720460:ERC720461 FAY720460:FAY720461 FKU720460:FKU720461 FUQ720460:FUQ720461 GEM720460:GEM720461 GOI720460:GOI720461 GYE720460:GYE720461 HIA720460:HIA720461 HRW720460:HRW720461 IBS720460:IBS720461 ILO720460:ILO720461 IVK720460:IVK720461 JFG720460:JFG720461 JPC720460:JPC720461 JYY720460:JYY720461 KIU720460:KIU720461 KSQ720460:KSQ720461 LCM720460:LCM720461 LMI720460:LMI720461 LWE720460:LWE720461 MGA720460:MGA720461 MPW720460:MPW720461 MZS720460:MZS720461 NJO720460:NJO720461 NTK720460:NTK720461 ODG720460:ODG720461 ONC720460:ONC720461 OWY720460:OWY720461 PGU720460:PGU720461 PQQ720460:PQQ720461 QAM720460:QAM720461 QKI720460:QKI720461 QUE720460:QUE720461 REA720460:REA720461 RNW720460:RNW720461 RXS720460:RXS720461 SHO720460:SHO720461 SRK720460:SRK720461 TBG720460:TBG720461 TLC720460:TLC720461 TUY720460:TUY720461 UEU720460:UEU720461 UOQ720460:UOQ720461 UYM720460:UYM720461 VII720460:VII720461 VSE720460:VSE720461 WCA720460:WCA720461 WLW720460:WLW720461 WVS720460:WVS720461 K589388:K589389 JG785996:JG785997 TC785996:TC785997 ACY785996:ACY785997 AMU785996:AMU785997 AWQ785996:AWQ785997 BGM785996:BGM785997 BQI785996:BQI785997 CAE785996:CAE785997 CKA785996:CKA785997 CTW785996:CTW785997 DDS785996:DDS785997 DNO785996:DNO785997 DXK785996:DXK785997 EHG785996:EHG785997 ERC785996:ERC785997 FAY785996:FAY785997 FKU785996:FKU785997 FUQ785996:FUQ785997 GEM785996:GEM785997 GOI785996:GOI785997 GYE785996:GYE785997 HIA785996:HIA785997 HRW785996:HRW785997 IBS785996:IBS785997 ILO785996:ILO785997 IVK785996:IVK785997 JFG785996:JFG785997 JPC785996:JPC785997 JYY785996:JYY785997 KIU785996:KIU785997 KSQ785996:KSQ785997 LCM785996:LCM785997 LMI785996:LMI785997 LWE785996:LWE785997 MGA785996:MGA785997 MPW785996:MPW785997 MZS785996:MZS785997 NJO785996:NJO785997 NTK785996:NTK785997 ODG785996:ODG785997 ONC785996:ONC785997 OWY785996:OWY785997 PGU785996:PGU785997 PQQ785996:PQQ785997 QAM785996:QAM785997 QKI785996:QKI785997 QUE785996:QUE785997 REA785996:REA785997 RNW785996:RNW785997 RXS785996:RXS785997 SHO785996:SHO785997 SRK785996:SRK785997 TBG785996:TBG785997 TLC785996:TLC785997 TUY785996:TUY785997 UEU785996:UEU785997 UOQ785996:UOQ785997 UYM785996:UYM785997 VII785996:VII785997 VSE785996:VSE785997 WCA785996:WCA785997 WLW785996:WLW785997 WVS785996:WVS785997 K654924:K654925 JG851532:JG851533 TC851532:TC851533 ACY851532:ACY851533 AMU851532:AMU851533 AWQ851532:AWQ851533 BGM851532:BGM851533 BQI851532:BQI851533 CAE851532:CAE851533 CKA851532:CKA851533 CTW851532:CTW851533 DDS851532:DDS851533 DNO851532:DNO851533 DXK851532:DXK851533 EHG851532:EHG851533 ERC851532:ERC851533 FAY851532:FAY851533 FKU851532:FKU851533 FUQ851532:FUQ851533 GEM851532:GEM851533 GOI851532:GOI851533 GYE851532:GYE851533 HIA851532:HIA851533 HRW851532:HRW851533 IBS851532:IBS851533 ILO851532:ILO851533 IVK851532:IVK851533 JFG851532:JFG851533 JPC851532:JPC851533 JYY851532:JYY851533 KIU851532:KIU851533 KSQ851532:KSQ851533 LCM851532:LCM851533 LMI851532:LMI851533 LWE851532:LWE851533 MGA851532:MGA851533 MPW851532:MPW851533 MZS851532:MZS851533 NJO851532:NJO851533 NTK851532:NTK851533 ODG851532:ODG851533 ONC851532:ONC851533 OWY851532:OWY851533 PGU851532:PGU851533 PQQ851532:PQQ851533 QAM851532:QAM851533 QKI851532:QKI851533 QUE851532:QUE851533 REA851532:REA851533 RNW851532:RNW851533 RXS851532:RXS851533 SHO851532:SHO851533 SRK851532:SRK851533 TBG851532:TBG851533 TLC851532:TLC851533 TUY851532:TUY851533 UEU851532:UEU851533 UOQ851532:UOQ851533 UYM851532:UYM851533 VII851532:VII851533 VSE851532:VSE851533 WCA851532:WCA851533 WLW851532:WLW851533 WVS851532:WVS851533 K720460:K720461 JG917068:JG917069 TC917068:TC917069 ACY917068:ACY917069 AMU917068:AMU917069 AWQ917068:AWQ917069 BGM917068:BGM917069 BQI917068:BQI917069 CAE917068:CAE917069 CKA917068:CKA917069 CTW917068:CTW917069 DDS917068:DDS917069 DNO917068:DNO917069 DXK917068:DXK917069 EHG917068:EHG917069 ERC917068:ERC917069 FAY917068:FAY917069 FKU917068:FKU917069 FUQ917068:FUQ917069 GEM917068:GEM917069 GOI917068:GOI917069 GYE917068:GYE917069 HIA917068:HIA917069 HRW917068:HRW917069 IBS917068:IBS917069 ILO917068:ILO917069 IVK917068:IVK917069 JFG917068:JFG917069 JPC917068:JPC917069 JYY917068:JYY917069 KIU917068:KIU917069 KSQ917068:KSQ917069 LCM917068:LCM917069 LMI917068:LMI917069 LWE917068:LWE917069 MGA917068:MGA917069 MPW917068:MPW917069 MZS917068:MZS917069 NJO917068:NJO917069 NTK917068:NTK917069 ODG917068:ODG917069 ONC917068:ONC917069 OWY917068:OWY917069 PGU917068:PGU917069 PQQ917068:PQQ917069 QAM917068:QAM917069 QKI917068:QKI917069 QUE917068:QUE917069 REA917068:REA917069 RNW917068:RNW917069 RXS917068:RXS917069 SHO917068:SHO917069 SRK917068:SRK917069 TBG917068:TBG917069 TLC917068:TLC917069 TUY917068:TUY917069 UEU917068:UEU917069 UOQ917068:UOQ917069 UYM917068:UYM917069 VII917068:VII917069 VSE917068:VSE917069 WCA917068:WCA917069 WLW917068:WLW917069 WVS917068:WVS917069 RDN3:RDN4 RNJ3:RNJ4 RXF3:RXF4 SHB3:SHB4 SQX3:SQX4 TAT3:TAT4 TKP3:TKP4 TUL3:TUL4 UEH3:UEH4 UOD3:UOD4 UXZ3:UXZ4 VHV3:VHV4 VRR3:VRR4 WBN3:WBN4 WLJ3:WLJ4 WVF3:WVF4 IT3:IT4 SP3:SP4 ACL3:ACL4 AMH3:AMH4 AWD3:AWD4 BFZ3:BFZ4 BPV3:BPV4 BZR3:BZR4 CJN3:CJN4 CTJ3:CTJ4 DDF3:DDF4 DNB3:DNB4 DWX3:DWX4 EGT3:EGT4 EQP3:EQP4 FAL3:FAL4 FKH3:FKH4 FUD3:FUD4 GDZ3:GDZ4 GNV3:GNV4 GXR3:GXR4 HHN3:HHN4 HRJ3:HRJ4 IBF3:IBF4 ILB3:ILB4 IUX3:IUX4 JET3:JET4 JOP3:JOP4 JYL3:JYL4 KIH3:KIH4 KSD3:KSD4 LBZ3:LBZ4 LLV3:LLV4 LVR3:LVR4 MFN3:MFN4 MPJ3:MPJ4 MZF3:MZF4 NJB3:NJB4 NSX3:NSX4 OCT3:OCT4 OMP3:OMP4 OWL3:OWL4 PGH3:PGH4 PQD3:PQD4 PZZ3:PZZ4 QJV3:QJV4 QTR3:QTR4 K3:K4"/>
    <dataValidation allowBlank="1" showInputMessage="1" showErrorMessage="1" promptTitle="Unit Cost" prompt="Report the unit cost of the item as agreed to with your retail partner." sqref="J785996:J786222 JF982604:JF982830 TB982604:TB982830 ACX982604:ACX982830 AMT982604:AMT982830 AWP982604:AWP982830 BGL982604:BGL982830 BQH982604:BQH982830 CAD982604:CAD982830 CJZ982604:CJZ982830 CTV982604:CTV982830 DDR982604:DDR982830 DNN982604:DNN982830 DXJ982604:DXJ982830 EHF982604:EHF982830 ERB982604:ERB982830 FAX982604:FAX982830 FKT982604:FKT982830 FUP982604:FUP982830 GEL982604:GEL982830 GOH982604:GOH982830 GYD982604:GYD982830 HHZ982604:HHZ982830 HRV982604:HRV982830 IBR982604:IBR982830 ILN982604:ILN982830 IVJ982604:IVJ982830 JFF982604:JFF982830 JPB982604:JPB982830 JYX982604:JYX982830 KIT982604:KIT982830 KSP982604:KSP982830 LCL982604:LCL982830 LMH982604:LMH982830 LWD982604:LWD982830 MFZ982604:MFZ982830 MPV982604:MPV982830 MZR982604:MZR982830 NJN982604:NJN982830 NTJ982604:NTJ982830 ODF982604:ODF982830 ONB982604:ONB982830 OWX982604:OWX982830 PGT982604:PGT982830 PQP982604:PQP982830 QAL982604:QAL982830 QKH982604:QKH982830 QUD982604:QUD982830 RDZ982604:RDZ982830 RNV982604:RNV982830 RXR982604:RXR982830 SHN982604:SHN982830 SRJ982604:SRJ982830 TBF982604:TBF982830 TLB982604:TLB982830 TUX982604:TUX982830 UET982604:UET982830 UOP982604:UOP982830 UYL982604:UYL982830 VIH982604:VIH982830 VSD982604:VSD982830 WBZ982604:WBZ982830 WLV982604:WLV982830 WVR982604:WVR982830 J851532:J851758 JF65100:JF65326 TB65100:TB65326 ACX65100:ACX65326 AMT65100:AMT65326 AWP65100:AWP65326 BGL65100:BGL65326 BQH65100:BQH65326 CAD65100:CAD65326 CJZ65100:CJZ65326 CTV65100:CTV65326 DDR65100:DDR65326 DNN65100:DNN65326 DXJ65100:DXJ65326 EHF65100:EHF65326 ERB65100:ERB65326 FAX65100:FAX65326 FKT65100:FKT65326 FUP65100:FUP65326 GEL65100:GEL65326 GOH65100:GOH65326 GYD65100:GYD65326 HHZ65100:HHZ65326 HRV65100:HRV65326 IBR65100:IBR65326 ILN65100:ILN65326 IVJ65100:IVJ65326 JFF65100:JFF65326 JPB65100:JPB65326 JYX65100:JYX65326 KIT65100:KIT65326 KSP65100:KSP65326 LCL65100:LCL65326 LMH65100:LMH65326 LWD65100:LWD65326 MFZ65100:MFZ65326 MPV65100:MPV65326 MZR65100:MZR65326 NJN65100:NJN65326 NTJ65100:NTJ65326 ODF65100:ODF65326 ONB65100:ONB65326 OWX65100:OWX65326 PGT65100:PGT65326 PQP65100:PQP65326 QAL65100:QAL65326 QKH65100:QKH65326 QUD65100:QUD65326 RDZ65100:RDZ65326 RNV65100:RNV65326 RXR65100:RXR65326 SHN65100:SHN65326 SRJ65100:SRJ65326 TBF65100:TBF65326 TLB65100:TLB65326 TUX65100:TUX65326 UET65100:UET65326 UOP65100:UOP65326 UYL65100:UYL65326 VIH65100:VIH65326 VSD65100:VSD65326 WBZ65100:WBZ65326 WLV65100:WLV65326 WVR65100:WVR65326 J917068:J917294 JF130636:JF130862 TB130636:TB130862 ACX130636:ACX130862 AMT130636:AMT130862 AWP130636:AWP130862 BGL130636:BGL130862 BQH130636:BQH130862 CAD130636:CAD130862 CJZ130636:CJZ130862 CTV130636:CTV130862 DDR130636:DDR130862 DNN130636:DNN130862 DXJ130636:DXJ130862 EHF130636:EHF130862 ERB130636:ERB130862 FAX130636:FAX130862 FKT130636:FKT130862 FUP130636:FUP130862 GEL130636:GEL130862 GOH130636:GOH130862 GYD130636:GYD130862 HHZ130636:HHZ130862 HRV130636:HRV130862 IBR130636:IBR130862 ILN130636:ILN130862 IVJ130636:IVJ130862 JFF130636:JFF130862 JPB130636:JPB130862 JYX130636:JYX130862 KIT130636:KIT130862 KSP130636:KSP130862 LCL130636:LCL130862 LMH130636:LMH130862 LWD130636:LWD130862 MFZ130636:MFZ130862 MPV130636:MPV130862 MZR130636:MZR130862 NJN130636:NJN130862 NTJ130636:NTJ130862 ODF130636:ODF130862 ONB130636:ONB130862 OWX130636:OWX130862 PGT130636:PGT130862 PQP130636:PQP130862 QAL130636:QAL130862 QKH130636:QKH130862 QUD130636:QUD130862 RDZ130636:RDZ130862 RNV130636:RNV130862 RXR130636:RXR130862 SHN130636:SHN130862 SRJ130636:SRJ130862 TBF130636:TBF130862 TLB130636:TLB130862 TUX130636:TUX130862 UET130636:UET130862 UOP130636:UOP130862 UYL130636:UYL130862 VIH130636:VIH130862 VSD130636:VSD130862 WBZ130636:WBZ130862 WLV130636:WLV130862 WVR130636:WVR130862 J982604:J982830 JF196172:JF196398 TB196172:TB196398 ACX196172:ACX196398 AMT196172:AMT196398 AWP196172:AWP196398 BGL196172:BGL196398 BQH196172:BQH196398 CAD196172:CAD196398 CJZ196172:CJZ196398 CTV196172:CTV196398 DDR196172:DDR196398 DNN196172:DNN196398 DXJ196172:DXJ196398 EHF196172:EHF196398 ERB196172:ERB196398 FAX196172:FAX196398 FKT196172:FKT196398 FUP196172:FUP196398 GEL196172:GEL196398 GOH196172:GOH196398 GYD196172:GYD196398 HHZ196172:HHZ196398 HRV196172:HRV196398 IBR196172:IBR196398 ILN196172:ILN196398 IVJ196172:IVJ196398 JFF196172:JFF196398 JPB196172:JPB196398 JYX196172:JYX196398 KIT196172:KIT196398 KSP196172:KSP196398 LCL196172:LCL196398 LMH196172:LMH196398 LWD196172:LWD196398 MFZ196172:MFZ196398 MPV196172:MPV196398 MZR196172:MZR196398 NJN196172:NJN196398 NTJ196172:NTJ196398 ODF196172:ODF196398 ONB196172:ONB196398 OWX196172:OWX196398 PGT196172:PGT196398 PQP196172:PQP196398 QAL196172:QAL196398 QKH196172:QKH196398 QUD196172:QUD196398 RDZ196172:RDZ196398 RNV196172:RNV196398 RXR196172:RXR196398 SHN196172:SHN196398 SRJ196172:SRJ196398 TBF196172:TBF196398 TLB196172:TLB196398 TUX196172:TUX196398 UET196172:UET196398 UOP196172:UOP196398 UYL196172:UYL196398 VIH196172:VIH196398 VSD196172:VSD196398 WBZ196172:WBZ196398 WLV196172:WLV196398 WVR196172:WVR196398 J65100:J65326 JF261708:JF261934 TB261708:TB261934 ACX261708:ACX261934 AMT261708:AMT261934 AWP261708:AWP261934 BGL261708:BGL261934 BQH261708:BQH261934 CAD261708:CAD261934 CJZ261708:CJZ261934 CTV261708:CTV261934 DDR261708:DDR261934 DNN261708:DNN261934 DXJ261708:DXJ261934 EHF261708:EHF261934 ERB261708:ERB261934 FAX261708:FAX261934 FKT261708:FKT261934 FUP261708:FUP261934 GEL261708:GEL261934 GOH261708:GOH261934 GYD261708:GYD261934 HHZ261708:HHZ261934 HRV261708:HRV261934 IBR261708:IBR261934 ILN261708:ILN261934 IVJ261708:IVJ261934 JFF261708:JFF261934 JPB261708:JPB261934 JYX261708:JYX261934 KIT261708:KIT261934 KSP261708:KSP261934 LCL261708:LCL261934 LMH261708:LMH261934 LWD261708:LWD261934 MFZ261708:MFZ261934 MPV261708:MPV261934 MZR261708:MZR261934 NJN261708:NJN261934 NTJ261708:NTJ261934 ODF261708:ODF261934 ONB261708:ONB261934 OWX261708:OWX261934 PGT261708:PGT261934 PQP261708:PQP261934 QAL261708:QAL261934 QKH261708:QKH261934 QUD261708:QUD261934 RDZ261708:RDZ261934 RNV261708:RNV261934 RXR261708:RXR261934 SHN261708:SHN261934 SRJ261708:SRJ261934 TBF261708:TBF261934 TLB261708:TLB261934 TUX261708:TUX261934 UET261708:UET261934 UOP261708:UOP261934 UYL261708:UYL261934 VIH261708:VIH261934 VSD261708:VSD261934 WBZ261708:WBZ261934 WLV261708:WLV261934 WVR261708:WVR261934 J130636:J130862 JF327244:JF327470 TB327244:TB327470 ACX327244:ACX327470 AMT327244:AMT327470 AWP327244:AWP327470 BGL327244:BGL327470 BQH327244:BQH327470 CAD327244:CAD327470 CJZ327244:CJZ327470 CTV327244:CTV327470 DDR327244:DDR327470 DNN327244:DNN327470 DXJ327244:DXJ327470 EHF327244:EHF327470 ERB327244:ERB327470 FAX327244:FAX327470 FKT327244:FKT327470 FUP327244:FUP327470 GEL327244:GEL327470 GOH327244:GOH327470 GYD327244:GYD327470 HHZ327244:HHZ327470 HRV327244:HRV327470 IBR327244:IBR327470 ILN327244:ILN327470 IVJ327244:IVJ327470 JFF327244:JFF327470 JPB327244:JPB327470 JYX327244:JYX327470 KIT327244:KIT327470 KSP327244:KSP327470 LCL327244:LCL327470 LMH327244:LMH327470 LWD327244:LWD327470 MFZ327244:MFZ327470 MPV327244:MPV327470 MZR327244:MZR327470 NJN327244:NJN327470 NTJ327244:NTJ327470 ODF327244:ODF327470 ONB327244:ONB327470 OWX327244:OWX327470 PGT327244:PGT327470 PQP327244:PQP327470 QAL327244:QAL327470 QKH327244:QKH327470 QUD327244:QUD327470 RDZ327244:RDZ327470 RNV327244:RNV327470 RXR327244:RXR327470 SHN327244:SHN327470 SRJ327244:SRJ327470 TBF327244:TBF327470 TLB327244:TLB327470 TUX327244:TUX327470 UET327244:UET327470 UOP327244:UOP327470 UYL327244:UYL327470 VIH327244:VIH327470 VSD327244:VSD327470 WBZ327244:WBZ327470 WLV327244:WLV327470 WVR327244:WVR327470 J196172:J196398 JF392780:JF393006 TB392780:TB393006 ACX392780:ACX393006 AMT392780:AMT393006 AWP392780:AWP393006 BGL392780:BGL393006 BQH392780:BQH393006 CAD392780:CAD393006 CJZ392780:CJZ393006 CTV392780:CTV393006 DDR392780:DDR393006 DNN392780:DNN393006 DXJ392780:DXJ393006 EHF392780:EHF393006 ERB392780:ERB393006 FAX392780:FAX393006 FKT392780:FKT393006 FUP392780:FUP393006 GEL392780:GEL393006 GOH392780:GOH393006 GYD392780:GYD393006 HHZ392780:HHZ393006 HRV392780:HRV393006 IBR392780:IBR393006 ILN392780:ILN393006 IVJ392780:IVJ393006 JFF392780:JFF393006 JPB392780:JPB393006 JYX392780:JYX393006 KIT392780:KIT393006 KSP392780:KSP393006 LCL392780:LCL393006 LMH392780:LMH393006 LWD392780:LWD393006 MFZ392780:MFZ393006 MPV392780:MPV393006 MZR392780:MZR393006 NJN392780:NJN393006 NTJ392780:NTJ393006 ODF392780:ODF393006 ONB392780:ONB393006 OWX392780:OWX393006 PGT392780:PGT393006 PQP392780:PQP393006 QAL392780:QAL393006 QKH392780:QKH393006 QUD392780:QUD393006 RDZ392780:RDZ393006 RNV392780:RNV393006 RXR392780:RXR393006 SHN392780:SHN393006 SRJ392780:SRJ393006 TBF392780:TBF393006 TLB392780:TLB393006 TUX392780:TUX393006 UET392780:UET393006 UOP392780:UOP393006 UYL392780:UYL393006 VIH392780:VIH393006 VSD392780:VSD393006 WBZ392780:WBZ393006 WLV392780:WLV393006 WVR392780:WVR393006 J261708:J261934 JF458316:JF458542 TB458316:TB458542 ACX458316:ACX458542 AMT458316:AMT458542 AWP458316:AWP458542 BGL458316:BGL458542 BQH458316:BQH458542 CAD458316:CAD458542 CJZ458316:CJZ458542 CTV458316:CTV458542 DDR458316:DDR458542 DNN458316:DNN458542 DXJ458316:DXJ458542 EHF458316:EHF458542 ERB458316:ERB458542 FAX458316:FAX458542 FKT458316:FKT458542 FUP458316:FUP458542 GEL458316:GEL458542 GOH458316:GOH458542 GYD458316:GYD458542 HHZ458316:HHZ458542 HRV458316:HRV458542 IBR458316:IBR458542 ILN458316:ILN458542 IVJ458316:IVJ458542 JFF458316:JFF458542 JPB458316:JPB458542 JYX458316:JYX458542 KIT458316:KIT458542 KSP458316:KSP458542 LCL458316:LCL458542 LMH458316:LMH458542 LWD458316:LWD458542 MFZ458316:MFZ458542 MPV458316:MPV458542 MZR458316:MZR458542 NJN458316:NJN458542 NTJ458316:NTJ458542 ODF458316:ODF458542 ONB458316:ONB458542 OWX458316:OWX458542 PGT458316:PGT458542 PQP458316:PQP458542 QAL458316:QAL458542 QKH458316:QKH458542 QUD458316:QUD458542 RDZ458316:RDZ458542 RNV458316:RNV458542 RXR458316:RXR458542 SHN458316:SHN458542 SRJ458316:SRJ458542 TBF458316:TBF458542 TLB458316:TLB458542 TUX458316:TUX458542 UET458316:UET458542 UOP458316:UOP458542 UYL458316:UYL458542 VIH458316:VIH458542 VSD458316:VSD458542 WBZ458316:WBZ458542 WLV458316:WLV458542 WVR458316:WVR458542 J327244:J327470 JF523852:JF524078 TB523852:TB524078 ACX523852:ACX524078 AMT523852:AMT524078 AWP523852:AWP524078 BGL523852:BGL524078 BQH523852:BQH524078 CAD523852:CAD524078 CJZ523852:CJZ524078 CTV523852:CTV524078 DDR523852:DDR524078 DNN523852:DNN524078 DXJ523852:DXJ524078 EHF523852:EHF524078 ERB523852:ERB524078 FAX523852:FAX524078 FKT523852:FKT524078 FUP523852:FUP524078 GEL523852:GEL524078 GOH523852:GOH524078 GYD523852:GYD524078 HHZ523852:HHZ524078 HRV523852:HRV524078 IBR523852:IBR524078 ILN523852:ILN524078 IVJ523852:IVJ524078 JFF523852:JFF524078 JPB523852:JPB524078 JYX523852:JYX524078 KIT523852:KIT524078 KSP523852:KSP524078 LCL523852:LCL524078 LMH523852:LMH524078 LWD523852:LWD524078 MFZ523852:MFZ524078 MPV523852:MPV524078 MZR523852:MZR524078 NJN523852:NJN524078 NTJ523852:NTJ524078 ODF523852:ODF524078 ONB523852:ONB524078 OWX523852:OWX524078 PGT523852:PGT524078 PQP523852:PQP524078 QAL523852:QAL524078 QKH523852:QKH524078 QUD523852:QUD524078 RDZ523852:RDZ524078 RNV523852:RNV524078 RXR523852:RXR524078 SHN523852:SHN524078 SRJ523852:SRJ524078 TBF523852:TBF524078 TLB523852:TLB524078 TUX523852:TUX524078 UET523852:UET524078 UOP523852:UOP524078 UYL523852:UYL524078 VIH523852:VIH524078 VSD523852:VSD524078 WBZ523852:WBZ524078 WLV523852:WLV524078 WVR523852:WVR524078 J392780:J393006 JF589388:JF589614 TB589388:TB589614 ACX589388:ACX589614 AMT589388:AMT589614 AWP589388:AWP589614 BGL589388:BGL589614 BQH589388:BQH589614 CAD589388:CAD589614 CJZ589388:CJZ589614 CTV589388:CTV589614 DDR589388:DDR589614 DNN589388:DNN589614 DXJ589388:DXJ589614 EHF589388:EHF589614 ERB589388:ERB589614 FAX589388:FAX589614 FKT589388:FKT589614 FUP589388:FUP589614 GEL589388:GEL589614 GOH589388:GOH589614 GYD589388:GYD589614 HHZ589388:HHZ589614 HRV589388:HRV589614 IBR589388:IBR589614 ILN589388:ILN589614 IVJ589388:IVJ589614 JFF589388:JFF589614 JPB589388:JPB589614 JYX589388:JYX589614 KIT589388:KIT589614 KSP589388:KSP589614 LCL589388:LCL589614 LMH589388:LMH589614 LWD589388:LWD589614 MFZ589388:MFZ589614 MPV589388:MPV589614 MZR589388:MZR589614 NJN589388:NJN589614 NTJ589388:NTJ589614 ODF589388:ODF589614 ONB589388:ONB589614 OWX589388:OWX589614 PGT589388:PGT589614 PQP589388:PQP589614 QAL589388:QAL589614 QKH589388:QKH589614 QUD589388:QUD589614 RDZ589388:RDZ589614 RNV589388:RNV589614 RXR589388:RXR589614 SHN589388:SHN589614 SRJ589388:SRJ589614 TBF589388:TBF589614 TLB589388:TLB589614 TUX589388:TUX589614 UET589388:UET589614 UOP589388:UOP589614 UYL589388:UYL589614 VIH589388:VIH589614 VSD589388:VSD589614 WBZ589388:WBZ589614 WLV589388:WLV589614 WVR589388:WVR589614 J458316:J458542 JF654924:JF655150 TB654924:TB655150 ACX654924:ACX655150 AMT654924:AMT655150 AWP654924:AWP655150 BGL654924:BGL655150 BQH654924:BQH655150 CAD654924:CAD655150 CJZ654924:CJZ655150 CTV654924:CTV655150 DDR654924:DDR655150 DNN654924:DNN655150 DXJ654924:DXJ655150 EHF654924:EHF655150 ERB654924:ERB655150 FAX654924:FAX655150 FKT654924:FKT655150 FUP654924:FUP655150 GEL654924:GEL655150 GOH654924:GOH655150 GYD654924:GYD655150 HHZ654924:HHZ655150 HRV654924:HRV655150 IBR654924:IBR655150 ILN654924:ILN655150 IVJ654924:IVJ655150 JFF654924:JFF655150 JPB654924:JPB655150 JYX654924:JYX655150 KIT654924:KIT655150 KSP654924:KSP655150 LCL654924:LCL655150 LMH654924:LMH655150 LWD654924:LWD655150 MFZ654924:MFZ655150 MPV654924:MPV655150 MZR654924:MZR655150 NJN654924:NJN655150 NTJ654924:NTJ655150 ODF654924:ODF655150 ONB654924:ONB655150 OWX654924:OWX655150 PGT654924:PGT655150 PQP654924:PQP655150 QAL654924:QAL655150 QKH654924:QKH655150 QUD654924:QUD655150 RDZ654924:RDZ655150 RNV654924:RNV655150 RXR654924:RXR655150 SHN654924:SHN655150 SRJ654924:SRJ655150 TBF654924:TBF655150 TLB654924:TLB655150 TUX654924:TUX655150 UET654924:UET655150 UOP654924:UOP655150 UYL654924:UYL655150 VIH654924:VIH655150 VSD654924:VSD655150 WBZ654924:WBZ655150 WLV654924:WLV655150 WVR654924:WVR655150 J523852:J524078 JF720460:JF720686 TB720460:TB720686 ACX720460:ACX720686 AMT720460:AMT720686 AWP720460:AWP720686 BGL720460:BGL720686 BQH720460:BQH720686 CAD720460:CAD720686 CJZ720460:CJZ720686 CTV720460:CTV720686 DDR720460:DDR720686 DNN720460:DNN720686 DXJ720460:DXJ720686 EHF720460:EHF720686 ERB720460:ERB720686 FAX720460:FAX720686 FKT720460:FKT720686 FUP720460:FUP720686 GEL720460:GEL720686 GOH720460:GOH720686 GYD720460:GYD720686 HHZ720460:HHZ720686 HRV720460:HRV720686 IBR720460:IBR720686 ILN720460:ILN720686 IVJ720460:IVJ720686 JFF720460:JFF720686 JPB720460:JPB720686 JYX720460:JYX720686 KIT720460:KIT720686 KSP720460:KSP720686 LCL720460:LCL720686 LMH720460:LMH720686 LWD720460:LWD720686 MFZ720460:MFZ720686 MPV720460:MPV720686 MZR720460:MZR720686 NJN720460:NJN720686 NTJ720460:NTJ720686 ODF720460:ODF720686 ONB720460:ONB720686 OWX720460:OWX720686 PGT720460:PGT720686 PQP720460:PQP720686 QAL720460:QAL720686 QKH720460:QKH720686 QUD720460:QUD720686 RDZ720460:RDZ720686 RNV720460:RNV720686 RXR720460:RXR720686 SHN720460:SHN720686 SRJ720460:SRJ720686 TBF720460:TBF720686 TLB720460:TLB720686 TUX720460:TUX720686 UET720460:UET720686 UOP720460:UOP720686 UYL720460:UYL720686 VIH720460:VIH720686 VSD720460:VSD720686 WBZ720460:WBZ720686 WLV720460:WLV720686 WVR720460:WVR720686 J589388:J589614 JF785996:JF786222 TB785996:TB786222 ACX785996:ACX786222 AMT785996:AMT786222 AWP785996:AWP786222 BGL785996:BGL786222 BQH785996:BQH786222 CAD785996:CAD786222 CJZ785996:CJZ786222 CTV785996:CTV786222 DDR785996:DDR786222 DNN785996:DNN786222 DXJ785996:DXJ786222 EHF785996:EHF786222 ERB785996:ERB786222 FAX785996:FAX786222 FKT785996:FKT786222 FUP785996:FUP786222 GEL785996:GEL786222 GOH785996:GOH786222 GYD785996:GYD786222 HHZ785996:HHZ786222 HRV785996:HRV786222 IBR785996:IBR786222 ILN785996:ILN786222 IVJ785996:IVJ786222 JFF785996:JFF786222 JPB785996:JPB786222 JYX785996:JYX786222 KIT785996:KIT786222 KSP785996:KSP786222 LCL785996:LCL786222 LMH785996:LMH786222 LWD785996:LWD786222 MFZ785996:MFZ786222 MPV785996:MPV786222 MZR785996:MZR786222 NJN785996:NJN786222 NTJ785996:NTJ786222 ODF785996:ODF786222 ONB785996:ONB786222 OWX785996:OWX786222 PGT785996:PGT786222 PQP785996:PQP786222 QAL785996:QAL786222 QKH785996:QKH786222 QUD785996:QUD786222 RDZ785996:RDZ786222 RNV785996:RNV786222 RXR785996:RXR786222 SHN785996:SHN786222 SRJ785996:SRJ786222 TBF785996:TBF786222 TLB785996:TLB786222 TUX785996:TUX786222 UET785996:UET786222 UOP785996:UOP786222 UYL785996:UYL786222 VIH785996:VIH786222 VSD785996:VSD786222 WBZ785996:WBZ786222 WLV785996:WLV786222 WVR785996:WVR786222 J654924:J655150 JF851532:JF851758 TB851532:TB851758 ACX851532:ACX851758 AMT851532:AMT851758 AWP851532:AWP851758 BGL851532:BGL851758 BQH851532:BQH851758 CAD851532:CAD851758 CJZ851532:CJZ851758 CTV851532:CTV851758 DDR851532:DDR851758 DNN851532:DNN851758 DXJ851532:DXJ851758 EHF851532:EHF851758 ERB851532:ERB851758 FAX851532:FAX851758 FKT851532:FKT851758 FUP851532:FUP851758 GEL851532:GEL851758 GOH851532:GOH851758 GYD851532:GYD851758 HHZ851532:HHZ851758 HRV851532:HRV851758 IBR851532:IBR851758 ILN851532:ILN851758 IVJ851532:IVJ851758 JFF851532:JFF851758 JPB851532:JPB851758 JYX851532:JYX851758 KIT851532:KIT851758 KSP851532:KSP851758 LCL851532:LCL851758 LMH851532:LMH851758 LWD851532:LWD851758 MFZ851532:MFZ851758 MPV851532:MPV851758 MZR851532:MZR851758 NJN851532:NJN851758 NTJ851532:NTJ851758 ODF851532:ODF851758 ONB851532:ONB851758 OWX851532:OWX851758 PGT851532:PGT851758 PQP851532:PQP851758 QAL851532:QAL851758 QKH851532:QKH851758 QUD851532:QUD851758 RDZ851532:RDZ851758 RNV851532:RNV851758 RXR851532:RXR851758 SHN851532:SHN851758 SRJ851532:SRJ851758 TBF851532:TBF851758 TLB851532:TLB851758 TUX851532:TUX851758 UET851532:UET851758 UOP851532:UOP851758 UYL851532:UYL851758 VIH851532:VIH851758 VSD851532:VSD851758 WBZ851532:WBZ851758 WLV851532:WLV851758 WVR851532:WVR851758 J720460:J720686 JF917068:JF917294 TB917068:TB917294 ACX917068:ACX917294 AMT917068:AMT917294 AWP917068:AWP917294 BGL917068:BGL917294 BQH917068:BQH917294 CAD917068:CAD917294 CJZ917068:CJZ917294 CTV917068:CTV917294 DDR917068:DDR917294 DNN917068:DNN917294 DXJ917068:DXJ917294 EHF917068:EHF917294 ERB917068:ERB917294 FAX917068:FAX917294 FKT917068:FKT917294 FUP917068:FUP917294 GEL917068:GEL917294 GOH917068:GOH917294 GYD917068:GYD917294 HHZ917068:HHZ917294 HRV917068:HRV917294 IBR917068:IBR917294 ILN917068:ILN917294 IVJ917068:IVJ917294 JFF917068:JFF917294 JPB917068:JPB917294 JYX917068:JYX917294 KIT917068:KIT917294 KSP917068:KSP917294 LCL917068:LCL917294 LMH917068:LMH917294 LWD917068:LWD917294 MFZ917068:MFZ917294 MPV917068:MPV917294 MZR917068:MZR917294 NJN917068:NJN917294 NTJ917068:NTJ917294 ODF917068:ODF917294 ONB917068:ONB917294 OWX917068:OWX917294 PGT917068:PGT917294 PQP917068:PQP917294 QAL917068:QAL917294 QKH917068:QKH917294 QUD917068:QUD917294 RDZ917068:RDZ917294 RNV917068:RNV917294 RXR917068:RXR917294 SHN917068:SHN917294 SRJ917068:SRJ917294 TBF917068:TBF917294 TLB917068:TLB917294 TUX917068:TUX917294 UET917068:UET917294 UOP917068:UOP917294 UYL917068:UYL917294 VIH917068:VIH917294 VSD917068:VSD917294 WBZ917068:WBZ917294 WLV917068:WLV917294 WVR917068:WVR917294 J3:J208 QTQ3:QTQ208 QJU3:QJU208 PZY3:PZY208 PQC3:PQC208 PGG3:PGG208 OWK3:OWK208 OMO3:OMO208 OCS3:OCS208 NSW3:NSW208 NJA3:NJA208 MZE3:MZE208 MPI3:MPI208 MFM3:MFM208 LVQ3:LVQ208 LLU3:LLU208 LBY3:LBY208 KSC3:KSC208 KIG3:KIG208 JYK3:JYK208 JOO3:JOO208 JES3:JES208 IUW3:IUW208 ILA3:ILA208 IBE3:IBE208 HRI3:HRI208 HHM3:HHM208 GXQ3:GXQ208 GNU3:GNU208 GDY3:GDY208 FUC3:FUC208 FKG3:FKG208 FAK3:FAK208 EQO3:EQO208 EGS3:EGS208 DWW3:DWW208 DNA3:DNA208 DDE3:DDE208 CTI3:CTI208 CJM3:CJM208 BZQ3:BZQ208 BPU3:BPU208 BFY3:BFY208 AWC3:AWC208 AMG3:AMG208 ACK3:ACK208 SO3:SO208 IS3:IS208 WVE3:WVE208 WLI3:WLI208 WBM3:WBM208 VRQ3:VRQ208 VHU3:VHU208 UXY3:UXY208 UOC3:UOC208 UEG3:UEG208 TUK3:TUK208 TKO3:TKO208 TAS3:TAS208 SQW3:SQW208 SHA3:SHA208 RXE3:RXE208 RNI3:RNI208 RDM3:RDM208"/>
    <dataValidation allowBlank="1" showInputMessage="1" showErrorMessage="1" promptTitle="Product Description" prompt="Enter your product description.  While not always required, it's generally considered best practice to include on all items." sqref="RNU917068:RNU917069 JE982604:JE982605 TA982604:TA982605 ACW982604:ACW982605 AMS982604:AMS982605 AWO982604:AWO982605 BGK982604:BGK982605 BQG982604:BQG982605 CAC982604:CAC982605 CJY982604:CJY982605 CTU982604:CTU982605 DDQ982604:DDQ982605 DNM982604:DNM982605 DXI982604:DXI982605 EHE982604:EHE982605 ERA982604:ERA982605 FAW982604:FAW982605 FKS982604:FKS982605 FUO982604:FUO982605 GEK982604:GEK982605 GOG982604:GOG982605 GYC982604:GYC982605 HHY982604:HHY982605 HRU982604:HRU982605 IBQ982604:IBQ982605 ILM982604:ILM982605 IVI982604:IVI982605 JFE982604:JFE982605 JPA982604:JPA982605 JYW982604:JYW982605 KIS982604:KIS982605 KSO982604:KSO982605 LCK982604:LCK982605 LMG982604:LMG982605 LWC982604:LWC982605 MFY982604:MFY982605 MPU982604:MPU982605 MZQ982604:MZQ982605 NJM982604:NJM982605 NTI982604:NTI982605 ODE982604:ODE982605 ONA982604:ONA982605 OWW982604:OWW982605 PGS982604:PGS982605 PQO982604:PQO982605 QAK982604:QAK982605 QKG982604:QKG982605 QUC982604:QUC982605 RDY982604:RDY982605 RNU982604:RNU982605 RXQ982604:RXQ982605 SHM982604:SHM982605 SRI982604:SRI982605 TBE982604:TBE982605 TLA982604:TLA982605 TUW982604:TUW982605 UES982604:UES982605 UOO982604:UOO982605 UYK982604:UYK982605 VIG982604:VIG982605 VSC982604:VSC982605 WBY982604:WBY982605 WLU982604:WLU982605 WVQ982604:WVQ982605 RXQ917068:RXQ917069 JE65100:JE65101 TA65100:TA65101 ACW65100:ACW65101 AMS65100:AMS65101 AWO65100:AWO65101 BGK65100:BGK65101 BQG65100:BQG65101 CAC65100:CAC65101 CJY65100:CJY65101 CTU65100:CTU65101 DDQ65100:DDQ65101 DNM65100:DNM65101 DXI65100:DXI65101 EHE65100:EHE65101 ERA65100:ERA65101 FAW65100:FAW65101 FKS65100:FKS65101 FUO65100:FUO65101 GEK65100:GEK65101 GOG65100:GOG65101 GYC65100:GYC65101 HHY65100:HHY65101 HRU65100:HRU65101 IBQ65100:IBQ65101 ILM65100:ILM65101 IVI65100:IVI65101 JFE65100:JFE65101 JPA65100:JPA65101 JYW65100:JYW65101 KIS65100:KIS65101 KSO65100:KSO65101 LCK65100:LCK65101 LMG65100:LMG65101 LWC65100:LWC65101 MFY65100:MFY65101 MPU65100:MPU65101 MZQ65100:MZQ65101 NJM65100:NJM65101 NTI65100:NTI65101 ODE65100:ODE65101 ONA65100:ONA65101 OWW65100:OWW65101 PGS65100:PGS65101 PQO65100:PQO65101 QAK65100:QAK65101 QKG65100:QKG65101 QUC65100:QUC65101 RDY65100:RDY65101 RNU65100:RNU65101 RXQ65100:RXQ65101 SHM65100:SHM65101 SRI65100:SRI65101 TBE65100:TBE65101 TLA65100:TLA65101 TUW65100:TUW65101 UES65100:UES65101 UOO65100:UOO65101 UYK65100:UYK65101 VIG65100:VIG65101 VSC65100:VSC65101 WBY65100:WBY65101 WLU65100:WLU65101 WVQ65100:WVQ65101 SHM917068:SHM917069 JE130636:JE130637 TA130636:TA130637 ACW130636:ACW130637 AMS130636:AMS130637 AWO130636:AWO130637 BGK130636:BGK130637 BQG130636:BQG130637 CAC130636:CAC130637 CJY130636:CJY130637 CTU130636:CTU130637 DDQ130636:DDQ130637 DNM130636:DNM130637 DXI130636:DXI130637 EHE130636:EHE130637 ERA130636:ERA130637 FAW130636:FAW130637 FKS130636:FKS130637 FUO130636:FUO130637 GEK130636:GEK130637 GOG130636:GOG130637 GYC130636:GYC130637 HHY130636:HHY130637 HRU130636:HRU130637 IBQ130636:IBQ130637 ILM130636:ILM130637 IVI130636:IVI130637 JFE130636:JFE130637 JPA130636:JPA130637 JYW130636:JYW130637 KIS130636:KIS130637 KSO130636:KSO130637 LCK130636:LCK130637 LMG130636:LMG130637 LWC130636:LWC130637 MFY130636:MFY130637 MPU130636:MPU130637 MZQ130636:MZQ130637 NJM130636:NJM130637 NTI130636:NTI130637 ODE130636:ODE130637 ONA130636:ONA130637 OWW130636:OWW130637 PGS130636:PGS130637 PQO130636:PQO130637 QAK130636:QAK130637 QKG130636:QKG130637 QUC130636:QUC130637 RDY130636:RDY130637 RNU130636:RNU130637 RXQ130636:RXQ130637 SHM130636:SHM130637 SRI130636:SRI130637 TBE130636:TBE130637 TLA130636:TLA130637 TUW130636:TUW130637 UES130636:UES130637 UOO130636:UOO130637 UYK130636:UYK130637 VIG130636:VIG130637 VSC130636:VSC130637 WBY130636:WBY130637 WLU130636:WLU130637 WVQ130636:WVQ130637 SRI917068:SRI917069 JE196172:JE196173 TA196172:TA196173 ACW196172:ACW196173 AMS196172:AMS196173 AWO196172:AWO196173 BGK196172:BGK196173 BQG196172:BQG196173 CAC196172:CAC196173 CJY196172:CJY196173 CTU196172:CTU196173 DDQ196172:DDQ196173 DNM196172:DNM196173 DXI196172:DXI196173 EHE196172:EHE196173 ERA196172:ERA196173 FAW196172:FAW196173 FKS196172:FKS196173 FUO196172:FUO196173 GEK196172:GEK196173 GOG196172:GOG196173 GYC196172:GYC196173 HHY196172:HHY196173 HRU196172:HRU196173 IBQ196172:IBQ196173 ILM196172:ILM196173 IVI196172:IVI196173 JFE196172:JFE196173 JPA196172:JPA196173 JYW196172:JYW196173 KIS196172:KIS196173 KSO196172:KSO196173 LCK196172:LCK196173 LMG196172:LMG196173 LWC196172:LWC196173 MFY196172:MFY196173 MPU196172:MPU196173 MZQ196172:MZQ196173 NJM196172:NJM196173 NTI196172:NTI196173 ODE196172:ODE196173 ONA196172:ONA196173 OWW196172:OWW196173 PGS196172:PGS196173 PQO196172:PQO196173 QAK196172:QAK196173 QKG196172:QKG196173 QUC196172:QUC196173 RDY196172:RDY196173 RNU196172:RNU196173 RXQ196172:RXQ196173 SHM196172:SHM196173 SRI196172:SRI196173 TBE196172:TBE196173 TLA196172:TLA196173 TUW196172:TUW196173 UES196172:UES196173 UOO196172:UOO196173 UYK196172:UYK196173 VIG196172:VIG196173 VSC196172:VSC196173 WBY196172:WBY196173 WLU196172:WLU196173 WVQ196172:WVQ196173 TBE917068:TBE917069 JE261708:JE261709 TA261708:TA261709 ACW261708:ACW261709 AMS261708:AMS261709 AWO261708:AWO261709 BGK261708:BGK261709 BQG261708:BQG261709 CAC261708:CAC261709 CJY261708:CJY261709 CTU261708:CTU261709 DDQ261708:DDQ261709 DNM261708:DNM261709 DXI261708:DXI261709 EHE261708:EHE261709 ERA261708:ERA261709 FAW261708:FAW261709 FKS261708:FKS261709 FUO261708:FUO261709 GEK261708:GEK261709 GOG261708:GOG261709 GYC261708:GYC261709 HHY261708:HHY261709 HRU261708:HRU261709 IBQ261708:IBQ261709 ILM261708:ILM261709 IVI261708:IVI261709 JFE261708:JFE261709 JPA261708:JPA261709 JYW261708:JYW261709 KIS261708:KIS261709 KSO261708:KSO261709 LCK261708:LCK261709 LMG261708:LMG261709 LWC261708:LWC261709 MFY261708:MFY261709 MPU261708:MPU261709 MZQ261708:MZQ261709 NJM261708:NJM261709 NTI261708:NTI261709 ODE261708:ODE261709 ONA261708:ONA261709 OWW261708:OWW261709 PGS261708:PGS261709 PQO261708:PQO261709 QAK261708:QAK261709 QKG261708:QKG261709 QUC261708:QUC261709 RDY261708:RDY261709 RNU261708:RNU261709 RXQ261708:RXQ261709 SHM261708:SHM261709 SRI261708:SRI261709 TBE261708:TBE261709 TLA261708:TLA261709 TUW261708:TUW261709 UES261708:UES261709 UOO261708:UOO261709 UYK261708:UYK261709 VIG261708:VIG261709 VSC261708:VSC261709 WBY261708:WBY261709 WLU261708:WLU261709 WVQ261708:WVQ261709 TLA917068:TLA917069 JE327244:JE327245 TA327244:TA327245 ACW327244:ACW327245 AMS327244:AMS327245 AWO327244:AWO327245 BGK327244:BGK327245 BQG327244:BQG327245 CAC327244:CAC327245 CJY327244:CJY327245 CTU327244:CTU327245 DDQ327244:DDQ327245 DNM327244:DNM327245 DXI327244:DXI327245 EHE327244:EHE327245 ERA327244:ERA327245 FAW327244:FAW327245 FKS327244:FKS327245 FUO327244:FUO327245 GEK327244:GEK327245 GOG327244:GOG327245 GYC327244:GYC327245 HHY327244:HHY327245 HRU327244:HRU327245 IBQ327244:IBQ327245 ILM327244:ILM327245 IVI327244:IVI327245 JFE327244:JFE327245 JPA327244:JPA327245 JYW327244:JYW327245 KIS327244:KIS327245 KSO327244:KSO327245 LCK327244:LCK327245 LMG327244:LMG327245 LWC327244:LWC327245 MFY327244:MFY327245 MPU327244:MPU327245 MZQ327244:MZQ327245 NJM327244:NJM327245 NTI327244:NTI327245 ODE327244:ODE327245 ONA327244:ONA327245 OWW327244:OWW327245 PGS327244:PGS327245 PQO327244:PQO327245 QAK327244:QAK327245 QKG327244:QKG327245 QUC327244:QUC327245 RDY327244:RDY327245 RNU327244:RNU327245 RXQ327244:RXQ327245 SHM327244:SHM327245 SRI327244:SRI327245 TBE327244:TBE327245 TLA327244:TLA327245 TUW327244:TUW327245 UES327244:UES327245 UOO327244:UOO327245 UYK327244:UYK327245 VIG327244:VIG327245 VSC327244:VSC327245 WBY327244:WBY327245 WLU327244:WLU327245 WVQ327244:WVQ327245 TUW917068:TUW917069 JE392780:JE392781 TA392780:TA392781 ACW392780:ACW392781 AMS392780:AMS392781 AWO392780:AWO392781 BGK392780:BGK392781 BQG392780:BQG392781 CAC392780:CAC392781 CJY392780:CJY392781 CTU392780:CTU392781 DDQ392780:DDQ392781 DNM392780:DNM392781 DXI392780:DXI392781 EHE392780:EHE392781 ERA392780:ERA392781 FAW392780:FAW392781 FKS392780:FKS392781 FUO392780:FUO392781 GEK392780:GEK392781 GOG392780:GOG392781 GYC392780:GYC392781 HHY392780:HHY392781 HRU392780:HRU392781 IBQ392780:IBQ392781 ILM392780:ILM392781 IVI392780:IVI392781 JFE392780:JFE392781 JPA392780:JPA392781 JYW392780:JYW392781 KIS392780:KIS392781 KSO392780:KSO392781 LCK392780:LCK392781 LMG392780:LMG392781 LWC392780:LWC392781 MFY392780:MFY392781 MPU392780:MPU392781 MZQ392780:MZQ392781 NJM392780:NJM392781 NTI392780:NTI392781 ODE392780:ODE392781 ONA392780:ONA392781 OWW392780:OWW392781 PGS392780:PGS392781 PQO392780:PQO392781 QAK392780:QAK392781 QKG392780:QKG392781 QUC392780:QUC392781 RDY392780:RDY392781 RNU392780:RNU392781 RXQ392780:RXQ392781 SHM392780:SHM392781 SRI392780:SRI392781 TBE392780:TBE392781 TLA392780:TLA392781 TUW392780:TUW392781 UES392780:UES392781 UOO392780:UOO392781 UYK392780:UYK392781 VIG392780:VIG392781 VSC392780:VSC392781 WBY392780:WBY392781 WLU392780:WLU392781 WVQ392780:WVQ392781 UES917068:UES917069 JE458316:JE458317 TA458316:TA458317 ACW458316:ACW458317 AMS458316:AMS458317 AWO458316:AWO458317 BGK458316:BGK458317 BQG458316:BQG458317 CAC458316:CAC458317 CJY458316:CJY458317 CTU458316:CTU458317 DDQ458316:DDQ458317 DNM458316:DNM458317 DXI458316:DXI458317 EHE458316:EHE458317 ERA458316:ERA458317 FAW458316:FAW458317 FKS458316:FKS458317 FUO458316:FUO458317 GEK458316:GEK458317 GOG458316:GOG458317 GYC458316:GYC458317 HHY458316:HHY458317 HRU458316:HRU458317 IBQ458316:IBQ458317 ILM458316:ILM458317 IVI458316:IVI458317 JFE458316:JFE458317 JPA458316:JPA458317 JYW458316:JYW458317 KIS458316:KIS458317 KSO458316:KSO458317 LCK458316:LCK458317 LMG458316:LMG458317 LWC458316:LWC458317 MFY458316:MFY458317 MPU458316:MPU458317 MZQ458316:MZQ458317 NJM458316:NJM458317 NTI458316:NTI458317 ODE458316:ODE458317 ONA458316:ONA458317 OWW458316:OWW458317 PGS458316:PGS458317 PQO458316:PQO458317 QAK458316:QAK458317 QKG458316:QKG458317 QUC458316:QUC458317 RDY458316:RDY458317 RNU458316:RNU458317 RXQ458316:RXQ458317 SHM458316:SHM458317 SRI458316:SRI458317 TBE458316:TBE458317 TLA458316:TLA458317 TUW458316:TUW458317 UES458316:UES458317 UOO458316:UOO458317 UYK458316:UYK458317 VIG458316:VIG458317 VSC458316:VSC458317 WBY458316:WBY458317 WLU458316:WLU458317 WVQ458316:WVQ458317 UOO917068:UOO917069 JE523852:JE523853 TA523852:TA523853 ACW523852:ACW523853 AMS523852:AMS523853 AWO523852:AWO523853 BGK523852:BGK523853 BQG523852:BQG523853 CAC523852:CAC523853 CJY523852:CJY523853 CTU523852:CTU523853 DDQ523852:DDQ523853 DNM523852:DNM523853 DXI523852:DXI523853 EHE523852:EHE523853 ERA523852:ERA523853 FAW523852:FAW523853 FKS523852:FKS523853 FUO523852:FUO523853 GEK523852:GEK523853 GOG523852:GOG523853 GYC523852:GYC523853 HHY523852:HHY523853 HRU523852:HRU523853 IBQ523852:IBQ523853 ILM523852:ILM523853 IVI523852:IVI523853 JFE523852:JFE523853 JPA523852:JPA523853 JYW523852:JYW523853 KIS523852:KIS523853 KSO523852:KSO523853 LCK523852:LCK523853 LMG523852:LMG523853 LWC523852:LWC523853 MFY523852:MFY523853 MPU523852:MPU523853 MZQ523852:MZQ523853 NJM523852:NJM523853 NTI523852:NTI523853 ODE523852:ODE523853 ONA523852:ONA523853 OWW523852:OWW523853 PGS523852:PGS523853 PQO523852:PQO523853 QAK523852:QAK523853 QKG523852:QKG523853 QUC523852:QUC523853 RDY523852:RDY523853 RNU523852:RNU523853 RXQ523852:RXQ523853 SHM523852:SHM523853 SRI523852:SRI523853 TBE523852:TBE523853 TLA523852:TLA523853 TUW523852:TUW523853 UES523852:UES523853 UOO523852:UOO523853 UYK523852:UYK523853 VIG523852:VIG523853 VSC523852:VSC523853 WBY523852:WBY523853 WLU523852:WLU523853 WVQ523852:WVQ523853 UYK917068:UYK917069 JE589388:JE589389 TA589388:TA589389 ACW589388:ACW589389 AMS589388:AMS589389 AWO589388:AWO589389 BGK589388:BGK589389 BQG589388:BQG589389 CAC589388:CAC589389 CJY589388:CJY589389 CTU589388:CTU589389 DDQ589388:DDQ589389 DNM589388:DNM589389 DXI589388:DXI589389 EHE589388:EHE589389 ERA589388:ERA589389 FAW589388:FAW589389 FKS589388:FKS589389 FUO589388:FUO589389 GEK589388:GEK589389 GOG589388:GOG589389 GYC589388:GYC589389 HHY589388:HHY589389 HRU589388:HRU589389 IBQ589388:IBQ589389 ILM589388:ILM589389 IVI589388:IVI589389 JFE589388:JFE589389 JPA589388:JPA589389 JYW589388:JYW589389 KIS589388:KIS589389 KSO589388:KSO589389 LCK589388:LCK589389 LMG589388:LMG589389 LWC589388:LWC589389 MFY589388:MFY589389 MPU589388:MPU589389 MZQ589388:MZQ589389 NJM589388:NJM589389 NTI589388:NTI589389 ODE589388:ODE589389 ONA589388:ONA589389 OWW589388:OWW589389 PGS589388:PGS589389 PQO589388:PQO589389 QAK589388:QAK589389 QKG589388:QKG589389 QUC589388:QUC589389 RDY589388:RDY589389 RNU589388:RNU589389 RXQ589388:RXQ589389 SHM589388:SHM589389 SRI589388:SRI589389 TBE589388:TBE589389 TLA589388:TLA589389 TUW589388:TUW589389 UES589388:UES589389 UOO589388:UOO589389 UYK589388:UYK589389 VIG589388:VIG589389 VSC589388:VSC589389 WBY589388:WBY589389 WLU589388:WLU589389 WVQ589388:WVQ589389 VIG917068:VIG917069 JE654924:JE654925 TA654924:TA654925 ACW654924:ACW654925 AMS654924:AMS654925 AWO654924:AWO654925 BGK654924:BGK654925 BQG654924:BQG654925 CAC654924:CAC654925 CJY654924:CJY654925 CTU654924:CTU654925 DDQ654924:DDQ654925 DNM654924:DNM654925 DXI654924:DXI654925 EHE654924:EHE654925 ERA654924:ERA654925 FAW654924:FAW654925 FKS654924:FKS654925 FUO654924:FUO654925 GEK654924:GEK654925 GOG654924:GOG654925 GYC654924:GYC654925 HHY654924:HHY654925 HRU654924:HRU654925 IBQ654924:IBQ654925 ILM654924:ILM654925 IVI654924:IVI654925 JFE654924:JFE654925 JPA654924:JPA654925 JYW654924:JYW654925 KIS654924:KIS654925 KSO654924:KSO654925 LCK654924:LCK654925 LMG654924:LMG654925 LWC654924:LWC654925 MFY654924:MFY654925 MPU654924:MPU654925 MZQ654924:MZQ654925 NJM654924:NJM654925 NTI654924:NTI654925 ODE654924:ODE654925 ONA654924:ONA654925 OWW654924:OWW654925 PGS654924:PGS654925 PQO654924:PQO654925 QAK654924:QAK654925 QKG654924:QKG654925 QUC654924:QUC654925 RDY654924:RDY654925 RNU654924:RNU654925 RXQ654924:RXQ654925 SHM654924:SHM654925 SRI654924:SRI654925 TBE654924:TBE654925 TLA654924:TLA654925 TUW654924:TUW654925 UES654924:UES654925 UOO654924:UOO654925 UYK654924:UYK654925 VIG654924:VIG654925 VSC654924:VSC654925 WBY654924:WBY654925 WLU654924:WLU654925 WVQ654924:WVQ654925 VSC917068:VSC917069 JE720460:JE720461 TA720460:TA720461 ACW720460:ACW720461 AMS720460:AMS720461 AWO720460:AWO720461 BGK720460:BGK720461 BQG720460:BQG720461 CAC720460:CAC720461 CJY720460:CJY720461 CTU720460:CTU720461 DDQ720460:DDQ720461 DNM720460:DNM720461 DXI720460:DXI720461 EHE720460:EHE720461 ERA720460:ERA720461 FAW720460:FAW720461 FKS720460:FKS720461 FUO720460:FUO720461 GEK720460:GEK720461 GOG720460:GOG720461 GYC720460:GYC720461 HHY720460:HHY720461 HRU720460:HRU720461 IBQ720460:IBQ720461 ILM720460:ILM720461 IVI720460:IVI720461 JFE720460:JFE720461 JPA720460:JPA720461 JYW720460:JYW720461 KIS720460:KIS720461 KSO720460:KSO720461 LCK720460:LCK720461 LMG720460:LMG720461 LWC720460:LWC720461 MFY720460:MFY720461 MPU720460:MPU720461 MZQ720460:MZQ720461 NJM720460:NJM720461 NTI720460:NTI720461 ODE720460:ODE720461 ONA720460:ONA720461 OWW720460:OWW720461 PGS720460:PGS720461 PQO720460:PQO720461 QAK720460:QAK720461 QKG720460:QKG720461 QUC720460:QUC720461 RDY720460:RDY720461 RNU720460:RNU720461 RXQ720460:RXQ720461 SHM720460:SHM720461 SRI720460:SRI720461 TBE720460:TBE720461 TLA720460:TLA720461 TUW720460:TUW720461 UES720460:UES720461 UOO720460:UOO720461 UYK720460:UYK720461 VIG720460:VIG720461 VSC720460:VSC720461 WBY720460:WBY720461 WLU720460:WLU720461 WVQ720460:WVQ720461 WBY917068:WBY917069 JE785996:JE785997 TA785996:TA785997 ACW785996:ACW785997 AMS785996:AMS785997 AWO785996:AWO785997 BGK785996:BGK785997 BQG785996:BQG785997 CAC785996:CAC785997 CJY785996:CJY785997 CTU785996:CTU785997 DDQ785996:DDQ785997 DNM785996:DNM785997 DXI785996:DXI785997 EHE785996:EHE785997 ERA785996:ERA785997 FAW785996:FAW785997 FKS785996:FKS785997 FUO785996:FUO785997 GEK785996:GEK785997 GOG785996:GOG785997 GYC785996:GYC785997 HHY785996:HHY785997 HRU785996:HRU785997 IBQ785996:IBQ785997 ILM785996:ILM785997 IVI785996:IVI785997 JFE785996:JFE785997 JPA785996:JPA785997 JYW785996:JYW785997 KIS785996:KIS785997 KSO785996:KSO785997 LCK785996:LCK785997 LMG785996:LMG785997 LWC785996:LWC785997 MFY785996:MFY785997 MPU785996:MPU785997 MZQ785996:MZQ785997 NJM785996:NJM785997 NTI785996:NTI785997 ODE785996:ODE785997 ONA785996:ONA785997 OWW785996:OWW785997 PGS785996:PGS785997 PQO785996:PQO785997 QAK785996:QAK785997 QKG785996:QKG785997 QUC785996:QUC785997 RDY785996:RDY785997 RNU785996:RNU785997 RXQ785996:RXQ785997 SHM785996:SHM785997 SRI785996:SRI785997 TBE785996:TBE785997 TLA785996:TLA785997 TUW785996:TUW785997 UES785996:UES785997 UOO785996:UOO785997 UYK785996:UYK785997 VIG785996:VIG785997 VSC785996:VSC785997 WBY785996:WBY785997 WLU785996:WLU785997 WVQ785996:WVQ785997 WLU917068:WLU917069 JE851532:JE851533 TA851532:TA851533 ACW851532:ACW851533 AMS851532:AMS851533 AWO851532:AWO851533 BGK851532:BGK851533 BQG851532:BQG851533 CAC851532:CAC851533 CJY851532:CJY851533 CTU851532:CTU851533 DDQ851532:DDQ851533 DNM851532:DNM851533 DXI851532:DXI851533 EHE851532:EHE851533 ERA851532:ERA851533 FAW851532:FAW851533 FKS851532:FKS851533 FUO851532:FUO851533 GEK851532:GEK851533 GOG851532:GOG851533 GYC851532:GYC851533 HHY851532:HHY851533 HRU851532:HRU851533 IBQ851532:IBQ851533 ILM851532:ILM851533 IVI851532:IVI851533 JFE851532:JFE851533 JPA851532:JPA851533 JYW851532:JYW851533 KIS851532:KIS851533 KSO851532:KSO851533 LCK851532:LCK851533 LMG851532:LMG851533 LWC851532:LWC851533 MFY851532:MFY851533 MPU851532:MPU851533 MZQ851532:MZQ851533 NJM851532:NJM851533 NTI851532:NTI851533 ODE851532:ODE851533 ONA851532:ONA851533 OWW851532:OWW851533 PGS851532:PGS851533 PQO851532:PQO851533 QAK851532:QAK851533 QKG851532:QKG851533 QUC851532:QUC851533 RDY851532:RDY851533 RNU851532:RNU851533 RXQ851532:RXQ851533 SHM851532:SHM851533 SRI851532:SRI851533 TBE851532:TBE851533 TLA851532:TLA851533 TUW851532:TUW851533 UES851532:UES851533 UOO851532:UOO851533 UYK851532:UYK851533 VIG851532:VIG851533 VSC851532:VSC851533 WBY851532:WBY851533 WLU851532:WLU851533 WVQ851532:WVQ851533 WVQ917068:WVQ917069 JE917068:JE917069 TA917068:TA917069 ACW917068:ACW917069 AMS917068:AMS917069 AWO917068:AWO917069 BGK917068:BGK917069 BQG917068:BQG917069 CAC917068:CAC917069 CJY917068:CJY917069 CTU917068:CTU917069 DDQ917068:DDQ917069 DNM917068:DNM917069 DXI917068:DXI917069 EHE917068:EHE917069 ERA917068:ERA917069 FAW917068:FAW917069 FKS917068:FKS917069 FUO917068:FUO917069 GEK917068:GEK917069 GOG917068:GOG917069 GYC917068:GYC917069 HHY917068:HHY917069 HRU917068:HRU917069 IBQ917068:IBQ917069 ILM917068:ILM917069 IVI917068:IVI917069 JFE917068:JFE917069 JPA917068:JPA917069 JYW917068:JYW917069 KIS917068:KIS917069 KSO917068:KSO917069 LCK917068:LCK917069 LMG917068:LMG917069 LWC917068:LWC917069 MFY917068:MFY917069 MPU917068:MPU917069 MZQ917068:MZQ917069 NJM917068:NJM917069 NTI917068:NTI917069 ODE917068:ODE917069 ONA917068:ONA917069 OWW917068:OWW917069 PGS917068:PGS917069 PQO917068:PQO917069 QAK917068:QAK917069 QKG917068:QKG917069 QUC917068:QUC917069 RDY917068:RDY917069 I982604:I982605 I65100:I65101 I130636:I130637 I196172:I196173 I261708:I261709 I327244:I327245 I392780:I392781 I458316:I458317 I523852:I523853 I589388:I589389 I654924:I654925 I720460:I720461 I785996:I785997 I851532:I851533 I917068:I917069"/>
    <dataValidation allowBlank="1" showInputMessage="1" showErrorMessage="1" promptTitle="Future Stock Date" prompt="Optionally input a date if you have stock arriving soon and wish to report it to your Retailer" sqref="LLQ3:LLQ4 JB982604:JB982605 SX982604:SX982605 ACT982604:ACT982605 AMP982604:AMP982605 AWL982604:AWL982605 BGH982604:BGH982605 BQD982604:BQD982605 BZZ982604:BZZ982605 CJV982604:CJV982605 CTR982604:CTR982605 DDN982604:DDN982605 DNJ982604:DNJ982605 DXF982604:DXF982605 EHB982604:EHB982605 EQX982604:EQX982605 FAT982604:FAT982605 FKP982604:FKP982605 FUL982604:FUL982605 GEH982604:GEH982605 GOD982604:GOD982605 GXZ982604:GXZ982605 HHV982604:HHV982605 HRR982604:HRR982605 IBN982604:IBN982605 ILJ982604:ILJ982605 IVF982604:IVF982605 JFB982604:JFB982605 JOX982604:JOX982605 JYT982604:JYT982605 KIP982604:KIP982605 KSL982604:KSL982605 LCH982604:LCH982605 LMD982604:LMD982605 LVZ982604:LVZ982605 MFV982604:MFV982605 MPR982604:MPR982605 MZN982604:MZN982605 NJJ982604:NJJ982605 NTF982604:NTF982605 ODB982604:ODB982605 OMX982604:OMX982605 OWT982604:OWT982605 PGP982604:PGP982605 PQL982604:PQL982605 QAH982604:QAH982605 QKD982604:QKD982605 QTZ982604:QTZ982605 RDV982604:RDV982605 RNR982604:RNR982605 RXN982604:RXN982605 SHJ982604:SHJ982605 SRF982604:SRF982605 TBB982604:TBB982605 TKX982604:TKX982605 TUT982604:TUT982605 UEP982604:UEP982605 UOL982604:UOL982605 UYH982604:UYH982605 VID982604:VID982605 VRZ982604:VRZ982605 WBV982604:WBV982605 WLR982604:WLR982605 WVN982604:WVN982605 LVM3:LVM4 JB65100:JB65101 SX65100:SX65101 ACT65100:ACT65101 AMP65100:AMP65101 AWL65100:AWL65101 BGH65100:BGH65101 BQD65100:BQD65101 BZZ65100:BZZ65101 CJV65100:CJV65101 CTR65100:CTR65101 DDN65100:DDN65101 DNJ65100:DNJ65101 DXF65100:DXF65101 EHB65100:EHB65101 EQX65100:EQX65101 FAT65100:FAT65101 FKP65100:FKP65101 FUL65100:FUL65101 GEH65100:GEH65101 GOD65100:GOD65101 GXZ65100:GXZ65101 HHV65100:HHV65101 HRR65100:HRR65101 IBN65100:IBN65101 ILJ65100:ILJ65101 IVF65100:IVF65101 JFB65100:JFB65101 JOX65100:JOX65101 JYT65100:JYT65101 KIP65100:KIP65101 KSL65100:KSL65101 LCH65100:LCH65101 LMD65100:LMD65101 LVZ65100:LVZ65101 MFV65100:MFV65101 MPR65100:MPR65101 MZN65100:MZN65101 NJJ65100:NJJ65101 NTF65100:NTF65101 ODB65100:ODB65101 OMX65100:OMX65101 OWT65100:OWT65101 PGP65100:PGP65101 PQL65100:PQL65101 QAH65100:QAH65101 QKD65100:QKD65101 QTZ65100:QTZ65101 RDV65100:RDV65101 RNR65100:RNR65101 RXN65100:RXN65101 SHJ65100:SHJ65101 SRF65100:SRF65101 TBB65100:TBB65101 TKX65100:TKX65101 TUT65100:TUT65101 UEP65100:UEP65101 UOL65100:UOL65101 UYH65100:UYH65101 VID65100:VID65101 VRZ65100:VRZ65101 WBV65100:WBV65101 WLR65100:WLR65101 WVN65100:WVN65101 MFI3:MFI4 JB130636:JB130637 SX130636:SX130637 ACT130636:ACT130637 AMP130636:AMP130637 AWL130636:AWL130637 BGH130636:BGH130637 BQD130636:BQD130637 BZZ130636:BZZ130637 CJV130636:CJV130637 CTR130636:CTR130637 DDN130636:DDN130637 DNJ130636:DNJ130637 DXF130636:DXF130637 EHB130636:EHB130637 EQX130636:EQX130637 FAT130636:FAT130637 FKP130636:FKP130637 FUL130636:FUL130637 GEH130636:GEH130637 GOD130636:GOD130637 GXZ130636:GXZ130637 HHV130636:HHV130637 HRR130636:HRR130637 IBN130636:IBN130637 ILJ130636:ILJ130637 IVF130636:IVF130637 JFB130636:JFB130637 JOX130636:JOX130637 JYT130636:JYT130637 KIP130636:KIP130637 KSL130636:KSL130637 LCH130636:LCH130637 LMD130636:LMD130637 LVZ130636:LVZ130637 MFV130636:MFV130637 MPR130636:MPR130637 MZN130636:MZN130637 NJJ130636:NJJ130637 NTF130636:NTF130637 ODB130636:ODB130637 OMX130636:OMX130637 OWT130636:OWT130637 PGP130636:PGP130637 PQL130636:PQL130637 QAH130636:QAH130637 QKD130636:QKD130637 QTZ130636:QTZ130637 RDV130636:RDV130637 RNR130636:RNR130637 RXN130636:RXN130637 SHJ130636:SHJ130637 SRF130636:SRF130637 TBB130636:TBB130637 TKX130636:TKX130637 TUT130636:TUT130637 UEP130636:UEP130637 UOL130636:UOL130637 UYH130636:UYH130637 VID130636:VID130637 VRZ130636:VRZ130637 WBV130636:WBV130637 WLR130636:WLR130637 WVN130636:WVN130637 MPE3:MPE4 JB196172:JB196173 SX196172:SX196173 ACT196172:ACT196173 AMP196172:AMP196173 AWL196172:AWL196173 BGH196172:BGH196173 BQD196172:BQD196173 BZZ196172:BZZ196173 CJV196172:CJV196173 CTR196172:CTR196173 DDN196172:DDN196173 DNJ196172:DNJ196173 DXF196172:DXF196173 EHB196172:EHB196173 EQX196172:EQX196173 FAT196172:FAT196173 FKP196172:FKP196173 FUL196172:FUL196173 GEH196172:GEH196173 GOD196172:GOD196173 GXZ196172:GXZ196173 HHV196172:HHV196173 HRR196172:HRR196173 IBN196172:IBN196173 ILJ196172:ILJ196173 IVF196172:IVF196173 JFB196172:JFB196173 JOX196172:JOX196173 JYT196172:JYT196173 KIP196172:KIP196173 KSL196172:KSL196173 LCH196172:LCH196173 LMD196172:LMD196173 LVZ196172:LVZ196173 MFV196172:MFV196173 MPR196172:MPR196173 MZN196172:MZN196173 NJJ196172:NJJ196173 NTF196172:NTF196173 ODB196172:ODB196173 OMX196172:OMX196173 OWT196172:OWT196173 PGP196172:PGP196173 PQL196172:PQL196173 QAH196172:QAH196173 QKD196172:QKD196173 QTZ196172:QTZ196173 RDV196172:RDV196173 RNR196172:RNR196173 RXN196172:RXN196173 SHJ196172:SHJ196173 SRF196172:SRF196173 TBB196172:TBB196173 TKX196172:TKX196173 TUT196172:TUT196173 UEP196172:UEP196173 UOL196172:UOL196173 UYH196172:UYH196173 VID196172:VID196173 VRZ196172:VRZ196173 WBV196172:WBV196173 WLR196172:WLR196173 WVN196172:WVN196173 MZA3:MZA4 JB261708:JB261709 SX261708:SX261709 ACT261708:ACT261709 AMP261708:AMP261709 AWL261708:AWL261709 BGH261708:BGH261709 BQD261708:BQD261709 BZZ261708:BZZ261709 CJV261708:CJV261709 CTR261708:CTR261709 DDN261708:DDN261709 DNJ261708:DNJ261709 DXF261708:DXF261709 EHB261708:EHB261709 EQX261708:EQX261709 FAT261708:FAT261709 FKP261708:FKP261709 FUL261708:FUL261709 GEH261708:GEH261709 GOD261708:GOD261709 GXZ261708:GXZ261709 HHV261708:HHV261709 HRR261708:HRR261709 IBN261708:IBN261709 ILJ261708:ILJ261709 IVF261708:IVF261709 JFB261708:JFB261709 JOX261708:JOX261709 JYT261708:JYT261709 KIP261708:KIP261709 KSL261708:KSL261709 LCH261708:LCH261709 LMD261708:LMD261709 LVZ261708:LVZ261709 MFV261708:MFV261709 MPR261708:MPR261709 MZN261708:MZN261709 NJJ261708:NJJ261709 NTF261708:NTF261709 ODB261708:ODB261709 OMX261708:OMX261709 OWT261708:OWT261709 PGP261708:PGP261709 PQL261708:PQL261709 QAH261708:QAH261709 QKD261708:QKD261709 QTZ261708:QTZ261709 RDV261708:RDV261709 RNR261708:RNR261709 RXN261708:RXN261709 SHJ261708:SHJ261709 SRF261708:SRF261709 TBB261708:TBB261709 TKX261708:TKX261709 TUT261708:TUT261709 UEP261708:UEP261709 UOL261708:UOL261709 UYH261708:UYH261709 VID261708:VID261709 VRZ261708:VRZ261709 WBV261708:WBV261709 WLR261708:WLR261709 WVN261708:WVN261709 NIW3:NIW4 JB327244:JB327245 SX327244:SX327245 ACT327244:ACT327245 AMP327244:AMP327245 AWL327244:AWL327245 BGH327244:BGH327245 BQD327244:BQD327245 BZZ327244:BZZ327245 CJV327244:CJV327245 CTR327244:CTR327245 DDN327244:DDN327245 DNJ327244:DNJ327245 DXF327244:DXF327245 EHB327244:EHB327245 EQX327244:EQX327245 FAT327244:FAT327245 FKP327244:FKP327245 FUL327244:FUL327245 GEH327244:GEH327245 GOD327244:GOD327245 GXZ327244:GXZ327245 HHV327244:HHV327245 HRR327244:HRR327245 IBN327244:IBN327245 ILJ327244:ILJ327245 IVF327244:IVF327245 JFB327244:JFB327245 JOX327244:JOX327245 JYT327244:JYT327245 KIP327244:KIP327245 KSL327244:KSL327245 LCH327244:LCH327245 LMD327244:LMD327245 LVZ327244:LVZ327245 MFV327244:MFV327245 MPR327244:MPR327245 MZN327244:MZN327245 NJJ327244:NJJ327245 NTF327244:NTF327245 ODB327244:ODB327245 OMX327244:OMX327245 OWT327244:OWT327245 PGP327244:PGP327245 PQL327244:PQL327245 QAH327244:QAH327245 QKD327244:QKD327245 QTZ327244:QTZ327245 RDV327244:RDV327245 RNR327244:RNR327245 RXN327244:RXN327245 SHJ327244:SHJ327245 SRF327244:SRF327245 TBB327244:TBB327245 TKX327244:TKX327245 TUT327244:TUT327245 UEP327244:UEP327245 UOL327244:UOL327245 UYH327244:UYH327245 VID327244:VID327245 VRZ327244:VRZ327245 WBV327244:WBV327245 WLR327244:WLR327245 WVN327244:WVN327245 NSS3:NSS4 JB392780:JB392781 SX392780:SX392781 ACT392780:ACT392781 AMP392780:AMP392781 AWL392780:AWL392781 BGH392780:BGH392781 BQD392780:BQD392781 BZZ392780:BZZ392781 CJV392780:CJV392781 CTR392780:CTR392781 DDN392780:DDN392781 DNJ392780:DNJ392781 DXF392780:DXF392781 EHB392780:EHB392781 EQX392780:EQX392781 FAT392780:FAT392781 FKP392780:FKP392781 FUL392780:FUL392781 GEH392780:GEH392781 GOD392780:GOD392781 GXZ392780:GXZ392781 HHV392780:HHV392781 HRR392780:HRR392781 IBN392780:IBN392781 ILJ392780:ILJ392781 IVF392780:IVF392781 JFB392780:JFB392781 JOX392780:JOX392781 JYT392780:JYT392781 KIP392780:KIP392781 KSL392780:KSL392781 LCH392780:LCH392781 LMD392780:LMD392781 LVZ392780:LVZ392781 MFV392780:MFV392781 MPR392780:MPR392781 MZN392780:MZN392781 NJJ392780:NJJ392781 NTF392780:NTF392781 ODB392780:ODB392781 OMX392780:OMX392781 OWT392780:OWT392781 PGP392780:PGP392781 PQL392780:PQL392781 QAH392780:QAH392781 QKD392780:QKD392781 QTZ392780:QTZ392781 RDV392780:RDV392781 RNR392780:RNR392781 RXN392780:RXN392781 SHJ392780:SHJ392781 SRF392780:SRF392781 TBB392780:TBB392781 TKX392780:TKX392781 TUT392780:TUT392781 UEP392780:UEP392781 UOL392780:UOL392781 UYH392780:UYH392781 VID392780:VID392781 VRZ392780:VRZ392781 WBV392780:WBV392781 WLR392780:WLR392781 WVN392780:WVN392781 OCO3:OCO4 JB458316:JB458317 SX458316:SX458317 ACT458316:ACT458317 AMP458316:AMP458317 AWL458316:AWL458317 BGH458316:BGH458317 BQD458316:BQD458317 BZZ458316:BZZ458317 CJV458316:CJV458317 CTR458316:CTR458317 DDN458316:DDN458317 DNJ458316:DNJ458317 DXF458316:DXF458317 EHB458316:EHB458317 EQX458316:EQX458317 FAT458316:FAT458317 FKP458316:FKP458317 FUL458316:FUL458317 GEH458316:GEH458317 GOD458316:GOD458317 GXZ458316:GXZ458317 HHV458316:HHV458317 HRR458316:HRR458317 IBN458316:IBN458317 ILJ458316:ILJ458317 IVF458316:IVF458317 JFB458316:JFB458317 JOX458316:JOX458317 JYT458316:JYT458317 KIP458316:KIP458317 KSL458316:KSL458317 LCH458316:LCH458317 LMD458316:LMD458317 LVZ458316:LVZ458317 MFV458316:MFV458317 MPR458316:MPR458317 MZN458316:MZN458317 NJJ458316:NJJ458317 NTF458316:NTF458317 ODB458316:ODB458317 OMX458316:OMX458317 OWT458316:OWT458317 PGP458316:PGP458317 PQL458316:PQL458317 QAH458316:QAH458317 QKD458316:QKD458317 QTZ458316:QTZ458317 RDV458316:RDV458317 RNR458316:RNR458317 RXN458316:RXN458317 SHJ458316:SHJ458317 SRF458316:SRF458317 TBB458316:TBB458317 TKX458316:TKX458317 TUT458316:TUT458317 UEP458316:UEP458317 UOL458316:UOL458317 UYH458316:UYH458317 VID458316:VID458317 VRZ458316:VRZ458317 WBV458316:WBV458317 WLR458316:WLR458317 WVN458316:WVN458317 OMK3:OMK4 JB523852:JB523853 SX523852:SX523853 ACT523852:ACT523853 AMP523852:AMP523853 AWL523852:AWL523853 BGH523852:BGH523853 BQD523852:BQD523853 BZZ523852:BZZ523853 CJV523852:CJV523853 CTR523852:CTR523853 DDN523852:DDN523853 DNJ523852:DNJ523853 DXF523852:DXF523853 EHB523852:EHB523853 EQX523852:EQX523853 FAT523852:FAT523853 FKP523852:FKP523853 FUL523852:FUL523853 GEH523852:GEH523853 GOD523852:GOD523853 GXZ523852:GXZ523853 HHV523852:HHV523853 HRR523852:HRR523853 IBN523852:IBN523853 ILJ523852:ILJ523853 IVF523852:IVF523853 JFB523852:JFB523853 JOX523852:JOX523853 JYT523852:JYT523853 KIP523852:KIP523853 KSL523852:KSL523853 LCH523852:LCH523853 LMD523852:LMD523853 LVZ523852:LVZ523853 MFV523852:MFV523853 MPR523852:MPR523853 MZN523852:MZN523853 NJJ523852:NJJ523853 NTF523852:NTF523853 ODB523852:ODB523853 OMX523852:OMX523853 OWT523852:OWT523853 PGP523852:PGP523853 PQL523852:PQL523853 QAH523852:QAH523853 QKD523852:QKD523853 QTZ523852:QTZ523853 RDV523852:RDV523853 RNR523852:RNR523853 RXN523852:RXN523853 SHJ523852:SHJ523853 SRF523852:SRF523853 TBB523852:TBB523853 TKX523852:TKX523853 TUT523852:TUT523853 UEP523852:UEP523853 UOL523852:UOL523853 UYH523852:UYH523853 VID523852:VID523853 VRZ523852:VRZ523853 WBV523852:WBV523853 WLR523852:WLR523853 WVN523852:WVN523853 OWG3:OWG4 JB589388:JB589389 SX589388:SX589389 ACT589388:ACT589389 AMP589388:AMP589389 AWL589388:AWL589389 BGH589388:BGH589389 BQD589388:BQD589389 BZZ589388:BZZ589389 CJV589388:CJV589389 CTR589388:CTR589389 DDN589388:DDN589389 DNJ589388:DNJ589389 DXF589388:DXF589389 EHB589388:EHB589389 EQX589388:EQX589389 FAT589388:FAT589389 FKP589388:FKP589389 FUL589388:FUL589389 GEH589388:GEH589389 GOD589388:GOD589389 GXZ589388:GXZ589389 HHV589388:HHV589389 HRR589388:HRR589389 IBN589388:IBN589389 ILJ589388:ILJ589389 IVF589388:IVF589389 JFB589388:JFB589389 JOX589388:JOX589389 JYT589388:JYT589389 KIP589388:KIP589389 KSL589388:KSL589389 LCH589388:LCH589389 LMD589388:LMD589389 LVZ589388:LVZ589389 MFV589388:MFV589389 MPR589388:MPR589389 MZN589388:MZN589389 NJJ589388:NJJ589389 NTF589388:NTF589389 ODB589388:ODB589389 OMX589388:OMX589389 OWT589388:OWT589389 PGP589388:PGP589389 PQL589388:PQL589389 QAH589388:QAH589389 QKD589388:QKD589389 QTZ589388:QTZ589389 RDV589388:RDV589389 RNR589388:RNR589389 RXN589388:RXN589389 SHJ589388:SHJ589389 SRF589388:SRF589389 TBB589388:TBB589389 TKX589388:TKX589389 TUT589388:TUT589389 UEP589388:UEP589389 UOL589388:UOL589389 UYH589388:UYH589389 VID589388:VID589389 VRZ589388:VRZ589389 WBV589388:WBV589389 WLR589388:WLR589389 WVN589388:WVN589389 PGC3:PGC4 JB654924:JB654925 SX654924:SX654925 ACT654924:ACT654925 AMP654924:AMP654925 AWL654924:AWL654925 BGH654924:BGH654925 BQD654924:BQD654925 BZZ654924:BZZ654925 CJV654924:CJV654925 CTR654924:CTR654925 DDN654924:DDN654925 DNJ654924:DNJ654925 DXF654924:DXF654925 EHB654924:EHB654925 EQX654924:EQX654925 FAT654924:FAT654925 FKP654924:FKP654925 FUL654924:FUL654925 GEH654924:GEH654925 GOD654924:GOD654925 GXZ654924:GXZ654925 HHV654924:HHV654925 HRR654924:HRR654925 IBN654924:IBN654925 ILJ654924:ILJ654925 IVF654924:IVF654925 JFB654924:JFB654925 JOX654924:JOX654925 JYT654924:JYT654925 KIP654924:KIP654925 KSL654924:KSL654925 LCH654924:LCH654925 LMD654924:LMD654925 LVZ654924:LVZ654925 MFV654924:MFV654925 MPR654924:MPR654925 MZN654924:MZN654925 NJJ654924:NJJ654925 NTF654924:NTF654925 ODB654924:ODB654925 OMX654924:OMX654925 OWT654924:OWT654925 PGP654924:PGP654925 PQL654924:PQL654925 QAH654924:QAH654925 QKD654924:QKD654925 QTZ654924:QTZ654925 RDV654924:RDV654925 RNR654924:RNR654925 RXN654924:RXN654925 SHJ654924:SHJ654925 SRF654924:SRF654925 TBB654924:TBB654925 TKX654924:TKX654925 TUT654924:TUT654925 UEP654924:UEP654925 UOL654924:UOL654925 UYH654924:UYH654925 VID654924:VID654925 VRZ654924:VRZ654925 WBV654924:WBV654925 WLR654924:WLR654925 WVN654924:WVN654925 PPY3:PPY4 JB720460:JB720461 SX720460:SX720461 ACT720460:ACT720461 AMP720460:AMP720461 AWL720460:AWL720461 BGH720460:BGH720461 BQD720460:BQD720461 BZZ720460:BZZ720461 CJV720460:CJV720461 CTR720460:CTR720461 DDN720460:DDN720461 DNJ720460:DNJ720461 DXF720460:DXF720461 EHB720460:EHB720461 EQX720460:EQX720461 FAT720460:FAT720461 FKP720460:FKP720461 FUL720460:FUL720461 GEH720460:GEH720461 GOD720460:GOD720461 GXZ720460:GXZ720461 HHV720460:HHV720461 HRR720460:HRR720461 IBN720460:IBN720461 ILJ720460:ILJ720461 IVF720460:IVF720461 JFB720460:JFB720461 JOX720460:JOX720461 JYT720460:JYT720461 KIP720460:KIP720461 KSL720460:KSL720461 LCH720460:LCH720461 LMD720460:LMD720461 LVZ720460:LVZ720461 MFV720460:MFV720461 MPR720460:MPR720461 MZN720460:MZN720461 NJJ720460:NJJ720461 NTF720460:NTF720461 ODB720460:ODB720461 OMX720460:OMX720461 OWT720460:OWT720461 PGP720460:PGP720461 PQL720460:PQL720461 QAH720460:QAH720461 QKD720460:QKD720461 QTZ720460:QTZ720461 RDV720460:RDV720461 RNR720460:RNR720461 RXN720460:RXN720461 SHJ720460:SHJ720461 SRF720460:SRF720461 TBB720460:TBB720461 TKX720460:TKX720461 TUT720460:TUT720461 UEP720460:UEP720461 UOL720460:UOL720461 UYH720460:UYH720461 VID720460:VID720461 VRZ720460:VRZ720461 WBV720460:WBV720461 WLR720460:WLR720461 WVN720460:WVN720461 PZU3:PZU4 JB785996:JB785997 SX785996:SX785997 ACT785996:ACT785997 AMP785996:AMP785997 AWL785996:AWL785997 BGH785996:BGH785997 BQD785996:BQD785997 BZZ785996:BZZ785997 CJV785996:CJV785997 CTR785996:CTR785997 DDN785996:DDN785997 DNJ785996:DNJ785997 DXF785996:DXF785997 EHB785996:EHB785997 EQX785996:EQX785997 FAT785996:FAT785997 FKP785996:FKP785997 FUL785996:FUL785997 GEH785996:GEH785997 GOD785996:GOD785997 GXZ785996:GXZ785997 HHV785996:HHV785997 HRR785996:HRR785997 IBN785996:IBN785997 ILJ785996:ILJ785997 IVF785996:IVF785997 JFB785996:JFB785997 JOX785996:JOX785997 JYT785996:JYT785997 KIP785996:KIP785997 KSL785996:KSL785997 LCH785996:LCH785997 LMD785996:LMD785997 LVZ785996:LVZ785997 MFV785996:MFV785997 MPR785996:MPR785997 MZN785996:MZN785997 NJJ785996:NJJ785997 NTF785996:NTF785997 ODB785996:ODB785997 OMX785996:OMX785997 OWT785996:OWT785997 PGP785996:PGP785997 PQL785996:PQL785997 QAH785996:QAH785997 QKD785996:QKD785997 QTZ785996:QTZ785997 RDV785996:RDV785997 RNR785996:RNR785997 RXN785996:RXN785997 SHJ785996:SHJ785997 SRF785996:SRF785997 TBB785996:TBB785997 TKX785996:TKX785997 TUT785996:TUT785997 UEP785996:UEP785997 UOL785996:UOL785997 UYH785996:UYH785997 VID785996:VID785997 VRZ785996:VRZ785997 WBV785996:WBV785997 WLR785996:WLR785997 WVN785996:WVN785997 QJQ3:QJQ4 JB851532:JB851533 SX851532:SX851533 ACT851532:ACT851533 AMP851532:AMP851533 AWL851532:AWL851533 BGH851532:BGH851533 BQD851532:BQD851533 BZZ851532:BZZ851533 CJV851532:CJV851533 CTR851532:CTR851533 DDN851532:DDN851533 DNJ851532:DNJ851533 DXF851532:DXF851533 EHB851532:EHB851533 EQX851532:EQX851533 FAT851532:FAT851533 FKP851532:FKP851533 FUL851532:FUL851533 GEH851532:GEH851533 GOD851532:GOD851533 GXZ851532:GXZ851533 HHV851532:HHV851533 HRR851532:HRR851533 IBN851532:IBN851533 ILJ851532:ILJ851533 IVF851532:IVF851533 JFB851532:JFB851533 JOX851532:JOX851533 JYT851532:JYT851533 KIP851532:KIP851533 KSL851532:KSL851533 LCH851532:LCH851533 LMD851532:LMD851533 LVZ851532:LVZ851533 MFV851532:MFV851533 MPR851532:MPR851533 MZN851532:MZN851533 NJJ851532:NJJ851533 NTF851532:NTF851533 ODB851532:ODB851533 OMX851532:OMX851533 OWT851532:OWT851533 PGP851532:PGP851533 PQL851532:PQL851533 QAH851532:QAH851533 QKD851532:QKD851533 QTZ851532:QTZ851533 RDV851532:RDV851533 RNR851532:RNR851533 RXN851532:RXN851533 SHJ851532:SHJ851533 SRF851532:SRF851533 TBB851532:TBB851533 TKX851532:TKX851533 TUT851532:TUT851533 UEP851532:UEP851533 UOL851532:UOL851533 UYH851532:UYH851533 VID851532:VID851533 VRZ851532:VRZ851533 WBV851532:WBV851533 WLR851532:WLR851533 WVN851532:WVN851533 QTM3:QTM4 JB917068:JB917069 SX917068:SX917069 ACT917068:ACT917069 AMP917068:AMP917069 AWL917068:AWL917069 BGH917068:BGH917069 BQD917068:BQD917069 BZZ917068:BZZ917069 CJV917068:CJV917069 CTR917068:CTR917069 DDN917068:DDN917069 DNJ917068:DNJ917069 DXF917068:DXF917069 EHB917068:EHB917069 EQX917068:EQX917069 FAT917068:FAT917069 FKP917068:FKP917069 FUL917068:FUL917069 GEH917068:GEH917069 GOD917068:GOD917069 GXZ917068:GXZ917069 HHV917068:HHV917069 HRR917068:HRR917069 IBN917068:IBN917069 ILJ917068:ILJ917069 IVF917068:IVF917069 JFB917068:JFB917069 JOX917068:JOX917069 JYT917068:JYT917069 KIP917068:KIP917069 KSL917068:KSL917069 LCH917068:LCH917069 LMD917068:LMD917069 LVZ917068:LVZ917069 MFV917068:MFV917069 MPR917068:MPR917069 MZN917068:MZN917069 NJJ917068:NJJ917069 NTF917068:NTF917069 ODB917068:ODB917069 OMX917068:OMX917069 OWT917068:OWT917069 PGP917068:PGP917069 PQL917068:PQL917069 QAH917068:QAH917069 QKD917068:QKD917069 QTZ917068:QTZ917069 RDV917068:RDV917069 RNR917068:RNR917069 RXN917068:RXN917069 SHJ917068:SHJ917069 SRF917068:SRF917069 TBB917068:TBB917069 TKX917068:TKX917069 TUT917068:TUT917069 UEP917068:UEP917069 UOL917068:UOL917069 UYH917068:UYH917069 VID917068:VID917069 VRZ917068:VRZ917069 WBV917068:WBV917069 WLR917068:WLR917069 WVN917068:WVN917069 RDI3:RDI4 RNE3:RNE4 RXA3:RXA4 SGW3:SGW4 SQS3:SQS4 TAO3:TAO4 TKK3:TKK4 TUG3:TUG4 UEC3:UEC4 UNY3:UNY4 UXU3:UXU4 VHQ3:VHQ4 VRM3:VRM4 WBI3:WBI4 WLE3:WLE4 WVA3:WVA4 IO3:IO4 SK3:SK4 ACG3:ACG4 AMC3:AMC4 AVY3:AVY4 BFU3:BFU4 BPQ3:BPQ4 BZM3:BZM4 CJI3:CJI4 CTE3:CTE4 DDA3:DDA4 DMW3:DMW4 DWS3:DWS4 EGO3:EGO4 EQK3:EQK4 FAG3:FAG4 FKC3:FKC4 FTY3:FTY4 GDU3:GDU4 GNQ3:GNQ4 GXM3:GXM4 HHI3:HHI4 HRE3:HRE4 IBA3:IBA4 IKW3:IKW4 IUS3:IUS4 JEO3:JEO4 JOK3:JOK4 JYG3:JYG4 KIC3:KIC4 KRY3:KRY4 LBU3:LBU4 F982540:F982541 F65036:F65037 F130572:F130573 F196108:F196109 F261644:F261645 F327180:F327181 F392716:F392717 F458252:F458253 F523788:F523789 F589324:F589325 F654860:F654861 F720396:F720397 F785932:F785933 F851468:F851469 F917004:F917005 F3:F4"/>
    <dataValidation allowBlank="1" showInputMessage="1" showErrorMessage="1" promptTitle="Future Stock Quantity" prompt="Optionally input a Quantity of stock that you wish to report as arriving soon." sqref="LLP3:LLP4 JA982604:JA982605 SW982604:SW982605 ACS982604:ACS982605 AMO982604:AMO982605 AWK982604:AWK982605 BGG982604:BGG982605 BQC982604:BQC982605 BZY982604:BZY982605 CJU982604:CJU982605 CTQ982604:CTQ982605 DDM982604:DDM982605 DNI982604:DNI982605 DXE982604:DXE982605 EHA982604:EHA982605 EQW982604:EQW982605 FAS982604:FAS982605 FKO982604:FKO982605 FUK982604:FUK982605 GEG982604:GEG982605 GOC982604:GOC982605 GXY982604:GXY982605 HHU982604:HHU982605 HRQ982604:HRQ982605 IBM982604:IBM982605 ILI982604:ILI982605 IVE982604:IVE982605 JFA982604:JFA982605 JOW982604:JOW982605 JYS982604:JYS982605 KIO982604:KIO982605 KSK982604:KSK982605 LCG982604:LCG982605 LMC982604:LMC982605 LVY982604:LVY982605 MFU982604:MFU982605 MPQ982604:MPQ982605 MZM982604:MZM982605 NJI982604:NJI982605 NTE982604:NTE982605 ODA982604:ODA982605 OMW982604:OMW982605 OWS982604:OWS982605 PGO982604:PGO982605 PQK982604:PQK982605 QAG982604:QAG982605 QKC982604:QKC982605 QTY982604:QTY982605 RDU982604:RDU982605 RNQ982604:RNQ982605 RXM982604:RXM982605 SHI982604:SHI982605 SRE982604:SRE982605 TBA982604:TBA982605 TKW982604:TKW982605 TUS982604:TUS982605 UEO982604:UEO982605 UOK982604:UOK982605 UYG982604:UYG982605 VIC982604:VIC982605 VRY982604:VRY982605 WBU982604:WBU982605 WLQ982604:WLQ982605 WVM982604:WVM982605 LVL3:LVL4 JA65100:JA65101 SW65100:SW65101 ACS65100:ACS65101 AMO65100:AMO65101 AWK65100:AWK65101 BGG65100:BGG65101 BQC65100:BQC65101 BZY65100:BZY65101 CJU65100:CJU65101 CTQ65100:CTQ65101 DDM65100:DDM65101 DNI65100:DNI65101 DXE65100:DXE65101 EHA65100:EHA65101 EQW65100:EQW65101 FAS65100:FAS65101 FKO65100:FKO65101 FUK65100:FUK65101 GEG65100:GEG65101 GOC65100:GOC65101 GXY65100:GXY65101 HHU65100:HHU65101 HRQ65100:HRQ65101 IBM65100:IBM65101 ILI65100:ILI65101 IVE65100:IVE65101 JFA65100:JFA65101 JOW65100:JOW65101 JYS65100:JYS65101 KIO65100:KIO65101 KSK65100:KSK65101 LCG65100:LCG65101 LMC65100:LMC65101 LVY65100:LVY65101 MFU65100:MFU65101 MPQ65100:MPQ65101 MZM65100:MZM65101 NJI65100:NJI65101 NTE65100:NTE65101 ODA65100:ODA65101 OMW65100:OMW65101 OWS65100:OWS65101 PGO65100:PGO65101 PQK65100:PQK65101 QAG65100:QAG65101 QKC65100:QKC65101 QTY65100:QTY65101 RDU65100:RDU65101 RNQ65100:RNQ65101 RXM65100:RXM65101 SHI65100:SHI65101 SRE65100:SRE65101 TBA65100:TBA65101 TKW65100:TKW65101 TUS65100:TUS65101 UEO65100:UEO65101 UOK65100:UOK65101 UYG65100:UYG65101 VIC65100:VIC65101 VRY65100:VRY65101 WBU65100:WBU65101 WLQ65100:WLQ65101 WVM65100:WVM65101 MFH3:MFH4 JA130636:JA130637 SW130636:SW130637 ACS130636:ACS130637 AMO130636:AMO130637 AWK130636:AWK130637 BGG130636:BGG130637 BQC130636:BQC130637 BZY130636:BZY130637 CJU130636:CJU130637 CTQ130636:CTQ130637 DDM130636:DDM130637 DNI130636:DNI130637 DXE130636:DXE130637 EHA130636:EHA130637 EQW130636:EQW130637 FAS130636:FAS130637 FKO130636:FKO130637 FUK130636:FUK130637 GEG130636:GEG130637 GOC130636:GOC130637 GXY130636:GXY130637 HHU130636:HHU130637 HRQ130636:HRQ130637 IBM130636:IBM130637 ILI130636:ILI130637 IVE130636:IVE130637 JFA130636:JFA130637 JOW130636:JOW130637 JYS130636:JYS130637 KIO130636:KIO130637 KSK130636:KSK130637 LCG130636:LCG130637 LMC130636:LMC130637 LVY130636:LVY130637 MFU130636:MFU130637 MPQ130636:MPQ130637 MZM130636:MZM130637 NJI130636:NJI130637 NTE130636:NTE130637 ODA130636:ODA130637 OMW130636:OMW130637 OWS130636:OWS130637 PGO130636:PGO130637 PQK130636:PQK130637 QAG130636:QAG130637 QKC130636:QKC130637 QTY130636:QTY130637 RDU130636:RDU130637 RNQ130636:RNQ130637 RXM130636:RXM130637 SHI130636:SHI130637 SRE130636:SRE130637 TBA130636:TBA130637 TKW130636:TKW130637 TUS130636:TUS130637 UEO130636:UEO130637 UOK130636:UOK130637 UYG130636:UYG130637 VIC130636:VIC130637 VRY130636:VRY130637 WBU130636:WBU130637 WLQ130636:WLQ130637 WVM130636:WVM130637 MPD3:MPD4 JA196172:JA196173 SW196172:SW196173 ACS196172:ACS196173 AMO196172:AMO196173 AWK196172:AWK196173 BGG196172:BGG196173 BQC196172:BQC196173 BZY196172:BZY196173 CJU196172:CJU196173 CTQ196172:CTQ196173 DDM196172:DDM196173 DNI196172:DNI196173 DXE196172:DXE196173 EHA196172:EHA196173 EQW196172:EQW196173 FAS196172:FAS196173 FKO196172:FKO196173 FUK196172:FUK196173 GEG196172:GEG196173 GOC196172:GOC196173 GXY196172:GXY196173 HHU196172:HHU196173 HRQ196172:HRQ196173 IBM196172:IBM196173 ILI196172:ILI196173 IVE196172:IVE196173 JFA196172:JFA196173 JOW196172:JOW196173 JYS196172:JYS196173 KIO196172:KIO196173 KSK196172:KSK196173 LCG196172:LCG196173 LMC196172:LMC196173 LVY196172:LVY196173 MFU196172:MFU196173 MPQ196172:MPQ196173 MZM196172:MZM196173 NJI196172:NJI196173 NTE196172:NTE196173 ODA196172:ODA196173 OMW196172:OMW196173 OWS196172:OWS196173 PGO196172:PGO196173 PQK196172:PQK196173 QAG196172:QAG196173 QKC196172:QKC196173 QTY196172:QTY196173 RDU196172:RDU196173 RNQ196172:RNQ196173 RXM196172:RXM196173 SHI196172:SHI196173 SRE196172:SRE196173 TBA196172:TBA196173 TKW196172:TKW196173 TUS196172:TUS196173 UEO196172:UEO196173 UOK196172:UOK196173 UYG196172:UYG196173 VIC196172:VIC196173 VRY196172:VRY196173 WBU196172:WBU196173 WLQ196172:WLQ196173 WVM196172:WVM196173 MYZ3:MYZ4 JA261708:JA261709 SW261708:SW261709 ACS261708:ACS261709 AMO261708:AMO261709 AWK261708:AWK261709 BGG261708:BGG261709 BQC261708:BQC261709 BZY261708:BZY261709 CJU261708:CJU261709 CTQ261708:CTQ261709 DDM261708:DDM261709 DNI261708:DNI261709 DXE261708:DXE261709 EHA261708:EHA261709 EQW261708:EQW261709 FAS261708:FAS261709 FKO261708:FKO261709 FUK261708:FUK261709 GEG261708:GEG261709 GOC261708:GOC261709 GXY261708:GXY261709 HHU261708:HHU261709 HRQ261708:HRQ261709 IBM261708:IBM261709 ILI261708:ILI261709 IVE261708:IVE261709 JFA261708:JFA261709 JOW261708:JOW261709 JYS261708:JYS261709 KIO261708:KIO261709 KSK261708:KSK261709 LCG261708:LCG261709 LMC261708:LMC261709 LVY261708:LVY261709 MFU261708:MFU261709 MPQ261708:MPQ261709 MZM261708:MZM261709 NJI261708:NJI261709 NTE261708:NTE261709 ODA261708:ODA261709 OMW261708:OMW261709 OWS261708:OWS261709 PGO261708:PGO261709 PQK261708:PQK261709 QAG261708:QAG261709 QKC261708:QKC261709 QTY261708:QTY261709 RDU261708:RDU261709 RNQ261708:RNQ261709 RXM261708:RXM261709 SHI261708:SHI261709 SRE261708:SRE261709 TBA261708:TBA261709 TKW261708:TKW261709 TUS261708:TUS261709 UEO261708:UEO261709 UOK261708:UOK261709 UYG261708:UYG261709 VIC261708:VIC261709 VRY261708:VRY261709 WBU261708:WBU261709 WLQ261708:WLQ261709 WVM261708:WVM261709 NIV3:NIV4 JA327244:JA327245 SW327244:SW327245 ACS327244:ACS327245 AMO327244:AMO327245 AWK327244:AWK327245 BGG327244:BGG327245 BQC327244:BQC327245 BZY327244:BZY327245 CJU327244:CJU327245 CTQ327244:CTQ327245 DDM327244:DDM327245 DNI327244:DNI327245 DXE327244:DXE327245 EHA327244:EHA327245 EQW327244:EQW327245 FAS327244:FAS327245 FKO327244:FKO327245 FUK327244:FUK327245 GEG327244:GEG327245 GOC327244:GOC327245 GXY327244:GXY327245 HHU327244:HHU327245 HRQ327244:HRQ327245 IBM327244:IBM327245 ILI327244:ILI327245 IVE327244:IVE327245 JFA327244:JFA327245 JOW327244:JOW327245 JYS327244:JYS327245 KIO327244:KIO327245 KSK327244:KSK327245 LCG327244:LCG327245 LMC327244:LMC327245 LVY327244:LVY327245 MFU327244:MFU327245 MPQ327244:MPQ327245 MZM327244:MZM327245 NJI327244:NJI327245 NTE327244:NTE327245 ODA327244:ODA327245 OMW327244:OMW327245 OWS327244:OWS327245 PGO327244:PGO327245 PQK327244:PQK327245 QAG327244:QAG327245 QKC327244:QKC327245 QTY327244:QTY327245 RDU327244:RDU327245 RNQ327244:RNQ327245 RXM327244:RXM327245 SHI327244:SHI327245 SRE327244:SRE327245 TBA327244:TBA327245 TKW327244:TKW327245 TUS327244:TUS327245 UEO327244:UEO327245 UOK327244:UOK327245 UYG327244:UYG327245 VIC327244:VIC327245 VRY327244:VRY327245 WBU327244:WBU327245 WLQ327244:WLQ327245 WVM327244:WVM327245 NSR3:NSR4 JA392780:JA392781 SW392780:SW392781 ACS392780:ACS392781 AMO392780:AMO392781 AWK392780:AWK392781 BGG392780:BGG392781 BQC392780:BQC392781 BZY392780:BZY392781 CJU392780:CJU392781 CTQ392780:CTQ392781 DDM392780:DDM392781 DNI392780:DNI392781 DXE392780:DXE392781 EHA392780:EHA392781 EQW392780:EQW392781 FAS392780:FAS392781 FKO392780:FKO392781 FUK392780:FUK392781 GEG392780:GEG392781 GOC392780:GOC392781 GXY392780:GXY392781 HHU392780:HHU392781 HRQ392780:HRQ392781 IBM392780:IBM392781 ILI392780:ILI392781 IVE392780:IVE392781 JFA392780:JFA392781 JOW392780:JOW392781 JYS392780:JYS392781 KIO392780:KIO392781 KSK392780:KSK392781 LCG392780:LCG392781 LMC392780:LMC392781 LVY392780:LVY392781 MFU392780:MFU392781 MPQ392780:MPQ392781 MZM392780:MZM392781 NJI392780:NJI392781 NTE392780:NTE392781 ODA392780:ODA392781 OMW392780:OMW392781 OWS392780:OWS392781 PGO392780:PGO392781 PQK392780:PQK392781 QAG392780:QAG392781 QKC392780:QKC392781 QTY392780:QTY392781 RDU392780:RDU392781 RNQ392780:RNQ392781 RXM392780:RXM392781 SHI392780:SHI392781 SRE392780:SRE392781 TBA392780:TBA392781 TKW392780:TKW392781 TUS392780:TUS392781 UEO392780:UEO392781 UOK392780:UOK392781 UYG392780:UYG392781 VIC392780:VIC392781 VRY392780:VRY392781 WBU392780:WBU392781 WLQ392780:WLQ392781 WVM392780:WVM392781 OCN3:OCN4 JA458316:JA458317 SW458316:SW458317 ACS458316:ACS458317 AMO458316:AMO458317 AWK458316:AWK458317 BGG458316:BGG458317 BQC458316:BQC458317 BZY458316:BZY458317 CJU458316:CJU458317 CTQ458316:CTQ458317 DDM458316:DDM458317 DNI458316:DNI458317 DXE458316:DXE458317 EHA458316:EHA458317 EQW458316:EQW458317 FAS458316:FAS458317 FKO458316:FKO458317 FUK458316:FUK458317 GEG458316:GEG458317 GOC458316:GOC458317 GXY458316:GXY458317 HHU458316:HHU458317 HRQ458316:HRQ458317 IBM458316:IBM458317 ILI458316:ILI458317 IVE458316:IVE458317 JFA458316:JFA458317 JOW458316:JOW458317 JYS458316:JYS458317 KIO458316:KIO458317 KSK458316:KSK458317 LCG458316:LCG458317 LMC458316:LMC458317 LVY458316:LVY458317 MFU458316:MFU458317 MPQ458316:MPQ458317 MZM458316:MZM458317 NJI458316:NJI458317 NTE458316:NTE458317 ODA458316:ODA458317 OMW458316:OMW458317 OWS458316:OWS458317 PGO458316:PGO458317 PQK458316:PQK458317 QAG458316:QAG458317 QKC458316:QKC458317 QTY458316:QTY458317 RDU458316:RDU458317 RNQ458316:RNQ458317 RXM458316:RXM458317 SHI458316:SHI458317 SRE458316:SRE458317 TBA458316:TBA458317 TKW458316:TKW458317 TUS458316:TUS458317 UEO458316:UEO458317 UOK458316:UOK458317 UYG458316:UYG458317 VIC458316:VIC458317 VRY458316:VRY458317 WBU458316:WBU458317 WLQ458316:WLQ458317 WVM458316:WVM458317 OMJ3:OMJ4 JA523852:JA523853 SW523852:SW523853 ACS523852:ACS523853 AMO523852:AMO523853 AWK523852:AWK523853 BGG523852:BGG523853 BQC523852:BQC523853 BZY523852:BZY523853 CJU523852:CJU523853 CTQ523852:CTQ523853 DDM523852:DDM523853 DNI523852:DNI523853 DXE523852:DXE523853 EHA523852:EHA523853 EQW523852:EQW523853 FAS523852:FAS523853 FKO523852:FKO523853 FUK523852:FUK523853 GEG523852:GEG523853 GOC523852:GOC523853 GXY523852:GXY523853 HHU523852:HHU523853 HRQ523852:HRQ523853 IBM523852:IBM523853 ILI523852:ILI523853 IVE523852:IVE523853 JFA523852:JFA523853 JOW523852:JOW523853 JYS523852:JYS523853 KIO523852:KIO523853 KSK523852:KSK523853 LCG523852:LCG523853 LMC523852:LMC523853 LVY523852:LVY523853 MFU523852:MFU523853 MPQ523852:MPQ523853 MZM523852:MZM523853 NJI523852:NJI523853 NTE523852:NTE523853 ODA523852:ODA523853 OMW523852:OMW523853 OWS523852:OWS523853 PGO523852:PGO523853 PQK523852:PQK523853 QAG523852:QAG523853 QKC523852:QKC523853 QTY523852:QTY523853 RDU523852:RDU523853 RNQ523852:RNQ523853 RXM523852:RXM523853 SHI523852:SHI523853 SRE523852:SRE523853 TBA523852:TBA523853 TKW523852:TKW523853 TUS523852:TUS523853 UEO523852:UEO523853 UOK523852:UOK523853 UYG523852:UYG523853 VIC523852:VIC523853 VRY523852:VRY523853 WBU523852:WBU523853 WLQ523852:WLQ523853 WVM523852:WVM523853 OWF3:OWF4 JA589388:JA589389 SW589388:SW589389 ACS589388:ACS589389 AMO589388:AMO589389 AWK589388:AWK589389 BGG589388:BGG589389 BQC589388:BQC589389 BZY589388:BZY589389 CJU589388:CJU589389 CTQ589388:CTQ589389 DDM589388:DDM589389 DNI589388:DNI589389 DXE589388:DXE589389 EHA589388:EHA589389 EQW589388:EQW589389 FAS589388:FAS589389 FKO589388:FKO589389 FUK589388:FUK589389 GEG589388:GEG589389 GOC589388:GOC589389 GXY589388:GXY589389 HHU589388:HHU589389 HRQ589388:HRQ589389 IBM589388:IBM589389 ILI589388:ILI589389 IVE589388:IVE589389 JFA589388:JFA589389 JOW589388:JOW589389 JYS589388:JYS589389 KIO589388:KIO589389 KSK589388:KSK589389 LCG589388:LCG589389 LMC589388:LMC589389 LVY589388:LVY589389 MFU589388:MFU589389 MPQ589388:MPQ589389 MZM589388:MZM589389 NJI589388:NJI589389 NTE589388:NTE589389 ODA589388:ODA589389 OMW589388:OMW589389 OWS589388:OWS589389 PGO589388:PGO589389 PQK589388:PQK589389 QAG589388:QAG589389 QKC589388:QKC589389 QTY589388:QTY589389 RDU589388:RDU589389 RNQ589388:RNQ589389 RXM589388:RXM589389 SHI589388:SHI589389 SRE589388:SRE589389 TBA589388:TBA589389 TKW589388:TKW589389 TUS589388:TUS589389 UEO589388:UEO589389 UOK589388:UOK589389 UYG589388:UYG589389 VIC589388:VIC589389 VRY589388:VRY589389 WBU589388:WBU589389 WLQ589388:WLQ589389 WVM589388:WVM589389 PGB3:PGB4 JA654924:JA654925 SW654924:SW654925 ACS654924:ACS654925 AMO654924:AMO654925 AWK654924:AWK654925 BGG654924:BGG654925 BQC654924:BQC654925 BZY654924:BZY654925 CJU654924:CJU654925 CTQ654924:CTQ654925 DDM654924:DDM654925 DNI654924:DNI654925 DXE654924:DXE654925 EHA654924:EHA654925 EQW654924:EQW654925 FAS654924:FAS654925 FKO654924:FKO654925 FUK654924:FUK654925 GEG654924:GEG654925 GOC654924:GOC654925 GXY654924:GXY654925 HHU654924:HHU654925 HRQ654924:HRQ654925 IBM654924:IBM654925 ILI654924:ILI654925 IVE654924:IVE654925 JFA654924:JFA654925 JOW654924:JOW654925 JYS654924:JYS654925 KIO654924:KIO654925 KSK654924:KSK654925 LCG654924:LCG654925 LMC654924:LMC654925 LVY654924:LVY654925 MFU654924:MFU654925 MPQ654924:MPQ654925 MZM654924:MZM654925 NJI654924:NJI654925 NTE654924:NTE654925 ODA654924:ODA654925 OMW654924:OMW654925 OWS654924:OWS654925 PGO654924:PGO654925 PQK654924:PQK654925 QAG654924:QAG654925 QKC654924:QKC654925 QTY654924:QTY654925 RDU654924:RDU654925 RNQ654924:RNQ654925 RXM654924:RXM654925 SHI654924:SHI654925 SRE654924:SRE654925 TBA654924:TBA654925 TKW654924:TKW654925 TUS654924:TUS654925 UEO654924:UEO654925 UOK654924:UOK654925 UYG654924:UYG654925 VIC654924:VIC654925 VRY654924:VRY654925 WBU654924:WBU654925 WLQ654924:WLQ654925 WVM654924:WVM654925 PPX3:PPX4 JA720460:JA720461 SW720460:SW720461 ACS720460:ACS720461 AMO720460:AMO720461 AWK720460:AWK720461 BGG720460:BGG720461 BQC720460:BQC720461 BZY720460:BZY720461 CJU720460:CJU720461 CTQ720460:CTQ720461 DDM720460:DDM720461 DNI720460:DNI720461 DXE720460:DXE720461 EHA720460:EHA720461 EQW720460:EQW720461 FAS720460:FAS720461 FKO720460:FKO720461 FUK720460:FUK720461 GEG720460:GEG720461 GOC720460:GOC720461 GXY720460:GXY720461 HHU720460:HHU720461 HRQ720460:HRQ720461 IBM720460:IBM720461 ILI720460:ILI720461 IVE720460:IVE720461 JFA720460:JFA720461 JOW720460:JOW720461 JYS720460:JYS720461 KIO720460:KIO720461 KSK720460:KSK720461 LCG720460:LCG720461 LMC720460:LMC720461 LVY720460:LVY720461 MFU720460:MFU720461 MPQ720460:MPQ720461 MZM720460:MZM720461 NJI720460:NJI720461 NTE720460:NTE720461 ODA720460:ODA720461 OMW720460:OMW720461 OWS720460:OWS720461 PGO720460:PGO720461 PQK720460:PQK720461 QAG720460:QAG720461 QKC720460:QKC720461 QTY720460:QTY720461 RDU720460:RDU720461 RNQ720460:RNQ720461 RXM720460:RXM720461 SHI720460:SHI720461 SRE720460:SRE720461 TBA720460:TBA720461 TKW720460:TKW720461 TUS720460:TUS720461 UEO720460:UEO720461 UOK720460:UOK720461 UYG720460:UYG720461 VIC720460:VIC720461 VRY720460:VRY720461 WBU720460:WBU720461 WLQ720460:WLQ720461 WVM720460:WVM720461 PZT3:PZT4 JA785996:JA785997 SW785996:SW785997 ACS785996:ACS785997 AMO785996:AMO785997 AWK785996:AWK785997 BGG785996:BGG785997 BQC785996:BQC785997 BZY785996:BZY785997 CJU785996:CJU785997 CTQ785996:CTQ785997 DDM785996:DDM785997 DNI785996:DNI785997 DXE785996:DXE785997 EHA785996:EHA785997 EQW785996:EQW785997 FAS785996:FAS785997 FKO785996:FKO785997 FUK785996:FUK785997 GEG785996:GEG785997 GOC785996:GOC785997 GXY785996:GXY785997 HHU785996:HHU785997 HRQ785996:HRQ785997 IBM785996:IBM785997 ILI785996:ILI785997 IVE785996:IVE785997 JFA785996:JFA785997 JOW785996:JOW785997 JYS785996:JYS785997 KIO785996:KIO785997 KSK785996:KSK785997 LCG785996:LCG785997 LMC785996:LMC785997 LVY785996:LVY785997 MFU785996:MFU785997 MPQ785996:MPQ785997 MZM785996:MZM785997 NJI785996:NJI785997 NTE785996:NTE785997 ODA785996:ODA785997 OMW785996:OMW785997 OWS785996:OWS785997 PGO785996:PGO785997 PQK785996:PQK785997 QAG785996:QAG785997 QKC785996:QKC785997 QTY785996:QTY785997 RDU785996:RDU785997 RNQ785996:RNQ785997 RXM785996:RXM785997 SHI785996:SHI785997 SRE785996:SRE785997 TBA785996:TBA785997 TKW785996:TKW785997 TUS785996:TUS785997 UEO785996:UEO785997 UOK785996:UOK785997 UYG785996:UYG785997 VIC785996:VIC785997 VRY785996:VRY785997 WBU785996:WBU785997 WLQ785996:WLQ785997 WVM785996:WVM785997 QJP3:QJP4 JA851532:JA851533 SW851532:SW851533 ACS851532:ACS851533 AMO851532:AMO851533 AWK851532:AWK851533 BGG851532:BGG851533 BQC851532:BQC851533 BZY851532:BZY851533 CJU851532:CJU851533 CTQ851532:CTQ851533 DDM851532:DDM851533 DNI851532:DNI851533 DXE851532:DXE851533 EHA851532:EHA851533 EQW851532:EQW851533 FAS851532:FAS851533 FKO851532:FKO851533 FUK851532:FUK851533 GEG851532:GEG851533 GOC851532:GOC851533 GXY851532:GXY851533 HHU851532:HHU851533 HRQ851532:HRQ851533 IBM851532:IBM851533 ILI851532:ILI851533 IVE851532:IVE851533 JFA851532:JFA851533 JOW851532:JOW851533 JYS851532:JYS851533 KIO851532:KIO851533 KSK851532:KSK851533 LCG851532:LCG851533 LMC851532:LMC851533 LVY851532:LVY851533 MFU851532:MFU851533 MPQ851532:MPQ851533 MZM851532:MZM851533 NJI851532:NJI851533 NTE851532:NTE851533 ODA851532:ODA851533 OMW851532:OMW851533 OWS851532:OWS851533 PGO851532:PGO851533 PQK851532:PQK851533 QAG851532:QAG851533 QKC851532:QKC851533 QTY851532:QTY851533 RDU851532:RDU851533 RNQ851532:RNQ851533 RXM851532:RXM851533 SHI851532:SHI851533 SRE851532:SRE851533 TBA851532:TBA851533 TKW851532:TKW851533 TUS851532:TUS851533 UEO851532:UEO851533 UOK851532:UOK851533 UYG851532:UYG851533 VIC851532:VIC851533 VRY851532:VRY851533 WBU851532:WBU851533 WLQ851532:WLQ851533 WVM851532:WVM851533 QTL3:QTL4 JA917068:JA917069 SW917068:SW917069 ACS917068:ACS917069 AMO917068:AMO917069 AWK917068:AWK917069 BGG917068:BGG917069 BQC917068:BQC917069 BZY917068:BZY917069 CJU917068:CJU917069 CTQ917068:CTQ917069 DDM917068:DDM917069 DNI917068:DNI917069 DXE917068:DXE917069 EHA917068:EHA917069 EQW917068:EQW917069 FAS917068:FAS917069 FKO917068:FKO917069 FUK917068:FUK917069 GEG917068:GEG917069 GOC917068:GOC917069 GXY917068:GXY917069 HHU917068:HHU917069 HRQ917068:HRQ917069 IBM917068:IBM917069 ILI917068:ILI917069 IVE917068:IVE917069 JFA917068:JFA917069 JOW917068:JOW917069 JYS917068:JYS917069 KIO917068:KIO917069 KSK917068:KSK917069 LCG917068:LCG917069 LMC917068:LMC917069 LVY917068:LVY917069 MFU917068:MFU917069 MPQ917068:MPQ917069 MZM917068:MZM917069 NJI917068:NJI917069 NTE917068:NTE917069 ODA917068:ODA917069 OMW917068:OMW917069 OWS917068:OWS917069 PGO917068:PGO917069 PQK917068:PQK917069 QAG917068:QAG917069 QKC917068:QKC917069 QTY917068:QTY917069 RDU917068:RDU917069 RNQ917068:RNQ917069 RXM917068:RXM917069 SHI917068:SHI917069 SRE917068:SRE917069 TBA917068:TBA917069 TKW917068:TKW917069 TUS917068:TUS917069 UEO917068:UEO917069 UOK917068:UOK917069 UYG917068:UYG917069 VIC917068:VIC917069 VRY917068:VRY917069 WBU917068:WBU917069 WLQ917068:WLQ917069 WVM917068:WVM917069 RDH3:RDH4 RND3:RND4 RWZ3:RWZ4 SGV3:SGV4 SQR3:SQR4 TAN3:TAN4 TKJ3:TKJ4 TUF3:TUF4 UEB3:UEB4 UNX3:UNX4 UXT3:UXT4 VHP3:VHP4 VRL3:VRL4 WBH3:WBH4 WLD3:WLD4 WUZ3:WUZ4 IN3:IN4 SJ3:SJ4 ACF3:ACF4 AMB3:AMB4 AVX3:AVX4 BFT3:BFT4 BPP3:BPP4 BZL3:BZL4 CJH3:CJH4 CTD3:CTD4 DCZ3:DCZ4 DMV3:DMV4 DWR3:DWR4 EGN3:EGN4 EQJ3:EQJ4 FAF3:FAF4 FKB3:FKB4 FTX3:FTX4 GDT3:GDT4 GNP3:GNP4 GXL3:GXL4 HHH3:HHH4 HRD3:HRD4 IAZ3:IAZ4 IKV3:IKV4 IUR3:IUR4 JEN3:JEN4 JOJ3:JOJ4 JYF3:JYF4 KIB3:KIB4 KRX3:KRX4 LBT3:LBT4 E982540:E982541 E65036:E65037 E130572:E130573 E196108:E196109 E261644:E261645 E327180:E327181 E392716:E392717 E458252:E458253 E523788:E523789 E589324:E589325 E654860:E654861 E720396:E720397 E785932:E785933 E851468:E851469 E917004:E917005 E3:E4"/>
    <dataValidation allowBlank="1" showInputMessage="1" showErrorMessage="1" promptTitle="Quantity Available" prompt="Input your available quantity for this item.  Cannot be a negative number." sqref="RNP917068:RNP917069 IZ982604:IZ982605 SV982604:SV982605 ACR982604:ACR982605 AMN982604:AMN982605 AWJ982604:AWJ982605 BGF982604:BGF982605 BQB982604:BQB982605 BZX982604:BZX982605 CJT982604:CJT982605 CTP982604:CTP982605 DDL982604:DDL982605 DNH982604:DNH982605 DXD982604:DXD982605 EGZ982604:EGZ982605 EQV982604:EQV982605 FAR982604:FAR982605 FKN982604:FKN982605 FUJ982604:FUJ982605 GEF982604:GEF982605 GOB982604:GOB982605 GXX982604:GXX982605 HHT982604:HHT982605 HRP982604:HRP982605 IBL982604:IBL982605 ILH982604:ILH982605 IVD982604:IVD982605 JEZ982604:JEZ982605 JOV982604:JOV982605 JYR982604:JYR982605 KIN982604:KIN982605 KSJ982604:KSJ982605 LCF982604:LCF982605 LMB982604:LMB982605 LVX982604:LVX982605 MFT982604:MFT982605 MPP982604:MPP982605 MZL982604:MZL982605 NJH982604:NJH982605 NTD982604:NTD982605 OCZ982604:OCZ982605 OMV982604:OMV982605 OWR982604:OWR982605 PGN982604:PGN982605 PQJ982604:PQJ982605 QAF982604:QAF982605 QKB982604:QKB982605 QTX982604:QTX982605 RDT982604:RDT982605 RNP982604:RNP982605 RXL982604:RXL982605 SHH982604:SHH982605 SRD982604:SRD982605 TAZ982604:TAZ982605 TKV982604:TKV982605 TUR982604:TUR982605 UEN982604:UEN982605 UOJ982604:UOJ982605 UYF982604:UYF982605 VIB982604:VIB982605 VRX982604:VRX982605 WBT982604:WBT982605 WLP982604:WLP982605 WVL982604:WVL982605 RXL917068:RXL917069 IZ65100:IZ65101 SV65100:SV65101 ACR65100:ACR65101 AMN65100:AMN65101 AWJ65100:AWJ65101 BGF65100:BGF65101 BQB65100:BQB65101 BZX65100:BZX65101 CJT65100:CJT65101 CTP65100:CTP65101 DDL65100:DDL65101 DNH65100:DNH65101 DXD65100:DXD65101 EGZ65100:EGZ65101 EQV65100:EQV65101 FAR65100:FAR65101 FKN65100:FKN65101 FUJ65100:FUJ65101 GEF65100:GEF65101 GOB65100:GOB65101 GXX65100:GXX65101 HHT65100:HHT65101 HRP65100:HRP65101 IBL65100:IBL65101 ILH65100:ILH65101 IVD65100:IVD65101 JEZ65100:JEZ65101 JOV65100:JOV65101 JYR65100:JYR65101 KIN65100:KIN65101 KSJ65100:KSJ65101 LCF65100:LCF65101 LMB65100:LMB65101 LVX65100:LVX65101 MFT65100:MFT65101 MPP65100:MPP65101 MZL65100:MZL65101 NJH65100:NJH65101 NTD65100:NTD65101 OCZ65100:OCZ65101 OMV65100:OMV65101 OWR65100:OWR65101 PGN65100:PGN65101 PQJ65100:PQJ65101 QAF65100:QAF65101 QKB65100:QKB65101 QTX65100:QTX65101 RDT65100:RDT65101 RNP65100:RNP65101 RXL65100:RXL65101 SHH65100:SHH65101 SRD65100:SRD65101 TAZ65100:TAZ65101 TKV65100:TKV65101 TUR65100:TUR65101 UEN65100:UEN65101 UOJ65100:UOJ65101 UYF65100:UYF65101 VIB65100:VIB65101 VRX65100:VRX65101 WBT65100:WBT65101 WLP65100:WLP65101 WVL65100:WVL65101 SHH917068:SHH917069 IZ130636:IZ130637 SV130636:SV130637 ACR130636:ACR130637 AMN130636:AMN130637 AWJ130636:AWJ130637 BGF130636:BGF130637 BQB130636:BQB130637 BZX130636:BZX130637 CJT130636:CJT130637 CTP130636:CTP130637 DDL130636:DDL130637 DNH130636:DNH130637 DXD130636:DXD130637 EGZ130636:EGZ130637 EQV130636:EQV130637 FAR130636:FAR130637 FKN130636:FKN130637 FUJ130636:FUJ130637 GEF130636:GEF130637 GOB130636:GOB130637 GXX130636:GXX130637 HHT130636:HHT130637 HRP130636:HRP130637 IBL130636:IBL130637 ILH130636:ILH130637 IVD130636:IVD130637 JEZ130636:JEZ130637 JOV130636:JOV130637 JYR130636:JYR130637 KIN130636:KIN130637 KSJ130636:KSJ130637 LCF130636:LCF130637 LMB130636:LMB130637 LVX130636:LVX130637 MFT130636:MFT130637 MPP130636:MPP130637 MZL130636:MZL130637 NJH130636:NJH130637 NTD130636:NTD130637 OCZ130636:OCZ130637 OMV130636:OMV130637 OWR130636:OWR130637 PGN130636:PGN130637 PQJ130636:PQJ130637 QAF130636:QAF130637 QKB130636:QKB130637 QTX130636:QTX130637 RDT130636:RDT130637 RNP130636:RNP130637 RXL130636:RXL130637 SHH130636:SHH130637 SRD130636:SRD130637 TAZ130636:TAZ130637 TKV130636:TKV130637 TUR130636:TUR130637 UEN130636:UEN130637 UOJ130636:UOJ130637 UYF130636:UYF130637 VIB130636:VIB130637 VRX130636:VRX130637 WBT130636:WBT130637 WLP130636:WLP130637 WVL130636:WVL130637 SRD917068:SRD917069 IZ196172:IZ196173 SV196172:SV196173 ACR196172:ACR196173 AMN196172:AMN196173 AWJ196172:AWJ196173 BGF196172:BGF196173 BQB196172:BQB196173 BZX196172:BZX196173 CJT196172:CJT196173 CTP196172:CTP196173 DDL196172:DDL196173 DNH196172:DNH196173 DXD196172:DXD196173 EGZ196172:EGZ196173 EQV196172:EQV196173 FAR196172:FAR196173 FKN196172:FKN196173 FUJ196172:FUJ196173 GEF196172:GEF196173 GOB196172:GOB196173 GXX196172:GXX196173 HHT196172:HHT196173 HRP196172:HRP196173 IBL196172:IBL196173 ILH196172:ILH196173 IVD196172:IVD196173 JEZ196172:JEZ196173 JOV196172:JOV196173 JYR196172:JYR196173 KIN196172:KIN196173 KSJ196172:KSJ196173 LCF196172:LCF196173 LMB196172:LMB196173 LVX196172:LVX196173 MFT196172:MFT196173 MPP196172:MPP196173 MZL196172:MZL196173 NJH196172:NJH196173 NTD196172:NTD196173 OCZ196172:OCZ196173 OMV196172:OMV196173 OWR196172:OWR196173 PGN196172:PGN196173 PQJ196172:PQJ196173 QAF196172:QAF196173 QKB196172:QKB196173 QTX196172:QTX196173 RDT196172:RDT196173 RNP196172:RNP196173 RXL196172:RXL196173 SHH196172:SHH196173 SRD196172:SRD196173 TAZ196172:TAZ196173 TKV196172:TKV196173 TUR196172:TUR196173 UEN196172:UEN196173 UOJ196172:UOJ196173 UYF196172:UYF196173 VIB196172:VIB196173 VRX196172:VRX196173 WBT196172:WBT196173 WLP196172:WLP196173 WVL196172:WVL196173 TAZ917068:TAZ917069 IZ261708:IZ261709 SV261708:SV261709 ACR261708:ACR261709 AMN261708:AMN261709 AWJ261708:AWJ261709 BGF261708:BGF261709 BQB261708:BQB261709 BZX261708:BZX261709 CJT261708:CJT261709 CTP261708:CTP261709 DDL261708:DDL261709 DNH261708:DNH261709 DXD261708:DXD261709 EGZ261708:EGZ261709 EQV261708:EQV261709 FAR261708:FAR261709 FKN261708:FKN261709 FUJ261708:FUJ261709 GEF261708:GEF261709 GOB261708:GOB261709 GXX261708:GXX261709 HHT261708:HHT261709 HRP261708:HRP261709 IBL261708:IBL261709 ILH261708:ILH261709 IVD261708:IVD261709 JEZ261708:JEZ261709 JOV261708:JOV261709 JYR261708:JYR261709 KIN261708:KIN261709 KSJ261708:KSJ261709 LCF261708:LCF261709 LMB261708:LMB261709 LVX261708:LVX261709 MFT261708:MFT261709 MPP261708:MPP261709 MZL261708:MZL261709 NJH261708:NJH261709 NTD261708:NTD261709 OCZ261708:OCZ261709 OMV261708:OMV261709 OWR261708:OWR261709 PGN261708:PGN261709 PQJ261708:PQJ261709 QAF261708:QAF261709 QKB261708:QKB261709 QTX261708:QTX261709 RDT261708:RDT261709 RNP261708:RNP261709 RXL261708:RXL261709 SHH261708:SHH261709 SRD261708:SRD261709 TAZ261708:TAZ261709 TKV261708:TKV261709 TUR261708:TUR261709 UEN261708:UEN261709 UOJ261708:UOJ261709 UYF261708:UYF261709 VIB261708:VIB261709 VRX261708:VRX261709 WBT261708:WBT261709 WLP261708:WLP261709 WVL261708:WVL261709 TKV917068:TKV917069 IZ327244:IZ327245 SV327244:SV327245 ACR327244:ACR327245 AMN327244:AMN327245 AWJ327244:AWJ327245 BGF327244:BGF327245 BQB327244:BQB327245 BZX327244:BZX327245 CJT327244:CJT327245 CTP327244:CTP327245 DDL327244:DDL327245 DNH327244:DNH327245 DXD327244:DXD327245 EGZ327244:EGZ327245 EQV327244:EQV327245 FAR327244:FAR327245 FKN327244:FKN327245 FUJ327244:FUJ327245 GEF327244:GEF327245 GOB327244:GOB327245 GXX327244:GXX327245 HHT327244:HHT327245 HRP327244:HRP327245 IBL327244:IBL327245 ILH327244:ILH327245 IVD327244:IVD327245 JEZ327244:JEZ327245 JOV327244:JOV327245 JYR327244:JYR327245 KIN327244:KIN327245 KSJ327244:KSJ327245 LCF327244:LCF327245 LMB327244:LMB327245 LVX327244:LVX327245 MFT327244:MFT327245 MPP327244:MPP327245 MZL327244:MZL327245 NJH327244:NJH327245 NTD327244:NTD327245 OCZ327244:OCZ327245 OMV327244:OMV327245 OWR327244:OWR327245 PGN327244:PGN327245 PQJ327244:PQJ327245 QAF327244:QAF327245 QKB327244:QKB327245 QTX327244:QTX327245 RDT327244:RDT327245 RNP327244:RNP327245 RXL327244:RXL327245 SHH327244:SHH327245 SRD327244:SRD327245 TAZ327244:TAZ327245 TKV327244:TKV327245 TUR327244:TUR327245 UEN327244:UEN327245 UOJ327244:UOJ327245 UYF327244:UYF327245 VIB327244:VIB327245 VRX327244:VRX327245 WBT327244:WBT327245 WLP327244:WLP327245 WVL327244:WVL327245 TUR917068:TUR917069 IZ392780:IZ392781 SV392780:SV392781 ACR392780:ACR392781 AMN392780:AMN392781 AWJ392780:AWJ392781 BGF392780:BGF392781 BQB392780:BQB392781 BZX392780:BZX392781 CJT392780:CJT392781 CTP392780:CTP392781 DDL392780:DDL392781 DNH392780:DNH392781 DXD392780:DXD392781 EGZ392780:EGZ392781 EQV392780:EQV392781 FAR392780:FAR392781 FKN392780:FKN392781 FUJ392780:FUJ392781 GEF392780:GEF392781 GOB392780:GOB392781 GXX392780:GXX392781 HHT392780:HHT392781 HRP392780:HRP392781 IBL392780:IBL392781 ILH392780:ILH392781 IVD392780:IVD392781 JEZ392780:JEZ392781 JOV392780:JOV392781 JYR392780:JYR392781 KIN392780:KIN392781 KSJ392780:KSJ392781 LCF392780:LCF392781 LMB392780:LMB392781 LVX392780:LVX392781 MFT392780:MFT392781 MPP392780:MPP392781 MZL392780:MZL392781 NJH392780:NJH392781 NTD392780:NTD392781 OCZ392780:OCZ392781 OMV392780:OMV392781 OWR392780:OWR392781 PGN392780:PGN392781 PQJ392780:PQJ392781 QAF392780:QAF392781 QKB392780:QKB392781 QTX392780:QTX392781 RDT392780:RDT392781 RNP392780:RNP392781 RXL392780:RXL392781 SHH392780:SHH392781 SRD392780:SRD392781 TAZ392780:TAZ392781 TKV392780:TKV392781 TUR392780:TUR392781 UEN392780:UEN392781 UOJ392780:UOJ392781 UYF392780:UYF392781 VIB392780:VIB392781 VRX392780:VRX392781 WBT392780:WBT392781 WLP392780:WLP392781 WVL392780:WVL392781 UEN917068:UEN917069 IZ458316:IZ458317 SV458316:SV458317 ACR458316:ACR458317 AMN458316:AMN458317 AWJ458316:AWJ458317 BGF458316:BGF458317 BQB458316:BQB458317 BZX458316:BZX458317 CJT458316:CJT458317 CTP458316:CTP458317 DDL458316:DDL458317 DNH458316:DNH458317 DXD458316:DXD458317 EGZ458316:EGZ458317 EQV458316:EQV458317 FAR458316:FAR458317 FKN458316:FKN458317 FUJ458316:FUJ458317 GEF458316:GEF458317 GOB458316:GOB458317 GXX458316:GXX458317 HHT458316:HHT458317 HRP458316:HRP458317 IBL458316:IBL458317 ILH458316:ILH458317 IVD458316:IVD458317 JEZ458316:JEZ458317 JOV458316:JOV458317 JYR458316:JYR458317 KIN458316:KIN458317 KSJ458316:KSJ458317 LCF458316:LCF458317 LMB458316:LMB458317 LVX458316:LVX458317 MFT458316:MFT458317 MPP458316:MPP458317 MZL458316:MZL458317 NJH458316:NJH458317 NTD458316:NTD458317 OCZ458316:OCZ458317 OMV458316:OMV458317 OWR458316:OWR458317 PGN458316:PGN458317 PQJ458316:PQJ458317 QAF458316:QAF458317 QKB458316:QKB458317 QTX458316:QTX458317 RDT458316:RDT458317 RNP458316:RNP458317 RXL458316:RXL458317 SHH458316:SHH458317 SRD458316:SRD458317 TAZ458316:TAZ458317 TKV458316:TKV458317 TUR458316:TUR458317 UEN458316:UEN458317 UOJ458316:UOJ458317 UYF458316:UYF458317 VIB458316:VIB458317 VRX458316:VRX458317 WBT458316:WBT458317 WLP458316:WLP458317 WVL458316:WVL458317 UOJ917068:UOJ917069 IZ523852:IZ523853 SV523852:SV523853 ACR523852:ACR523853 AMN523852:AMN523853 AWJ523852:AWJ523853 BGF523852:BGF523853 BQB523852:BQB523853 BZX523852:BZX523853 CJT523852:CJT523853 CTP523852:CTP523853 DDL523852:DDL523853 DNH523852:DNH523853 DXD523852:DXD523853 EGZ523852:EGZ523853 EQV523852:EQV523853 FAR523852:FAR523853 FKN523852:FKN523853 FUJ523852:FUJ523853 GEF523852:GEF523853 GOB523852:GOB523853 GXX523852:GXX523853 HHT523852:HHT523853 HRP523852:HRP523853 IBL523852:IBL523853 ILH523852:ILH523853 IVD523852:IVD523853 JEZ523852:JEZ523853 JOV523852:JOV523853 JYR523852:JYR523853 KIN523852:KIN523853 KSJ523852:KSJ523853 LCF523852:LCF523853 LMB523852:LMB523853 LVX523852:LVX523853 MFT523852:MFT523853 MPP523852:MPP523853 MZL523852:MZL523853 NJH523852:NJH523853 NTD523852:NTD523853 OCZ523852:OCZ523853 OMV523852:OMV523853 OWR523852:OWR523853 PGN523852:PGN523853 PQJ523852:PQJ523853 QAF523852:QAF523853 QKB523852:QKB523853 QTX523852:QTX523853 RDT523852:RDT523853 RNP523852:RNP523853 RXL523852:RXL523853 SHH523852:SHH523853 SRD523852:SRD523853 TAZ523852:TAZ523853 TKV523852:TKV523853 TUR523852:TUR523853 UEN523852:UEN523853 UOJ523852:UOJ523853 UYF523852:UYF523853 VIB523852:VIB523853 VRX523852:VRX523853 WBT523852:WBT523853 WLP523852:WLP523853 WVL523852:WVL523853 UYF917068:UYF917069 IZ589388:IZ589389 SV589388:SV589389 ACR589388:ACR589389 AMN589388:AMN589389 AWJ589388:AWJ589389 BGF589388:BGF589389 BQB589388:BQB589389 BZX589388:BZX589389 CJT589388:CJT589389 CTP589388:CTP589389 DDL589388:DDL589389 DNH589388:DNH589389 DXD589388:DXD589389 EGZ589388:EGZ589389 EQV589388:EQV589389 FAR589388:FAR589389 FKN589388:FKN589389 FUJ589388:FUJ589389 GEF589388:GEF589389 GOB589388:GOB589389 GXX589388:GXX589389 HHT589388:HHT589389 HRP589388:HRP589389 IBL589388:IBL589389 ILH589388:ILH589389 IVD589388:IVD589389 JEZ589388:JEZ589389 JOV589388:JOV589389 JYR589388:JYR589389 KIN589388:KIN589389 KSJ589388:KSJ589389 LCF589388:LCF589389 LMB589388:LMB589389 LVX589388:LVX589389 MFT589388:MFT589389 MPP589388:MPP589389 MZL589388:MZL589389 NJH589388:NJH589389 NTD589388:NTD589389 OCZ589388:OCZ589389 OMV589388:OMV589389 OWR589388:OWR589389 PGN589388:PGN589389 PQJ589388:PQJ589389 QAF589388:QAF589389 QKB589388:QKB589389 QTX589388:QTX589389 RDT589388:RDT589389 RNP589388:RNP589389 RXL589388:RXL589389 SHH589388:SHH589389 SRD589388:SRD589389 TAZ589388:TAZ589389 TKV589388:TKV589389 TUR589388:TUR589389 UEN589388:UEN589389 UOJ589388:UOJ589389 UYF589388:UYF589389 VIB589388:VIB589389 VRX589388:VRX589389 WBT589388:WBT589389 WLP589388:WLP589389 WVL589388:WVL589389 VIB917068:VIB917069 IZ654924:IZ654925 SV654924:SV654925 ACR654924:ACR654925 AMN654924:AMN654925 AWJ654924:AWJ654925 BGF654924:BGF654925 BQB654924:BQB654925 BZX654924:BZX654925 CJT654924:CJT654925 CTP654924:CTP654925 DDL654924:DDL654925 DNH654924:DNH654925 DXD654924:DXD654925 EGZ654924:EGZ654925 EQV654924:EQV654925 FAR654924:FAR654925 FKN654924:FKN654925 FUJ654924:FUJ654925 GEF654924:GEF654925 GOB654924:GOB654925 GXX654924:GXX654925 HHT654924:HHT654925 HRP654924:HRP654925 IBL654924:IBL654925 ILH654924:ILH654925 IVD654924:IVD654925 JEZ654924:JEZ654925 JOV654924:JOV654925 JYR654924:JYR654925 KIN654924:KIN654925 KSJ654924:KSJ654925 LCF654924:LCF654925 LMB654924:LMB654925 LVX654924:LVX654925 MFT654924:MFT654925 MPP654924:MPP654925 MZL654924:MZL654925 NJH654924:NJH654925 NTD654924:NTD654925 OCZ654924:OCZ654925 OMV654924:OMV654925 OWR654924:OWR654925 PGN654924:PGN654925 PQJ654924:PQJ654925 QAF654924:QAF654925 QKB654924:QKB654925 QTX654924:QTX654925 RDT654924:RDT654925 RNP654924:RNP654925 RXL654924:RXL654925 SHH654924:SHH654925 SRD654924:SRD654925 TAZ654924:TAZ654925 TKV654924:TKV654925 TUR654924:TUR654925 UEN654924:UEN654925 UOJ654924:UOJ654925 UYF654924:UYF654925 VIB654924:VIB654925 VRX654924:VRX654925 WBT654924:WBT654925 WLP654924:WLP654925 WVL654924:WVL654925 VRX917068:VRX917069 IZ720460:IZ720461 SV720460:SV720461 ACR720460:ACR720461 AMN720460:AMN720461 AWJ720460:AWJ720461 BGF720460:BGF720461 BQB720460:BQB720461 BZX720460:BZX720461 CJT720460:CJT720461 CTP720460:CTP720461 DDL720460:DDL720461 DNH720460:DNH720461 DXD720460:DXD720461 EGZ720460:EGZ720461 EQV720460:EQV720461 FAR720460:FAR720461 FKN720460:FKN720461 FUJ720460:FUJ720461 GEF720460:GEF720461 GOB720460:GOB720461 GXX720460:GXX720461 HHT720460:HHT720461 HRP720460:HRP720461 IBL720460:IBL720461 ILH720460:ILH720461 IVD720460:IVD720461 JEZ720460:JEZ720461 JOV720460:JOV720461 JYR720460:JYR720461 KIN720460:KIN720461 KSJ720460:KSJ720461 LCF720460:LCF720461 LMB720460:LMB720461 LVX720460:LVX720461 MFT720460:MFT720461 MPP720460:MPP720461 MZL720460:MZL720461 NJH720460:NJH720461 NTD720460:NTD720461 OCZ720460:OCZ720461 OMV720460:OMV720461 OWR720460:OWR720461 PGN720460:PGN720461 PQJ720460:PQJ720461 QAF720460:QAF720461 QKB720460:QKB720461 QTX720460:QTX720461 RDT720460:RDT720461 RNP720460:RNP720461 RXL720460:RXL720461 SHH720460:SHH720461 SRD720460:SRD720461 TAZ720460:TAZ720461 TKV720460:TKV720461 TUR720460:TUR720461 UEN720460:UEN720461 UOJ720460:UOJ720461 UYF720460:UYF720461 VIB720460:VIB720461 VRX720460:VRX720461 WBT720460:WBT720461 WLP720460:WLP720461 WVL720460:WVL720461 WBT917068:WBT917069 IZ785996:IZ785997 SV785996:SV785997 ACR785996:ACR785997 AMN785996:AMN785997 AWJ785996:AWJ785997 BGF785996:BGF785997 BQB785996:BQB785997 BZX785996:BZX785997 CJT785996:CJT785997 CTP785996:CTP785997 DDL785996:DDL785997 DNH785996:DNH785997 DXD785996:DXD785997 EGZ785996:EGZ785997 EQV785996:EQV785997 FAR785996:FAR785997 FKN785996:FKN785997 FUJ785996:FUJ785997 GEF785996:GEF785997 GOB785996:GOB785997 GXX785996:GXX785997 HHT785996:HHT785997 HRP785996:HRP785997 IBL785996:IBL785997 ILH785996:ILH785997 IVD785996:IVD785997 JEZ785996:JEZ785997 JOV785996:JOV785997 JYR785996:JYR785997 KIN785996:KIN785997 KSJ785996:KSJ785997 LCF785996:LCF785997 LMB785996:LMB785997 LVX785996:LVX785997 MFT785996:MFT785997 MPP785996:MPP785997 MZL785996:MZL785997 NJH785996:NJH785997 NTD785996:NTD785997 OCZ785996:OCZ785997 OMV785996:OMV785997 OWR785996:OWR785997 PGN785996:PGN785997 PQJ785996:PQJ785997 QAF785996:QAF785997 QKB785996:QKB785997 QTX785996:QTX785997 RDT785996:RDT785997 RNP785996:RNP785997 RXL785996:RXL785997 SHH785996:SHH785997 SRD785996:SRD785997 TAZ785996:TAZ785997 TKV785996:TKV785997 TUR785996:TUR785997 UEN785996:UEN785997 UOJ785996:UOJ785997 UYF785996:UYF785997 VIB785996:VIB785997 VRX785996:VRX785997 WBT785996:WBT785997 WLP785996:WLP785997 WVL785996:WVL785997 WLP917068:WLP917069 IZ851532:IZ851533 SV851532:SV851533 ACR851532:ACR851533 AMN851532:AMN851533 AWJ851532:AWJ851533 BGF851532:BGF851533 BQB851532:BQB851533 BZX851532:BZX851533 CJT851532:CJT851533 CTP851532:CTP851533 DDL851532:DDL851533 DNH851532:DNH851533 DXD851532:DXD851533 EGZ851532:EGZ851533 EQV851532:EQV851533 FAR851532:FAR851533 FKN851532:FKN851533 FUJ851532:FUJ851533 GEF851532:GEF851533 GOB851532:GOB851533 GXX851532:GXX851533 HHT851532:HHT851533 HRP851532:HRP851533 IBL851532:IBL851533 ILH851532:ILH851533 IVD851532:IVD851533 JEZ851532:JEZ851533 JOV851532:JOV851533 JYR851532:JYR851533 KIN851532:KIN851533 KSJ851532:KSJ851533 LCF851532:LCF851533 LMB851532:LMB851533 LVX851532:LVX851533 MFT851532:MFT851533 MPP851532:MPP851533 MZL851532:MZL851533 NJH851532:NJH851533 NTD851532:NTD851533 OCZ851532:OCZ851533 OMV851532:OMV851533 OWR851532:OWR851533 PGN851532:PGN851533 PQJ851532:PQJ851533 QAF851532:QAF851533 QKB851532:QKB851533 QTX851532:QTX851533 RDT851532:RDT851533 RNP851532:RNP851533 RXL851532:RXL851533 SHH851532:SHH851533 SRD851532:SRD851533 TAZ851532:TAZ851533 TKV851532:TKV851533 TUR851532:TUR851533 UEN851532:UEN851533 UOJ851532:UOJ851533 UYF851532:UYF851533 VIB851532:VIB851533 VRX851532:VRX851533 WBT851532:WBT851533 WLP851532:WLP851533 WVL851532:WVL851533 WVL917068:WVL917069 IZ917068:IZ917069 SV917068:SV917069 ACR917068:ACR917069 AMN917068:AMN917069 AWJ917068:AWJ917069 BGF917068:BGF917069 BQB917068:BQB917069 BZX917068:BZX917069 CJT917068:CJT917069 CTP917068:CTP917069 DDL917068:DDL917069 DNH917068:DNH917069 DXD917068:DXD917069 EGZ917068:EGZ917069 EQV917068:EQV917069 FAR917068:FAR917069 FKN917068:FKN917069 FUJ917068:FUJ917069 GEF917068:GEF917069 GOB917068:GOB917069 GXX917068:GXX917069 HHT917068:HHT917069 HRP917068:HRP917069 IBL917068:IBL917069 ILH917068:ILH917069 IVD917068:IVD917069 JEZ917068:JEZ917069 JOV917068:JOV917069 JYR917068:JYR917069 KIN917068:KIN917069 KSJ917068:KSJ917069 LCF917068:LCF917069 LMB917068:LMB917069 LVX917068:LVX917069 MFT917068:MFT917069 MPP917068:MPP917069 MZL917068:MZL917069 NJH917068:NJH917069 NTD917068:NTD917069 OCZ917068:OCZ917069 OMV917068:OMV917069 OWR917068:OWR917069 PGN917068:PGN917069 PQJ917068:PQJ917069 QAF917068:QAF917069 QKB917068:QKB917069 QTX917068:QTX917069 RDT917068:RDT917069 D982540:D982541 D65036:D65037 D130572:D130573 D196108:D196109 D261644:D261645 D327180:D327181 D392716:D392717 D458252:D458253 D523788:D523789 D589324:D589325 D654860:D654861 D720396:D720397 D785932:D785933 D851468:D851469 D917004:D917005 D3"/>
    <dataValidation allowBlank="1" showInputMessage="1" showErrorMessage="1" promptTitle="Available Flag" prompt="Input Yes if available, No if temporarily out of stock, or Guaranteed if unlimited stock." sqref="LLN3:LLN264 IY982604:IY982605 SU982604:SU982605 ACQ982604:ACQ982605 AMM982604:AMM982605 AWI982604:AWI982605 BGE982604:BGE982605 BQA982604:BQA982605 BZW982604:BZW982605 CJS982604:CJS982605 CTO982604:CTO982605 DDK982604:DDK982605 DNG982604:DNG982605 DXC982604:DXC982605 EGY982604:EGY982605 EQU982604:EQU982605 FAQ982604:FAQ982605 FKM982604:FKM982605 FUI982604:FUI982605 GEE982604:GEE982605 GOA982604:GOA982605 GXW982604:GXW982605 HHS982604:HHS982605 HRO982604:HRO982605 IBK982604:IBK982605 ILG982604:ILG982605 IVC982604:IVC982605 JEY982604:JEY982605 JOU982604:JOU982605 JYQ982604:JYQ982605 KIM982604:KIM982605 KSI982604:KSI982605 LCE982604:LCE982605 LMA982604:LMA982605 LVW982604:LVW982605 MFS982604:MFS982605 MPO982604:MPO982605 MZK982604:MZK982605 NJG982604:NJG982605 NTC982604:NTC982605 OCY982604:OCY982605 OMU982604:OMU982605 OWQ982604:OWQ982605 PGM982604:PGM982605 PQI982604:PQI982605 QAE982604:QAE982605 QKA982604:QKA982605 QTW982604:QTW982605 RDS982604:RDS982605 RNO982604:RNO982605 RXK982604:RXK982605 SHG982604:SHG982605 SRC982604:SRC982605 TAY982604:TAY982605 TKU982604:TKU982605 TUQ982604:TUQ982605 UEM982604:UEM982605 UOI982604:UOI982605 UYE982604:UYE982605 VIA982604:VIA982605 VRW982604:VRW982605 WBS982604:WBS982605 WLO982604:WLO982605 WVK982604:WVK982605 LVJ3:LVJ264 IY65100:IY65101 SU65100:SU65101 ACQ65100:ACQ65101 AMM65100:AMM65101 AWI65100:AWI65101 BGE65100:BGE65101 BQA65100:BQA65101 BZW65100:BZW65101 CJS65100:CJS65101 CTO65100:CTO65101 DDK65100:DDK65101 DNG65100:DNG65101 DXC65100:DXC65101 EGY65100:EGY65101 EQU65100:EQU65101 FAQ65100:FAQ65101 FKM65100:FKM65101 FUI65100:FUI65101 GEE65100:GEE65101 GOA65100:GOA65101 GXW65100:GXW65101 HHS65100:HHS65101 HRO65100:HRO65101 IBK65100:IBK65101 ILG65100:ILG65101 IVC65100:IVC65101 JEY65100:JEY65101 JOU65100:JOU65101 JYQ65100:JYQ65101 KIM65100:KIM65101 KSI65100:KSI65101 LCE65100:LCE65101 LMA65100:LMA65101 LVW65100:LVW65101 MFS65100:MFS65101 MPO65100:MPO65101 MZK65100:MZK65101 NJG65100:NJG65101 NTC65100:NTC65101 OCY65100:OCY65101 OMU65100:OMU65101 OWQ65100:OWQ65101 PGM65100:PGM65101 PQI65100:PQI65101 QAE65100:QAE65101 QKA65100:QKA65101 QTW65100:QTW65101 RDS65100:RDS65101 RNO65100:RNO65101 RXK65100:RXK65101 SHG65100:SHG65101 SRC65100:SRC65101 TAY65100:TAY65101 TKU65100:TKU65101 TUQ65100:TUQ65101 UEM65100:UEM65101 UOI65100:UOI65101 UYE65100:UYE65101 VIA65100:VIA65101 VRW65100:VRW65101 WBS65100:WBS65101 WLO65100:WLO65101 WVK65100:WVK65101 MFF3:MFF264 IY130636:IY130637 SU130636:SU130637 ACQ130636:ACQ130637 AMM130636:AMM130637 AWI130636:AWI130637 BGE130636:BGE130637 BQA130636:BQA130637 BZW130636:BZW130637 CJS130636:CJS130637 CTO130636:CTO130637 DDK130636:DDK130637 DNG130636:DNG130637 DXC130636:DXC130637 EGY130636:EGY130637 EQU130636:EQU130637 FAQ130636:FAQ130637 FKM130636:FKM130637 FUI130636:FUI130637 GEE130636:GEE130637 GOA130636:GOA130637 GXW130636:GXW130637 HHS130636:HHS130637 HRO130636:HRO130637 IBK130636:IBK130637 ILG130636:ILG130637 IVC130636:IVC130637 JEY130636:JEY130637 JOU130636:JOU130637 JYQ130636:JYQ130637 KIM130636:KIM130637 KSI130636:KSI130637 LCE130636:LCE130637 LMA130636:LMA130637 LVW130636:LVW130637 MFS130636:MFS130637 MPO130636:MPO130637 MZK130636:MZK130637 NJG130636:NJG130637 NTC130636:NTC130637 OCY130636:OCY130637 OMU130636:OMU130637 OWQ130636:OWQ130637 PGM130636:PGM130637 PQI130636:PQI130637 QAE130636:QAE130637 QKA130636:QKA130637 QTW130636:QTW130637 RDS130636:RDS130637 RNO130636:RNO130637 RXK130636:RXK130637 SHG130636:SHG130637 SRC130636:SRC130637 TAY130636:TAY130637 TKU130636:TKU130637 TUQ130636:TUQ130637 UEM130636:UEM130637 UOI130636:UOI130637 UYE130636:UYE130637 VIA130636:VIA130637 VRW130636:VRW130637 WBS130636:WBS130637 WLO130636:WLO130637 WVK130636:WVK130637 MPB3:MPB264 IY196172:IY196173 SU196172:SU196173 ACQ196172:ACQ196173 AMM196172:AMM196173 AWI196172:AWI196173 BGE196172:BGE196173 BQA196172:BQA196173 BZW196172:BZW196173 CJS196172:CJS196173 CTO196172:CTO196173 DDK196172:DDK196173 DNG196172:DNG196173 DXC196172:DXC196173 EGY196172:EGY196173 EQU196172:EQU196173 FAQ196172:FAQ196173 FKM196172:FKM196173 FUI196172:FUI196173 GEE196172:GEE196173 GOA196172:GOA196173 GXW196172:GXW196173 HHS196172:HHS196173 HRO196172:HRO196173 IBK196172:IBK196173 ILG196172:ILG196173 IVC196172:IVC196173 JEY196172:JEY196173 JOU196172:JOU196173 JYQ196172:JYQ196173 KIM196172:KIM196173 KSI196172:KSI196173 LCE196172:LCE196173 LMA196172:LMA196173 LVW196172:LVW196173 MFS196172:MFS196173 MPO196172:MPO196173 MZK196172:MZK196173 NJG196172:NJG196173 NTC196172:NTC196173 OCY196172:OCY196173 OMU196172:OMU196173 OWQ196172:OWQ196173 PGM196172:PGM196173 PQI196172:PQI196173 QAE196172:QAE196173 QKA196172:QKA196173 QTW196172:QTW196173 RDS196172:RDS196173 RNO196172:RNO196173 RXK196172:RXK196173 SHG196172:SHG196173 SRC196172:SRC196173 TAY196172:TAY196173 TKU196172:TKU196173 TUQ196172:TUQ196173 UEM196172:UEM196173 UOI196172:UOI196173 UYE196172:UYE196173 VIA196172:VIA196173 VRW196172:VRW196173 WBS196172:WBS196173 WLO196172:WLO196173 WVK196172:WVK196173 MYX3:MYX264 IY261708:IY261709 SU261708:SU261709 ACQ261708:ACQ261709 AMM261708:AMM261709 AWI261708:AWI261709 BGE261708:BGE261709 BQA261708:BQA261709 BZW261708:BZW261709 CJS261708:CJS261709 CTO261708:CTO261709 DDK261708:DDK261709 DNG261708:DNG261709 DXC261708:DXC261709 EGY261708:EGY261709 EQU261708:EQU261709 FAQ261708:FAQ261709 FKM261708:FKM261709 FUI261708:FUI261709 GEE261708:GEE261709 GOA261708:GOA261709 GXW261708:GXW261709 HHS261708:HHS261709 HRO261708:HRO261709 IBK261708:IBK261709 ILG261708:ILG261709 IVC261708:IVC261709 JEY261708:JEY261709 JOU261708:JOU261709 JYQ261708:JYQ261709 KIM261708:KIM261709 KSI261708:KSI261709 LCE261708:LCE261709 LMA261708:LMA261709 LVW261708:LVW261709 MFS261708:MFS261709 MPO261708:MPO261709 MZK261708:MZK261709 NJG261708:NJG261709 NTC261708:NTC261709 OCY261708:OCY261709 OMU261708:OMU261709 OWQ261708:OWQ261709 PGM261708:PGM261709 PQI261708:PQI261709 QAE261708:QAE261709 QKA261708:QKA261709 QTW261708:QTW261709 RDS261708:RDS261709 RNO261708:RNO261709 RXK261708:RXK261709 SHG261708:SHG261709 SRC261708:SRC261709 TAY261708:TAY261709 TKU261708:TKU261709 TUQ261708:TUQ261709 UEM261708:UEM261709 UOI261708:UOI261709 UYE261708:UYE261709 VIA261708:VIA261709 VRW261708:VRW261709 WBS261708:WBS261709 WLO261708:WLO261709 WVK261708:WVK261709 NIT3:NIT264 IY327244:IY327245 SU327244:SU327245 ACQ327244:ACQ327245 AMM327244:AMM327245 AWI327244:AWI327245 BGE327244:BGE327245 BQA327244:BQA327245 BZW327244:BZW327245 CJS327244:CJS327245 CTO327244:CTO327245 DDK327244:DDK327245 DNG327244:DNG327245 DXC327244:DXC327245 EGY327244:EGY327245 EQU327244:EQU327245 FAQ327244:FAQ327245 FKM327244:FKM327245 FUI327244:FUI327245 GEE327244:GEE327245 GOA327244:GOA327245 GXW327244:GXW327245 HHS327244:HHS327245 HRO327244:HRO327245 IBK327244:IBK327245 ILG327244:ILG327245 IVC327244:IVC327245 JEY327244:JEY327245 JOU327244:JOU327245 JYQ327244:JYQ327245 KIM327244:KIM327245 KSI327244:KSI327245 LCE327244:LCE327245 LMA327244:LMA327245 LVW327244:LVW327245 MFS327244:MFS327245 MPO327244:MPO327245 MZK327244:MZK327245 NJG327244:NJG327245 NTC327244:NTC327245 OCY327244:OCY327245 OMU327244:OMU327245 OWQ327244:OWQ327245 PGM327244:PGM327245 PQI327244:PQI327245 QAE327244:QAE327245 QKA327244:QKA327245 QTW327244:QTW327245 RDS327244:RDS327245 RNO327244:RNO327245 RXK327244:RXK327245 SHG327244:SHG327245 SRC327244:SRC327245 TAY327244:TAY327245 TKU327244:TKU327245 TUQ327244:TUQ327245 UEM327244:UEM327245 UOI327244:UOI327245 UYE327244:UYE327245 VIA327244:VIA327245 VRW327244:VRW327245 WBS327244:WBS327245 WLO327244:WLO327245 WVK327244:WVK327245 NSP3:NSP264 IY392780:IY392781 SU392780:SU392781 ACQ392780:ACQ392781 AMM392780:AMM392781 AWI392780:AWI392781 BGE392780:BGE392781 BQA392780:BQA392781 BZW392780:BZW392781 CJS392780:CJS392781 CTO392780:CTO392781 DDK392780:DDK392781 DNG392780:DNG392781 DXC392780:DXC392781 EGY392780:EGY392781 EQU392780:EQU392781 FAQ392780:FAQ392781 FKM392780:FKM392781 FUI392780:FUI392781 GEE392780:GEE392781 GOA392780:GOA392781 GXW392780:GXW392781 HHS392780:HHS392781 HRO392780:HRO392781 IBK392780:IBK392781 ILG392780:ILG392781 IVC392780:IVC392781 JEY392780:JEY392781 JOU392780:JOU392781 JYQ392780:JYQ392781 KIM392780:KIM392781 KSI392780:KSI392781 LCE392780:LCE392781 LMA392780:LMA392781 LVW392780:LVW392781 MFS392780:MFS392781 MPO392780:MPO392781 MZK392780:MZK392781 NJG392780:NJG392781 NTC392780:NTC392781 OCY392780:OCY392781 OMU392780:OMU392781 OWQ392780:OWQ392781 PGM392780:PGM392781 PQI392780:PQI392781 QAE392780:QAE392781 QKA392780:QKA392781 QTW392780:QTW392781 RDS392780:RDS392781 RNO392780:RNO392781 RXK392780:RXK392781 SHG392780:SHG392781 SRC392780:SRC392781 TAY392780:TAY392781 TKU392780:TKU392781 TUQ392780:TUQ392781 UEM392780:UEM392781 UOI392780:UOI392781 UYE392780:UYE392781 VIA392780:VIA392781 VRW392780:VRW392781 WBS392780:WBS392781 WLO392780:WLO392781 WVK392780:WVK392781 OCL3:OCL264 IY458316:IY458317 SU458316:SU458317 ACQ458316:ACQ458317 AMM458316:AMM458317 AWI458316:AWI458317 BGE458316:BGE458317 BQA458316:BQA458317 BZW458316:BZW458317 CJS458316:CJS458317 CTO458316:CTO458317 DDK458316:DDK458317 DNG458316:DNG458317 DXC458316:DXC458317 EGY458316:EGY458317 EQU458316:EQU458317 FAQ458316:FAQ458317 FKM458316:FKM458317 FUI458316:FUI458317 GEE458316:GEE458317 GOA458316:GOA458317 GXW458316:GXW458317 HHS458316:HHS458317 HRO458316:HRO458317 IBK458316:IBK458317 ILG458316:ILG458317 IVC458316:IVC458317 JEY458316:JEY458317 JOU458316:JOU458317 JYQ458316:JYQ458317 KIM458316:KIM458317 KSI458316:KSI458317 LCE458316:LCE458317 LMA458316:LMA458317 LVW458316:LVW458317 MFS458316:MFS458317 MPO458316:MPO458317 MZK458316:MZK458317 NJG458316:NJG458317 NTC458316:NTC458317 OCY458316:OCY458317 OMU458316:OMU458317 OWQ458316:OWQ458317 PGM458316:PGM458317 PQI458316:PQI458317 QAE458316:QAE458317 QKA458316:QKA458317 QTW458316:QTW458317 RDS458316:RDS458317 RNO458316:RNO458317 RXK458316:RXK458317 SHG458316:SHG458317 SRC458316:SRC458317 TAY458316:TAY458317 TKU458316:TKU458317 TUQ458316:TUQ458317 UEM458316:UEM458317 UOI458316:UOI458317 UYE458316:UYE458317 VIA458316:VIA458317 VRW458316:VRW458317 WBS458316:WBS458317 WLO458316:WLO458317 WVK458316:WVK458317 OMH3:OMH264 IY523852:IY523853 SU523852:SU523853 ACQ523852:ACQ523853 AMM523852:AMM523853 AWI523852:AWI523853 BGE523852:BGE523853 BQA523852:BQA523853 BZW523852:BZW523853 CJS523852:CJS523853 CTO523852:CTO523853 DDK523852:DDK523853 DNG523852:DNG523853 DXC523852:DXC523853 EGY523852:EGY523853 EQU523852:EQU523853 FAQ523852:FAQ523853 FKM523852:FKM523853 FUI523852:FUI523853 GEE523852:GEE523853 GOA523852:GOA523853 GXW523852:GXW523853 HHS523852:HHS523853 HRO523852:HRO523853 IBK523852:IBK523853 ILG523852:ILG523853 IVC523852:IVC523853 JEY523852:JEY523853 JOU523852:JOU523853 JYQ523852:JYQ523853 KIM523852:KIM523853 KSI523852:KSI523853 LCE523852:LCE523853 LMA523852:LMA523853 LVW523852:LVW523853 MFS523852:MFS523853 MPO523852:MPO523853 MZK523852:MZK523853 NJG523852:NJG523853 NTC523852:NTC523853 OCY523852:OCY523853 OMU523852:OMU523853 OWQ523852:OWQ523853 PGM523852:PGM523853 PQI523852:PQI523853 QAE523852:QAE523853 QKA523852:QKA523853 QTW523852:QTW523853 RDS523852:RDS523853 RNO523852:RNO523853 RXK523852:RXK523853 SHG523852:SHG523853 SRC523852:SRC523853 TAY523852:TAY523853 TKU523852:TKU523853 TUQ523852:TUQ523853 UEM523852:UEM523853 UOI523852:UOI523853 UYE523852:UYE523853 VIA523852:VIA523853 VRW523852:VRW523853 WBS523852:WBS523853 WLO523852:WLO523853 WVK523852:WVK523853 OWD3:OWD264 IY589388:IY589389 SU589388:SU589389 ACQ589388:ACQ589389 AMM589388:AMM589389 AWI589388:AWI589389 BGE589388:BGE589389 BQA589388:BQA589389 BZW589388:BZW589389 CJS589388:CJS589389 CTO589388:CTO589389 DDK589388:DDK589389 DNG589388:DNG589389 DXC589388:DXC589389 EGY589388:EGY589389 EQU589388:EQU589389 FAQ589388:FAQ589389 FKM589388:FKM589389 FUI589388:FUI589389 GEE589388:GEE589389 GOA589388:GOA589389 GXW589388:GXW589389 HHS589388:HHS589389 HRO589388:HRO589389 IBK589388:IBK589389 ILG589388:ILG589389 IVC589388:IVC589389 JEY589388:JEY589389 JOU589388:JOU589389 JYQ589388:JYQ589389 KIM589388:KIM589389 KSI589388:KSI589389 LCE589388:LCE589389 LMA589388:LMA589389 LVW589388:LVW589389 MFS589388:MFS589389 MPO589388:MPO589389 MZK589388:MZK589389 NJG589388:NJG589389 NTC589388:NTC589389 OCY589388:OCY589389 OMU589388:OMU589389 OWQ589388:OWQ589389 PGM589388:PGM589389 PQI589388:PQI589389 QAE589388:QAE589389 QKA589388:QKA589389 QTW589388:QTW589389 RDS589388:RDS589389 RNO589388:RNO589389 RXK589388:RXK589389 SHG589388:SHG589389 SRC589388:SRC589389 TAY589388:TAY589389 TKU589388:TKU589389 TUQ589388:TUQ589389 UEM589388:UEM589389 UOI589388:UOI589389 UYE589388:UYE589389 VIA589388:VIA589389 VRW589388:VRW589389 WBS589388:WBS589389 WLO589388:WLO589389 WVK589388:WVK589389 PFZ3:PFZ264 IY654924:IY654925 SU654924:SU654925 ACQ654924:ACQ654925 AMM654924:AMM654925 AWI654924:AWI654925 BGE654924:BGE654925 BQA654924:BQA654925 BZW654924:BZW654925 CJS654924:CJS654925 CTO654924:CTO654925 DDK654924:DDK654925 DNG654924:DNG654925 DXC654924:DXC654925 EGY654924:EGY654925 EQU654924:EQU654925 FAQ654924:FAQ654925 FKM654924:FKM654925 FUI654924:FUI654925 GEE654924:GEE654925 GOA654924:GOA654925 GXW654924:GXW654925 HHS654924:HHS654925 HRO654924:HRO654925 IBK654924:IBK654925 ILG654924:ILG654925 IVC654924:IVC654925 JEY654924:JEY654925 JOU654924:JOU654925 JYQ654924:JYQ654925 KIM654924:KIM654925 KSI654924:KSI654925 LCE654924:LCE654925 LMA654924:LMA654925 LVW654924:LVW654925 MFS654924:MFS654925 MPO654924:MPO654925 MZK654924:MZK654925 NJG654924:NJG654925 NTC654924:NTC654925 OCY654924:OCY654925 OMU654924:OMU654925 OWQ654924:OWQ654925 PGM654924:PGM654925 PQI654924:PQI654925 QAE654924:QAE654925 QKA654924:QKA654925 QTW654924:QTW654925 RDS654924:RDS654925 RNO654924:RNO654925 RXK654924:RXK654925 SHG654924:SHG654925 SRC654924:SRC654925 TAY654924:TAY654925 TKU654924:TKU654925 TUQ654924:TUQ654925 UEM654924:UEM654925 UOI654924:UOI654925 UYE654924:UYE654925 VIA654924:VIA654925 VRW654924:VRW654925 WBS654924:WBS654925 WLO654924:WLO654925 WVK654924:WVK654925 PPV3:PPV264 IY720460:IY720461 SU720460:SU720461 ACQ720460:ACQ720461 AMM720460:AMM720461 AWI720460:AWI720461 BGE720460:BGE720461 BQA720460:BQA720461 BZW720460:BZW720461 CJS720460:CJS720461 CTO720460:CTO720461 DDK720460:DDK720461 DNG720460:DNG720461 DXC720460:DXC720461 EGY720460:EGY720461 EQU720460:EQU720461 FAQ720460:FAQ720461 FKM720460:FKM720461 FUI720460:FUI720461 GEE720460:GEE720461 GOA720460:GOA720461 GXW720460:GXW720461 HHS720460:HHS720461 HRO720460:HRO720461 IBK720460:IBK720461 ILG720460:ILG720461 IVC720460:IVC720461 JEY720460:JEY720461 JOU720460:JOU720461 JYQ720460:JYQ720461 KIM720460:KIM720461 KSI720460:KSI720461 LCE720460:LCE720461 LMA720460:LMA720461 LVW720460:LVW720461 MFS720460:MFS720461 MPO720460:MPO720461 MZK720460:MZK720461 NJG720460:NJG720461 NTC720460:NTC720461 OCY720460:OCY720461 OMU720460:OMU720461 OWQ720460:OWQ720461 PGM720460:PGM720461 PQI720460:PQI720461 QAE720460:QAE720461 QKA720460:QKA720461 QTW720460:QTW720461 RDS720460:RDS720461 RNO720460:RNO720461 RXK720460:RXK720461 SHG720460:SHG720461 SRC720460:SRC720461 TAY720460:TAY720461 TKU720460:TKU720461 TUQ720460:TUQ720461 UEM720460:UEM720461 UOI720460:UOI720461 UYE720460:UYE720461 VIA720460:VIA720461 VRW720460:VRW720461 WBS720460:WBS720461 WLO720460:WLO720461 WVK720460:WVK720461 PZR3:PZR264 IY785996:IY785997 SU785996:SU785997 ACQ785996:ACQ785997 AMM785996:AMM785997 AWI785996:AWI785997 BGE785996:BGE785997 BQA785996:BQA785997 BZW785996:BZW785997 CJS785996:CJS785997 CTO785996:CTO785997 DDK785996:DDK785997 DNG785996:DNG785997 DXC785996:DXC785997 EGY785996:EGY785997 EQU785996:EQU785997 FAQ785996:FAQ785997 FKM785996:FKM785997 FUI785996:FUI785997 GEE785996:GEE785997 GOA785996:GOA785997 GXW785996:GXW785997 HHS785996:HHS785997 HRO785996:HRO785997 IBK785996:IBK785997 ILG785996:ILG785997 IVC785996:IVC785997 JEY785996:JEY785997 JOU785996:JOU785997 JYQ785996:JYQ785997 KIM785996:KIM785997 KSI785996:KSI785997 LCE785996:LCE785997 LMA785996:LMA785997 LVW785996:LVW785997 MFS785996:MFS785997 MPO785996:MPO785997 MZK785996:MZK785997 NJG785996:NJG785997 NTC785996:NTC785997 OCY785996:OCY785997 OMU785996:OMU785997 OWQ785996:OWQ785997 PGM785996:PGM785997 PQI785996:PQI785997 QAE785996:QAE785997 QKA785996:QKA785997 QTW785996:QTW785997 RDS785996:RDS785997 RNO785996:RNO785997 RXK785996:RXK785997 SHG785996:SHG785997 SRC785996:SRC785997 TAY785996:TAY785997 TKU785996:TKU785997 TUQ785996:TUQ785997 UEM785996:UEM785997 UOI785996:UOI785997 UYE785996:UYE785997 VIA785996:VIA785997 VRW785996:VRW785997 WBS785996:WBS785997 WLO785996:WLO785997 WVK785996:WVK785997 QJN3:QJN264 IY851532:IY851533 SU851532:SU851533 ACQ851532:ACQ851533 AMM851532:AMM851533 AWI851532:AWI851533 BGE851532:BGE851533 BQA851532:BQA851533 BZW851532:BZW851533 CJS851532:CJS851533 CTO851532:CTO851533 DDK851532:DDK851533 DNG851532:DNG851533 DXC851532:DXC851533 EGY851532:EGY851533 EQU851532:EQU851533 FAQ851532:FAQ851533 FKM851532:FKM851533 FUI851532:FUI851533 GEE851532:GEE851533 GOA851532:GOA851533 GXW851532:GXW851533 HHS851532:HHS851533 HRO851532:HRO851533 IBK851532:IBK851533 ILG851532:ILG851533 IVC851532:IVC851533 JEY851532:JEY851533 JOU851532:JOU851533 JYQ851532:JYQ851533 KIM851532:KIM851533 KSI851532:KSI851533 LCE851532:LCE851533 LMA851532:LMA851533 LVW851532:LVW851533 MFS851532:MFS851533 MPO851532:MPO851533 MZK851532:MZK851533 NJG851532:NJG851533 NTC851532:NTC851533 OCY851532:OCY851533 OMU851532:OMU851533 OWQ851532:OWQ851533 PGM851532:PGM851533 PQI851532:PQI851533 QAE851532:QAE851533 QKA851532:QKA851533 QTW851532:QTW851533 RDS851532:RDS851533 RNO851532:RNO851533 RXK851532:RXK851533 SHG851532:SHG851533 SRC851532:SRC851533 TAY851532:TAY851533 TKU851532:TKU851533 TUQ851532:TUQ851533 UEM851532:UEM851533 UOI851532:UOI851533 UYE851532:UYE851533 VIA851532:VIA851533 VRW851532:VRW851533 WBS851532:WBS851533 WLO851532:WLO851533 WVK851532:WVK851533 QTJ3:QTJ264 IY917068:IY917069 SU917068:SU917069 ACQ917068:ACQ917069 AMM917068:AMM917069 AWI917068:AWI917069 BGE917068:BGE917069 BQA917068:BQA917069 BZW917068:BZW917069 CJS917068:CJS917069 CTO917068:CTO917069 DDK917068:DDK917069 DNG917068:DNG917069 DXC917068:DXC917069 EGY917068:EGY917069 EQU917068:EQU917069 FAQ917068:FAQ917069 FKM917068:FKM917069 FUI917068:FUI917069 GEE917068:GEE917069 GOA917068:GOA917069 GXW917068:GXW917069 HHS917068:HHS917069 HRO917068:HRO917069 IBK917068:IBK917069 ILG917068:ILG917069 IVC917068:IVC917069 JEY917068:JEY917069 JOU917068:JOU917069 JYQ917068:JYQ917069 KIM917068:KIM917069 KSI917068:KSI917069 LCE917068:LCE917069 LMA917068:LMA917069 LVW917068:LVW917069 MFS917068:MFS917069 MPO917068:MPO917069 MZK917068:MZK917069 NJG917068:NJG917069 NTC917068:NTC917069 OCY917068:OCY917069 OMU917068:OMU917069 OWQ917068:OWQ917069 PGM917068:PGM917069 PQI917068:PQI917069 QAE917068:QAE917069 QKA917068:QKA917069 QTW917068:QTW917069 RDS917068:RDS917069 RNO917068:RNO917069 RXK917068:RXK917069 SHG917068:SHG917069 SRC917068:SRC917069 TAY917068:TAY917069 TKU917068:TKU917069 TUQ917068:TUQ917069 UEM917068:UEM917069 UOI917068:UOI917069 UYE917068:UYE917069 VIA917068:VIA917069 VRW917068:VRW917069 WBS917068:WBS917069 WLO917068:WLO917069 WVK917068:WVK917069 RDF3:RDF264 RNB3:RNB264 RWX3:RWX264 SGT3:SGT264 SQP3:SQP264 TAL3:TAL264 TKH3:TKH264 TUD3:TUD264 UDZ3:UDZ264 UNV3:UNV264 UXR3:UXR264 VHN3:VHN264 VRJ3:VRJ264 WBF3:WBF264 WLB3:WLB264 WUX3:WUX264 IL3:IL264 SH3:SH264 ACD3:ACD264 ALZ3:ALZ264 AVV3:AVV264 BFR3:BFR264 BPN3:BPN264 BZJ3:BZJ264 CJF3:CJF264 CTB3:CTB264 DCX3:DCX264 DMT3:DMT264 DWP3:DWP264 EGL3:EGL264 EQH3:EQH264 FAD3:FAD264 FJZ3:FJZ264 FTV3:FTV264 GDR3:GDR264 GNN3:GNN264 GXJ3:GXJ264 HHF3:HHF264 HRB3:HRB264 IAX3:IAX264 IKT3:IKT264 IUP3:IUP264 JEL3:JEL264 JOH3:JOH264 JYD3:JYD264 KHZ3:KHZ264 KRV3:KRV264 LBR3:LBR264 C982540:C982541 C65036:C65037 C130572:C130573 C196108:C196109 C261644:C261645 C327180:C327181 C392716:C392717 C458252:C458253 C523788:C523789 C589324:C589325 C654860:C654861 C720396:C720397 C785932:C785933 C851468:C851469 C917004:C917005 C3:C263"/>
    <dataValidation allowBlank="1" showInputMessage="1" showErrorMessage="1" promptTitle="Vendor SKU" prompt="This is a unique identifier defined by you the supplier for your product." sqref="RNN917068:RNN917069 IX982604:IX982605 ST982604:ST982605 ACP982604:ACP982605 AML982604:AML982605 AWH982604:AWH982605 BGD982604:BGD982605 BPZ982604:BPZ982605 BZV982604:BZV982605 CJR982604:CJR982605 CTN982604:CTN982605 DDJ982604:DDJ982605 DNF982604:DNF982605 DXB982604:DXB982605 EGX982604:EGX982605 EQT982604:EQT982605 FAP982604:FAP982605 FKL982604:FKL982605 FUH982604:FUH982605 GED982604:GED982605 GNZ982604:GNZ982605 GXV982604:GXV982605 HHR982604:HHR982605 HRN982604:HRN982605 IBJ982604:IBJ982605 ILF982604:ILF982605 IVB982604:IVB982605 JEX982604:JEX982605 JOT982604:JOT982605 JYP982604:JYP982605 KIL982604:KIL982605 KSH982604:KSH982605 LCD982604:LCD982605 LLZ982604:LLZ982605 LVV982604:LVV982605 MFR982604:MFR982605 MPN982604:MPN982605 MZJ982604:MZJ982605 NJF982604:NJF982605 NTB982604:NTB982605 OCX982604:OCX982605 OMT982604:OMT982605 OWP982604:OWP982605 PGL982604:PGL982605 PQH982604:PQH982605 QAD982604:QAD982605 QJZ982604:QJZ982605 QTV982604:QTV982605 RDR982604:RDR982605 RNN982604:RNN982605 RXJ982604:RXJ982605 SHF982604:SHF982605 SRB982604:SRB982605 TAX982604:TAX982605 TKT982604:TKT982605 TUP982604:TUP982605 UEL982604:UEL982605 UOH982604:UOH982605 UYD982604:UYD982605 VHZ982604:VHZ982605 VRV982604:VRV982605 WBR982604:WBR982605 WLN982604:WLN982605 WVJ982604:WVJ982605 RXJ917068:RXJ917069 IX65100:IX65101 ST65100:ST65101 ACP65100:ACP65101 AML65100:AML65101 AWH65100:AWH65101 BGD65100:BGD65101 BPZ65100:BPZ65101 BZV65100:BZV65101 CJR65100:CJR65101 CTN65100:CTN65101 DDJ65100:DDJ65101 DNF65100:DNF65101 DXB65100:DXB65101 EGX65100:EGX65101 EQT65100:EQT65101 FAP65100:FAP65101 FKL65100:FKL65101 FUH65100:FUH65101 GED65100:GED65101 GNZ65100:GNZ65101 GXV65100:GXV65101 HHR65100:HHR65101 HRN65100:HRN65101 IBJ65100:IBJ65101 ILF65100:ILF65101 IVB65100:IVB65101 JEX65100:JEX65101 JOT65100:JOT65101 JYP65100:JYP65101 KIL65100:KIL65101 KSH65100:KSH65101 LCD65100:LCD65101 LLZ65100:LLZ65101 LVV65100:LVV65101 MFR65100:MFR65101 MPN65100:MPN65101 MZJ65100:MZJ65101 NJF65100:NJF65101 NTB65100:NTB65101 OCX65100:OCX65101 OMT65100:OMT65101 OWP65100:OWP65101 PGL65100:PGL65101 PQH65100:PQH65101 QAD65100:QAD65101 QJZ65100:QJZ65101 QTV65100:QTV65101 RDR65100:RDR65101 RNN65100:RNN65101 RXJ65100:RXJ65101 SHF65100:SHF65101 SRB65100:SRB65101 TAX65100:TAX65101 TKT65100:TKT65101 TUP65100:TUP65101 UEL65100:UEL65101 UOH65100:UOH65101 UYD65100:UYD65101 VHZ65100:VHZ65101 VRV65100:VRV65101 WBR65100:WBR65101 WLN65100:WLN65101 WVJ65100:WVJ65101 SHF917068:SHF917069 IX130636:IX130637 ST130636:ST130637 ACP130636:ACP130637 AML130636:AML130637 AWH130636:AWH130637 BGD130636:BGD130637 BPZ130636:BPZ130637 BZV130636:BZV130637 CJR130636:CJR130637 CTN130636:CTN130637 DDJ130636:DDJ130637 DNF130636:DNF130637 DXB130636:DXB130637 EGX130636:EGX130637 EQT130636:EQT130637 FAP130636:FAP130637 FKL130636:FKL130637 FUH130636:FUH130637 GED130636:GED130637 GNZ130636:GNZ130637 GXV130636:GXV130637 HHR130636:HHR130637 HRN130636:HRN130637 IBJ130636:IBJ130637 ILF130636:ILF130637 IVB130636:IVB130637 JEX130636:JEX130637 JOT130636:JOT130637 JYP130636:JYP130637 KIL130636:KIL130637 KSH130636:KSH130637 LCD130636:LCD130637 LLZ130636:LLZ130637 LVV130636:LVV130637 MFR130636:MFR130637 MPN130636:MPN130637 MZJ130636:MZJ130637 NJF130636:NJF130637 NTB130636:NTB130637 OCX130636:OCX130637 OMT130636:OMT130637 OWP130636:OWP130637 PGL130636:PGL130637 PQH130636:PQH130637 QAD130636:QAD130637 QJZ130636:QJZ130637 QTV130636:QTV130637 RDR130636:RDR130637 RNN130636:RNN130637 RXJ130636:RXJ130637 SHF130636:SHF130637 SRB130636:SRB130637 TAX130636:TAX130637 TKT130636:TKT130637 TUP130636:TUP130637 UEL130636:UEL130637 UOH130636:UOH130637 UYD130636:UYD130637 VHZ130636:VHZ130637 VRV130636:VRV130637 WBR130636:WBR130637 WLN130636:WLN130637 WVJ130636:WVJ130637 SRB917068:SRB917069 IX196172:IX196173 ST196172:ST196173 ACP196172:ACP196173 AML196172:AML196173 AWH196172:AWH196173 BGD196172:BGD196173 BPZ196172:BPZ196173 BZV196172:BZV196173 CJR196172:CJR196173 CTN196172:CTN196173 DDJ196172:DDJ196173 DNF196172:DNF196173 DXB196172:DXB196173 EGX196172:EGX196173 EQT196172:EQT196173 FAP196172:FAP196173 FKL196172:FKL196173 FUH196172:FUH196173 GED196172:GED196173 GNZ196172:GNZ196173 GXV196172:GXV196173 HHR196172:HHR196173 HRN196172:HRN196173 IBJ196172:IBJ196173 ILF196172:ILF196173 IVB196172:IVB196173 JEX196172:JEX196173 JOT196172:JOT196173 JYP196172:JYP196173 KIL196172:KIL196173 KSH196172:KSH196173 LCD196172:LCD196173 LLZ196172:LLZ196173 LVV196172:LVV196173 MFR196172:MFR196173 MPN196172:MPN196173 MZJ196172:MZJ196173 NJF196172:NJF196173 NTB196172:NTB196173 OCX196172:OCX196173 OMT196172:OMT196173 OWP196172:OWP196173 PGL196172:PGL196173 PQH196172:PQH196173 QAD196172:QAD196173 QJZ196172:QJZ196173 QTV196172:QTV196173 RDR196172:RDR196173 RNN196172:RNN196173 RXJ196172:RXJ196173 SHF196172:SHF196173 SRB196172:SRB196173 TAX196172:TAX196173 TKT196172:TKT196173 TUP196172:TUP196173 UEL196172:UEL196173 UOH196172:UOH196173 UYD196172:UYD196173 VHZ196172:VHZ196173 VRV196172:VRV196173 WBR196172:WBR196173 WLN196172:WLN196173 WVJ196172:WVJ196173 TAX917068:TAX917069 IX261708:IX261709 ST261708:ST261709 ACP261708:ACP261709 AML261708:AML261709 AWH261708:AWH261709 BGD261708:BGD261709 BPZ261708:BPZ261709 BZV261708:BZV261709 CJR261708:CJR261709 CTN261708:CTN261709 DDJ261708:DDJ261709 DNF261708:DNF261709 DXB261708:DXB261709 EGX261708:EGX261709 EQT261708:EQT261709 FAP261708:FAP261709 FKL261708:FKL261709 FUH261708:FUH261709 GED261708:GED261709 GNZ261708:GNZ261709 GXV261708:GXV261709 HHR261708:HHR261709 HRN261708:HRN261709 IBJ261708:IBJ261709 ILF261708:ILF261709 IVB261708:IVB261709 JEX261708:JEX261709 JOT261708:JOT261709 JYP261708:JYP261709 KIL261708:KIL261709 KSH261708:KSH261709 LCD261708:LCD261709 LLZ261708:LLZ261709 LVV261708:LVV261709 MFR261708:MFR261709 MPN261708:MPN261709 MZJ261708:MZJ261709 NJF261708:NJF261709 NTB261708:NTB261709 OCX261708:OCX261709 OMT261708:OMT261709 OWP261708:OWP261709 PGL261708:PGL261709 PQH261708:PQH261709 QAD261708:QAD261709 QJZ261708:QJZ261709 QTV261708:QTV261709 RDR261708:RDR261709 RNN261708:RNN261709 RXJ261708:RXJ261709 SHF261708:SHF261709 SRB261708:SRB261709 TAX261708:TAX261709 TKT261708:TKT261709 TUP261708:TUP261709 UEL261708:UEL261709 UOH261708:UOH261709 UYD261708:UYD261709 VHZ261708:VHZ261709 VRV261708:VRV261709 WBR261708:WBR261709 WLN261708:WLN261709 WVJ261708:WVJ261709 TKT917068:TKT917069 IX327244:IX327245 ST327244:ST327245 ACP327244:ACP327245 AML327244:AML327245 AWH327244:AWH327245 BGD327244:BGD327245 BPZ327244:BPZ327245 BZV327244:BZV327245 CJR327244:CJR327245 CTN327244:CTN327245 DDJ327244:DDJ327245 DNF327244:DNF327245 DXB327244:DXB327245 EGX327244:EGX327245 EQT327244:EQT327245 FAP327244:FAP327245 FKL327244:FKL327245 FUH327244:FUH327245 GED327244:GED327245 GNZ327244:GNZ327245 GXV327244:GXV327245 HHR327244:HHR327245 HRN327244:HRN327245 IBJ327244:IBJ327245 ILF327244:ILF327245 IVB327244:IVB327245 JEX327244:JEX327245 JOT327244:JOT327245 JYP327244:JYP327245 KIL327244:KIL327245 KSH327244:KSH327245 LCD327244:LCD327245 LLZ327244:LLZ327245 LVV327244:LVV327245 MFR327244:MFR327245 MPN327244:MPN327245 MZJ327244:MZJ327245 NJF327244:NJF327245 NTB327244:NTB327245 OCX327244:OCX327245 OMT327244:OMT327245 OWP327244:OWP327245 PGL327244:PGL327245 PQH327244:PQH327245 QAD327244:QAD327245 QJZ327244:QJZ327245 QTV327244:QTV327245 RDR327244:RDR327245 RNN327244:RNN327245 RXJ327244:RXJ327245 SHF327244:SHF327245 SRB327244:SRB327245 TAX327244:TAX327245 TKT327244:TKT327245 TUP327244:TUP327245 UEL327244:UEL327245 UOH327244:UOH327245 UYD327244:UYD327245 VHZ327244:VHZ327245 VRV327244:VRV327245 WBR327244:WBR327245 WLN327244:WLN327245 WVJ327244:WVJ327245 TUP917068:TUP917069 IX392780:IX392781 ST392780:ST392781 ACP392780:ACP392781 AML392780:AML392781 AWH392780:AWH392781 BGD392780:BGD392781 BPZ392780:BPZ392781 BZV392780:BZV392781 CJR392780:CJR392781 CTN392780:CTN392781 DDJ392780:DDJ392781 DNF392780:DNF392781 DXB392780:DXB392781 EGX392780:EGX392781 EQT392780:EQT392781 FAP392780:FAP392781 FKL392780:FKL392781 FUH392780:FUH392781 GED392780:GED392781 GNZ392780:GNZ392781 GXV392780:GXV392781 HHR392780:HHR392781 HRN392780:HRN392781 IBJ392780:IBJ392781 ILF392780:ILF392781 IVB392780:IVB392781 JEX392780:JEX392781 JOT392780:JOT392781 JYP392780:JYP392781 KIL392780:KIL392781 KSH392780:KSH392781 LCD392780:LCD392781 LLZ392780:LLZ392781 LVV392780:LVV392781 MFR392780:MFR392781 MPN392780:MPN392781 MZJ392780:MZJ392781 NJF392780:NJF392781 NTB392780:NTB392781 OCX392780:OCX392781 OMT392780:OMT392781 OWP392780:OWP392781 PGL392780:PGL392781 PQH392780:PQH392781 QAD392780:QAD392781 QJZ392780:QJZ392781 QTV392780:QTV392781 RDR392780:RDR392781 RNN392780:RNN392781 RXJ392780:RXJ392781 SHF392780:SHF392781 SRB392780:SRB392781 TAX392780:TAX392781 TKT392780:TKT392781 TUP392780:TUP392781 UEL392780:UEL392781 UOH392780:UOH392781 UYD392780:UYD392781 VHZ392780:VHZ392781 VRV392780:VRV392781 WBR392780:WBR392781 WLN392780:WLN392781 WVJ392780:WVJ392781 UEL917068:UEL917069 IX458316:IX458317 ST458316:ST458317 ACP458316:ACP458317 AML458316:AML458317 AWH458316:AWH458317 BGD458316:BGD458317 BPZ458316:BPZ458317 BZV458316:BZV458317 CJR458316:CJR458317 CTN458316:CTN458317 DDJ458316:DDJ458317 DNF458316:DNF458317 DXB458316:DXB458317 EGX458316:EGX458317 EQT458316:EQT458317 FAP458316:FAP458317 FKL458316:FKL458317 FUH458316:FUH458317 GED458316:GED458317 GNZ458316:GNZ458317 GXV458316:GXV458317 HHR458316:HHR458317 HRN458316:HRN458317 IBJ458316:IBJ458317 ILF458316:ILF458317 IVB458316:IVB458317 JEX458316:JEX458317 JOT458316:JOT458317 JYP458316:JYP458317 KIL458316:KIL458317 KSH458316:KSH458317 LCD458316:LCD458317 LLZ458316:LLZ458317 LVV458316:LVV458317 MFR458316:MFR458317 MPN458316:MPN458317 MZJ458316:MZJ458317 NJF458316:NJF458317 NTB458316:NTB458317 OCX458316:OCX458317 OMT458316:OMT458317 OWP458316:OWP458317 PGL458316:PGL458317 PQH458316:PQH458317 QAD458316:QAD458317 QJZ458316:QJZ458317 QTV458316:QTV458317 RDR458316:RDR458317 RNN458316:RNN458317 RXJ458316:RXJ458317 SHF458316:SHF458317 SRB458316:SRB458317 TAX458316:TAX458317 TKT458316:TKT458317 TUP458316:TUP458317 UEL458316:UEL458317 UOH458316:UOH458317 UYD458316:UYD458317 VHZ458316:VHZ458317 VRV458316:VRV458317 WBR458316:WBR458317 WLN458316:WLN458317 WVJ458316:WVJ458317 UOH917068:UOH917069 IX523852:IX523853 ST523852:ST523853 ACP523852:ACP523853 AML523852:AML523853 AWH523852:AWH523853 BGD523852:BGD523853 BPZ523852:BPZ523853 BZV523852:BZV523853 CJR523852:CJR523853 CTN523852:CTN523853 DDJ523852:DDJ523853 DNF523852:DNF523853 DXB523852:DXB523853 EGX523852:EGX523853 EQT523852:EQT523853 FAP523852:FAP523853 FKL523852:FKL523853 FUH523852:FUH523853 GED523852:GED523853 GNZ523852:GNZ523853 GXV523852:GXV523853 HHR523852:HHR523853 HRN523852:HRN523853 IBJ523852:IBJ523853 ILF523852:ILF523853 IVB523852:IVB523853 JEX523852:JEX523853 JOT523852:JOT523853 JYP523852:JYP523853 KIL523852:KIL523853 KSH523852:KSH523853 LCD523852:LCD523853 LLZ523852:LLZ523853 LVV523852:LVV523853 MFR523852:MFR523853 MPN523852:MPN523853 MZJ523852:MZJ523853 NJF523852:NJF523853 NTB523852:NTB523853 OCX523852:OCX523853 OMT523852:OMT523853 OWP523852:OWP523853 PGL523852:PGL523853 PQH523852:PQH523853 QAD523852:QAD523853 QJZ523852:QJZ523853 QTV523852:QTV523853 RDR523852:RDR523853 RNN523852:RNN523853 RXJ523852:RXJ523853 SHF523852:SHF523853 SRB523852:SRB523853 TAX523852:TAX523853 TKT523852:TKT523853 TUP523852:TUP523853 UEL523852:UEL523853 UOH523852:UOH523853 UYD523852:UYD523853 VHZ523852:VHZ523853 VRV523852:VRV523853 WBR523852:WBR523853 WLN523852:WLN523853 WVJ523852:WVJ523853 UYD917068:UYD917069 IX589388:IX589389 ST589388:ST589389 ACP589388:ACP589389 AML589388:AML589389 AWH589388:AWH589389 BGD589388:BGD589389 BPZ589388:BPZ589389 BZV589388:BZV589389 CJR589388:CJR589389 CTN589388:CTN589389 DDJ589388:DDJ589389 DNF589388:DNF589389 DXB589388:DXB589389 EGX589388:EGX589389 EQT589388:EQT589389 FAP589388:FAP589389 FKL589388:FKL589389 FUH589388:FUH589389 GED589388:GED589389 GNZ589388:GNZ589389 GXV589388:GXV589389 HHR589388:HHR589389 HRN589388:HRN589389 IBJ589388:IBJ589389 ILF589388:ILF589389 IVB589388:IVB589389 JEX589388:JEX589389 JOT589388:JOT589389 JYP589388:JYP589389 KIL589388:KIL589389 KSH589388:KSH589389 LCD589388:LCD589389 LLZ589388:LLZ589389 LVV589388:LVV589389 MFR589388:MFR589389 MPN589388:MPN589389 MZJ589388:MZJ589389 NJF589388:NJF589389 NTB589388:NTB589389 OCX589388:OCX589389 OMT589388:OMT589389 OWP589388:OWP589389 PGL589388:PGL589389 PQH589388:PQH589389 QAD589388:QAD589389 QJZ589388:QJZ589389 QTV589388:QTV589389 RDR589388:RDR589389 RNN589388:RNN589389 RXJ589388:RXJ589389 SHF589388:SHF589389 SRB589388:SRB589389 TAX589388:TAX589389 TKT589388:TKT589389 TUP589388:TUP589389 UEL589388:UEL589389 UOH589388:UOH589389 UYD589388:UYD589389 VHZ589388:VHZ589389 VRV589388:VRV589389 WBR589388:WBR589389 WLN589388:WLN589389 WVJ589388:WVJ589389 VHZ917068:VHZ917069 IX654924:IX654925 ST654924:ST654925 ACP654924:ACP654925 AML654924:AML654925 AWH654924:AWH654925 BGD654924:BGD654925 BPZ654924:BPZ654925 BZV654924:BZV654925 CJR654924:CJR654925 CTN654924:CTN654925 DDJ654924:DDJ654925 DNF654924:DNF654925 DXB654924:DXB654925 EGX654924:EGX654925 EQT654924:EQT654925 FAP654924:FAP654925 FKL654924:FKL654925 FUH654924:FUH654925 GED654924:GED654925 GNZ654924:GNZ654925 GXV654924:GXV654925 HHR654924:HHR654925 HRN654924:HRN654925 IBJ654924:IBJ654925 ILF654924:ILF654925 IVB654924:IVB654925 JEX654924:JEX654925 JOT654924:JOT654925 JYP654924:JYP654925 KIL654924:KIL654925 KSH654924:KSH654925 LCD654924:LCD654925 LLZ654924:LLZ654925 LVV654924:LVV654925 MFR654924:MFR654925 MPN654924:MPN654925 MZJ654924:MZJ654925 NJF654924:NJF654925 NTB654924:NTB654925 OCX654924:OCX654925 OMT654924:OMT654925 OWP654924:OWP654925 PGL654924:PGL654925 PQH654924:PQH654925 QAD654924:QAD654925 QJZ654924:QJZ654925 QTV654924:QTV654925 RDR654924:RDR654925 RNN654924:RNN654925 RXJ654924:RXJ654925 SHF654924:SHF654925 SRB654924:SRB654925 TAX654924:TAX654925 TKT654924:TKT654925 TUP654924:TUP654925 UEL654924:UEL654925 UOH654924:UOH654925 UYD654924:UYD654925 VHZ654924:VHZ654925 VRV654924:VRV654925 WBR654924:WBR654925 WLN654924:WLN654925 WVJ654924:WVJ654925 VRV917068:VRV917069 IX720460:IX720461 ST720460:ST720461 ACP720460:ACP720461 AML720460:AML720461 AWH720460:AWH720461 BGD720460:BGD720461 BPZ720460:BPZ720461 BZV720460:BZV720461 CJR720460:CJR720461 CTN720460:CTN720461 DDJ720460:DDJ720461 DNF720460:DNF720461 DXB720460:DXB720461 EGX720460:EGX720461 EQT720460:EQT720461 FAP720460:FAP720461 FKL720460:FKL720461 FUH720460:FUH720461 GED720460:GED720461 GNZ720460:GNZ720461 GXV720460:GXV720461 HHR720460:HHR720461 HRN720460:HRN720461 IBJ720460:IBJ720461 ILF720460:ILF720461 IVB720460:IVB720461 JEX720460:JEX720461 JOT720460:JOT720461 JYP720460:JYP720461 KIL720460:KIL720461 KSH720460:KSH720461 LCD720460:LCD720461 LLZ720460:LLZ720461 LVV720460:LVV720461 MFR720460:MFR720461 MPN720460:MPN720461 MZJ720460:MZJ720461 NJF720460:NJF720461 NTB720460:NTB720461 OCX720460:OCX720461 OMT720460:OMT720461 OWP720460:OWP720461 PGL720460:PGL720461 PQH720460:PQH720461 QAD720460:QAD720461 QJZ720460:QJZ720461 QTV720460:QTV720461 RDR720460:RDR720461 RNN720460:RNN720461 RXJ720460:RXJ720461 SHF720460:SHF720461 SRB720460:SRB720461 TAX720460:TAX720461 TKT720460:TKT720461 TUP720460:TUP720461 UEL720460:UEL720461 UOH720460:UOH720461 UYD720460:UYD720461 VHZ720460:VHZ720461 VRV720460:VRV720461 WBR720460:WBR720461 WLN720460:WLN720461 WVJ720460:WVJ720461 WBR917068:WBR917069 IX785996:IX785997 ST785996:ST785997 ACP785996:ACP785997 AML785996:AML785997 AWH785996:AWH785997 BGD785996:BGD785997 BPZ785996:BPZ785997 BZV785996:BZV785997 CJR785996:CJR785997 CTN785996:CTN785997 DDJ785996:DDJ785997 DNF785996:DNF785997 DXB785996:DXB785997 EGX785996:EGX785997 EQT785996:EQT785997 FAP785996:FAP785997 FKL785996:FKL785997 FUH785996:FUH785997 GED785996:GED785997 GNZ785996:GNZ785997 GXV785996:GXV785997 HHR785996:HHR785997 HRN785996:HRN785997 IBJ785996:IBJ785997 ILF785996:ILF785997 IVB785996:IVB785997 JEX785996:JEX785997 JOT785996:JOT785997 JYP785996:JYP785997 KIL785996:KIL785997 KSH785996:KSH785997 LCD785996:LCD785997 LLZ785996:LLZ785997 LVV785996:LVV785997 MFR785996:MFR785997 MPN785996:MPN785997 MZJ785996:MZJ785997 NJF785996:NJF785997 NTB785996:NTB785997 OCX785996:OCX785997 OMT785996:OMT785997 OWP785996:OWP785997 PGL785996:PGL785997 PQH785996:PQH785997 QAD785996:QAD785997 QJZ785996:QJZ785997 QTV785996:QTV785997 RDR785996:RDR785997 RNN785996:RNN785997 RXJ785996:RXJ785997 SHF785996:SHF785997 SRB785996:SRB785997 TAX785996:TAX785997 TKT785996:TKT785997 TUP785996:TUP785997 UEL785996:UEL785997 UOH785996:UOH785997 UYD785996:UYD785997 VHZ785996:VHZ785997 VRV785996:VRV785997 WBR785996:WBR785997 WLN785996:WLN785997 WVJ785996:WVJ785997 WLN917068:WLN917069 IX851532:IX851533 ST851532:ST851533 ACP851532:ACP851533 AML851532:AML851533 AWH851532:AWH851533 BGD851532:BGD851533 BPZ851532:BPZ851533 BZV851532:BZV851533 CJR851532:CJR851533 CTN851532:CTN851533 DDJ851532:DDJ851533 DNF851532:DNF851533 DXB851532:DXB851533 EGX851532:EGX851533 EQT851532:EQT851533 FAP851532:FAP851533 FKL851532:FKL851533 FUH851532:FUH851533 GED851532:GED851533 GNZ851532:GNZ851533 GXV851532:GXV851533 HHR851532:HHR851533 HRN851532:HRN851533 IBJ851532:IBJ851533 ILF851532:ILF851533 IVB851532:IVB851533 JEX851532:JEX851533 JOT851532:JOT851533 JYP851532:JYP851533 KIL851532:KIL851533 KSH851532:KSH851533 LCD851532:LCD851533 LLZ851532:LLZ851533 LVV851532:LVV851533 MFR851532:MFR851533 MPN851532:MPN851533 MZJ851532:MZJ851533 NJF851532:NJF851533 NTB851532:NTB851533 OCX851532:OCX851533 OMT851532:OMT851533 OWP851532:OWP851533 PGL851532:PGL851533 PQH851532:PQH851533 QAD851532:QAD851533 QJZ851532:QJZ851533 QTV851532:QTV851533 RDR851532:RDR851533 RNN851532:RNN851533 RXJ851532:RXJ851533 SHF851532:SHF851533 SRB851532:SRB851533 TAX851532:TAX851533 TKT851532:TKT851533 TUP851532:TUP851533 UEL851532:UEL851533 UOH851532:UOH851533 UYD851532:UYD851533 VHZ851532:VHZ851533 VRV851532:VRV851533 WBR851532:WBR851533 WLN851532:WLN851533 WVJ851532:WVJ851533 WVJ917068:WVJ917069 IX917068:IX917069 ST917068:ST917069 ACP917068:ACP917069 AML917068:AML917069 AWH917068:AWH917069 BGD917068:BGD917069 BPZ917068:BPZ917069 BZV917068:BZV917069 CJR917068:CJR917069 CTN917068:CTN917069 DDJ917068:DDJ917069 DNF917068:DNF917069 DXB917068:DXB917069 EGX917068:EGX917069 EQT917068:EQT917069 FAP917068:FAP917069 FKL917068:FKL917069 FUH917068:FUH917069 GED917068:GED917069 GNZ917068:GNZ917069 GXV917068:GXV917069 HHR917068:HHR917069 HRN917068:HRN917069 IBJ917068:IBJ917069 ILF917068:ILF917069 IVB917068:IVB917069 JEX917068:JEX917069 JOT917068:JOT917069 JYP917068:JYP917069 KIL917068:KIL917069 KSH917068:KSH917069 LCD917068:LCD917069 LLZ917068:LLZ917069 LVV917068:LVV917069 MFR917068:MFR917069 MPN917068:MPN917069 MZJ917068:MZJ917069 NJF917068:NJF917069 NTB917068:NTB917069 OCX917068:OCX917069 OMT917068:OMT917069 OWP917068:OWP917069 PGL917068:PGL917069 PQH917068:PQH917069 QAD917068:QAD917069 QJZ917068:QJZ917069 QTV917068:QTV917069 RDR917068:RDR917069 B982540:B982541 B65036:B65037 B130572:B130573 B196108:B196109 B261644:B261645 B327180:B327181 B392716:B392717 B458252:B458253 B523788:B523789 B589324:B589325 B654860:B654861 B720396:B720397 B785932:B785933 B851468:B851469 B917004:B917005"/>
    <dataValidation allowBlank="1" showInputMessage="1" showErrorMessage="1" promptTitle="File Type" prompt="This is a hard coded value of 'IN' for each row." sqref="LLL3:LLL264 IW982604:IW982605 SS982604:SS982605 ACO982604:ACO982605 AMK982604:AMK982605 AWG982604:AWG982605 BGC982604:BGC982605 BPY982604:BPY982605 BZU982604:BZU982605 CJQ982604:CJQ982605 CTM982604:CTM982605 DDI982604:DDI982605 DNE982604:DNE982605 DXA982604:DXA982605 EGW982604:EGW982605 EQS982604:EQS982605 FAO982604:FAO982605 FKK982604:FKK982605 FUG982604:FUG982605 GEC982604:GEC982605 GNY982604:GNY982605 GXU982604:GXU982605 HHQ982604:HHQ982605 HRM982604:HRM982605 IBI982604:IBI982605 ILE982604:ILE982605 IVA982604:IVA982605 JEW982604:JEW982605 JOS982604:JOS982605 JYO982604:JYO982605 KIK982604:KIK982605 KSG982604:KSG982605 LCC982604:LCC982605 LLY982604:LLY982605 LVU982604:LVU982605 MFQ982604:MFQ982605 MPM982604:MPM982605 MZI982604:MZI982605 NJE982604:NJE982605 NTA982604:NTA982605 OCW982604:OCW982605 OMS982604:OMS982605 OWO982604:OWO982605 PGK982604:PGK982605 PQG982604:PQG982605 QAC982604:QAC982605 QJY982604:QJY982605 QTU982604:QTU982605 RDQ982604:RDQ982605 RNM982604:RNM982605 RXI982604:RXI982605 SHE982604:SHE982605 SRA982604:SRA982605 TAW982604:TAW982605 TKS982604:TKS982605 TUO982604:TUO982605 UEK982604:UEK982605 UOG982604:UOG982605 UYC982604:UYC982605 VHY982604:VHY982605 VRU982604:VRU982605 WBQ982604:WBQ982605 WLM982604:WLM982605 WVI982604:WVI982605 LVH3:LVH264 IW65100:IW65101 SS65100:SS65101 ACO65100:ACO65101 AMK65100:AMK65101 AWG65100:AWG65101 BGC65100:BGC65101 BPY65100:BPY65101 BZU65100:BZU65101 CJQ65100:CJQ65101 CTM65100:CTM65101 DDI65100:DDI65101 DNE65100:DNE65101 DXA65100:DXA65101 EGW65100:EGW65101 EQS65100:EQS65101 FAO65100:FAO65101 FKK65100:FKK65101 FUG65100:FUG65101 GEC65100:GEC65101 GNY65100:GNY65101 GXU65100:GXU65101 HHQ65100:HHQ65101 HRM65100:HRM65101 IBI65100:IBI65101 ILE65100:ILE65101 IVA65100:IVA65101 JEW65100:JEW65101 JOS65100:JOS65101 JYO65100:JYO65101 KIK65100:KIK65101 KSG65100:KSG65101 LCC65100:LCC65101 LLY65100:LLY65101 LVU65100:LVU65101 MFQ65100:MFQ65101 MPM65100:MPM65101 MZI65100:MZI65101 NJE65100:NJE65101 NTA65100:NTA65101 OCW65100:OCW65101 OMS65100:OMS65101 OWO65100:OWO65101 PGK65100:PGK65101 PQG65100:PQG65101 QAC65100:QAC65101 QJY65100:QJY65101 QTU65100:QTU65101 RDQ65100:RDQ65101 RNM65100:RNM65101 RXI65100:RXI65101 SHE65100:SHE65101 SRA65100:SRA65101 TAW65100:TAW65101 TKS65100:TKS65101 TUO65100:TUO65101 UEK65100:UEK65101 UOG65100:UOG65101 UYC65100:UYC65101 VHY65100:VHY65101 VRU65100:VRU65101 WBQ65100:WBQ65101 WLM65100:WLM65101 WVI65100:WVI65101 MFD3:MFD264 IW130636:IW130637 SS130636:SS130637 ACO130636:ACO130637 AMK130636:AMK130637 AWG130636:AWG130637 BGC130636:BGC130637 BPY130636:BPY130637 BZU130636:BZU130637 CJQ130636:CJQ130637 CTM130636:CTM130637 DDI130636:DDI130637 DNE130636:DNE130637 DXA130636:DXA130637 EGW130636:EGW130637 EQS130636:EQS130637 FAO130636:FAO130637 FKK130636:FKK130637 FUG130636:FUG130637 GEC130636:GEC130637 GNY130636:GNY130637 GXU130636:GXU130637 HHQ130636:HHQ130637 HRM130636:HRM130637 IBI130636:IBI130637 ILE130636:ILE130637 IVA130636:IVA130637 JEW130636:JEW130637 JOS130636:JOS130637 JYO130636:JYO130637 KIK130636:KIK130637 KSG130636:KSG130637 LCC130636:LCC130637 LLY130636:LLY130637 LVU130636:LVU130637 MFQ130636:MFQ130637 MPM130636:MPM130637 MZI130636:MZI130637 NJE130636:NJE130637 NTA130636:NTA130637 OCW130636:OCW130637 OMS130636:OMS130637 OWO130636:OWO130637 PGK130636:PGK130637 PQG130636:PQG130637 QAC130636:QAC130637 QJY130636:QJY130637 QTU130636:QTU130637 RDQ130636:RDQ130637 RNM130636:RNM130637 RXI130636:RXI130637 SHE130636:SHE130637 SRA130636:SRA130637 TAW130636:TAW130637 TKS130636:TKS130637 TUO130636:TUO130637 UEK130636:UEK130637 UOG130636:UOG130637 UYC130636:UYC130637 VHY130636:VHY130637 VRU130636:VRU130637 WBQ130636:WBQ130637 WLM130636:WLM130637 WVI130636:WVI130637 MOZ3:MOZ264 IW196172:IW196173 SS196172:SS196173 ACO196172:ACO196173 AMK196172:AMK196173 AWG196172:AWG196173 BGC196172:BGC196173 BPY196172:BPY196173 BZU196172:BZU196173 CJQ196172:CJQ196173 CTM196172:CTM196173 DDI196172:DDI196173 DNE196172:DNE196173 DXA196172:DXA196173 EGW196172:EGW196173 EQS196172:EQS196173 FAO196172:FAO196173 FKK196172:FKK196173 FUG196172:FUG196173 GEC196172:GEC196173 GNY196172:GNY196173 GXU196172:GXU196173 HHQ196172:HHQ196173 HRM196172:HRM196173 IBI196172:IBI196173 ILE196172:ILE196173 IVA196172:IVA196173 JEW196172:JEW196173 JOS196172:JOS196173 JYO196172:JYO196173 KIK196172:KIK196173 KSG196172:KSG196173 LCC196172:LCC196173 LLY196172:LLY196173 LVU196172:LVU196173 MFQ196172:MFQ196173 MPM196172:MPM196173 MZI196172:MZI196173 NJE196172:NJE196173 NTA196172:NTA196173 OCW196172:OCW196173 OMS196172:OMS196173 OWO196172:OWO196173 PGK196172:PGK196173 PQG196172:PQG196173 QAC196172:QAC196173 QJY196172:QJY196173 QTU196172:QTU196173 RDQ196172:RDQ196173 RNM196172:RNM196173 RXI196172:RXI196173 SHE196172:SHE196173 SRA196172:SRA196173 TAW196172:TAW196173 TKS196172:TKS196173 TUO196172:TUO196173 UEK196172:UEK196173 UOG196172:UOG196173 UYC196172:UYC196173 VHY196172:VHY196173 VRU196172:VRU196173 WBQ196172:WBQ196173 WLM196172:WLM196173 WVI196172:WVI196173 MYV3:MYV264 IW261708:IW261709 SS261708:SS261709 ACO261708:ACO261709 AMK261708:AMK261709 AWG261708:AWG261709 BGC261708:BGC261709 BPY261708:BPY261709 BZU261708:BZU261709 CJQ261708:CJQ261709 CTM261708:CTM261709 DDI261708:DDI261709 DNE261708:DNE261709 DXA261708:DXA261709 EGW261708:EGW261709 EQS261708:EQS261709 FAO261708:FAO261709 FKK261708:FKK261709 FUG261708:FUG261709 GEC261708:GEC261709 GNY261708:GNY261709 GXU261708:GXU261709 HHQ261708:HHQ261709 HRM261708:HRM261709 IBI261708:IBI261709 ILE261708:ILE261709 IVA261708:IVA261709 JEW261708:JEW261709 JOS261708:JOS261709 JYO261708:JYO261709 KIK261708:KIK261709 KSG261708:KSG261709 LCC261708:LCC261709 LLY261708:LLY261709 LVU261708:LVU261709 MFQ261708:MFQ261709 MPM261708:MPM261709 MZI261708:MZI261709 NJE261708:NJE261709 NTA261708:NTA261709 OCW261708:OCW261709 OMS261708:OMS261709 OWO261708:OWO261709 PGK261708:PGK261709 PQG261708:PQG261709 QAC261708:QAC261709 QJY261708:QJY261709 QTU261708:QTU261709 RDQ261708:RDQ261709 RNM261708:RNM261709 RXI261708:RXI261709 SHE261708:SHE261709 SRA261708:SRA261709 TAW261708:TAW261709 TKS261708:TKS261709 TUO261708:TUO261709 UEK261708:UEK261709 UOG261708:UOG261709 UYC261708:UYC261709 VHY261708:VHY261709 VRU261708:VRU261709 WBQ261708:WBQ261709 WLM261708:WLM261709 WVI261708:WVI261709 NIR3:NIR264 IW327244:IW327245 SS327244:SS327245 ACO327244:ACO327245 AMK327244:AMK327245 AWG327244:AWG327245 BGC327244:BGC327245 BPY327244:BPY327245 BZU327244:BZU327245 CJQ327244:CJQ327245 CTM327244:CTM327245 DDI327244:DDI327245 DNE327244:DNE327245 DXA327244:DXA327245 EGW327244:EGW327245 EQS327244:EQS327245 FAO327244:FAO327245 FKK327244:FKK327245 FUG327244:FUG327245 GEC327244:GEC327245 GNY327244:GNY327245 GXU327244:GXU327245 HHQ327244:HHQ327245 HRM327244:HRM327245 IBI327244:IBI327245 ILE327244:ILE327245 IVA327244:IVA327245 JEW327244:JEW327245 JOS327244:JOS327245 JYO327244:JYO327245 KIK327244:KIK327245 KSG327244:KSG327245 LCC327244:LCC327245 LLY327244:LLY327245 LVU327244:LVU327245 MFQ327244:MFQ327245 MPM327244:MPM327245 MZI327244:MZI327245 NJE327244:NJE327245 NTA327244:NTA327245 OCW327244:OCW327245 OMS327244:OMS327245 OWO327244:OWO327245 PGK327244:PGK327245 PQG327244:PQG327245 QAC327244:QAC327245 QJY327244:QJY327245 QTU327244:QTU327245 RDQ327244:RDQ327245 RNM327244:RNM327245 RXI327244:RXI327245 SHE327244:SHE327245 SRA327244:SRA327245 TAW327244:TAW327245 TKS327244:TKS327245 TUO327244:TUO327245 UEK327244:UEK327245 UOG327244:UOG327245 UYC327244:UYC327245 VHY327244:VHY327245 VRU327244:VRU327245 WBQ327244:WBQ327245 WLM327244:WLM327245 WVI327244:WVI327245 NSN3:NSN264 IW392780:IW392781 SS392780:SS392781 ACO392780:ACO392781 AMK392780:AMK392781 AWG392780:AWG392781 BGC392780:BGC392781 BPY392780:BPY392781 BZU392780:BZU392781 CJQ392780:CJQ392781 CTM392780:CTM392781 DDI392780:DDI392781 DNE392780:DNE392781 DXA392780:DXA392781 EGW392780:EGW392781 EQS392780:EQS392781 FAO392780:FAO392781 FKK392780:FKK392781 FUG392780:FUG392781 GEC392780:GEC392781 GNY392780:GNY392781 GXU392780:GXU392781 HHQ392780:HHQ392781 HRM392780:HRM392781 IBI392780:IBI392781 ILE392780:ILE392781 IVA392780:IVA392781 JEW392780:JEW392781 JOS392780:JOS392781 JYO392780:JYO392781 KIK392780:KIK392781 KSG392780:KSG392781 LCC392780:LCC392781 LLY392780:LLY392781 LVU392780:LVU392781 MFQ392780:MFQ392781 MPM392780:MPM392781 MZI392780:MZI392781 NJE392780:NJE392781 NTA392780:NTA392781 OCW392780:OCW392781 OMS392780:OMS392781 OWO392780:OWO392781 PGK392780:PGK392781 PQG392780:PQG392781 QAC392780:QAC392781 QJY392780:QJY392781 QTU392780:QTU392781 RDQ392780:RDQ392781 RNM392780:RNM392781 RXI392780:RXI392781 SHE392780:SHE392781 SRA392780:SRA392781 TAW392780:TAW392781 TKS392780:TKS392781 TUO392780:TUO392781 UEK392780:UEK392781 UOG392780:UOG392781 UYC392780:UYC392781 VHY392780:VHY392781 VRU392780:VRU392781 WBQ392780:WBQ392781 WLM392780:WLM392781 WVI392780:WVI392781 OCJ3:OCJ264 IW458316:IW458317 SS458316:SS458317 ACO458316:ACO458317 AMK458316:AMK458317 AWG458316:AWG458317 BGC458316:BGC458317 BPY458316:BPY458317 BZU458316:BZU458317 CJQ458316:CJQ458317 CTM458316:CTM458317 DDI458316:DDI458317 DNE458316:DNE458317 DXA458316:DXA458317 EGW458316:EGW458317 EQS458316:EQS458317 FAO458316:FAO458317 FKK458316:FKK458317 FUG458316:FUG458317 GEC458316:GEC458317 GNY458316:GNY458317 GXU458316:GXU458317 HHQ458316:HHQ458317 HRM458316:HRM458317 IBI458316:IBI458317 ILE458316:ILE458317 IVA458316:IVA458317 JEW458316:JEW458317 JOS458316:JOS458317 JYO458316:JYO458317 KIK458316:KIK458317 KSG458316:KSG458317 LCC458316:LCC458317 LLY458316:LLY458317 LVU458316:LVU458317 MFQ458316:MFQ458317 MPM458316:MPM458317 MZI458316:MZI458317 NJE458316:NJE458317 NTA458316:NTA458317 OCW458316:OCW458317 OMS458316:OMS458317 OWO458316:OWO458317 PGK458316:PGK458317 PQG458316:PQG458317 QAC458316:QAC458317 QJY458316:QJY458317 QTU458316:QTU458317 RDQ458316:RDQ458317 RNM458316:RNM458317 RXI458316:RXI458317 SHE458316:SHE458317 SRA458316:SRA458317 TAW458316:TAW458317 TKS458316:TKS458317 TUO458316:TUO458317 UEK458316:UEK458317 UOG458316:UOG458317 UYC458316:UYC458317 VHY458316:VHY458317 VRU458316:VRU458317 WBQ458316:WBQ458317 WLM458316:WLM458317 WVI458316:WVI458317 OMF3:OMF264 IW523852:IW523853 SS523852:SS523853 ACO523852:ACO523853 AMK523852:AMK523853 AWG523852:AWG523853 BGC523852:BGC523853 BPY523852:BPY523853 BZU523852:BZU523853 CJQ523852:CJQ523853 CTM523852:CTM523853 DDI523852:DDI523853 DNE523852:DNE523853 DXA523852:DXA523853 EGW523852:EGW523853 EQS523852:EQS523853 FAO523852:FAO523853 FKK523852:FKK523853 FUG523852:FUG523853 GEC523852:GEC523853 GNY523852:GNY523853 GXU523852:GXU523853 HHQ523852:HHQ523853 HRM523852:HRM523853 IBI523852:IBI523853 ILE523852:ILE523853 IVA523852:IVA523853 JEW523852:JEW523853 JOS523852:JOS523853 JYO523852:JYO523853 KIK523852:KIK523853 KSG523852:KSG523853 LCC523852:LCC523853 LLY523852:LLY523853 LVU523852:LVU523853 MFQ523852:MFQ523853 MPM523852:MPM523853 MZI523852:MZI523853 NJE523852:NJE523853 NTA523852:NTA523853 OCW523852:OCW523853 OMS523852:OMS523853 OWO523852:OWO523853 PGK523852:PGK523853 PQG523852:PQG523853 QAC523852:QAC523853 QJY523852:QJY523853 QTU523852:QTU523853 RDQ523852:RDQ523853 RNM523852:RNM523853 RXI523852:RXI523853 SHE523852:SHE523853 SRA523852:SRA523853 TAW523852:TAW523853 TKS523852:TKS523853 TUO523852:TUO523853 UEK523852:UEK523853 UOG523852:UOG523853 UYC523852:UYC523853 VHY523852:VHY523853 VRU523852:VRU523853 WBQ523852:WBQ523853 WLM523852:WLM523853 WVI523852:WVI523853 OWB3:OWB264 IW589388:IW589389 SS589388:SS589389 ACO589388:ACO589389 AMK589388:AMK589389 AWG589388:AWG589389 BGC589388:BGC589389 BPY589388:BPY589389 BZU589388:BZU589389 CJQ589388:CJQ589389 CTM589388:CTM589389 DDI589388:DDI589389 DNE589388:DNE589389 DXA589388:DXA589389 EGW589388:EGW589389 EQS589388:EQS589389 FAO589388:FAO589389 FKK589388:FKK589389 FUG589388:FUG589389 GEC589388:GEC589389 GNY589388:GNY589389 GXU589388:GXU589389 HHQ589388:HHQ589389 HRM589388:HRM589389 IBI589388:IBI589389 ILE589388:ILE589389 IVA589388:IVA589389 JEW589388:JEW589389 JOS589388:JOS589389 JYO589388:JYO589389 KIK589388:KIK589389 KSG589388:KSG589389 LCC589388:LCC589389 LLY589388:LLY589389 LVU589388:LVU589389 MFQ589388:MFQ589389 MPM589388:MPM589389 MZI589388:MZI589389 NJE589388:NJE589389 NTA589388:NTA589389 OCW589388:OCW589389 OMS589388:OMS589389 OWO589388:OWO589389 PGK589388:PGK589389 PQG589388:PQG589389 QAC589388:QAC589389 QJY589388:QJY589389 QTU589388:QTU589389 RDQ589388:RDQ589389 RNM589388:RNM589389 RXI589388:RXI589389 SHE589388:SHE589389 SRA589388:SRA589389 TAW589388:TAW589389 TKS589388:TKS589389 TUO589388:TUO589389 UEK589388:UEK589389 UOG589388:UOG589389 UYC589388:UYC589389 VHY589388:VHY589389 VRU589388:VRU589389 WBQ589388:WBQ589389 WLM589388:WLM589389 WVI589388:WVI589389 PFX3:PFX264 IW654924:IW654925 SS654924:SS654925 ACO654924:ACO654925 AMK654924:AMK654925 AWG654924:AWG654925 BGC654924:BGC654925 BPY654924:BPY654925 BZU654924:BZU654925 CJQ654924:CJQ654925 CTM654924:CTM654925 DDI654924:DDI654925 DNE654924:DNE654925 DXA654924:DXA654925 EGW654924:EGW654925 EQS654924:EQS654925 FAO654924:FAO654925 FKK654924:FKK654925 FUG654924:FUG654925 GEC654924:GEC654925 GNY654924:GNY654925 GXU654924:GXU654925 HHQ654924:HHQ654925 HRM654924:HRM654925 IBI654924:IBI654925 ILE654924:ILE654925 IVA654924:IVA654925 JEW654924:JEW654925 JOS654924:JOS654925 JYO654924:JYO654925 KIK654924:KIK654925 KSG654924:KSG654925 LCC654924:LCC654925 LLY654924:LLY654925 LVU654924:LVU654925 MFQ654924:MFQ654925 MPM654924:MPM654925 MZI654924:MZI654925 NJE654924:NJE654925 NTA654924:NTA654925 OCW654924:OCW654925 OMS654924:OMS654925 OWO654924:OWO654925 PGK654924:PGK654925 PQG654924:PQG654925 QAC654924:QAC654925 QJY654924:QJY654925 QTU654924:QTU654925 RDQ654924:RDQ654925 RNM654924:RNM654925 RXI654924:RXI654925 SHE654924:SHE654925 SRA654924:SRA654925 TAW654924:TAW654925 TKS654924:TKS654925 TUO654924:TUO654925 UEK654924:UEK654925 UOG654924:UOG654925 UYC654924:UYC654925 VHY654924:VHY654925 VRU654924:VRU654925 WBQ654924:WBQ654925 WLM654924:WLM654925 WVI654924:WVI654925 PPT3:PPT264 IW720460:IW720461 SS720460:SS720461 ACO720460:ACO720461 AMK720460:AMK720461 AWG720460:AWG720461 BGC720460:BGC720461 BPY720460:BPY720461 BZU720460:BZU720461 CJQ720460:CJQ720461 CTM720460:CTM720461 DDI720460:DDI720461 DNE720460:DNE720461 DXA720460:DXA720461 EGW720460:EGW720461 EQS720460:EQS720461 FAO720460:FAO720461 FKK720460:FKK720461 FUG720460:FUG720461 GEC720460:GEC720461 GNY720460:GNY720461 GXU720460:GXU720461 HHQ720460:HHQ720461 HRM720460:HRM720461 IBI720460:IBI720461 ILE720460:ILE720461 IVA720460:IVA720461 JEW720460:JEW720461 JOS720460:JOS720461 JYO720460:JYO720461 KIK720460:KIK720461 KSG720460:KSG720461 LCC720460:LCC720461 LLY720460:LLY720461 LVU720460:LVU720461 MFQ720460:MFQ720461 MPM720460:MPM720461 MZI720460:MZI720461 NJE720460:NJE720461 NTA720460:NTA720461 OCW720460:OCW720461 OMS720460:OMS720461 OWO720460:OWO720461 PGK720460:PGK720461 PQG720460:PQG720461 QAC720460:QAC720461 QJY720460:QJY720461 QTU720460:QTU720461 RDQ720460:RDQ720461 RNM720460:RNM720461 RXI720460:RXI720461 SHE720460:SHE720461 SRA720460:SRA720461 TAW720460:TAW720461 TKS720460:TKS720461 TUO720460:TUO720461 UEK720460:UEK720461 UOG720460:UOG720461 UYC720460:UYC720461 VHY720460:VHY720461 VRU720460:VRU720461 WBQ720460:WBQ720461 WLM720460:WLM720461 WVI720460:WVI720461 PZP3:PZP264 IW785996:IW785997 SS785996:SS785997 ACO785996:ACO785997 AMK785996:AMK785997 AWG785996:AWG785997 BGC785996:BGC785997 BPY785996:BPY785997 BZU785996:BZU785997 CJQ785996:CJQ785997 CTM785996:CTM785997 DDI785996:DDI785997 DNE785996:DNE785997 DXA785996:DXA785997 EGW785996:EGW785997 EQS785996:EQS785997 FAO785996:FAO785997 FKK785996:FKK785997 FUG785996:FUG785997 GEC785996:GEC785997 GNY785996:GNY785997 GXU785996:GXU785997 HHQ785996:HHQ785997 HRM785996:HRM785997 IBI785996:IBI785997 ILE785996:ILE785997 IVA785996:IVA785997 JEW785996:JEW785997 JOS785996:JOS785997 JYO785996:JYO785997 KIK785996:KIK785997 KSG785996:KSG785997 LCC785996:LCC785997 LLY785996:LLY785997 LVU785996:LVU785997 MFQ785996:MFQ785997 MPM785996:MPM785997 MZI785996:MZI785997 NJE785996:NJE785997 NTA785996:NTA785997 OCW785996:OCW785997 OMS785996:OMS785997 OWO785996:OWO785997 PGK785996:PGK785997 PQG785996:PQG785997 QAC785996:QAC785997 QJY785996:QJY785997 QTU785996:QTU785997 RDQ785996:RDQ785997 RNM785996:RNM785997 RXI785996:RXI785997 SHE785996:SHE785997 SRA785996:SRA785997 TAW785996:TAW785997 TKS785996:TKS785997 TUO785996:TUO785997 UEK785996:UEK785997 UOG785996:UOG785997 UYC785996:UYC785997 VHY785996:VHY785997 VRU785996:VRU785997 WBQ785996:WBQ785997 WLM785996:WLM785997 WVI785996:WVI785997 QJL3:QJL264 IW851532:IW851533 SS851532:SS851533 ACO851532:ACO851533 AMK851532:AMK851533 AWG851532:AWG851533 BGC851532:BGC851533 BPY851532:BPY851533 BZU851532:BZU851533 CJQ851532:CJQ851533 CTM851532:CTM851533 DDI851532:DDI851533 DNE851532:DNE851533 DXA851532:DXA851533 EGW851532:EGW851533 EQS851532:EQS851533 FAO851532:FAO851533 FKK851532:FKK851533 FUG851532:FUG851533 GEC851532:GEC851533 GNY851532:GNY851533 GXU851532:GXU851533 HHQ851532:HHQ851533 HRM851532:HRM851533 IBI851532:IBI851533 ILE851532:ILE851533 IVA851532:IVA851533 JEW851532:JEW851533 JOS851532:JOS851533 JYO851532:JYO851533 KIK851532:KIK851533 KSG851532:KSG851533 LCC851532:LCC851533 LLY851532:LLY851533 LVU851532:LVU851533 MFQ851532:MFQ851533 MPM851532:MPM851533 MZI851532:MZI851533 NJE851532:NJE851533 NTA851532:NTA851533 OCW851532:OCW851533 OMS851532:OMS851533 OWO851532:OWO851533 PGK851532:PGK851533 PQG851532:PQG851533 QAC851532:QAC851533 QJY851532:QJY851533 QTU851532:QTU851533 RDQ851532:RDQ851533 RNM851532:RNM851533 RXI851532:RXI851533 SHE851532:SHE851533 SRA851532:SRA851533 TAW851532:TAW851533 TKS851532:TKS851533 TUO851532:TUO851533 UEK851532:UEK851533 UOG851532:UOG851533 UYC851532:UYC851533 VHY851532:VHY851533 VRU851532:VRU851533 WBQ851532:WBQ851533 WLM851532:WLM851533 WVI851532:WVI851533 QTH3:QTH264 IW917068:IW917069 SS917068:SS917069 ACO917068:ACO917069 AMK917068:AMK917069 AWG917068:AWG917069 BGC917068:BGC917069 BPY917068:BPY917069 BZU917068:BZU917069 CJQ917068:CJQ917069 CTM917068:CTM917069 DDI917068:DDI917069 DNE917068:DNE917069 DXA917068:DXA917069 EGW917068:EGW917069 EQS917068:EQS917069 FAO917068:FAO917069 FKK917068:FKK917069 FUG917068:FUG917069 GEC917068:GEC917069 GNY917068:GNY917069 GXU917068:GXU917069 HHQ917068:HHQ917069 HRM917068:HRM917069 IBI917068:IBI917069 ILE917068:ILE917069 IVA917068:IVA917069 JEW917068:JEW917069 JOS917068:JOS917069 JYO917068:JYO917069 KIK917068:KIK917069 KSG917068:KSG917069 LCC917068:LCC917069 LLY917068:LLY917069 LVU917068:LVU917069 MFQ917068:MFQ917069 MPM917068:MPM917069 MZI917068:MZI917069 NJE917068:NJE917069 NTA917068:NTA917069 OCW917068:OCW917069 OMS917068:OMS917069 OWO917068:OWO917069 PGK917068:PGK917069 PQG917068:PQG917069 QAC917068:QAC917069 QJY917068:QJY917069 QTU917068:QTU917069 RDQ917068:RDQ917069 RNM917068:RNM917069 RXI917068:RXI917069 SHE917068:SHE917069 SRA917068:SRA917069 TAW917068:TAW917069 TKS917068:TKS917069 TUO917068:TUO917069 UEK917068:UEK917069 UOG917068:UOG917069 UYC917068:UYC917069 VHY917068:VHY917069 VRU917068:VRU917069 WBQ917068:WBQ917069 WLM917068:WLM917069 WVI917068:WVI917069 RDD3:RDD264 RMZ3:RMZ264 RWV3:RWV264 SGR3:SGR264 SQN3:SQN264 TAJ3:TAJ264 TKF3:TKF264 TUB3:TUB264 UDX3:UDX264 UNT3:UNT264 UXP3:UXP264 VHL3:VHL264 VRH3:VRH264 WBD3:WBD264 WKZ3:WKZ264 WUV3:WUV264 IJ3:IJ264 SF3:SF264 ACB3:ACB264 ALX3:ALX264 AVT3:AVT264 BFP3:BFP264 BPL3:BPL264 BZH3:BZH264 CJD3:CJD264 CSZ3:CSZ264 DCV3:DCV264 DMR3:DMR264 DWN3:DWN264 EGJ3:EGJ264 EQF3:EQF264 FAB3:FAB264 FJX3:FJX264 FTT3:FTT264 GDP3:GDP264 GNL3:GNL264 GXH3:GXH264 HHD3:HHD264 HQZ3:HQZ264 IAV3:IAV264 IKR3:IKR264 IUN3:IUN264 JEJ3:JEJ264 JOF3:JOF264 JYB3:JYB264 KHX3:KHX264 KRT3:KRT264 LBP3:LBP264 A982540:A982541 A65036:A65037 A130572:A130573 A196108:A196109 A261644:A261645 A327180:A327181 A392716:A392717 A458252:A458253 A523788:A523789 A589324:A589325 A654860:A654861 A720396:A720397 A785932:A785933 A851468:A851469 A917004:A917005 A3:A263"/>
    <dataValidation type="list" allowBlank="1" sqref="H4:H124">
      <formula1>Class</formula1>
    </dataValidation>
    <dataValidation type="list" allowBlank="1" sqref="H3">
      <formula1>Classes</formula1>
    </dataValidation>
    <dataValidation type="textLength" allowBlank="1" showInputMessage="1" showErrorMessage="1" promptTitle="NARRATIVE" prompt="This field can be used to provide a descriptive paragraph about the product or a detailed narrative. This field allos up to 4000 characters." sqref="WVD3:WVD264 IR3:IR264 SN3:SN264 ACJ3:ACJ264 AMF3:AMF264 AWB3:AWB264 BFX3:BFX264 BPT3:BPT264 BZP3:BZP264 CJL3:CJL264 CTH3:CTH264 DDD3:DDD264 DMZ3:DMZ264 DWV3:DWV264 EGR3:EGR264 EQN3:EQN264 FAJ3:FAJ264 FKF3:FKF264 FUB3:FUB264 GDX3:GDX264 GNT3:GNT264 GXP3:GXP264 HHL3:HHL264 HRH3:HRH264 IBD3:IBD264 IKZ3:IKZ264 IUV3:IUV264 JER3:JER264 JON3:JON264 JYJ3:JYJ264 KIF3:KIF264 KSB3:KSB264 LBX3:LBX264 LLT3:LLT264 LVP3:LVP264 MFL3:MFL264 MPH3:MPH264 MZD3:MZD264 NIZ3:NIZ264 NSV3:NSV264 OCR3:OCR264 OMN3:OMN264 OWJ3:OWJ264 PGF3:PGF264 PQB3:PQB264 PZX3:PZX264 QJT3:QJT264 QTP3:QTP264 RDL3:RDL264 RNH3:RNH264 RXD3:RXD264 SGZ3:SGZ264 SQV3:SQV264 TAR3:TAR264 TKN3:TKN264 TUJ3:TUJ264 UEF3:UEF264 UOB3:UOB264 UXX3:UXX264 VHT3:VHT264 VRP3:VRP264 WBL3:WBL264 WLH3:WLH264 I3:I264">
      <formula1>1</formula1>
      <formula2>4000</formula2>
    </dataValidation>
    <dataValidation type="textLength" operator="lessThanOrEqual" allowBlank="1" showErrorMessage="1" errorTitle="Exceeded Character Limit" error="You have exceeded the 23 character limit for this field.  Please limit your entry to 23 characters." promptTitle="Vendor Part Number" prompt="Vendor Part Number represents your internal product identifier. It MUST be unique and cannot be longer than 23 characters." sqref="WUW3:WUW264 IK3:IK264 SG3:SG264 ACC3:ACC264 ALY3:ALY264 AVU3:AVU264 BFQ3:BFQ264 BPM3:BPM264 BZI3:BZI264 CJE3:CJE264 CTA3:CTA264 DCW3:DCW264 DMS3:DMS264 DWO3:DWO264 EGK3:EGK264 EQG3:EQG264 FAC3:FAC264 FJY3:FJY264 FTU3:FTU264 GDQ3:GDQ264 GNM3:GNM264 GXI3:GXI264 HHE3:HHE264 HRA3:HRA264 IAW3:IAW264 IKS3:IKS264 IUO3:IUO264 JEK3:JEK264 JOG3:JOG264 JYC3:JYC264 KHY3:KHY264 KRU3:KRU264 LBQ3:LBQ264 LLM3:LLM264 LVI3:LVI264 MFE3:MFE264 MPA3:MPA264 MYW3:MYW264 NIS3:NIS264 NSO3:NSO264 OCK3:OCK264 OMG3:OMG264 OWC3:OWC264 PFY3:PFY264 PPU3:PPU264 PZQ3:PZQ264 QJM3:QJM264 QTI3:QTI264 RDE3:RDE264 RNA3:RNA264 RWW3:RWW264 SGS3:SGS264 SQO3:SQO264 TAK3:TAK264 TKG3:TKG264 TUC3:TUC264 UDY3:UDY264 UNU3:UNU264 UXQ3:UXQ264 VHM3:VHM264 VRI3:VRI264 WBE3:WBE264 WLA3:WLA264">
      <formula1>23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586"/>
  <sheetViews>
    <sheetView workbookViewId="0">
      <selection activeCell="I33" sqref="I33"/>
    </sheetView>
  </sheetViews>
  <sheetFormatPr defaultColWidth="11" defaultRowHeight="15.75"/>
  <cols>
    <col min="1" max="3" width="27.625" customWidth="1"/>
    <col min="4" max="4" width="12.375" bestFit="1" customWidth="1"/>
    <col min="5" max="5" width="7.5" bestFit="1" customWidth="1"/>
    <col min="6" max="6" width="14.875" bestFit="1" customWidth="1"/>
    <col min="7" max="7" width="13.125" bestFit="1" customWidth="1"/>
  </cols>
  <sheetData>
    <row r="1" spans="1:7">
      <c r="A1" t="s">
        <v>7865</v>
      </c>
      <c r="B1" t="s">
        <v>7866</v>
      </c>
      <c r="E1" s="69"/>
      <c r="F1" s="69"/>
      <c r="G1" s="70"/>
    </row>
    <row r="2" spans="1:7">
      <c r="A2" t="s">
        <v>1297</v>
      </c>
      <c r="B2" t="s">
        <v>7867</v>
      </c>
      <c r="E2" s="59"/>
      <c r="F2" s="59"/>
      <c r="G2" s="71"/>
    </row>
    <row r="3" spans="1:7">
      <c r="A3" t="s">
        <v>1396</v>
      </c>
      <c r="B3" t="s">
        <v>7868</v>
      </c>
      <c r="E3" s="59"/>
      <c r="F3" s="59"/>
      <c r="G3" s="71"/>
    </row>
    <row r="4" spans="1:7">
      <c r="A4" t="s">
        <v>1298</v>
      </c>
      <c r="B4" t="s">
        <v>7869</v>
      </c>
      <c r="E4" s="59"/>
      <c r="F4" s="59"/>
      <c r="G4" s="71"/>
    </row>
    <row r="5" spans="1:7">
      <c r="A5" t="s">
        <v>1397</v>
      </c>
      <c r="B5" t="s">
        <v>7870</v>
      </c>
      <c r="E5" s="59"/>
      <c r="F5" s="59"/>
      <c r="G5" s="71"/>
    </row>
    <row r="6" spans="1:7">
      <c r="A6" t="s">
        <v>1300</v>
      </c>
      <c r="B6" t="s">
        <v>7871</v>
      </c>
      <c r="E6" s="59"/>
      <c r="F6" s="59"/>
      <c r="G6" s="71"/>
    </row>
    <row r="7" spans="1:7">
      <c r="A7" t="s">
        <v>1399</v>
      </c>
      <c r="B7" t="s">
        <v>7872</v>
      </c>
      <c r="E7" s="59"/>
      <c r="F7" s="59"/>
      <c r="G7" s="71"/>
    </row>
    <row r="8" spans="1:7">
      <c r="A8" t="s">
        <v>1302</v>
      </c>
      <c r="B8" t="s">
        <v>7873</v>
      </c>
      <c r="E8" s="59"/>
      <c r="F8" s="59"/>
      <c r="G8" s="71"/>
    </row>
    <row r="9" spans="1:7">
      <c r="A9" t="s">
        <v>1401</v>
      </c>
      <c r="B9" t="s">
        <v>7874</v>
      </c>
      <c r="E9" s="59"/>
      <c r="F9" s="59"/>
      <c r="G9" s="71"/>
    </row>
    <row r="10" spans="1:7">
      <c r="A10" t="s">
        <v>1303</v>
      </c>
      <c r="B10" t="s">
        <v>7875</v>
      </c>
      <c r="E10" s="59"/>
      <c r="F10" s="59"/>
      <c r="G10" s="71"/>
    </row>
    <row r="11" spans="1:7">
      <c r="A11" t="s">
        <v>1402</v>
      </c>
      <c r="B11" t="s">
        <v>7876</v>
      </c>
      <c r="E11" s="59"/>
      <c r="F11" s="59"/>
      <c r="G11" s="71"/>
    </row>
    <row r="12" spans="1:7">
      <c r="A12" t="s">
        <v>1304</v>
      </c>
      <c r="B12" t="s">
        <v>7877</v>
      </c>
      <c r="E12" s="59"/>
      <c r="F12" s="59"/>
      <c r="G12" s="71"/>
    </row>
    <row r="13" spans="1:7">
      <c r="A13" t="s">
        <v>1403</v>
      </c>
      <c r="B13" t="s">
        <v>7878</v>
      </c>
      <c r="E13" s="59"/>
      <c r="F13" s="59"/>
      <c r="G13" s="71"/>
    </row>
    <row r="14" spans="1:7">
      <c r="A14" t="s">
        <v>1305</v>
      </c>
      <c r="B14" t="s">
        <v>7879</v>
      </c>
      <c r="E14" s="59"/>
      <c r="F14" s="59"/>
      <c r="G14" s="71"/>
    </row>
    <row r="15" spans="1:7">
      <c r="A15" t="s">
        <v>1404</v>
      </c>
      <c r="B15" t="s">
        <v>7880</v>
      </c>
      <c r="E15" s="59"/>
      <c r="F15" s="59"/>
      <c r="G15" s="71"/>
    </row>
    <row r="16" spans="1:7">
      <c r="A16" t="s">
        <v>1306</v>
      </c>
      <c r="B16" t="s">
        <v>7881</v>
      </c>
      <c r="E16" s="59"/>
      <c r="F16" s="59"/>
      <c r="G16" s="71"/>
    </row>
    <row r="17" spans="1:7">
      <c r="A17" t="s">
        <v>1405</v>
      </c>
      <c r="B17" t="s">
        <v>7882</v>
      </c>
      <c r="E17" s="59"/>
      <c r="F17" s="59"/>
      <c r="G17" s="71"/>
    </row>
    <row r="18" spans="1:7">
      <c r="A18" t="s">
        <v>1307</v>
      </c>
      <c r="B18" t="s">
        <v>7883</v>
      </c>
      <c r="E18" s="59"/>
      <c r="F18" s="59"/>
      <c r="G18" s="71"/>
    </row>
    <row r="19" spans="1:7">
      <c r="A19" t="s">
        <v>1407</v>
      </c>
      <c r="B19" t="s">
        <v>7884</v>
      </c>
      <c r="E19" s="59"/>
      <c r="F19" s="59"/>
      <c r="G19" s="71"/>
    </row>
    <row r="20" spans="1:7">
      <c r="A20" t="s">
        <v>1311</v>
      </c>
      <c r="B20" t="s">
        <v>7885</v>
      </c>
      <c r="E20" s="59"/>
      <c r="F20" s="59"/>
      <c r="G20" s="71"/>
    </row>
    <row r="21" spans="1:7">
      <c r="A21" t="s">
        <v>1411</v>
      </c>
      <c r="B21" t="s">
        <v>7886</v>
      </c>
      <c r="E21" s="59"/>
      <c r="F21" s="59"/>
      <c r="G21" s="71"/>
    </row>
    <row r="22" spans="1:7">
      <c r="A22" t="s">
        <v>1318</v>
      </c>
      <c r="B22" t="s">
        <v>7887</v>
      </c>
      <c r="E22" s="59"/>
      <c r="F22" s="59"/>
      <c r="G22" s="71"/>
    </row>
    <row r="23" spans="1:7">
      <c r="A23" t="s">
        <v>1418</v>
      </c>
      <c r="B23" t="s">
        <v>7888</v>
      </c>
      <c r="E23" s="59"/>
      <c r="F23" s="59"/>
      <c r="G23" s="71"/>
    </row>
    <row r="24" spans="1:7">
      <c r="A24" t="s">
        <v>1319</v>
      </c>
      <c r="B24" t="s">
        <v>7889</v>
      </c>
      <c r="E24" s="59"/>
      <c r="F24" s="59"/>
      <c r="G24" s="71"/>
    </row>
    <row r="25" spans="1:7">
      <c r="A25" t="s">
        <v>1419</v>
      </c>
      <c r="B25" t="s">
        <v>7890</v>
      </c>
      <c r="E25" s="59"/>
      <c r="F25" s="59"/>
      <c r="G25" s="71"/>
    </row>
    <row r="26" spans="1:7">
      <c r="A26" t="s">
        <v>1322</v>
      </c>
      <c r="B26" t="s">
        <v>7891</v>
      </c>
      <c r="E26" s="59"/>
      <c r="F26" s="59"/>
      <c r="G26" s="71"/>
    </row>
    <row r="27" spans="1:7">
      <c r="A27" t="s">
        <v>1423</v>
      </c>
      <c r="B27" t="s">
        <v>7892</v>
      </c>
      <c r="E27" s="59"/>
      <c r="F27" s="59"/>
      <c r="G27" s="71"/>
    </row>
    <row r="28" spans="1:7">
      <c r="A28" t="s">
        <v>1323</v>
      </c>
      <c r="B28" t="s">
        <v>7893</v>
      </c>
      <c r="E28" s="59"/>
      <c r="F28" s="59"/>
      <c r="G28" s="71"/>
    </row>
    <row r="29" spans="1:7">
      <c r="A29" t="s">
        <v>1424</v>
      </c>
      <c r="B29" t="s">
        <v>7894</v>
      </c>
      <c r="E29" s="59"/>
      <c r="F29" s="59"/>
      <c r="G29" s="71"/>
    </row>
    <row r="30" spans="1:7">
      <c r="A30" t="s">
        <v>1326</v>
      </c>
      <c r="B30" t="s">
        <v>7895</v>
      </c>
      <c r="E30" s="59"/>
      <c r="F30" s="59"/>
      <c r="G30" s="71"/>
    </row>
    <row r="31" spans="1:7">
      <c r="A31" t="s">
        <v>1427</v>
      </c>
      <c r="B31" t="s">
        <v>7896</v>
      </c>
      <c r="E31" s="59"/>
      <c r="F31" s="59"/>
      <c r="G31" s="71"/>
    </row>
    <row r="32" spans="1:7">
      <c r="A32" t="s">
        <v>1329</v>
      </c>
      <c r="B32" t="s">
        <v>7897</v>
      </c>
      <c r="E32" s="59"/>
      <c r="F32" s="59"/>
      <c r="G32" s="71"/>
    </row>
    <row r="33" spans="1:7">
      <c r="A33" t="s">
        <v>1430</v>
      </c>
      <c r="B33" t="s">
        <v>7898</v>
      </c>
      <c r="E33" s="59"/>
      <c r="F33" s="59"/>
      <c r="G33" s="71"/>
    </row>
    <row r="34" spans="1:7">
      <c r="A34" t="s">
        <v>1332</v>
      </c>
      <c r="B34" t="s">
        <v>7899</v>
      </c>
      <c r="E34" s="59"/>
      <c r="F34" s="59"/>
      <c r="G34" s="71"/>
    </row>
    <row r="35" spans="1:7">
      <c r="A35" t="s">
        <v>1433</v>
      </c>
      <c r="B35" t="s">
        <v>7900</v>
      </c>
      <c r="E35" s="59"/>
      <c r="F35" s="59"/>
      <c r="G35" s="71"/>
    </row>
    <row r="36" spans="1:7">
      <c r="A36" t="s">
        <v>1333</v>
      </c>
      <c r="B36" t="s">
        <v>7901</v>
      </c>
      <c r="E36" s="59"/>
      <c r="F36" s="59"/>
      <c r="G36" s="71"/>
    </row>
    <row r="37" spans="1:7">
      <c r="A37" t="s">
        <v>1434</v>
      </c>
      <c r="B37" t="s">
        <v>7902</v>
      </c>
      <c r="E37" s="59"/>
      <c r="F37" s="59"/>
      <c r="G37" s="71"/>
    </row>
    <row r="38" spans="1:7">
      <c r="A38" t="s">
        <v>1334</v>
      </c>
      <c r="B38" t="s">
        <v>7903</v>
      </c>
      <c r="E38" s="59"/>
      <c r="F38" s="59"/>
      <c r="G38" s="71"/>
    </row>
    <row r="39" spans="1:7">
      <c r="A39" t="s">
        <v>1435</v>
      </c>
      <c r="B39" t="s">
        <v>7904</v>
      </c>
      <c r="E39" s="59"/>
      <c r="F39" s="59"/>
      <c r="G39" s="71"/>
    </row>
    <row r="40" spans="1:7">
      <c r="A40" t="s">
        <v>1336</v>
      </c>
      <c r="B40" t="s">
        <v>7905</v>
      </c>
      <c r="E40" s="59"/>
      <c r="F40" s="59"/>
      <c r="G40" s="71"/>
    </row>
    <row r="41" spans="1:7">
      <c r="A41" t="s">
        <v>1437</v>
      </c>
      <c r="B41" t="s">
        <v>7906</v>
      </c>
      <c r="E41" s="59"/>
      <c r="F41" s="59"/>
      <c r="G41" s="71"/>
    </row>
    <row r="42" spans="1:7">
      <c r="A42" t="s">
        <v>1337</v>
      </c>
      <c r="B42" t="s">
        <v>7907</v>
      </c>
      <c r="E42" s="59"/>
      <c r="F42" s="59"/>
      <c r="G42" s="71"/>
    </row>
    <row r="43" spans="1:7">
      <c r="A43" t="s">
        <v>1438</v>
      </c>
      <c r="B43" t="s">
        <v>7908</v>
      </c>
      <c r="E43" s="59"/>
      <c r="F43" s="59"/>
      <c r="G43" s="71"/>
    </row>
    <row r="44" spans="1:7">
      <c r="A44" t="s">
        <v>1339</v>
      </c>
      <c r="B44" t="s">
        <v>7909</v>
      </c>
      <c r="E44" s="59"/>
      <c r="F44" s="59"/>
      <c r="G44" s="71"/>
    </row>
    <row r="45" spans="1:7">
      <c r="A45" t="s">
        <v>1440</v>
      </c>
      <c r="B45" t="s">
        <v>7910</v>
      </c>
      <c r="E45" s="59"/>
      <c r="F45" s="59"/>
      <c r="G45" s="71"/>
    </row>
    <row r="46" spans="1:7">
      <c r="A46" t="s">
        <v>1341</v>
      </c>
      <c r="B46" t="s">
        <v>7911</v>
      </c>
      <c r="E46" s="59"/>
      <c r="F46" s="59"/>
      <c r="G46" s="71"/>
    </row>
    <row r="47" spans="1:7">
      <c r="A47" t="s">
        <v>1442</v>
      </c>
      <c r="B47" t="s">
        <v>7912</v>
      </c>
      <c r="E47" s="59"/>
      <c r="F47" s="59"/>
      <c r="G47" s="71"/>
    </row>
    <row r="48" spans="1:7">
      <c r="A48" t="s">
        <v>1347</v>
      </c>
      <c r="B48" t="s">
        <v>7913</v>
      </c>
      <c r="E48" s="59"/>
      <c r="F48" s="59"/>
      <c r="G48" s="71"/>
    </row>
    <row r="49" spans="1:7">
      <c r="A49" t="s">
        <v>1448</v>
      </c>
      <c r="B49" t="s">
        <v>7914</v>
      </c>
      <c r="E49" s="59"/>
      <c r="F49" s="59"/>
      <c r="G49" s="71"/>
    </row>
    <row r="50" spans="1:7">
      <c r="A50" t="s">
        <v>1348</v>
      </c>
      <c r="B50" t="s">
        <v>7915</v>
      </c>
      <c r="E50" s="59"/>
      <c r="F50" s="59"/>
      <c r="G50" s="71"/>
    </row>
    <row r="51" spans="1:7">
      <c r="A51" t="s">
        <v>1449</v>
      </c>
      <c r="B51" t="s">
        <v>7916</v>
      </c>
      <c r="E51" s="59"/>
      <c r="F51" s="59"/>
      <c r="G51" s="71"/>
    </row>
    <row r="52" spans="1:7">
      <c r="A52" t="s">
        <v>1349</v>
      </c>
      <c r="B52" t="s">
        <v>7917</v>
      </c>
      <c r="E52" s="59"/>
      <c r="F52" s="59"/>
      <c r="G52" s="71"/>
    </row>
    <row r="53" spans="1:7">
      <c r="A53" t="s">
        <v>1450</v>
      </c>
      <c r="B53" t="s">
        <v>7918</v>
      </c>
      <c r="E53" s="59"/>
      <c r="F53" s="59"/>
      <c r="G53" s="71"/>
    </row>
    <row r="54" spans="1:7">
      <c r="A54" t="s">
        <v>1352</v>
      </c>
      <c r="B54" t="s">
        <v>7919</v>
      </c>
      <c r="E54" s="59"/>
      <c r="F54" s="59"/>
      <c r="G54" s="71"/>
    </row>
    <row r="55" spans="1:7">
      <c r="A55" t="s">
        <v>1454</v>
      </c>
      <c r="B55" t="s">
        <v>7920</v>
      </c>
      <c r="E55" s="59"/>
      <c r="F55" s="59"/>
      <c r="G55" s="71"/>
    </row>
    <row r="56" spans="1:7">
      <c r="A56" t="s">
        <v>1353</v>
      </c>
      <c r="B56" t="s">
        <v>7921</v>
      </c>
      <c r="E56" s="59"/>
      <c r="F56" s="59"/>
      <c r="G56" s="71"/>
    </row>
    <row r="57" spans="1:7">
      <c r="A57" t="s">
        <v>1455</v>
      </c>
      <c r="B57" t="s">
        <v>7922</v>
      </c>
      <c r="E57" s="59"/>
      <c r="F57" s="59"/>
      <c r="G57" s="71"/>
    </row>
    <row r="58" spans="1:7">
      <c r="A58" t="s">
        <v>1355</v>
      </c>
      <c r="B58" t="s">
        <v>7923</v>
      </c>
      <c r="E58" s="59"/>
      <c r="F58" s="59"/>
      <c r="G58" s="71"/>
    </row>
    <row r="59" spans="1:7">
      <c r="A59" t="s">
        <v>1457</v>
      </c>
      <c r="B59" t="s">
        <v>7924</v>
      </c>
      <c r="E59" s="59"/>
      <c r="F59" s="59"/>
      <c r="G59" s="71"/>
    </row>
    <row r="60" spans="1:7">
      <c r="A60" t="s">
        <v>1359</v>
      </c>
      <c r="B60" t="s">
        <v>7925</v>
      </c>
      <c r="E60" s="59"/>
      <c r="F60" s="59"/>
      <c r="G60" s="71"/>
    </row>
    <row r="61" spans="1:7">
      <c r="A61" t="s">
        <v>1461</v>
      </c>
      <c r="B61" t="s">
        <v>7926</v>
      </c>
      <c r="E61" s="59"/>
      <c r="F61" s="59"/>
      <c r="G61" s="71"/>
    </row>
    <row r="62" spans="1:7">
      <c r="A62" t="s">
        <v>1361</v>
      </c>
      <c r="B62" t="s">
        <v>7927</v>
      </c>
      <c r="E62" s="59"/>
      <c r="F62" s="59"/>
      <c r="G62" s="71"/>
    </row>
    <row r="63" spans="1:7">
      <c r="A63" t="s">
        <v>1463</v>
      </c>
      <c r="B63" t="s">
        <v>7928</v>
      </c>
      <c r="E63" s="59"/>
      <c r="F63" s="59"/>
      <c r="G63" s="71"/>
    </row>
    <row r="64" spans="1:7">
      <c r="A64" t="s">
        <v>1362</v>
      </c>
      <c r="B64" t="s">
        <v>7929</v>
      </c>
      <c r="E64" s="59"/>
      <c r="F64" s="59"/>
      <c r="G64" s="71"/>
    </row>
    <row r="65" spans="1:7">
      <c r="A65" t="s">
        <v>1464</v>
      </c>
      <c r="B65" t="s">
        <v>7930</v>
      </c>
      <c r="E65" s="59"/>
      <c r="F65" s="59"/>
      <c r="G65" s="71"/>
    </row>
    <row r="66" spans="1:7">
      <c r="A66" t="s">
        <v>1364</v>
      </c>
      <c r="B66" t="s">
        <v>7931</v>
      </c>
      <c r="E66" s="59"/>
      <c r="F66" s="59"/>
      <c r="G66" s="71"/>
    </row>
    <row r="67" spans="1:7">
      <c r="A67" t="s">
        <v>1466</v>
      </c>
      <c r="B67" t="s">
        <v>7932</v>
      </c>
      <c r="E67" s="59"/>
      <c r="F67" s="59"/>
      <c r="G67" s="71"/>
    </row>
    <row r="68" spans="1:7">
      <c r="A68" t="s">
        <v>1367</v>
      </c>
      <c r="B68" t="s">
        <v>7933</v>
      </c>
      <c r="E68" s="59"/>
      <c r="F68" s="59"/>
      <c r="G68" s="71"/>
    </row>
    <row r="69" spans="1:7">
      <c r="A69" t="s">
        <v>1470</v>
      </c>
      <c r="B69" t="s">
        <v>7934</v>
      </c>
      <c r="E69" s="59"/>
      <c r="F69" s="59"/>
      <c r="G69" s="71"/>
    </row>
    <row r="70" spans="1:7">
      <c r="A70" t="s">
        <v>1370</v>
      </c>
      <c r="B70" t="s">
        <v>7935</v>
      </c>
      <c r="E70" s="59"/>
      <c r="F70" s="59"/>
      <c r="G70" s="71"/>
    </row>
    <row r="71" spans="1:7">
      <c r="A71" t="s">
        <v>1474</v>
      </c>
      <c r="B71" t="s">
        <v>7936</v>
      </c>
      <c r="E71" s="59"/>
      <c r="F71" s="59"/>
      <c r="G71" s="71"/>
    </row>
    <row r="72" spans="1:7">
      <c r="A72" t="s">
        <v>1372</v>
      </c>
      <c r="B72" t="s">
        <v>7937</v>
      </c>
      <c r="E72" s="59"/>
      <c r="F72" s="59"/>
      <c r="G72" s="71"/>
    </row>
    <row r="73" spans="1:7">
      <c r="A73" t="s">
        <v>1476</v>
      </c>
      <c r="B73" t="s">
        <v>7938</v>
      </c>
      <c r="E73" s="59"/>
      <c r="F73" s="59"/>
      <c r="G73" s="71"/>
    </row>
    <row r="74" spans="1:7">
      <c r="A74" t="s">
        <v>1374</v>
      </c>
      <c r="B74" t="s">
        <v>7939</v>
      </c>
      <c r="E74" s="59"/>
      <c r="F74" s="59"/>
      <c r="G74" s="71"/>
    </row>
    <row r="75" spans="1:7">
      <c r="A75" t="s">
        <v>1478</v>
      </c>
      <c r="B75" t="s">
        <v>7940</v>
      </c>
      <c r="E75" s="59"/>
      <c r="F75" s="59"/>
      <c r="G75" s="71"/>
    </row>
    <row r="76" spans="1:7">
      <c r="A76" t="s">
        <v>1376</v>
      </c>
      <c r="B76" t="s">
        <v>7941</v>
      </c>
      <c r="E76" s="59"/>
      <c r="F76" s="59"/>
      <c r="G76" s="71"/>
    </row>
    <row r="77" spans="1:7">
      <c r="A77" t="s">
        <v>1480</v>
      </c>
      <c r="B77" t="s">
        <v>7942</v>
      </c>
      <c r="E77" s="59"/>
      <c r="F77" s="59"/>
      <c r="G77" s="71"/>
    </row>
    <row r="78" spans="1:7">
      <c r="A78" t="s">
        <v>1377</v>
      </c>
      <c r="B78" t="s">
        <v>7943</v>
      </c>
      <c r="E78" s="59"/>
      <c r="F78" s="59"/>
      <c r="G78" s="71"/>
    </row>
    <row r="79" spans="1:7">
      <c r="A79" t="s">
        <v>1481</v>
      </c>
      <c r="B79" t="s">
        <v>7944</v>
      </c>
      <c r="E79" s="59"/>
      <c r="F79" s="59"/>
      <c r="G79" s="71"/>
    </row>
    <row r="80" spans="1:7">
      <c r="A80" t="s">
        <v>1378</v>
      </c>
      <c r="B80" t="s">
        <v>7945</v>
      </c>
      <c r="E80" s="59"/>
      <c r="F80" s="59"/>
      <c r="G80" s="71"/>
    </row>
    <row r="81" spans="1:7">
      <c r="A81" t="s">
        <v>1482</v>
      </c>
      <c r="B81" t="s">
        <v>7946</v>
      </c>
      <c r="E81" s="59"/>
      <c r="F81" s="59"/>
      <c r="G81" s="71"/>
    </row>
    <row r="82" spans="1:7">
      <c r="A82" t="s">
        <v>1383</v>
      </c>
      <c r="B82" t="s">
        <v>7947</v>
      </c>
      <c r="E82" s="59"/>
      <c r="F82" s="59"/>
      <c r="G82" s="71"/>
    </row>
    <row r="83" spans="1:7">
      <c r="A83" t="s">
        <v>1486</v>
      </c>
      <c r="B83" t="s">
        <v>7948</v>
      </c>
      <c r="E83" s="59"/>
      <c r="F83" s="59"/>
      <c r="G83" s="71"/>
    </row>
    <row r="84" spans="1:7">
      <c r="A84" t="s">
        <v>1384</v>
      </c>
      <c r="B84" t="s">
        <v>7949</v>
      </c>
      <c r="E84" s="59"/>
      <c r="F84" s="59"/>
      <c r="G84" s="71"/>
    </row>
    <row r="85" spans="1:7">
      <c r="A85" t="s">
        <v>1487</v>
      </c>
      <c r="B85" t="s">
        <v>7950</v>
      </c>
      <c r="E85" s="59"/>
      <c r="F85" s="59"/>
      <c r="G85" s="71"/>
    </row>
    <row r="86" spans="1:7">
      <c r="A86" t="s">
        <v>1389</v>
      </c>
      <c r="B86" t="s">
        <v>7951</v>
      </c>
      <c r="E86" s="59"/>
      <c r="F86" s="59"/>
      <c r="G86" s="71"/>
    </row>
    <row r="87" spans="1:7">
      <c r="A87" t="s">
        <v>1493</v>
      </c>
      <c r="B87" t="s">
        <v>7952</v>
      </c>
      <c r="E87" s="59"/>
      <c r="F87" s="59"/>
      <c r="G87" s="71"/>
    </row>
    <row r="88" spans="1:7">
      <c r="A88" t="s">
        <v>1391</v>
      </c>
      <c r="B88" t="s">
        <v>7953</v>
      </c>
      <c r="E88" s="59"/>
      <c r="F88" s="59"/>
      <c r="G88" s="71"/>
    </row>
    <row r="89" spans="1:7">
      <c r="A89" t="s">
        <v>1495</v>
      </c>
      <c r="B89" t="s">
        <v>7954</v>
      </c>
      <c r="E89" s="59"/>
      <c r="F89" s="59"/>
      <c r="G89" s="71"/>
    </row>
    <row r="90" spans="1:7">
      <c r="A90" t="s">
        <v>1392</v>
      </c>
      <c r="B90" t="s">
        <v>7955</v>
      </c>
      <c r="E90" s="59"/>
      <c r="F90" s="59"/>
      <c r="G90" s="71"/>
    </row>
    <row r="91" spans="1:7">
      <c r="A91" t="s">
        <v>1496</v>
      </c>
      <c r="B91" t="s">
        <v>7956</v>
      </c>
      <c r="E91" s="59"/>
      <c r="F91" s="59"/>
      <c r="G91" s="71"/>
    </row>
    <row r="92" spans="1:7">
      <c r="A92" t="s">
        <v>1294</v>
      </c>
      <c r="B92" t="s">
        <v>7957</v>
      </c>
      <c r="E92" s="59"/>
      <c r="F92" s="59"/>
      <c r="G92" s="71"/>
    </row>
    <row r="93" spans="1:7">
      <c r="A93" t="s">
        <v>1393</v>
      </c>
      <c r="B93" t="s">
        <v>7958</v>
      </c>
      <c r="E93" s="59"/>
      <c r="F93" s="59"/>
      <c r="G93" s="71"/>
    </row>
    <row r="94" spans="1:7">
      <c r="A94" t="s">
        <v>1301</v>
      </c>
      <c r="B94" t="s">
        <v>7959</v>
      </c>
      <c r="E94" s="59"/>
      <c r="F94" s="59"/>
      <c r="G94" s="71"/>
    </row>
    <row r="95" spans="1:7">
      <c r="A95" t="s">
        <v>1400</v>
      </c>
      <c r="B95" t="s">
        <v>7960</v>
      </c>
      <c r="E95" s="59"/>
      <c r="F95" s="59"/>
      <c r="G95" s="71"/>
    </row>
    <row r="96" spans="1:7">
      <c r="A96" t="s">
        <v>1308</v>
      </c>
      <c r="B96" t="s">
        <v>7961</v>
      </c>
      <c r="E96" s="59"/>
      <c r="F96" s="59"/>
      <c r="G96" s="71"/>
    </row>
    <row r="97" spans="1:7">
      <c r="A97" t="s">
        <v>1408</v>
      </c>
      <c r="B97" t="s">
        <v>7962</v>
      </c>
      <c r="E97" s="59"/>
      <c r="F97" s="59"/>
      <c r="G97" s="71"/>
    </row>
    <row r="98" spans="1:7">
      <c r="A98" t="s">
        <v>1312</v>
      </c>
      <c r="B98" t="s">
        <v>7963</v>
      </c>
      <c r="E98" s="59"/>
      <c r="F98" s="59"/>
      <c r="G98" s="71"/>
    </row>
    <row r="99" spans="1:7">
      <c r="A99" t="s">
        <v>1412</v>
      </c>
      <c r="B99" t="s">
        <v>7964</v>
      </c>
      <c r="E99" s="59"/>
      <c r="F99" s="59"/>
      <c r="G99" s="71"/>
    </row>
    <row r="100" spans="1:7">
      <c r="A100" t="s">
        <v>1313</v>
      </c>
      <c r="B100" t="s">
        <v>7965</v>
      </c>
      <c r="E100" s="59"/>
      <c r="F100" s="59"/>
      <c r="G100" s="71"/>
    </row>
    <row r="101" spans="1:7">
      <c r="A101" t="s">
        <v>1413</v>
      </c>
      <c r="B101" t="s">
        <v>7966</v>
      </c>
      <c r="E101" s="59"/>
      <c r="F101" s="59"/>
      <c r="G101" s="71"/>
    </row>
    <row r="102" spans="1:7">
      <c r="A102" t="s">
        <v>1315</v>
      </c>
      <c r="B102" t="s">
        <v>7967</v>
      </c>
      <c r="E102" s="59"/>
      <c r="F102" s="59"/>
      <c r="G102" s="71"/>
    </row>
    <row r="103" spans="1:7">
      <c r="A103" t="s">
        <v>1415</v>
      </c>
      <c r="B103" t="s">
        <v>7968</v>
      </c>
      <c r="E103" s="59"/>
      <c r="F103" s="59"/>
      <c r="G103" s="71"/>
    </row>
    <row r="104" spans="1:7">
      <c r="A104" t="s">
        <v>1316</v>
      </c>
      <c r="B104" t="s">
        <v>7969</v>
      </c>
      <c r="E104" s="59"/>
      <c r="F104" s="59"/>
      <c r="G104" s="71"/>
    </row>
    <row r="105" spans="1:7">
      <c r="A105" t="s">
        <v>1416</v>
      </c>
      <c r="B105" t="s">
        <v>7970</v>
      </c>
      <c r="E105" s="59"/>
      <c r="F105" s="59"/>
      <c r="G105" s="71"/>
    </row>
    <row r="106" spans="1:7">
      <c r="A106" t="s">
        <v>1320</v>
      </c>
      <c r="B106" t="s">
        <v>7971</v>
      </c>
      <c r="E106" s="59"/>
      <c r="F106" s="59"/>
      <c r="G106" s="71"/>
    </row>
    <row r="107" spans="1:7">
      <c r="A107" t="s">
        <v>1420</v>
      </c>
      <c r="B107" t="s">
        <v>7972</v>
      </c>
      <c r="E107" s="59"/>
      <c r="F107" s="59"/>
      <c r="G107" s="71"/>
    </row>
    <row r="108" spans="1:7">
      <c r="A108" t="s">
        <v>1325</v>
      </c>
      <c r="B108" t="s">
        <v>7973</v>
      </c>
      <c r="E108" s="59"/>
      <c r="F108" s="59"/>
      <c r="G108" s="71"/>
    </row>
    <row r="109" spans="1:7">
      <c r="A109" t="s">
        <v>1426</v>
      </c>
      <c r="B109" t="s">
        <v>7974</v>
      </c>
      <c r="E109" s="59"/>
      <c r="F109" s="59"/>
      <c r="G109" s="71"/>
    </row>
    <row r="110" spans="1:7">
      <c r="A110" t="s">
        <v>1327</v>
      </c>
      <c r="B110" t="s">
        <v>7975</v>
      </c>
      <c r="E110" s="59"/>
      <c r="F110" s="59"/>
      <c r="G110" s="71"/>
    </row>
    <row r="111" spans="1:7">
      <c r="A111" t="s">
        <v>1428</v>
      </c>
      <c r="B111" t="s">
        <v>7976</v>
      </c>
      <c r="E111" s="59"/>
      <c r="F111" s="59"/>
      <c r="G111" s="71"/>
    </row>
    <row r="112" spans="1:7">
      <c r="A112" t="s">
        <v>1330</v>
      </c>
      <c r="B112" t="s">
        <v>7977</v>
      </c>
      <c r="E112" s="59"/>
      <c r="F112" s="59"/>
      <c r="G112" s="71"/>
    </row>
    <row r="113" spans="1:7">
      <c r="A113" t="s">
        <v>1431</v>
      </c>
      <c r="B113" t="s">
        <v>7978</v>
      </c>
      <c r="E113" s="59"/>
      <c r="F113" s="59"/>
      <c r="G113" s="71"/>
    </row>
    <row r="114" spans="1:7">
      <c r="A114" t="s">
        <v>1338</v>
      </c>
      <c r="B114" t="s">
        <v>7979</v>
      </c>
      <c r="E114" s="59"/>
      <c r="F114" s="59"/>
      <c r="G114" s="71"/>
    </row>
    <row r="115" spans="1:7">
      <c r="A115" t="s">
        <v>1439</v>
      </c>
      <c r="B115" t="s">
        <v>7980</v>
      </c>
      <c r="E115" s="59"/>
      <c r="F115" s="59"/>
      <c r="G115" s="71"/>
    </row>
    <row r="116" spans="1:7">
      <c r="A116" t="s">
        <v>1345</v>
      </c>
      <c r="B116" t="s">
        <v>7981</v>
      </c>
      <c r="E116" s="59"/>
      <c r="F116" s="59"/>
      <c r="G116" s="71"/>
    </row>
    <row r="117" spans="1:7">
      <c r="A117" t="s">
        <v>1446</v>
      </c>
      <c r="B117" t="s">
        <v>7982</v>
      </c>
      <c r="E117" s="59"/>
      <c r="F117" s="59"/>
      <c r="G117" s="71"/>
    </row>
    <row r="118" spans="1:7">
      <c r="A118" t="s">
        <v>1354</v>
      </c>
      <c r="B118" t="s">
        <v>7983</v>
      </c>
      <c r="E118" s="59"/>
      <c r="F118" s="59"/>
      <c r="G118" s="71"/>
    </row>
    <row r="119" spans="1:7">
      <c r="A119" t="s">
        <v>1456</v>
      </c>
      <c r="B119" t="s">
        <v>7984</v>
      </c>
      <c r="E119" s="59"/>
      <c r="F119" s="59"/>
      <c r="G119" s="71"/>
    </row>
    <row r="120" spans="1:7">
      <c r="A120" t="s">
        <v>1358</v>
      </c>
      <c r="B120" t="s">
        <v>7985</v>
      </c>
      <c r="E120" s="59"/>
      <c r="F120" s="59"/>
      <c r="G120" s="71"/>
    </row>
    <row r="121" spans="1:7">
      <c r="A121" t="s">
        <v>1460</v>
      </c>
      <c r="B121" t="s">
        <v>7986</v>
      </c>
      <c r="E121" s="59"/>
      <c r="F121" s="59"/>
      <c r="G121" s="71"/>
    </row>
    <row r="122" spans="1:7">
      <c r="A122" t="s">
        <v>1360</v>
      </c>
      <c r="B122" t="s">
        <v>7987</v>
      </c>
      <c r="E122" s="59"/>
      <c r="F122" s="59"/>
      <c r="G122" s="71"/>
    </row>
    <row r="123" spans="1:7">
      <c r="A123" t="s">
        <v>1462</v>
      </c>
      <c r="B123" t="s">
        <v>7988</v>
      </c>
      <c r="E123" s="59"/>
      <c r="F123" s="59"/>
      <c r="G123" s="71"/>
    </row>
    <row r="124" spans="1:7">
      <c r="A124" t="s">
        <v>1363</v>
      </c>
      <c r="B124" t="s">
        <v>7989</v>
      </c>
      <c r="E124" s="59"/>
      <c r="F124" s="59"/>
      <c r="G124" s="71"/>
    </row>
    <row r="125" spans="1:7">
      <c r="A125" t="s">
        <v>1465</v>
      </c>
      <c r="B125" t="s">
        <v>7990</v>
      </c>
      <c r="E125" s="59"/>
      <c r="F125" s="59"/>
      <c r="G125" s="71"/>
    </row>
    <row r="126" spans="1:7">
      <c r="A126" t="s">
        <v>1365</v>
      </c>
      <c r="B126" t="s">
        <v>7991</v>
      </c>
      <c r="E126" s="59"/>
      <c r="F126" s="59"/>
      <c r="G126" s="71"/>
    </row>
    <row r="127" spans="1:7">
      <c r="A127" t="s">
        <v>1467</v>
      </c>
      <c r="B127" t="s">
        <v>7992</v>
      </c>
      <c r="E127" s="59"/>
      <c r="F127" s="59"/>
      <c r="G127" s="71"/>
    </row>
    <row r="128" spans="1:7">
      <c r="A128" t="s">
        <v>1368</v>
      </c>
      <c r="B128" t="s">
        <v>7993</v>
      </c>
      <c r="E128" s="59"/>
      <c r="F128" s="59"/>
      <c r="G128" s="71"/>
    </row>
    <row r="129" spans="1:7">
      <c r="A129" t="s">
        <v>1471</v>
      </c>
      <c r="B129" t="s">
        <v>7994</v>
      </c>
      <c r="E129" s="59"/>
      <c r="F129" s="59"/>
      <c r="G129" s="71"/>
    </row>
    <row r="130" spans="1:7">
      <c r="A130" t="s">
        <v>1371</v>
      </c>
      <c r="B130" t="s">
        <v>7995</v>
      </c>
      <c r="E130" s="59"/>
      <c r="F130" s="59"/>
      <c r="G130" s="71"/>
    </row>
    <row r="131" spans="1:7">
      <c r="A131" t="s">
        <v>1475</v>
      </c>
      <c r="B131" t="s">
        <v>7996</v>
      </c>
      <c r="E131" s="59"/>
      <c r="F131" s="59"/>
      <c r="G131" s="71"/>
    </row>
    <row r="132" spans="1:7">
      <c r="A132" t="s">
        <v>1373</v>
      </c>
      <c r="B132" t="s">
        <v>7997</v>
      </c>
      <c r="E132" s="59"/>
      <c r="F132" s="59"/>
      <c r="G132" s="71"/>
    </row>
    <row r="133" spans="1:7">
      <c r="A133" t="s">
        <v>1477</v>
      </c>
      <c r="B133" t="s">
        <v>7998</v>
      </c>
      <c r="E133" s="59"/>
      <c r="F133" s="59"/>
      <c r="G133" s="71"/>
    </row>
    <row r="134" spans="1:7">
      <c r="A134" t="s">
        <v>1375</v>
      </c>
      <c r="B134" t="s">
        <v>7999</v>
      </c>
      <c r="E134" s="59"/>
      <c r="F134" s="59"/>
      <c r="G134" s="71"/>
    </row>
    <row r="135" spans="1:7">
      <c r="A135" t="s">
        <v>1479</v>
      </c>
      <c r="B135" t="s">
        <v>8000</v>
      </c>
      <c r="E135" s="59"/>
      <c r="F135" s="59"/>
      <c r="G135" s="71"/>
    </row>
    <row r="136" spans="1:7">
      <c r="A136" t="s">
        <v>1387</v>
      </c>
      <c r="B136" t="s">
        <v>8001</v>
      </c>
      <c r="E136" s="59"/>
      <c r="F136" s="59"/>
      <c r="G136" s="71"/>
    </row>
    <row r="137" spans="1:7">
      <c r="A137" t="s">
        <v>1490</v>
      </c>
      <c r="B137" t="s">
        <v>8002</v>
      </c>
      <c r="E137" s="59"/>
      <c r="F137" s="59"/>
      <c r="G137" s="71"/>
    </row>
    <row r="138" spans="1:7">
      <c r="A138" t="s">
        <v>1317</v>
      </c>
      <c r="B138" t="s">
        <v>8003</v>
      </c>
      <c r="E138" s="59"/>
      <c r="F138" s="59"/>
      <c r="G138" s="71"/>
    </row>
    <row r="139" spans="1:7">
      <c r="A139" t="s">
        <v>1417</v>
      </c>
      <c r="B139" t="s">
        <v>8004</v>
      </c>
      <c r="E139" s="59"/>
      <c r="F139" s="59"/>
      <c r="G139" s="71"/>
    </row>
    <row r="140" spans="1:7">
      <c r="A140" t="s">
        <v>1331</v>
      </c>
      <c r="B140" t="s">
        <v>8005</v>
      </c>
      <c r="E140" s="59"/>
      <c r="F140" s="59"/>
      <c r="G140" s="71"/>
    </row>
    <row r="141" spans="1:7">
      <c r="A141" t="s">
        <v>1432</v>
      </c>
      <c r="B141" t="s">
        <v>8006</v>
      </c>
      <c r="E141" s="59"/>
      <c r="F141" s="59"/>
      <c r="G141" s="71"/>
    </row>
    <row r="142" spans="1:7">
      <c r="A142" t="s">
        <v>1340</v>
      </c>
      <c r="B142" t="s">
        <v>8007</v>
      </c>
      <c r="E142" s="59"/>
      <c r="F142" s="59"/>
      <c r="G142" s="71"/>
    </row>
    <row r="143" spans="1:7">
      <c r="A143" t="s">
        <v>1441</v>
      </c>
      <c r="B143" t="s">
        <v>8008</v>
      </c>
      <c r="E143" s="59"/>
      <c r="F143" s="59"/>
      <c r="G143" s="71"/>
    </row>
    <row r="144" spans="1:7">
      <c r="A144" t="s">
        <v>1343</v>
      </c>
      <c r="B144" t="s">
        <v>8009</v>
      </c>
      <c r="E144" s="59"/>
      <c r="F144" s="59"/>
      <c r="G144" s="71"/>
    </row>
    <row r="145" spans="1:7">
      <c r="A145" t="s">
        <v>1444</v>
      </c>
      <c r="B145" t="s">
        <v>8010</v>
      </c>
      <c r="E145" s="59"/>
      <c r="F145" s="59"/>
      <c r="G145" s="71"/>
    </row>
    <row r="146" spans="1:7">
      <c r="A146" t="s">
        <v>1350</v>
      </c>
      <c r="B146" t="s">
        <v>8011</v>
      </c>
      <c r="E146" s="59"/>
      <c r="F146" s="59"/>
      <c r="G146" s="71"/>
    </row>
    <row r="147" spans="1:7">
      <c r="A147" t="s">
        <v>1451</v>
      </c>
      <c r="B147" t="s">
        <v>8012</v>
      </c>
      <c r="E147" s="59"/>
      <c r="F147" s="59"/>
      <c r="G147" s="71"/>
    </row>
    <row r="148" spans="1:7">
      <c r="A148" t="s">
        <v>1366</v>
      </c>
      <c r="B148" t="s">
        <v>8013</v>
      </c>
      <c r="E148" s="59"/>
      <c r="F148" s="59"/>
      <c r="G148" s="71"/>
    </row>
    <row r="149" spans="1:7">
      <c r="A149" t="s">
        <v>1468</v>
      </c>
      <c r="B149" t="s">
        <v>8014</v>
      </c>
      <c r="E149" s="59"/>
      <c r="F149" s="59"/>
      <c r="G149" s="71"/>
    </row>
    <row r="150" spans="1:7">
      <c r="A150" t="s">
        <v>1369</v>
      </c>
      <c r="B150" t="s">
        <v>8015</v>
      </c>
      <c r="E150" s="59"/>
      <c r="F150" s="59"/>
      <c r="G150" s="71"/>
    </row>
    <row r="151" spans="1:7">
      <c r="A151" t="s">
        <v>1472</v>
      </c>
      <c r="B151" t="s">
        <v>8016</v>
      </c>
      <c r="E151" s="59"/>
      <c r="F151" s="59"/>
      <c r="G151" s="71"/>
    </row>
    <row r="152" spans="1:7">
      <c r="A152" t="s">
        <v>1385</v>
      </c>
      <c r="B152" t="s">
        <v>8017</v>
      </c>
      <c r="E152" s="59"/>
      <c r="F152" s="59"/>
      <c r="G152" s="71"/>
    </row>
    <row r="153" spans="1:7">
      <c r="A153" t="s">
        <v>1488</v>
      </c>
      <c r="B153" t="s">
        <v>8018</v>
      </c>
      <c r="E153" s="59"/>
      <c r="F153" s="59"/>
      <c r="G153" s="71"/>
    </row>
    <row r="154" spans="1:7">
      <c r="A154" t="s">
        <v>1388</v>
      </c>
      <c r="B154" t="s">
        <v>8019</v>
      </c>
      <c r="E154" s="59"/>
      <c r="F154" s="59"/>
      <c r="G154" s="71"/>
    </row>
    <row r="155" spans="1:7">
      <c r="A155" t="s">
        <v>1491</v>
      </c>
      <c r="B155" t="s">
        <v>8020</v>
      </c>
      <c r="E155" s="59"/>
      <c r="F155" s="59"/>
      <c r="G155" s="71"/>
    </row>
    <row r="156" spans="1:7">
      <c r="A156" t="s">
        <v>1310</v>
      </c>
      <c r="B156" t="s">
        <v>8021</v>
      </c>
      <c r="E156" s="59"/>
      <c r="F156" s="59"/>
      <c r="G156" s="71"/>
    </row>
    <row r="157" spans="1:7">
      <c r="A157" t="s">
        <v>1410</v>
      </c>
      <c r="B157" t="s">
        <v>8022</v>
      </c>
      <c r="E157" s="59"/>
      <c r="F157" s="59"/>
      <c r="G157" s="71"/>
    </row>
    <row r="158" spans="1:7">
      <c r="A158" t="s">
        <v>1351</v>
      </c>
      <c r="B158" t="s">
        <v>8023</v>
      </c>
      <c r="E158" s="59"/>
      <c r="F158" s="59"/>
      <c r="G158" s="71"/>
    </row>
    <row r="159" spans="1:7">
      <c r="A159" t="s">
        <v>1452</v>
      </c>
      <c r="B159" t="s">
        <v>8024</v>
      </c>
      <c r="E159" s="59"/>
      <c r="F159" s="59"/>
      <c r="G159" s="71"/>
    </row>
    <row r="160" spans="1:7">
      <c r="A160" t="s">
        <v>2142</v>
      </c>
      <c r="B160" t="s">
        <v>8025</v>
      </c>
      <c r="D160" s="59"/>
      <c r="E160" s="59"/>
      <c r="F160" s="59"/>
      <c r="G160" s="71"/>
    </row>
    <row r="161" spans="1:7">
      <c r="A161" t="s">
        <v>2143</v>
      </c>
      <c r="B161" t="s">
        <v>8026</v>
      </c>
      <c r="D161" s="59"/>
      <c r="E161" s="59"/>
      <c r="F161" s="59"/>
      <c r="G161" s="71"/>
    </row>
    <row r="162" spans="1:7">
      <c r="A162" t="s">
        <v>2144</v>
      </c>
      <c r="B162" t="s">
        <v>8027</v>
      </c>
      <c r="D162" s="59"/>
      <c r="E162" s="59"/>
      <c r="F162" s="59"/>
      <c r="G162" s="71"/>
    </row>
    <row r="163" spans="1:7">
      <c r="A163" t="s">
        <v>2145</v>
      </c>
      <c r="B163" t="s">
        <v>8028</v>
      </c>
      <c r="D163" s="59"/>
      <c r="E163" s="59"/>
      <c r="F163" s="59"/>
      <c r="G163" s="71"/>
    </row>
    <row r="164" spans="1:7">
      <c r="A164" t="s">
        <v>2146</v>
      </c>
      <c r="B164" t="s">
        <v>8029</v>
      </c>
      <c r="D164" s="59"/>
      <c r="E164" s="59"/>
      <c r="F164" s="59"/>
      <c r="G164" s="71"/>
    </row>
    <row r="165" spans="1:7">
      <c r="A165" t="s">
        <v>2147</v>
      </c>
      <c r="B165" t="s">
        <v>8030</v>
      </c>
      <c r="D165" s="59"/>
      <c r="E165" s="59"/>
      <c r="F165" s="59"/>
      <c r="G165" s="71"/>
    </row>
    <row r="166" spans="1:7">
      <c r="A166" t="s">
        <v>2148</v>
      </c>
      <c r="B166" t="s">
        <v>8031</v>
      </c>
      <c r="D166" s="59"/>
      <c r="E166" s="59"/>
      <c r="F166" s="59"/>
      <c r="G166" s="71"/>
    </row>
    <row r="167" spans="1:7">
      <c r="A167" t="s">
        <v>2149</v>
      </c>
      <c r="B167" t="s">
        <v>8032</v>
      </c>
      <c r="D167" s="59"/>
      <c r="E167" s="59"/>
      <c r="F167" s="59"/>
      <c r="G167" s="71"/>
    </row>
    <row r="168" spans="1:7">
      <c r="A168" t="s">
        <v>2150</v>
      </c>
      <c r="B168" t="s">
        <v>8033</v>
      </c>
      <c r="D168" s="59"/>
      <c r="E168" s="59"/>
      <c r="F168" s="59"/>
      <c r="G168" s="71"/>
    </row>
    <row r="169" spans="1:7">
      <c r="A169" t="s">
        <v>2151</v>
      </c>
      <c r="B169" t="s">
        <v>8034</v>
      </c>
      <c r="D169" s="59"/>
      <c r="E169" s="59"/>
      <c r="F169" s="59"/>
      <c r="G169" s="71"/>
    </row>
    <row r="170" spans="1:7">
      <c r="A170" t="s">
        <v>2152</v>
      </c>
      <c r="B170" t="s">
        <v>8035</v>
      </c>
      <c r="D170" s="59"/>
      <c r="E170" s="59"/>
      <c r="F170" s="59"/>
      <c r="G170" s="71"/>
    </row>
    <row r="171" spans="1:7">
      <c r="A171" t="s">
        <v>2153</v>
      </c>
      <c r="B171" t="s">
        <v>8036</v>
      </c>
      <c r="D171" s="59"/>
      <c r="E171" s="59"/>
      <c r="F171" s="59"/>
      <c r="G171" s="71"/>
    </row>
    <row r="172" spans="1:7">
      <c r="A172" t="s">
        <v>2154</v>
      </c>
      <c r="B172" t="s">
        <v>8037</v>
      </c>
      <c r="D172" s="59"/>
      <c r="E172" s="59"/>
      <c r="F172" s="59"/>
      <c r="G172" s="71"/>
    </row>
    <row r="173" spans="1:7">
      <c r="A173" t="s">
        <v>2155</v>
      </c>
      <c r="B173" t="s">
        <v>8038</v>
      </c>
      <c r="D173" s="59"/>
      <c r="E173" s="59"/>
      <c r="F173" s="59"/>
      <c r="G173" s="71"/>
    </row>
    <row r="174" spans="1:7">
      <c r="A174" t="s">
        <v>2156</v>
      </c>
      <c r="B174" t="s">
        <v>8039</v>
      </c>
      <c r="D174" s="59"/>
      <c r="E174" s="59"/>
      <c r="F174" s="59"/>
      <c r="G174" s="71"/>
    </row>
    <row r="175" spans="1:7">
      <c r="A175" t="s">
        <v>2157</v>
      </c>
      <c r="B175" t="s">
        <v>8040</v>
      </c>
      <c r="D175" s="59"/>
      <c r="E175" s="59"/>
      <c r="F175" s="59"/>
      <c r="G175" s="71"/>
    </row>
    <row r="176" spans="1:7">
      <c r="A176" t="s">
        <v>2158</v>
      </c>
      <c r="B176" t="s">
        <v>8041</v>
      </c>
      <c r="D176" s="59"/>
      <c r="E176" s="59"/>
      <c r="F176" s="59"/>
      <c r="G176" s="71"/>
    </row>
    <row r="177" spans="1:7">
      <c r="A177" t="s">
        <v>2159</v>
      </c>
      <c r="B177" t="s">
        <v>8042</v>
      </c>
      <c r="D177" s="59"/>
      <c r="E177" s="59"/>
      <c r="F177" s="59"/>
      <c r="G177" s="71"/>
    </row>
    <row r="178" spans="1:7">
      <c r="A178" t="s">
        <v>2160</v>
      </c>
      <c r="B178" t="s">
        <v>8043</v>
      </c>
      <c r="D178" s="59"/>
      <c r="E178" s="59"/>
      <c r="F178" s="59"/>
      <c r="G178" s="71"/>
    </row>
    <row r="179" spans="1:7">
      <c r="A179" t="s">
        <v>2161</v>
      </c>
      <c r="B179" t="s">
        <v>8044</v>
      </c>
      <c r="D179" s="59"/>
      <c r="E179" s="59"/>
      <c r="F179" s="59"/>
      <c r="G179" s="71"/>
    </row>
    <row r="180" spans="1:7">
      <c r="A180" t="s">
        <v>2162</v>
      </c>
      <c r="B180" t="s">
        <v>8045</v>
      </c>
      <c r="D180" s="59"/>
      <c r="E180" s="59"/>
      <c r="F180" s="59"/>
      <c r="G180" s="71"/>
    </row>
    <row r="181" spans="1:7">
      <c r="A181" t="s">
        <v>2163</v>
      </c>
      <c r="B181" t="s">
        <v>8046</v>
      </c>
      <c r="D181" s="59"/>
      <c r="E181" s="59"/>
      <c r="F181" s="59"/>
      <c r="G181" s="71"/>
    </row>
    <row r="182" spans="1:7">
      <c r="A182" t="s">
        <v>2164</v>
      </c>
      <c r="B182" t="s">
        <v>8047</v>
      </c>
      <c r="D182" s="59"/>
      <c r="E182" s="59"/>
      <c r="F182" s="59"/>
      <c r="G182" s="71"/>
    </row>
    <row r="183" spans="1:7">
      <c r="A183" t="s">
        <v>2165</v>
      </c>
      <c r="B183" t="s">
        <v>8048</v>
      </c>
      <c r="D183" s="59"/>
      <c r="E183" s="59"/>
      <c r="F183" s="59"/>
      <c r="G183" s="71"/>
    </row>
    <row r="184" spans="1:7">
      <c r="A184" t="s">
        <v>2166</v>
      </c>
      <c r="B184" t="s">
        <v>8049</v>
      </c>
      <c r="D184" s="59"/>
      <c r="E184" s="59"/>
      <c r="F184" s="59"/>
      <c r="G184" s="71"/>
    </row>
    <row r="185" spans="1:7">
      <c r="A185" t="s">
        <v>2167</v>
      </c>
      <c r="B185" t="s">
        <v>8050</v>
      </c>
      <c r="D185" s="59"/>
      <c r="E185" s="59"/>
      <c r="F185" s="59"/>
      <c r="G185" s="71"/>
    </row>
    <row r="186" spans="1:7">
      <c r="A186" t="s">
        <v>2168</v>
      </c>
      <c r="B186" t="s">
        <v>8051</v>
      </c>
      <c r="D186" s="59"/>
      <c r="E186" s="59"/>
      <c r="F186" s="59"/>
      <c r="G186" s="71"/>
    </row>
    <row r="187" spans="1:7">
      <c r="A187" t="s">
        <v>2169</v>
      </c>
      <c r="B187" t="s">
        <v>8052</v>
      </c>
      <c r="D187" s="59"/>
      <c r="E187" s="59"/>
      <c r="F187" s="59"/>
      <c r="G187" s="71"/>
    </row>
    <row r="188" spans="1:7">
      <c r="A188" t="s">
        <v>2170</v>
      </c>
      <c r="B188" t="s">
        <v>8053</v>
      </c>
      <c r="D188" s="59"/>
      <c r="E188" s="59"/>
      <c r="F188" s="59"/>
      <c r="G188" s="71"/>
    </row>
    <row r="189" spans="1:7">
      <c r="A189" t="s">
        <v>2171</v>
      </c>
      <c r="B189" t="s">
        <v>8054</v>
      </c>
      <c r="D189" s="59"/>
      <c r="E189" s="59"/>
      <c r="F189" s="59"/>
      <c r="G189" s="71"/>
    </row>
    <row r="190" spans="1:7">
      <c r="A190" t="s">
        <v>2172</v>
      </c>
      <c r="B190" t="s">
        <v>8055</v>
      </c>
      <c r="D190" s="59"/>
      <c r="E190" s="59"/>
      <c r="F190" s="59"/>
      <c r="G190" s="71"/>
    </row>
    <row r="191" spans="1:7">
      <c r="A191" t="s">
        <v>2173</v>
      </c>
      <c r="B191" t="s">
        <v>8056</v>
      </c>
      <c r="D191" s="59"/>
      <c r="E191" s="59"/>
      <c r="F191" s="59"/>
      <c r="G191" s="71"/>
    </row>
    <row r="192" spans="1:7">
      <c r="A192" t="s">
        <v>2174</v>
      </c>
      <c r="B192" t="s">
        <v>8057</v>
      </c>
      <c r="D192" s="59"/>
      <c r="E192" s="59"/>
      <c r="F192" s="59"/>
      <c r="G192" s="71"/>
    </row>
    <row r="193" spans="1:7">
      <c r="A193" t="s">
        <v>2175</v>
      </c>
      <c r="B193" t="s">
        <v>8058</v>
      </c>
      <c r="D193" s="59"/>
      <c r="E193" s="59"/>
      <c r="F193" s="59"/>
      <c r="G193" s="71"/>
    </row>
    <row r="194" spans="1:7">
      <c r="A194" t="s">
        <v>2176</v>
      </c>
      <c r="B194" t="s">
        <v>8059</v>
      </c>
      <c r="D194" s="59"/>
      <c r="E194" s="59"/>
      <c r="F194" s="59"/>
      <c r="G194" s="71"/>
    </row>
    <row r="195" spans="1:7">
      <c r="A195" t="s">
        <v>2177</v>
      </c>
      <c r="B195" t="s">
        <v>8060</v>
      </c>
      <c r="D195" s="59"/>
      <c r="E195" s="59"/>
      <c r="F195" s="59"/>
      <c r="G195" s="71"/>
    </row>
    <row r="196" spans="1:7">
      <c r="A196" t="s">
        <v>2178</v>
      </c>
      <c r="B196" t="s">
        <v>8061</v>
      </c>
      <c r="D196" s="59"/>
      <c r="E196" s="59"/>
      <c r="F196" s="59"/>
      <c r="G196" s="71"/>
    </row>
    <row r="197" spans="1:7">
      <c r="A197" t="s">
        <v>2179</v>
      </c>
      <c r="B197" t="s">
        <v>8062</v>
      </c>
      <c r="D197" s="59"/>
      <c r="E197" s="59"/>
      <c r="F197" s="59"/>
      <c r="G197" s="71"/>
    </row>
    <row r="198" spans="1:7">
      <c r="A198" t="s">
        <v>2180</v>
      </c>
      <c r="B198" t="s">
        <v>8063</v>
      </c>
      <c r="D198" s="59"/>
      <c r="E198" s="59"/>
      <c r="F198" s="59"/>
      <c r="G198" s="71"/>
    </row>
    <row r="199" spans="1:7">
      <c r="A199" t="s">
        <v>2181</v>
      </c>
      <c r="B199" t="s">
        <v>8064</v>
      </c>
      <c r="D199" s="59"/>
      <c r="E199" s="59"/>
      <c r="F199" s="59"/>
      <c r="G199" s="71"/>
    </row>
    <row r="200" spans="1:7">
      <c r="A200" t="s">
        <v>2182</v>
      </c>
      <c r="B200" t="s">
        <v>8065</v>
      </c>
      <c r="D200" s="59"/>
      <c r="E200" s="59"/>
      <c r="F200" s="59"/>
      <c r="G200" s="71"/>
    </row>
    <row r="201" spans="1:7">
      <c r="A201" t="s">
        <v>2183</v>
      </c>
      <c r="B201" t="s">
        <v>8066</v>
      </c>
      <c r="D201" s="59"/>
      <c r="E201" s="59"/>
      <c r="F201" s="59"/>
      <c r="G201" s="71"/>
    </row>
    <row r="202" spans="1:7">
      <c r="A202" t="s">
        <v>2184</v>
      </c>
      <c r="B202" t="s">
        <v>8067</v>
      </c>
      <c r="D202" s="59"/>
      <c r="E202" s="59"/>
      <c r="F202" s="59"/>
      <c r="G202" s="71"/>
    </row>
    <row r="203" spans="1:7">
      <c r="A203" t="s">
        <v>2185</v>
      </c>
      <c r="B203" t="s">
        <v>8068</v>
      </c>
      <c r="D203" s="59"/>
      <c r="E203" s="59"/>
      <c r="F203" s="59"/>
      <c r="G203" s="71"/>
    </row>
    <row r="204" spans="1:7">
      <c r="A204" t="s">
        <v>2186</v>
      </c>
      <c r="B204" t="s">
        <v>8069</v>
      </c>
      <c r="D204" s="59"/>
      <c r="E204" s="59"/>
      <c r="F204" s="59"/>
      <c r="G204" s="71"/>
    </row>
    <row r="205" spans="1:7">
      <c r="A205" t="s">
        <v>2187</v>
      </c>
      <c r="B205" t="s">
        <v>8070</v>
      </c>
      <c r="D205" s="59"/>
      <c r="E205" s="59"/>
      <c r="F205" s="59"/>
      <c r="G205" s="71"/>
    </row>
    <row r="206" spans="1:7">
      <c r="A206" t="s">
        <v>2188</v>
      </c>
      <c r="B206" t="s">
        <v>8071</v>
      </c>
      <c r="D206" s="59"/>
      <c r="E206" s="59"/>
      <c r="F206" s="59"/>
      <c r="G206" s="71"/>
    </row>
    <row r="207" spans="1:7">
      <c r="A207" t="s">
        <v>2189</v>
      </c>
      <c r="B207" t="s">
        <v>8072</v>
      </c>
      <c r="D207" s="59"/>
      <c r="E207" s="59"/>
      <c r="F207" s="59"/>
      <c r="G207" s="71"/>
    </row>
    <row r="208" spans="1:7">
      <c r="A208" t="s">
        <v>2190</v>
      </c>
      <c r="B208" t="s">
        <v>8073</v>
      </c>
      <c r="D208" s="59"/>
      <c r="E208" s="59"/>
      <c r="F208" s="59"/>
      <c r="G208" s="71"/>
    </row>
    <row r="209" spans="1:7">
      <c r="A209" t="s">
        <v>2191</v>
      </c>
      <c r="B209" t="s">
        <v>8074</v>
      </c>
      <c r="D209" s="59"/>
      <c r="E209" s="59"/>
      <c r="F209" s="59"/>
      <c r="G209" s="71"/>
    </row>
    <row r="210" spans="1:7">
      <c r="A210" t="s">
        <v>2192</v>
      </c>
      <c r="B210" t="s">
        <v>8075</v>
      </c>
      <c r="D210" s="59"/>
      <c r="E210" s="59"/>
      <c r="F210" s="59"/>
      <c r="G210" s="71"/>
    </row>
    <row r="211" spans="1:7">
      <c r="A211" t="s">
        <v>2193</v>
      </c>
      <c r="B211" t="s">
        <v>8076</v>
      </c>
      <c r="D211" s="59"/>
      <c r="E211" s="59"/>
      <c r="F211" s="59"/>
      <c r="G211" s="71"/>
    </row>
    <row r="212" spans="1:7">
      <c r="A212" t="s">
        <v>2194</v>
      </c>
      <c r="B212" t="s">
        <v>8077</v>
      </c>
      <c r="D212" s="59"/>
      <c r="E212" s="59"/>
      <c r="F212" s="59"/>
      <c r="G212" s="71"/>
    </row>
    <row r="213" spans="1:7">
      <c r="A213" t="s">
        <v>2195</v>
      </c>
      <c r="B213" t="s">
        <v>8078</v>
      </c>
      <c r="D213" s="59"/>
      <c r="E213" s="59"/>
      <c r="F213" s="59"/>
      <c r="G213" s="71"/>
    </row>
    <row r="214" spans="1:7">
      <c r="A214" t="s">
        <v>2196</v>
      </c>
      <c r="B214" t="s">
        <v>8079</v>
      </c>
      <c r="D214" s="59"/>
      <c r="E214" s="59"/>
      <c r="F214" s="59"/>
      <c r="G214" s="71"/>
    </row>
    <row r="215" spans="1:7">
      <c r="A215" t="s">
        <v>2197</v>
      </c>
      <c r="B215" t="s">
        <v>8080</v>
      </c>
      <c r="D215" s="59"/>
      <c r="E215" s="59"/>
      <c r="F215" s="59"/>
      <c r="G215" s="71"/>
    </row>
    <row r="216" spans="1:7">
      <c r="A216" t="s">
        <v>2198</v>
      </c>
      <c r="B216" t="s">
        <v>8081</v>
      </c>
      <c r="D216" s="59"/>
      <c r="E216" s="59"/>
      <c r="F216" s="59"/>
      <c r="G216" s="71"/>
    </row>
    <row r="217" spans="1:7">
      <c r="A217" t="s">
        <v>2199</v>
      </c>
      <c r="B217" t="s">
        <v>8082</v>
      </c>
      <c r="D217" s="59"/>
      <c r="E217" s="59"/>
      <c r="F217" s="59"/>
      <c r="G217" s="71"/>
    </row>
    <row r="218" spans="1:7">
      <c r="A218" t="s">
        <v>3757</v>
      </c>
      <c r="B218" t="s">
        <v>8083</v>
      </c>
      <c r="E218" s="59"/>
      <c r="F218" s="59"/>
      <c r="G218" s="71"/>
    </row>
    <row r="219" spans="1:7">
      <c r="A219" t="s">
        <v>3795</v>
      </c>
      <c r="B219" t="s">
        <v>8084</v>
      </c>
      <c r="E219" s="59"/>
      <c r="F219" s="59"/>
      <c r="G219" s="71"/>
    </row>
    <row r="220" spans="1:7">
      <c r="A220" t="s">
        <v>3758</v>
      </c>
      <c r="B220" t="s">
        <v>8085</v>
      </c>
      <c r="E220" s="59"/>
      <c r="F220" s="59"/>
      <c r="G220" s="71"/>
    </row>
    <row r="221" spans="1:7">
      <c r="A221" t="s">
        <v>3796</v>
      </c>
      <c r="B221" t="s">
        <v>8086</v>
      </c>
      <c r="E221" s="59"/>
      <c r="F221" s="59"/>
      <c r="G221" s="71"/>
    </row>
    <row r="222" spans="1:7">
      <c r="A222" t="s">
        <v>3759</v>
      </c>
      <c r="B222" t="s">
        <v>8087</v>
      </c>
      <c r="E222" s="59"/>
      <c r="F222" s="59"/>
      <c r="G222" s="71"/>
    </row>
    <row r="223" spans="1:7">
      <c r="A223" t="s">
        <v>3797</v>
      </c>
      <c r="B223" t="s">
        <v>8088</v>
      </c>
      <c r="E223" s="59"/>
      <c r="F223" s="59"/>
      <c r="G223" s="71"/>
    </row>
    <row r="224" spans="1:7">
      <c r="A224" t="s">
        <v>3760</v>
      </c>
      <c r="B224" t="s">
        <v>8089</v>
      </c>
      <c r="E224" s="59"/>
      <c r="F224" s="59"/>
      <c r="G224" s="71"/>
    </row>
    <row r="225" spans="1:7">
      <c r="A225" t="s">
        <v>3798</v>
      </c>
      <c r="B225" t="s">
        <v>8090</v>
      </c>
      <c r="E225" s="59"/>
      <c r="F225" s="59"/>
      <c r="G225" s="71"/>
    </row>
    <row r="226" spans="1:7">
      <c r="A226" t="s">
        <v>3761</v>
      </c>
      <c r="B226" t="s">
        <v>8091</v>
      </c>
      <c r="E226" s="59"/>
      <c r="F226" s="59"/>
      <c r="G226" s="71"/>
    </row>
    <row r="227" spans="1:7">
      <c r="A227" t="s">
        <v>3800</v>
      </c>
      <c r="B227" t="s">
        <v>8092</v>
      </c>
      <c r="E227" s="59"/>
      <c r="F227" s="59"/>
      <c r="G227" s="71"/>
    </row>
    <row r="228" spans="1:7">
      <c r="A228" t="s">
        <v>3762</v>
      </c>
      <c r="B228" t="s">
        <v>8093</v>
      </c>
      <c r="E228" s="59"/>
      <c r="F228" s="59"/>
      <c r="G228" s="71"/>
    </row>
    <row r="229" spans="1:7">
      <c r="A229" t="s">
        <v>3801</v>
      </c>
      <c r="B229" t="s">
        <v>8094</v>
      </c>
      <c r="E229" s="59"/>
      <c r="F229" s="59"/>
      <c r="G229" s="71"/>
    </row>
    <row r="230" spans="1:7">
      <c r="A230" t="s">
        <v>3763</v>
      </c>
      <c r="B230" t="s">
        <v>8095</v>
      </c>
      <c r="E230" s="59"/>
      <c r="F230" s="59"/>
      <c r="G230" s="71"/>
    </row>
    <row r="231" spans="1:7">
      <c r="A231" t="s">
        <v>3802</v>
      </c>
      <c r="B231" t="s">
        <v>8096</v>
      </c>
      <c r="E231" s="59"/>
      <c r="F231" s="59"/>
      <c r="G231" s="71"/>
    </row>
    <row r="232" spans="1:7">
      <c r="A232" t="s">
        <v>3764</v>
      </c>
      <c r="B232" t="s">
        <v>8097</v>
      </c>
      <c r="E232" s="59"/>
      <c r="F232" s="59"/>
      <c r="G232" s="71"/>
    </row>
    <row r="233" spans="1:7">
      <c r="A233" t="s">
        <v>3803</v>
      </c>
      <c r="B233" t="s">
        <v>8098</v>
      </c>
      <c r="E233" s="59"/>
      <c r="F233" s="59"/>
      <c r="G233" s="71"/>
    </row>
    <row r="234" spans="1:7">
      <c r="A234" t="s">
        <v>3765</v>
      </c>
      <c r="B234" t="s">
        <v>8099</v>
      </c>
      <c r="E234" s="59"/>
      <c r="F234" s="59"/>
      <c r="G234" s="71"/>
    </row>
    <row r="235" spans="1:7">
      <c r="A235" t="s">
        <v>3804</v>
      </c>
      <c r="B235" t="s">
        <v>8100</v>
      </c>
      <c r="E235" s="59"/>
      <c r="F235" s="59"/>
      <c r="G235" s="71"/>
    </row>
    <row r="236" spans="1:7">
      <c r="A236" t="s">
        <v>3767</v>
      </c>
      <c r="B236" t="s">
        <v>8101</v>
      </c>
      <c r="E236" s="59"/>
      <c r="F236" s="59"/>
      <c r="G236" s="71"/>
    </row>
    <row r="237" spans="1:7">
      <c r="A237" t="s">
        <v>3807</v>
      </c>
      <c r="B237" t="s">
        <v>8102</v>
      </c>
      <c r="E237" s="59"/>
      <c r="F237" s="59"/>
      <c r="G237" s="71"/>
    </row>
    <row r="238" spans="1:7">
      <c r="A238" t="s">
        <v>3768</v>
      </c>
      <c r="B238" t="s">
        <v>8103</v>
      </c>
      <c r="E238" s="59"/>
      <c r="F238" s="59"/>
      <c r="G238" s="71"/>
    </row>
    <row r="239" spans="1:7">
      <c r="A239" t="s">
        <v>3808</v>
      </c>
      <c r="B239" t="s">
        <v>8104</v>
      </c>
      <c r="E239" s="59"/>
      <c r="F239" s="59"/>
      <c r="G239" s="71"/>
    </row>
    <row r="240" spans="1:7">
      <c r="A240" t="s">
        <v>3769</v>
      </c>
      <c r="B240" t="s">
        <v>8105</v>
      </c>
      <c r="E240" s="59"/>
      <c r="F240" s="59"/>
      <c r="G240" s="71"/>
    </row>
    <row r="241" spans="1:7">
      <c r="A241" t="s">
        <v>3809</v>
      </c>
      <c r="B241" t="s">
        <v>8106</v>
      </c>
      <c r="E241" s="59"/>
      <c r="F241" s="59"/>
      <c r="G241" s="71"/>
    </row>
    <row r="242" spans="1:7">
      <c r="A242" t="s">
        <v>3770</v>
      </c>
      <c r="B242" t="s">
        <v>8107</v>
      </c>
      <c r="E242" s="59"/>
      <c r="F242" s="59"/>
      <c r="G242" s="71"/>
    </row>
    <row r="243" spans="1:7">
      <c r="A243" t="s">
        <v>3810</v>
      </c>
      <c r="B243" t="s">
        <v>8108</v>
      </c>
      <c r="E243" s="59"/>
      <c r="F243" s="59"/>
      <c r="G243" s="71"/>
    </row>
    <row r="244" spans="1:7">
      <c r="A244" t="s">
        <v>3771</v>
      </c>
      <c r="B244" t="s">
        <v>8109</v>
      </c>
      <c r="E244" s="59"/>
      <c r="F244" s="59"/>
      <c r="G244" s="71"/>
    </row>
    <row r="245" spans="1:7">
      <c r="A245" t="s">
        <v>3811</v>
      </c>
      <c r="B245" t="s">
        <v>8110</v>
      </c>
      <c r="E245" s="59"/>
      <c r="F245" s="59"/>
      <c r="G245" s="71"/>
    </row>
    <row r="246" spans="1:7">
      <c r="A246" t="s">
        <v>3772</v>
      </c>
      <c r="B246" t="s">
        <v>8111</v>
      </c>
      <c r="E246" s="59"/>
      <c r="F246" s="59"/>
      <c r="G246" s="71"/>
    </row>
    <row r="247" spans="1:7">
      <c r="A247" t="s">
        <v>3812</v>
      </c>
      <c r="B247" t="s">
        <v>8112</v>
      </c>
      <c r="E247" s="59"/>
      <c r="F247" s="59"/>
      <c r="G247" s="71"/>
    </row>
    <row r="248" spans="1:7">
      <c r="A248" t="s">
        <v>3773</v>
      </c>
      <c r="B248" t="s">
        <v>8113</v>
      </c>
      <c r="E248" s="59"/>
      <c r="F248" s="59"/>
      <c r="G248" s="71"/>
    </row>
    <row r="249" spans="1:7">
      <c r="A249" t="s">
        <v>3813</v>
      </c>
      <c r="B249" t="s">
        <v>8114</v>
      </c>
      <c r="E249" s="59"/>
      <c r="F249" s="59"/>
      <c r="G249" s="71"/>
    </row>
    <row r="250" spans="1:7">
      <c r="A250" t="s">
        <v>3776</v>
      </c>
      <c r="B250" t="s">
        <v>8115</v>
      </c>
      <c r="E250" s="59"/>
      <c r="F250" s="59"/>
      <c r="G250" s="71"/>
    </row>
    <row r="251" spans="1:7">
      <c r="A251" t="s">
        <v>3816</v>
      </c>
      <c r="B251" t="s">
        <v>8116</v>
      </c>
      <c r="E251" s="59"/>
      <c r="F251" s="59"/>
      <c r="G251" s="71"/>
    </row>
    <row r="252" spans="1:7">
      <c r="A252" t="s">
        <v>3786</v>
      </c>
      <c r="B252" t="s">
        <v>8117</v>
      </c>
      <c r="E252" s="59"/>
      <c r="F252" s="59"/>
      <c r="G252" s="71"/>
    </row>
    <row r="253" spans="1:7">
      <c r="A253" t="s">
        <v>3828</v>
      </c>
      <c r="B253" t="s">
        <v>8118</v>
      </c>
      <c r="E253" s="59"/>
      <c r="F253" s="59"/>
      <c r="G253" s="71"/>
    </row>
    <row r="254" spans="1:7">
      <c r="A254" t="s">
        <v>3777</v>
      </c>
      <c r="B254" t="s">
        <v>8119</v>
      </c>
      <c r="E254" s="59"/>
      <c r="F254" s="59"/>
      <c r="G254" s="71"/>
    </row>
    <row r="255" spans="1:7">
      <c r="A255" t="s">
        <v>3817</v>
      </c>
      <c r="B255" t="s">
        <v>8120</v>
      </c>
      <c r="E255" s="59"/>
      <c r="F255" s="59"/>
      <c r="G255" s="71"/>
    </row>
    <row r="256" spans="1:7">
      <c r="A256" t="s">
        <v>3778</v>
      </c>
      <c r="B256" t="s">
        <v>8121</v>
      </c>
      <c r="E256" s="59"/>
      <c r="F256" s="59"/>
      <c r="G256" s="71"/>
    </row>
    <row r="257" spans="1:7">
      <c r="A257" t="s">
        <v>3818</v>
      </c>
      <c r="B257" t="s">
        <v>8122</v>
      </c>
      <c r="E257" s="59"/>
      <c r="F257" s="59"/>
      <c r="G257" s="71"/>
    </row>
    <row r="258" spans="1:7">
      <c r="A258" t="s">
        <v>3780</v>
      </c>
      <c r="B258" t="s">
        <v>8123</v>
      </c>
      <c r="E258" s="59"/>
      <c r="F258" s="59"/>
      <c r="G258" s="71"/>
    </row>
    <row r="259" spans="1:7">
      <c r="A259" t="s">
        <v>3820</v>
      </c>
      <c r="B259" t="s">
        <v>8124</v>
      </c>
      <c r="E259" s="59"/>
      <c r="F259" s="59"/>
      <c r="G259" s="71"/>
    </row>
    <row r="260" spans="1:7">
      <c r="A260" t="s">
        <v>3782</v>
      </c>
      <c r="B260" t="s">
        <v>8125</v>
      </c>
      <c r="E260" s="59"/>
      <c r="F260" s="59"/>
      <c r="G260" s="71"/>
    </row>
    <row r="261" spans="1:7">
      <c r="A261" t="s">
        <v>3822</v>
      </c>
      <c r="B261" t="s">
        <v>8126</v>
      </c>
      <c r="E261" s="59"/>
      <c r="F261" s="59"/>
      <c r="G261" s="71"/>
    </row>
    <row r="262" spans="1:7">
      <c r="A262" t="s">
        <v>3784</v>
      </c>
      <c r="B262" t="s">
        <v>8127</v>
      </c>
      <c r="E262" s="59"/>
      <c r="F262" s="59"/>
      <c r="G262" s="71"/>
    </row>
    <row r="263" spans="1:7">
      <c r="A263" t="s">
        <v>3825</v>
      </c>
      <c r="B263" t="s">
        <v>8128</v>
      </c>
      <c r="E263" s="59"/>
      <c r="F263" s="59"/>
      <c r="G263" s="71"/>
    </row>
    <row r="264" spans="1:7">
      <c r="A264" t="s">
        <v>3785</v>
      </c>
      <c r="B264" t="s">
        <v>8129</v>
      </c>
      <c r="E264" s="59"/>
      <c r="F264" s="59"/>
      <c r="G264" s="71"/>
    </row>
    <row r="265" spans="1:7">
      <c r="A265" t="s">
        <v>3827</v>
      </c>
      <c r="B265" t="s">
        <v>8130</v>
      </c>
      <c r="E265" s="59"/>
      <c r="F265" s="59"/>
      <c r="G265" s="71"/>
    </row>
    <row r="266" spans="1:7">
      <c r="A266" t="s">
        <v>3787</v>
      </c>
      <c r="B266" t="s">
        <v>8131</v>
      </c>
      <c r="E266" s="59"/>
      <c r="F266" s="59"/>
      <c r="G266" s="71"/>
    </row>
    <row r="267" spans="1:7">
      <c r="A267" t="s">
        <v>3832</v>
      </c>
      <c r="B267" t="s">
        <v>8132</v>
      </c>
      <c r="E267" s="59"/>
      <c r="F267" s="59"/>
      <c r="G267" s="71"/>
    </row>
    <row r="268" spans="1:7">
      <c r="A268" t="s">
        <v>3788</v>
      </c>
      <c r="B268" t="s">
        <v>8133</v>
      </c>
      <c r="E268" s="59"/>
      <c r="F268" s="59"/>
      <c r="G268" s="71"/>
    </row>
    <row r="269" spans="1:7">
      <c r="A269" t="s">
        <v>3834</v>
      </c>
      <c r="B269" t="s">
        <v>8134</v>
      </c>
      <c r="E269" s="59"/>
      <c r="F269" s="59"/>
      <c r="G269" s="71"/>
    </row>
    <row r="270" spans="1:7">
      <c r="A270" t="s">
        <v>3791</v>
      </c>
      <c r="B270" t="s">
        <v>8135</v>
      </c>
      <c r="E270" s="59"/>
      <c r="F270" s="59"/>
      <c r="G270" s="71"/>
    </row>
    <row r="271" spans="1:7">
      <c r="A271" t="s">
        <v>3840</v>
      </c>
      <c r="B271" t="s">
        <v>8136</v>
      </c>
      <c r="E271" s="59"/>
      <c r="F271" s="59"/>
      <c r="G271" s="71"/>
    </row>
    <row r="272" spans="1:7">
      <c r="A272" t="s">
        <v>3790</v>
      </c>
      <c r="B272" t="s">
        <v>8137</v>
      </c>
      <c r="E272" s="59"/>
      <c r="F272" s="59"/>
      <c r="G272" s="71"/>
    </row>
    <row r="273" spans="1:7">
      <c r="A273" t="s">
        <v>3837</v>
      </c>
      <c r="B273" t="s">
        <v>8138</v>
      </c>
      <c r="E273" s="59"/>
      <c r="F273" s="59"/>
      <c r="G273" s="71"/>
    </row>
    <row r="274" spans="1:7">
      <c r="A274" t="s">
        <v>3792</v>
      </c>
      <c r="B274" t="s">
        <v>8139</v>
      </c>
      <c r="E274" s="59"/>
      <c r="F274" s="59"/>
      <c r="G274" s="71"/>
    </row>
    <row r="275" spans="1:7">
      <c r="A275" t="s">
        <v>3841</v>
      </c>
      <c r="B275" t="s">
        <v>8140</v>
      </c>
      <c r="E275" s="59"/>
      <c r="F275" s="59"/>
      <c r="G275" s="71"/>
    </row>
    <row r="276" spans="1:7">
      <c r="A276" t="s">
        <v>3793</v>
      </c>
      <c r="B276" t="s">
        <v>8141</v>
      </c>
      <c r="E276" s="59"/>
      <c r="F276" s="59"/>
      <c r="G276" s="71"/>
    </row>
    <row r="277" spans="1:7">
      <c r="A277" t="s">
        <v>3842</v>
      </c>
      <c r="B277" t="s">
        <v>8142</v>
      </c>
      <c r="E277" s="59"/>
      <c r="F277" s="59"/>
      <c r="G277" s="71"/>
    </row>
    <row r="278" spans="1:7">
      <c r="A278" t="s">
        <v>3766</v>
      </c>
      <c r="B278" t="s">
        <v>8143</v>
      </c>
      <c r="E278" s="59"/>
      <c r="F278" s="59"/>
      <c r="G278" s="71"/>
    </row>
    <row r="279" spans="1:7">
      <c r="A279" t="s">
        <v>3805</v>
      </c>
      <c r="B279" t="s">
        <v>8144</v>
      </c>
      <c r="E279" s="59"/>
      <c r="F279" s="59"/>
      <c r="G279" s="71"/>
    </row>
    <row r="280" spans="1:7">
      <c r="A280" t="s">
        <v>3774</v>
      </c>
      <c r="B280" t="s">
        <v>8145</v>
      </c>
      <c r="E280" s="59"/>
      <c r="F280" s="59"/>
      <c r="G280" s="71"/>
    </row>
    <row r="281" spans="1:7">
      <c r="A281" t="s">
        <v>3814</v>
      </c>
      <c r="B281" t="s">
        <v>8146</v>
      </c>
      <c r="E281" s="59"/>
      <c r="F281" s="59"/>
      <c r="G281" s="71"/>
    </row>
    <row r="282" spans="1:7">
      <c r="A282" t="s">
        <v>3775</v>
      </c>
      <c r="B282" t="s">
        <v>8147</v>
      </c>
      <c r="E282" s="59"/>
      <c r="F282" s="59"/>
      <c r="G282" s="71"/>
    </row>
    <row r="283" spans="1:7">
      <c r="A283" t="s">
        <v>3815</v>
      </c>
      <c r="B283" t="s">
        <v>8148</v>
      </c>
      <c r="E283" s="59"/>
      <c r="F283" s="59"/>
      <c r="G283" s="71"/>
    </row>
    <row r="284" spans="1:7">
      <c r="A284" t="s">
        <v>3779</v>
      </c>
      <c r="B284" t="s">
        <v>8149</v>
      </c>
      <c r="E284" s="59"/>
      <c r="F284" s="59"/>
      <c r="G284" s="71"/>
    </row>
    <row r="285" spans="1:7">
      <c r="A285" t="s">
        <v>3819</v>
      </c>
      <c r="B285" t="s">
        <v>8150</v>
      </c>
      <c r="E285" s="59"/>
      <c r="F285" s="59"/>
      <c r="G285" s="71"/>
    </row>
    <row r="286" spans="1:7">
      <c r="A286" t="s">
        <v>3781</v>
      </c>
      <c r="B286" t="s">
        <v>8151</v>
      </c>
      <c r="E286" s="59"/>
      <c r="F286" s="59"/>
      <c r="G286" s="71"/>
    </row>
    <row r="287" spans="1:7">
      <c r="A287" t="s">
        <v>3821</v>
      </c>
      <c r="B287" t="s">
        <v>8152</v>
      </c>
      <c r="E287" s="59"/>
      <c r="F287" s="59"/>
      <c r="G287" s="71"/>
    </row>
    <row r="288" spans="1:7">
      <c r="A288" t="s">
        <v>3783</v>
      </c>
      <c r="B288" t="s">
        <v>8153</v>
      </c>
      <c r="E288" s="59"/>
      <c r="F288" s="59"/>
      <c r="G288" s="71"/>
    </row>
    <row r="289" spans="1:8">
      <c r="A289" t="s">
        <v>3823</v>
      </c>
      <c r="B289" t="s">
        <v>8154</v>
      </c>
      <c r="E289" s="59"/>
      <c r="F289" s="59"/>
      <c r="G289" s="71"/>
    </row>
    <row r="290" spans="1:8">
      <c r="A290" t="s">
        <v>3789</v>
      </c>
      <c r="B290" t="s">
        <v>8155</v>
      </c>
      <c r="E290" s="59"/>
      <c r="F290" s="59"/>
      <c r="G290" s="71"/>
    </row>
    <row r="291" spans="1:8">
      <c r="A291" t="s">
        <v>3835</v>
      </c>
      <c r="B291" t="s">
        <v>8156</v>
      </c>
      <c r="E291" s="59"/>
      <c r="F291" s="59"/>
      <c r="G291" s="71"/>
    </row>
    <row r="297" spans="1:8">
      <c r="D297" s="63"/>
      <c r="E297" s="72"/>
      <c r="F297" s="72"/>
      <c r="G297" s="73"/>
      <c r="H297" s="72"/>
    </row>
    <row r="298" spans="1:8">
      <c r="D298" s="63"/>
      <c r="E298" s="72"/>
      <c r="F298" s="72"/>
      <c r="G298" s="73"/>
      <c r="H298" s="72"/>
    </row>
    <row r="299" spans="1:8">
      <c r="D299" s="63"/>
      <c r="E299" s="72"/>
      <c r="F299" s="72"/>
      <c r="G299" s="73"/>
      <c r="H299" s="72"/>
    </row>
    <row r="300" spans="1:8">
      <c r="D300" s="63"/>
      <c r="E300" s="72"/>
      <c r="F300" s="72"/>
      <c r="G300" s="73"/>
      <c r="H300" s="72"/>
    </row>
    <row r="301" spans="1:8">
      <c r="D301" s="63"/>
      <c r="E301" s="72"/>
      <c r="F301" s="72"/>
      <c r="G301" s="73"/>
      <c r="H301" s="72"/>
    </row>
    <row r="302" spans="1:8">
      <c r="D302" s="63"/>
      <c r="E302" s="72"/>
      <c r="F302" s="72"/>
      <c r="G302" s="73"/>
      <c r="H302" s="72"/>
    </row>
    <row r="303" spans="1:8">
      <c r="D303" s="63"/>
      <c r="E303" s="72"/>
      <c r="F303" s="72"/>
      <c r="G303" s="73"/>
      <c r="H303" s="72"/>
    </row>
    <row r="304" spans="1:8">
      <c r="D304" s="63"/>
      <c r="E304" s="72"/>
      <c r="F304" s="72"/>
      <c r="G304" s="73"/>
      <c r="H304" s="72"/>
    </row>
    <row r="305" spans="4:8">
      <c r="D305" s="63"/>
      <c r="E305" s="72"/>
      <c r="F305" s="72"/>
      <c r="G305" s="73"/>
      <c r="H305" s="72"/>
    </row>
    <row r="306" spans="4:8">
      <c r="D306" s="63"/>
      <c r="E306" s="72"/>
      <c r="F306" s="72"/>
      <c r="G306" s="73"/>
      <c r="H306" s="72"/>
    </row>
    <row r="307" spans="4:8">
      <c r="D307" s="63"/>
      <c r="E307" s="72"/>
      <c r="F307" s="72"/>
      <c r="G307" s="73"/>
      <c r="H307" s="72"/>
    </row>
    <row r="308" spans="4:8">
      <c r="D308" s="63"/>
      <c r="E308" s="72"/>
      <c r="F308" s="72"/>
      <c r="G308" s="73"/>
      <c r="H308" s="72"/>
    </row>
    <row r="309" spans="4:8">
      <c r="D309" s="63"/>
      <c r="E309" s="72"/>
      <c r="F309" s="72"/>
      <c r="G309" s="73"/>
      <c r="H309" s="72"/>
    </row>
    <row r="310" spans="4:8">
      <c r="D310" s="63"/>
      <c r="E310" s="72"/>
      <c r="F310" s="72"/>
      <c r="G310" s="73"/>
      <c r="H310" s="72"/>
    </row>
    <row r="311" spans="4:8">
      <c r="D311" s="63"/>
      <c r="E311" s="72"/>
      <c r="F311" s="72"/>
      <c r="G311" s="73"/>
      <c r="H311" s="72"/>
    </row>
    <row r="312" spans="4:8">
      <c r="D312" s="63"/>
      <c r="E312" s="72"/>
      <c r="F312" s="72"/>
      <c r="G312" s="73"/>
      <c r="H312" s="72"/>
    </row>
    <row r="313" spans="4:8">
      <c r="D313" s="63"/>
      <c r="E313" s="72"/>
      <c r="F313" s="72"/>
      <c r="G313" s="73"/>
      <c r="H313" s="72"/>
    </row>
    <row r="314" spans="4:8">
      <c r="D314" s="63"/>
      <c r="E314" s="72"/>
      <c r="F314" s="72"/>
      <c r="G314" s="73"/>
      <c r="H314" s="72"/>
    </row>
    <row r="315" spans="4:8">
      <c r="D315" s="63"/>
      <c r="E315" s="72"/>
      <c r="F315" s="72"/>
      <c r="G315" s="73"/>
      <c r="H315" s="72"/>
    </row>
    <row r="316" spans="4:8">
      <c r="D316" s="63"/>
      <c r="E316" s="72"/>
      <c r="F316" s="72"/>
      <c r="G316" s="73"/>
      <c r="H316" s="72"/>
    </row>
    <row r="317" spans="4:8">
      <c r="D317" s="63"/>
      <c r="E317" s="72"/>
      <c r="F317" s="72"/>
      <c r="G317" s="73"/>
      <c r="H317" s="72"/>
    </row>
    <row r="318" spans="4:8">
      <c r="D318" s="63"/>
      <c r="E318" s="72"/>
      <c r="F318" s="72"/>
      <c r="G318" s="73"/>
      <c r="H318" s="72"/>
    </row>
    <row r="319" spans="4:8">
      <c r="D319" s="63"/>
      <c r="E319" s="72"/>
      <c r="F319" s="72"/>
      <c r="G319" s="73"/>
      <c r="H319" s="72"/>
    </row>
    <row r="320" spans="4:8">
      <c r="D320" s="63"/>
      <c r="E320" s="72"/>
      <c r="F320" s="72"/>
      <c r="G320" s="73"/>
      <c r="H320" s="72"/>
    </row>
    <row r="321" spans="4:8">
      <c r="D321" s="63"/>
      <c r="E321" s="72"/>
      <c r="F321" s="72"/>
      <c r="G321" s="73"/>
      <c r="H321" s="72"/>
    </row>
    <row r="322" spans="4:8">
      <c r="D322" s="63"/>
      <c r="E322" s="72"/>
      <c r="F322" s="72"/>
      <c r="G322" s="73"/>
      <c r="H322" s="72"/>
    </row>
    <row r="323" spans="4:8">
      <c r="D323" s="63"/>
      <c r="E323" s="72"/>
      <c r="F323" s="72"/>
      <c r="G323" s="73"/>
      <c r="H323" s="72"/>
    </row>
    <row r="324" spans="4:8">
      <c r="D324" s="63"/>
      <c r="E324" s="72"/>
      <c r="F324" s="72"/>
      <c r="G324" s="73"/>
      <c r="H324" s="72"/>
    </row>
    <row r="325" spans="4:8">
      <c r="D325" s="63"/>
      <c r="E325" s="72"/>
      <c r="F325" s="72"/>
      <c r="G325" s="73"/>
      <c r="H325" s="72"/>
    </row>
    <row r="326" spans="4:8">
      <c r="D326" s="63"/>
      <c r="E326" s="72"/>
      <c r="F326" s="72"/>
      <c r="G326" s="73"/>
      <c r="H326" s="72"/>
    </row>
    <row r="327" spans="4:8">
      <c r="D327" s="63"/>
      <c r="E327" s="72"/>
      <c r="F327" s="72"/>
      <c r="G327" s="73"/>
      <c r="H327" s="72"/>
    </row>
    <row r="328" spans="4:8">
      <c r="D328" s="63"/>
      <c r="E328" s="72"/>
      <c r="F328" s="72"/>
      <c r="G328" s="73"/>
      <c r="H328" s="72"/>
    </row>
    <row r="329" spans="4:8">
      <c r="D329" s="63"/>
      <c r="E329" s="72"/>
      <c r="F329" s="72"/>
      <c r="G329" s="73"/>
      <c r="H329" s="72"/>
    </row>
    <row r="330" spans="4:8">
      <c r="D330" s="63"/>
      <c r="E330" s="72"/>
      <c r="F330" s="72"/>
      <c r="G330" s="73"/>
      <c r="H330" s="72"/>
    </row>
    <row r="331" spans="4:8">
      <c r="D331" s="63"/>
      <c r="E331" s="72"/>
      <c r="F331" s="72"/>
      <c r="G331" s="73"/>
      <c r="H331" s="72"/>
    </row>
    <row r="332" spans="4:8">
      <c r="D332" s="63"/>
      <c r="E332" s="72"/>
      <c r="F332" s="72"/>
      <c r="G332" s="73"/>
      <c r="H332" s="72"/>
    </row>
    <row r="333" spans="4:8">
      <c r="D333" s="63"/>
      <c r="E333" s="72"/>
      <c r="F333" s="72"/>
      <c r="G333" s="73"/>
      <c r="H333" s="72"/>
    </row>
    <row r="334" spans="4:8">
      <c r="D334" s="63"/>
      <c r="E334" s="72"/>
      <c r="F334" s="72"/>
      <c r="G334" s="73"/>
      <c r="H334" s="72"/>
    </row>
    <row r="335" spans="4:8">
      <c r="D335" s="63"/>
      <c r="E335" s="72"/>
      <c r="F335" s="72"/>
      <c r="G335" s="73"/>
      <c r="H335" s="72"/>
    </row>
    <row r="336" spans="4:8">
      <c r="D336" s="63"/>
      <c r="E336" s="72"/>
      <c r="F336" s="72"/>
      <c r="G336" s="73"/>
      <c r="H336" s="72"/>
    </row>
    <row r="337" spans="4:8">
      <c r="D337" s="63"/>
      <c r="E337" s="72"/>
      <c r="F337" s="72"/>
      <c r="G337" s="73"/>
      <c r="H337" s="72"/>
    </row>
    <row r="338" spans="4:8">
      <c r="D338" s="63"/>
      <c r="E338" s="72"/>
      <c r="F338" s="72"/>
      <c r="G338" s="73"/>
      <c r="H338" s="72"/>
    </row>
    <row r="339" spans="4:8">
      <c r="D339" s="63"/>
      <c r="E339" s="72"/>
      <c r="F339" s="72"/>
      <c r="G339" s="73"/>
      <c r="H339" s="72"/>
    </row>
    <row r="340" spans="4:8">
      <c r="D340" s="63"/>
      <c r="E340" s="72"/>
      <c r="F340" s="72"/>
      <c r="G340" s="73"/>
      <c r="H340" s="72"/>
    </row>
    <row r="341" spans="4:8">
      <c r="D341" s="63"/>
      <c r="E341" s="72"/>
      <c r="F341" s="72"/>
      <c r="G341" s="73"/>
      <c r="H341" s="72"/>
    </row>
    <row r="342" spans="4:8">
      <c r="D342" s="63"/>
      <c r="E342" s="72"/>
      <c r="F342" s="72"/>
      <c r="G342" s="73"/>
      <c r="H342" s="72"/>
    </row>
    <row r="343" spans="4:8">
      <c r="D343" s="63"/>
      <c r="E343" s="72"/>
      <c r="F343" s="72"/>
      <c r="G343" s="73"/>
      <c r="H343" s="72"/>
    </row>
    <row r="344" spans="4:8">
      <c r="D344" s="63"/>
      <c r="E344" s="72"/>
      <c r="F344" s="72"/>
      <c r="G344" s="73"/>
      <c r="H344" s="72"/>
    </row>
    <row r="345" spans="4:8">
      <c r="D345" s="63"/>
      <c r="E345" s="72"/>
      <c r="F345" s="72"/>
      <c r="G345" s="73"/>
      <c r="H345" s="72"/>
    </row>
    <row r="346" spans="4:8">
      <c r="D346" s="63"/>
      <c r="E346" s="72"/>
      <c r="F346" s="72"/>
      <c r="G346" s="73"/>
      <c r="H346" s="72"/>
    </row>
    <row r="347" spans="4:8">
      <c r="D347" s="63"/>
      <c r="E347" s="72"/>
      <c r="F347" s="72"/>
      <c r="G347" s="73"/>
      <c r="H347" s="72"/>
    </row>
    <row r="348" spans="4:8">
      <c r="D348" s="63"/>
      <c r="E348" s="72"/>
      <c r="F348" s="72"/>
      <c r="G348" s="73"/>
      <c r="H348" s="72"/>
    </row>
    <row r="349" spans="4:8">
      <c r="D349" s="63"/>
      <c r="E349" s="72"/>
      <c r="F349" s="72"/>
      <c r="G349" s="73"/>
      <c r="H349" s="72"/>
    </row>
    <row r="350" spans="4:8">
      <c r="D350" s="63"/>
      <c r="E350" s="72"/>
      <c r="F350" s="72"/>
      <c r="G350" s="73"/>
      <c r="H350" s="72"/>
    </row>
    <row r="351" spans="4:8">
      <c r="D351" s="63"/>
      <c r="E351" s="72"/>
      <c r="F351" s="72"/>
      <c r="G351" s="73"/>
      <c r="H351" s="72"/>
    </row>
    <row r="352" spans="4:8">
      <c r="D352" s="63"/>
      <c r="E352" s="72"/>
      <c r="F352" s="72"/>
      <c r="G352" s="73"/>
      <c r="H352" s="72"/>
    </row>
    <row r="353" spans="4:8">
      <c r="D353" s="63"/>
      <c r="E353" s="72"/>
      <c r="F353" s="72"/>
      <c r="G353" s="73"/>
      <c r="H353" s="72"/>
    </row>
    <row r="354" spans="4:8">
      <c r="D354" s="63"/>
      <c r="E354" s="72"/>
      <c r="F354" s="72"/>
      <c r="G354" s="73"/>
      <c r="H354" s="72"/>
    </row>
    <row r="355" spans="4:8">
      <c r="D355" s="63"/>
      <c r="E355" s="72"/>
      <c r="F355" s="72"/>
      <c r="G355" s="73"/>
      <c r="H355" s="72"/>
    </row>
    <row r="356" spans="4:8">
      <c r="D356" s="63"/>
      <c r="E356" s="72"/>
      <c r="F356" s="72"/>
      <c r="G356" s="73"/>
      <c r="H356" s="72"/>
    </row>
    <row r="357" spans="4:8">
      <c r="D357" s="63"/>
      <c r="E357" s="72"/>
      <c r="F357" s="72"/>
      <c r="G357" s="73"/>
      <c r="H357" s="72"/>
    </row>
    <row r="358" spans="4:8">
      <c r="D358" s="63"/>
      <c r="E358" s="72"/>
      <c r="F358" s="72"/>
      <c r="G358" s="73"/>
      <c r="H358" s="72"/>
    </row>
    <row r="359" spans="4:8">
      <c r="D359" s="63"/>
      <c r="E359" s="72"/>
      <c r="F359" s="72"/>
      <c r="G359" s="73"/>
      <c r="H359" s="72"/>
    </row>
    <row r="360" spans="4:8">
      <c r="D360" s="63"/>
      <c r="E360" s="72"/>
      <c r="F360" s="72"/>
      <c r="G360" s="73"/>
      <c r="H360" s="72"/>
    </row>
    <row r="361" spans="4:8">
      <c r="D361" s="63"/>
      <c r="E361" s="72"/>
      <c r="F361" s="72"/>
      <c r="G361" s="73"/>
      <c r="H361" s="72"/>
    </row>
    <row r="362" spans="4:8">
      <c r="D362" s="63"/>
      <c r="E362" s="72"/>
      <c r="F362" s="72"/>
      <c r="G362" s="73"/>
      <c r="H362" s="72"/>
    </row>
    <row r="363" spans="4:8">
      <c r="D363" s="63"/>
      <c r="E363" s="72"/>
      <c r="F363" s="72"/>
      <c r="G363" s="73"/>
      <c r="H363" s="72"/>
    </row>
    <row r="364" spans="4:8">
      <c r="D364" s="63"/>
      <c r="E364" s="72"/>
      <c r="F364" s="72"/>
      <c r="G364" s="73"/>
      <c r="H364" s="72"/>
    </row>
    <row r="365" spans="4:8">
      <c r="D365" s="63"/>
      <c r="E365" s="72"/>
      <c r="F365" s="72"/>
      <c r="G365" s="73"/>
      <c r="H365" s="72"/>
    </row>
    <row r="366" spans="4:8">
      <c r="D366" s="63"/>
      <c r="E366" s="72"/>
      <c r="F366" s="72"/>
      <c r="G366" s="73"/>
      <c r="H366" s="72"/>
    </row>
    <row r="367" spans="4:8">
      <c r="D367" s="63"/>
      <c r="E367" s="72"/>
      <c r="F367" s="72"/>
      <c r="G367" s="73"/>
      <c r="H367" s="72"/>
    </row>
    <row r="368" spans="4:8">
      <c r="D368" s="63"/>
      <c r="E368" s="72"/>
      <c r="F368" s="72"/>
      <c r="G368" s="73"/>
      <c r="H368" s="72"/>
    </row>
    <row r="369" spans="4:8">
      <c r="D369" s="63"/>
      <c r="E369" s="72"/>
      <c r="F369" s="72"/>
      <c r="G369" s="73"/>
      <c r="H369" s="72"/>
    </row>
    <row r="370" spans="4:8">
      <c r="D370" s="63"/>
      <c r="E370" s="72"/>
      <c r="F370" s="72"/>
      <c r="G370" s="73"/>
      <c r="H370" s="72"/>
    </row>
    <row r="371" spans="4:8">
      <c r="D371" s="63"/>
      <c r="E371" s="72"/>
      <c r="F371" s="72"/>
      <c r="G371" s="73"/>
      <c r="H371" s="72"/>
    </row>
    <row r="372" spans="4:8">
      <c r="D372" s="63"/>
      <c r="E372" s="72"/>
      <c r="F372" s="72"/>
      <c r="G372" s="73"/>
      <c r="H372" s="72"/>
    </row>
    <row r="373" spans="4:8">
      <c r="D373" s="63"/>
      <c r="E373" s="72"/>
      <c r="F373" s="72"/>
      <c r="G373" s="73"/>
      <c r="H373" s="72"/>
    </row>
    <row r="374" spans="4:8">
      <c r="D374" s="63"/>
      <c r="E374" s="72"/>
      <c r="F374" s="72"/>
      <c r="G374" s="73"/>
      <c r="H374" s="72"/>
    </row>
    <row r="375" spans="4:8">
      <c r="D375" s="63"/>
      <c r="E375" s="72"/>
      <c r="F375" s="72"/>
      <c r="G375" s="73"/>
      <c r="H375" s="72"/>
    </row>
    <row r="376" spans="4:8">
      <c r="D376" s="63"/>
      <c r="E376" s="72"/>
      <c r="F376" s="72"/>
      <c r="G376" s="73"/>
      <c r="H376" s="72"/>
    </row>
    <row r="377" spans="4:8">
      <c r="D377" s="63"/>
      <c r="E377" s="72"/>
      <c r="F377" s="72"/>
      <c r="G377" s="73"/>
      <c r="H377" s="72"/>
    </row>
    <row r="378" spans="4:8">
      <c r="D378" s="63"/>
      <c r="E378" s="72"/>
      <c r="F378" s="72"/>
      <c r="G378" s="73"/>
      <c r="H378" s="72"/>
    </row>
    <row r="379" spans="4:8">
      <c r="D379" s="63"/>
      <c r="E379" s="72"/>
      <c r="F379" s="72"/>
      <c r="G379" s="73"/>
      <c r="H379" s="72"/>
    </row>
    <row r="380" spans="4:8">
      <c r="D380" s="63"/>
      <c r="E380" s="72"/>
      <c r="F380" s="72"/>
      <c r="G380" s="73"/>
      <c r="H380" s="72"/>
    </row>
    <row r="381" spans="4:8">
      <c r="D381" s="63"/>
      <c r="E381" s="72"/>
      <c r="F381" s="72"/>
      <c r="G381" s="73"/>
      <c r="H381" s="72"/>
    </row>
    <row r="382" spans="4:8">
      <c r="D382" s="63"/>
      <c r="E382" s="72"/>
      <c r="F382" s="72"/>
      <c r="G382" s="73"/>
      <c r="H382" s="72"/>
    </row>
    <row r="383" spans="4:8">
      <c r="D383" s="63"/>
      <c r="E383" s="72"/>
      <c r="F383" s="72"/>
      <c r="G383" s="73"/>
      <c r="H383" s="72"/>
    </row>
    <row r="384" spans="4:8">
      <c r="D384" s="63"/>
      <c r="E384" s="72"/>
      <c r="F384" s="72"/>
      <c r="G384" s="73"/>
      <c r="H384" s="72"/>
    </row>
    <row r="385" spans="4:8">
      <c r="D385" s="63"/>
      <c r="E385" s="72"/>
      <c r="F385" s="72"/>
      <c r="G385" s="73"/>
      <c r="H385" s="72"/>
    </row>
    <row r="386" spans="4:8">
      <c r="D386" s="63"/>
      <c r="E386" s="72"/>
      <c r="F386" s="72"/>
      <c r="G386" s="73"/>
      <c r="H386" s="72"/>
    </row>
    <row r="387" spans="4:8">
      <c r="D387" s="63"/>
      <c r="E387" s="72"/>
      <c r="F387" s="72"/>
      <c r="G387" s="73"/>
      <c r="H387" s="72"/>
    </row>
    <row r="388" spans="4:8">
      <c r="D388" s="63"/>
      <c r="E388" s="72"/>
      <c r="F388" s="72"/>
      <c r="G388" s="73"/>
      <c r="H388" s="72"/>
    </row>
    <row r="389" spans="4:8">
      <c r="D389" s="63"/>
      <c r="E389" s="72"/>
      <c r="F389" s="72"/>
      <c r="G389" s="73"/>
      <c r="H389" s="72"/>
    </row>
    <row r="390" spans="4:8">
      <c r="D390" s="63"/>
      <c r="E390" s="72"/>
      <c r="F390" s="72"/>
      <c r="G390" s="73"/>
      <c r="H390" s="72"/>
    </row>
    <row r="391" spans="4:8">
      <c r="D391" s="63"/>
      <c r="E391" s="72"/>
      <c r="F391" s="72"/>
      <c r="G391" s="73"/>
      <c r="H391" s="72"/>
    </row>
    <row r="392" spans="4:8">
      <c r="D392" s="63"/>
      <c r="E392" s="72"/>
      <c r="F392" s="72"/>
      <c r="G392" s="73"/>
      <c r="H392" s="72"/>
    </row>
    <row r="393" spans="4:8">
      <c r="D393" s="63"/>
      <c r="E393" s="72"/>
      <c r="F393" s="72"/>
      <c r="G393" s="73"/>
      <c r="H393" s="72"/>
    </row>
    <row r="394" spans="4:8">
      <c r="D394" s="63"/>
      <c r="E394" s="72"/>
      <c r="F394" s="72"/>
      <c r="G394" s="73"/>
      <c r="H394" s="72"/>
    </row>
    <row r="395" spans="4:8">
      <c r="D395" s="63"/>
      <c r="E395" s="72"/>
      <c r="F395" s="72"/>
      <c r="G395" s="73"/>
      <c r="H395" s="72"/>
    </row>
    <row r="396" spans="4:8">
      <c r="D396" s="63"/>
      <c r="E396" s="72"/>
      <c r="F396" s="72"/>
      <c r="G396" s="73"/>
      <c r="H396" s="72"/>
    </row>
    <row r="397" spans="4:8">
      <c r="D397" s="63"/>
      <c r="E397" s="72"/>
      <c r="F397" s="72"/>
      <c r="G397" s="73"/>
      <c r="H397" s="72"/>
    </row>
    <row r="398" spans="4:8">
      <c r="D398" s="63"/>
      <c r="E398" s="72"/>
      <c r="F398" s="72"/>
      <c r="G398" s="73"/>
      <c r="H398" s="72"/>
    </row>
    <row r="399" spans="4:8">
      <c r="D399" s="63"/>
      <c r="E399" s="72"/>
      <c r="F399" s="72"/>
      <c r="G399" s="73"/>
      <c r="H399" s="72"/>
    </row>
    <row r="400" spans="4:8">
      <c r="D400" s="63"/>
      <c r="E400" s="72"/>
      <c r="F400" s="72"/>
      <c r="G400" s="73"/>
      <c r="H400" s="72"/>
    </row>
    <row r="401" spans="4:8">
      <c r="D401" s="63"/>
      <c r="E401" s="72"/>
      <c r="F401" s="72"/>
      <c r="G401" s="73"/>
      <c r="H401" s="72"/>
    </row>
    <row r="402" spans="4:8">
      <c r="D402" s="63"/>
      <c r="E402" s="72"/>
      <c r="F402" s="72"/>
      <c r="G402" s="73"/>
      <c r="H402" s="72"/>
    </row>
    <row r="403" spans="4:8">
      <c r="D403" s="63"/>
      <c r="E403" s="72"/>
      <c r="F403" s="72"/>
      <c r="G403" s="73"/>
      <c r="H403" s="72"/>
    </row>
    <row r="404" spans="4:8">
      <c r="D404" s="63"/>
      <c r="E404" s="72"/>
      <c r="F404" s="72"/>
      <c r="G404" s="73"/>
      <c r="H404" s="72"/>
    </row>
    <row r="405" spans="4:8">
      <c r="D405" s="63"/>
      <c r="E405" s="72"/>
      <c r="F405" s="72"/>
      <c r="G405" s="73"/>
      <c r="H405" s="72"/>
    </row>
    <row r="406" spans="4:8">
      <c r="D406" s="63"/>
      <c r="E406" s="72"/>
      <c r="F406" s="72"/>
      <c r="G406" s="73"/>
      <c r="H406" s="72"/>
    </row>
    <row r="407" spans="4:8">
      <c r="D407" s="63"/>
      <c r="E407" s="72"/>
      <c r="F407" s="72"/>
      <c r="G407" s="73"/>
      <c r="H407" s="72"/>
    </row>
    <row r="408" spans="4:8">
      <c r="D408" s="63"/>
      <c r="E408" s="72"/>
      <c r="F408" s="72"/>
      <c r="G408" s="73"/>
      <c r="H408" s="72"/>
    </row>
    <row r="409" spans="4:8">
      <c r="D409" s="63"/>
      <c r="E409" s="72"/>
      <c r="F409" s="72"/>
      <c r="G409" s="73"/>
      <c r="H409" s="72"/>
    </row>
    <row r="410" spans="4:8">
      <c r="D410" s="63"/>
      <c r="E410" s="72"/>
      <c r="F410" s="72"/>
      <c r="G410" s="73"/>
      <c r="H410" s="72"/>
    </row>
    <row r="411" spans="4:8">
      <c r="D411" s="63"/>
      <c r="E411" s="72"/>
      <c r="F411" s="72"/>
      <c r="G411" s="73"/>
      <c r="H411" s="72"/>
    </row>
    <row r="412" spans="4:8">
      <c r="D412" s="63"/>
      <c r="E412" s="72"/>
      <c r="F412" s="72"/>
      <c r="G412" s="73"/>
      <c r="H412" s="72"/>
    </row>
    <row r="413" spans="4:8">
      <c r="D413" s="63"/>
      <c r="E413" s="72"/>
      <c r="F413" s="72"/>
      <c r="G413" s="73"/>
      <c r="H413" s="72"/>
    </row>
    <row r="414" spans="4:8">
      <c r="D414" s="63"/>
      <c r="E414" s="72"/>
      <c r="F414" s="72"/>
      <c r="G414" s="73"/>
      <c r="H414" s="72"/>
    </row>
    <row r="415" spans="4:8">
      <c r="D415" s="63"/>
      <c r="E415" s="72"/>
      <c r="F415" s="72"/>
      <c r="G415" s="73"/>
      <c r="H415" s="72"/>
    </row>
    <row r="416" spans="4:8">
      <c r="D416" s="63"/>
      <c r="E416" s="72"/>
      <c r="F416" s="72"/>
      <c r="G416" s="73"/>
      <c r="H416" s="72"/>
    </row>
    <row r="417" spans="4:8">
      <c r="D417" s="63"/>
      <c r="E417" s="72"/>
      <c r="F417" s="72"/>
      <c r="G417" s="73"/>
      <c r="H417" s="72"/>
    </row>
    <row r="418" spans="4:8">
      <c r="D418" s="63"/>
      <c r="E418" s="72"/>
      <c r="F418" s="72"/>
      <c r="G418" s="73"/>
      <c r="H418" s="72"/>
    </row>
    <row r="419" spans="4:8">
      <c r="D419" s="63"/>
      <c r="E419" s="72"/>
      <c r="F419" s="72"/>
      <c r="G419" s="73"/>
      <c r="H419" s="72"/>
    </row>
    <row r="420" spans="4:8">
      <c r="D420" s="63"/>
      <c r="E420" s="72"/>
      <c r="F420" s="72"/>
      <c r="G420" s="73"/>
      <c r="H420" s="72"/>
    </row>
    <row r="421" spans="4:8">
      <c r="D421" s="63"/>
      <c r="E421" s="72"/>
      <c r="F421" s="72"/>
      <c r="G421" s="73"/>
      <c r="H421" s="72"/>
    </row>
    <row r="422" spans="4:8">
      <c r="D422" s="63"/>
      <c r="E422" s="72"/>
      <c r="F422" s="72"/>
      <c r="G422" s="73"/>
      <c r="H422" s="72"/>
    </row>
    <row r="423" spans="4:8">
      <c r="D423" s="63"/>
      <c r="E423" s="72"/>
      <c r="F423" s="72"/>
      <c r="G423" s="73"/>
      <c r="H423" s="72"/>
    </row>
    <row r="424" spans="4:8">
      <c r="D424" s="63"/>
      <c r="E424" s="72"/>
      <c r="F424" s="72"/>
      <c r="G424" s="73"/>
      <c r="H424" s="72"/>
    </row>
    <row r="425" spans="4:8">
      <c r="D425" s="63"/>
      <c r="E425" s="72"/>
      <c r="F425" s="72"/>
      <c r="G425" s="73"/>
      <c r="H425" s="72"/>
    </row>
    <row r="426" spans="4:8">
      <c r="D426" s="63"/>
      <c r="E426" s="72"/>
      <c r="F426" s="72"/>
      <c r="G426" s="73"/>
      <c r="H426" s="72"/>
    </row>
    <row r="427" spans="4:8">
      <c r="D427" s="63"/>
      <c r="E427" s="72"/>
      <c r="F427" s="72"/>
      <c r="G427" s="73"/>
      <c r="H427" s="72"/>
    </row>
    <row r="428" spans="4:8">
      <c r="D428" s="63"/>
      <c r="E428" s="72"/>
      <c r="F428" s="72"/>
      <c r="G428" s="73"/>
      <c r="H428" s="72"/>
    </row>
    <row r="429" spans="4:8">
      <c r="D429" s="63"/>
      <c r="E429" s="72"/>
      <c r="F429" s="72"/>
      <c r="G429" s="73"/>
      <c r="H429" s="72"/>
    </row>
    <row r="430" spans="4:8">
      <c r="D430" s="63"/>
      <c r="E430" s="72"/>
      <c r="F430" s="72"/>
      <c r="G430" s="73"/>
      <c r="H430" s="72"/>
    </row>
    <row r="431" spans="4:8">
      <c r="D431" s="63"/>
      <c r="E431" s="72"/>
      <c r="F431" s="72"/>
      <c r="G431" s="73"/>
      <c r="H431" s="72"/>
    </row>
    <row r="432" spans="4:8">
      <c r="D432" s="63"/>
      <c r="E432" s="72"/>
      <c r="F432" s="72"/>
      <c r="G432" s="73"/>
      <c r="H432" s="72"/>
    </row>
    <row r="433" spans="4:8">
      <c r="D433" s="63"/>
      <c r="E433" s="72"/>
      <c r="F433" s="72"/>
      <c r="G433" s="73"/>
      <c r="H433" s="72"/>
    </row>
    <row r="434" spans="4:8">
      <c r="D434" s="63"/>
      <c r="E434" s="72"/>
      <c r="F434" s="72"/>
      <c r="G434" s="73"/>
      <c r="H434" s="72"/>
    </row>
    <row r="435" spans="4:8">
      <c r="D435" s="63"/>
      <c r="E435" s="72"/>
      <c r="F435" s="72"/>
      <c r="G435" s="73"/>
      <c r="H435" s="72"/>
    </row>
    <row r="436" spans="4:8">
      <c r="D436" s="63"/>
      <c r="E436" s="72"/>
      <c r="F436" s="72"/>
      <c r="G436" s="73"/>
      <c r="H436" s="72"/>
    </row>
    <row r="437" spans="4:8">
      <c r="D437" s="63"/>
      <c r="E437" s="72"/>
      <c r="F437" s="72"/>
      <c r="G437" s="73"/>
      <c r="H437" s="72"/>
    </row>
    <row r="438" spans="4:8">
      <c r="D438" s="63"/>
      <c r="E438" s="72"/>
      <c r="F438" s="72"/>
      <c r="G438" s="73"/>
      <c r="H438" s="72"/>
    </row>
    <row r="439" spans="4:8">
      <c r="D439" s="63"/>
      <c r="E439" s="72"/>
      <c r="F439" s="72"/>
      <c r="G439" s="73"/>
      <c r="H439" s="72"/>
    </row>
    <row r="440" spans="4:8">
      <c r="D440" s="63"/>
      <c r="E440" s="72"/>
      <c r="F440" s="72"/>
      <c r="G440" s="73"/>
      <c r="H440" s="72"/>
    </row>
    <row r="441" spans="4:8">
      <c r="D441" s="63"/>
      <c r="E441" s="72"/>
      <c r="F441" s="72"/>
      <c r="G441" s="73"/>
      <c r="H441" s="72"/>
    </row>
    <row r="442" spans="4:8">
      <c r="D442" s="63"/>
      <c r="E442" s="72"/>
      <c r="F442" s="72"/>
      <c r="G442" s="73"/>
      <c r="H442" s="72"/>
    </row>
    <row r="443" spans="4:8">
      <c r="D443" s="63"/>
      <c r="E443" s="72"/>
      <c r="F443" s="72"/>
      <c r="G443" s="73"/>
      <c r="H443" s="72"/>
    </row>
    <row r="444" spans="4:8">
      <c r="D444" s="63"/>
      <c r="E444" s="72"/>
      <c r="F444" s="72"/>
      <c r="G444" s="73"/>
      <c r="H444" s="72"/>
    </row>
    <row r="445" spans="4:8">
      <c r="D445" s="63"/>
      <c r="E445" s="72"/>
      <c r="F445" s="72"/>
      <c r="G445" s="73"/>
      <c r="H445" s="72"/>
    </row>
    <row r="446" spans="4:8">
      <c r="D446" s="63"/>
      <c r="E446" s="72"/>
      <c r="F446" s="72"/>
      <c r="G446" s="73"/>
      <c r="H446" s="72"/>
    </row>
    <row r="447" spans="4:8">
      <c r="D447" s="63"/>
      <c r="E447" s="72"/>
      <c r="F447" s="72"/>
      <c r="G447" s="73"/>
      <c r="H447" s="72"/>
    </row>
    <row r="448" spans="4:8">
      <c r="D448" s="63"/>
      <c r="E448" s="72"/>
      <c r="F448" s="72"/>
      <c r="G448" s="73"/>
      <c r="H448" s="72"/>
    </row>
    <row r="449" spans="4:8">
      <c r="D449" s="63"/>
      <c r="E449" s="72"/>
      <c r="F449" s="72"/>
      <c r="G449" s="73"/>
      <c r="H449" s="72"/>
    </row>
    <row r="450" spans="4:8">
      <c r="D450" s="63"/>
      <c r="E450" s="72"/>
      <c r="F450" s="72"/>
      <c r="G450" s="73"/>
      <c r="H450" s="72"/>
    </row>
    <row r="451" spans="4:8">
      <c r="D451" s="63"/>
      <c r="E451" s="72"/>
      <c r="F451" s="72"/>
      <c r="G451" s="73"/>
      <c r="H451" s="72"/>
    </row>
    <row r="452" spans="4:8">
      <c r="D452" s="63"/>
      <c r="E452" s="72"/>
      <c r="F452" s="72"/>
      <c r="G452" s="73"/>
      <c r="H452" s="72"/>
    </row>
    <row r="453" spans="4:8">
      <c r="D453" s="63"/>
      <c r="E453" s="72"/>
      <c r="F453" s="72"/>
      <c r="G453" s="73"/>
      <c r="H453" s="72"/>
    </row>
    <row r="454" spans="4:8">
      <c r="D454" s="63"/>
      <c r="E454" s="72"/>
      <c r="F454" s="72"/>
      <c r="G454" s="73"/>
      <c r="H454" s="72"/>
    </row>
    <row r="455" spans="4:8">
      <c r="D455" s="63"/>
      <c r="E455" s="72"/>
      <c r="F455" s="72"/>
      <c r="G455" s="73"/>
      <c r="H455" s="72"/>
    </row>
    <row r="456" spans="4:8">
      <c r="D456" s="63"/>
      <c r="E456" s="72"/>
      <c r="F456" s="72"/>
      <c r="G456" s="73"/>
      <c r="H456" s="72"/>
    </row>
    <row r="457" spans="4:8">
      <c r="D457" s="63"/>
      <c r="E457" s="72"/>
      <c r="F457" s="72"/>
      <c r="G457" s="73"/>
      <c r="H457" s="72"/>
    </row>
    <row r="458" spans="4:8">
      <c r="D458" s="63"/>
      <c r="E458" s="72"/>
      <c r="F458" s="72"/>
      <c r="G458" s="73"/>
      <c r="H458" s="72"/>
    </row>
    <row r="459" spans="4:8">
      <c r="D459" s="63"/>
      <c r="E459" s="72"/>
      <c r="F459" s="72"/>
      <c r="G459" s="73"/>
      <c r="H459" s="72"/>
    </row>
    <row r="460" spans="4:8">
      <c r="D460" s="63"/>
      <c r="E460" s="72"/>
      <c r="F460" s="72"/>
      <c r="G460" s="73"/>
      <c r="H460" s="72"/>
    </row>
    <row r="461" spans="4:8">
      <c r="D461" s="63"/>
      <c r="E461" s="72"/>
      <c r="F461" s="72"/>
      <c r="G461" s="73"/>
      <c r="H461" s="72"/>
    </row>
    <row r="462" spans="4:8">
      <c r="D462" s="63"/>
      <c r="E462" s="72"/>
      <c r="F462" s="72"/>
      <c r="G462" s="73"/>
      <c r="H462" s="72"/>
    </row>
    <row r="463" spans="4:8">
      <c r="D463" s="63"/>
      <c r="E463" s="72"/>
      <c r="F463" s="72"/>
      <c r="G463" s="73"/>
      <c r="H463" s="72"/>
    </row>
    <row r="464" spans="4:8">
      <c r="D464" s="63"/>
      <c r="E464" s="72"/>
      <c r="F464" s="72"/>
      <c r="G464" s="73"/>
      <c r="H464" s="72"/>
    </row>
    <row r="465" spans="4:8">
      <c r="D465" s="63"/>
      <c r="E465" s="72"/>
      <c r="F465" s="72"/>
      <c r="G465" s="73"/>
      <c r="H465" s="72"/>
    </row>
    <row r="466" spans="4:8">
      <c r="D466" s="63"/>
      <c r="E466" s="72"/>
      <c r="F466" s="72"/>
      <c r="G466" s="73"/>
      <c r="H466" s="72"/>
    </row>
    <row r="467" spans="4:8">
      <c r="D467" s="63"/>
      <c r="E467" s="72"/>
      <c r="F467" s="72"/>
      <c r="G467" s="73"/>
      <c r="H467" s="72"/>
    </row>
    <row r="468" spans="4:8">
      <c r="D468" s="63"/>
      <c r="E468" s="72"/>
      <c r="F468" s="72"/>
      <c r="G468" s="73"/>
      <c r="H468" s="72"/>
    </row>
    <row r="469" spans="4:8">
      <c r="D469" s="63"/>
      <c r="E469" s="72"/>
      <c r="F469" s="72"/>
      <c r="G469" s="73"/>
      <c r="H469" s="72"/>
    </row>
    <row r="470" spans="4:8">
      <c r="D470" s="63"/>
      <c r="E470" s="72"/>
      <c r="F470" s="72"/>
      <c r="G470" s="73"/>
      <c r="H470" s="72"/>
    </row>
    <row r="471" spans="4:8">
      <c r="D471" s="63"/>
      <c r="E471" s="72"/>
      <c r="F471" s="72"/>
      <c r="G471" s="73"/>
      <c r="H471" s="72"/>
    </row>
    <row r="472" spans="4:8">
      <c r="D472" s="63"/>
      <c r="E472" s="72"/>
      <c r="F472" s="72"/>
      <c r="G472" s="73"/>
      <c r="H472" s="72"/>
    </row>
    <row r="473" spans="4:8">
      <c r="D473" s="63"/>
      <c r="E473" s="72"/>
      <c r="F473" s="72"/>
      <c r="G473" s="73"/>
      <c r="H473" s="72"/>
    </row>
    <row r="474" spans="4:8">
      <c r="D474" s="63"/>
      <c r="E474" s="72"/>
      <c r="F474" s="72"/>
      <c r="G474" s="73"/>
      <c r="H474" s="72"/>
    </row>
    <row r="475" spans="4:8">
      <c r="D475" s="63"/>
      <c r="E475" s="72"/>
      <c r="F475" s="72"/>
      <c r="G475" s="73"/>
      <c r="H475" s="72"/>
    </row>
    <row r="476" spans="4:8">
      <c r="D476" s="63"/>
      <c r="E476" s="72"/>
      <c r="F476" s="72"/>
      <c r="G476" s="73"/>
      <c r="H476" s="72"/>
    </row>
    <row r="477" spans="4:8">
      <c r="D477" s="63"/>
      <c r="E477" s="72"/>
      <c r="F477" s="72"/>
      <c r="G477" s="73"/>
      <c r="H477" s="72"/>
    </row>
    <row r="478" spans="4:8">
      <c r="D478" s="63"/>
      <c r="E478" s="72"/>
      <c r="F478" s="72"/>
      <c r="G478" s="73"/>
      <c r="H478" s="72"/>
    </row>
    <row r="479" spans="4:8">
      <c r="D479" s="63"/>
      <c r="E479" s="72"/>
      <c r="F479" s="72"/>
      <c r="G479" s="73"/>
      <c r="H479" s="72"/>
    </row>
    <row r="480" spans="4:8">
      <c r="D480" s="63"/>
      <c r="E480" s="72"/>
      <c r="F480" s="72"/>
      <c r="G480" s="73"/>
      <c r="H480" s="72"/>
    </row>
    <row r="481" spans="4:8">
      <c r="D481" s="63"/>
      <c r="E481" s="72"/>
      <c r="F481" s="72"/>
      <c r="G481" s="73"/>
      <c r="H481" s="72"/>
    </row>
    <row r="482" spans="4:8">
      <c r="D482" s="63"/>
      <c r="E482" s="72"/>
      <c r="F482" s="72"/>
      <c r="G482" s="73"/>
      <c r="H482" s="72"/>
    </row>
    <row r="483" spans="4:8">
      <c r="D483" s="63"/>
      <c r="E483" s="72"/>
      <c r="F483" s="72"/>
      <c r="G483" s="73"/>
      <c r="H483" s="72"/>
    </row>
    <row r="484" spans="4:8">
      <c r="D484" s="63"/>
      <c r="E484" s="72"/>
      <c r="F484" s="72"/>
      <c r="G484" s="73"/>
      <c r="H484" s="72"/>
    </row>
    <row r="485" spans="4:8">
      <c r="D485" s="63"/>
      <c r="E485" s="72"/>
      <c r="F485" s="72"/>
      <c r="G485" s="73"/>
      <c r="H485" s="72"/>
    </row>
    <row r="486" spans="4:8">
      <c r="D486" s="63"/>
      <c r="E486" s="72"/>
      <c r="F486" s="72"/>
      <c r="G486" s="73"/>
      <c r="H486" s="72"/>
    </row>
    <row r="487" spans="4:8">
      <c r="D487" s="63"/>
      <c r="E487" s="72"/>
      <c r="F487" s="72"/>
      <c r="G487" s="73"/>
      <c r="H487" s="72"/>
    </row>
    <row r="488" spans="4:8">
      <c r="D488" s="63"/>
      <c r="E488" s="72"/>
      <c r="F488" s="72"/>
      <c r="G488" s="73"/>
      <c r="H488" s="72"/>
    </row>
    <row r="489" spans="4:8">
      <c r="D489" s="63"/>
      <c r="E489" s="72"/>
      <c r="F489" s="72"/>
      <c r="G489" s="73"/>
      <c r="H489" s="72"/>
    </row>
    <row r="490" spans="4:8">
      <c r="D490" s="63"/>
      <c r="E490" s="72"/>
      <c r="F490" s="72"/>
      <c r="G490" s="73"/>
      <c r="H490" s="72"/>
    </row>
    <row r="491" spans="4:8">
      <c r="D491" s="63"/>
      <c r="E491" s="72"/>
      <c r="F491" s="72"/>
      <c r="G491" s="73"/>
      <c r="H491" s="72"/>
    </row>
    <row r="492" spans="4:8">
      <c r="D492" s="63"/>
      <c r="E492" s="72"/>
      <c r="F492" s="72"/>
      <c r="G492" s="73"/>
      <c r="H492" s="72"/>
    </row>
    <row r="493" spans="4:8">
      <c r="D493" s="63"/>
      <c r="E493" s="72"/>
      <c r="F493" s="72"/>
      <c r="G493" s="73"/>
      <c r="H493" s="72"/>
    </row>
    <row r="494" spans="4:8">
      <c r="D494" s="63"/>
      <c r="E494" s="72"/>
      <c r="F494" s="72"/>
      <c r="G494" s="73"/>
      <c r="H494" s="72"/>
    </row>
    <row r="495" spans="4:8">
      <c r="D495" s="63"/>
      <c r="E495" s="72"/>
      <c r="F495" s="72"/>
      <c r="G495" s="73"/>
      <c r="H495" s="72"/>
    </row>
    <row r="496" spans="4:8">
      <c r="D496" s="63"/>
      <c r="E496" s="72"/>
      <c r="F496" s="72"/>
      <c r="G496" s="73"/>
      <c r="H496" s="72"/>
    </row>
    <row r="497" spans="4:8">
      <c r="D497" s="63"/>
      <c r="E497" s="72"/>
      <c r="F497" s="72"/>
      <c r="G497" s="73"/>
      <c r="H497" s="72"/>
    </row>
    <row r="498" spans="4:8">
      <c r="D498" s="63"/>
      <c r="E498" s="72"/>
      <c r="F498" s="72"/>
      <c r="G498" s="73"/>
      <c r="H498" s="72"/>
    </row>
    <row r="499" spans="4:8">
      <c r="D499" s="63"/>
      <c r="E499" s="72"/>
      <c r="F499" s="72"/>
      <c r="G499" s="73"/>
      <c r="H499" s="72"/>
    </row>
    <row r="500" spans="4:8">
      <c r="D500" s="63"/>
      <c r="E500" s="72"/>
      <c r="F500" s="72"/>
      <c r="G500" s="73"/>
      <c r="H500" s="72"/>
    </row>
    <row r="501" spans="4:8">
      <c r="D501" s="63"/>
      <c r="E501" s="72"/>
      <c r="F501" s="72"/>
      <c r="G501" s="73"/>
      <c r="H501" s="72"/>
    </row>
    <row r="502" spans="4:8">
      <c r="D502" s="63"/>
      <c r="E502" s="72"/>
      <c r="F502" s="72"/>
      <c r="G502" s="73"/>
      <c r="H502" s="72"/>
    </row>
    <row r="503" spans="4:8">
      <c r="D503" s="63"/>
      <c r="E503" s="72"/>
      <c r="F503" s="72"/>
      <c r="G503" s="73"/>
      <c r="H503" s="72"/>
    </row>
    <row r="504" spans="4:8">
      <c r="D504" s="63"/>
      <c r="E504" s="72"/>
      <c r="F504" s="72"/>
      <c r="G504" s="73"/>
      <c r="H504" s="72"/>
    </row>
    <row r="505" spans="4:8">
      <c r="D505" s="63"/>
      <c r="E505" s="72"/>
      <c r="F505" s="72"/>
      <c r="G505" s="73"/>
      <c r="H505" s="72"/>
    </row>
    <row r="506" spans="4:8">
      <c r="D506" s="63"/>
      <c r="E506" s="72"/>
      <c r="F506" s="72"/>
      <c r="G506" s="73"/>
      <c r="H506" s="72"/>
    </row>
    <row r="507" spans="4:8">
      <c r="D507" s="63"/>
      <c r="E507" s="72"/>
      <c r="F507" s="72"/>
      <c r="G507" s="73"/>
      <c r="H507" s="72"/>
    </row>
    <row r="508" spans="4:8">
      <c r="D508" s="63"/>
      <c r="E508" s="72"/>
      <c r="F508" s="72"/>
      <c r="G508" s="73"/>
      <c r="H508" s="72"/>
    </row>
    <row r="509" spans="4:8">
      <c r="D509" s="63"/>
      <c r="E509" s="72"/>
      <c r="F509" s="72"/>
      <c r="G509" s="73"/>
      <c r="H509" s="72"/>
    </row>
    <row r="510" spans="4:8">
      <c r="D510" s="63"/>
      <c r="E510" s="72"/>
      <c r="F510" s="72"/>
      <c r="G510" s="73"/>
      <c r="H510" s="72"/>
    </row>
    <row r="511" spans="4:8">
      <c r="D511" s="63"/>
      <c r="E511" s="72"/>
      <c r="F511" s="72"/>
      <c r="G511" s="73"/>
      <c r="H511" s="72"/>
    </row>
    <row r="512" spans="4:8">
      <c r="D512" s="63"/>
      <c r="E512" s="72"/>
      <c r="F512" s="72"/>
      <c r="G512" s="73"/>
      <c r="H512" s="72"/>
    </row>
    <row r="513" spans="4:8">
      <c r="D513" s="63"/>
      <c r="E513" s="72"/>
      <c r="F513" s="72"/>
      <c r="G513" s="73"/>
      <c r="H513" s="72"/>
    </row>
    <row r="514" spans="4:8">
      <c r="D514" s="63"/>
      <c r="E514" s="72"/>
      <c r="F514" s="72"/>
      <c r="G514" s="73"/>
      <c r="H514" s="72"/>
    </row>
    <row r="515" spans="4:8">
      <c r="D515" s="63"/>
      <c r="E515" s="72"/>
      <c r="F515" s="72"/>
      <c r="G515" s="73"/>
      <c r="H515" s="72"/>
    </row>
    <row r="516" spans="4:8">
      <c r="D516" s="63"/>
      <c r="E516" s="72"/>
      <c r="F516" s="72"/>
      <c r="G516" s="73"/>
      <c r="H516" s="72"/>
    </row>
    <row r="517" spans="4:8">
      <c r="D517" s="63"/>
      <c r="E517" s="72"/>
      <c r="F517" s="72"/>
      <c r="G517" s="73"/>
      <c r="H517" s="72"/>
    </row>
    <row r="518" spans="4:8">
      <c r="D518" s="63"/>
      <c r="E518" s="72"/>
      <c r="F518" s="72"/>
      <c r="G518" s="73"/>
      <c r="H518" s="72"/>
    </row>
    <row r="519" spans="4:8">
      <c r="D519" s="63"/>
      <c r="E519" s="72"/>
      <c r="F519" s="72"/>
      <c r="G519" s="73"/>
      <c r="H519" s="72"/>
    </row>
    <row r="520" spans="4:8">
      <c r="D520" s="63"/>
      <c r="E520" s="72"/>
      <c r="F520" s="72"/>
      <c r="G520" s="73"/>
      <c r="H520" s="72"/>
    </row>
    <row r="521" spans="4:8">
      <c r="D521" s="63"/>
      <c r="E521" s="72"/>
      <c r="F521" s="72"/>
      <c r="G521" s="73"/>
      <c r="H521" s="72"/>
    </row>
    <row r="522" spans="4:8">
      <c r="D522" s="63"/>
      <c r="E522" s="72"/>
      <c r="F522" s="72"/>
      <c r="G522" s="73"/>
      <c r="H522" s="72"/>
    </row>
    <row r="523" spans="4:8">
      <c r="D523" s="63"/>
      <c r="E523" s="72"/>
      <c r="F523" s="72"/>
      <c r="G523" s="73"/>
      <c r="H523" s="72"/>
    </row>
    <row r="524" spans="4:8">
      <c r="D524" s="63"/>
      <c r="E524" s="72"/>
      <c r="F524" s="72"/>
      <c r="G524" s="73"/>
      <c r="H524" s="72"/>
    </row>
    <row r="525" spans="4:8">
      <c r="D525" s="63"/>
      <c r="E525" s="72"/>
      <c r="F525" s="72"/>
      <c r="G525" s="73"/>
      <c r="H525" s="72"/>
    </row>
    <row r="526" spans="4:8">
      <c r="D526" s="63"/>
      <c r="E526" s="72"/>
      <c r="F526" s="72"/>
      <c r="G526" s="73"/>
      <c r="H526" s="72"/>
    </row>
    <row r="527" spans="4:8">
      <c r="D527" s="63"/>
      <c r="E527" s="72"/>
      <c r="F527" s="72"/>
      <c r="G527" s="73"/>
      <c r="H527" s="72"/>
    </row>
    <row r="528" spans="4:8">
      <c r="D528" s="63"/>
      <c r="E528" s="72"/>
      <c r="F528" s="72"/>
      <c r="G528" s="73"/>
      <c r="H528" s="72"/>
    </row>
    <row r="529" spans="4:8">
      <c r="D529" s="63"/>
      <c r="E529" s="72"/>
      <c r="F529" s="72"/>
      <c r="G529" s="73"/>
      <c r="H529" s="72"/>
    </row>
    <row r="530" spans="4:8">
      <c r="D530" s="63"/>
      <c r="E530" s="72"/>
      <c r="F530" s="72"/>
      <c r="G530" s="73"/>
      <c r="H530" s="72"/>
    </row>
    <row r="531" spans="4:8">
      <c r="D531" s="63"/>
      <c r="E531" s="72"/>
      <c r="F531" s="72"/>
      <c r="G531" s="73"/>
      <c r="H531" s="72"/>
    </row>
    <row r="532" spans="4:8">
      <c r="D532" s="63"/>
      <c r="E532" s="72"/>
      <c r="F532" s="72"/>
      <c r="G532" s="73"/>
      <c r="H532" s="72"/>
    </row>
    <row r="533" spans="4:8">
      <c r="D533" s="63"/>
      <c r="E533" s="72"/>
      <c r="F533" s="72"/>
      <c r="G533" s="73"/>
      <c r="H533" s="72"/>
    </row>
    <row r="534" spans="4:8">
      <c r="D534" s="63"/>
      <c r="E534" s="72"/>
      <c r="F534" s="72"/>
      <c r="G534" s="73"/>
      <c r="H534" s="72"/>
    </row>
    <row r="535" spans="4:8">
      <c r="D535" s="63"/>
      <c r="E535" s="72"/>
      <c r="F535" s="72"/>
      <c r="G535" s="73"/>
      <c r="H535" s="72"/>
    </row>
    <row r="536" spans="4:8">
      <c r="D536" s="63"/>
      <c r="E536" s="72"/>
      <c r="F536" s="72"/>
      <c r="G536" s="73"/>
      <c r="H536" s="72"/>
    </row>
    <row r="537" spans="4:8">
      <c r="D537" s="63"/>
      <c r="E537" s="72"/>
      <c r="F537" s="72"/>
      <c r="G537" s="73"/>
      <c r="H537" s="72"/>
    </row>
    <row r="538" spans="4:8">
      <c r="D538" s="63"/>
      <c r="E538" s="72"/>
      <c r="F538" s="72"/>
      <c r="G538" s="73"/>
      <c r="H538" s="72"/>
    </row>
    <row r="539" spans="4:8">
      <c r="D539" s="63"/>
      <c r="E539" s="72"/>
      <c r="F539" s="72"/>
      <c r="G539" s="73"/>
      <c r="H539" s="72"/>
    </row>
    <row r="540" spans="4:8">
      <c r="D540" s="63"/>
      <c r="E540" s="72"/>
      <c r="F540" s="72"/>
      <c r="G540" s="73"/>
      <c r="H540" s="72"/>
    </row>
    <row r="541" spans="4:8">
      <c r="D541" s="63"/>
      <c r="E541" s="72"/>
      <c r="F541" s="72"/>
      <c r="G541" s="73"/>
      <c r="H541" s="72"/>
    </row>
    <row r="542" spans="4:8">
      <c r="D542" s="63"/>
      <c r="E542" s="72"/>
      <c r="F542" s="72"/>
      <c r="G542" s="73"/>
      <c r="H542" s="72"/>
    </row>
    <row r="543" spans="4:8">
      <c r="D543" s="63"/>
      <c r="E543" s="72"/>
      <c r="F543" s="72"/>
      <c r="G543" s="73"/>
      <c r="H543" s="72"/>
    </row>
    <row r="544" spans="4:8">
      <c r="D544" s="63"/>
      <c r="E544" s="72"/>
      <c r="F544" s="72"/>
      <c r="G544" s="73"/>
      <c r="H544" s="72"/>
    </row>
    <row r="545" spans="4:8">
      <c r="D545" s="63"/>
      <c r="E545" s="72"/>
      <c r="F545" s="72"/>
      <c r="G545" s="73"/>
      <c r="H545" s="72"/>
    </row>
    <row r="546" spans="4:8">
      <c r="D546" s="63"/>
      <c r="E546" s="72"/>
      <c r="F546" s="72"/>
      <c r="G546" s="73"/>
      <c r="H546" s="72"/>
    </row>
    <row r="547" spans="4:8">
      <c r="D547" s="63"/>
      <c r="E547" s="72"/>
      <c r="F547" s="72"/>
      <c r="G547" s="73"/>
      <c r="H547" s="72"/>
    </row>
    <row r="548" spans="4:8">
      <c r="D548" s="63"/>
      <c r="E548" s="72"/>
      <c r="F548" s="72"/>
      <c r="G548" s="73"/>
      <c r="H548" s="72"/>
    </row>
    <row r="549" spans="4:8">
      <c r="D549" s="63"/>
      <c r="E549" s="72"/>
      <c r="F549" s="72"/>
      <c r="G549" s="73"/>
      <c r="H549" s="72"/>
    </row>
    <row r="550" spans="4:8">
      <c r="D550" s="63"/>
      <c r="E550" s="72"/>
      <c r="F550" s="72"/>
      <c r="G550" s="73"/>
      <c r="H550" s="72"/>
    </row>
    <row r="551" spans="4:8">
      <c r="D551" s="63"/>
      <c r="E551" s="72"/>
      <c r="F551" s="72"/>
      <c r="G551" s="73"/>
      <c r="H551" s="72"/>
    </row>
    <row r="552" spans="4:8">
      <c r="D552" s="63"/>
      <c r="E552" s="72"/>
      <c r="F552" s="72"/>
      <c r="G552" s="73"/>
      <c r="H552" s="72"/>
    </row>
    <row r="553" spans="4:8">
      <c r="D553" s="63"/>
      <c r="E553" s="72"/>
      <c r="F553" s="72"/>
      <c r="G553" s="73"/>
      <c r="H553" s="72"/>
    </row>
    <row r="554" spans="4:8">
      <c r="D554" s="63"/>
      <c r="E554" s="72"/>
      <c r="F554" s="72"/>
      <c r="G554" s="73"/>
      <c r="H554" s="72"/>
    </row>
    <row r="555" spans="4:8">
      <c r="D555" s="63"/>
      <c r="E555" s="72"/>
      <c r="F555" s="72"/>
      <c r="G555" s="73"/>
      <c r="H555" s="72"/>
    </row>
    <row r="556" spans="4:8">
      <c r="D556" s="63"/>
      <c r="E556" s="72"/>
      <c r="F556" s="72"/>
      <c r="G556" s="73"/>
      <c r="H556" s="72"/>
    </row>
    <row r="557" spans="4:8">
      <c r="D557" s="63"/>
      <c r="E557" s="72"/>
      <c r="F557" s="72"/>
      <c r="G557" s="73"/>
      <c r="H557" s="72"/>
    </row>
    <row r="558" spans="4:8">
      <c r="D558" s="63"/>
      <c r="E558" s="72"/>
      <c r="F558" s="72"/>
      <c r="G558" s="73"/>
      <c r="H558" s="72"/>
    </row>
    <row r="559" spans="4:8">
      <c r="D559" s="63"/>
      <c r="E559" s="72"/>
      <c r="F559" s="72"/>
      <c r="G559" s="73"/>
      <c r="H559" s="72"/>
    </row>
    <row r="560" spans="4:8">
      <c r="D560" s="63"/>
      <c r="E560" s="72"/>
      <c r="F560" s="72"/>
      <c r="G560" s="73"/>
      <c r="H560" s="72"/>
    </row>
    <row r="561" spans="4:8">
      <c r="D561" s="63"/>
      <c r="E561" s="72"/>
      <c r="F561" s="72"/>
      <c r="G561" s="73"/>
      <c r="H561" s="72"/>
    </row>
    <row r="562" spans="4:8">
      <c r="D562" s="63"/>
      <c r="E562" s="72"/>
      <c r="F562" s="72"/>
      <c r="G562" s="73"/>
      <c r="H562" s="72"/>
    </row>
    <row r="563" spans="4:8">
      <c r="D563" s="63"/>
      <c r="E563" s="72"/>
      <c r="F563" s="72"/>
      <c r="G563" s="73"/>
      <c r="H563" s="72"/>
    </row>
    <row r="564" spans="4:8">
      <c r="D564" s="63"/>
      <c r="E564" s="72"/>
      <c r="F564" s="72"/>
      <c r="G564" s="73"/>
      <c r="H564" s="72"/>
    </row>
    <row r="565" spans="4:8">
      <c r="D565" s="63"/>
      <c r="E565" s="72"/>
      <c r="F565" s="72"/>
      <c r="G565" s="73"/>
      <c r="H565" s="72"/>
    </row>
    <row r="566" spans="4:8">
      <c r="D566" s="63"/>
      <c r="E566" s="72"/>
      <c r="F566" s="72"/>
      <c r="G566" s="73"/>
      <c r="H566" s="72"/>
    </row>
    <row r="567" spans="4:8">
      <c r="D567" s="63"/>
      <c r="E567" s="72"/>
      <c r="F567" s="72"/>
      <c r="G567" s="73"/>
      <c r="H567" s="72"/>
    </row>
    <row r="568" spans="4:8">
      <c r="D568" s="63"/>
      <c r="E568" s="72"/>
      <c r="F568" s="72"/>
      <c r="G568" s="73"/>
      <c r="H568" s="72"/>
    </row>
    <row r="569" spans="4:8">
      <c r="D569" s="63"/>
      <c r="E569" s="72"/>
      <c r="F569" s="72"/>
      <c r="G569" s="73"/>
      <c r="H569" s="72"/>
    </row>
    <row r="570" spans="4:8">
      <c r="D570" s="63"/>
      <c r="E570" s="72"/>
      <c r="F570" s="72"/>
      <c r="G570" s="73"/>
      <c r="H570" s="72"/>
    </row>
    <row r="571" spans="4:8">
      <c r="D571" s="63"/>
      <c r="E571" s="72"/>
      <c r="F571" s="72"/>
      <c r="G571" s="73"/>
      <c r="H571" s="72"/>
    </row>
    <row r="572" spans="4:8">
      <c r="D572" s="63"/>
      <c r="E572" s="72"/>
      <c r="F572" s="72"/>
      <c r="G572" s="73"/>
      <c r="H572" s="72"/>
    </row>
    <row r="573" spans="4:8">
      <c r="D573" s="63"/>
      <c r="E573" s="72"/>
      <c r="F573" s="72"/>
      <c r="G573" s="73"/>
      <c r="H573" s="72"/>
    </row>
    <row r="574" spans="4:8">
      <c r="D574" s="63"/>
      <c r="E574" s="72"/>
      <c r="F574" s="72"/>
      <c r="G574" s="73"/>
      <c r="H574" s="72"/>
    </row>
    <row r="575" spans="4:8">
      <c r="D575" s="63"/>
      <c r="E575" s="72"/>
      <c r="F575" s="72"/>
      <c r="G575" s="73"/>
      <c r="H575" s="72"/>
    </row>
    <row r="576" spans="4:8">
      <c r="D576" s="63"/>
      <c r="E576" s="72"/>
      <c r="F576" s="72"/>
      <c r="G576" s="73"/>
      <c r="H576" s="72"/>
    </row>
    <row r="577" spans="4:8">
      <c r="D577" s="63"/>
      <c r="E577" s="72"/>
      <c r="F577" s="72"/>
      <c r="G577" s="73"/>
      <c r="H577" s="72"/>
    </row>
    <row r="578" spans="4:8">
      <c r="D578" s="63"/>
      <c r="E578" s="72"/>
      <c r="F578" s="72"/>
      <c r="G578" s="73"/>
      <c r="H578" s="72"/>
    </row>
    <row r="579" spans="4:8">
      <c r="D579" s="63"/>
      <c r="E579" s="72"/>
      <c r="F579" s="72"/>
      <c r="G579" s="73"/>
      <c r="H579" s="72"/>
    </row>
    <row r="580" spans="4:8">
      <c r="D580" s="63"/>
      <c r="E580" s="72"/>
      <c r="F580" s="72"/>
      <c r="G580" s="73"/>
      <c r="H580" s="72"/>
    </row>
    <row r="581" spans="4:8">
      <c r="D581" s="63"/>
      <c r="E581" s="72"/>
      <c r="F581" s="72"/>
      <c r="G581" s="73"/>
      <c r="H581" s="72"/>
    </row>
    <row r="582" spans="4:8">
      <c r="D582" s="63"/>
      <c r="E582" s="72"/>
      <c r="F582" s="72"/>
      <c r="G582" s="73"/>
      <c r="H582" s="72"/>
    </row>
    <row r="583" spans="4:8">
      <c r="D583" s="63"/>
      <c r="E583" s="72"/>
      <c r="F583" s="72"/>
      <c r="G583" s="73"/>
      <c r="H583" s="72"/>
    </row>
    <row r="584" spans="4:8">
      <c r="D584" s="63"/>
      <c r="E584" s="72"/>
      <c r="F584" s="72"/>
      <c r="G584" s="73"/>
      <c r="H584" s="72"/>
    </row>
    <row r="585" spans="4:8">
      <c r="D585" s="63"/>
      <c r="E585" s="72"/>
      <c r="F585" s="72"/>
      <c r="G585" s="73"/>
      <c r="H585" s="72"/>
    </row>
    <row r="586" spans="4:8">
      <c r="D586" s="63"/>
      <c r="E586" s="72"/>
      <c r="F586" s="72"/>
      <c r="G586" s="73"/>
      <c r="H586" s="7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485"/>
  <sheetViews>
    <sheetView workbookViewId="0">
      <selection activeCell="B2" sqref="B2"/>
    </sheetView>
  </sheetViews>
  <sheetFormatPr defaultColWidth="11" defaultRowHeight="15.75"/>
  <sheetData>
    <row r="1" spans="1:7">
      <c r="A1" t="s">
        <v>9022</v>
      </c>
      <c r="B1" t="s">
        <v>9023</v>
      </c>
      <c r="C1">
        <v>2471155</v>
      </c>
      <c r="F1" t="s">
        <v>5</v>
      </c>
      <c r="G1" t="s">
        <v>13</v>
      </c>
    </row>
    <row r="2" spans="1:7">
      <c r="A2" t="s">
        <v>9022</v>
      </c>
      <c r="B2" t="s">
        <v>9023</v>
      </c>
      <c r="C2">
        <v>2471168</v>
      </c>
      <c r="F2" t="s">
        <v>5</v>
      </c>
      <c r="G2" t="s">
        <v>17</v>
      </c>
    </row>
    <row r="3" spans="1:7">
      <c r="A3" t="s">
        <v>9022</v>
      </c>
      <c r="B3" t="s">
        <v>9023</v>
      </c>
      <c r="C3">
        <v>2471184</v>
      </c>
      <c r="F3" t="s">
        <v>5</v>
      </c>
      <c r="G3" t="s">
        <v>25</v>
      </c>
    </row>
    <row r="4" spans="1:7">
      <c r="A4" t="s">
        <v>9022</v>
      </c>
      <c r="B4" t="s">
        <v>9023</v>
      </c>
      <c r="C4">
        <v>200905118</v>
      </c>
      <c r="D4" t="s">
        <v>9025</v>
      </c>
      <c r="F4" t="s">
        <v>5</v>
      </c>
      <c r="G4" t="s">
        <v>4215</v>
      </c>
    </row>
    <row r="5" spans="1:7">
      <c r="A5" t="s">
        <v>9022</v>
      </c>
      <c r="B5" t="s">
        <v>9023</v>
      </c>
      <c r="C5">
        <v>200905118</v>
      </c>
      <c r="D5" t="s">
        <v>9026</v>
      </c>
      <c r="F5" t="s">
        <v>5</v>
      </c>
      <c r="G5" t="s">
        <v>4216</v>
      </c>
    </row>
    <row r="6" spans="1:7">
      <c r="A6" t="s">
        <v>9022</v>
      </c>
      <c r="B6" t="s">
        <v>9023</v>
      </c>
      <c r="C6">
        <v>200905118</v>
      </c>
      <c r="D6" t="s">
        <v>9027</v>
      </c>
      <c r="F6" t="s">
        <v>5</v>
      </c>
      <c r="G6" t="s">
        <v>4217</v>
      </c>
    </row>
    <row r="7" spans="1:7">
      <c r="A7" t="s">
        <v>9022</v>
      </c>
      <c r="B7" t="s">
        <v>9023</v>
      </c>
      <c r="C7">
        <v>200905164</v>
      </c>
      <c r="D7" t="s">
        <v>9028</v>
      </c>
      <c r="F7" t="s">
        <v>5</v>
      </c>
      <c r="G7" t="s">
        <v>4218</v>
      </c>
    </row>
    <row r="8" spans="1:7">
      <c r="A8" t="s">
        <v>9022</v>
      </c>
      <c r="B8" t="s">
        <v>9023</v>
      </c>
      <c r="C8">
        <v>200905164</v>
      </c>
      <c r="D8" t="s">
        <v>9029</v>
      </c>
      <c r="F8" t="s">
        <v>5</v>
      </c>
      <c r="G8" t="s">
        <v>4219</v>
      </c>
    </row>
    <row r="9" spans="1:7">
      <c r="A9" t="s">
        <v>9022</v>
      </c>
      <c r="B9" t="s">
        <v>9023</v>
      </c>
      <c r="C9">
        <v>200905164</v>
      </c>
      <c r="D9" t="s">
        <v>9030</v>
      </c>
      <c r="F9" t="s">
        <v>5</v>
      </c>
      <c r="G9" t="s">
        <v>4221</v>
      </c>
    </row>
    <row r="10" spans="1:7">
      <c r="A10" t="s">
        <v>9022</v>
      </c>
      <c r="B10" t="s">
        <v>9023</v>
      </c>
      <c r="C10">
        <v>200905164</v>
      </c>
      <c r="D10" t="s">
        <v>9031</v>
      </c>
      <c r="F10" t="s">
        <v>5</v>
      </c>
      <c r="G10" t="s">
        <v>4222</v>
      </c>
    </row>
    <row r="11" spans="1:7">
      <c r="A11" t="s">
        <v>9022</v>
      </c>
      <c r="B11" t="s">
        <v>9023</v>
      </c>
      <c r="C11">
        <v>200905164</v>
      </c>
      <c r="D11" t="s">
        <v>9032</v>
      </c>
      <c r="F11" t="s">
        <v>5</v>
      </c>
      <c r="G11" t="s">
        <v>4223</v>
      </c>
    </row>
    <row r="12" spans="1:7">
      <c r="A12" t="s">
        <v>9022</v>
      </c>
      <c r="B12" t="s">
        <v>9023</v>
      </c>
      <c r="C12">
        <v>200905164</v>
      </c>
      <c r="D12" t="s">
        <v>9033</v>
      </c>
      <c r="F12" t="s">
        <v>5</v>
      </c>
      <c r="G12" t="s">
        <v>4224</v>
      </c>
    </row>
    <row r="13" spans="1:7">
      <c r="A13" t="s">
        <v>9022</v>
      </c>
      <c r="B13" t="s">
        <v>9023</v>
      </c>
      <c r="C13">
        <v>200905164</v>
      </c>
      <c r="D13" t="s">
        <v>9034</v>
      </c>
      <c r="F13" t="s">
        <v>5</v>
      </c>
      <c r="G13" t="s">
        <v>4225</v>
      </c>
    </row>
    <row r="14" spans="1:7">
      <c r="A14" t="s">
        <v>9022</v>
      </c>
      <c r="B14" t="s">
        <v>9023</v>
      </c>
      <c r="C14">
        <v>200905164</v>
      </c>
      <c r="D14">
        <v>11</v>
      </c>
      <c r="F14" t="s">
        <v>5</v>
      </c>
      <c r="G14" t="s">
        <v>4226</v>
      </c>
    </row>
    <row r="15" spans="1:7">
      <c r="A15" t="s">
        <v>9022</v>
      </c>
      <c r="B15" t="s">
        <v>9023</v>
      </c>
      <c r="C15">
        <v>200905164</v>
      </c>
      <c r="D15">
        <v>12</v>
      </c>
      <c r="F15" t="s">
        <v>5</v>
      </c>
      <c r="G15" t="s">
        <v>4227</v>
      </c>
    </row>
    <row r="16" spans="1:7">
      <c r="A16" t="s">
        <v>9022</v>
      </c>
      <c r="B16" t="s">
        <v>9023</v>
      </c>
      <c r="C16">
        <v>200905164</v>
      </c>
      <c r="D16">
        <v>13</v>
      </c>
      <c r="F16" t="s">
        <v>5</v>
      </c>
      <c r="G16" t="s">
        <v>4228</v>
      </c>
    </row>
    <row r="17" spans="1:7">
      <c r="A17" t="s">
        <v>9022</v>
      </c>
      <c r="B17" t="s">
        <v>9023</v>
      </c>
      <c r="C17">
        <v>200905135</v>
      </c>
      <c r="D17" t="s">
        <v>9025</v>
      </c>
      <c r="F17" t="s">
        <v>5</v>
      </c>
      <c r="G17" t="s">
        <v>4232</v>
      </c>
    </row>
    <row r="18" spans="1:7">
      <c r="A18" t="s">
        <v>9022</v>
      </c>
      <c r="B18" t="s">
        <v>9023</v>
      </c>
      <c r="C18">
        <v>200905135</v>
      </c>
      <c r="D18" t="s">
        <v>9026</v>
      </c>
      <c r="F18" t="s">
        <v>5</v>
      </c>
      <c r="G18" t="s">
        <v>4233</v>
      </c>
    </row>
    <row r="19" spans="1:7">
      <c r="A19" t="s">
        <v>9022</v>
      </c>
      <c r="B19" t="s">
        <v>9023</v>
      </c>
      <c r="C19">
        <v>200905135</v>
      </c>
      <c r="D19" t="s">
        <v>9027</v>
      </c>
      <c r="F19" t="s">
        <v>5</v>
      </c>
      <c r="G19" t="s">
        <v>4234</v>
      </c>
    </row>
    <row r="20" spans="1:7">
      <c r="A20" t="s">
        <v>9022</v>
      </c>
      <c r="B20" t="s">
        <v>9023</v>
      </c>
      <c r="C20">
        <v>200905178</v>
      </c>
      <c r="D20" t="s">
        <v>9028</v>
      </c>
      <c r="F20" t="s">
        <v>5</v>
      </c>
      <c r="G20" t="s">
        <v>4235</v>
      </c>
    </row>
    <row r="21" spans="1:7">
      <c r="A21" t="s">
        <v>9022</v>
      </c>
      <c r="B21" t="s">
        <v>9023</v>
      </c>
      <c r="C21">
        <v>200905178</v>
      </c>
      <c r="D21" t="s">
        <v>9029</v>
      </c>
      <c r="F21" t="s">
        <v>5</v>
      </c>
      <c r="G21" t="s">
        <v>4236</v>
      </c>
    </row>
    <row r="22" spans="1:7">
      <c r="A22" t="s">
        <v>9022</v>
      </c>
      <c r="B22" t="s">
        <v>9023</v>
      </c>
      <c r="C22">
        <v>200905178</v>
      </c>
      <c r="D22" t="s">
        <v>9030</v>
      </c>
      <c r="F22" t="s">
        <v>5</v>
      </c>
      <c r="G22" t="s">
        <v>4238</v>
      </c>
    </row>
    <row r="23" spans="1:7">
      <c r="A23" t="s">
        <v>9022</v>
      </c>
      <c r="B23" t="s">
        <v>9023</v>
      </c>
      <c r="C23">
        <v>200905178</v>
      </c>
      <c r="D23" t="s">
        <v>9031</v>
      </c>
      <c r="F23" t="s">
        <v>5</v>
      </c>
      <c r="G23" t="s">
        <v>4239</v>
      </c>
    </row>
    <row r="24" spans="1:7">
      <c r="A24" t="s">
        <v>9022</v>
      </c>
      <c r="B24" t="s">
        <v>9023</v>
      </c>
      <c r="C24">
        <v>200905178</v>
      </c>
      <c r="D24" t="s">
        <v>9032</v>
      </c>
      <c r="F24" t="s">
        <v>5</v>
      </c>
      <c r="G24" t="s">
        <v>4240</v>
      </c>
    </row>
    <row r="25" spans="1:7">
      <c r="A25" t="s">
        <v>9022</v>
      </c>
      <c r="B25" t="s">
        <v>9023</v>
      </c>
      <c r="C25">
        <v>200905178</v>
      </c>
      <c r="D25" t="s">
        <v>9033</v>
      </c>
      <c r="F25" t="s">
        <v>5</v>
      </c>
      <c r="G25" t="s">
        <v>4241</v>
      </c>
    </row>
    <row r="26" spans="1:7">
      <c r="A26" t="s">
        <v>9022</v>
      </c>
      <c r="B26" t="s">
        <v>9023</v>
      </c>
      <c r="C26">
        <v>200905178</v>
      </c>
      <c r="D26" t="s">
        <v>9034</v>
      </c>
      <c r="F26" t="s">
        <v>5</v>
      </c>
      <c r="G26" t="s">
        <v>4242</v>
      </c>
    </row>
    <row r="27" spans="1:7">
      <c r="A27" t="s">
        <v>9022</v>
      </c>
      <c r="B27" t="s">
        <v>9023</v>
      </c>
      <c r="C27">
        <v>200905178</v>
      </c>
      <c r="D27">
        <v>11</v>
      </c>
      <c r="F27" t="s">
        <v>5</v>
      </c>
      <c r="G27" t="s">
        <v>4243</v>
      </c>
    </row>
    <row r="28" spans="1:7">
      <c r="A28" t="s">
        <v>9022</v>
      </c>
      <c r="B28" t="s">
        <v>9023</v>
      </c>
      <c r="C28">
        <v>200905178</v>
      </c>
      <c r="D28">
        <v>12</v>
      </c>
      <c r="F28" t="s">
        <v>5</v>
      </c>
      <c r="G28" t="s">
        <v>4244</v>
      </c>
    </row>
    <row r="29" spans="1:7">
      <c r="A29" t="s">
        <v>9022</v>
      </c>
      <c r="B29" t="s">
        <v>9023</v>
      </c>
      <c r="C29">
        <v>200905178</v>
      </c>
      <c r="D29">
        <v>13</v>
      </c>
      <c r="F29" t="s">
        <v>5</v>
      </c>
      <c r="G29" t="s">
        <v>4245</v>
      </c>
    </row>
    <row r="30" spans="1:7">
      <c r="A30" t="s">
        <v>9022</v>
      </c>
      <c r="B30" t="s">
        <v>9023</v>
      </c>
      <c r="C30">
        <v>200905152</v>
      </c>
      <c r="D30" t="s">
        <v>9025</v>
      </c>
      <c r="F30" t="s">
        <v>5</v>
      </c>
      <c r="G30" t="s">
        <v>4249</v>
      </c>
    </row>
    <row r="31" spans="1:7">
      <c r="A31" t="s">
        <v>9022</v>
      </c>
      <c r="B31" t="s">
        <v>9023</v>
      </c>
      <c r="C31">
        <v>200905152</v>
      </c>
      <c r="D31" t="s">
        <v>9026</v>
      </c>
      <c r="F31" t="s">
        <v>5</v>
      </c>
      <c r="G31" t="s">
        <v>27</v>
      </c>
    </row>
    <row r="32" spans="1:7">
      <c r="A32" t="s">
        <v>9022</v>
      </c>
      <c r="B32" t="s">
        <v>9023</v>
      </c>
      <c r="C32">
        <v>200905152</v>
      </c>
      <c r="D32" t="s">
        <v>9027</v>
      </c>
      <c r="F32" t="s">
        <v>5</v>
      </c>
      <c r="G32" t="s">
        <v>4250</v>
      </c>
    </row>
    <row r="33" spans="1:7">
      <c r="A33" t="s">
        <v>9022</v>
      </c>
      <c r="B33" t="s">
        <v>9023</v>
      </c>
      <c r="C33">
        <v>200905187</v>
      </c>
      <c r="D33" t="s">
        <v>9028</v>
      </c>
      <c r="F33" t="s">
        <v>5</v>
      </c>
      <c r="G33" t="s">
        <v>4251</v>
      </c>
    </row>
    <row r="34" spans="1:7">
      <c r="A34" t="s">
        <v>9022</v>
      </c>
      <c r="B34" t="s">
        <v>9023</v>
      </c>
      <c r="C34">
        <v>200905187</v>
      </c>
      <c r="D34" t="s">
        <v>9029</v>
      </c>
      <c r="F34" t="s">
        <v>5</v>
      </c>
      <c r="G34" t="s">
        <v>4252</v>
      </c>
    </row>
    <row r="35" spans="1:7">
      <c r="A35" t="s">
        <v>9022</v>
      </c>
      <c r="B35" t="s">
        <v>9023</v>
      </c>
      <c r="C35">
        <v>200905187</v>
      </c>
      <c r="D35" t="s">
        <v>9030</v>
      </c>
      <c r="F35" t="s">
        <v>5</v>
      </c>
      <c r="G35" t="s">
        <v>4254</v>
      </c>
    </row>
    <row r="36" spans="1:7">
      <c r="A36" t="s">
        <v>9022</v>
      </c>
      <c r="B36" t="s">
        <v>9023</v>
      </c>
      <c r="C36">
        <v>200905187</v>
      </c>
      <c r="D36" t="s">
        <v>9031</v>
      </c>
      <c r="F36" t="s">
        <v>5</v>
      </c>
      <c r="G36" t="s">
        <v>4255</v>
      </c>
    </row>
    <row r="37" spans="1:7">
      <c r="A37" t="s">
        <v>9022</v>
      </c>
      <c r="B37" t="s">
        <v>9023</v>
      </c>
      <c r="C37">
        <v>200905187</v>
      </c>
      <c r="D37" t="s">
        <v>9032</v>
      </c>
      <c r="F37" t="s">
        <v>5</v>
      </c>
      <c r="G37" t="s">
        <v>4256</v>
      </c>
    </row>
    <row r="38" spans="1:7">
      <c r="A38" t="s">
        <v>9022</v>
      </c>
      <c r="B38" t="s">
        <v>9023</v>
      </c>
      <c r="C38">
        <v>200905187</v>
      </c>
      <c r="D38" t="s">
        <v>9033</v>
      </c>
      <c r="F38" t="s">
        <v>5</v>
      </c>
      <c r="G38" t="s">
        <v>4257</v>
      </c>
    </row>
    <row r="39" spans="1:7">
      <c r="A39" t="s">
        <v>9022</v>
      </c>
      <c r="B39" t="s">
        <v>9023</v>
      </c>
      <c r="C39">
        <v>200905187</v>
      </c>
      <c r="D39" t="s">
        <v>9034</v>
      </c>
      <c r="F39" t="s">
        <v>5</v>
      </c>
      <c r="G39" t="s">
        <v>4258</v>
      </c>
    </row>
    <row r="40" spans="1:7">
      <c r="A40" t="s">
        <v>9022</v>
      </c>
      <c r="B40" t="s">
        <v>9023</v>
      </c>
      <c r="C40">
        <v>200905187</v>
      </c>
      <c r="D40">
        <v>11</v>
      </c>
      <c r="F40" t="s">
        <v>5</v>
      </c>
      <c r="G40" t="s">
        <v>4259</v>
      </c>
    </row>
    <row r="41" spans="1:7">
      <c r="A41" t="s">
        <v>9022</v>
      </c>
      <c r="B41" t="s">
        <v>9023</v>
      </c>
      <c r="C41">
        <v>200905187</v>
      </c>
      <c r="D41">
        <v>12</v>
      </c>
      <c r="F41" t="s">
        <v>5</v>
      </c>
      <c r="G41" t="s">
        <v>4260</v>
      </c>
    </row>
    <row r="42" spans="1:7">
      <c r="A42" t="s">
        <v>9022</v>
      </c>
      <c r="B42" t="s">
        <v>9023</v>
      </c>
      <c r="C42">
        <v>200905187</v>
      </c>
      <c r="D42">
        <v>13</v>
      </c>
      <c r="F42" t="s">
        <v>5</v>
      </c>
      <c r="G42" t="s">
        <v>4261</v>
      </c>
    </row>
    <row r="43" spans="1:7">
      <c r="A43" t="s">
        <v>9022</v>
      </c>
      <c r="B43" t="s">
        <v>9023</v>
      </c>
      <c r="C43">
        <v>200905153</v>
      </c>
      <c r="D43" t="s">
        <v>9024</v>
      </c>
      <c r="F43" t="s">
        <v>5</v>
      </c>
      <c r="G43" t="s">
        <v>4264</v>
      </c>
    </row>
    <row r="44" spans="1:7">
      <c r="A44" t="s">
        <v>9022</v>
      </c>
      <c r="B44" t="s">
        <v>9023</v>
      </c>
      <c r="C44">
        <v>200905153</v>
      </c>
      <c r="D44" t="s">
        <v>9025</v>
      </c>
      <c r="F44" t="s">
        <v>5</v>
      </c>
      <c r="G44" t="s">
        <v>4265</v>
      </c>
    </row>
    <row r="45" spans="1:7">
      <c r="A45" t="s">
        <v>9022</v>
      </c>
      <c r="B45" t="s">
        <v>9023</v>
      </c>
      <c r="C45">
        <v>200905153</v>
      </c>
      <c r="D45" t="s">
        <v>9026</v>
      </c>
      <c r="F45" t="s">
        <v>5</v>
      </c>
      <c r="G45" t="s">
        <v>4266</v>
      </c>
    </row>
    <row r="46" spans="1:7">
      <c r="A46" t="s">
        <v>9022</v>
      </c>
      <c r="B46" t="s">
        <v>9023</v>
      </c>
      <c r="C46">
        <v>200905153</v>
      </c>
      <c r="D46" t="s">
        <v>9027</v>
      </c>
      <c r="F46" t="s">
        <v>5</v>
      </c>
      <c r="G46" t="s">
        <v>4267</v>
      </c>
    </row>
    <row r="47" spans="1:7">
      <c r="A47" t="s">
        <v>9022</v>
      </c>
      <c r="B47" t="s">
        <v>9023</v>
      </c>
      <c r="C47">
        <v>200905185</v>
      </c>
      <c r="D47" t="s">
        <v>9028</v>
      </c>
      <c r="F47" t="s">
        <v>5</v>
      </c>
      <c r="G47" t="s">
        <v>4268</v>
      </c>
    </row>
    <row r="48" spans="1:7">
      <c r="A48" t="s">
        <v>9022</v>
      </c>
      <c r="B48" t="s">
        <v>9023</v>
      </c>
      <c r="C48">
        <v>200905185</v>
      </c>
      <c r="D48" t="s">
        <v>9029</v>
      </c>
      <c r="F48" t="s">
        <v>5</v>
      </c>
      <c r="G48" t="s">
        <v>4269</v>
      </c>
    </row>
    <row r="49" spans="1:7">
      <c r="A49" t="s">
        <v>9022</v>
      </c>
      <c r="B49" t="s">
        <v>9023</v>
      </c>
      <c r="C49">
        <v>200905185</v>
      </c>
      <c r="D49" t="s">
        <v>9030</v>
      </c>
      <c r="F49" t="s">
        <v>5</v>
      </c>
      <c r="G49" t="s">
        <v>4271</v>
      </c>
    </row>
    <row r="50" spans="1:7">
      <c r="A50" t="s">
        <v>9022</v>
      </c>
      <c r="B50" t="s">
        <v>9023</v>
      </c>
      <c r="C50">
        <v>200905185</v>
      </c>
      <c r="D50" t="s">
        <v>9031</v>
      </c>
      <c r="F50" t="s">
        <v>5</v>
      </c>
      <c r="G50" t="s">
        <v>4272</v>
      </c>
    </row>
    <row r="51" spans="1:7">
      <c r="A51" t="s">
        <v>9022</v>
      </c>
      <c r="B51" t="s">
        <v>9023</v>
      </c>
      <c r="C51">
        <v>200905185</v>
      </c>
      <c r="D51" t="s">
        <v>9032</v>
      </c>
      <c r="F51" t="s">
        <v>5</v>
      </c>
      <c r="G51" t="s">
        <v>4273</v>
      </c>
    </row>
    <row r="52" spans="1:7">
      <c r="A52" t="s">
        <v>9022</v>
      </c>
      <c r="B52" t="s">
        <v>9023</v>
      </c>
      <c r="C52">
        <v>200905185</v>
      </c>
      <c r="D52" t="s">
        <v>9033</v>
      </c>
      <c r="F52" t="s">
        <v>5</v>
      </c>
      <c r="G52" t="s">
        <v>4274</v>
      </c>
    </row>
    <row r="53" spans="1:7">
      <c r="A53" t="s">
        <v>9022</v>
      </c>
      <c r="B53" t="s">
        <v>9023</v>
      </c>
      <c r="C53">
        <v>200905185</v>
      </c>
      <c r="D53" t="s">
        <v>9034</v>
      </c>
      <c r="F53" t="s">
        <v>5</v>
      </c>
      <c r="G53" t="s">
        <v>4275</v>
      </c>
    </row>
    <row r="54" spans="1:7">
      <c r="A54" t="s">
        <v>9022</v>
      </c>
      <c r="B54" t="s">
        <v>9023</v>
      </c>
      <c r="C54">
        <v>200905185</v>
      </c>
      <c r="D54">
        <v>11</v>
      </c>
      <c r="F54" t="s">
        <v>5</v>
      </c>
      <c r="G54" t="s">
        <v>4276</v>
      </c>
    </row>
    <row r="55" spans="1:7">
      <c r="A55" t="s">
        <v>9022</v>
      </c>
      <c r="B55" t="s">
        <v>9023</v>
      </c>
      <c r="C55">
        <v>200905185</v>
      </c>
      <c r="D55">
        <v>12</v>
      </c>
      <c r="F55" t="s">
        <v>5</v>
      </c>
      <c r="G55" t="s">
        <v>4277</v>
      </c>
    </row>
    <row r="56" spans="1:7">
      <c r="A56" t="s">
        <v>9022</v>
      </c>
      <c r="B56" t="s">
        <v>9023</v>
      </c>
      <c r="C56">
        <v>200905185</v>
      </c>
      <c r="D56">
        <v>13</v>
      </c>
      <c r="F56" t="s">
        <v>5</v>
      </c>
      <c r="G56" t="s">
        <v>4278</v>
      </c>
    </row>
    <row r="57" spans="1:7">
      <c r="A57" t="s">
        <v>9022</v>
      </c>
      <c r="B57" t="s">
        <v>9023</v>
      </c>
      <c r="C57">
        <v>200905155</v>
      </c>
      <c r="D57" t="s">
        <v>9024</v>
      </c>
      <c r="F57" t="s">
        <v>5</v>
      </c>
      <c r="G57" t="s">
        <v>4281</v>
      </c>
    </row>
    <row r="58" spans="1:7">
      <c r="A58" t="s">
        <v>9022</v>
      </c>
      <c r="B58" t="s">
        <v>9023</v>
      </c>
      <c r="C58">
        <v>200905155</v>
      </c>
      <c r="D58" t="s">
        <v>9025</v>
      </c>
      <c r="F58" t="s">
        <v>5</v>
      </c>
      <c r="G58" t="s">
        <v>4282</v>
      </c>
    </row>
    <row r="59" spans="1:7">
      <c r="A59" t="s">
        <v>9022</v>
      </c>
      <c r="B59" t="s">
        <v>9023</v>
      </c>
      <c r="C59">
        <v>200905155</v>
      </c>
      <c r="D59" t="s">
        <v>9026</v>
      </c>
      <c r="F59" t="s">
        <v>5</v>
      </c>
      <c r="G59" t="s">
        <v>4283</v>
      </c>
    </row>
    <row r="60" spans="1:7">
      <c r="A60" t="s">
        <v>9022</v>
      </c>
      <c r="B60" t="s">
        <v>9023</v>
      </c>
      <c r="C60">
        <v>200905155</v>
      </c>
      <c r="D60" t="s">
        <v>9027</v>
      </c>
      <c r="F60" t="s">
        <v>5</v>
      </c>
      <c r="G60" t="s">
        <v>4284</v>
      </c>
    </row>
    <row r="61" spans="1:7">
      <c r="A61" t="s">
        <v>9022</v>
      </c>
      <c r="B61" t="s">
        <v>9023</v>
      </c>
      <c r="C61">
        <v>200905194</v>
      </c>
      <c r="D61" t="s">
        <v>9028</v>
      </c>
      <c r="F61" t="s">
        <v>5</v>
      </c>
      <c r="G61" t="s">
        <v>4285</v>
      </c>
    </row>
    <row r="62" spans="1:7">
      <c r="A62" t="s">
        <v>9022</v>
      </c>
      <c r="B62" t="s">
        <v>9023</v>
      </c>
      <c r="C62">
        <v>200905194</v>
      </c>
      <c r="D62" t="s">
        <v>9029</v>
      </c>
      <c r="F62" t="s">
        <v>5</v>
      </c>
      <c r="G62" t="s">
        <v>4286</v>
      </c>
    </row>
    <row r="63" spans="1:7">
      <c r="A63" t="s">
        <v>9022</v>
      </c>
      <c r="B63" t="s">
        <v>9023</v>
      </c>
      <c r="C63">
        <v>200905194</v>
      </c>
      <c r="D63" t="s">
        <v>9030</v>
      </c>
      <c r="F63" t="s">
        <v>5</v>
      </c>
      <c r="G63" t="s">
        <v>4288</v>
      </c>
    </row>
    <row r="64" spans="1:7">
      <c r="A64" t="s">
        <v>9022</v>
      </c>
      <c r="B64" t="s">
        <v>9023</v>
      </c>
      <c r="C64">
        <v>200905194</v>
      </c>
      <c r="D64" t="s">
        <v>9031</v>
      </c>
      <c r="F64" t="s">
        <v>5</v>
      </c>
      <c r="G64" t="s">
        <v>4289</v>
      </c>
    </row>
    <row r="65" spans="1:7">
      <c r="A65" t="s">
        <v>9022</v>
      </c>
      <c r="B65" t="s">
        <v>9023</v>
      </c>
      <c r="C65">
        <v>200905194</v>
      </c>
      <c r="D65" t="s">
        <v>9032</v>
      </c>
      <c r="F65" t="s">
        <v>5</v>
      </c>
      <c r="G65" t="s">
        <v>4290</v>
      </c>
    </row>
    <row r="66" spans="1:7">
      <c r="A66" t="s">
        <v>9022</v>
      </c>
      <c r="B66" t="s">
        <v>9023</v>
      </c>
      <c r="C66">
        <v>200905194</v>
      </c>
      <c r="D66" t="s">
        <v>9033</v>
      </c>
      <c r="F66" t="s">
        <v>5</v>
      </c>
      <c r="G66" t="s">
        <v>4291</v>
      </c>
    </row>
    <row r="67" spans="1:7">
      <c r="A67" t="s">
        <v>9022</v>
      </c>
      <c r="B67" t="s">
        <v>9023</v>
      </c>
      <c r="C67">
        <v>200905194</v>
      </c>
      <c r="D67" t="s">
        <v>9034</v>
      </c>
      <c r="F67" t="s">
        <v>5</v>
      </c>
      <c r="G67" t="s">
        <v>4292</v>
      </c>
    </row>
    <row r="68" spans="1:7">
      <c r="A68" t="s">
        <v>9022</v>
      </c>
      <c r="B68" t="s">
        <v>9023</v>
      </c>
      <c r="C68">
        <v>200905194</v>
      </c>
      <c r="D68">
        <v>11</v>
      </c>
      <c r="F68" t="s">
        <v>5</v>
      </c>
      <c r="G68" t="s">
        <v>4293</v>
      </c>
    </row>
    <row r="69" spans="1:7">
      <c r="A69" t="s">
        <v>9022</v>
      </c>
      <c r="B69" t="s">
        <v>9023</v>
      </c>
      <c r="C69">
        <v>200905194</v>
      </c>
      <c r="D69">
        <v>12</v>
      </c>
      <c r="F69" t="s">
        <v>5</v>
      </c>
      <c r="G69" t="s">
        <v>4294</v>
      </c>
    </row>
    <row r="70" spans="1:7">
      <c r="A70" t="s">
        <v>9022</v>
      </c>
      <c r="B70" t="s">
        <v>9023</v>
      </c>
      <c r="C70">
        <v>200905194</v>
      </c>
      <c r="D70">
        <v>13</v>
      </c>
      <c r="F70" t="s">
        <v>5</v>
      </c>
      <c r="G70" t="s">
        <v>4295</v>
      </c>
    </row>
    <row r="71" spans="1:7">
      <c r="A71" t="s">
        <v>9022</v>
      </c>
      <c r="B71" t="s">
        <v>9023</v>
      </c>
      <c r="C71">
        <v>200905154</v>
      </c>
      <c r="D71" t="s">
        <v>9024</v>
      </c>
      <c r="F71" t="s">
        <v>5</v>
      </c>
      <c r="G71" t="s">
        <v>4298</v>
      </c>
    </row>
    <row r="72" spans="1:7">
      <c r="A72" t="s">
        <v>9022</v>
      </c>
      <c r="B72" t="s">
        <v>9023</v>
      </c>
      <c r="C72">
        <v>200905154</v>
      </c>
      <c r="D72" t="s">
        <v>9025</v>
      </c>
      <c r="F72" t="s">
        <v>5</v>
      </c>
      <c r="G72" t="s">
        <v>4299</v>
      </c>
    </row>
    <row r="73" spans="1:7">
      <c r="A73" t="s">
        <v>9022</v>
      </c>
      <c r="B73" t="s">
        <v>9023</v>
      </c>
      <c r="C73">
        <v>200905154</v>
      </c>
      <c r="D73" t="s">
        <v>9026</v>
      </c>
      <c r="F73" t="s">
        <v>5</v>
      </c>
      <c r="G73" t="s">
        <v>4300</v>
      </c>
    </row>
    <row r="74" spans="1:7">
      <c r="A74" t="s">
        <v>9022</v>
      </c>
      <c r="B74" t="s">
        <v>9023</v>
      </c>
      <c r="C74">
        <v>200905154</v>
      </c>
      <c r="D74" t="s">
        <v>9027</v>
      </c>
      <c r="F74" t="s">
        <v>5</v>
      </c>
      <c r="G74" t="s">
        <v>4301</v>
      </c>
    </row>
    <row r="75" spans="1:7">
      <c r="A75" t="s">
        <v>9022</v>
      </c>
      <c r="B75" t="s">
        <v>9023</v>
      </c>
      <c r="C75">
        <v>200905163</v>
      </c>
      <c r="D75" t="s">
        <v>9028</v>
      </c>
      <c r="F75" t="s">
        <v>5</v>
      </c>
      <c r="G75" t="s">
        <v>4302</v>
      </c>
    </row>
    <row r="76" spans="1:7">
      <c r="A76" t="s">
        <v>9022</v>
      </c>
      <c r="B76" t="s">
        <v>9023</v>
      </c>
      <c r="C76">
        <v>200905163</v>
      </c>
      <c r="D76" t="s">
        <v>9029</v>
      </c>
      <c r="F76" t="s">
        <v>5</v>
      </c>
      <c r="G76" t="s">
        <v>4303</v>
      </c>
    </row>
    <row r="77" spans="1:7">
      <c r="A77" t="s">
        <v>9022</v>
      </c>
      <c r="B77" t="s">
        <v>9023</v>
      </c>
      <c r="C77">
        <v>200905163</v>
      </c>
      <c r="D77" t="s">
        <v>9030</v>
      </c>
      <c r="F77" t="s">
        <v>5</v>
      </c>
      <c r="G77" t="s">
        <v>4305</v>
      </c>
    </row>
    <row r="78" spans="1:7">
      <c r="A78" t="s">
        <v>9022</v>
      </c>
      <c r="B78" t="s">
        <v>9023</v>
      </c>
      <c r="C78">
        <v>200905163</v>
      </c>
      <c r="D78" t="s">
        <v>9031</v>
      </c>
      <c r="F78" t="s">
        <v>5</v>
      </c>
      <c r="G78" t="s">
        <v>4306</v>
      </c>
    </row>
    <row r="79" spans="1:7">
      <c r="A79" t="s">
        <v>9022</v>
      </c>
      <c r="B79" t="s">
        <v>9023</v>
      </c>
      <c r="C79">
        <v>200905163</v>
      </c>
      <c r="D79" t="s">
        <v>9032</v>
      </c>
      <c r="F79" t="s">
        <v>5</v>
      </c>
      <c r="G79" t="s">
        <v>4307</v>
      </c>
    </row>
    <row r="80" spans="1:7">
      <c r="A80" t="s">
        <v>9022</v>
      </c>
      <c r="B80" t="s">
        <v>9023</v>
      </c>
      <c r="C80">
        <v>200905163</v>
      </c>
      <c r="D80" t="s">
        <v>9033</v>
      </c>
      <c r="F80" t="s">
        <v>5</v>
      </c>
      <c r="G80" t="s">
        <v>4308</v>
      </c>
    </row>
    <row r="81" spans="1:7">
      <c r="A81" t="s">
        <v>9022</v>
      </c>
      <c r="B81" t="s">
        <v>9023</v>
      </c>
      <c r="C81">
        <v>200905163</v>
      </c>
      <c r="D81" t="s">
        <v>9034</v>
      </c>
      <c r="F81" t="s">
        <v>5</v>
      </c>
      <c r="G81" t="s">
        <v>4309</v>
      </c>
    </row>
    <row r="82" spans="1:7">
      <c r="A82" t="s">
        <v>9022</v>
      </c>
      <c r="B82" t="s">
        <v>9023</v>
      </c>
      <c r="C82">
        <v>200905163</v>
      </c>
      <c r="D82">
        <v>11</v>
      </c>
      <c r="F82" t="s">
        <v>5</v>
      </c>
      <c r="G82" t="s">
        <v>4310</v>
      </c>
    </row>
    <row r="83" spans="1:7">
      <c r="A83" t="s">
        <v>9022</v>
      </c>
      <c r="B83" t="s">
        <v>9023</v>
      </c>
      <c r="C83">
        <v>200905163</v>
      </c>
      <c r="D83">
        <v>12</v>
      </c>
      <c r="F83" t="s">
        <v>5</v>
      </c>
      <c r="G83" t="s">
        <v>4311</v>
      </c>
    </row>
    <row r="84" spans="1:7">
      <c r="A84" t="s">
        <v>9022</v>
      </c>
      <c r="B84" t="s">
        <v>9023</v>
      </c>
      <c r="C84">
        <v>200905163</v>
      </c>
      <c r="D84">
        <v>13</v>
      </c>
      <c r="F84" t="s">
        <v>5</v>
      </c>
      <c r="G84" t="s">
        <v>4312</v>
      </c>
    </row>
    <row r="85" spans="1:7">
      <c r="A85" t="s">
        <v>9022</v>
      </c>
      <c r="B85" t="s">
        <v>9023</v>
      </c>
      <c r="C85">
        <v>200905147</v>
      </c>
      <c r="D85" t="s">
        <v>9025</v>
      </c>
      <c r="F85" t="s">
        <v>5</v>
      </c>
      <c r="G85" t="s">
        <v>4316</v>
      </c>
    </row>
    <row r="86" spans="1:7">
      <c r="A86" t="s">
        <v>9022</v>
      </c>
      <c r="B86" t="s">
        <v>9023</v>
      </c>
      <c r="C86">
        <v>200905147</v>
      </c>
      <c r="D86" t="s">
        <v>9026</v>
      </c>
      <c r="F86" t="s">
        <v>5</v>
      </c>
      <c r="G86" t="s">
        <v>4317</v>
      </c>
    </row>
    <row r="87" spans="1:7">
      <c r="A87" t="s">
        <v>9022</v>
      </c>
      <c r="B87" t="s">
        <v>9023</v>
      </c>
      <c r="C87">
        <v>200905147</v>
      </c>
      <c r="D87" t="s">
        <v>9027</v>
      </c>
      <c r="F87" t="s">
        <v>5</v>
      </c>
      <c r="G87" t="s">
        <v>4318</v>
      </c>
    </row>
    <row r="88" spans="1:7">
      <c r="A88" t="s">
        <v>9022</v>
      </c>
      <c r="B88" t="s">
        <v>9023</v>
      </c>
      <c r="C88">
        <v>200905200</v>
      </c>
      <c r="D88" t="s">
        <v>9028</v>
      </c>
      <c r="F88" t="s">
        <v>5</v>
      </c>
      <c r="G88" t="s">
        <v>4319</v>
      </c>
    </row>
    <row r="89" spans="1:7">
      <c r="A89" t="s">
        <v>9022</v>
      </c>
      <c r="B89" t="s">
        <v>9023</v>
      </c>
      <c r="C89">
        <v>200905200</v>
      </c>
      <c r="D89" t="s">
        <v>9029</v>
      </c>
      <c r="F89" t="s">
        <v>5</v>
      </c>
      <c r="G89" t="s">
        <v>4320</v>
      </c>
    </row>
    <row r="90" spans="1:7">
      <c r="A90" t="s">
        <v>9022</v>
      </c>
      <c r="B90" t="s">
        <v>9023</v>
      </c>
      <c r="C90">
        <v>200905200</v>
      </c>
      <c r="D90" t="s">
        <v>9030</v>
      </c>
      <c r="F90" t="s">
        <v>5</v>
      </c>
      <c r="G90" t="s">
        <v>4322</v>
      </c>
    </row>
    <row r="91" spans="1:7">
      <c r="A91" t="s">
        <v>9022</v>
      </c>
      <c r="B91" t="s">
        <v>9023</v>
      </c>
      <c r="C91">
        <v>200905200</v>
      </c>
      <c r="D91" t="s">
        <v>9031</v>
      </c>
      <c r="F91" t="s">
        <v>5</v>
      </c>
      <c r="G91" t="s">
        <v>4323</v>
      </c>
    </row>
    <row r="92" spans="1:7">
      <c r="A92" t="s">
        <v>9022</v>
      </c>
      <c r="B92" t="s">
        <v>9023</v>
      </c>
      <c r="C92">
        <v>200905200</v>
      </c>
      <c r="D92" t="s">
        <v>9032</v>
      </c>
      <c r="F92" t="s">
        <v>5</v>
      </c>
      <c r="G92" t="s">
        <v>4324</v>
      </c>
    </row>
    <row r="93" spans="1:7">
      <c r="A93" t="s">
        <v>9022</v>
      </c>
      <c r="B93" t="s">
        <v>9023</v>
      </c>
      <c r="C93">
        <v>200905200</v>
      </c>
      <c r="D93" t="s">
        <v>9033</v>
      </c>
      <c r="F93" t="s">
        <v>5</v>
      </c>
      <c r="G93" t="s">
        <v>4325</v>
      </c>
    </row>
    <row r="94" spans="1:7">
      <c r="A94" t="s">
        <v>9022</v>
      </c>
      <c r="B94" t="s">
        <v>9023</v>
      </c>
      <c r="C94">
        <v>200905200</v>
      </c>
      <c r="D94" t="s">
        <v>9034</v>
      </c>
      <c r="F94" t="s">
        <v>5</v>
      </c>
      <c r="G94" t="s">
        <v>4326</v>
      </c>
    </row>
    <row r="95" spans="1:7">
      <c r="A95" t="s">
        <v>9022</v>
      </c>
      <c r="B95" t="s">
        <v>9023</v>
      </c>
      <c r="C95">
        <v>200905200</v>
      </c>
      <c r="D95">
        <v>11</v>
      </c>
      <c r="F95" t="s">
        <v>5</v>
      </c>
      <c r="G95" t="s">
        <v>4327</v>
      </c>
    </row>
    <row r="96" spans="1:7">
      <c r="A96" t="s">
        <v>9022</v>
      </c>
      <c r="B96" t="s">
        <v>9023</v>
      </c>
      <c r="C96">
        <v>200905200</v>
      </c>
      <c r="D96">
        <v>12</v>
      </c>
      <c r="F96" t="s">
        <v>5</v>
      </c>
      <c r="G96" t="s">
        <v>4328</v>
      </c>
    </row>
    <row r="97" spans="1:7">
      <c r="A97" t="s">
        <v>9022</v>
      </c>
      <c r="B97" t="s">
        <v>9023</v>
      </c>
      <c r="C97">
        <v>200905200</v>
      </c>
      <c r="D97">
        <v>13</v>
      </c>
      <c r="F97" t="s">
        <v>5</v>
      </c>
      <c r="G97" t="s">
        <v>4329</v>
      </c>
    </row>
    <row r="98" spans="1:7">
      <c r="A98" t="s">
        <v>9022</v>
      </c>
      <c r="B98" t="s">
        <v>9023</v>
      </c>
      <c r="C98">
        <v>200905131</v>
      </c>
      <c r="D98" t="s">
        <v>9025</v>
      </c>
      <c r="F98" t="s">
        <v>5</v>
      </c>
      <c r="G98" t="s">
        <v>28</v>
      </c>
    </row>
    <row r="99" spans="1:7">
      <c r="A99" t="s">
        <v>9022</v>
      </c>
      <c r="B99" t="s">
        <v>9023</v>
      </c>
      <c r="C99">
        <v>200905131</v>
      </c>
      <c r="D99" t="s">
        <v>9026</v>
      </c>
      <c r="F99" t="s">
        <v>5</v>
      </c>
      <c r="G99" t="s">
        <v>4333</v>
      </c>
    </row>
    <row r="100" spans="1:7">
      <c r="A100" t="s">
        <v>9022</v>
      </c>
      <c r="B100" t="s">
        <v>9023</v>
      </c>
      <c r="C100">
        <v>200905131</v>
      </c>
      <c r="D100" t="s">
        <v>9027</v>
      </c>
      <c r="F100" t="s">
        <v>5</v>
      </c>
      <c r="G100" t="s">
        <v>4334</v>
      </c>
    </row>
    <row r="101" spans="1:7">
      <c r="A101" t="s">
        <v>9022</v>
      </c>
      <c r="B101" t="s">
        <v>9023</v>
      </c>
      <c r="C101">
        <v>200905179</v>
      </c>
      <c r="D101" t="s">
        <v>9028</v>
      </c>
      <c r="F101" t="s">
        <v>5</v>
      </c>
      <c r="G101" t="s">
        <v>4335</v>
      </c>
    </row>
    <row r="102" spans="1:7">
      <c r="A102" t="s">
        <v>9022</v>
      </c>
      <c r="B102" t="s">
        <v>9023</v>
      </c>
      <c r="C102">
        <v>200905179</v>
      </c>
      <c r="D102" t="s">
        <v>9029</v>
      </c>
      <c r="F102" t="s">
        <v>5</v>
      </c>
      <c r="G102" t="s">
        <v>4336</v>
      </c>
    </row>
    <row r="103" spans="1:7">
      <c r="A103" t="s">
        <v>9022</v>
      </c>
      <c r="B103" t="s">
        <v>9023</v>
      </c>
      <c r="C103">
        <v>200905179</v>
      </c>
      <c r="D103" t="s">
        <v>9030</v>
      </c>
      <c r="F103" t="s">
        <v>5</v>
      </c>
      <c r="G103" t="s">
        <v>4338</v>
      </c>
    </row>
    <row r="104" spans="1:7">
      <c r="A104" t="s">
        <v>9022</v>
      </c>
      <c r="B104" t="s">
        <v>9023</v>
      </c>
      <c r="C104">
        <v>200905179</v>
      </c>
      <c r="D104" t="s">
        <v>9031</v>
      </c>
      <c r="F104" t="s">
        <v>5</v>
      </c>
      <c r="G104" t="s">
        <v>4339</v>
      </c>
    </row>
    <row r="105" spans="1:7">
      <c r="A105" t="s">
        <v>9022</v>
      </c>
      <c r="B105" t="s">
        <v>9023</v>
      </c>
      <c r="C105">
        <v>200905179</v>
      </c>
      <c r="D105" t="s">
        <v>9032</v>
      </c>
      <c r="F105" t="s">
        <v>5</v>
      </c>
      <c r="G105" t="s">
        <v>4340</v>
      </c>
    </row>
    <row r="106" spans="1:7">
      <c r="A106" t="s">
        <v>9022</v>
      </c>
      <c r="B106" t="s">
        <v>9023</v>
      </c>
      <c r="C106">
        <v>200905179</v>
      </c>
      <c r="D106" t="s">
        <v>9033</v>
      </c>
      <c r="F106" t="s">
        <v>5</v>
      </c>
      <c r="G106" t="s">
        <v>4341</v>
      </c>
    </row>
    <row r="107" spans="1:7">
      <c r="A107" t="s">
        <v>9022</v>
      </c>
      <c r="B107" t="s">
        <v>9023</v>
      </c>
      <c r="C107">
        <v>200905179</v>
      </c>
      <c r="D107" t="s">
        <v>9034</v>
      </c>
      <c r="F107" t="s">
        <v>5</v>
      </c>
      <c r="G107" t="s">
        <v>4342</v>
      </c>
    </row>
    <row r="108" spans="1:7">
      <c r="A108" t="s">
        <v>9022</v>
      </c>
      <c r="B108" t="s">
        <v>9023</v>
      </c>
      <c r="C108">
        <v>200905179</v>
      </c>
      <c r="D108">
        <v>11</v>
      </c>
      <c r="F108" t="s">
        <v>5</v>
      </c>
      <c r="G108" t="s">
        <v>4343</v>
      </c>
    </row>
    <row r="109" spans="1:7">
      <c r="A109" t="s">
        <v>9022</v>
      </c>
      <c r="B109" t="s">
        <v>9023</v>
      </c>
      <c r="C109">
        <v>200905179</v>
      </c>
      <c r="D109">
        <v>12</v>
      </c>
      <c r="F109" t="s">
        <v>5</v>
      </c>
      <c r="G109" t="s">
        <v>4344</v>
      </c>
    </row>
    <row r="110" spans="1:7">
      <c r="A110" t="s">
        <v>9022</v>
      </c>
      <c r="B110" t="s">
        <v>9023</v>
      </c>
      <c r="C110">
        <v>200905179</v>
      </c>
      <c r="D110">
        <v>13</v>
      </c>
      <c r="F110" t="s">
        <v>5</v>
      </c>
      <c r="G110" t="s">
        <v>4345</v>
      </c>
    </row>
    <row r="111" spans="1:7">
      <c r="A111" t="s">
        <v>9022</v>
      </c>
      <c r="B111" t="s">
        <v>9023</v>
      </c>
      <c r="C111">
        <v>200905300</v>
      </c>
      <c r="F111" t="s">
        <v>5</v>
      </c>
      <c r="G111" t="s">
        <v>4348</v>
      </c>
    </row>
    <row r="112" spans="1:7">
      <c r="A112" t="s">
        <v>9022</v>
      </c>
      <c r="B112" t="s">
        <v>9023</v>
      </c>
      <c r="C112">
        <v>200905299</v>
      </c>
      <c r="F112" t="s">
        <v>5</v>
      </c>
      <c r="G112" t="s">
        <v>4349</v>
      </c>
    </row>
    <row r="113" spans="1:7">
      <c r="A113" t="s">
        <v>9022</v>
      </c>
      <c r="B113" t="s">
        <v>9023</v>
      </c>
      <c r="C113">
        <v>200905326</v>
      </c>
      <c r="F113" t="s">
        <v>5</v>
      </c>
      <c r="G113" t="s">
        <v>4350</v>
      </c>
    </row>
    <row r="114" spans="1:7">
      <c r="A114" t="s">
        <v>9022</v>
      </c>
      <c r="B114" t="s">
        <v>9023</v>
      </c>
      <c r="C114">
        <v>200905302</v>
      </c>
      <c r="F114" t="s">
        <v>5</v>
      </c>
      <c r="G114" t="s">
        <v>4351</v>
      </c>
    </row>
    <row r="115" spans="1:7">
      <c r="A115" t="s">
        <v>9022</v>
      </c>
      <c r="B115" t="s">
        <v>9023</v>
      </c>
      <c r="C115">
        <v>200905333</v>
      </c>
      <c r="F115" t="s">
        <v>5</v>
      </c>
      <c r="G115" t="s">
        <v>4352</v>
      </c>
    </row>
    <row r="116" spans="1:7">
      <c r="A116" t="s">
        <v>9022</v>
      </c>
      <c r="B116" t="s">
        <v>9023</v>
      </c>
      <c r="C116">
        <v>200905314</v>
      </c>
      <c r="F116" t="s">
        <v>5</v>
      </c>
      <c r="G116" t="s">
        <v>4353</v>
      </c>
    </row>
    <row r="117" spans="1:7">
      <c r="A117" t="s">
        <v>9022</v>
      </c>
      <c r="B117" t="s">
        <v>9023</v>
      </c>
      <c r="C117">
        <v>200905327</v>
      </c>
      <c r="F117" t="s">
        <v>5</v>
      </c>
      <c r="G117" t="s">
        <v>4354</v>
      </c>
    </row>
    <row r="118" spans="1:7">
      <c r="A118" t="s">
        <v>9022</v>
      </c>
      <c r="B118" t="s">
        <v>9023</v>
      </c>
      <c r="C118">
        <v>200905332</v>
      </c>
      <c r="F118" t="s">
        <v>5</v>
      </c>
      <c r="G118" t="s">
        <v>4355</v>
      </c>
    </row>
    <row r="119" spans="1:7">
      <c r="A119" t="s">
        <v>9022</v>
      </c>
      <c r="B119" t="s">
        <v>9023</v>
      </c>
      <c r="C119">
        <v>200905212</v>
      </c>
      <c r="F119" t="s">
        <v>5</v>
      </c>
      <c r="G119" t="s">
        <v>4356</v>
      </c>
    </row>
    <row r="120" spans="1:7">
      <c r="A120" t="s">
        <v>9022</v>
      </c>
      <c r="B120" t="s">
        <v>9023</v>
      </c>
      <c r="C120">
        <v>200905218</v>
      </c>
      <c r="F120" t="s">
        <v>5</v>
      </c>
      <c r="G120" t="s">
        <v>4357</v>
      </c>
    </row>
    <row r="121" spans="1:7">
      <c r="A121" t="s">
        <v>9022</v>
      </c>
      <c r="B121" t="s">
        <v>9023</v>
      </c>
      <c r="C121">
        <v>200905241</v>
      </c>
      <c r="F121" t="s">
        <v>5</v>
      </c>
      <c r="G121" t="s">
        <v>4358</v>
      </c>
    </row>
    <row r="122" spans="1:7">
      <c r="A122" t="s">
        <v>9022</v>
      </c>
      <c r="B122" t="s">
        <v>9023</v>
      </c>
      <c r="C122">
        <v>200905220</v>
      </c>
      <c r="F122" t="s">
        <v>5</v>
      </c>
      <c r="G122" t="s">
        <v>4359</v>
      </c>
    </row>
    <row r="123" spans="1:7">
      <c r="A123" t="s">
        <v>9022</v>
      </c>
      <c r="B123" t="s">
        <v>9023</v>
      </c>
      <c r="C123">
        <v>200905246</v>
      </c>
      <c r="F123" t="s">
        <v>5</v>
      </c>
      <c r="G123" t="s">
        <v>4360</v>
      </c>
    </row>
    <row r="124" spans="1:7">
      <c r="A124" t="s">
        <v>9022</v>
      </c>
      <c r="B124" t="s">
        <v>9023</v>
      </c>
      <c r="C124">
        <v>200905228</v>
      </c>
      <c r="F124" t="s">
        <v>5</v>
      </c>
      <c r="G124" t="s">
        <v>4361</v>
      </c>
    </row>
    <row r="125" spans="1:7">
      <c r="A125" t="s">
        <v>9022</v>
      </c>
      <c r="B125" t="s">
        <v>9023</v>
      </c>
      <c r="C125">
        <v>200905240</v>
      </c>
      <c r="F125" t="s">
        <v>5</v>
      </c>
      <c r="G125" t="s">
        <v>4362</v>
      </c>
    </row>
    <row r="126" spans="1:7">
      <c r="A126" t="s">
        <v>9022</v>
      </c>
      <c r="B126" t="s">
        <v>9023</v>
      </c>
      <c r="C126">
        <v>200905247</v>
      </c>
      <c r="F126" t="s">
        <v>5</v>
      </c>
      <c r="G126" t="s">
        <v>4363</v>
      </c>
    </row>
    <row r="127" spans="1:7">
      <c r="A127" t="s">
        <v>9022</v>
      </c>
      <c r="B127" t="s">
        <v>9023</v>
      </c>
      <c r="C127">
        <v>200905258</v>
      </c>
      <c r="F127" t="s">
        <v>5</v>
      </c>
      <c r="G127" t="s">
        <v>4364</v>
      </c>
    </row>
    <row r="128" spans="1:7">
      <c r="A128" t="s">
        <v>9022</v>
      </c>
      <c r="B128" t="s">
        <v>9023</v>
      </c>
      <c r="C128">
        <v>200905265</v>
      </c>
      <c r="F128" t="s">
        <v>5</v>
      </c>
      <c r="G128" t="s">
        <v>4365</v>
      </c>
    </row>
    <row r="129" spans="1:7">
      <c r="A129" t="s">
        <v>9022</v>
      </c>
      <c r="B129" t="s">
        <v>9023</v>
      </c>
      <c r="C129">
        <v>200905267</v>
      </c>
      <c r="F129" t="s">
        <v>5</v>
      </c>
      <c r="G129" t="s">
        <v>4367</v>
      </c>
    </row>
    <row r="130" spans="1:7">
      <c r="A130" t="s">
        <v>9022</v>
      </c>
      <c r="B130" t="s">
        <v>9023</v>
      </c>
      <c r="C130">
        <v>200905277</v>
      </c>
      <c r="F130" t="s">
        <v>5</v>
      </c>
      <c r="G130" t="s">
        <v>4368</v>
      </c>
    </row>
    <row r="131" spans="1:7">
      <c r="A131" t="s">
        <v>9022</v>
      </c>
      <c r="B131" t="s">
        <v>9023</v>
      </c>
      <c r="C131">
        <v>200905269</v>
      </c>
      <c r="F131" t="s">
        <v>5</v>
      </c>
      <c r="G131" t="s">
        <v>4370</v>
      </c>
    </row>
    <row r="132" spans="1:7">
      <c r="A132" t="s">
        <v>9022</v>
      </c>
      <c r="B132" t="s">
        <v>9023</v>
      </c>
      <c r="C132">
        <v>200905279</v>
      </c>
      <c r="F132" t="s">
        <v>5</v>
      </c>
      <c r="G132" t="s">
        <v>4371</v>
      </c>
    </row>
    <row r="133" spans="1:7">
      <c r="A133" t="s">
        <v>9022</v>
      </c>
      <c r="B133" t="s">
        <v>9023</v>
      </c>
      <c r="C133">
        <v>3653280</v>
      </c>
      <c r="F133" t="s">
        <v>5</v>
      </c>
      <c r="G133" t="s">
        <v>29</v>
      </c>
    </row>
    <row r="134" spans="1:7">
      <c r="A134" t="s">
        <v>9022</v>
      </c>
      <c r="B134" t="s">
        <v>9023</v>
      </c>
      <c r="C134">
        <v>3897617</v>
      </c>
      <c r="F134" t="s">
        <v>5</v>
      </c>
      <c r="G134" t="s">
        <v>32</v>
      </c>
    </row>
    <row r="135" spans="1:7">
      <c r="A135" t="s">
        <v>9022</v>
      </c>
      <c r="B135" t="s">
        <v>9023</v>
      </c>
      <c r="C135">
        <v>3653282</v>
      </c>
      <c r="F135" t="s">
        <v>5</v>
      </c>
      <c r="G135" t="s">
        <v>35</v>
      </c>
    </row>
    <row r="136" spans="1:7">
      <c r="A136" t="s">
        <v>9022</v>
      </c>
      <c r="B136" t="s">
        <v>9023</v>
      </c>
      <c r="C136">
        <v>3653283</v>
      </c>
      <c r="F136" t="s">
        <v>5</v>
      </c>
      <c r="G136" t="s">
        <v>38</v>
      </c>
    </row>
    <row r="137" spans="1:7">
      <c r="A137" t="s">
        <v>9022</v>
      </c>
      <c r="B137" t="s">
        <v>9023</v>
      </c>
      <c r="C137">
        <v>3897616</v>
      </c>
      <c r="F137" t="s">
        <v>5</v>
      </c>
      <c r="G137" t="s">
        <v>40</v>
      </c>
    </row>
    <row r="138" spans="1:7">
      <c r="A138" t="s">
        <v>9022</v>
      </c>
      <c r="B138" t="s">
        <v>9023</v>
      </c>
      <c r="C138">
        <v>3653284</v>
      </c>
      <c r="F138" t="s">
        <v>5</v>
      </c>
      <c r="G138" t="s">
        <v>43</v>
      </c>
    </row>
    <row r="139" spans="1:7">
      <c r="A139" t="s">
        <v>9022</v>
      </c>
      <c r="B139" t="s">
        <v>9023</v>
      </c>
      <c r="C139">
        <v>3897640</v>
      </c>
      <c r="F139" t="s">
        <v>5</v>
      </c>
      <c r="G139" t="s">
        <v>45</v>
      </c>
    </row>
    <row r="140" spans="1:7">
      <c r="A140" t="s">
        <v>9022</v>
      </c>
      <c r="B140" t="s">
        <v>9023</v>
      </c>
      <c r="C140">
        <v>3653285</v>
      </c>
      <c r="F140" t="s">
        <v>5</v>
      </c>
      <c r="G140" t="s">
        <v>49</v>
      </c>
    </row>
    <row r="141" spans="1:7">
      <c r="A141" t="s">
        <v>9022</v>
      </c>
      <c r="B141" t="s">
        <v>9023</v>
      </c>
      <c r="C141">
        <v>3897626</v>
      </c>
      <c r="F141" t="s">
        <v>5</v>
      </c>
      <c r="G141" t="s">
        <v>51</v>
      </c>
    </row>
    <row r="142" spans="1:7">
      <c r="A142" t="s">
        <v>9022</v>
      </c>
      <c r="B142" t="s">
        <v>9023</v>
      </c>
      <c r="C142">
        <v>3653286</v>
      </c>
      <c r="F142" t="s">
        <v>5</v>
      </c>
      <c r="G142" t="s">
        <v>53</v>
      </c>
    </row>
    <row r="143" spans="1:7">
      <c r="A143" t="s">
        <v>9022</v>
      </c>
      <c r="B143" t="s">
        <v>9023</v>
      </c>
      <c r="C143">
        <v>3653289</v>
      </c>
      <c r="F143" t="s">
        <v>5</v>
      </c>
      <c r="G143" t="s">
        <v>58</v>
      </c>
    </row>
    <row r="144" spans="1:7">
      <c r="A144" t="s">
        <v>9022</v>
      </c>
      <c r="B144" t="s">
        <v>9023</v>
      </c>
      <c r="C144">
        <v>3897639</v>
      </c>
      <c r="F144" t="s">
        <v>5</v>
      </c>
      <c r="G144" t="s">
        <v>60</v>
      </c>
    </row>
    <row r="145" spans="1:7">
      <c r="A145" t="s">
        <v>9022</v>
      </c>
      <c r="B145" t="s">
        <v>9023</v>
      </c>
      <c r="C145">
        <v>3653290</v>
      </c>
      <c r="F145" t="s">
        <v>5</v>
      </c>
      <c r="G145" t="s">
        <v>62</v>
      </c>
    </row>
    <row r="146" spans="1:7">
      <c r="A146" t="s">
        <v>9022</v>
      </c>
      <c r="B146" t="s">
        <v>9023</v>
      </c>
      <c r="C146">
        <v>3897636</v>
      </c>
      <c r="F146" t="s">
        <v>5</v>
      </c>
      <c r="G146" t="s">
        <v>64</v>
      </c>
    </row>
    <row r="147" spans="1:7">
      <c r="A147" t="s">
        <v>9022</v>
      </c>
      <c r="B147" t="s">
        <v>9023</v>
      </c>
      <c r="C147">
        <v>3653291</v>
      </c>
      <c r="F147" t="s">
        <v>5</v>
      </c>
      <c r="G147" t="s">
        <v>66</v>
      </c>
    </row>
    <row r="148" spans="1:7">
      <c r="A148" t="s">
        <v>9022</v>
      </c>
      <c r="B148" t="s">
        <v>9023</v>
      </c>
      <c r="C148">
        <v>3897598</v>
      </c>
      <c r="F148" t="s">
        <v>5</v>
      </c>
      <c r="G148" t="s">
        <v>69</v>
      </c>
    </row>
    <row r="149" spans="1:7">
      <c r="A149" t="s">
        <v>9022</v>
      </c>
      <c r="B149" t="s">
        <v>9023</v>
      </c>
      <c r="C149">
        <v>3653293</v>
      </c>
      <c r="F149" t="s">
        <v>5</v>
      </c>
      <c r="G149" t="s">
        <v>71</v>
      </c>
    </row>
    <row r="150" spans="1:7">
      <c r="A150" t="s">
        <v>9022</v>
      </c>
      <c r="B150" t="s">
        <v>9023</v>
      </c>
      <c r="C150">
        <v>3897615</v>
      </c>
      <c r="F150" t="s">
        <v>5</v>
      </c>
      <c r="G150" t="s">
        <v>73</v>
      </c>
    </row>
    <row r="151" spans="1:7">
      <c r="A151" t="s">
        <v>9022</v>
      </c>
      <c r="B151" t="s">
        <v>9023</v>
      </c>
      <c r="C151">
        <v>3653294</v>
      </c>
      <c r="F151" t="s">
        <v>5</v>
      </c>
      <c r="G151" t="s">
        <v>75</v>
      </c>
    </row>
    <row r="152" spans="1:7">
      <c r="A152" t="s">
        <v>9022</v>
      </c>
      <c r="B152" t="s">
        <v>9023</v>
      </c>
      <c r="C152">
        <v>3897634</v>
      </c>
      <c r="F152" t="s">
        <v>5</v>
      </c>
      <c r="G152" t="s">
        <v>78</v>
      </c>
    </row>
    <row r="153" spans="1:7">
      <c r="A153" t="s">
        <v>9022</v>
      </c>
      <c r="B153" t="s">
        <v>9023</v>
      </c>
      <c r="C153">
        <v>3653296</v>
      </c>
      <c r="F153" t="s">
        <v>5</v>
      </c>
      <c r="G153" t="s">
        <v>80</v>
      </c>
    </row>
    <row r="154" spans="1:7">
      <c r="A154" t="s">
        <v>9022</v>
      </c>
      <c r="B154" t="s">
        <v>9023</v>
      </c>
      <c r="C154">
        <v>3653297</v>
      </c>
      <c r="F154" t="s">
        <v>5</v>
      </c>
      <c r="G154" t="s">
        <v>83</v>
      </c>
    </row>
    <row r="155" spans="1:7">
      <c r="A155" t="s">
        <v>9022</v>
      </c>
      <c r="B155" t="s">
        <v>9023</v>
      </c>
      <c r="C155">
        <v>3897614</v>
      </c>
      <c r="F155" t="s">
        <v>5</v>
      </c>
      <c r="G155" t="s">
        <v>86</v>
      </c>
    </row>
    <row r="156" spans="1:7">
      <c r="A156" t="s">
        <v>9022</v>
      </c>
      <c r="B156" t="s">
        <v>9023</v>
      </c>
      <c r="C156">
        <v>3653299</v>
      </c>
      <c r="F156" t="s">
        <v>5</v>
      </c>
      <c r="G156" t="s">
        <v>88</v>
      </c>
    </row>
    <row r="157" spans="1:7">
      <c r="A157" t="s">
        <v>9022</v>
      </c>
      <c r="B157" t="s">
        <v>9023</v>
      </c>
      <c r="C157">
        <v>3653300</v>
      </c>
      <c r="F157" t="s">
        <v>5</v>
      </c>
      <c r="G157" t="s">
        <v>91</v>
      </c>
    </row>
    <row r="158" spans="1:7">
      <c r="A158" t="s">
        <v>9022</v>
      </c>
      <c r="B158" t="s">
        <v>9023</v>
      </c>
      <c r="C158">
        <v>3897633</v>
      </c>
      <c r="F158" t="s">
        <v>5</v>
      </c>
      <c r="G158" t="s">
        <v>94</v>
      </c>
    </row>
    <row r="159" spans="1:7">
      <c r="A159" t="s">
        <v>9022</v>
      </c>
      <c r="B159" t="s">
        <v>9023</v>
      </c>
      <c r="C159">
        <v>3653302</v>
      </c>
      <c r="F159" t="s">
        <v>5</v>
      </c>
      <c r="G159" t="s">
        <v>97</v>
      </c>
    </row>
    <row r="160" spans="1:7">
      <c r="A160" t="s">
        <v>9022</v>
      </c>
      <c r="B160" t="s">
        <v>9023</v>
      </c>
      <c r="C160">
        <v>3897618</v>
      </c>
      <c r="F160" t="s">
        <v>5</v>
      </c>
      <c r="G160" t="s">
        <v>99</v>
      </c>
    </row>
    <row r="161" spans="1:7">
      <c r="A161" t="s">
        <v>9022</v>
      </c>
      <c r="B161" t="s">
        <v>9023</v>
      </c>
      <c r="C161">
        <v>3653303</v>
      </c>
      <c r="F161" t="s">
        <v>5</v>
      </c>
      <c r="G161" t="s">
        <v>101</v>
      </c>
    </row>
    <row r="162" spans="1:7">
      <c r="A162" t="s">
        <v>9022</v>
      </c>
      <c r="B162" t="s">
        <v>9023</v>
      </c>
      <c r="C162">
        <v>3653304</v>
      </c>
      <c r="F162" t="s">
        <v>5</v>
      </c>
      <c r="G162" t="s">
        <v>104</v>
      </c>
    </row>
    <row r="163" spans="1:7">
      <c r="A163" t="s">
        <v>9022</v>
      </c>
      <c r="B163" t="s">
        <v>9023</v>
      </c>
      <c r="C163">
        <v>3653305</v>
      </c>
      <c r="F163" t="s">
        <v>5</v>
      </c>
      <c r="G163" t="s">
        <v>108</v>
      </c>
    </row>
    <row r="164" spans="1:7">
      <c r="A164" t="s">
        <v>9022</v>
      </c>
      <c r="B164" t="s">
        <v>9023</v>
      </c>
      <c r="C164">
        <v>3653306</v>
      </c>
      <c r="F164" t="s">
        <v>5</v>
      </c>
      <c r="G164" t="s">
        <v>111</v>
      </c>
    </row>
    <row r="165" spans="1:7">
      <c r="A165" t="s">
        <v>9022</v>
      </c>
      <c r="B165" t="s">
        <v>9023</v>
      </c>
      <c r="C165">
        <v>3897643</v>
      </c>
      <c r="F165" t="s">
        <v>5</v>
      </c>
      <c r="G165" t="s">
        <v>114</v>
      </c>
    </row>
    <row r="166" spans="1:7">
      <c r="A166" t="s">
        <v>9022</v>
      </c>
      <c r="B166" t="s">
        <v>9023</v>
      </c>
      <c r="C166">
        <v>3653308</v>
      </c>
      <c r="F166" t="s">
        <v>5</v>
      </c>
      <c r="G166" t="s">
        <v>116</v>
      </c>
    </row>
    <row r="167" spans="1:7">
      <c r="A167" t="s">
        <v>9022</v>
      </c>
      <c r="B167" t="s">
        <v>9023</v>
      </c>
      <c r="C167">
        <v>3897637</v>
      </c>
      <c r="F167" t="s">
        <v>5</v>
      </c>
      <c r="G167" t="s">
        <v>119</v>
      </c>
    </row>
    <row r="168" spans="1:7">
      <c r="A168" t="s">
        <v>9022</v>
      </c>
      <c r="B168" t="s">
        <v>9023</v>
      </c>
      <c r="C168">
        <v>3653310</v>
      </c>
      <c r="F168" t="s">
        <v>5</v>
      </c>
      <c r="G168" t="s">
        <v>123</v>
      </c>
    </row>
    <row r="169" spans="1:7">
      <c r="A169" t="s">
        <v>9022</v>
      </c>
      <c r="B169" t="s">
        <v>9023</v>
      </c>
      <c r="C169">
        <v>3653311</v>
      </c>
      <c r="F169" t="s">
        <v>5</v>
      </c>
      <c r="G169" t="s">
        <v>126</v>
      </c>
    </row>
    <row r="170" spans="1:7">
      <c r="A170" t="s">
        <v>9022</v>
      </c>
      <c r="B170" t="s">
        <v>9023</v>
      </c>
      <c r="C170">
        <v>3653314</v>
      </c>
      <c r="F170" t="s">
        <v>5</v>
      </c>
      <c r="G170" t="s">
        <v>132</v>
      </c>
    </row>
    <row r="171" spans="1:7">
      <c r="A171" t="s">
        <v>9022</v>
      </c>
      <c r="B171" t="s">
        <v>9023</v>
      </c>
      <c r="C171">
        <v>3653315</v>
      </c>
      <c r="F171" t="s">
        <v>5</v>
      </c>
      <c r="G171" t="s">
        <v>135</v>
      </c>
    </row>
    <row r="172" spans="1:7">
      <c r="A172" t="s">
        <v>9022</v>
      </c>
      <c r="B172" t="s">
        <v>9023</v>
      </c>
      <c r="C172">
        <v>3653316</v>
      </c>
      <c r="F172" t="s">
        <v>5</v>
      </c>
      <c r="G172" t="s">
        <v>136</v>
      </c>
    </row>
    <row r="173" spans="1:7">
      <c r="A173" t="s">
        <v>9022</v>
      </c>
      <c r="B173" t="s">
        <v>9023</v>
      </c>
      <c r="C173">
        <v>3897620</v>
      </c>
      <c r="F173" t="s">
        <v>5</v>
      </c>
      <c r="G173" t="s">
        <v>138</v>
      </c>
    </row>
    <row r="174" spans="1:7">
      <c r="A174" t="s">
        <v>9022</v>
      </c>
      <c r="B174" t="s">
        <v>9023</v>
      </c>
      <c r="C174">
        <v>3653317</v>
      </c>
      <c r="F174" t="s">
        <v>5</v>
      </c>
      <c r="G174" t="s">
        <v>140</v>
      </c>
    </row>
    <row r="175" spans="1:7">
      <c r="A175" t="s">
        <v>9022</v>
      </c>
      <c r="B175" t="s">
        <v>9023</v>
      </c>
      <c r="C175">
        <v>3897604</v>
      </c>
      <c r="F175" t="s">
        <v>5</v>
      </c>
      <c r="G175" t="s">
        <v>143</v>
      </c>
    </row>
    <row r="176" spans="1:7">
      <c r="A176" t="s">
        <v>9022</v>
      </c>
      <c r="B176" t="s">
        <v>9023</v>
      </c>
      <c r="C176">
        <v>3653319</v>
      </c>
      <c r="F176" t="s">
        <v>5</v>
      </c>
      <c r="G176" t="s">
        <v>145</v>
      </c>
    </row>
    <row r="177" spans="1:7">
      <c r="A177" t="s">
        <v>9022</v>
      </c>
      <c r="B177" t="s">
        <v>9023</v>
      </c>
      <c r="C177">
        <v>3897609</v>
      </c>
      <c r="F177" t="s">
        <v>5</v>
      </c>
      <c r="G177" t="s">
        <v>147</v>
      </c>
    </row>
    <row r="178" spans="1:7">
      <c r="A178" t="s">
        <v>9022</v>
      </c>
      <c r="B178" t="s">
        <v>9023</v>
      </c>
      <c r="C178">
        <v>3653320</v>
      </c>
      <c r="F178" t="s">
        <v>5</v>
      </c>
      <c r="G178" t="s">
        <v>153</v>
      </c>
    </row>
    <row r="179" spans="1:7">
      <c r="A179" t="s">
        <v>9022</v>
      </c>
      <c r="B179" t="s">
        <v>9023</v>
      </c>
      <c r="C179">
        <v>3897644</v>
      </c>
      <c r="F179" t="s">
        <v>5</v>
      </c>
      <c r="G179" t="s">
        <v>155</v>
      </c>
    </row>
    <row r="180" spans="1:7">
      <c r="A180" t="s">
        <v>9022</v>
      </c>
      <c r="B180" t="s">
        <v>9023</v>
      </c>
      <c r="C180">
        <v>3653321</v>
      </c>
      <c r="F180" t="s">
        <v>5</v>
      </c>
      <c r="G180" t="s">
        <v>157</v>
      </c>
    </row>
    <row r="181" spans="1:7">
      <c r="A181" t="s">
        <v>9022</v>
      </c>
      <c r="B181" t="s">
        <v>9023</v>
      </c>
      <c r="C181">
        <v>3897613</v>
      </c>
      <c r="F181" t="s">
        <v>5</v>
      </c>
      <c r="G181" t="s">
        <v>160</v>
      </c>
    </row>
    <row r="182" spans="1:7">
      <c r="A182" t="s">
        <v>9022</v>
      </c>
      <c r="B182" t="s">
        <v>9023</v>
      </c>
      <c r="C182">
        <v>3653323</v>
      </c>
      <c r="F182" t="s">
        <v>5</v>
      </c>
      <c r="G182" t="s">
        <v>164</v>
      </c>
    </row>
    <row r="183" spans="1:7">
      <c r="A183" t="s">
        <v>9022</v>
      </c>
      <c r="B183" t="s">
        <v>9023</v>
      </c>
      <c r="C183">
        <v>3897619</v>
      </c>
      <c r="F183" t="s">
        <v>5</v>
      </c>
      <c r="G183" t="s">
        <v>166</v>
      </c>
    </row>
    <row r="184" spans="1:7">
      <c r="A184" t="s">
        <v>9022</v>
      </c>
      <c r="B184" t="s">
        <v>9023</v>
      </c>
      <c r="C184">
        <v>3653324</v>
      </c>
      <c r="F184" t="s">
        <v>5</v>
      </c>
      <c r="G184" t="s">
        <v>168</v>
      </c>
    </row>
    <row r="185" spans="1:7">
      <c r="A185" t="s">
        <v>9022</v>
      </c>
      <c r="B185" t="s">
        <v>9023</v>
      </c>
      <c r="C185">
        <v>3897611</v>
      </c>
      <c r="F185" t="s">
        <v>5</v>
      </c>
      <c r="G185" t="s">
        <v>170</v>
      </c>
    </row>
    <row r="186" spans="1:7">
      <c r="A186" t="s">
        <v>9022</v>
      </c>
      <c r="B186" t="s">
        <v>9023</v>
      </c>
      <c r="C186">
        <v>3653326</v>
      </c>
      <c r="F186" t="s">
        <v>5</v>
      </c>
      <c r="G186" t="s">
        <v>172</v>
      </c>
    </row>
    <row r="187" spans="1:7">
      <c r="A187" t="s">
        <v>9022</v>
      </c>
      <c r="B187" t="s">
        <v>9023</v>
      </c>
      <c r="C187">
        <v>3653327</v>
      </c>
      <c r="F187" t="s">
        <v>5</v>
      </c>
      <c r="G187" t="s">
        <v>179</v>
      </c>
    </row>
    <row r="188" spans="1:7">
      <c r="A188" t="s">
        <v>9022</v>
      </c>
      <c r="B188" t="s">
        <v>9023</v>
      </c>
      <c r="C188">
        <v>3897642</v>
      </c>
      <c r="F188" t="s">
        <v>5</v>
      </c>
      <c r="G188" t="s">
        <v>181</v>
      </c>
    </row>
    <row r="189" spans="1:7">
      <c r="A189" t="s">
        <v>9022</v>
      </c>
      <c r="B189" t="s">
        <v>9023</v>
      </c>
      <c r="C189">
        <v>3653329</v>
      </c>
      <c r="F189" t="s">
        <v>5</v>
      </c>
      <c r="G189" t="s">
        <v>189</v>
      </c>
    </row>
    <row r="190" spans="1:7">
      <c r="A190" t="s">
        <v>9022</v>
      </c>
      <c r="B190" t="s">
        <v>9023</v>
      </c>
      <c r="C190">
        <v>3653330</v>
      </c>
      <c r="F190" t="s">
        <v>5</v>
      </c>
      <c r="G190" t="s">
        <v>194</v>
      </c>
    </row>
    <row r="191" spans="1:7">
      <c r="A191" t="s">
        <v>9022</v>
      </c>
      <c r="B191" t="s">
        <v>9023</v>
      </c>
      <c r="C191">
        <v>3653331</v>
      </c>
      <c r="F191" t="s">
        <v>5</v>
      </c>
      <c r="G191" t="s">
        <v>197</v>
      </c>
    </row>
    <row r="192" spans="1:7">
      <c r="A192" t="s">
        <v>9022</v>
      </c>
      <c r="B192" t="s">
        <v>9023</v>
      </c>
      <c r="C192">
        <v>3897629</v>
      </c>
      <c r="F192" t="s">
        <v>5</v>
      </c>
      <c r="G192" t="s">
        <v>199</v>
      </c>
    </row>
    <row r="193" spans="1:7">
      <c r="A193" t="s">
        <v>9022</v>
      </c>
      <c r="B193" t="s">
        <v>9023</v>
      </c>
      <c r="C193">
        <v>3653332</v>
      </c>
      <c r="F193" t="s">
        <v>5</v>
      </c>
      <c r="G193" t="s">
        <v>201</v>
      </c>
    </row>
    <row r="194" spans="1:7">
      <c r="A194" t="s">
        <v>9022</v>
      </c>
      <c r="B194" t="s">
        <v>9023</v>
      </c>
      <c r="C194">
        <v>3653333</v>
      </c>
      <c r="F194" t="s">
        <v>5</v>
      </c>
      <c r="G194" t="s">
        <v>202</v>
      </c>
    </row>
    <row r="195" spans="1:7">
      <c r="A195" t="s">
        <v>9022</v>
      </c>
      <c r="B195" t="s">
        <v>9023</v>
      </c>
      <c r="C195">
        <v>3897623</v>
      </c>
      <c r="F195" t="s">
        <v>5</v>
      </c>
      <c r="G195" t="s">
        <v>204</v>
      </c>
    </row>
    <row r="196" spans="1:7">
      <c r="A196" t="s">
        <v>9022</v>
      </c>
      <c r="B196" t="s">
        <v>9023</v>
      </c>
      <c r="C196">
        <v>3653334</v>
      </c>
      <c r="F196" t="s">
        <v>5</v>
      </c>
      <c r="G196" t="s">
        <v>206</v>
      </c>
    </row>
    <row r="197" spans="1:7">
      <c r="A197" t="s">
        <v>9022</v>
      </c>
      <c r="B197" t="s">
        <v>9023</v>
      </c>
      <c r="C197">
        <v>3897600</v>
      </c>
      <c r="F197" t="s">
        <v>5</v>
      </c>
      <c r="G197" t="s">
        <v>208</v>
      </c>
    </row>
    <row r="198" spans="1:7">
      <c r="A198" t="s">
        <v>9022</v>
      </c>
      <c r="B198" t="s">
        <v>9023</v>
      </c>
      <c r="C198">
        <v>3653335</v>
      </c>
      <c r="F198" t="s">
        <v>5</v>
      </c>
      <c r="G198" t="s">
        <v>213</v>
      </c>
    </row>
    <row r="199" spans="1:7">
      <c r="A199" t="s">
        <v>9022</v>
      </c>
      <c r="B199" t="s">
        <v>9023</v>
      </c>
      <c r="C199">
        <v>3653336</v>
      </c>
      <c r="F199" t="s">
        <v>5</v>
      </c>
      <c r="G199" t="s">
        <v>217</v>
      </c>
    </row>
    <row r="200" spans="1:7">
      <c r="A200" t="s">
        <v>9022</v>
      </c>
      <c r="B200" t="s">
        <v>9023</v>
      </c>
      <c r="C200">
        <v>3897612</v>
      </c>
      <c r="F200" t="s">
        <v>5</v>
      </c>
      <c r="G200" t="s">
        <v>219</v>
      </c>
    </row>
    <row r="201" spans="1:7">
      <c r="A201" t="s">
        <v>9022</v>
      </c>
      <c r="B201" t="s">
        <v>9023</v>
      </c>
      <c r="C201">
        <v>3653337</v>
      </c>
      <c r="F201" t="s">
        <v>5</v>
      </c>
      <c r="G201" t="s">
        <v>223</v>
      </c>
    </row>
    <row r="202" spans="1:7">
      <c r="A202" t="s">
        <v>9022</v>
      </c>
      <c r="B202" t="s">
        <v>9023</v>
      </c>
      <c r="C202">
        <v>3897621</v>
      </c>
      <c r="F202" t="s">
        <v>5</v>
      </c>
      <c r="G202" t="s">
        <v>226</v>
      </c>
    </row>
    <row r="203" spans="1:7">
      <c r="A203" t="s">
        <v>9022</v>
      </c>
      <c r="B203" t="s">
        <v>9023</v>
      </c>
      <c r="C203">
        <v>3653339</v>
      </c>
      <c r="F203" t="s">
        <v>5</v>
      </c>
      <c r="G203" t="s">
        <v>228</v>
      </c>
    </row>
    <row r="204" spans="1:7">
      <c r="A204" t="s">
        <v>9022</v>
      </c>
      <c r="B204" t="s">
        <v>9023</v>
      </c>
      <c r="C204">
        <v>3897638</v>
      </c>
      <c r="F204" t="s">
        <v>5</v>
      </c>
      <c r="G204" t="s">
        <v>230</v>
      </c>
    </row>
    <row r="205" spans="1:7">
      <c r="A205" t="s">
        <v>9022</v>
      </c>
      <c r="B205" t="s">
        <v>9023</v>
      </c>
      <c r="C205">
        <v>3653340</v>
      </c>
      <c r="F205" t="s">
        <v>5</v>
      </c>
      <c r="G205" t="s">
        <v>232</v>
      </c>
    </row>
    <row r="206" spans="1:7">
      <c r="A206" t="s">
        <v>9022</v>
      </c>
      <c r="B206" t="s">
        <v>9023</v>
      </c>
      <c r="C206">
        <v>3653342</v>
      </c>
      <c r="F206" t="s">
        <v>5</v>
      </c>
      <c r="G206" t="s">
        <v>251</v>
      </c>
    </row>
    <row r="207" spans="1:7">
      <c r="A207" t="s">
        <v>9022</v>
      </c>
      <c r="B207" t="s">
        <v>9023</v>
      </c>
      <c r="C207">
        <v>3653343</v>
      </c>
      <c r="F207" t="s">
        <v>5</v>
      </c>
      <c r="G207" t="s">
        <v>255</v>
      </c>
    </row>
    <row r="208" spans="1:7">
      <c r="A208" t="s">
        <v>9022</v>
      </c>
      <c r="B208" t="s">
        <v>9023</v>
      </c>
      <c r="C208">
        <v>3897635</v>
      </c>
      <c r="F208" t="s">
        <v>5</v>
      </c>
      <c r="G208" t="s">
        <v>258</v>
      </c>
    </row>
    <row r="209" spans="1:7">
      <c r="A209" t="s">
        <v>9022</v>
      </c>
      <c r="B209" t="s">
        <v>9023</v>
      </c>
      <c r="C209">
        <v>3653345</v>
      </c>
      <c r="F209" t="s">
        <v>5</v>
      </c>
      <c r="G209" t="s">
        <v>264</v>
      </c>
    </row>
    <row r="210" spans="1:7">
      <c r="A210" t="s">
        <v>9022</v>
      </c>
      <c r="B210" t="s">
        <v>9023</v>
      </c>
      <c r="C210">
        <v>3897610</v>
      </c>
      <c r="F210" t="s">
        <v>5</v>
      </c>
      <c r="G210" t="s">
        <v>266</v>
      </c>
    </row>
    <row r="211" spans="1:7">
      <c r="A211" t="s">
        <v>9022</v>
      </c>
      <c r="B211" t="s">
        <v>9023</v>
      </c>
      <c r="C211">
        <v>3653346</v>
      </c>
      <c r="F211" t="s">
        <v>5</v>
      </c>
      <c r="G211" t="s">
        <v>268</v>
      </c>
    </row>
    <row r="212" spans="1:7">
      <c r="A212" t="s">
        <v>9022</v>
      </c>
      <c r="B212" t="s">
        <v>9023</v>
      </c>
      <c r="C212">
        <v>3653347</v>
      </c>
      <c r="F212" t="s">
        <v>5</v>
      </c>
      <c r="G212" t="s">
        <v>271</v>
      </c>
    </row>
    <row r="213" spans="1:7">
      <c r="A213" t="s">
        <v>9022</v>
      </c>
      <c r="B213" t="s">
        <v>9023</v>
      </c>
      <c r="C213">
        <v>4773533</v>
      </c>
      <c r="F213" t="s">
        <v>5</v>
      </c>
      <c r="G213" t="s">
        <v>272</v>
      </c>
    </row>
    <row r="214" spans="1:7">
      <c r="A214" t="s">
        <v>9022</v>
      </c>
      <c r="B214" t="s">
        <v>9023</v>
      </c>
      <c r="C214">
        <v>4773534</v>
      </c>
      <c r="F214" t="s">
        <v>5</v>
      </c>
      <c r="G214" t="s">
        <v>273</v>
      </c>
    </row>
    <row r="215" spans="1:7">
      <c r="A215" t="s">
        <v>9022</v>
      </c>
      <c r="B215" t="s">
        <v>9023</v>
      </c>
      <c r="C215">
        <v>200448494</v>
      </c>
      <c r="F215" t="s">
        <v>5</v>
      </c>
      <c r="G215" t="s">
        <v>274</v>
      </c>
    </row>
    <row r="216" spans="1:7">
      <c r="A216" t="s">
        <v>9022</v>
      </c>
      <c r="B216" t="s">
        <v>9023</v>
      </c>
      <c r="C216">
        <v>4773536</v>
      </c>
      <c r="F216" t="s">
        <v>5</v>
      </c>
      <c r="G216" t="s">
        <v>276</v>
      </c>
    </row>
    <row r="217" spans="1:7">
      <c r="A217" t="s">
        <v>9022</v>
      </c>
      <c r="B217" t="s">
        <v>9023</v>
      </c>
      <c r="C217">
        <v>4773537</v>
      </c>
      <c r="F217" t="s">
        <v>5</v>
      </c>
      <c r="G217" t="s">
        <v>277</v>
      </c>
    </row>
    <row r="218" spans="1:7">
      <c r="A218" t="s">
        <v>9022</v>
      </c>
      <c r="B218" t="s">
        <v>9023</v>
      </c>
      <c r="C218">
        <v>4773538</v>
      </c>
      <c r="F218" t="s">
        <v>5</v>
      </c>
      <c r="G218" t="s">
        <v>278</v>
      </c>
    </row>
    <row r="219" spans="1:7">
      <c r="A219" t="s">
        <v>9022</v>
      </c>
      <c r="B219" t="s">
        <v>9023</v>
      </c>
      <c r="C219">
        <v>4845409</v>
      </c>
      <c r="D219" t="s">
        <v>9035</v>
      </c>
      <c r="F219" t="s">
        <v>5</v>
      </c>
      <c r="G219" t="s">
        <v>279</v>
      </c>
    </row>
    <row r="220" spans="1:7">
      <c r="A220" t="s">
        <v>9022</v>
      </c>
      <c r="B220" t="s">
        <v>9023</v>
      </c>
      <c r="C220">
        <v>4845409</v>
      </c>
      <c r="D220" t="s">
        <v>9036</v>
      </c>
      <c r="F220" t="s">
        <v>5</v>
      </c>
      <c r="G220" t="s">
        <v>280</v>
      </c>
    </row>
    <row r="221" spans="1:7">
      <c r="A221" t="s">
        <v>9022</v>
      </c>
      <c r="B221" t="s">
        <v>9023</v>
      </c>
      <c r="C221">
        <v>200447967</v>
      </c>
      <c r="D221" t="s">
        <v>9036</v>
      </c>
      <c r="F221" t="s">
        <v>5</v>
      </c>
      <c r="G221" t="s">
        <v>282</v>
      </c>
    </row>
    <row r="222" spans="1:7">
      <c r="A222" t="s">
        <v>9022</v>
      </c>
      <c r="B222" t="s">
        <v>9023</v>
      </c>
      <c r="C222">
        <v>200447968</v>
      </c>
      <c r="D222" t="s">
        <v>9035</v>
      </c>
      <c r="F222" t="s">
        <v>5</v>
      </c>
      <c r="G222" t="s">
        <v>283</v>
      </c>
    </row>
    <row r="223" spans="1:7">
      <c r="A223" t="s">
        <v>9022</v>
      </c>
      <c r="B223" t="s">
        <v>9023</v>
      </c>
      <c r="C223">
        <v>200447968</v>
      </c>
      <c r="D223" t="s">
        <v>9036</v>
      </c>
      <c r="F223" t="s">
        <v>5</v>
      </c>
      <c r="G223" t="s">
        <v>284</v>
      </c>
    </row>
    <row r="224" spans="1:7">
      <c r="A224" t="s">
        <v>9022</v>
      </c>
      <c r="B224" t="s">
        <v>9023</v>
      </c>
      <c r="C224">
        <v>200447969</v>
      </c>
      <c r="D224" t="s">
        <v>9035</v>
      </c>
      <c r="F224" t="s">
        <v>5</v>
      </c>
      <c r="G224" t="s">
        <v>285</v>
      </c>
    </row>
    <row r="225" spans="1:7">
      <c r="A225" t="s">
        <v>9022</v>
      </c>
      <c r="B225" t="s">
        <v>9023</v>
      </c>
      <c r="C225">
        <v>200447970</v>
      </c>
      <c r="D225" t="s">
        <v>9035</v>
      </c>
      <c r="F225" t="s">
        <v>5</v>
      </c>
      <c r="G225" t="s">
        <v>287</v>
      </c>
    </row>
    <row r="226" spans="1:7">
      <c r="A226" t="s">
        <v>9022</v>
      </c>
      <c r="B226" t="s">
        <v>9023</v>
      </c>
      <c r="C226">
        <v>200447970</v>
      </c>
      <c r="D226" t="s">
        <v>9036</v>
      </c>
      <c r="F226" t="s">
        <v>5</v>
      </c>
      <c r="G226" t="s">
        <v>288</v>
      </c>
    </row>
    <row r="227" spans="1:7">
      <c r="A227" t="s">
        <v>9022</v>
      </c>
      <c r="B227" t="s">
        <v>9023</v>
      </c>
      <c r="C227">
        <v>200447971</v>
      </c>
      <c r="D227" t="s">
        <v>9035</v>
      </c>
      <c r="F227" t="s">
        <v>5</v>
      </c>
      <c r="G227" t="s">
        <v>289</v>
      </c>
    </row>
    <row r="228" spans="1:7">
      <c r="A228" t="s">
        <v>9022</v>
      </c>
      <c r="B228" t="s">
        <v>9023</v>
      </c>
      <c r="C228">
        <v>200447971</v>
      </c>
      <c r="D228" t="s">
        <v>9036</v>
      </c>
      <c r="F228" t="s">
        <v>5</v>
      </c>
      <c r="G228" t="s">
        <v>290</v>
      </c>
    </row>
    <row r="229" spans="1:7">
      <c r="A229" t="s">
        <v>9022</v>
      </c>
      <c r="B229" t="s">
        <v>9023</v>
      </c>
      <c r="C229">
        <v>200447972</v>
      </c>
      <c r="D229" t="s">
        <v>9035</v>
      </c>
      <c r="F229" t="s">
        <v>5</v>
      </c>
      <c r="G229" t="s">
        <v>291</v>
      </c>
    </row>
    <row r="230" spans="1:7">
      <c r="A230" t="s">
        <v>9022</v>
      </c>
      <c r="B230" t="s">
        <v>9023</v>
      </c>
      <c r="C230">
        <v>200447972</v>
      </c>
      <c r="D230" t="s">
        <v>9036</v>
      </c>
      <c r="F230" t="s">
        <v>5</v>
      </c>
      <c r="G230" t="s">
        <v>292</v>
      </c>
    </row>
    <row r="231" spans="1:7">
      <c r="A231" t="s">
        <v>9022</v>
      </c>
      <c r="B231" t="s">
        <v>9023</v>
      </c>
      <c r="C231">
        <v>200447973</v>
      </c>
      <c r="D231" t="s">
        <v>9035</v>
      </c>
      <c r="F231" t="s">
        <v>5</v>
      </c>
      <c r="G231" t="s">
        <v>293</v>
      </c>
    </row>
    <row r="232" spans="1:7">
      <c r="A232" t="s">
        <v>9022</v>
      </c>
      <c r="B232" t="s">
        <v>9023</v>
      </c>
      <c r="C232">
        <v>200447974</v>
      </c>
      <c r="D232" t="s">
        <v>9036</v>
      </c>
      <c r="F232" t="s">
        <v>5</v>
      </c>
      <c r="G232" t="s">
        <v>296</v>
      </c>
    </row>
    <row r="233" spans="1:7">
      <c r="A233" t="s">
        <v>9022</v>
      </c>
      <c r="B233" t="s">
        <v>9023</v>
      </c>
      <c r="C233">
        <v>200447975</v>
      </c>
      <c r="D233" t="s">
        <v>9036</v>
      </c>
      <c r="F233" t="s">
        <v>5</v>
      </c>
      <c r="G233" t="s">
        <v>298</v>
      </c>
    </row>
    <row r="234" spans="1:7">
      <c r="A234" t="s">
        <v>9022</v>
      </c>
      <c r="B234" t="s">
        <v>9023</v>
      </c>
      <c r="C234">
        <v>200447976</v>
      </c>
      <c r="D234" t="s">
        <v>9035</v>
      </c>
      <c r="F234" t="s">
        <v>5</v>
      </c>
      <c r="G234" t="s">
        <v>299</v>
      </c>
    </row>
    <row r="235" spans="1:7">
      <c r="A235" t="s">
        <v>9022</v>
      </c>
      <c r="B235" t="s">
        <v>9023</v>
      </c>
      <c r="C235">
        <v>200447977</v>
      </c>
      <c r="D235" t="s">
        <v>9036</v>
      </c>
      <c r="F235" t="s">
        <v>5</v>
      </c>
      <c r="G235" t="s">
        <v>302</v>
      </c>
    </row>
    <row r="236" spans="1:7">
      <c r="A236" t="s">
        <v>9022</v>
      </c>
      <c r="B236" t="s">
        <v>9023</v>
      </c>
      <c r="C236">
        <v>200447978</v>
      </c>
      <c r="D236" t="s">
        <v>9035</v>
      </c>
      <c r="F236" t="s">
        <v>5</v>
      </c>
      <c r="G236" t="s">
        <v>303</v>
      </c>
    </row>
    <row r="237" spans="1:7">
      <c r="A237" t="s">
        <v>9022</v>
      </c>
      <c r="B237" t="s">
        <v>9023</v>
      </c>
      <c r="C237">
        <v>200447980</v>
      </c>
      <c r="D237" t="s">
        <v>9035</v>
      </c>
      <c r="F237" t="s">
        <v>5</v>
      </c>
      <c r="G237" t="s">
        <v>307</v>
      </c>
    </row>
    <row r="238" spans="1:7">
      <c r="A238" t="s">
        <v>9022</v>
      </c>
      <c r="B238" t="s">
        <v>9023</v>
      </c>
      <c r="C238">
        <v>200447981</v>
      </c>
      <c r="D238" t="s">
        <v>9035</v>
      </c>
      <c r="F238" t="s">
        <v>5</v>
      </c>
      <c r="G238" t="s">
        <v>309</v>
      </c>
    </row>
    <row r="239" spans="1:7">
      <c r="A239" t="s">
        <v>9022</v>
      </c>
      <c r="B239" t="s">
        <v>9023</v>
      </c>
      <c r="C239">
        <v>200447982</v>
      </c>
      <c r="D239" t="s">
        <v>9035</v>
      </c>
      <c r="F239" t="s">
        <v>5</v>
      </c>
      <c r="G239" t="s">
        <v>311</v>
      </c>
    </row>
    <row r="240" spans="1:7">
      <c r="A240" t="s">
        <v>9022</v>
      </c>
      <c r="B240" t="s">
        <v>9023</v>
      </c>
      <c r="C240">
        <v>200447982</v>
      </c>
      <c r="D240" t="s">
        <v>9036</v>
      </c>
      <c r="F240" t="s">
        <v>5</v>
      </c>
      <c r="G240" t="s">
        <v>312</v>
      </c>
    </row>
    <row r="241" spans="1:7">
      <c r="A241" t="s">
        <v>9022</v>
      </c>
      <c r="B241" t="s">
        <v>9023</v>
      </c>
      <c r="C241">
        <v>200447983</v>
      </c>
      <c r="D241" t="s">
        <v>9036</v>
      </c>
      <c r="F241" t="s">
        <v>5</v>
      </c>
      <c r="G241" t="s">
        <v>314</v>
      </c>
    </row>
    <row r="242" spans="1:7">
      <c r="A242" t="s">
        <v>9022</v>
      </c>
      <c r="B242" t="s">
        <v>9023</v>
      </c>
      <c r="C242">
        <v>200447984</v>
      </c>
      <c r="D242" t="s">
        <v>9035</v>
      </c>
      <c r="F242" t="s">
        <v>5</v>
      </c>
      <c r="G242" t="s">
        <v>315</v>
      </c>
    </row>
    <row r="243" spans="1:7">
      <c r="A243" t="s">
        <v>9022</v>
      </c>
      <c r="B243" t="s">
        <v>9023</v>
      </c>
      <c r="C243">
        <v>200447985</v>
      </c>
      <c r="D243" t="s">
        <v>9036</v>
      </c>
      <c r="F243" t="s">
        <v>5</v>
      </c>
      <c r="G243" t="s">
        <v>318</v>
      </c>
    </row>
    <row r="244" spans="1:7">
      <c r="A244" t="s">
        <v>9022</v>
      </c>
      <c r="B244" t="s">
        <v>9023</v>
      </c>
      <c r="C244">
        <v>200447986</v>
      </c>
      <c r="D244" t="s">
        <v>9035</v>
      </c>
      <c r="F244" t="s">
        <v>5</v>
      </c>
      <c r="G244" t="s">
        <v>319</v>
      </c>
    </row>
    <row r="245" spans="1:7">
      <c r="A245" t="s">
        <v>9022</v>
      </c>
      <c r="B245" t="s">
        <v>9023</v>
      </c>
      <c r="C245">
        <v>200447987</v>
      </c>
      <c r="D245" t="s">
        <v>9035</v>
      </c>
      <c r="F245" t="s">
        <v>5</v>
      </c>
      <c r="G245" t="s">
        <v>321</v>
      </c>
    </row>
    <row r="246" spans="1:7">
      <c r="A246" t="s">
        <v>9022</v>
      </c>
      <c r="B246" t="s">
        <v>9023</v>
      </c>
      <c r="C246">
        <v>200447987</v>
      </c>
      <c r="D246" t="s">
        <v>9036</v>
      </c>
      <c r="F246" t="s">
        <v>5</v>
      </c>
      <c r="G246" t="s">
        <v>322</v>
      </c>
    </row>
    <row r="247" spans="1:7">
      <c r="A247" t="s">
        <v>9022</v>
      </c>
      <c r="B247" t="s">
        <v>9023</v>
      </c>
      <c r="C247">
        <v>200447989</v>
      </c>
      <c r="D247" t="s">
        <v>9035</v>
      </c>
      <c r="F247" t="s">
        <v>5</v>
      </c>
      <c r="G247" t="s">
        <v>324</v>
      </c>
    </row>
    <row r="248" spans="1:7">
      <c r="A248" t="s">
        <v>9022</v>
      </c>
      <c r="B248" t="s">
        <v>9023</v>
      </c>
      <c r="C248">
        <v>200447990</v>
      </c>
      <c r="D248" t="s">
        <v>9035</v>
      </c>
      <c r="F248" t="s">
        <v>5</v>
      </c>
      <c r="G248" t="s">
        <v>326</v>
      </c>
    </row>
    <row r="249" spans="1:7">
      <c r="A249" t="s">
        <v>9022</v>
      </c>
      <c r="B249" t="s">
        <v>9023</v>
      </c>
      <c r="C249">
        <v>200447990</v>
      </c>
      <c r="D249" t="s">
        <v>9036</v>
      </c>
      <c r="F249" t="s">
        <v>5</v>
      </c>
      <c r="G249" t="s">
        <v>327</v>
      </c>
    </row>
    <row r="250" spans="1:7">
      <c r="A250" t="s">
        <v>9022</v>
      </c>
      <c r="B250" t="s">
        <v>9023</v>
      </c>
      <c r="C250">
        <v>200447992</v>
      </c>
      <c r="D250" t="s">
        <v>9035</v>
      </c>
      <c r="F250" t="s">
        <v>5</v>
      </c>
      <c r="G250" t="s">
        <v>330</v>
      </c>
    </row>
    <row r="251" spans="1:7">
      <c r="A251" t="s">
        <v>9022</v>
      </c>
      <c r="B251" t="s">
        <v>9023</v>
      </c>
      <c r="C251">
        <v>200447992</v>
      </c>
      <c r="D251" t="s">
        <v>9036</v>
      </c>
      <c r="F251" t="s">
        <v>5</v>
      </c>
      <c r="G251" t="s">
        <v>331</v>
      </c>
    </row>
    <row r="252" spans="1:7">
      <c r="A252" t="s">
        <v>9022</v>
      </c>
      <c r="B252" t="s">
        <v>9023</v>
      </c>
      <c r="C252">
        <v>200447993</v>
      </c>
      <c r="D252" t="s">
        <v>9035</v>
      </c>
      <c r="F252" t="s">
        <v>5</v>
      </c>
      <c r="G252" t="s">
        <v>332</v>
      </c>
    </row>
    <row r="253" spans="1:7">
      <c r="A253" t="s">
        <v>9022</v>
      </c>
      <c r="B253" t="s">
        <v>9023</v>
      </c>
      <c r="C253">
        <v>200447993</v>
      </c>
      <c r="D253" t="s">
        <v>9036</v>
      </c>
      <c r="F253" t="s">
        <v>5</v>
      </c>
      <c r="G253" t="s">
        <v>333</v>
      </c>
    </row>
    <row r="254" spans="1:7">
      <c r="A254" t="s">
        <v>9022</v>
      </c>
      <c r="B254" t="s">
        <v>9023</v>
      </c>
      <c r="C254">
        <v>200447994</v>
      </c>
      <c r="D254" t="s">
        <v>9035</v>
      </c>
      <c r="F254" t="s">
        <v>5</v>
      </c>
      <c r="G254" t="s">
        <v>334</v>
      </c>
    </row>
    <row r="255" spans="1:7">
      <c r="A255" t="s">
        <v>9022</v>
      </c>
      <c r="B255" t="s">
        <v>9023</v>
      </c>
      <c r="C255">
        <v>200447994</v>
      </c>
      <c r="D255" t="s">
        <v>9036</v>
      </c>
      <c r="F255" t="s">
        <v>5</v>
      </c>
      <c r="G255" t="s">
        <v>335</v>
      </c>
    </row>
    <row r="256" spans="1:7">
      <c r="A256" t="s">
        <v>9022</v>
      </c>
      <c r="B256" t="s">
        <v>9023</v>
      </c>
      <c r="C256">
        <v>200447995</v>
      </c>
      <c r="D256" t="s">
        <v>9035</v>
      </c>
      <c r="F256" t="s">
        <v>5</v>
      </c>
      <c r="G256" t="s">
        <v>336</v>
      </c>
    </row>
    <row r="257" spans="1:7">
      <c r="A257" t="s">
        <v>9022</v>
      </c>
      <c r="B257" t="s">
        <v>9023</v>
      </c>
      <c r="C257">
        <v>200447995</v>
      </c>
      <c r="D257" t="s">
        <v>9036</v>
      </c>
      <c r="F257" t="s">
        <v>5</v>
      </c>
      <c r="G257" t="s">
        <v>337</v>
      </c>
    </row>
    <row r="258" spans="1:7">
      <c r="A258" t="s">
        <v>9022</v>
      </c>
      <c r="B258" t="s">
        <v>9023</v>
      </c>
      <c r="C258">
        <v>200447996</v>
      </c>
      <c r="D258" t="s">
        <v>9035</v>
      </c>
      <c r="F258" t="s">
        <v>5</v>
      </c>
      <c r="G258" t="s">
        <v>338</v>
      </c>
    </row>
    <row r="259" spans="1:7">
      <c r="A259" t="s">
        <v>9022</v>
      </c>
      <c r="B259" t="s">
        <v>9023</v>
      </c>
      <c r="C259">
        <v>200447997</v>
      </c>
      <c r="D259" t="s">
        <v>9035</v>
      </c>
      <c r="F259" t="s">
        <v>5</v>
      </c>
      <c r="G259" t="s">
        <v>340</v>
      </c>
    </row>
    <row r="260" spans="1:7">
      <c r="A260" t="s">
        <v>9022</v>
      </c>
      <c r="B260" t="s">
        <v>9023</v>
      </c>
      <c r="C260">
        <v>200447997</v>
      </c>
      <c r="D260" t="s">
        <v>9036</v>
      </c>
      <c r="F260" t="s">
        <v>5</v>
      </c>
      <c r="G260" t="s">
        <v>341</v>
      </c>
    </row>
    <row r="261" spans="1:7">
      <c r="A261" t="s">
        <v>9022</v>
      </c>
      <c r="B261" t="s">
        <v>9023</v>
      </c>
      <c r="C261">
        <v>200447998</v>
      </c>
      <c r="D261" t="s">
        <v>9036</v>
      </c>
      <c r="F261" t="s">
        <v>5</v>
      </c>
      <c r="G261" t="s">
        <v>343</v>
      </c>
    </row>
    <row r="262" spans="1:7">
      <c r="A262" t="s">
        <v>9022</v>
      </c>
      <c r="B262" t="s">
        <v>9023</v>
      </c>
      <c r="C262">
        <v>200447999</v>
      </c>
      <c r="D262" t="s">
        <v>9036</v>
      </c>
      <c r="F262" t="s">
        <v>5</v>
      </c>
      <c r="G262" t="s">
        <v>345</v>
      </c>
    </row>
    <row r="263" spans="1:7">
      <c r="A263" t="s">
        <v>9022</v>
      </c>
      <c r="B263" t="s">
        <v>9023</v>
      </c>
      <c r="C263">
        <v>200448000</v>
      </c>
      <c r="D263" t="s">
        <v>9035</v>
      </c>
      <c r="F263" t="s">
        <v>5</v>
      </c>
      <c r="G263" t="s">
        <v>346</v>
      </c>
    </row>
    <row r="264" spans="1:7">
      <c r="A264" t="s">
        <v>9022</v>
      </c>
      <c r="B264" t="s">
        <v>9023</v>
      </c>
      <c r="C264">
        <v>200448001</v>
      </c>
      <c r="D264" t="s">
        <v>9035</v>
      </c>
      <c r="F264" t="s">
        <v>5</v>
      </c>
      <c r="G264" t="s">
        <v>348</v>
      </c>
    </row>
    <row r="265" spans="1:7">
      <c r="A265" t="s">
        <v>9022</v>
      </c>
      <c r="B265" t="s">
        <v>9023</v>
      </c>
      <c r="C265">
        <v>200448002</v>
      </c>
      <c r="D265" t="s">
        <v>9036</v>
      </c>
      <c r="F265" t="s">
        <v>5</v>
      </c>
      <c r="G265" t="s">
        <v>351</v>
      </c>
    </row>
    <row r="266" spans="1:7">
      <c r="A266" t="s">
        <v>9022</v>
      </c>
      <c r="B266" t="s">
        <v>9023</v>
      </c>
      <c r="C266">
        <v>200448003</v>
      </c>
      <c r="D266" t="s">
        <v>9035</v>
      </c>
      <c r="F266" t="s">
        <v>5</v>
      </c>
      <c r="G266" t="s">
        <v>352</v>
      </c>
    </row>
    <row r="267" spans="1:7">
      <c r="A267" t="s">
        <v>9022</v>
      </c>
      <c r="B267" t="s">
        <v>9023</v>
      </c>
      <c r="C267">
        <v>200448003</v>
      </c>
      <c r="D267" t="s">
        <v>9036</v>
      </c>
      <c r="F267" t="s">
        <v>5</v>
      </c>
      <c r="G267" t="s">
        <v>353</v>
      </c>
    </row>
    <row r="268" spans="1:7">
      <c r="A268" t="s">
        <v>9022</v>
      </c>
      <c r="B268" t="s">
        <v>9023</v>
      </c>
      <c r="C268">
        <v>200448004</v>
      </c>
      <c r="D268" t="s">
        <v>9035</v>
      </c>
      <c r="F268" t="s">
        <v>5</v>
      </c>
      <c r="G268" t="s">
        <v>354</v>
      </c>
    </row>
    <row r="269" spans="1:7">
      <c r="A269" t="s">
        <v>9022</v>
      </c>
      <c r="B269" t="s">
        <v>9023</v>
      </c>
      <c r="C269">
        <v>200448005</v>
      </c>
      <c r="D269" t="s">
        <v>9036</v>
      </c>
      <c r="F269" t="s">
        <v>5</v>
      </c>
      <c r="G269" t="s">
        <v>357</v>
      </c>
    </row>
    <row r="270" spans="1:7">
      <c r="A270" t="s">
        <v>9022</v>
      </c>
      <c r="B270" t="s">
        <v>9023</v>
      </c>
      <c r="C270">
        <v>200448006</v>
      </c>
      <c r="D270" t="s">
        <v>9036</v>
      </c>
      <c r="F270" t="s">
        <v>5</v>
      </c>
      <c r="G270" t="s">
        <v>359</v>
      </c>
    </row>
    <row r="271" spans="1:7">
      <c r="A271" t="s">
        <v>9022</v>
      </c>
      <c r="B271" t="s">
        <v>9023</v>
      </c>
      <c r="C271">
        <v>200448007</v>
      </c>
      <c r="D271" t="s">
        <v>9035</v>
      </c>
      <c r="F271" t="s">
        <v>5</v>
      </c>
      <c r="G271" t="s">
        <v>360</v>
      </c>
    </row>
    <row r="272" spans="1:7">
      <c r="A272" t="s">
        <v>9022</v>
      </c>
      <c r="B272" t="s">
        <v>9023</v>
      </c>
      <c r="C272">
        <v>200448007</v>
      </c>
      <c r="D272" t="s">
        <v>9036</v>
      </c>
      <c r="F272" t="s">
        <v>5</v>
      </c>
      <c r="G272" t="s">
        <v>361</v>
      </c>
    </row>
    <row r="273" spans="1:7">
      <c r="A273" t="s">
        <v>9022</v>
      </c>
      <c r="B273" t="s">
        <v>9023</v>
      </c>
      <c r="C273">
        <v>200448008</v>
      </c>
      <c r="D273" t="s">
        <v>9036</v>
      </c>
      <c r="F273" t="s">
        <v>5</v>
      </c>
      <c r="G273" t="s">
        <v>363</v>
      </c>
    </row>
    <row r="274" spans="1:7">
      <c r="A274" t="s">
        <v>9022</v>
      </c>
      <c r="B274" t="s">
        <v>9023</v>
      </c>
      <c r="C274">
        <v>200448009</v>
      </c>
      <c r="D274" t="s">
        <v>9035</v>
      </c>
      <c r="F274" t="s">
        <v>5</v>
      </c>
      <c r="G274" t="s">
        <v>364</v>
      </c>
    </row>
    <row r="275" spans="1:7">
      <c r="A275" t="s">
        <v>9022</v>
      </c>
      <c r="B275" t="s">
        <v>9023</v>
      </c>
      <c r="C275">
        <v>200448010</v>
      </c>
      <c r="D275" t="s">
        <v>9035</v>
      </c>
      <c r="F275" t="s">
        <v>5</v>
      </c>
      <c r="G275" t="s">
        <v>366</v>
      </c>
    </row>
    <row r="276" spans="1:7">
      <c r="A276" t="s">
        <v>9022</v>
      </c>
      <c r="B276" t="s">
        <v>9023</v>
      </c>
      <c r="C276">
        <v>200448010</v>
      </c>
      <c r="D276" t="s">
        <v>9036</v>
      </c>
      <c r="F276" t="s">
        <v>5</v>
      </c>
      <c r="G276" t="s">
        <v>367</v>
      </c>
    </row>
    <row r="277" spans="1:7">
      <c r="A277" t="s">
        <v>9022</v>
      </c>
      <c r="B277" t="s">
        <v>9023</v>
      </c>
      <c r="C277">
        <v>200448011</v>
      </c>
      <c r="D277" t="s">
        <v>9035</v>
      </c>
      <c r="F277" t="s">
        <v>5</v>
      </c>
      <c r="G277" t="s">
        <v>368</v>
      </c>
    </row>
    <row r="278" spans="1:7">
      <c r="A278" t="s">
        <v>9022</v>
      </c>
      <c r="B278" t="s">
        <v>9023</v>
      </c>
      <c r="C278">
        <v>200448011</v>
      </c>
      <c r="D278" t="s">
        <v>9036</v>
      </c>
      <c r="F278" t="s">
        <v>5</v>
      </c>
      <c r="G278" t="s">
        <v>369</v>
      </c>
    </row>
    <row r="279" spans="1:7">
      <c r="A279" t="s">
        <v>9022</v>
      </c>
      <c r="B279" t="s">
        <v>9023</v>
      </c>
      <c r="C279">
        <v>200448012</v>
      </c>
      <c r="D279" t="s">
        <v>9035</v>
      </c>
      <c r="F279" t="s">
        <v>5</v>
      </c>
      <c r="G279" t="s">
        <v>370</v>
      </c>
    </row>
    <row r="280" spans="1:7">
      <c r="A280" t="s">
        <v>9022</v>
      </c>
      <c r="B280" t="s">
        <v>9023</v>
      </c>
      <c r="C280">
        <v>200448012</v>
      </c>
      <c r="D280" t="s">
        <v>9036</v>
      </c>
      <c r="F280" t="s">
        <v>5</v>
      </c>
      <c r="G280" t="s">
        <v>371</v>
      </c>
    </row>
    <row r="281" spans="1:7">
      <c r="A281" t="s">
        <v>9022</v>
      </c>
      <c r="B281" t="s">
        <v>9023</v>
      </c>
      <c r="C281">
        <v>200448013</v>
      </c>
      <c r="D281" t="s">
        <v>9035</v>
      </c>
      <c r="F281" t="s">
        <v>5</v>
      </c>
      <c r="G281" t="s">
        <v>372</v>
      </c>
    </row>
    <row r="282" spans="1:7">
      <c r="A282" t="s">
        <v>9022</v>
      </c>
      <c r="B282" t="s">
        <v>9023</v>
      </c>
      <c r="C282">
        <v>200448013</v>
      </c>
      <c r="D282" t="s">
        <v>9036</v>
      </c>
      <c r="F282" t="s">
        <v>5</v>
      </c>
      <c r="G282" t="s">
        <v>373</v>
      </c>
    </row>
    <row r="283" spans="1:7">
      <c r="A283" t="s">
        <v>9022</v>
      </c>
      <c r="B283" t="s">
        <v>9023</v>
      </c>
      <c r="C283">
        <v>200448014</v>
      </c>
      <c r="D283" t="s">
        <v>9035</v>
      </c>
      <c r="F283" t="s">
        <v>5</v>
      </c>
      <c r="G283" t="s">
        <v>374</v>
      </c>
    </row>
    <row r="284" spans="1:7">
      <c r="A284" t="s">
        <v>9022</v>
      </c>
      <c r="B284" t="s">
        <v>9023</v>
      </c>
      <c r="C284">
        <v>200448712</v>
      </c>
      <c r="F284" t="s">
        <v>5</v>
      </c>
      <c r="G284" t="s">
        <v>376</v>
      </c>
    </row>
    <row r="285" spans="1:7">
      <c r="A285" t="s">
        <v>9022</v>
      </c>
      <c r="B285" t="s">
        <v>9023</v>
      </c>
      <c r="C285">
        <v>200448713</v>
      </c>
      <c r="F285" t="s">
        <v>5</v>
      </c>
      <c r="G285" t="s">
        <v>377</v>
      </c>
    </row>
    <row r="286" spans="1:7">
      <c r="A286" t="s">
        <v>9022</v>
      </c>
      <c r="B286" t="s">
        <v>9023</v>
      </c>
      <c r="C286">
        <v>200448772</v>
      </c>
      <c r="F286" t="s">
        <v>5</v>
      </c>
      <c r="G286" t="s">
        <v>378</v>
      </c>
    </row>
    <row r="287" spans="1:7">
      <c r="A287" t="s">
        <v>9022</v>
      </c>
      <c r="B287" t="s">
        <v>9023</v>
      </c>
      <c r="C287">
        <v>200448670</v>
      </c>
      <c r="F287" t="s">
        <v>5</v>
      </c>
      <c r="G287" t="s">
        <v>379</v>
      </c>
    </row>
    <row r="288" spans="1:7">
      <c r="A288" t="s">
        <v>9022</v>
      </c>
      <c r="B288" t="s">
        <v>9023</v>
      </c>
      <c r="C288">
        <v>200448740</v>
      </c>
      <c r="F288" t="s">
        <v>5</v>
      </c>
      <c r="G288" t="s">
        <v>380</v>
      </c>
    </row>
    <row r="289" spans="1:7">
      <c r="A289" t="s">
        <v>9022</v>
      </c>
      <c r="B289" t="s">
        <v>9023</v>
      </c>
      <c r="C289">
        <v>200448578</v>
      </c>
      <c r="F289" t="s">
        <v>5</v>
      </c>
      <c r="G289" t="s">
        <v>381</v>
      </c>
    </row>
    <row r="290" spans="1:7">
      <c r="A290" t="s">
        <v>9022</v>
      </c>
      <c r="B290" t="s">
        <v>9023</v>
      </c>
      <c r="C290">
        <v>200448771</v>
      </c>
      <c r="F290" t="s">
        <v>5</v>
      </c>
      <c r="G290" t="s">
        <v>382</v>
      </c>
    </row>
    <row r="291" spans="1:7">
      <c r="A291" t="s">
        <v>9022</v>
      </c>
      <c r="B291" t="s">
        <v>9023</v>
      </c>
      <c r="C291">
        <v>200448768</v>
      </c>
      <c r="F291" t="s">
        <v>5</v>
      </c>
      <c r="G291" t="s">
        <v>383</v>
      </c>
    </row>
    <row r="292" spans="1:7">
      <c r="A292" t="s">
        <v>9022</v>
      </c>
      <c r="B292" t="s">
        <v>9023</v>
      </c>
      <c r="C292">
        <v>200448570</v>
      </c>
      <c r="F292" t="s">
        <v>5</v>
      </c>
      <c r="G292" t="s">
        <v>384</v>
      </c>
    </row>
    <row r="293" spans="1:7">
      <c r="A293" t="s">
        <v>9022</v>
      </c>
      <c r="B293" t="s">
        <v>9023</v>
      </c>
      <c r="C293">
        <v>200448710</v>
      </c>
      <c r="F293" t="s">
        <v>5</v>
      </c>
      <c r="G293" t="s">
        <v>385</v>
      </c>
    </row>
    <row r="294" spans="1:7">
      <c r="A294" t="s">
        <v>9022</v>
      </c>
      <c r="B294" t="s">
        <v>9023</v>
      </c>
      <c r="C294">
        <v>200448765</v>
      </c>
      <c r="F294" t="s">
        <v>5</v>
      </c>
      <c r="G294" t="s">
        <v>386</v>
      </c>
    </row>
    <row r="295" spans="1:7">
      <c r="A295" t="s">
        <v>9022</v>
      </c>
      <c r="B295" t="s">
        <v>9023</v>
      </c>
      <c r="C295">
        <v>200448707</v>
      </c>
      <c r="F295" t="s">
        <v>5</v>
      </c>
      <c r="G295" t="s">
        <v>387</v>
      </c>
    </row>
    <row r="296" spans="1:7">
      <c r="A296" t="s">
        <v>9022</v>
      </c>
      <c r="B296" t="s">
        <v>9023</v>
      </c>
      <c r="C296">
        <v>200448748</v>
      </c>
      <c r="F296" t="s">
        <v>5</v>
      </c>
      <c r="G296" t="s">
        <v>388</v>
      </c>
    </row>
    <row r="297" spans="1:7">
      <c r="A297" t="s">
        <v>9022</v>
      </c>
      <c r="B297" t="s">
        <v>9023</v>
      </c>
      <c r="C297">
        <v>200448764</v>
      </c>
      <c r="F297" t="s">
        <v>5</v>
      </c>
      <c r="G297" t="s">
        <v>389</v>
      </c>
    </row>
    <row r="298" spans="1:7">
      <c r="A298" t="s">
        <v>9022</v>
      </c>
      <c r="B298" t="s">
        <v>9023</v>
      </c>
      <c r="C298">
        <v>200448715</v>
      </c>
      <c r="F298" t="s">
        <v>5</v>
      </c>
      <c r="G298" t="s">
        <v>390</v>
      </c>
    </row>
    <row r="299" spans="1:7">
      <c r="A299" t="s">
        <v>9022</v>
      </c>
      <c r="B299" t="s">
        <v>9023</v>
      </c>
      <c r="C299">
        <v>200448719</v>
      </c>
      <c r="F299" t="s">
        <v>5</v>
      </c>
      <c r="G299" t="s">
        <v>391</v>
      </c>
    </row>
    <row r="300" spans="1:7">
      <c r="A300" t="s">
        <v>9022</v>
      </c>
      <c r="B300" t="s">
        <v>9023</v>
      </c>
      <c r="C300">
        <v>200448744</v>
      </c>
      <c r="F300" t="s">
        <v>5</v>
      </c>
      <c r="G300" t="s">
        <v>392</v>
      </c>
    </row>
    <row r="301" spans="1:7">
      <c r="A301" t="s">
        <v>9022</v>
      </c>
      <c r="B301" t="s">
        <v>9023</v>
      </c>
      <c r="C301">
        <v>200448580</v>
      </c>
      <c r="F301" t="s">
        <v>5</v>
      </c>
      <c r="G301" t="s">
        <v>393</v>
      </c>
    </row>
    <row r="302" spans="1:7">
      <c r="A302" t="s">
        <v>9022</v>
      </c>
      <c r="B302" t="s">
        <v>9023</v>
      </c>
      <c r="C302">
        <v>200448779</v>
      </c>
      <c r="F302" t="s">
        <v>5</v>
      </c>
      <c r="G302" t="s">
        <v>394</v>
      </c>
    </row>
    <row r="303" spans="1:7">
      <c r="A303" t="s">
        <v>9022</v>
      </c>
      <c r="B303" t="s">
        <v>9023</v>
      </c>
      <c r="C303">
        <v>200448655</v>
      </c>
      <c r="F303" t="s">
        <v>5</v>
      </c>
      <c r="G303" t="s">
        <v>395</v>
      </c>
    </row>
    <row r="304" spans="1:7">
      <c r="A304" t="s">
        <v>9022</v>
      </c>
      <c r="B304" t="s">
        <v>9023</v>
      </c>
      <c r="C304">
        <v>200448620</v>
      </c>
      <c r="F304" t="s">
        <v>5</v>
      </c>
      <c r="G304" t="s">
        <v>396</v>
      </c>
    </row>
    <row r="305" spans="1:7">
      <c r="A305" t="s">
        <v>9022</v>
      </c>
      <c r="B305" t="s">
        <v>9023</v>
      </c>
      <c r="C305">
        <v>200448770</v>
      </c>
      <c r="F305" t="s">
        <v>5</v>
      </c>
      <c r="G305" t="s">
        <v>397</v>
      </c>
    </row>
    <row r="306" spans="1:7">
      <c r="A306" t="s">
        <v>9022</v>
      </c>
      <c r="B306" t="s">
        <v>9023</v>
      </c>
      <c r="C306">
        <v>200448738</v>
      </c>
      <c r="F306" t="s">
        <v>5</v>
      </c>
      <c r="G306" t="s">
        <v>398</v>
      </c>
    </row>
    <row r="307" spans="1:7">
      <c r="A307" t="s">
        <v>9022</v>
      </c>
      <c r="B307" t="s">
        <v>9023</v>
      </c>
      <c r="C307">
        <v>200448706</v>
      </c>
      <c r="F307" t="s">
        <v>5</v>
      </c>
      <c r="G307" t="s">
        <v>399</v>
      </c>
    </row>
    <row r="308" spans="1:7">
      <c r="A308" t="s">
        <v>9022</v>
      </c>
      <c r="B308" t="s">
        <v>9023</v>
      </c>
      <c r="C308">
        <v>200448653</v>
      </c>
      <c r="F308" t="s">
        <v>5</v>
      </c>
      <c r="G308" t="s">
        <v>400</v>
      </c>
    </row>
    <row r="309" spans="1:7">
      <c r="A309" t="s">
        <v>9022</v>
      </c>
      <c r="B309" t="s">
        <v>9023</v>
      </c>
      <c r="C309">
        <v>200448627</v>
      </c>
      <c r="F309" t="s">
        <v>5</v>
      </c>
      <c r="G309" t="s">
        <v>401</v>
      </c>
    </row>
    <row r="310" spans="1:7">
      <c r="A310" t="s">
        <v>9022</v>
      </c>
      <c r="B310" t="s">
        <v>9023</v>
      </c>
      <c r="C310">
        <v>200448651</v>
      </c>
      <c r="F310" t="s">
        <v>5</v>
      </c>
      <c r="G310" t="s">
        <v>402</v>
      </c>
    </row>
    <row r="311" spans="1:7">
      <c r="A311" t="s">
        <v>9022</v>
      </c>
      <c r="B311" t="s">
        <v>9023</v>
      </c>
      <c r="C311">
        <v>200448778</v>
      </c>
      <c r="F311" t="s">
        <v>5</v>
      </c>
      <c r="G311" t="s">
        <v>403</v>
      </c>
    </row>
    <row r="312" spans="1:7">
      <c r="A312" t="s">
        <v>9022</v>
      </c>
      <c r="B312" t="s">
        <v>9023</v>
      </c>
      <c r="C312">
        <v>200448692</v>
      </c>
      <c r="F312" t="s">
        <v>5</v>
      </c>
      <c r="G312" t="s">
        <v>404</v>
      </c>
    </row>
    <row r="313" spans="1:7">
      <c r="A313" t="s">
        <v>9022</v>
      </c>
      <c r="B313" t="s">
        <v>9023</v>
      </c>
      <c r="C313">
        <v>200448758</v>
      </c>
      <c r="F313" t="s">
        <v>5</v>
      </c>
      <c r="G313" t="s">
        <v>405</v>
      </c>
    </row>
    <row r="314" spans="1:7">
      <c r="A314" t="s">
        <v>9022</v>
      </c>
      <c r="B314" t="s">
        <v>9023</v>
      </c>
      <c r="C314">
        <v>200448721</v>
      </c>
      <c r="F314" t="s">
        <v>5</v>
      </c>
      <c r="G314" t="s">
        <v>406</v>
      </c>
    </row>
    <row r="315" spans="1:7">
      <c r="A315" t="s">
        <v>9022</v>
      </c>
      <c r="B315" t="s">
        <v>9023</v>
      </c>
      <c r="C315">
        <v>200448687</v>
      </c>
      <c r="F315" t="s">
        <v>5</v>
      </c>
      <c r="G315" t="s">
        <v>407</v>
      </c>
    </row>
    <row r="316" spans="1:7">
      <c r="A316" t="s">
        <v>9022</v>
      </c>
      <c r="B316" t="s">
        <v>9023</v>
      </c>
      <c r="C316">
        <v>200448777</v>
      </c>
      <c r="F316" t="s">
        <v>5</v>
      </c>
      <c r="G316" t="s">
        <v>408</v>
      </c>
    </row>
    <row r="317" spans="1:7">
      <c r="A317" t="s">
        <v>9022</v>
      </c>
      <c r="B317" t="s">
        <v>9023</v>
      </c>
      <c r="C317">
        <v>200448775</v>
      </c>
      <c r="F317" t="s">
        <v>5</v>
      </c>
      <c r="G317" t="s">
        <v>409</v>
      </c>
    </row>
    <row r="318" spans="1:7">
      <c r="A318" t="s">
        <v>9022</v>
      </c>
      <c r="B318" t="s">
        <v>9023</v>
      </c>
      <c r="C318">
        <v>200448720</v>
      </c>
      <c r="F318" t="s">
        <v>5</v>
      </c>
      <c r="G318" t="s">
        <v>410</v>
      </c>
    </row>
    <row r="319" spans="1:7">
      <c r="A319" t="s">
        <v>9022</v>
      </c>
      <c r="B319" t="s">
        <v>9023</v>
      </c>
      <c r="C319">
        <v>200448756</v>
      </c>
      <c r="F319" t="s">
        <v>5</v>
      </c>
      <c r="G319" t="s">
        <v>411</v>
      </c>
    </row>
    <row r="320" spans="1:7">
      <c r="A320" t="s">
        <v>9022</v>
      </c>
      <c r="B320" t="s">
        <v>9023</v>
      </c>
      <c r="C320">
        <v>200448736</v>
      </c>
      <c r="F320" t="s">
        <v>5</v>
      </c>
      <c r="G320" t="s">
        <v>412</v>
      </c>
    </row>
    <row r="321" spans="1:7">
      <c r="A321" t="s">
        <v>9022</v>
      </c>
      <c r="B321" t="s">
        <v>9023</v>
      </c>
      <c r="C321">
        <v>200448589</v>
      </c>
      <c r="F321" t="s">
        <v>5</v>
      </c>
      <c r="G321" t="s">
        <v>413</v>
      </c>
    </row>
    <row r="322" spans="1:7">
      <c r="A322" t="s">
        <v>9022</v>
      </c>
      <c r="B322" t="s">
        <v>9023</v>
      </c>
      <c r="C322">
        <v>200448678</v>
      </c>
      <c r="F322" t="s">
        <v>5</v>
      </c>
      <c r="G322" t="s">
        <v>414</v>
      </c>
    </row>
    <row r="323" spans="1:7">
      <c r="A323" t="s">
        <v>9022</v>
      </c>
      <c r="B323" t="s">
        <v>9023</v>
      </c>
      <c r="C323">
        <v>200448690</v>
      </c>
      <c r="F323" t="s">
        <v>5</v>
      </c>
      <c r="G323" t="s">
        <v>415</v>
      </c>
    </row>
    <row r="324" spans="1:7">
      <c r="A324" t="s">
        <v>9022</v>
      </c>
      <c r="B324" t="s">
        <v>9023</v>
      </c>
      <c r="C324">
        <v>200448737</v>
      </c>
      <c r="F324" t="s">
        <v>5</v>
      </c>
      <c r="G324" t="s">
        <v>416</v>
      </c>
    </row>
    <row r="325" spans="1:7">
      <c r="A325" t="s">
        <v>9022</v>
      </c>
      <c r="B325" t="s">
        <v>9023</v>
      </c>
      <c r="C325">
        <v>200448733</v>
      </c>
      <c r="F325" t="s">
        <v>5</v>
      </c>
      <c r="G325" t="s">
        <v>417</v>
      </c>
    </row>
    <row r="326" spans="1:7">
      <c r="A326" t="s">
        <v>9022</v>
      </c>
      <c r="B326" t="s">
        <v>9023</v>
      </c>
      <c r="C326">
        <v>200448597</v>
      </c>
      <c r="F326" t="s">
        <v>5</v>
      </c>
      <c r="G326" t="s">
        <v>418</v>
      </c>
    </row>
    <row r="327" spans="1:7">
      <c r="A327" t="s">
        <v>9022</v>
      </c>
      <c r="B327" t="s">
        <v>9023</v>
      </c>
      <c r="C327">
        <v>200448732</v>
      </c>
      <c r="F327" t="s">
        <v>5</v>
      </c>
      <c r="G327" t="s">
        <v>419</v>
      </c>
    </row>
    <row r="328" spans="1:7">
      <c r="A328" t="s">
        <v>9022</v>
      </c>
      <c r="B328" t="s">
        <v>9023</v>
      </c>
      <c r="C328">
        <v>200448739</v>
      </c>
      <c r="F328" t="s">
        <v>5</v>
      </c>
      <c r="G328" t="s">
        <v>420</v>
      </c>
    </row>
    <row r="329" spans="1:7">
      <c r="A329" t="s">
        <v>9022</v>
      </c>
      <c r="B329" t="s">
        <v>9023</v>
      </c>
      <c r="C329">
        <v>200448766</v>
      </c>
      <c r="F329" t="s">
        <v>5</v>
      </c>
      <c r="G329" t="s">
        <v>421</v>
      </c>
    </row>
    <row r="330" spans="1:7">
      <c r="A330" t="s">
        <v>9022</v>
      </c>
      <c r="B330" t="s">
        <v>9023</v>
      </c>
      <c r="C330">
        <v>200448734</v>
      </c>
      <c r="F330" t="s">
        <v>5</v>
      </c>
      <c r="G330" t="s">
        <v>422</v>
      </c>
    </row>
    <row r="331" spans="1:7">
      <c r="A331" t="s">
        <v>9022</v>
      </c>
      <c r="B331" t="s">
        <v>9023</v>
      </c>
      <c r="C331">
        <v>200448676</v>
      </c>
      <c r="F331" t="s">
        <v>5</v>
      </c>
      <c r="G331" t="s">
        <v>423</v>
      </c>
    </row>
    <row r="332" spans="1:7">
      <c r="A332" t="s">
        <v>9022</v>
      </c>
      <c r="B332" t="s">
        <v>9023</v>
      </c>
      <c r="C332">
        <v>200448609</v>
      </c>
      <c r="F332" t="s">
        <v>5</v>
      </c>
      <c r="G332" t="s">
        <v>424</v>
      </c>
    </row>
    <row r="333" spans="1:7">
      <c r="A333" t="s">
        <v>9022</v>
      </c>
      <c r="B333" t="s">
        <v>9023</v>
      </c>
      <c r="C333">
        <v>200448571</v>
      </c>
      <c r="F333" t="s">
        <v>5</v>
      </c>
      <c r="G333" t="s">
        <v>425</v>
      </c>
    </row>
    <row r="334" spans="1:7">
      <c r="A334" t="s">
        <v>9022</v>
      </c>
      <c r="B334" t="s">
        <v>9023</v>
      </c>
      <c r="C334">
        <v>200448572</v>
      </c>
      <c r="F334" t="s">
        <v>5</v>
      </c>
      <c r="G334" t="s">
        <v>426</v>
      </c>
    </row>
    <row r="335" spans="1:7">
      <c r="A335" t="s">
        <v>9022</v>
      </c>
      <c r="B335" t="s">
        <v>9023</v>
      </c>
      <c r="C335">
        <v>200448689</v>
      </c>
      <c r="F335" t="s">
        <v>5</v>
      </c>
      <c r="G335" t="s">
        <v>427</v>
      </c>
    </row>
    <row r="336" spans="1:7">
      <c r="A336" t="s">
        <v>9022</v>
      </c>
      <c r="B336" t="s">
        <v>9023</v>
      </c>
      <c r="C336">
        <v>200448544</v>
      </c>
      <c r="F336" t="s">
        <v>5</v>
      </c>
      <c r="G336" t="s">
        <v>428</v>
      </c>
    </row>
    <row r="337" spans="1:7">
      <c r="A337" t="s">
        <v>9022</v>
      </c>
      <c r="B337" t="s">
        <v>9023</v>
      </c>
      <c r="C337">
        <v>200448626</v>
      </c>
      <c r="F337" t="s">
        <v>5</v>
      </c>
      <c r="G337" t="s">
        <v>429</v>
      </c>
    </row>
    <row r="338" spans="1:7">
      <c r="A338" t="s">
        <v>9022</v>
      </c>
      <c r="B338" t="s">
        <v>9023</v>
      </c>
      <c r="C338">
        <v>200448500</v>
      </c>
      <c r="F338" t="s">
        <v>5</v>
      </c>
      <c r="G338" t="s">
        <v>430</v>
      </c>
    </row>
    <row r="339" spans="1:7">
      <c r="A339" t="s">
        <v>9022</v>
      </c>
      <c r="B339" t="s">
        <v>9023</v>
      </c>
      <c r="C339">
        <v>200448688</v>
      </c>
      <c r="F339" t="s">
        <v>5</v>
      </c>
      <c r="G339" t="s">
        <v>431</v>
      </c>
    </row>
    <row r="340" spans="1:7">
      <c r="A340" t="s">
        <v>9022</v>
      </c>
      <c r="B340" t="s">
        <v>9023</v>
      </c>
      <c r="C340">
        <v>200448679</v>
      </c>
      <c r="F340" t="s">
        <v>5</v>
      </c>
      <c r="G340" t="s">
        <v>432</v>
      </c>
    </row>
    <row r="341" spans="1:7">
      <c r="A341" t="s">
        <v>9022</v>
      </c>
      <c r="B341" t="s">
        <v>9023</v>
      </c>
      <c r="C341">
        <v>200448496</v>
      </c>
      <c r="F341" t="s">
        <v>5</v>
      </c>
      <c r="G341" t="s">
        <v>433</v>
      </c>
    </row>
    <row r="342" spans="1:7">
      <c r="A342" t="s">
        <v>9022</v>
      </c>
      <c r="B342" t="s">
        <v>9023</v>
      </c>
      <c r="C342">
        <v>200448568</v>
      </c>
      <c r="F342" t="s">
        <v>5</v>
      </c>
      <c r="G342" t="s">
        <v>434</v>
      </c>
    </row>
    <row r="343" spans="1:7">
      <c r="A343" t="s">
        <v>9022</v>
      </c>
      <c r="B343" t="s">
        <v>9023</v>
      </c>
      <c r="C343">
        <v>200448673</v>
      </c>
      <c r="F343" t="s">
        <v>5</v>
      </c>
      <c r="G343" t="s">
        <v>435</v>
      </c>
    </row>
    <row r="344" spans="1:7">
      <c r="A344" t="s">
        <v>9022</v>
      </c>
      <c r="B344" t="s">
        <v>9023</v>
      </c>
      <c r="C344">
        <v>200448565</v>
      </c>
      <c r="F344" t="s">
        <v>5</v>
      </c>
      <c r="G344" t="s">
        <v>436</v>
      </c>
    </row>
    <row r="345" spans="1:7">
      <c r="A345" t="s">
        <v>9022</v>
      </c>
      <c r="B345" t="s">
        <v>9023</v>
      </c>
      <c r="C345">
        <v>200448642</v>
      </c>
      <c r="F345" t="s">
        <v>5</v>
      </c>
      <c r="G345" t="s">
        <v>437</v>
      </c>
    </row>
    <row r="346" spans="1:7">
      <c r="A346" t="s">
        <v>9022</v>
      </c>
      <c r="B346" t="s">
        <v>9023</v>
      </c>
      <c r="C346">
        <v>200448671</v>
      </c>
      <c r="F346" t="s">
        <v>5</v>
      </c>
      <c r="G346" t="s">
        <v>438</v>
      </c>
    </row>
    <row r="347" spans="1:7">
      <c r="A347" t="s">
        <v>9022</v>
      </c>
      <c r="B347" t="s">
        <v>9023</v>
      </c>
      <c r="C347">
        <v>200448577</v>
      </c>
      <c r="F347" t="s">
        <v>5</v>
      </c>
      <c r="G347" t="s">
        <v>439</v>
      </c>
    </row>
    <row r="348" spans="1:7">
      <c r="A348" t="s">
        <v>9022</v>
      </c>
      <c r="B348" t="s">
        <v>9023</v>
      </c>
      <c r="C348">
        <v>200448584</v>
      </c>
      <c r="F348" t="s">
        <v>5</v>
      </c>
      <c r="G348" t="s">
        <v>440</v>
      </c>
    </row>
    <row r="349" spans="1:7">
      <c r="A349" t="s">
        <v>9022</v>
      </c>
      <c r="B349" t="s">
        <v>9023</v>
      </c>
      <c r="C349">
        <v>200448634</v>
      </c>
      <c r="F349" t="s">
        <v>5</v>
      </c>
      <c r="G349" t="s">
        <v>441</v>
      </c>
    </row>
    <row r="350" spans="1:7">
      <c r="A350" t="s">
        <v>9022</v>
      </c>
      <c r="B350" t="s">
        <v>9023</v>
      </c>
      <c r="C350">
        <v>200448501</v>
      </c>
      <c r="F350" t="s">
        <v>5</v>
      </c>
      <c r="G350" t="s">
        <v>442</v>
      </c>
    </row>
    <row r="351" spans="1:7">
      <c r="A351" t="s">
        <v>9022</v>
      </c>
      <c r="B351" t="s">
        <v>9023</v>
      </c>
      <c r="C351">
        <v>200448702</v>
      </c>
      <c r="F351" t="s">
        <v>5</v>
      </c>
      <c r="G351" t="s">
        <v>443</v>
      </c>
    </row>
    <row r="352" spans="1:7">
      <c r="A352" t="s">
        <v>9022</v>
      </c>
      <c r="B352" t="s">
        <v>9023</v>
      </c>
      <c r="C352">
        <v>200448538</v>
      </c>
      <c r="F352" t="s">
        <v>5</v>
      </c>
      <c r="G352" t="s">
        <v>444</v>
      </c>
    </row>
    <row r="353" spans="1:7">
      <c r="A353" t="s">
        <v>9022</v>
      </c>
      <c r="B353" t="s">
        <v>9023</v>
      </c>
      <c r="C353">
        <v>200448520</v>
      </c>
      <c r="F353" t="s">
        <v>5</v>
      </c>
      <c r="G353" t="s">
        <v>445</v>
      </c>
    </row>
    <row r="354" spans="1:7">
      <c r="A354" t="s">
        <v>9022</v>
      </c>
      <c r="B354" t="s">
        <v>9023</v>
      </c>
      <c r="C354">
        <v>200448683</v>
      </c>
      <c r="F354" t="s">
        <v>5</v>
      </c>
      <c r="G354" t="s">
        <v>446</v>
      </c>
    </row>
    <row r="355" spans="1:7">
      <c r="A355" t="s">
        <v>9022</v>
      </c>
      <c r="B355" t="s">
        <v>9023</v>
      </c>
      <c r="C355">
        <v>200448622</v>
      </c>
      <c r="F355" t="s">
        <v>5</v>
      </c>
      <c r="G355" t="s">
        <v>447</v>
      </c>
    </row>
    <row r="356" spans="1:7">
      <c r="A356" t="s">
        <v>9022</v>
      </c>
      <c r="B356" t="s">
        <v>9023</v>
      </c>
      <c r="C356">
        <v>200448564</v>
      </c>
      <c r="F356" t="s">
        <v>5</v>
      </c>
      <c r="G356" t="s">
        <v>448</v>
      </c>
    </row>
    <row r="357" spans="1:7">
      <c r="A357" t="s">
        <v>9022</v>
      </c>
      <c r="B357" t="s">
        <v>9023</v>
      </c>
      <c r="C357">
        <v>200448537</v>
      </c>
      <c r="F357" t="s">
        <v>5</v>
      </c>
      <c r="G357" t="s">
        <v>449</v>
      </c>
    </row>
    <row r="358" spans="1:7">
      <c r="A358" t="s">
        <v>9022</v>
      </c>
      <c r="B358" t="s">
        <v>9023</v>
      </c>
      <c r="C358">
        <v>200448524</v>
      </c>
      <c r="F358" t="s">
        <v>5</v>
      </c>
      <c r="G358" t="s">
        <v>450</v>
      </c>
    </row>
    <row r="359" spans="1:7">
      <c r="A359" t="s">
        <v>9022</v>
      </c>
      <c r="B359" t="s">
        <v>9023</v>
      </c>
      <c r="C359">
        <v>200448536</v>
      </c>
      <c r="F359" t="s">
        <v>5</v>
      </c>
      <c r="G359" t="s">
        <v>451</v>
      </c>
    </row>
    <row r="360" spans="1:7">
      <c r="A360" t="s">
        <v>9022</v>
      </c>
      <c r="B360" t="s">
        <v>9023</v>
      </c>
      <c r="C360">
        <v>200448701</v>
      </c>
      <c r="F360" t="s">
        <v>5</v>
      </c>
      <c r="G360" t="s">
        <v>452</v>
      </c>
    </row>
    <row r="361" spans="1:7">
      <c r="A361" t="s">
        <v>9022</v>
      </c>
      <c r="B361" t="s">
        <v>9023</v>
      </c>
      <c r="C361">
        <v>200448556</v>
      </c>
      <c r="F361" t="s">
        <v>5</v>
      </c>
      <c r="G361" t="s">
        <v>453</v>
      </c>
    </row>
    <row r="362" spans="1:7">
      <c r="A362" t="s">
        <v>9022</v>
      </c>
      <c r="B362" t="s">
        <v>9023</v>
      </c>
      <c r="C362">
        <v>200448661</v>
      </c>
      <c r="F362" t="s">
        <v>5</v>
      </c>
      <c r="G362" t="s">
        <v>454</v>
      </c>
    </row>
    <row r="363" spans="1:7">
      <c r="A363" t="s">
        <v>9022</v>
      </c>
      <c r="B363" t="s">
        <v>9023</v>
      </c>
      <c r="C363">
        <v>200448588</v>
      </c>
      <c r="F363" t="s">
        <v>5</v>
      </c>
      <c r="G363" t="s">
        <v>455</v>
      </c>
    </row>
    <row r="364" spans="1:7">
      <c r="A364" t="s">
        <v>9022</v>
      </c>
      <c r="B364" t="s">
        <v>9023</v>
      </c>
      <c r="C364">
        <v>200448554</v>
      </c>
      <c r="F364" t="s">
        <v>5</v>
      </c>
      <c r="G364" t="s">
        <v>456</v>
      </c>
    </row>
    <row r="365" spans="1:7">
      <c r="A365" t="s">
        <v>9022</v>
      </c>
      <c r="B365" t="s">
        <v>9023</v>
      </c>
      <c r="C365">
        <v>200448699</v>
      </c>
      <c r="F365" t="s">
        <v>5</v>
      </c>
      <c r="G365" t="s">
        <v>457</v>
      </c>
    </row>
    <row r="366" spans="1:7">
      <c r="A366" t="s">
        <v>9022</v>
      </c>
      <c r="B366" t="s">
        <v>9023</v>
      </c>
      <c r="C366">
        <v>200448695</v>
      </c>
      <c r="F366" t="s">
        <v>5</v>
      </c>
      <c r="G366" t="s">
        <v>458</v>
      </c>
    </row>
    <row r="367" spans="1:7">
      <c r="A367" t="s">
        <v>9022</v>
      </c>
      <c r="B367" t="s">
        <v>9023</v>
      </c>
      <c r="C367">
        <v>200448586</v>
      </c>
      <c r="F367" t="s">
        <v>5</v>
      </c>
      <c r="G367" t="s">
        <v>459</v>
      </c>
    </row>
    <row r="368" spans="1:7">
      <c r="A368" t="s">
        <v>9022</v>
      </c>
      <c r="B368" t="s">
        <v>9023</v>
      </c>
      <c r="C368">
        <v>200448657</v>
      </c>
      <c r="F368" t="s">
        <v>5</v>
      </c>
      <c r="G368" t="s">
        <v>460</v>
      </c>
    </row>
    <row r="369" spans="1:7">
      <c r="A369" t="s">
        <v>9022</v>
      </c>
      <c r="B369" t="s">
        <v>9023</v>
      </c>
      <c r="C369">
        <v>200448615</v>
      </c>
      <c r="F369" t="s">
        <v>5</v>
      </c>
      <c r="G369" t="s">
        <v>461</v>
      </c>
    </row>
    <row r="370" spans="1:7">
      <c r="A370" t="s">
        <v>9022</v>
      </c>
      <c r="B370" t="s">
        <v>9023</v>
      </c>
      <c r="C370">
        <v>200448505</v>
      </c>
      <c r="F370" t="s">
        <v>5</v>
      </c>
      <c r="G370" t="s">
        <v>462</v>
      </c>
    </row>
    <row r="371" spans="1:7">
      <c r="A371" t="s">
        <v>9022</v>
      </c>
      <c r="B371" t="s">
        <v>9023</v>
      </c>
      <c r="C371">
        <v>200448548</v>
      </c>
      <c r="F371" t="s">
        <v>5</v>
      </c>
      <c r="G371" t="s">
        <v>463</v>
      </c>
    </row>
    <row r="372" spans="1:7">
      <c r="A372" t="s">
        <v>9022</v>
      </c>
      <c r="B372" t="s">
        <v>9023</v>
      </c>
      <c r="C372">
        <v>200448555</v>
      </c>
      <c r="F372" t="s">
        <v>5</v>
      </c>
      <c r="G372" t="s">
        <v>464</v>
      </c>
    </row>
    <row r="373" spans="1:7">
      <c r="A373" t="s">
        <v>9022</v>
      </c>
      <c r="B373" t="s">
        <v>9023</v>
      </c>
      <c r="C373">
        <v>200448617</v>
      </c>
      <c r="F373" t="s">
        <v>5</v>
      </c>
      <c r="G373" t="s">
        <v>465</v>
      </c>
    </row>
    <row r="374" spans="1:7">
      <c r="A374" t="s">
        <v>9022</v>
      </c>
      <c r="B374" t="s">
        <v>9023</v>
      </c>
      <c r="C374">
        <v>200448612</v>
      </c>
      <c r="F374" t="s">
        <v>5</v>
      </c>
      <c r="G374" t="s">
        <v>466</v>
      </c>
    </row>
    <row r="375" spans="1:7">
      <c r="A375" t="s">
        <v>9022</v>
      </c>
      <c r="B375" t="s">
        <v>9023</v>
      </c>
      <c r="C375">
        <v>200448509</v>
      </c>
      <c r="F375" t="s">
        <v>5</v>
      </c>
      <c r="G375" t="s">
        <v>467</v>
      </c>
    </row>
    <row r="376" spans="1:7">
      <c r="A376" t="s">
        <v>9022</v>
      </c>
      <c r="B376" t="s">
        <v>9023</v>
      </c>
      <c r="C376">
        <v>200448610</v>
      </c>
      <c r="F376" t="s">
        <v>5</v>
      </c>
      <c r="G376" t="s">
        <v>468</v>
      </c>
    </row>
    <row r="377" spans="1:7">
      <c r="A377" t="s">
        <v>9022</v>
      </c>
      <c r="B377" t="s">
        <v>9023</v>
      </c>
      <c r="C377">
        <v>200448624</v>
      </c>
      <c r="F377" t="s">
        <v>5</v>
      </c>
      <c r="G377" t="s">
        <v>469</v>
      </c>
    </row>
    <row r="378" spans="1:7">
      <c r="A378" t="s">
        <v>9022</v>
      </c>
      <c r="B378" t="s">
        <v>9023</v>
      </c>
      <c r="C378">
        <v>200448675</v>
      </c>
      <c r="F378" t="s">
        <v>5</v>
      </c>
      <c r="G378" t="s">
        <v>470</v>
      </c>
    </row>
    <row r="379" spans="1:7">
      <c r="A379" t="s">
        <v>9022</v>
      </c>
      <c r="B379" t="s">
        <v>9023</v>
      </c>
      <c r="C379">
        <v>200448613</v>
      </c>
      <c r="F379" t="s">
        <v>5</v>
      </c>
      <c r="G379" t="s">
        <v>471</v>
      </c>
    </row>
    <row r="380" spans="1:7">
      <c r="A380" t="s">
        <v>9022</v>
      </c>
      <c r="B380" t="s">
        <v>9023</v>
      </c>
      <c r="C380">
        <v>200448547</v>
      </c>
      <c r="F380" t="s">
        <v>5</v>
      </c>
      <c r="G380" t="s">
        <v>472</v>
      </c>
    </row>
    <row r="381" spans="1:7">
      <c r="A381" t="s">
        <v>9022</v>
      </c>
      <c r="B381" t="s">
        <v>9023</v>
      </c>
      <c r="C381">
        <v>200448515</v>
      </c>
      <c r="F381" t="s">
        <v>5</v>
      </c>
      <c r="G381" t="s">
        <v>473</v>
      </c>
    </row>
    <row r="382" spans="1:7">
      <c r="A382" t="s">
        <v>9022</v>
      </c>
      <c r="B382" t="s">
        <v>9023</v>
      </c>
      <c r="C382">
        <v>200448854</v>
      </c>
      <c r="F382" t="s">
        <v>5</v>
      </c>
      <c r="G382" t="s">
        <v>4373</v>
      </c>
    </row>
    <row r="383" spans="1:7">
      <c r="A383" t="s">
        <v>9022</v>
      </c>
      <c r="B383" t="s">
        <v>9023</v>
      </c>
      <c r="C383">
        <v>200448914</v>
      </c>
      <c r="F383" t="s">
        <v>5</v>
      </c>
      <c r="G383" t="s">
        <v>4375</v>
      </c>
    </row>
    <row r="384" spans="1:7">
      <c r="A384" t="s">
        <v>9022</v>
      </c>
      <c r="B384" t="s">
        <v>9023</v>
      </c>
      <c r="C384">
        <v>200448828</v>
      </c>
      <c r="F384" t="s">
        <v>5</v>
      </c>
      <c r="G384" t="s">
        <v>4376</v>
      </c>
    </row>
    <row r="385" spans="1:7">
      <c r="A385" t="s">
        <v>9022</v>
      </c>
      <c r="B385" t="s">
        <v>9023</v>
      </c>
      <c r="C385">
        <v>200448910</v>
      </c>
      <c r="F385" t="s">
        <v>5</v>
      </c>
      <c r="G385" t="s">
        <v>4380</v>
      </c>
    </row>
    <row r="386" spans="1:7">
      <c r="A386" t="s">
        <v>9022</v>
      </c>
      <c r="B386" t="s">
        <v>9023</v>
      </c>
      <c r="C386">
        <v>200448780</v>
      </c>
      <c r="F386" t="s">
        <v>5</v>
      </c>
      <c r="G386" t="s">
        <v>4381</v>
      </c>
    </row>
    <row r="387" spans="1:7">
      <c r="A387" t="s">
        <v>9022</v>
      </c>
      <c r="B387" t="s">
        <v>9023</v>
      </c>
      <c r="C387">
        <v>200448852</v>
      </c>
      <c r="F387" t="s">
        <v>5</v>
      </c>
      <c r="G387" t="s">
        <v>4382</v>
      </c>
    </row>
    <row r="388" spans="1:7">
      <c r="A388" t="s">
        <v>9022</v>
      </c>
      <c r="B388" t="s">
        <v>9023</v>
      </c>
      <c r="C388">
        <v>200448907</v>
      </c>
      <c r="F388" t="s">
        <v>5</v>
      </c>
      <c r="G388" t="s">
        <v>4383</v>
      </c>
    </row>
    <row r="389" spans="1:7">
      <c r="A389" t="s">
        <v>9022</v>
      </c>
      <c r="B389" t="s">
        <v>9023</v>
      </c>
      <c r="C389">
        <v>200448849</v>
      </c>
      <c r="F389" t="s">
        <v>5</v>
      </c>
      <c r="G389" t="s">
        <v>475</v>
      </c>
    </row>
    <row r="390" spans="1:7">
      <c r="A390" t="s">
        <v>9022</v>
      </c>
      <c r="B390" t="s">
        <v>9023</v>
      </c>
      <c r="C390">
        <v>200448890</v>
      </c>
      <c r="F390" t="s">
        <v>5</v>
      </c>
      <c r="G390" t="s">
        <v>476</v>
      </c>
    </row>
    <row r="391" spans="1:7">
      <c r="A391" t="s">
        <v>9022</v>
      </c>
      <c r="B391" t="s">
        <v>9023</v>
      </c>
      <c r="C391">
        <v>200448906</v>
      </c>
      <c r="F391" t="s">
        <v>5</v>
      </c>
      <c r="G391" t="s">
        <v>477</v>
      </c>
    </row>
    <row r="392" spans="1:7">
      <c r="A392" t="s">
        <v>9022</v>
      </c>
      <c r="B392" t="s">
        <v>9023</v>
      </c>
      <c r="C392">
        <v>200448861</v>
      </c>
      <c r="F392" t="s">
        <v>5</v>
      </c>
      <c r="G392" t="s">
        <v>4385</v>
      </c>
    </row>
    <row r="393" spans="1:7">
      <c r="A393" t="s">
        <v>9022</v>
      </c>
      <c r="B393" t="s">
        <v>9023</v>
      </c>
      <c r="C393">
        <v>200448886</v>
      </c>
      <c r="F393" t="s">
        <v>5</v>
      </c>
      <c r="G393" t="s">
        <v>4386</v>
      </c>
    </row>
    <row r="394" spans="1:7">
      <c r="A394" t="s">
        <v>9022</v>
      </c>
      <c r="B394" t="s">
        <v>9023</v>
      </c>
      <c r="C394">
        <v>200448785</v>
      </c>
      <c r="F394" t="s">
        <v>5</v>
      </c>
      <c r="G394" t="s">
        <v>478</v>
      </c>
    </row>
    <row r="395" spans="1:7">
      <c r="A395" t="s">
        <v>9022</v>
      </c>
      <c r="B395" t="s">
        <v>9023</v>
      </c>
      <c r="C395">
        <v>200448921</v>
      </c>
      <c r="F395" t="s">
        <v>5</v>
      </c>
      <c r="G395" t="s">
        <v>4387</v>
      </c>
    </row>
    <row r="396" spans="1:7">
      <c r="A396" t="s">
        <v>9022</v>
      </c>
      <c r="B396" t="s">
        <v>9023</v>
      </c>
      <c r="C396">
        <v>200448822</v>
      </c>
      <c r="F396" t="s">
        <v>5</v>
      </c>
      <c r="G396" t="s">
        <v>4388</v>
      </c>
    </row>
    <row r="397" spans="1:7">
      <c r="A397" t="s">
        <v>9022</v>
      </c>
      <c r="B397" t="s">
        <v>9023</v>
      </c>
      <c r="C397">
        <v>200448804</v>
      </c>
      <c r="F397" t="s">
        <v>5</v>
      </c>
      <c r="G397" t="s">
        <v>4389</v>
      </c>
    </row>
    <row r="398" spans="1:7">
      <c r="A398" t="s">
        <v>9022</v>
      </c>
      <c r="B398" t="s">
        <v>9023</v>
      </c>
      <c r="C398">
        <v>200448880</v>
      </c>
      <c r="F398" t="s">
        <v>5</v>
      </c>
      <c r="G398" t="s">
        <v>4391</v>
      </c>
    </row>
    <row r="399" spans="1:7">
      <c r="A399" t="s">
        <v>9022</v>
      </c>
      <c r="B399" t="s">
        <v>9023</v>
      </c>
      <c r="C399">
        <v>200448848</v>
      </c>
      <c r="F399" t="s">
        <v>5</v>
      </c>
      <c r="G399" t="s">
        <v>4392</v>
      </c>
    </row>
    <row r="400" spans="1:7">
      <c r="A400" t="s">
        <v>9022</v>
      </c>
      <c r="B400" t="s">
        <v>9023</v>
      </c>
      <c r="C400">
        <v>200448821</v>
      </c>
      <c r="F400" t="s">
        <v>5</v>
      </c>
      <c r="G400" t="s">
        <v>479</v>
      </c>
    </row>
    <row r="401" spans="1:7">
      <c r="A401" t="s">
        <v>9022</v>
      </c>
      <c r="B401" t="s">
        <v>9023</v>
      </c>
      <c r="C401">
        <v>200448808</v>
      </c>
      <c r="F401" t="s">
        <v>5</v>
      </c>
      <c r="G401" t="s">
        <v>4393</v>
      </c>
    </row>
    <row r="402" spans="1:7">
      <c r="A402" t="s">
        <v>9022</v>
      </c>
      <c r="B402" t="s">
        <v>9023</v>
      </c>
      <c r="C402">
        <v>200448820</v>
      </c>
      <c r="F402" t="s">
        <v>5</v>
      </c>
      <c r="G402" t="s">
        <v>4394</v>
      </c>
    </row>
    <row r="403" spans="1:7">
      <c r="A403" t="s">
        <v>9022</v>
      </c>
      <c r="B403" t="s">
        <v>9023</v>
      </c>
      <c r="C403">
        <v>200448840</v>
      </c>
      <c r="F403" t="s">
        <v>5</v>
      </c>
      <c r="G403" t="s">
        <v>4396</v>
      </c>
    </row>
    <row r="404" spans="1:7">
      <c r="A404" t="s">
        <v>9022</v>
      </c>
      <c r="B404" t="s">
        <v>9023</v>
      </c>
      <c r="C404">
        <v>200448863</v>
      </c>
      <c r="F404" t="s">
        <v>5</v>
      </c>
      <c r="G404" t="s">
        <v>4398</v>
      </c>
    </row>
    <row r="405" spans="1:7">
      <c r="A405" t="s">
        <v>9022</v>
      </c>
      <c r="B405" t="s">
        <v>9023</v>
      </c>
      <c r="C405">
        <v>200448838</v>
      </c>
      <c r="F405" t="s">
        <v>5</v>
      </c>
      <c r="G405" t="s">
        <v>480</v>
      </c>
    </row>
    <row r="406" spans="1:7">
      <c r="A406" t="s">
        <v>9022</v>
      </c>
      <c r="B406" t="s">
        <v>9023</v>
      </c>
      <c r="C406">
        <v>200448919</v>
      </c>
      <c r="F406" t="s">
        <v>5</v>
      </c>
      <c r="G406" t="s">
        <v>4399</v>
      </c>
    </row>
    <row r="407" spans="1:7">
      <c r="A407" t="s">
        <v>9022</v>
      </c>
      <c r="B407" t="s">
        <v>9023</v>
      </c>
      <c r="C407">
        <v>200448917</v>
      </c>
      <c r="F407" t="s">
        <v>5</v>
      </c>
      <c r="G407" t="s">
        <v>481</v>
      </c>
    </row>
    <row r="408" spans="1:7">
      <c r="A408" t="s">
        <v>9022</v>
      </c>
      <c r="B408" t="s">
        <v>9023</v>
      </c>
      <c r="C408">
        <v>200448862</v>
      </c>
      <c r="F408" t="s">
        <v>5</v>
      </c>
      <c r="G408" t="s">
        <v>4400</v>
      </c>
    </row>
    <row r="409" spans="1:7">
      <c r="A409" t="s">
        <v>9022</v>
      </c>
      <c r="B409" t="s">
        <v>9023</v>
      </c>
      <c r="C409">
        <v>200448898</v>
      </c>
      <c r="F409" t="s">
        <v>5</v>
      </c>
      <c r="G409" t="s">
        <v>4401</v>
      </c>
    </row>
    <row r="410" spans="1:7">
      <c r="A410" t="s">
        <v>9022</v>
      </c>
      <c r="B410" t="s">
        <v>9023</v>
      </c>
      <c r="C410">
        <v>200448878</v>
      </c>
      <c r="F410" t="s">
        <v>5</v>
      </c>
      <c r="G410" t="s">
        <v>4402</v>
      </c>
    </row>
    <row r="411" spans="1:7">
      <c r="A411" t="s">
        <v>9022</v>
      </c>
      <c r="B411" t="s">
        <v>9023</v>
      </c>
      <c r="C411">
        <v>200448832</v>
      </c>
      <c r="F411" t="s">
        <v>5</v>
      </c>
      <c r="G411" t="s">
        <v>482</v>
      </c>
    </row>
    <row r="412" spans="1:7">
      <c r="A412" t="s">
        <v>9022</v>
      </c>
      <c r="B412" t="s">
        <v>9023</v>
      </c>
      <c r="C412">
        <v>200448839</v>
      </c>
      <c r="F412" t="s">
        <v>5</v>
      </c>
      <c r="G412" t="s">
        <v>4404</v>
      </c>
    </row>
    <row r="413" spans="1:7">
      <c r="A413" t="s">
        <v>9022</v>
      </c>
      <c r="B413" t="s">
        <v>9023</v>
      </c>
      <c r="C413">
        <v>200448879</v>
      </c>
      <c r="F413" t="s">
        <v>5</v>
      </c>
      <c r="G413" t="s">
        <v>4405</v>
      </c>
    </row>
    <row r="414" spans="1:7">
      <c r="A414" t="s">
        <v>9022</v>
      </c>
      <c r="B414" t="s">
        <v>9023</v>
      </c>
      <c r="C414">
        <v>200448875</v>
      </c>
      <c r="F414" t="s">
        <v>5</v>
      </c>
      <c r="G414" t="s">
        <v>483</v>
      </c>
    </row>
    <row r="415" spans="1:7">
      <c r="A415" t="s">
        <v>9022</v>
      </c>
      <c r="B415" t="s">
        <v>9023</v>
      </c>
      <c r="C415">
        <v>200448793</v>
      </c>
      <c r="F415" t="s">
        <v>5</v>
      </c>
      <c r="G415" t="s">
        <v>4406</v>
      </c>
    </row>
    <row r="416" spans="1:7">
      <c r="A416" t="s">
        <v>9022</v>
      </c>
      <c r="B416" t="s">
        <v>9023</v>
      </c>
      <c r="C416">
        <v>200448874</v>
      </c>
      <c r="F416" t="s">
        <v>5</v>
      </c>
      <c r="G416" t="s">
        <v>484</v>
      </c>
    </row>
    <row r="417" spans="1:7">
      <c r="A417" t="s">
        <v>9022</v>
      </c>
      <c r="B417" t="s">
        <v>9023</v>
      </c>
      <c r="C417">
        <v>200448881</v>
      </c>
      <c r="F417" t="s">
        <v>5</v>
      </c>
      <c r="G417" t="s">
        <v>485</v>
      </c>
    </row>
    <row r="418" spans="1:7">
      <c r="A418" t="s">
        <v>9022</v>
      </c>
      <c r="B418" t="s">
        <v>9023</v>
      </c>
      <c r="C418">
        <v>200448908</v>
      </c>
      <c r="F418" t="s">
        <v>5</v>
      </c>
      <c r="G418" t="s">
        <v>4407</v>
      </c>
    </row>
    <row r="419" spans="1:7">
      <c r="A419" t="s">
        <v>9022</v>
      </c>
      <c r="B419" t="s">
        <v>9023</v>
      </c>
      <c r="C419">
        <v>200448831</v>
      </c>
      <c r="F419" t="s">
        <v>5</v>
      </c>
      <c r="G419" t="s">
        <v>4409</v>
      </c>
    </row>
    <row r="420" spans="1:7">
      <c r="A420" t="s">
        <v>9022</v>
      </c>
      <c r="B420" t="s">
        <v>9023</v>
      </c>
      <c r="C420">
        <v>200448799</v>
      </c>
      <c r="F420" t="s">
        <v>5</v>
      </c>
      <c r="G420" t="s">
        <v>4410</v>
      </c>
    </row>
    <row r="421" spans="1:7">
      <c r="A421" t="s">
        <v>9022</v>
      </c>
      <c r="B421" t="s">
        <v>9023</v>
      </c>
      <c r="C421">
        <v>200448045</v>
      </c>
      <c r="D421" t="s">
        <v>9024</v>
      </c>
      <c r="F421" t="s">
        <v>5</v>
      </c>
      <c r="G421" t="s">
        <v>486</v>
      </c>
    </row>
    <row r="422" spans="1:7">
      <c r="A422" t="s">
        <v>9022</v>
      </c>
      <c r="B422" t="s">
        <v>9023</v>
      </c>
      <c r="C422">
        <v>200448045</v>
      </c>
      <c r="D422" t="s">
        <v>9026</v>
      </c>
      <c r="F422" t="s">
        <v>5</v>
      </c>
      <c r="G422" t="s">
        <v>488</v>
      </c>
    </row>
    <row r="423" spans="1:7">
      <c r="A423" t="s">
        <v>9022</v>
      </c>
      <c r="B423" t="s">
        <v>9023</v>
      </c>
      <c r="C423">
        <v>200448045</v>
      </c>
      <c r="D423" t="s">
        <v>9027</v>
      </c>
      <c r="F423" t="s">
        <v>5</v>
      </c>
      <c r="G423" t="s">
        <v>489</v>
      </c>
    </row>
    <row r="424" spans="1:7">
      <c r="A424" t="s">
        <v>9022</v>
      </c>
      <c r="B424" t="s">
        <v>9023</v>
      </c>
      <c r="C424">
        <v>200448046</v>
      </c>
      <c r="D424" t="s">
        <v>9026</v>
      </c>
      <c r="F424" t="s">
        <v>5</v>
      </c>
      <c r="G424" t="s">
        <v>492</v>
      </c>
    </row>
    <row r="425" spans="1:7">
      <c r="A425" t="s">
        <v>9022</v>
      </c>
      <c r="B425" t="s">
        <v>9023</v>
      </c>
      <c r="C425">
        <v>200448047</v>
      </c>
      <c r="D425" t="s">
        <v>9024</v>
      </c>
      <c r="F425" t="s">
        <v>5</v>
      </c>
      <c r="G425" t="s">
        <v>494</v>
      </c>
    </row>
    <row r="426" spans="1:7">
      <c r="A426" t="s">
        <v>9022</v>
      </c>
      <c r="B426" t="s">
        <v>9023</v>
      </c>
      <c r="C426">
        <v>200448047</v>
      </c>
      <c r="D426" t="s">
        <v>9025</v>
      </c>
      <c r="F426" t="s">
        <v>5</v>
      </c>
      <c r="G426" t="s">
        <v>495</v>
      </c>
    </row>
    <row r="427" spans="1:7">
      <c r="A427" t="s">
        <v>9022</v>
      </c>
      <c r="B427" t="s">
        <v>9023</v>
      </c>
      <c r="C427">
        <v>200448047</v>
      </c>
      <c r="D427" t="s">
        <v>9026</v>
      </c>
      <c r="F427" t="s">
        <v>5</v>
      </c>
      <c r="G427" t="s">
        <v>496</v>
      </c>
    </row>
    <row r="428" spans="1:7">
      <c r="A428" t="s">
        <v>9022</v>
      </c>
      <c r="B428" t="s">
        <v>9023</v>
      </c>
      <c r="C428">
        <v>200448047</v>
      </c>
      <c r="D428" t="s">
        <v>9027</v>
      </c>
      <c r="F428" t="s">
        <v>5</v>
      </c>
      <c r="G428" t="s">
        <v>497</v>
      </c>
    </row>
    <row r="429" spans="1:7">
      <c r="A429" t="s">
        <v>9022</v>
      </c>
      <c r="B429" t="s">
        <v>9023</v>
      </c>
      <c r="C429">
        <v>200448048</v>
      </c>
      <c r="D429" t="s">
        <v>9026</v>
      </c>
      <c r="F429" t="s">
        <v>5</v>
      </c>
      <c r="G429" t="s">
        <v>500</v>
      </c>
    </row>
    <row r="430" spans="1:7">
      <c r="A430" t="s">
        <v>9022</v>
      </c>
      <c r="B430" t="s">
        <v>9023</v>
      </c>
      <c r="C430">
        <v>200448049</v>
      </c>
      <c r="D430" t="s">
        <v>9026</v>
      </c>
      <c r="F430" t="s">
        <v>5</v>
      </c>
      <c r="G430" t="s">
        <v>504</v>
      </c>
    </row>
    <row r="431" spans="1:7">
      <c r="A431" t="s">
        <v>9022</v>
      </c>
      <c r="B431" t="s">
        <v>9023</v>
      </c>
      <c r="C431">
        <v>200448050</v>
      </c>
      <c r="D431" t="s">
        <v>9026</v>
      </c>
      <c r="F431" t="s">
        <v>5</v>
      </c>
      <c r="G431" t="s">
        <v>508</v>
      </c>
    </row>
    <row r="432" spans="1:7">
      <c r="A432" t="s">
        <v>9022</v>
      </c>
      <c r="B432" t="s">
        <v>9023</v>
      </c>
      <c r="C432">
        <v>200448051</v>
      </c>
      <c r="D432" t="s">
        <v>9024</v>
      </c>
      <c r="F432" t="s">
        <v>5</v>
      </c>
      <c r="G432" t="s">
        <v>509</v>
      </c>
    </row>
    <row r="433" spans="1:7">
      <c r="A433" t="s">
        <v>9022</v>
      </c>
      <c r="B433" t="s">
        <v>9023</v>
      </c>
      <c r="C433">
        <v>200448051</v>
      </c>
      <c r="D433" t="s">
        <v>9025</v>
      </c>
      <c r="F433" t="s">
        <v>5</v>
      </c>
      <c r="G433" t="s">
        <v>510</v>
      </c>
    </row>
    <row r="434" spans="1:7">
      <c r="A434" t="s">
        <v>9022</v>
      </c>
      <c r="B434" t="s">
        <v>9023</v>
      </c>
      <c r="C434">
        <v>200448051</v>
      </c>
      <c r="D434" t="s">
        <v>9026</v>
      </c>
      <c r="F434" t="s">
        <v>5</v>
      </c>
      <c r="G434" t="s">
        <v>511</v>
      </c>
    </row>
    <row r="435" spans="1:7">
      <c r="A435" t="s">
        <v>9022</v>
      </c>
      <c r="B435" t="s">
        <v>9023</v>
      </c>
      <c r="C435">
        <v>200448051</v>
      </c>
      <c r="D435" t="s">
        <v>9027</v>
      </c>
      <c r="F435" t="s">
        <v>5</v>
      </c>
      <c r="G435" t="s">
        <v>512</v>
      </c>
    </row>
    <row r="436" spans="1:7">
      <c r="A436" t="s">
        <v>9022</v>
      </c>
      <c r="B436" t="s">
        <v>9023</v>
      </c>
      <c r="C436">
        <v>200448052</v>
      </c>
      <c r="D436" t="s">
        <v>9024</v>
      </c>
      <c r="F436" t="s">
        <v>5</v>
      </c>
      <c r="G436" t="s">
        <v>513</v>
      </c>
    </row>
    <row r="437" spans="1:7">
      <c r="A437" t="s">
        <v>9022</v>
      </c>
      <c r="B437" t="s">
        <v>9023</v>
      </c>
      <c r="C437">
        <v>200448052</v>
      </c>
      <c r="D437" t="s">
        <v>9025</v>
      </c>
      <c r="F437" t="s">
        <v>5</v>
      </c>
      <c r="G437" t="s">
        <v>514</v>
      </c>
    </row>
    <row r="438" spans="1:7">
      <c r="A438" t="s">
        <v>9022</v>
      </c>
      <c r="B438" t="s">
        <v>9023</v>
      </c>
      <c r="C438">
        <v>200448052</v>
      </c>
      <c r="D438" t="s">
        <v>9026</v>
      </c>
      <c r="F438" t="s">
        <v>5</v>
      </c>
      <c r="G438" t="s">
        <v>515</v>
      </c>
    </row>
    <row r="439" spans="1:7">
      <c r="A439" t="s">
        <v>9022</v>
      </c>
      <c r="B439" t="s">
        <v>9023</v>
      </c>
      <c r="C439">
        <v>200448052</v>
      </c>
      <c r="D439" t="s">
        <v>9027</v>
      </c>
      <c r="F439" t="s">
        <v>5</v>
      </c>
      <c r="G439" t="s">
        <v>516</v>
      </c>
    </row>
    <row r="440" spans="1:7">
      <c r="A440" t="s">
        <v>9022</v>
      </c>
      <c r="B440" t="s">
        <v>9023</v>
      </c>
      <c r="C440">
        <v>200448053</v>
      </c>
      <c r="D440" t="s">
        <v>9024</v>
      </c>
      <c r="F440" t="s">
        <v>5</v>
      </c>
      <c r="G440" t="s">
        <v>517</v>
      </c>
    </row>
    <row r="441" spans="1:7">
      <c r="A441" t="s">
        <v>9022</v>
      </c>
      <c r="B441" t="s">
        <v>9023</v>
      </c>
      <c r="C441">
        <v>200448053</v>
      </c>
      <c r="D441" t="s">
        <v>9025</v>
      </c>
      <c r="F441" t="s">
        <v>5</v>
      </c>
      <c r="G441" t="s">
        <v>518</v>
      </c>
    </row>
    <row r="442" spans="1:7">
      <c r="A442" t="s">
        <v>9022</v>
      </c>
      <c r="B442" t="s">
        <v>9023</v>
      </c>
      <c r="C442">
        <v>200448053</v>
      </c>
      <c r="D442" t="s">
        <v>9026</v>
      </c>
      <c r="F442" t="s">
        <v>5</v>
      </c>
      <c r="G442" t="s">
        <v>519</v>
      </c>
    </row>
    <row r="443" spans="1:7">
      <c r="A443" t="s">
        <v>9022</v>
      </c>
      <c r="B443" t="s">
        <v>9023</v>
      </c>
      <c r="C443">
        <v>200448053</v>
      </c>
      <c r="D443" t="s">
        <v>9027</v>
      </c>
      <c r="F443" t="s">
        <v>5</v>
      </c>
      <c r="G443" t="s">
        <v>520</v>
      </c>
    </row>
    <row r="444" spans="1:7">
      <c r="A444" t="s">
        <v>9022</v>
      </c>
      <c r="B444" t="s">
        <v>9023</v>
      </c>
      <c r="C444">
        <v>200448054</v>
      </c>
      <c r="D444" t="s">
        <v>9024</v>
      </c>
      <c r="F444" t="s">
        <v>5</v>
      </c>
      <c r="G444" t="s">
        <v>521</v>
      </c>
    </row>
    <row r="445" spans="1:7">
      <c r="A445" t="s">
        <v>9022</v>
      </c>
      <c r="B445" t="s">
        <v>9023</v>
      </c>
      <c r="C445">
        <v>200448054</v>
      </c>
      <c r="D445" t="s">
        <v>9025</v>
      </c>
      <c r="F445" t="s">
        <v>5</v>
      </c>
      <c r="G445" t="s">
        <v>522</v>
      </c>
    </row>
    <row r="446" spans="1:7">
      <c r="A446" t="s">
        <v>9022</v>
      </c>
      <c r="B446" t="s">
        <v>9023</v>
      </c>
      <c r="C446">
        <v>200448054</v>
      </c>
      <c r="D446" t="s">
        <v>9026</v>
      </c>
      <c r="F446" t="s">
        <v>5</v>
      </c>
      <c r="G446" t="s">
        <v>523</v>
      </c>
    </row>
    <row r="447" spans="1:7">
      <c r="A447" t="s">
        <v>9022</v>
      </c>
      <c r="B447" t="s">
        <v>9023</v>
      </c>
      <c r="C447">
        <v>200448054</v>
      </c>
      <c r="D447" t="s">
        <v>9027</v>
      </c>
      <c r="F447" t="s">
        <v>5</v>
      </c>
      <c r="G447" t="s">
        <v>524</v>
      </c>
    </row>
    <row r="448" spans="1:7">
      <c r="A448" t="s">
        <v>9022</v>
      </c>
      <c r="B448" t="s">
        <v>9023</v>
      </c>
      <c r="C448">
        <v>200448055</v>
      </c>
      <c r="D448" t="s">
        <v>9024</v>
      </c>
      <c r="F448" t="s">
        <v>5</v>
      </c>
      <c r="G448" t="s">
        <v>525</v>
      </c>
    </row>
    <row r="449" spans="1:7">
      <c r="A449" t="s">
        <v>9022</v>
      </c>
      <c r="B449" t="s">
        <v>9023</v>
      </c>
      <c r="C449">
        <v>200448055</v>
      </c>
      <c r="D449" t="s">
        <v>9025</v>
      </c>
      <c r="F449" t="s">
        <v>5</v>
      </c>
      <c r="G449" t="s">
        <v>526</v>
      </c>
    </row>
    <row r="450" spans="1:7">
      <c r="A450" t="s">
        <v>9022</v>
      </c>
      <c r="B450" t="s">
        <v>9023</v>
      </c>
      <c r="C450">
        <v>200448055</v>
      </c>
      <c r="D450" t="s">
        <v>9026</v>
      </c>
      <c r="F450" t="s">
        <v>5</v>
      </c>
      <c r="G450" t="s">
        <v>527</v>
      </c>
    </row>
    <row r="451" spans="1:7">
      <c r="A451" t="s">
        <v>9022</v>
      </c>
      <c r="B451" t="s">
        <v>9023</v>
      </c>
      <c r="C451">
        <v>200448055</v>
      </c>
      <c r="D451" t="s">
        <v>9027</v>
      </c>
      <c r="F451" t="s">
        <v>5</v>
      </c>
      <c r="G451" t="s">
        <v>528</v>
      </c>
    </row>
    <row r="452" spans="1:7">
      <c r="A452" t="s">
        <v>9022</v>
      </c>
      <c r="B452" t="s">
        <v>9023</v>
      </c>
      <c r="C452">
        <v>200448056</v>
      </c>
      <c r="D452" t="s">
        <v>9025</v>
      </c>
      <c r="F452" t="s">
        <v>5</v>
      </c>
      <c r="G452" t="s">
        <v>530</v>
      </c>
    </row>
    <row r="453" spans="1:7">
      <c r="A453" t="s">
        <v>9022</v>
      </c>
      <c r="B453" t="s">
        <v>9023</v>
      </c>
      <c r="C453">
        <v>200448056</v>
      </c>
      <c r="D453" t="s">
        <v>9026</v>
      </c>
      <c r="F453" t="s">
        <v>5</v>
      </c>
      <c r="G453" t="s">
        <v>531</v>
      </c>
    </row>
    <row r="454" spans="1:7">
      <c r="A454" t="s">
        <v>9022</v>
      </c>
      <c r="B454" t="s">
        <v>9023</v>
      </c>
      <c r="C454">
        <v>200448056</v>
      </c>
      <c r="D454" t="s">
        <v>9027</v>
      </c>
      <c r="F454" t="s">
        <v>5</v>
      </c>
      <c r="G454" t="s">
        <v>532</v>
      </c>
    </row>
    <row r="455" spans="1:7">
      <c r="A455" t="s">
        <v>9022</v>
      </c>
      <c r="B455" t="s">
        <v>9023</v>
      </c>
      <c r="C455">
        <v>200448057</v>
      </c>
      <c r="D455" t="s">
        <v>9024</v>
      </c>
      <c r="F455" t="s">
        <v>5</v>
      </c>
      <c r="G455" t="s">
        <v>533</v>
      </c>
    </row>
    <row r="456" spans="1:7">
      <c r="A456" t="s">
        <v>9022</v>
      </c>
      <c r="B456" t="s">
        <v>9023</v>
      </c>
      <c r="C456">
        <v>200448057</v>
      </c>
      <c r="D456" t="s">
        <v>9025</v>
      </c>
      <c r="F456" t="s">
        <v>5</v>
      </c>
      <c r="G456" t="s">
        <v>534</v>
      </c>
    </row>
    <row r="457" spans="1:7">
      <c r="A457" t="s">
        <v>9022</v>
      </c>
      <c r="B457" t="s">
        <v>9023</v>
      </c>
      <c r="C457">
        <v>200448057</v>
      </c>
      <c r="D457" t="s">
        <v>9026</v>
      </c>
      <c r="F457" t="s">
        <v>5</v>
      </c>
      <c r="G457" t="s">
        <v>535</v>
      </c>
    </row>
    <row r="458" spans="1:7">
      <c r="A458" t="s">
        <v>9022</v>
      </c>
      <c r="B458" t="s">
        <v>9023</v>
      </c>
      <c r="C458">
        <v>200448057</v>
      </c>
      <c r="D458" t="s">
        <v>9027</v>
      </c>
      <c r="F458" t="s">
        <v>5</v>
      </c>
      <c r="G458" t="s">
        <v>536</v>
      </c>
    </row>
    <row r="459" spans="1:7">
      <c r="A459" t="s">
        <v>9022</v>
      </c>
      <c r="B459" t="s">
        <v>9023</v>
      </c>
      <c r="C459">
        <v>200448058</v>
      </c>
      <c r="D459" t="s">
        <v>9024</v>
      </c>
      <c r="F459" t="s">
        <v>5</v>
      </c>
      <c r="G459" t="s">
        <v>537</v>
      </c>
    </row>
    <row r="460" spans="1:7">
      <c r="A460" t="s">
        <v>9022</v>
      </c>
      <c r="B460" t="s">
        <v>9023</v>
      </c>
      <c r="C460">
        <v>200448058</v>
      </c>
      <c r="D460" t="s">
        <v>9025</v>
      </c>
      <c r="F460" t="s">
        <v>5</v>
      </c>
      <c r="G460" t="s">
        <v>538</v>
      </c>
    </row>
    <row r="461" spans="1:7">
      <c r="A461" t="s">
        <v>9022</v>
      </c>
      <c r="B461" t="s">
        <v>9023</v>
      </c>
      <c r="C461">
        <v>200448058</v>
      </c>
      <c r="D461" t="s">
        <v>9026</v>
      </c>
      <c r="F461" t="s">
        <v>5</v>
      </c>
      <c r="G461" t="s">
        <v>539</v>
      </c>
    </row>
    <row r="462" spans="1:7">
      <c r="A462" t="s">
        <v>9022</v>
      </c>
      <c r="B462" t="s">
        <v>9023</v>
      </c>
      <c r="C462">
        <v>200448058</v>
      </c>
      <c r="D462" t="s">
        <v>9027</v>
      </c>
      <c r="F462" t="s">
        <v>5</v>
      </c>
      <c r="G462" t="s">
        <v>540</v>
      </c>
    </row>
    <row r="463" spans="1:7">
      <c r="A463" t="s">
        <v>9022</v>
      </c>
      <c r="B463" t="s">
        <v>9023</v>
      </c>
      <c r="C463">
        <v>200448059</v>
      </c>
      <c r="D463" t="s">
        <v>9024</v>
      </c>
      <c r="F463" t="s">
        <v>5</v>
      </c>
      <c r="G463" t="s">
        <v>541</v>
      </c>
    </row>
    <row r="464" spans="1:7">
      <c r="A464" t="s">
        <v>9022</v>
      </c>
      <c r="B464" t="s">
        <v>9023</v>
      </c>
      <c r="C464">
        <v>200448059</v>
      </c>
      <c r="D464" t="s">
        <v>9025</v>
      </c>
      <c r="F464" t="s">
        <v>5</v>
      </c>
      <c r="G464" t="s">
        <v>542</v>
      </c>
    </row>
    <row r="465" spans="1:7">
      <c r="A465" t="s">
        <v>9022</v>
      </c>
      <c r="B465" t="s">
        <v>9023</v>
      </c>
      <c r="C465">
        <v>200448059</v>
      </c>
      <c r="D465" t="s">
        <v>9026</v>
      </c>
      <c r="F465" t="s">
        <v>5</v>
      </c>
      <c r="G465" t="s">
        <v>543</v>
      </c>
    </row>
    <row r="466" spans="1:7">
      <c r="A466" t="s">
        <v>9022</v>
      </c>
      <c r="B466" t="s">
        <v>9023</v>
      </c>
      <c r="C466">
        <v>200448059</v>
      </c>
      <c r="D466" t="s">
        <v>9027</v>
      </c>
      <c r="F466" t="s">
        <v>5</v>
      </c>
      <c r="G466" t="s">
        <v>544</v>
      </c>
    </row>
    <row r="467" spans="1:7">
      <c r="A467" t="s">
        <v>9022</v>
      </c>
      <c r="B467" t="s">
        <v>9023</v>
      </c>
      <c r="C467">
        <v>200448060</v>
      </c>
      <c r="D467" t="s">
        <v>9024</v>
      </c>
      <c r="F467" t="s">
        <v>5</v>
      </c>
      <c r="G467" t="s">
        <v>545</v>
      </c>
    </row>
    <row r="468" spans="1:7">
      <c r="A468" t="s">
        <v>9022</v>
      </c>
      <c r="B468" t="s">
        <v>9023</v>
      </c>
      <c r="C468">
        <v>200448060</v>
      </c>
      <c r="D468" t="s">
        <v>9025</v>
      </c>
      <c r="F468" t="s">
        <v>5</v>
      </c>
      <c r="G468" t="s">
        <v>546</v>
      </c>
    </row>
    <row r="469" spans="1:7">
      <c r="A469" t="s">
        <v>9022</v>
      </c>
      <c r="B469" t="s">
        <v>9023</v>
      </c>
      <c r="C469">
        <v>200448060</v>
      </c>
      <c r="D469" t="s">
        <v>9026</v>
      </c>
      <c r="F469" t="s">
        <v>5</v>
      </c>
      <c r="G469" t="s">
        <v>547</v>
      </c>
    </row>
    <row r="470" spans="1:7">
      <c r="A470" t="s">
        <v>9022</v>
      </c>
      <c r="B470" t="s">
        <v>9023</v>
      </c>
      <c r="C470">
        <v>200448060</v>
      </c>
      <c r="D470" t="s">
        <v>9027</v>
      </c>
      <c r="F470" t="s">
        <v>5</v>
      </c>
      <c r="G470" t="s">
        <v>4412</v>
      </c>
    </row>
    <row r="471" spans="1:7">
      <c r="A471" t="s">
        <v>9022</v>
      </c>
      <c r="B471" t="s">
        <v>9023</v>
      </c>
      <c r="C471">
        <v>200448061</v>
      </c>
      <c r="D471" t="s">
        <v>9024</v>
      </c>
      <c r="F471" t="s">
        <v>5</v>
      </c>
      <c r="G471" t="s">
        <v>548</v>
      </c>
    </row>
    <row r="472" spans="1:7">
      <c r="A472" t="s">
        <v>9022</v>
      </c>
      <c r="B472" t="s">
        <v>9023</v>
      </c>
      <c r="C472">
        <v>200448061</v>
      </c>
      <c r="D472" t="s">
        <v>9025</v>
      </c>
      <c r="F472" t="s">
        <v>5</v>
      </c>
      <c r="G472" t="s">
        <v>549</v>
      </c>
    </row>
    <row r="473" spans="1:7">
      <c r="A473" t="s">
        <v>9022</v>
      </c>
      <c r="B473" t="s">
        <v>9023</v>
      </c>
      <c r="C473">
        <v>200448061</v>
      </c>
      <c r="D473" t="s">
        <v>9026</v>
      </c>
      <c r="F473" t="s">
        <v>5</v>
      </c>
      <c r="G473" t="s">
        <v>550</v>
      </c>
    </row>
    <row r="474" spans="1:7">
      <c r="A474" t="s">
        <v>9022</v>
      </c>
      <c r="B474" t="s">
        <v>9023</v>
      </c>
      <c r="C474">
        <v>200448061</v>
      </c>
      <c r="D474" t="s">
        <v>9027</v>
      </c>
      <c r="F474" t="s">
        <v>5</v>
      </c>
      <c r="G474" t="s">
        <v>551</v>
      </c>
    </row>
    <row r="475" spans="1:7">
      <c r="A475" t="s">
        <v>9022</v>
      </c>
      <c r="B475" t="s">
        <v>9023</v>
      </c>
      <c r="C475">
        <v>200448062</v>
      </c>
      <c r="D475" t="s">
        <v>9024</v>
      </c>
      <c r="F475" t="s">
        <v>5</v>
      </c>
      <c r="G475" t="s">
        <v>552</v>
      </c>
    </row>
    <row r="476" spans="1:7">
      <c r="A476" t="s">
        <v>9022</v>
      </c>
      <c r="B476" t="s">
        <v>9023</v>
      </c>
      <c r="C476">
        <v>200448062</v>
      </c>
      <c r="D476" t="s">
        <v>9025</v>
      </c>
      <c r="F476" t="s">
        <v>5</v>
      </c>
      <c r="G476" t="s">
        <v>553</v>
      </c>
    </row>
    <row r="477" spans="1:7">
      <c r="A477" t="s">
        <v>9022</v>
      </c>
      <c r="B477" t="s">
        <v>9023</v>
      </c>
      <c r="C477">
        <v>200448062</v>
      </c>
      <c r="D477" t="s">
        <v>9026</v>
      </c>
      <c r="F477" t="s">
        <v>5</v>
      </c>
      <c r="G477" t="s">
        <v>554</v>
      </c>
    </row>
    <row r="478" spans="1:7">
      <c r="A478" t="s">
        <v>9022</v>
      </c>
      <c r="B478" t="s">
        <v>9023</v>
      </c>
      <c r="C478">
        <v>200448062</v>
      </c>
      <c r="D478" t="s">
        <v>9027</v>
      </c>
      <c r="F478" t="s">
        <v>5</v>
      </c>
      <c r="G478" t="s">
        <v>555</v>
      </c>
    </row>
    <row r="479" spans="1:7">
      <c r="A479" t="s">
        <v>9022</v>
      </c>
      <c r="B479" t="s">
        <v>9023</v>
      </c>
      <c r="C479">
        <v>200448063</v>
      </c>
      <c r="D479" t="s">
        <v>9024</v>
      </c>
      <c r="F479" t="s">
        <v>5</v>
      </c>
      <c r="G479" t="s">
        <v>556</v>
      </c>
    </row>
    <row r="480" spans="1:7">
      <c r="A480" t="s">
        <v>9022</v>
      </c>
      <c r="B480" t="s">
        <v>9023</v>
      </c>
      <c r="C480">
        <v>200448063</v>
      </c>
      <c r="D480" t="s">
        <v>9025</v>
      </c>
      <c r="F480" t="s">
        <v>5</v>
      </c>
      <c r="G480" t="s">
        <v>557</v>
      </c>
    </row>
    <row r="481" spans="1:7">
      <c r="A481" t="s">
        <v>9022</v>
      </c>
      <c r="B481" t="s">
        <v>9023</v>
      </c>
      <c r="C481">
        <v>200448063</v>
      </c>
      <c r="D481" t="s">
        <v>9026</v>
      </c>
      <c r="F481" t="s">
        <v>5</v>
      </c>
      <c r="G481" t="s">
        <v>558</v>
      </c>
    </row>
    <row r="482" spans="1:7">
      <c r="A482" t="s">
        <v>9022</v>
      </c>
      <c r="B482" t="s">
        <v>9023</v>
      </c>
      <c r="C482">
        <v>200448063</v>
      </c>
      <c r="D482" t="s">
        <v>9027</v>
      </c>
      <c r="F482" t="s">
        <v>5</v>
      </c>
      <c r="G482" t="s">
        <v>559</v>
      </c>
    </row>
    <row r="483" spans="1:7">
      <c r="A483" t="s">
        <v>9022</v>
      </c>
      <c r="B483" t="s">
        <v>9023</v>
      </c>
      <c r="C483">
        <v>200448064</v>
      </c>
      <c r="D483" t="s">
        <v>9024</v>
      </c>
      <c r="F483" t="s">
        <v>5</v>
      </c>
      <c r="G483" t="s">
        <v>4413</v>
      </c>
    </row>
    <row r="484" spans="1:7">
      <c r="A484" t="s">
        <v>9022</v>
      </c>
      <c r="B484" t="s">
        <v>9023</v>
      </c>
      <c r="C484">
        <v>200448064</v>
      </c>
      <c r="D484" t="s">
        <v>9025</v>
      </c>
      <c r="F484" t="s">
        <v>5</v>
      </c>
      <c r="G484" t="s">
        <v>560</v>
      </c>
    </row>
    <row r="485" spans="1:7">
      <c r="A485" t="s">
        <v>9022</v>
      </c>
      <c r="B485" t="s">
        <v>9023</v>
      </c>
      <c r="C485">
        <v>200448064</v>
      </c>
      <c r="D485" t="s">
        <v>9026</v>
      </c>
      <c r="F485" t="s">
        <v>5</v>
      </c>
      <c r="G485" t="s">
        <v>561</v>
      </c>
    </row>
    <row r="486" spans="1:7">
      <c r="A486" t="s">
        <v>9022</v>
      </c>
      <c r="B486" t="s">
        <v>9023</v>
      </c>
      <c r="C486">
        <v>200448064</v>
      </c>
      <c r="D486" t="s">
        <v>9027</v>
      </c>
      <c r="F486" t="s">
        <v>5</v>
      </c>
      <c r="G486" t="s">
        <v>562</v>
      </c>
    </row>
    <row r="487" spans="1:7">
      <c r="A487" t="s">
        <v>9022</v>
      </c>
      <c r="B487" t="s">
        <v>9023</v>
      </c>
      <c r="C487">
        <v>200448065</v>
      </c>
      <c r="D487" t="s">
        <v>9026</v>
      </c>
      <c r="F487" t="s">
        <v>5</v>
      </c>
      <c r="G487" t="s">
        <v>565</v>
      </c>
    </row>
    <row r="488" spans="1:7">
      <c r="A488" t="s">
        <v>9022</v>
      </c>
      <c r="B488" t="s">
        <v>9023</v>
      </c>
      <c r="C488">
        <v>200448066</v>
      </c>
      <c r="D488" t="s">
        <v>9025</v>
      </c>
      <c r="F488" t="s">
        <v>5</v>
      </c>
      <c r="G488" t="s">
        <v>568</v>
      </c>
    </row>
    <row r="489" spans="1:7">
      <c r="A489" t="s">
        <v>9022</v>
      </c>
      <c r="B489" t="s">
        <v>9023</v>
      </c>
      <c r="C489">
        <v>200448066</v>
      </c>
      <c r="D489" t="s">
        <v>9026</v>
      </c>
      <c r="F489" t="s">
        <v>5</v>
      </c>
      <c r="G489" t="s">
        <v>569</v>
      </c>
    </row>
    <row r="490" spans="1:7">
      <c r="A490" t="s">
        <v>9022</v>
      </c>
      <c r="B490" t="s">
        <v>9023</v>
      </c>
      <c r="C490">
        <v>200448066</v>
      </c>
      <c r="D490" t="s">
        <v>9027</v>
      </c>
      <c r="F490" t="s">
        <v>5</v>
      </c>
      <c r="G490" t="s">
        <v>570</v>
      </c>
    </row>
    <row r="491" spans="1:7">
      <c r="A491" t="s">
        <v>9022</v>
      </c>
      <c r="B491" t="s">
        <v>9023</v>
      </c>
      <c r="C491">
        <v>200448067</v>
      </c>
      <c r="D491" t="s">
        <v>9024</v>
      </c>
      <c r="F491" t="s">
        <v>5</v>
      </c>
      <c r="G491" t="s">
        <v>571</v>
      </c>
    </row>
    <row r="492" spans="1:7">
      <c r="A492" t="s">
        <v>9022</v>
      </c>
      <c r="B492" t="s">
        <v>9023</v>
      </c>
      <c r="C492">
        <v>200448067</v>
      </c>
      <c r="D492" t="s">
        <v>9025</v>
      </c>
      <c r="F492" t="s">
        <v>5</v>
      </c>
      <c r="G492" t="s">
        <v>572</v>
      </c>
    </row>
    <row r="493" spans="1:7">
      <c r="A493" t="s">
        <v>9022</v>
      </c>
      <c r="B493" t="s">
        <v>9023</v>
      </c>
      <c r="C493">
        <v>200448067</v>
      </c>
      <c r="D493" t="s">
        <v>9026</v>
      </c>
      <c r="F493" t="s">
        <v>5</v>
      </c>
      <c r="G493" t="s">
        <v>573</v>
      </c>
    </row>
    <row r="494" spans="1:7">
      <c r="A494" t="s">
        <v>9022</v>
      </c>
      <c r="B494" t="s">
        <v>9023</v>
      </c>
      <c r="C494">
        <v>200448067</v>
      </c>
      <c r="D494" t="s">
        <v>9027</v>
      </c>
      <c r="F494" t="s">
        <v>5</v>
      </c>
      <c r="G494" t="s">
        <v>574</v>
      </c>
    </row>
    <row r="495" spans="1:7">
      <c r="A495" t="s">
        <v>9022</v>
      </c>
      <c r="B495" t="s">
        <v>9023</v>
      </c>
      <c r="C495">
        <v>200448068</v>
      </c>
      <c r="D495" t="s">
        <v>9024</v>
      </c>
      <c r="F495" t="s">
        <v>5</v>
      </c>
      <c r="G495" t="s">
        <v>575</v>
      </c>
    </row>
    <row r="496" spans="1:7">
      <c r="A496" t="s">
        <v>9022</v>
      </c>
      <c r="B496" t="s">
        <v>9023</v>
      </c>
      <c r="C496">
        <v>200448068</v>
      </c>
      <c r="D496" t="s">
        <v>9025</v>
      </c>
      <c r="F496" t="s">
        <v>5</v>
      </c>
      <c r="G496" t="s">
        <v>576</v>
      </c>
    </row>
    <row r="497" spans="1:7">
      <c r="A497" t="s">
        <v>9022</v>
      </c>
      <c r="B497" t="s">
        <v>9023</v>
      </c>
      <c r="C497">
        <v>200448068</v>
      </c>
      <c r="D497" t="s">
        <v>9026</v>
      </c>
      <c r="F497" t="s">
        <v>5</v>
      </c>
      <c r="G497" t="s">
        <v>577</v>
      </c>
    </row>
    <row r="498" spans="1:7">
      <c r="A498" t="s">
        <v>9022</v>
      </c>
      <c r="B498" t="s">
        <v>9023</v>
      </c>
      <c r="C498">
        <v>200448068</v>
      </c>
      <c r="D498" t="s">
        <v>9027</v>
      </c>
      <c r="F498" t="s">
        <v>5</v>
      </c>
      <c r="G498" t="s">
        <v>578</v>
      </c>
    </row>
    <row r="499" spans="1:7">
      <c r="A499" t="s">
        <v>9022</v>
      </c>
      <c r="B499" t="s">
        <v>9023</v>
      </c>
      <c r="C499">
        <v>200448069</v>
      </c>
      <c r="D499" t="s">
        <v>9024</v>
      </c>
      <c r="F499" t="s">
        <v>5</v>
      </c>
      <c r="G499" t="s">
        <v>579</v>
      </c>
    </row>
    <row r="500" spans="1:7">
      <c r="A500" t="s">
        <v>9022</v>
      </c>
      <c r="B500" t="s">
        <v>9023</v>
      </c>
      <c r="C500">
        <v>200448069</v>
      </c>
      <c r="D500" t="s">
        <v>9025</v>
      </c>
      <c r="F500" t="s">
        <v>5</v>
      </c>
      <c r="G500" t="s">
        <v>580</v>
      </c>
    </row>
    <row r="501" spans="1:7">
      <c r="A501" t="s">
        <v>9022</v>
      </c>
      <c r="B501" t="s">
        <v>9023</v>
      </c>
      <c r="C501">
        <v>200448069</v>
      </c>
      <c r="D501" t="s">
        <v>9026</v>
      </c>
      <c r="F501" t="s">
        <v>5</v>
      </c>
      <c r="G501" t="s">
        <v>581</v>
      </c>
    </row>
    <row r="502" spans="1:7">
      <c r="A502" t="s">
        <v>9022</v>
      </c>
      <c r="B502" t="s">
        <v>9023</v>
      </c>
      <c r="C502">
        <v>200448069</v>
      </c>
      <c r="D502" t="s">
        <v>9027</v>
      </c>
      <c r="F502" t="s">
        <v>5</v>
      </c>
      <c r="G502" t="s">
        <v>582</v>
      </c>
    </row>
    <row r="503" spans="1:7">
      <c r="A503" t="s">
        <v>9022</v>
      </c>
      <c r="B503" t="s">
        <v>9023</v>
      </c>
      <c r="C503">
        <v>200448070</v>
      </c>
      <c r="D503" t="s">
        <v>9024</v>
      </c>
      <c r="F503" t="s">
        <v>5</v>
      </c>
      <c r="G503" t="s">
        <v>583</v>
      </c>
    </row>
    <row r="504" spans="1:7">
      <c r="A504" t="s">
        <v>9022</v>
      </c>
      <c r="B504" t="s">
        <v>9023</v>
      </c>
      <c r="C504">
        <v>200448070</v>
      </c>
      <c r="D504" t="s">
        <v>9025</v>
      </c>
      <c r="F504" t="s">
        <v>5</v>
      </c>
      <c r="G504" t="s">
        <v>584</v>
      </c>
    </row>
    <row r="505" spans="1:7">
      <c r="A505" t="s">
        <v>9022</v>
      </c>
      <c r="B505" t="s">
        <v>9023</v>
      </c>
      <c r="C505">
        <v>200448070</v>
      </c>
      <c r="D505" t="s">
        <v>9026</v>
      </c>
      <c r="F505" t="s">
        <v>5</v>
      </c>
      <c r="G505" t="s">
        <v>585</v>
      </c>
    </row>
    <row r="506" spans="1:7">
      <c r="A506" t="s">
        <v>9022</v>
      </c>
      <c r="B506" t="s">
        <v>9023</v>
      </c>
      <c r="C506">
        <v>200448070</v>
      </c>
      <c r="D506" t="s">
        <v>9027</v>
      </c>
      <c r="F506" t="s">
        <v>5</v>
      </c>
      <c r="G506" t="s">
        <v>586</v>
      </c>
    </row>
    <row r="507" spans="1:7">
      <c r="A507" t="s">
        <v>9022</v>
      </c>
      <c r="B507" t="s">
        <v>9023</v>
      </c>
      <c r="C507">
        <v>200448071</v>
      </c>
      <c r="D507" t="s">
        <v>9026</v>
      </c>
      <c r="F507" t="s">
        <v>5</v>
      </c>
      <c r="G507" t="s">
        <v>589</v>
      </c>
    </row>
    <row r="508" spans="1:7">
      <c r="A508" t="s">
        <v>9022</v>
      </c>
      <c r="B508" t="s">
        <v>9023</v>
      </c>
      <c r="C508">
        <v>200448072</v>
      </c>
      <c r="D508" t="s">
        <v>9024</v>
      </c>
      <c r="F508" t="s">
        <v>5</v>
      </c>
      <c r="G508" t="s">
        <v>591</v>
      </c>
    </row>
    <row r="509" spans="1:7">
      <c r="A509" t="s">
        <v>9022</v>
      </c>
      <c r="B509" t="s">
        <v>9023</v>
      </c>
      <c r="C509">
        <v>200448072</v>
      </c>
      <c r="D509" t="s">
        <v>9025</v>
      </c>
      <c r="F509" t="s">
        <v>5</v>
      </c>
      <c r="G509" t="s">
        <v>592</v>
      </c>
    </row>
    <row r="510" spans="1:7">
      <c r="A510" t="s">
        <v>9022</v>
      </c>
      <c r="B510" t="s">
        <v>9023</v>
      </c>
      <c r="C510">
        <v>200448072</v>
      </c>
      <c r="D510" t="s">
        <v>9026</v>
      </c>
      <c r="F510" t="s">
        <v>5</v>
      </c>
      <c r="G510" t="s">
        <v>593</v>
      </c>
    </row>
    <row r="511" spans="1:7">
      <c r="A511" t="s">
        <v>9022</v>
      </c>
      <c r="B511" t="s">
        <v>9023</v>
      </c>
      <c r="C511">
        <v>200448072</v>
      </c>
      <c r="D511" t="s">
        <v>9027</v>
      </c>
      <c r="F511" t="s">
        <v>5</v>
      </c>
      <c r="G511" t="s">
        <v>594</v>
      </c>
    </row>
    <row r="512" spans="1:7">
      <c r="A512" t="s">
        <v>9022</v>
      </c>
      <c r="B512" t="s">
        <v>9023</v>
      </c>
      <c r="C512">
        <v>200448073</v>
      </c>
      <c r="D512" t="s">
        <v>9026</v>
      </c>
      <c r="F512" t="s">
        <v>5</v>
      </c>
      <c r="G512" t="s">
        <v>597</v>
      </c>
    </row>
    <row r="513" spans="1:7">
      <c r="A513" t="s">
        <v>9022</v>
      </c>
      <c r="B513" t="s">
        <v>9023</v>
      </c>
      <c r="C513">
        <v>200448074</v>
      </c>
      <c r="D513" t="s">
        <v>9024</v>
      </c>
      <c r="F513" t="s">
        <v>5</v>
      </c>
      <c r="G513" t="s">
        <v>4414</v>
      </c>
    </row>
    <row r="514" spans="1:7">
      <c r="A514" t="s">
        <v>9022</v>
      </c>
      <c r="B514" t="s">
        <v>9023</v>
      </c>
      <c r="C514">
        <v>200448074</v>
      </c>
      <c r="D514" t="s">
        <v>9025</v>
      </c>
      <c r="F514" t="s">
        <v>5</v>
      </c>
      <c r="G514" t="s">
        <v>4415</v>
      </c>
    </row>
    <row r="515" spans="1:7">
      <c r="A515" t="s">
        <v>9022</v>
      </c>
      <c r="B515" t="s">
        <v>9023</v>
      </c>
      <c r="C515">
        <v>200448074</v>
      </c>
      <c r="D515" t="s">
        <v>9026</v>
      </c>
      <c r="F515" t="s">
        <v>5</v>
      </c>
      <c r="G515" t="s">
        <v>599</v>
      </c>
    </row>
    <row r="516" spans="1:7">
      <c r="A516" t="s">
        <v>9022</v>
      </c>
      <c r="B516" t="s">
        <v>9023</v>
      </c>
      <c r="C516">
        <v>200448074</v>
      </c>
      <c r="D516" t="s">
        <v>9027</v>
      </c>
      <c r="F516" t="s">
        <v>5</v>
      </c>
      <c r="G516" t="s">
        <v>4416</v>
      </c>
    </row>
    <row r="517" spans="1:7">
      <c r="A517" t="s">
        <v>9022</v>
      </c>
      <c r="B517" t="s">
        <v>9023</v>
      </c>
      <c r="C517">
        <v>200448075</v>
      </c>
      <c r="D517" t="s">
        <v>9024</v>
      </c>
      <c r="F517" t="s">
        <v>5</v>
      </c>
      <c r="G517" t="s">
        <v>600</v>
      </c>
    </row>
    <row r="518" spans="1:7">
      <c r="A518" t="s">
        <v>9022</v>
      </c>
      <c r="B518" t="s">
        <v>9023</v>
      </c>
      <c r="C518">
        <v>200448075</v>
      </c>
      <c r="D518" t="s">
        <v>9025</v>
      </c>
      <c r="F518" t="s">
        <v>5</v>
      </c>
      <c r="G518" t="s">
        <v>601</v>
      </c>
    </row>
    <row r="519" spans="1:7">
      <c r="A519" t="s">
        <v>9022</v>
      </c>
      <c r="B519" t="s">
        <v>9023</v>
      </c>
      <c r="C519">
        <v>200448075</v>
      </c>
      <c r="D519" t="s">
        <v>9026</v>
      </c>
      <c r="F519" t="s">
        <v>5</v>
      </c>
      <c r="G519" t="s">
        <v>602</v>
      </c>
    </row>
    <row r="520" spans="1:7">
      <c r="A520" t="s">
        <v>9022</v>
      </c>
      <c r="B520" t="s">
        <v>9023</v>
      </c>
      <c r="C520">
        <v>200448075</v>
      </c>
      <c r="D520" t="s">
        <v>9027</v>
      </c>
      <c r="F520" t="s">
        <v>5</v>
      </c>
      <c r="G520" t="s">
        <v>603</v>
      </c>
    </row>
    <row r="521" spans="1:7">
      <c r="A521" t="s">
        <v>9022</v>
      </c>
      <c r="B521" t="s">
        <v>9023</v>
      </c>
      <c r="C521">
        <v>200448076</v>
      </c>
      <c r="D521" t="s">
        <v>9024</v>
      </c>
      <c r="F521" t="s">
        <v>5</v>
      </c>
      <c r="G521" t="s">
        <v>604</v>
      </c>
    </row>
    <row r="522" spans="1:7">
      <c r="A522" t="s">
        <v>9022</v>
      </c>
      <c r="B522" t="s">
        <v>9023</v>
      </c>
      <c r="C522">
        <v>200448076</v>
      </c>
      <c r="D522" t="s">
        <v>9025</v>
      </c>
      <c r="F522" t="s">
        <v>5</v>
      </c>
      <c r="G522" t="s">
        <v>605</v>
      </c>
    </row>
    <row r="523" spans="1:7">
      <c r="A523" t="s">
        <v>9022</v>
      </c>
      <c r="B523" t="s">
        <v>9023</v>
      </c>
      <c r="C523">
        <v>200448076</v>
      </c>
      <c r="D523" t="s">
        <v>9026</v>
      </c>
      <c r="F523" t="s">
        <v>5</v>
      </c>
      <c r="G523" t="s">
        <v>4417</v>
      </c>
    </row>
    <row r="524" spans="1:7">
      <c r="A524" t="s">
        <v>9022</v>
      </c>
      <c r="B524" t="s">
        <v>9023</v>
      </c>
      <c r="C524">
        <v>200448076</v>
      </c>
      <c r="D524" t="s">
        <v>9027</v>
      </c>
      <c r="F524" t="s">
        <v>5</v>
      </c>
      <c r="G524" t="s">
        <v>4418</v>
      </c>
    </row>
    <row r="525" spans="1:7">
      <c r="A525" t="s">
        <v>9022</v>
      </c>
      <c r="B525" t="s">
        <v>9023</v>
      </c>
      <c r="C525">
        <v>200448077</v>
      </c>
      <c r="D525" t="s">
        <v>9024</v>
      </c>
      <c r="F525" t="s">
        <v>5</v>
      </c>
      <c r="G525" t="s">
        <v>606</v>
      </c>
    </row>
    <row r="526" spans="1:7">
      <c r="A526" t="s">
        <v>9022</v>
      </c>
      <c r="B526" t="s">
        <v>9023</v>
      </c>
      <c r="C526">
        <v>200448077</v>
      </c>
      <c r="D526" t="s">
        <v>9025</v>
      </c>
      <c r="F526" t="s">
        <v>5</v>
      </c>
      <c r="G526" t="s">
        <v>607</v>
      </c>
    </row>
    <row r="527" spans="1:7">
      <c r="A527" t="s">
        <v>9022</v>
      </c>
      <c r="B527" t="s">
        <v>9023</v>
      </c>
      <c r="C527">
        <v>200448077</v>
      </c>
      <c r="D527" t="s">
        <v>9026</v>
      </c>
      <c r="F527" t="s">
        <v>5</v>
      </c>
      <c r="G527" t="s">
        <v>608</v>
      </c>
    </row>
    <row r="528" spans="1:7">
      <c r="A528" t="s">
        <v>9022</v>
      </c>
      <c r="B528" t="s">
        <v>9023</v>
      </c>
      <c r="C528">
        <v>200448077</v>
      </c>
      <c r="D528" t="s">
        <v>9027</v>
      </c>
      <c r="F528" t="s">
        <v>5</v>
      </c>
      <c r="G528" t="s">
        <v>609</v>
      </c>
    </row>
    <row r="529" spans="1:7">
      <c r="A529" t="s">
        <v>9022</v>
      </c>
      <c r="B529" t="s">
        <v>9023</v>
      </c>
      <c r="C529">
        <v>200448078</v>
      </c>
      <c r="D529" t="s">
        <v>9024</v>
      </c>
      <c r="F529" t="s">
        <v>5</v>
      </c>
      <c r="G529" t="s">
        <v>610</v>
      </c>
    </row>
    <row r="530" spans="1:7">
      <c r="A530" t="s">
        <v>9022</v>
      </c>
      <c r="B530" t="s">
        <v>9023</v>
      </c>
      <c r="C530">
        <v>200448078</v>
      </c>
      <c r="D530" t="s">
        <v>9025</v>
      </c>
      <c r="F530" t="s">
        <v>5</v>
      </c>
      <c r="G530" t="s">
        <v>611</v>
      </c>
    </row>
    <row r="531" spans="1:7">
      <c r="A531" t="s">
        <v>9022</v>
      </c>
      <c r="B531" t="s">
        <v>9023</v>
      </c>
      <c r="C531">
        <v>200448078</v>
      </c>
      <c r="D531" t="s">
        <v>9026</v>
      </c>
      <c r="F531" t="s">
        <v>5</v>
      </c>
      <c r="G531" t="s">
        <v>612</v>
      </c>
    </row>
    <row r="532" spans="1:7">
      <c r="A532" t="s">
        <v>9022</v>
      </c>
      <c r="B532" t="s">
        <v>9023</v>
      </c>
      <c r="C532">
        <v>200448078</v>
      </c>
      <c r="D532" t="s">
        <v>9027</v>
      </c>
      <c r="F532" t="s">
        <v>5</v>
      </c>
      <c r="G532" t="s">
        <v>4419</v>
      </c>
    </row>
    <row r="533" spans="1:7">
      <c r="A533" t="s">
        <v>9022</v>
      </c>
      <c r="B533" t="s">
        <v>9023</v>
      </c>
      <c r="C533">
        <v>200448079</v>
      </c>
      <c r="D533" t="s">
        <v>9025</v>
      </c>
      <c r="F533" t="s">
        <v>5</v>
      </c>
      <c r="G533" t="s">
        <v>614</v>
      </c>
    </row>
    <row r="534" spans="1:7">
      <c r="A534" t="s">
        <v>9022</v>
      </c>
      <c r="B534" t="s">
        <v>9023</v>
      </c>
      <c r="C534">
        <v>200448079</v>
      </c>
      <c r="D534" t="s">
        <v>9026</v>
      </c>
      <c r="F534" t="s">
        <v>5</v>
      </c>
      <c r="G534" t="s">
        <v>615</v>
      </c>
    </row>
    <row r="535" spans="1:7">
      <c r="A535" t="s">
        <v>9022</v>
      </c>
      <c r="B535" t="s">
        <v>9023</v>
      </c>
      <c r="C535">
        <v>200448079</v>
      </c>
      <c r="D535" t="s">
        <v>9027</v>
      </c>
      <c r="F535" t="s">
        <v>5</v>
      </c>
      <c r="G535" t="s">
        <v>616</v>
      </c>
    </row>
    <row r="536" spans="1:7">
      <c r="A536" t="s">
        <v>9022</v>
      </c>
      <c r="B536" t="s">
        <v>9023</v>
      </c>
      <c r="C536">
        <v>200448080</v>
      </c>
      <c r="D536" t="s">
        <v>9024</v>
      </c>
      <c r="F536" t="s">
        <v>5</v>
      </c>
      <c r="G536" t="s">
        <v>617</v>
      </c>
    </row>
    <row r="537" spans="1:7">
      <c r="A537" t="s">
        <v>9022</v>
      </c>
      <c r="B537" t="s">
        <v>9023</v>
      </c>
      <c r="C537">
        <v>200448080</v>
      </c>
      <c r="D537" t="s">
        <v>9025</v>
      </c>
      <c r="F537" t="s">
        <v>5</v>
      </c>
      <c r="G537" t="s">
        <v>618</v>
      </c>
    </row>
    <row r="538" spans="1:7">
      <c r="A538" t="s">
        <v>9022</v>
      </c>
      <c r="B538" t="s">
        <v>9023</v>
      </c>
      <c r="C538">
        <v>200448080</v>
      </c>
      <c r="D538" t="s">
        <v>9026</v>
      </c>
      <c r="F538" t="s">
        <v>5</v>
      </c>
      <c r="G538" t="s">
        <v>619</v>
      </c>
    </row>
    <row r="539" spans="1:7">
      <c r="A539" t="s">
        <v>9022</v>
      </c>
      <c r="B539" t="s">
        <v>9023</v>
      </c>
      <c r="C539">
        <v>200448080</v>
      </c>
      <c r="D539" t="s">
        <v>9027</v>
      </c>
      <c r="F539" t="s">
        <v>5</v>
      </c>
      <c r="G539" t="s">
        <v>620</v>
      </c>
    </row>
    <row r="540" spans="1:7">
      <c r="A540" t="s">
        <v>9022</v>
      </c>
      <c r="B540" t="s">
        <v>9023</v>
      </c>
      <c r="C540">
        <v>200448081</v>
      </c>
      <c r="D540" t="s">
        <v>9024</v>
      </c>
      <c r="F540" t="s">
        <v>5</v>
      </c>
      <c r="G540" t="s">
        <v>621</v>
      </c>
    </row>
    <row r="541" spans="1:7">
      <c r="A541" t="s">
        <v>9022</v>
      </c>
      <c r="B541" t="s">
        <v>9023</v>
      </c>
      <c r="C541">
        <v>200448081</v>
      </c>
      <c r="D541" t="s">
        <v>9025</v>
      </c>
      <c r="F541" t="s">
        <v>5</v>
      </c>
      <c r="G541" t="s">
        <v>622</v>
      </c>
    </row>
    <row r="542" spans="1:7">
      <c r="A542" t="s">
        <v>9022</v>
      </c>
      <c r="B542" t="s">
        <v>9023</v>
      </c>
      <c r="C542">
        <v>200448081</v>
      </c>
      <c r="D542" t="s">
        <v>9026</v>
      </c>
      <c r="F542" t="s">
        <v>5</v>
      </c>
      <c r="G542" t="s">
        <v>623</v>
      </c>
    </row>
    <row r="543" spans="1:7">
      <c r="A543" t="s">
        <v>9022</v>
      </c>
      <c r="B543" t="s">
        <v>9023</v>
      </c>
      <c r="C543">
        <v>200448081</v>
      </c>
      <c r="D543" t="s">
        <v>9027</v>
      </c>
      <c r="F543" t="s">
        <v>5</v>
      </c>
      <c r="G543" t="s">
        <v>624</v>
      </c>
    </row>
    <row r="544" spans="1:7">
      <c r="A544" t="s">
        <v>9022</v>
      </c>
      <c r="B544" t="s">
        <v>9023</v>
      </c>
      <c r="C544">
        <v>200448082</v>
      </c>
      <c r="D544" t="s">
        <v>9024</v>
      </c>
      <c r="F544" t="s">
        <v>5</v>
      </c>
      <c r="G544" t="s">
        <v>625</v>
      </c>
    </row>
    <row r="545" spans="1:7">
      <c r="A545" t="s">
        <v>9022</v>
      </c>
      <c r="B545" t="s">
        <v>9023</v>
      </c>
      <c r="C545">
        <v>200448082</v>
      </c>
      <c r="D545" t="s">
        <v>9025</v>
      </c>
      <c r="F545" t="s">
        <v>5</v>
      </c>
      <c r="G545" t="s">
        <v>626</v>
      </c>
    </row>
    <row r="546" spans="1:7">
      <c r="A546" t="s">
        <v>9022</v>
      </c>
      <c r="B546" t="s">
        <v>9023</v>
      </c>
      <c r="C546">
        <v>200448082</v>
      </c>
      <c r="D546" t="s">
        <v>9026</v>
      </c>
      <c r="F546" t="s">
        <v>5</v>
      </c>
      <c r="G546" t="s">
        <v>627</v>
      </c>
    </row>
    <row r="547" spans="1:7">
      <c r="A547" t="s">
        <v>9022</v>
      </c>
      <c r="B547" t="s">
        <v>9023</v>
      </c>
      <c r="C547">
        <v>200448082</v>
      </c>
      <c r="D547" t="s">
        <v>9027</v>
      </c>
      <c r="F547" t="s">
        <v>5</v>
      </c>
      <c r="G547" t="s">
        <v>628</v>
      </c>
    </row>
    <row r="548" spans="1:7">
      <c r="A548" t="s">
        <v>9022</v>
      </c>
      <c r="B548" t="s">
        <v>9023</v>
      </c>
      <c r="C548">
        <v>200448083</v>
      </c>
      <c r="D548" t="s">
        <v>9024</v>
      </c>
      <c r="F548" t="s">
        <v>5</v>
      </c>
      <c r="G548" t="s">
        <v>629</v>
      </c>
    </row>
    <row r="549" spans="1:7">
      <c r="A549" t="s">
        <v>9022</v>
      </c>
      <c r="B549" t="s">
        <v>9023</v>
      </c>
      <c r="C549">
        <v>200448083</v>
      </c>
      <c r="D549" t="s">
        <v>9025</v>
      </c>
      <c r="F549" t="s">
        <v>5</v>
      </c>
      <c r="G549" t="s">
        <v>630</v>
      </c>
    </row>
    <row r="550" spans="1:7">
      <c r="A550" t="s">
        <v>9022</v>
      </c>
      <c r="B550" t="s">
        <v>9023</v>
      </c>
      <c r="C550">
        <v>200448083</v>
      </c>
      <c r="D550" t="s">
        <v>9026</v>
      </c>
      <c r="F550" t="s">
        <v>5</v>
      </c>
      <c r="G550" t="s">
        <v>631</v>
      </c>
    </row>
    <row r="551" spans="1:7">
      <c r="A551" t="s">
        <v>9022</v>
      </c>
      <c r="B551" t="s">
        <v>9023</v>
      </c>
      <c r="C551">
        <v>200448083</v>
      </c>
      <c r="D551" t="s">
        <v>9027</v>
      </c>
      <c r="F551" t="s">
        <v>5</v>
      </c>
      <c r="G551" t="s">
        <v>632</v>
      </c>
    </row>
    <row r="552" spans="1:7">
      <c r="A552" t="s">
        <v>9022</v>
      </c>
      <c r="B552" t="s">
        <v>9023</v>
      </c>
      <c r="C552">
        <v>200448084</v>
      </c>
      <c r="D552" t="s">
        <v>9024</v>
      </c>
      <c r="F552" t="s">
        <v>5</v>
      </c>
      <c r="G552" t="s">
        <v>633</v>
      </c>
    </row>
    <row r="553" spans="1:7">
      <c r="A553" t="s">
        <v>9022</v>
      </c>
      <c r="B553" t="s">
        <v>9023</v>
      </c>
      <c r="C553">
        <v>200448084</v>
      </c>
      <c r="D553" t="s">
        <v>9025</v>
      </c>
      <c r="F553" t="s">
        <v>5</v>
      </c>
      <c r="G553" t="s">
        <v>4420</v>
      </c>
    </row>
    <row r="554" spans="1:7">
      <c r="A554" t="s">
        <v>9022</v>
      </c>
      <c r="B554" t="s">
        <v>9023</v>
      </c>
      <c r="C554">
        <v>200448084</v>
      </c>
      <c r="D554" t="s">
        <v>9026</v>
      </c>
      <c r="F554" t="s">
        <v>5</v>
      </c>
      <c r="G554" t="s">
        <v>634</v>
      </c>
    </row>
    <row r="555" spans="1:7">
      <c r="A555" t="s">
        <v>9022</v>
      </c>
      <c r="B555" t="s">
        <v>9023</v>
      </c>
      <c r="C555">
        <v>200448084</v>
      </c>
      <c r="D555" t="s">
        <v>9027</v>
      </c>
      <c r="F555" t="s">
        <v>5</v>
      </c>
      <c r="G555" t="s">
        <v>635</v>
      </c>
    </row>
    <row r="556" spans="1:7">
      <c r="A556" t="s">
        <v>9022</v>
      </c>
      <c r="B556" t="s">
        <v>9023</v>
      </c>
      <c r="C556">
        <v>200448085</v>
      </c>
      <c r="D556" t="s">
        <v>9024</v>
      </c>
      <c r="F556" t="s">
        <v>5</v>
      </c>
      <c r="G556" t="s">
        <v>636</v>
      </c>
    </row>
    <row r="557" spans="1:7">
      <c r="A557" t="s">
        <v>9022</v>
      </c>
      <c r="B557" t="s">
        <v>9023</v>
      </c>
      <c r="C557">
        <v>200448085</v>
      </c>
      <c r="D557" t="s">
        <v>9026</v>
      </c>
      <c r="F557" t="s">
        <v>5</v>
      </c>
      <c r="G557" t="s">
        <v>638</v>
      </c>
    </row>
    <row r="558" spans="1:7">
      <c r="A558" t="s">
        <v>9022</v>
      </c>
      <c r="B558" t="s">
        <v>9023</v>
      </c>
      <c r="C558">
        <v>200448086</v>
      </c>
      <c r="D558" t="s">
        <v>9024</v>
      </c>
      <c r="F558" t="s">
        <v>5</v>
      </c>
      <c r="G558" t="s">
        <v>640</v>
      </c>
    </row>
    <row r="559" spans="1:7">
      <c r="A559" t="s">
        <v>9022</v>
      </c>
      <c r="B559" t="s">
        <v>9023</v>
      </c>
      <c r="C559">
        <v>200448086</v>
      </c>
      <c r="D559" t="s">
        <v>9026</v>
      </c>
      <c r="F559" t="s">
        <v>5</v>
      </c>
      <c r="G559" t="s">
        <v>642</v>
      </c>
    </row>
    <row r="560" spans="1:7">
      <c r="A560" t="s">
        <v>9022</v>
      </c>
      <c r="B560" t="s">
        <v>9023</v>
      </c>
      <c r="C560">
        <v>200448086</v>
      </c>
      <c r="D560" t="s">
        <v>9027</v>
      </c>
      <c r="F560" t="s">
        <v>5</v>
      </c>
      <c r="G560" t="s">
        <v>643</v>
      </c>
    </row>
    <row r="561" spans="1:7">
      <c r="A561" t="s">
        <v>9022</v>
      </c>
      <c r="B561" t="s">
        <v>9023</v>
      </c>
      <c r="C561">
        <v>200448087</v>
      </c>
      <c r="D561" t="s">
        <v>9024</v>
      </c>
      <c r="F561" t="s">
        <v>5</v>
      </c>
      <c r="G561" t="s">
        <v>644</v>
      </c>
    </row>
    <row r="562" spans="1:7">
      <c r="A562" t="s">
        <v>9022</v>
      </c>
      <c r="B562" t="s">
        <v>9023</v>
      </c>
      <c r="C562">
        <v>200448087</v>
      </c>
      <c r="D562" t="s">
        <v>9025</v>
      </c>
      <c r="F562" t="s">
        <v>5</v>
      </c>
      <c r="G562" t="s">
        <v>645</v>
      </c>
    </row>
    <row r="563" spans="1:7">
      <c r="A563" t="s">
        <v>9022</v>
      </c>
      <c r="B563" t="s">
        <v>9023</v>
      </c>
      <c r="C563">
        <v>200448087</v>
      </c>
      <c r="D563" t="s">
        <v>9026</v>
      </c>
      <c r="F563" t="s">
        <v>5</v>
      </c>
      <c r="G563" t="s">
        <v>646</v>
      </c>
    </row>
    <row r="564" spans="1:7">
      <c r="A564" t="s">
        <v>9022</v>
      </c>
      <c r="B564" t="s">
        <v>9023</v>
      </c>
      <c r="C564">
        <v>200448087</v>
      </c>
      <c r="D564" t="s">
        <v>9027</v>
      </c>
      <c r="F564" t="s">
        <v>5</v>
      </c>
      <c r="G564" t="s">
        <v>647</v>
      </c>
    </row>
    <row r="565" spans="1:7">
      <c r="A565" t="s">
        <v>9022</v>
      </c>
      <c r="B565" t="s">
        <v>9023</v>
      </c>
      <c r="C565">
        <v>200448088</v>
      </c>
      <c r="D565" t="s">
        <v>9024</v>
      </c>
      <c r="F565" t="s">
        <v>5</v>
      </c>
      <c r="G565" t="s">
        <v>648</v>
      </c>
    </row>
    <row r="566" spans="1:7">
      <c r="A566" t="s">
        <v>9022</v>
      </c>
      <c r="B566" t="s">
        <v>9023</v>
      </c>
      <c r="C566">
        <v>200448088</v>
      </c>
      <c r="D566" t="s">
        <v>9025</v>
      </c>
      <c r="F566" t="s">
        <v>5</v>
      </c>
      <c r="G566" t="s">
        <v>649</v>
      </c>
    </row>
    <row r="567" spans="1:7">
      <c r="A567" t="s">
        <v>9022</v>
      </c>
      <c r="B567" t="s">
        <v>9023</v>
      </c>
      <c r="C567">
        <v>200448088</v>
      </c>
      <c r="D567" t="s">
        <v>9026</v>
      </c>
      <c r="F567" t="s">
        <v>5</v>
      </c>
      <c r="G567" t="s">
        <v>650</v>
      </c>
    </row>
    <row r="568" spans="1:7">
      <c r="A568" t="s">
        <v>9022</v>
      </c>
      <c r="B568" t="s">
        <v>9023</v>
      </c>
      <c r="C568">
        <v>200448088</v>
      </c>
      <c r="D568" t="s">
        <v>9027</v>
      </c>
      <c r="F568" t="s">
        <v>5</v>
      </c>
      <c r="G568" t="s">
        <v>651</v>
      </c>
    </row>
    <row r="569" spans="1:7">
      <c r="A569" t="s">
        <v>9022</v>
      </c>
      <c r="B569" t="s">
        <v>9023</v>
      </c>
      <c r="C569">
        <v>200448089</v>
      </c>
      <c r="D569" t="s">
        <v>9024</v>
      </c>
      <c r="F569" t="s">
        <v>5</v>
      </c>
      <c r="G569" t="s">
        <v>652</v>
      </c>
    </row>
    <row r="570" spans="1:7">
      <c r="A570" t="s">
        <v>9022</v>
      </c>
      <c r="B570" t="s">
        <v>9023</v>
      </c>
      <c r="C570">
        <v>200448089</v>
      </c>
      <c r="D570" t="s">
        <v>9025</v>
      </c>
      <c r="F570" t="s">
        <v>5</v>
      </c>
      <c r="G570" t="s">
        <v>653</v>
      </c>
    </row>
    <row r="571" spans="1:7">
      <c r="A571" t="s">
        <v>9022</v>
      </c>
      <c r="B571" t="s">
        <v>9023</v>
      </c>
      <c r="C571">
        <v>200448089</v>
      </c>
      <c r="D571" t="s">
        <v>9026</v>
      </c>
      <c r="F571" t="s">
        <v>5</v>
      </c>
      <c r="G571" t="s">
        <v>654</v>
      </c>
    </row>
    <row r="572" spans="1:7">
      <c r="A572" t="s">
        <v>9022</v>
      </c>
      <c r="B572" t="s">
        <v>9023</v>
      </c>
      <c r="C572">
        <v>200448089</v>
      </c>
      <c r="D572" t="s">
        <v>9027</v>
      </c>
      <c r="F572" t="s">
        <v>5</v>
      </c>
      <c r="G572" t="s">
        <v>655</v>
      </c>
    </row>
    <row r="573" spans="1:7">
      <c r="A573" t="s">
        <v>9022</v>
      </c>
      <c r="B573" t="s">
        <v>9023</v>
      </c>
      <c r="C573">
        <v>200448090</v>
      </c>
      <c r="D573" t="s">
        <v>9026</v>
      </c>
      <c r="F573" t="s">
        <v>5</v>
      </c>
      <c r="G573" t="s">
        <v>658</v>
      </c>
    </row>
    <row r="574" spans="1:7">
      <c r="A574" t="s">
        <v>9022</v>
      </c>
      <c r="B574" t="s">
        <v>9023</v>
      </c>
      <c r="C574">
        <v>200448091</v>
      </c>
      <c r="D574" t="s">
        <v>9025</v>
      </c>
      <c r="F574" t="s">
        <v>5</v>
      </c>
      <c r="G574" t="s">
        <v>661</v>
      </c>
    </row>
    <row r="575" spans="1:7">
      <c r="A575" t="s">
        <v>9022</v>
      </c>
      <c r="B575" t="s">
        <v>9023</v>
      </c>
      <c r="C575">
        <v>200448091</v>
      </c>
      <c r="D575" t="s">
        <v>9026</v>
      </c>
      <c r="F575" t="s">
        <v>5</v>
      </c>
      <c r="G575" t="s">
        <v>662</v>
      </c>
    </row>
    <row r="576" spans="1:7">
      <c r="A576" t="s">
        <v>9022</v>
      </c>
      <c r="B576" t="s">
        <v>9023</v>
      </c>
      <c r="C576">
        <v>200448091</v>
      </c>
      <c r="D576" t="s">
        <v>9027</v>
      </c>
      <c r="F576" t="s">
        <v>5</v>
      </c>
      <c r="G576" t="s">
        <v>663</v>
      </c>
    </row>
    <row r="577" spans="1:7">
      <c r="A577" t="s">
        <v>9022</v>
      </c>
      <c r="B577" t="s">
        <v>9023</v>
      </c>
      <c r="C577">
        <v>200448092</v>
      </c>
      <c r="D577" t="s">
        <v>9025</v>
      </c>
      <c r="F577" t="s">
        <v>5</v>
      </c>
      <c r="G577" t="s">
        <v>665</v>
      </c>
    </row>
    <row r="578" spans="1:7">
      <c r="A578" t="s">
        <v>9022</v>
      </c>
      <c r="B578" t="s">
        <v>9023</v>
      </c>
      <c r="C578">
        <v>200448092</v>
      </c>
      <c r="D578" t="s">
        <v>9026</v>
      </c>
      <c r="F578" t="s">
        <v>5</v>
      </c>
      <c r="G578" t="s">
        <v>666</v>
      </c>
    </row>
    <row r="579" spans="1:7">
      <c r="A579" t="s">
        <v>9022</v>
      </c>
      <c r="B579" t="s">
        <v>9023</v>
      </c>
      <c r="C579">
        <v>200448092</v>
      </c>
      <c r="D579" t="s">
        <v>9027</v>
      </c>
      <c r="F579" t="s">
        <v>5</v>
      </c>
      <c r="G579" t="s">
        <v>667</v>
      </c>
    </row>
    <row r="580" spans="1:7">
      <c r="A580" t="s">
        <v>9022</v>
      </c>
      <c r="B580" t="s">
        <v>9023</v>
      </c>
      <c r="C580">
        <v>4772785</v>
      </c>
      <c r="F580" t="s">
        <v>5</v>
      </c>
      <c r="G580" t="s">
        <v>668</v>
      </c>
    </row>
    <row r="581" spans="1:7">
      <c r="A581" t="s">
        <v>9022</v>
      </c>
      <c r="B581" t="s">
        <v>9023</v>
      </c>
      <c r="C581">
        <v>4776959</v>
      </c>
      <c r="F581" t="s">
        <v>5</v>
      </c>
      <c r="G581" t="s">
        <v>671</v>
      </c>
    </row>
    <row r="582" spans="1:7">
      <c r="A582" t="s">
        <v>9022</v>
      </c>
      <c r="B582" t="s">
        <v>9023</v>
      </c>
      <c r="C582">
        <v>4695385</v>
      </c>
      <c r="D582" t="s">
        <v>9035</v>
      </c>
      <c r="F582" t="s">
        <v>5</v>
      </c>
      <c r="G582" t="s">
        <v>681</v>
      </c>
    </row>
    <row r="583" spans="1:7">
      <c r="A583" t="s">
        <v>9022</v>
      </c>
      <c r="B583" t="s">
        <v>9023</v>
      </c>
      <c r="C583">
        <v>4695385</v>
      </c>
      <c r="D583" t="s">
        <v>9036</v>
      </c>
      <c r="F583" t="s">
        <v>5</v>
      </c>
      <c r="G583" t="s">
        <v>682</v>
      </c>
    </row>
    <row r="584" spans="1:7">
      <c r="A584" t="s">
        <v>9022</v>
      </c>
      <c r="B584" t="s">
        <v>9023</v>
      </c>
      <c r="C584">
        <v>4695388</v>
      </c>
      <c r="D584" t="s">
        <v>9035</v>
      </c>
      <c r="F584" t="s">
        <v>5</v>
      </c>
      <c r="G584" t="s">
        <v>683</v>
      </c>
    </row>
    <row r="585" spans="1:7">
      <c r="A585" t="s">
        <v>9022</v>
      </c>
      <c r="B585" t="s">
        <v>9023</v>
      </c>
      <c r="C585">
        <v>4695388</v>
      </c>
      <c r="D585" t="s">
        <v>9036</v>
      </c>
      <c r="F585" t="s">
        <v>5</v>
      </c>
      <c r="G585" t="s">
        <v>684</v>
      </c>
    </row>
    <row r="586" spans="1:7">
      <c r="A586" t="s">
        <v>9022</v>
      </c>
      <c r="B586" t="s">
        <v>9023</v>
      </c>
      <c r="C586">
        <v>4695505</v>
      </c>
      <c r="D586" t="s">
        <v>9035</v>
      </c>
      <c r="F586" t="s">
        <v>5</v>
      </c>
      <c r="G586" t="s">
        <v>685</v>
      </c>
    </row>
    <row r="587" spans="1:7">
      <c r="A587" t="s">
        <v>9022</v>
      </c>
      <c r="B587" t="s">
        <v>9023</v>
      </c>
      <c r="C587">
        <v>4695505</v>
      </c>
      <c r="D587" t="s">
        <v>9036</v>
      </c>
      <c r="F587" t="s">
        <v>5</v>
      </c>
      <c r="G587" t="s">
        <v>686</v>
      </c>
    </row>
    <row r="588" spans="1:7">
      <c r="A588" t="s">
        <v>9022</v>
      </c>
      <c r="B588" t="s">
        <v>9023</v>
      </c>
      <c r="C588">
        <v>4695346</v>
      </c>
      <c r="D588" t="s">
        <v>9035</v>
      </c>
      <c r="F588" t="s">
        <v>5</v>
      </c>
      <c r="G588" t="s">
        <v>687</v>
      </c>
    </row>
    <row r="589" spans="1:7">
      <c r="A589" t="s">
        <v>9022</v>
      </c>
      <c r="B589" t="s">
        <v>9023</v>
      </c>
      <c r="C589">
        <v>4695346</v>
      </c>
      <c r="D589" t="s">
        <v>9036</v>
      </c>
      <c r="F589" t="s">
        <v>5</v>
      </c>
      <c r="G589" t="s">
        <v>688</v>
      </c>
    </row>
    <row r="590" spans="1:7">
      <c r="A590" t="s">
        <v>9022</v>
      </c>
      <c r="B590" t="s">
        <v>9023</v>
      </c>
      <c r="C590">
        <v>4695436</v>
      </c>
      <c r="D590" t="s">
        <v>9035</v>
      </c>
      <c r="F590" t="s">
        <v>5</v>
      </c>
      <c r="G590" t="s">
        <v>689</v>
      </c>
    </row>
    <row r="591" spans="1:7">
      <c r="A591" t="s">
        <v>9022</v>
      </c>
      <c r="B591" t="s">
        <v>9023</v>
      </c>
      <c r="C591">
        <v>4695436</v>
      </c>
      <c r="D591" t="s">
        <v>9036</v>
      </c>
      <c r="F591" t="s">
        <v>5</v>
      </c>
      <c r="G591" t="s">
        <v>690</v>
      </c>
    </row>
    <row r="592" spans="1:7">
      <c r="A592" t="s">
        <v>9022</v>
      </c>
      <c r="B592" t="s">
        <v>9023</v>
      </c>
      <c r="C592">
        <v>4695289</v>
      </c>
      <c r="D592" t="s">
        <v>9035</v>
      </c>
      <c r="F592" t="s">
        <v>5</v>
      </c>
      <c r="G592" t="s">
        <v>691</v>
      </c>
    </row>
    <row r="593" spans="1:7">
      <c r="A593" t="s">
        <v>9022</v>
      </c>
      <c r="B593" t="s">
        <v>9023</v>
      </c>
      <c r="C593">
        <v>4695289</v>
      </c>
      <c r="D593" t="s">
        <v>9036</v>
      </c>
      <c r="F593" t="s">
        <v>5</v>
      </c>
      <c r="G593" t="s">
        <v>692</v>
      </c>
    </row>
    <row r="594" spans="1:7">
      <c r="A594" t="s">
        <v>9022</v>
      </c>
      <c r="B594" t="s">
        <v>9023</v>
      </c>
      <c r="C594">
        <v>4695502</v>
      </c>
      <c r="D594" t="s">
        <v>9035</v>
      </c>
      <c r="F594" t="s">
        <v>5</v>
      </c>
      <c r="G594" t="s">
        <v>693</v>
      </c>
    </row>
    <row r="595" spans="1:7">
      <c r="A595" t="s">
        <v>9022</v>
      </c>
      <c r="B595" t="s">
        <v>9023</v>
      </c>
      <c r="C595">
        <v>4695502</v>
      </c>
      <c r="D595" t="s">
        <v>9036</v>
      </c>
      <c r="F595" t="s">
        <v>5</v>
      </c>
      <c r="G595" t="s">
        <v>694</v>
      </c>
    </row>
    <row r="596" spans="1:7">
      <c r="A596" t="s">
        <v>9022</v>
      </c>
      <c r="B596" t="s">
        <v>9023</v>
      </c>
      <c r="C596">
        <v>4695493</v>
      </c>
      <c r="D596" t="s">
        <v>9035</v>
      </c>
      <c r="F596" t="s">
        <v>5</v>
      </c>
      <c r="G596" t="s">
        <v>695</v>
      </c>
    </row>
    <row r="597" spans="1:7">
      <c r="A597" t="s">
        <v>9022</v>
      </c>
      <c r="B597" t="s">
        <v>9023</v>
      </c>
      <c r="C597">
        <v>4695493</v>
      </c>
      <c r="D597" t="s">
        <v>9036</v>
      </c>
      <c r="F597" t="s">
        <v>5</v>
      </c>
      <c r="G597" t="s">
        <v>696</v>
      </c>
    </row>
    <row r="598" spans="1:7">
      <c r="A598" t="s">
        <v>9022</v>
      </c>
      <c r="B598" t="s">
        <v>9023</v>
      </c>
      <c r="C598">
        <v>4695280</v>
      </c>
      <c r="D598" t="s">
        <v>9035</v>
      </c>
      <c r="F598" t="s">
        <v>5</v>
      </c>
      <c r="G598" t="s">
        <v>697</v>
      </c>
    </row>
    <row r="599" spans="1:7">
      <c r="A599" t="s">
        <v>9022</v>
      </c>
      <c r="B599" t="s">
        <v>9023</v>
      </c>
      <c r="C599">
        <v>4695280</v>
      </c>
      <c r="D599" t="s">
        <v>9036</v>
      </c>
      <c r="F599" t="s">
        <v>5</v>
      </c>
      <c r="G599" t="s">
        <v>698</v>
      </c>
    </row>
    <row r="600" spans="1:7">
      <c r="A600" t="s">
        <v>9022</v>
      </c>
      <c r="B600" t="s">
        <v>9023</v>
      </c>
      <c r="C600">
        <v>4695379</v>
      </c>
      <c r="D600" t="s">
        <v>9035</v>
      </c>
      <c r="F600" t="s">
        <v>5</v>
      </c>
      <c r="G600" t="s">
        <v>699</v>
      </c>
    </row>
    <row r="601" spans="1:7">
      <c r="A601" t="s">
        <v>9022</v>
      </c>
      <c r="B601" t="s">
        <v>9023</v>
      </c>
      <c r="C601">
        <v>4695379</v>
      </c>
      <c r="D601" t="s">
        <v>9036</v>
      </c>
      <c r="F601" t="s">
        <v>5</v>
      </c>
      <c r="G601" t="s">
        <v>700</v>
      </c>
    </row>
    <row r="602" spans="1:7">
      <c r="A602" t="s">
        <v>9022</v>
      </c>
      <c r="B602" t="s">
        <v>9023</v>
      </c>
      <c r="C602">
        <v>4695481</v>
      </c>
      <c r="D602" t="s">
        <v>9035</v>
      </c>
      <c r="F602" t="s">
        <v>5</v>
      </c>
      <c r="G602" t="s">
        <v>701</v>
      </c>
    </row>
    <row r="603" spans="1:7">
      <c r="A603" t="s">
        <v>9022</v>
      </c>
      <c r="B603" t="s">
        <v>9023</v>
      </c>
      <c r="C603">
        <v>4695481</v>
      </c>
      <c r="D603" t="s">
        <v>9036</v>
      </c>
      <c r="F603" t="s">
        <v>5</v>
      </c>
      <c r="G603" t="s">
        <v>702</v>
      </c>
    </row>
    <row r="604" spans="1:7">
      <c r="A604" t="s">
        <v>9022</v>
      </c>
      <c r="B604" t="s">
        <v>9023</v>
      </c>
      <c r="C604">
        <v>4695376</v>
      </c>
      <c r="D604" t="s">
        <v>9035</v>
      </c>
      <c r="F604" t="s">
        <v>5</v>
      </c>
      <c r="G604" t="s">
        <v>703</v>
      </c>
    </row>
    <row r="605" spans="1:7">
      <c r="A605" t="s">
        <v>9022</v>
      </c>
      <c r="B605" t="s">
        <v>9023</v>
      </c>
      <c r="C605">
        <v>4695376</v>
      </c>
      <c r="D605" t="s">
        <v>9036</v>
      </c>
      <c r="F605" t="s">
        <v>5</v>
      </c>
      <c r="G605" t="s">
        <v>704</v>
      </c>
    </row>
    <row r="606" spans="1:7">
      <c r="A606" t="s">
        <v>9022</v>
      </c>
      <c r="B606" t="s">
        <v>9023</v>
      </c>
      <c r="C606">
        <v>4695448</v>
      </c>
      <c r="D606" t="s">
        <v>9035</v>
      </c>
      <c r="F606" t="s">
        <v>5</v>
      </c>
      <c r="G606" t="s">
        <v>705</v>
      </c>
    </row>
    <row r="607" spans="1:7">
      <c r="A607" t="s">
        <v>9022</v>
      </c>
      <c r="B607" t="s">
        <v>9023</v>
      </c>
      <c r="C607">
        <v>4695448</v>
      </c>
      <c r="D607" t="s">
        <v>9036</v>
      </c>
      <c r="F607" t="s">
        <v>5</v>
      </c>
      <c r="G607" t="s">
        <v>706</v>
      </c>
    </row>
    <row r="608" spans="1:7">
      <c r="A608" t="s">
        <v>9022</v>
      </c>
      <c r="B608" t="s">
        <v>9023</v>
      </c>
      <c r="C608">
        <v>4695478</v>
      </c>
      <c r="D608" t="s">
        <v>9035</v>
      </c>
      <c r="F608" t="s">
        <v>5</v>
      </c>
      <c r="G608" t="s">
        <v>707</v>
      </c>
    </row>
    <row r="609" spans="1:7">
      <c r="A609" t="s">
        <v>9022</v>
      </c>
      <c r="B609" t="s">
        <v>9023</v>
      </c>
      <c r="C609">
        <v>4695478</v>
      </c>
      <c r="D609" t="s">
        <v>9036</v>
      </c>
      <c r="F609" t="s">
        <v>5</v>
      </c>
      <c r="G609" t="s">
        <v>708</v>
      </c>
    </row>
    <row r="610" spans="1:7">
      <c r="A610" t="s">
        <v>9022</v>
      </c>
      <c r="B610" t="s">
        <v>9023</v>
      </c>
      <c r="C610">
        <v>4695394</v>
      </c>
      <c r="D610" t="s">
        <v>9035</v>
      </c>
      <c r="F610" t="s">
        <v>5</v>
      </c>
      <c r="G610" t="s">
        <v>709</v>
      </c>
    </row>
    <row r="611" spans="1:7">
      <c r="A611" t="s">
        <v>9022</v>
      </c>
      <c r="B611" t="s">
        <v>9023</v>
      </c>
      <c r="C611">
        <v>4695394</v>
      </c>
      <c r="D611" t="s">
        <v>9036</v>
      </c>
      <c r="F611" t="s">
        <v>5</v>
      </c>
      <c r="G611" t="s">
        <v>710</v>
      </c>
    </row>
    <row r="612" spans="1:7">
      <c r="A612" t="s">
        <v>9022</v>
      </c>
      <c r="B612" t="s">
        <v>9023</v>
      </c>
      <c r="C612">
        <v>4695400</v>
      </c>
      <c r="D612" t="s">
        <v>9035</v>
      </c>
      <c r="F612" t="s">
        <v>5</v>
      </c>
      <c r="G612" t="s">
        <v>711</v>
      </c>
    </row>
    <row r="613" spans="1:7">
      <c r="A613" t="s">
        <v>9022</v>
      </c>
      <c r="B613" t="s">
        <v>9023</v>
      </c>
      <c r="C613">
        <v>4695400</v>
      </c>
      <c r="D613" t="s">
        <v>9036</v>
      </c>
      <c r="F613" t="s">
        <v>5</v>
      </c>
      <c r="G613" t="s">
        <v>712</v>
      </c>
    </row>
    <row r="614" spans="1:7">
      <c r="A614" t="s">
        <v>9022</v>
      </c>
      <c r="B614" t="s">
        <v>9023</v>
      </c>
      <c r="C614">
        <v>4695442</v>
      </c>
      <c r="D614" t="s">
        <v>9035</v>
      </c>
      <c r="F614" t="s">
        <v>5</v>
      </c>
      <c r="G614" t="s">
        <v>713</v>
      </c>
    </row>
    <row r="615" spans="1:7">
      <c r="A615" t="s">
        <v>9022</v>
      </c>
      <c r="B615" t="s">
        <v>9023</v>
      </c>
      <c r="C615">
        <v>4695442</v>
      </c>
      <c r="D615" t="s">
        <v>9036</v>
      </c>
      <c r="F615" t="s">
        <v>5</v>
      </c>
      <c r="G615" t="s">
        <v>714</v>
      </c>
    </row>
    <row r="616" spans="1:7">
      <c r="A616" t="s">
        <v>9022</v>
      </c>
      <c r="B616" t="s">
        <v>9023</v>
      </c>
      <c r="C616">
        <v>4695292</v>
      </c>
      <c r="D616" t="s">
        <v>9035</v>
      </c>
      <c r="F616" t="s">
        <v>5</v>
      </c>
      <c r="G616" t="s">
        <v>715</v>
      </c>
    </row>
    <row r="617" spans="1:7">
      <c r="A617" t="s">
        <v>9022</v>
      </c>
      <c r="B617" t="s">
        <v>9023</v>
      </c>
      <c r="C617">
        <v>4695292</v>
      </c>
      <c r="D617" t="s">
        <v>9036</v>
      </c>
      <c r="F617" t="s">
        <v>5</v>
      </c>
      <c r="G617" t="s">
        <v>716</v>
      </c>
    </row>
    <row r="618" spans="1:7">
      <c r="A618" t="s">
        <v>9022</v>
      </c>
      <c r="B618" t="s">
        <v>9023</v>
      </c>
      <c r="C618">
        <v>4695520</v>
      </c>
      <c r="D618" t="s">
        <v>9035</v>
      </c>
      <c r="F618" t="s">
        <v>5</v>
      </c>
      <c r="G618" t="s">
        <v>717</v>
      </c>
    </row>
    <row r="619" spans="1:7">
      <c r="A619" t="s">
        <v>9022</v>
      </c>
      <c r="B619" t="s">
        <v>9023</v>
      </c>
      <c r="C619">
        <v>4695520</v>
      </c>
      <c r="D619" t="s">
        <v>9036</v>
      </c>
      <c r="F619" t="s">
        <v>5</v>
      </c>
      <c r="G619" t="s">
        <v>718</v>
      </c>
    </row>
    <row r="620" spans="1:7">
      <c r="A620" t="s">
        <v>9022</v>
      </c>
      <c r="B620" t="s">
        <v>9023</v>
      </c>
      <c r="C620">
        <v>4695337</v>
      </c>
      <c r="D620" t="s">
        <v>9035</v>
      </c>
      <c r="F620" t="s">
        <v>5</v>
      </c>
      <c r="G620" t="s">
        <v>719</v>
      </c>
    </row>
    <row r="621" spans="1:7">
      <c r="A621" t="s">
        <v>9022</v>
      </c>
      <c r="B621" t="s">
        <v>9023</v>
      </c>
      <c r="C621">
        <v>4695337</v>
      </c>
      <c r="D621" t="s">
        <v>9036</v>
      </c>
      <c r="F621" t="s">
        <v>5</v>
      </c>
      <c r="G621" t="s">
        <v>720</v>
      </c>
    </row>
    <row r="622" spans="1:7">
      <c r="A622" t="s">
        <v>9022</v>
      </c>
      <c r="B622" t="s">
        <v>9023</v>
      </c>
      <c r="C622">
        <v>4695427</v>
      </c>
      <c r="D622" t="s">
        <v>9035</v>
      </c>
      <c r="F622" t="s">
        <v>5</v>
      </c>
      <c r="G622" t="s">
        <v>721</v>
      </c>
    </row>
    <row r="623" spans="1:7">
      <c r="A623" t="s">
        <v>9022</v>
      </c>
      <c r="B623" t="s">
        <v>9023</v>
      </c>
      <c r="C623">
        <v>4695427</v>
      </c>
      <c r="D623" t="s">
        <v>9036</v>
      </c>
      <c r="F623" t="s">
        <v>5</v>
      </c>
      <c r="G623" t="s">
        <v>722</v>
      </c>
    </row>
    <row r="624" spans="1:7">
      <c r="A624" t="s">
        <v>9022</v>
      </c>
      <c r="B624" t="s">
        <v>9023</v>
      </c>
      <c r="C624">
        <v>4695373</v>
      </c>
      <c r="D624" t="s">
        <v>9035</v>
      </c>
      <c r="F624" t="s">
        <v>5</v>
      </c>
      <c r="G624" t="s">
        <v>723</v>
      </c>
    </row>
    <row r="625" spans="1:7">
      <c r="A625" t="s">
        <v>9022</v>
      </c>
      <c r="B625" t="s">
        <v>9023</v>
      </c>
      <c r="C625">
        <v>4695373</v>
      </c>
      <c r="D625" t="s">
        <v>9036</v>
      </c>
      <c r="F625" t="s">
        <v>5</v>
      </c>
      <c r="G625" t="s">
        <v>724</v>
      </c>
    </row>
    <row r="626" spans="1:7">
      <c r="A626" t="s">
        <v>9022</v>
      </c>
      <c r="B626" t="s">
        <v>9023</v>
      </c>
      <c r="C626">
        <v>4695334</v>
      </c>
      <c r="D626" t="s">
        <v>9035</v>
      </c>
      <c r="F626" t="s">
        <v>5</v>
      </c>
      <c r="G626" t="s">
        <v>725</v>
      </c>
    </row>
    <row r="627" spans="1:7">
      <c r="A627" t="s">
        <v>9022</v>
      </c>
      <c r="B627" t="s">
        <v>9023</v>
      </c>
      <c r="C627">
        <v>4695334</v>
      </c>
      <c r="D627" t="s">
        <v>9036</v>
      </c>
      <c r="F627" t="s">
        <v>5</v>
      </c>
      <c r="G627" t="s">
        <v>726</v>
      </c>
    </row>
    <row r="628" spans="1:7">
      <c r="A628" t="s">
        <v>9022</v>
      </c>
      <c r="B628" t="s">
        <v>9023</v>
      </c>
      <c r="C628">
        <v>4695319</v>
      </c>
      <c r="D628" t="s">
        <v>9035</v>
      </c>
      <c r="F628" t="s">
        <v>5</v>
      </c>
      <c r="G628" t="s">
        <v>727</v>
      </c>
    </row>
    <row r="629" spans="1:7">
      <c r="A629" t="s">
        <v>9022</v>
      </c>
      <c r="B629" t="s">
        <v>9023</v>
      </c>
      <c r="C629">
        <v>4695319</v>
      </c>
      <c r="D629" t="s">
        <v>9036</v>
      </c>
      <c r="F629" t="s">
        <v>5</v>
      </c>
      <c r="G629" t="s">
        <v>728</v>
      </c>
    </row>
    <row r="630" spans="1:7">
      <c r="A630" t="s">
        <v>9022</v>
      </c>
      <c r="B630" t="s">
        <v>9023</v>
      </c>
      <c r="C630">
        <v>4695331</v>
      </c>
      <c r="D630" t="s">
        <v>9035</v>
      </c>
      <c r="F630" t="s">
        <v>5</v>
      </c>
      <c r="G630" t="s">
        <v>729</v>
      </c>
    </row>
    <row r="631" spans="1:7">
      <c r="A631" t="s">
        <v>9022</v>
      </c>
      <c r="B631" t="s">
        <v>9023</v>
      </c>
      <c r="C631">
        <v>4695331</v>
      </c>
      <c r="D631" t="s">
        <v>9036</v>
      </c>
      <c r="F631" t="s">
        <v>5</v>
      </c>
      <c r="G631" t="s">
        <v>730</v>
      </c>
    </row>
    <row r="632" spans="1:7">
      <c r="A632" t="s">
        <v>9022</v>
      </c>
      <c r="B632" t="s">
        <v>9023</v>
      </c>
      <c r="C632">
        <v>4695517</v>
      </c>
      <c r="D632" t="s">
        <v>9035</v>
      </c>
      <c r="F632" t="s">
        <v>5</v>
      </c>
      <c r="G632" t="s">
        <v>731</v>
      </c>
    </row>
    <row r="633" spans="1:7">
      <c r="A633" t="s">
        <v>9022</v>
      </c>
      <c r="B633" t="s">
        <v>9023</v>
      </c>
      <c r="C633">
        <v>4695517</v>
      </c>
      <c r="D633" t="s">
        <v>9036</v>
      </c>
      <c r="F633" t="s">
        <v>5</v>
      </c>
      <c r="G633" t="s">
        <v>732</v>
      </c>
    </row>
    <row r="634" spans="1:7">
      <c r="A634" t="s">
        <v>9022</v>
      </c>
      <c r="B634" t="s">
        <v>9023</v>
      </c>
      <c r="C634">
        <v>4695364</v>
      </c>
      <c r="D634" t="s">
        <v>9035</v>
      </c>
      <c r="F634" t="s">
        <v>5</v>
      </c>
      <c r="G634" t="s">
        <v>733</v>
      </c>
    </row>
    <row r="635" spans="1:7">
      <c r="A635" t="s">
        <v>9022</v>
      </c>
      <c r="B635" t="s">
        <v>9023</v>
      </c>
      <c r="C635">
        <v>4695364</v>
      </c>
      <c r="D635" t="s">
        <v>9036</v>
      </c>
      <c r="F635" t="s">
        <v>5</v>
      </c>
      <c r="G635" t="s">
        <v>734</v>
      </c>
    </row>
    <row r="636" spans="1:7">
      <c r="A636" t="s">
        <v>9022</v>
      </c>
      <c r="B636" t="s">
        <v>9023</v>
      </c>
      <c r="C636">
        <v>4695472</v>
      </c>
      <c r="D636" t="s">
        <v>9035</v>
      </c>
      <c r="F636" t="s">
        <v>5</v>
      </c>
      <c r="G636" t="s">
        <v>735</v>
      </c>
    </row>
    <row r="637" spans="1:7">
      <c r="A637" t="s">
        <v>9022</v>
      </c>
      <c r="B637" t="s">
        <v>9023</v>
      </c>
      <c r="C637">
        <v>4695472</v>
      </c>
      <c r="D637" t="s">
        <v>9036</v>
      </c>
      <c r="F637" t="s">
        <v>5</v>
      </c>
      <c r="G637" t="s">
        <v>736</v>
      </c>
    </row>
    <row r="638" spans="1:7">
      <c r="A638" t="s">
        <v>9022</v>
      </c>
      <c r="B638" t="s">
        <v>9023</v>
      </c>
      <c r="C638">
        <v>4695406</v>
      </c>
      <c r="D638" t="s">
        <v>9035</v>
      </c>
      <c r="F638" t="s">
        <v>5</v>
      </c>
      <c r="G638" t="s">
        <v>737</v>
      </c>
    </row>
    <row r="639" spans="1:7">
      <c r="A639" t="s">
        <v>9022</v>
      </c>
      <c r="B639" t="s">
        <v>9023</v>
      </c>
      <c r="C639">
        <v>4695406</v>
      </c>
      <c r="D639" t="s">
        <v>9036</v>
      </c>
      <c r="F639" t="s">
        <v>5</v>
      </c>
      <c r="G639" t="s">
        <v>738</v>
      </c>
    </row>
    <row r="640" spans="1:7">
      <c r="A640" t="s">
        <v>9022</v>
      </c>
      <c r="B640" t="s">
        <v>9023</v>
      </c>
      <c r="C640">
        <v>4695358</v>
      </c>
      <c r="D640" t="s">
        <v>9035</v>
      </c>
      <c r="F640" t="s">
        <v>5</v>
      </c>
      <c r="G640" t="s">
        <v>739</v>
      </c>
    </row>
    <row r="641" spans="1:7">
      <c r="A641" t="s">
        <v>9022</v>
      </c>
      <c r="B641" t="s">
        <v>9023</v>
      </c>
      <c r="C641">
        <v>4695358</v>
      </c>
      <c r="D641" t="s">
        <v>9036</v>
      </c>
      <c r="F641" t="s">
        <v>5</v>
      </c>
      <c r="G641" t="s">
        <v>740</v>
      </c>
    </row>
    <row r="642" spans="1:7">
      <c r="A642" t="s">
        <v>9022</v>
      </c>
      <c r="B642" t="s">
        <v>9023</v>
      </c>
      <c r="C642">
        <v>4695514</v>
      </c>
      <c r="D642" t="s">
        <v>9035</v>
      </c>
      <c r="F642" t="s">
        <v>5</v>
      </c>
      <c r="G642" t="s">
        <v>741</v>
      </c>
    </row>
    <row r="643" spans="1:7">
      <c r="A643" t="s">
        <v>9022</v>
      </c>
      <c r="B643" t="s">
        <v>9023</v>
      </c>
      <c r="C643">
        <v>4695514</v>
      </c>
      <c r="D643" t="s">
        <v>9036</v>
      </c>
      <c r="F643" t="s">
        <v>5</v>
      </c>
      <c r="G643" t="s">
        <v>742</v>
      </c>
    </row>
    <row r="644" spans="1:7">
      <c r="A644" t="s">
        <v>9022</v>
      </c>
      <c r="B644" t="s">
        <v>9023</v>
      </c>
      <c r="C644">
        <v>4695508</v>
      </c>
      <c r="D644" t="s">
        <v>9035</v>
      </c>
      <c r="F644" t="s">
        <v>5</v>
      </c>
      <c r="G644" t="s">
        <v>743</v>
      </c>
    </row>
    <row r="645" spans="1:7">
      <c r="A645" t="s">
        <v>9022</v>
      </c>
      <c r="B645" t="s">
        <v>9023</v>
      </c>
      <c r="C645">
        <v>4695508</v>
      </c>
      <c r="D645" t="s">
        <v>9036</v>
      </c>
      <c r="F645" t="s">
        <v>5</v>
      </c>
      <c r="G645" t="s">
        <v>744</v>
      </c>
    </row>
    <row r="646" spans="1:7">
      <c r="A646" t="s">
        <v>9022</v>
      </c>
      <c r="B646" t="s">
        <v>9023</v>
      </c>
      <c r="C646">
        <v>4695469</v>
      </c>
      <c r="D646" t="s">
        <v>9035</v>
      </c>
      <c r="F646" t="s">
        <v>5</v>
      </c>
      <c r="G646" t="s">
        <v>745</v>
      </c>
    </row>
    <row r="647" spans="1:7">
      <c r="A647" t="s">
        <v>9022</v>
      </c>
      <c r="B647" t="s">
        <v>9023</v>
      </c>
      <c r="C647">
        <v>4695403</v>
      </c>
      <c r="D647" t="s">
        <v>9035</v>
      </c>
      <c r="F647" t="s">
        <v>5</v>
      </c>
      <c r="G647" t="s">
        <v>746</v>
      </c>
    </row>
    <row r="648" spans="1:7">
      <c r="A648" t="s">
        <v>9022</v>
      </c>
      <c r="B648" t="s">
        <v>9023</v>
      </c>
      <c r="C648">
        <v>4695403</v>
      </c>
      <c r="D648" t="s">
        <v>9036</v>
      </c>
      <c r="F648" t="s">
        <v>5</v>
      </c>
      <c r="G648" t="s">
        <v>747</v>
      </c>
    </row>
    <row r="649" spans="1:7">
      <c r="A649" t="s">
        <v>9022</v>
      </c>
      <c r="B649" t="s">
        <v>9023</v>
      </c>
      <c r="C649">
        <v>4695463</v>
      </c>
      <c r="D649" t="s">
        <v>9035</v>
      </c>
      <c r="F649" t="s">
        <v>5</v>
      </c>
      <c r="G649" t="s">
        <v>748</v>
      </c>
    </row>
    <row r="650" spans="1:7">
      <c r="A650" t="s">
        <v>9022</v>
      </c>
      <c r="B650" t="s">
        <v>9023</v>
      </c>
      <c r="C650">
        <v>4695463</v>
      </c>
      <c r="D650" t="s">
        <v>9036</v>
      </c>
      <c r="F650" t="s">
        <v>5</v>
      </c>
      <c r="G650" t="s">
        <v>749</v>
      </c>
    </row>
    <row r="651" spans="1:7">
      <c r="A651" t="s">
        <v>9022</v>
      </c>
      <c r="B651" t="s">
        <v>9023</v>
      </c>
      <c r="C651">
        <v>4695421</v>
      </c>
      <c r="D651" t="s">
        <v>9035</v>
      </c>
      <c r="F651" t="s">
        <v>5</v>
      </c>
      <c r="G651" t="s">
        <v>750</v>
      </c>
    </row>
    <row r="652" spans="1:7">
      <c r="A652" t="s">
        <v>9022</v>
      </c>
      <c r="B652" t="s">
        <v>9023</v>
      </c>
      <c r="C652">
        <v>4695421</v>
      </c>
      <c r="D652" t="s">
        <v>9036</v>
      </c>
      <c r="F652" t="s">
        <v>5</v>
      </c>
      <c r="G652" t="s">
        <v>751</v>
      </c>
    </row>
    <row r="653" spans="1:7">
      <c r="A653" t="s">
        <v>9022</v>
      </c>
      <c r="B653" t="s">
        <v>9023</v>
      </c>
      <c r="C653">
        <v>4695298</v>
      </c>
      <c r="D653" t="s">
        <v>9035</v>
      </c>
      <c r="F653" t="s">
        <v>5</v>
      </c>
      <c r="G653" t="s">
        <v>752</v>
      </c>
    </row>
    <row r="654" spans="1:7">
      <c r="A654" t="s">
        <v>9022</v>
      </c>
      <c r="B654" t="s">
        <v>9023</v>
      </c>
      <c r="C654">
        <v>4695298</v>
      </c>
      <c r="D654" t="s">
        <v>9036</v>
      </c>
      <c r="F654" t="s">
        <v>5</v>
      </c>
      <c r="G654" t="s">
        <v>753</v>
      </c>
    </row>
    <row r="655" spans="1:7">
      <c r="A655" t="s">
        <v>9022</v>
      </c>
      <c r="B655" t="s">
        <v>9023</v>
      </c>
      <c r="C655">
        <v>4695352</v>
      </c>
      <c r="D655" t="s">
        <v>9035</v>
      </c>
      <c r="F655" t="s">
        <v>5</v>
      </c>
      <c r="G655" t="s">
        <v>4421</v>
      </c>
    </row>
    <row r="656" spans="1:7">
      <c r="A656" t="s">
        <v>9022</v>
      </c>
      <c r="B656" t="s">
        <v>9023</v>
      </c>
      <c r="C656">
        <v>4695352</v>
      </c>
      <c r="D656" t="s">
        <v>9036</v>
      </c>
      <c r="F656" t="s">
        <v>5</v>
      </c>
      <c r="G656" t="s">
        <v>754</v>
      </c>
    </row>
    <row r="657" spans="1:7">
      <c r="A657" t="s">
        <v>9022</v>
      </c>
      <c r="B657" t="s">
        <v>9023</v>
      </c>
      <c r="C657">
        <v>4695361</v>
      </c>
      <c r="D657" t="s">
        <v>9035</v>
      </c>
      <c r="F657" t="s">
        <v>5</v>
      </c>
      <c r="G657" t="s">
        <v>755</v>
      </c>
    </row>
    <row r="658" spans="1:7">
      <c r="A658" t="s">
        <v>9022</v>
      </c>
      <c r="B658" t="s">
        <v>9023</v>
      </c>
      <c r="C658">
        <v>4695361</v>
      </c>
      <c r="D658" t="s">
        <v>9036</v>
      </c>
      <c r="F658" t="s">
        <v>5</v>
      </c>
      <c r="G658" t="s">
        <v>756</v>
      </c>
    </row>
    <row r="659" spans="1:7">
      <c r="A659" t="s">
        <v>9022</v>
      </c>
      <c r="B659" t="s">
        <v>9023</v>
      </c>
      <c r="C659">
        <v>4695424</v>
      </c>
      <c r="D659" t="s">
        <v>9035</v>
      </c>
      <c r="F659" t="s">
        <v>5</v>
      </c>
      <c r="G659" t="s">
        <v>757</v>
      </c>
    </row>
    <row r="660" spans="1:7">
      <c r="A660" t="s">
        <v>9022</v>
      </c>
      <c r="B660" t="s">
        <v>9023</v>
      </c>
      <c r="C660">
        <v>4695424</v>
      </c>
      <c r="D660" t="s">
        <v>9036</v>
      </c>
      <c r="F660" t="s">
        <v>5</v>
      </c>
      <c r="G660" t="s">
        <v>758</v>
      </c>
    </row>
    <row r="661" spans="1:7">
      <c r="A661" t="s">
        <v>9022</v>
      </c>
      <c r="B661" t="s">
        <v>9023</v>
      </c>
      <c r="C661">
        <v>4695499</v>
      </c>
      <c r="D661" t="s">
        <v>9035</v>
      </c>
      <c r="F661" t="s">
        <v>5</v>
      </c>
      <c r="G661" t="s">
        <v>759</v>
      </c>
    </row>
    <row r="662" spans="1:7">
      <c r="A662" t="s">
        <v>9022</v>
      </c>
      <c r="B662" t="s">
        <v>9023</v>
      </c>
      <c r="C662">
        <v>4695499</v>
      </c>
      <c r="D662" t="s">
        <v>9036</v>
      </c>
      <c r="F662" t="s">
        <v>5</v>
      </c>
      <c r="G662" t="s">
        <v>760</v>
      </c>
    </row>
    <row r="663" spans="1:7">
      <c r="A663" t="s">
        <v>9022</v>
      </c>
      <c r="B663" t="s">
        <v>9023</v>
      </c>
      <c r="C663">
        <v>4695430</v>
      </c>
      <c r="D663" t="s">
        <v>9035</v>
      </c>
      <c r="F663" t="s">
        <v>5</v>
      </c>
      <c r="G663" t="s">
        <v>761</v>
      </c>
    </row>
    <row r="664" spans="1:7">
      <c r="A664" t="s">
        <v>9022</v>
      </c>
      <c r="B664" t="s">
        <v>9023</v>
      </c>
      <c r="C664">
        <v>4695430</v>
      </c>
      <c r="D664" t="s">
        <v>9036</v>
      </c>
      <c r="F664" t="s">
        <v>5</v>
      </c>
      <c r="G664" t="s">
        <v>762</v>
      </c>
    </row>
    <row r="665" spans="1:7">
      <c r="A665" t="s">
        <v>9022</v>
      </c>
      <c r="B665" t="s">
        <v>9023</v>
      </c>
      <c r="C665">
        <v>4695487</v>
      </c>
      <c r="D665" t="s">
        <v>9035</v>
      </c>
      <c r="F665" t="s">
        <v>5</v>
      </c>
      <c r="G665" t="s">
        <v>763</v>
      </c>
    </row>
    <row r="666" spans="1:7">
      <c r="A666" t="s">
        <v>9022</v>
      </c>
      <c r="B666" t="s">
        <v>9023</v>
      </c>
      <c r="C666">
        <v>4695487</v>
      </c>
      <c r="D666" t="s">
        <v>9036</v>
      </c>
      <c r="F666" t="s">
        <v>5</v>
      </c>
      <c r="G666" t="s">
        <v>764</v>
      </c>
    </row>
    <row r="667" spans="1:7">
      <c r="A667" t="s">
        <v>9022</v>
      </c>
      <c r="B667" t="s">
        <v>9023</v>
      </c>
      <c r="C667">
        <v>4695415</v>
      </c>
      <c r="D667" t="s">
        <v>9035</v>
      </c>
      <c r="F667" t="s">
        <v>5</v>
      </c>
      <c r="G667" t="s">
        <v>765</v>
      </c>
    </row>
    <row r="668" spans="1:7">
      <c r="A668" t="s">
        <v>9022</v>
      </c>
      <c r="B668" t="s">
        <v>9023</v>
      </c>
      <c r="C668">
        <v>4695415</v>
      </c>
      <c r="D668" t="s">
        <v>9036</v>
      </c>
      <c r="F668" t="s">
        <v>5</v>
      </c>
      <c r="G668" t="s">
        <v>766</v>
      </c>
    </row>
    <row r="669" spans="1:7">
      <c r="A669" t="s">
        <v>9022</v>
      </c>
      <c r="B669" t="s">
        <v>9023</v>
      </c>
      <c r="C669">
        <v>4695349</v>
      </c>
      <c r="D669" t="s">
        <v>9035</v>
      </c>
      <c r="F669" t="s">
        <v>5</v>
      </c>
      <c r="G669" t="s">
        <v>767</v>
      </c>
    </row>
    <row r="670" spans="1:7">
      <c r="A670" t="s">
        <v>9022</v>
      </c>
      <c r="B670" t="s">
        <v>9023</v>
      </c>
      <c r="C670">
        <v>4695349</v>
      </c>
      <c r="D670" t="s">
        <v>9036</v>
      </c>
      <c r="F670" t="s">
        <v>5</v>
      </c>
      <c r="G670" t="s">
        <v>768</v>
      </c>
    </row>
    <row r="671" spans="1:7">
      <c r="A671" t="s">
        <v>9022</v>
      </c>
      <c r="B671" t="s">
        <v>9023</v>
      </c>
      <c r="C671">
        <v>4695307</v>
      </c>
      <c r="D671" t="s">
        <v>9035</v>
      </c>
      <c r="F671" t="s">
        <v>5</v>
      </c>
      <c r="G671" t="s">
        <v>769</v>
      </c>
    </row>
    <row r="672" spans="1:7">
      <c r="A672" t="s">
        <v>9022</v>
      </c>
      <c r="B672" t="s">
        <v>9023</v>
      </c>
      <c r="C672">
        <v>4695307</v>
      </c>
      <c r="D672" t="s">
        <v>9036</v>
      </c>
      <c r="F672" t="s">
        <v>5</v>
      </c>
      <c r="G672" t="s">
        <v>770</v>
      </c>
    </row>
    <row r="673" spans="1:7">
      <c r="A673" t="s">
        <v>9022</v>
      </c>
      <c r="B673" t="s">
        <v>9023</v>
      </c>
      <c r="C673">
        <v>4695386</v>
      </c>
      <c r="D673" t="s">
        <v>9035</v>
      </c>
      <c r="F673" t="s">
        <v>5</v>
      </c>
      <c r="G673" t="s">
        <v>771</v>
      </c>
    </row>
    <row r="674" spans="1:7">
      <c r="A674" t="s">
        <v>9022</v>
      </c>
      <c r="B674" t="s">
        <v>9023</v>
      </c>
      <c r="C674">
        <v>4695386</v>
      </c>
      <c r="D674" t="s">
        <v>9036</v>
      </c>
      <c r="F674" t="s">
        <v>5</v>
      </c>
      <c r="G674" t="s">
        <v>772</v>
      </c>
    </row>
    <row r="675" spans="1:7">
      <c r="A675" t="s">
        <v>9022</v>
      </c>
      <c r="B675" t="s">
        <v>9023</v>
      </c>
      <c r="C675">
        <v>4695389</v>
      </c>
      <c r="D675" t="s">
        <v>9035</v>
      </c>
      <c r="F675" t="s">
        <v>5</v>
      </c>
      <c r="G675" t="s">
        <v>773</v>
      </c>
    </row>
    <row r="676" spans="1:7">
      <c r="A676" t="s">
        <v>9022</v>
      </c>
      <c r="B676" t="s">
        <v>9023</v>
      </c>
      <c r="C676">
        <v>4695389</v>
      </c>
      <c r="D676" t="s">
        <v>9036</v>
      </c>
      <c r="F676" t="s">
        <v>5</v>
      </c>
      <c r="G676" t="s">
        <v>774</v>
      </c>
    </row>
    <row r="677" spans="1:7">
      <c r="A677" t="s">
        <v>9022</v>
      </c>
      <c r="B677" t="s">
        <v>9023</v>
      </c>
      <c r="C677">
        <v>4695506</v>
      </c>
      <c r="D677" t="s">
        <v>9035</v>
      </c>
      <c r="F677" t="s">
        <v>5</v>
      </c>
      <c r="G677" t="s">
        <v>775</v>
      </c>
    </row>
    <row r="678" spans="1:7">
      <c r="A678" t="s">
        <v>9022</v>
      </c>
      <c r="B678" t="s">
        <v>9023</v>
      </c>
      <c r="C678">
        <v>4695506</v>
      </c>
      <c r="D678" t="s">
        <v>9036</v>
      </c>
      <c r="F678" t="s">
        <v>5</v>
      </c>
      <c r="G678" t="s">
        <v>776</v>
      </c>
    </row>
    <row r="679" spans="1:7">
      <c r="A679" t="s">
        <v>9022</v>
      </c>
      <c r="B679" t="s">
        <v>9023</v>
      </c>
      <c r="C679">
        <v>4695347</v>
      </c>
      <c r="D679" t="s">
        <v>9035</v>
      </c>
      <c r="F679" t="s">
        <v>5</v>
      </c>
      <c r="G679" t="s">
        <v>777</v>
      </c>
    </row>
    <row r="680" spans="1:7">
      <c r="A680" t="s">
        <v>9022</v>
      </c>
      <c r="B680" t="s">
        <v>9023</v>
      </c>
      <c r="C680">
        <v>4695347</v>
      </c>
      <c r="D680" t="s">
        <v>9036</v>
      </c>
      <c r="F680" t="s">
        <v>5</v>
      </c>
      <c r="G680" t="s">
        <v>778</v>
      </c>
    </row>
    <row r="681" spans="1:7">
      <c r="A681" t="s">
        <v>9022</v>
      </c>
      <c r="B681" t="s">
        <v>9023</v>
      </c>
      <c r="C681">
        <v>4695437</v>
      </c>
      <c r="D681" t="s">
        <v>9035</v>
      </c>
      <c r="F681" t="s">
        <v>5</v>
      </c>
      <c r="G681" t="s">
        <v>779</v>
      </c>
    </row>
    <row r="682" spans="1:7">
      <c r="A682" t="s">
        <v>9022</v>
      </c>
      <c r="B682" t="s">
        <v>9023</v>
      </c>
      <c r="C682">
        <v>4695437</v>
      </c>
      <c r="D682" t="s">
        <v>9036</v>
      </c>
      <c r="F682" t="s">
        <v>5</v>
      </c>
      <c r="G682" t="s">
        <v>780</v>
      </c>
    </row>
    <row r="683" spans="1:7">
      <c r="A683" t="s">
        <v>9022</v>
      </c>
      <c r="B683" t="s">
        <v>9023</v>
      </c>
      <c r="C683">
        <v>4695290</v>
      </c>
      <c r="D683" t="s">
        <v>9035</v>
      </c>
      <c r="F683" t="s">
        <v>5</v>
      </c>
      <c r="G683" t="s">
        <v>781</v>
      </c>
    </row>
    <row r="684" spans="1:7">
      <c r="A684" t="s">
        <v>9022</v>
      </c>
      <c r="B684" t="s">
        <v>9023</v>
      </c>
      <c r="C684">
        <v>4695290</v>
      </c>
      <c r="D684" t="s">
        <v>9036</v>
      </c>
      <c r="F684" t="s">
        <v>5</v>
      </c>
      <c r="G684" t="s">
        <v>782</v>
      </c>
    </row>
    <row r="685" spans="1:7">
      <c r="A685" t="s">
        <v>9022</v>
      </c>
      <c r="B685" t="s">
        <v>9023</v>
      </c>
      <c r="C685">
        <v>4695503</v>
      </c>
      <c r="D685" t="s">
        <v>9035</v>
      </c>
      <c r="F685" t="s">
        <v>5</v>
      </c>
      <c r="G685" t="s">
        <v>783</v>
      </c>
    </row>
    <row r="686" spans="1:7">
      <c r="A686" t="s">
        <v>9022</v>
      </c>
      <c r="B686" t="s">
        <v>9023</v>
      </c>
      <c r="C686">
        <v>4695503</v>
      </c>
      <c r="D686" t="s">
        <v>9036</v>
      </c>
      <c r="F686" t="s">
        <v>5</v>
      </c>
      <c r="G686" t="s">
        <v>784</v>
      </c>
    </row>
    <row r="687" spans="1:7">
      <c r="A687" t="s">
        <v>9022</v>
      </c>
      <c r="B687" t="s">
        <v>9023</v>
      </c>
      <c r="C687">
        <v>4695494</v>
      </c>
      <c r="D687" t="s">
        <v>9035</v>
      </c>
      <c r="F687" t="s">
        <v>5</v>
      </c>
      <c r="G687" t="s">
        <v>785</v>
      </c>
    </row>
    <row r="688" spans="1:7">
      <c r="A688" t="s">
        <v>9022</v>
      </c>
      <c r="B688" t="s">
        <v>9023</v>
      </c>
      <c r="C688">
        <v>4695494</v>
      </c>
      <c r="D688" t="s">
        <v>9036</v>
      </c>
      <c r="F688" t="s">
        <v>5</v>
      </c>
      <c r="G688" t="s">
        <v>786</v>
      </c>
    </row>
    <row r="689" spans="1:7">
      <c r="A689" t="s">
        <v>9022</v>
      </c>
      <c r="B689" t="s">
        <v>9023</v>
      </c>
      <c r="C689">
        <v>4695281</v>
      </c>
      <c r="D689" t="s">
        <v>9035</v>
      </c>
      <c r="F689" t="s">
        <v>5</v>
      </c>
      <c r="G689" t="s">
        <v>787</v>
      </c>
    </row>
    <row r="690" spans="1:7">
      <c r="A690" t="s">
        <v>9022</v>
      </c>
      <c r="B690" t="s">
        <v>9023</v>
      </c>
      <c r="C690">
        <v>4695281</v>
      </c>
      <c r="D690" t="s">
        <v>9036</v>
      </c>
      <c r="F690" t="s">
        <v>5</v>
      </c>
      <c r="G690" t="s">
        <v>788</v>
      </c>
    </row>
    <row r="691" spans="1:7">
      <c r="A691" t="s">
        <v>9022</v>
      </c>
      <c r="B691" t="s">
        <v>9023</v>
      </c>
      <c r="C691">
        <v>4695380</v>
      </c>
      <c r="D691" t="s">
        <v>9035</v>
      </c>
      <c r="F691" t="s">
        <v>5</v>
      </c>
      <c r="G691" t="s">
        <v>789</v>
      </c>
    </row>
    <row r="692" spans="1:7">
      <c r="A692" t="s">
        <v>9022</v>
      </c>
      <c r="B692" t="s">
        <v>9023</v>
      </c>
      <c r="C692">
        <v>4695380</v>
      </c>
      <c r="D692" t="s">
        <v>9036</v>
      </c>
      <c r="F692" t="s">
        <v>5</v>
      </c>
      <c r="G692" t="s">
        <v>790</v>
      </c>
    </row>
    <row r="693" spans="1:7">
      <c r="A693" t="s">
        <v>9022</v>
      </c>
      <c r="B693" t="s">
        <v>9023</v>
      </c>
      <c r="C693">
        <v>4695482</v>
      </c>
      <c r="D693" t="s">
        <v>9035</v>
      </c>
      <c r="F693" t="s">
        <v>5</v>
      </c>
      <c r="G693" t="s">
        <v>791</v>
      </c>
    </row>
    <row r="694" spans="1:7">
      <c r="A694" t="s">
        <v>9022</v>
      </c>
      <c r="B694" t="s">
        <v>9023</v>
      </c>
      <c r="C694">
        <v>4695482</v>
      </c>
      <c r="D694" t="s">
        <v>9036</v>
      </c>
      <c r="F694" t="s">
        <v>5</v>
      </c>
      <c r="G694" t="s">
        <v>792</v>
      </c>
    </row>
    <row r="695" spans="1:7">
      <c r="A695" t="s">
        <v>9022</v>
      </c>
      <c r="B695" t="s">
        <v>9023</v>
      </c>
      <c r="C695">
        <v>4695377</v>
      </c>
      <c r="D695" t="s">
        <v>9035</v>
      </c>
      <c r="F695" t="s">
        <v>5</v>
      </c>
      <c r="G695" t="s">
        <v>793</v>
      </c>
    </row>
    <row r="696" spans="1:7">
      <c r="A696" t="s">
        <v>9022</v>
      </c>
      <c r="B696" t="s">
        <v>9023</v>
      </c>
      <c r="C696">
        <v>4695377</v>
      </c>
      <c r="D696" t="s">
        <v>9036</v>
      </c>
      <c r="F696" t="s">
        <v>5</v>
      </c>
      <c r="G696" t="s">
        <v>794</v>
      </c>
    </row>
    <row r="697" spans="1:7">
      <c r="A697" t="s">
        <v>9022</v>
      </c>
      <c r="B697" t="s">
        <v>9023</v>
      </c>
      <c r="C697">
        <v>4695449</v>
      </c>
      <c r="D697" t="s">
        <v>9035</v>
      </c>
      <c r="F697" t="s">
        <v>5</v>
      </c>
      <c r="G697" t="s">
        <v>795</v>
      </c>
    </row>
    <row r="698" spans="1:7">
      <c r="A698" t="s">
        <v>9022</v>
      </c>
      <c r="B698" t="s">
        <v>9023</v>
      </c>
      <c r="C698">
        <v>4695449</v>
      </c>
      <c r="D698" t="s">
        <v>9036</v>
      </c>
      <c r="F698" t="s">
        <v>5</v>
      </c>
      <c r="G698" t="s">
        <v>796</v>
      </c>
    </row>
    <row r="699" spans="1:7">
      <c r="A699" t="s">
        <v>9022</v>
      </c>
      <c r="B699" t="s">
        <v>9023</v>
      </c>
      <c r="C699">
        <v>4695479</v>
      </c>
      <c r="D699" t="s">
        <v>9035</v>
      </c>
      <c r="F699" t="s">
        <v>5</v>
      </c>
      <c r="G699" t="s">
        <v>797</v>
      </c>
    </row>
    <row r="700" spans="1:7">
      <c r="A700" t="s">
        <v>9022</v>
      </c>
      <c r="B700" t="s">
        <v>9023</v>
      </c>
      <c r="C700">
        <v>4695479</v>
      </c>
      <c r="D700" t="s">
        <v>9036</v>
      </c>
      <c r="F700" t="s">
        <v>5</v>
      </c>
      <c r="G700" t="s">
        <v>798</v>
      </c>
    </row>
    <row r="701" spans="1:7">
      <c r="A701" t="s">
        <v>9022</v>
      </c>
      <c r="B701" t="s">
        <v>9023</v>
      </c>
      <c r="C701">
        <v>4695395</v>
      </c>
      <c r="D701" t="s">
        <v>9035</v>
      </c>
      <c r="F701" t="s">
        <v>5</v>
      </c>
      <c r="G701" t="s">
        <v>799</v>
      </c>
    </row>
    <row r="702" spans="1:7">
      <c r="A702" t="s">
        <v>9022</v>
      </c>
      <c r="B702" t="s">
        <v>9023</v>
      </c>
      <c r="C702">
        <v>4695395</v>
      </c>
      <c r="D702" t="s">
        <v>9036</v>
      </c>
      <c r="F702" t="s">
        <v>5</v>
      </c>
      <c r="G702" t="s">
        <v>800</v>
      </c>
    </row>
    <row r="703" spans="1:7">
      <c r="A703" t="s">
        <v>9022</v>
      </c>
      <c r="B703" t="s">
        <v>9023</v>
      </c>
      <c r="C703">
        <v>4695401</v>
      </c>
      <c r="D703" t="s">
        <v>9035</v>
      </c>
      <c r="F703" t="s">
        <v>5</v>
      </c>
      <c r="G703" t="s">
        <v>801</v>
      </c>
    </row>
    <row r="704" spans="1:7">
      <c r="A704" t="s">
        <v>9022</v>
      </c>
      <c r="B704" t="s">
        <v>9023</v>
      </c>
      <c r="C704">
        <v>4695401</v>
      </c>
      <c r="D704" t="s">
        <v>9036</v>
      </c>
      <c r="F704" t="s">
        <v>5</v>
      </c>
      <c r="G704" t="s">
        <v>802</v>
      </c>
    </row>
    <row r="705" spans="1:7">
      <c r="A705" t="s">
        <v>9022</v>
      </c>
      <c r="B705" t="s">
        <v>9023</v>
      </c>
      <c r="C705">
        <v>4695443</v>
      </c>
      <c r="D705" t="s">
        <v>9035</v>
      </c>
      <c r="F705" t="s">
        <v>5</v>
      </c>
      <c r="G705" t="s">
        <v>803</v>
      </c>
    </row>
    <row r="706" spans="1:7">
      <c r="A706" t="s">
        <v>9022</v>
      </c>
      <c r="B706" t="s">
        <v>9023</v>
      </c>
      <c r="C706">
        <v>4695443</v>
      </c>
      <c r="D706" t="s">
        <v>9036</v>
      </c>
      <c r="F706" t="s">
        <v>5</v>
      </c>
      <c r="G706" t="s">
        <v>804</v>
      </c>
    </row>
    <row r="707" spans="1:7">
      <c r="A707" t="s">
        <v>9022</v>
      </c>
      <c r="B707" t="s">
        <v>9023</v>
      </c>
      <c r="C707">
        <v>4695293</v>
      </c>
      <c r="D707" t="s">
        <v>9035</v>
      </c>
      <c r="F707" t="s">
        <v>5</v>
      </c>
      <c r="G707" t="s">
        <v>805</v>
      </c>
    </row>
    <row r="708" spans="1:7">
      <c r="A708" t="s">
        <v>9022</v>
      </c>
      <c r="B708" t="s">
        <v>9023</v>
      </c>
      <c r="C708">
        <v>4695293</v>
      </c>
      <c r="D708" t="s">
        <v>9036</v>
      </c>
      <c r="F708" t="s">
        <v>5</v>
      </c>
      <c r="G708" t="s">
        <v>806</v>
      </c>
    </row>
    <row r="709" spans="1:7">
      <c r="A709" t="s">
        <v>9022</v>
      </c>
      <c r="B709" t="s">
        <v>9023</v>
      </c>
      <c r="C709">
        <v>4695521</v>
      </c>
      <c r="D709" t="s">
        <v>9035</v>
      </c>
      <c r="F709" t="s">
        <v>5</v>
      </c>
      <c r="G709" t="s">
        <v>807</v>
      </c>
    </row>
    <row r="710" spans="1:7">
      <c r="A710" t="s">
        <v>9022</v>
      </c>
      <c r="B710" t="s">
        <v>9023</v>
      </c>
      <c r="C710">
        <v>4695521</v>
      </c>
      <c r="D710" t="s">
        <v>9036</v>
      </c>
      <c r="F710" t="s">
        <v>5</v>
      </c>
      <c r="G710" t="s">
        <v>808</v>
      </c>
    </row>
    <row r="711" spans="1:7">
      <c r="A711" t="s">
        <v>9022</v>
      </c>
      <c r="B711" t="s">
        <v>9023</v>
      </c>
      <c r="C711">
        <v>4695338</v>
      </c>
      <c r="D711" t="s">
        <v>9035</v>
      </c>
      <c r="F711" t="s">
        <v>5</v>
      </c>
      <c r="G711" t="s">
        <v>809</v>
      </c>
    </row>
    <row r="712" spans="1:7">
      <c r="A712" t="s">
        <v>9022</v>
      </c>
      <c r="B712" t="s">
        <v>9023</v>
      </c>
      <c r="C712">
        <v>4695338</v>
      </c>
      <c r="D712" t="s">
        <v>9036</v>
      </c>
      <c r="F712" t="s">
        <v>5</v>
      </c>
      <c r="G712" t="s">
        <v>810</v>
      </c>
    </row>
    <row r="713" spans="1:7">
      <c r="A713" t="s">
        <v>9022</v>
      </c>
      <c r="B713" t="s">
        <v>9023</v>
      </c>
      <c r="C713">
        <v>4695428</v>
      </c>
      <c r="D713" t="s">
        <v>9035</v>
      </c>
      <c r="F713" t="s">
        <v>5</v>
      </c>
      <c r="G713" t="s">
        <v>811</v>
      </c>
    </row>
    <row r="714" spans="1:7">
      <c r="A714" t="s">
        <v>9022</v>
      </c>
      <c r="B714" t="s">
        <v>9023</v>
      </c>
      <c r="C714">
        <v>4695428</v>
      </c>
      <c r="D714" t="s">
        <v>9036</v>
      </c>
      <c r="F714" t="s">
        <v>5</v>
      </c>
      <c r="G714" t="s">
        <v>812</v>
      </c>
    </row>
    <row r="715" spans="1:7">
      <c r="A715" t="s">
        <v>9022</v>
      </c>
      <c r="B715" t="s">
        <v>9023</v>
      </c>
      <c r="C715">
        <v>4695374</v>
      </c>
      <c r="D715" t="s">
        <v>9035</v>
      </c>
      <c r="F715" t="s">
        <v>5</v>
      </c>
      <c r="G715" t="s">
        <v>813</v>
      </c>
    </row>
    <row r="716" spans="1:7">
      <c r="A716" t="s">
        <v>9022</v>
      </c>
      <c r="B716" t="s">
        <v>9023</v>
      </c>
      <c r="C716">
        <v>4695374</v>
      </c>
      <c r="D716" t="s">
        <v>9036</v>
      </c>
      <c r="F716" t="s">
        <v>5</v>
      </c>
      <c r="G716" t="s">
        <v>814</v>
      </c>
    </row>
    <row r="717" spans="1:7">
      <c r="A717" t="s">
        <v>9022</v>
      </c>
      <c r="B717" t="s">
        <v>9023</v>
      </c>
      <c r="C717">
        <v>4695335</v>
      </c>
      <c r="D717" t="s">
        <v>9035</v>
      </c>
      <c r="F717" t="s">
        <v>5</v>
      </c>
      <c r="G717" t="s">
        <v>815</v>
      </c>
    </row>
    <row r="718" spans="1:7">
      <c r="A718" t="s">
        <v>9022</v>
      </c>
      <c r="B718" t="s">
        <v>9023</v>
      </c>
      <c r="C718">
        <v>4695335</v>
      </c>
      <c r="D718" t="s">
        <v>9036</v>
      </c>
      <c r="F718" t="s">
        <v>5</v>
      </c>
      <c r="G718" t="s">
        <v>816</v>
      </c>
    </row>
    <row r="719" spans="1:7">
      <c r="A719" t="s">
        <v>9022</v>
      </c>
      <c r="B719" t="s">
        <v>9023</v>
      </c>
      <c r="C719">
        <v>4695320</v>
      </c>
      <c r="D719" t="s">
        <v>9035</v>
      </c>
      <c r="F719" t="s">
        <v>5</v>
      </c>
      <c r="G719" t="s">
        <v>817</v>
      </c>
    </row>
    <row r="720" spans="1:7">
      <c r="A720" t="s">
        <v>9022</v>
      </c>
      <c r="B720" t="s">
        <v>9023</v>
      </c>
      <c r="C720">
        <v>4695320</v>
      </c>
      <c r="D720" t="s">
        <v>9036</v>
      </c>
      <c r="F720" t="s">
        <v>5</v>
      </c>
      <c r="G720" t="s">
        <v>818</v>
      </c>
    </row>
    <row r="721" spans="1:7">
      <c r="A721" t="s">
        <v>9022</v>
      </c>
      <c r="B721" t="s">
        <v>9023</v>
      </c>
      <c r="C721">
        <v>4695332</v>
      </c>
      <c r="D721" t="s">
        <v>9035</v>
      </c>
      <c r="F721" t="s">
        <v>5</v>
      </c>
      <c r="G721" t="s">
        <v>819</v>
      </c>
    </row>
    <row r="722" spans="1:7">
      <c r="A722" t="s">
        <v>9022</v>
      </c>
      <c r="B722" t="s">
        <v>9023</v>
      </c>
      <c r="C722">
        <v>4695332</v>
      </c>
      <c r="D722" t="s">
        <v>9036</v>
      </c>
      <c r="F722" t="s">
        <v>5</v>
      </c>
      <c r="G722" t="s">
        <v>820</v>
      </c>
    </row>
    <row r="723" spans="1:7">
      <c r="A723" t="s">
        <v>9022</v>
      </c>
      <c r="B723" t="s">
        <v>9023</v>
      </c>
      <c r="C723">
        <v>4695518</v>
      </c>
      <c r="D723" t="s">
        <v>9035</v>
      </c>
      <c r="F723" t="s">
        <v>5</v>
      </c>
      <c r="G723" t="s">
        <v>821</v>
      </c>
    </row>
    <row r="724" spans="1:7">
      <c r="A724" t="s">
        <v>9022</v>
      </c>
      <c r="B724" t="s">
        <v>9023</v>
      </c>
      <c r="C724">
        <v>4695518</v>
      </c>
      <c r="D724" t="s">
        <v>9036</v>
      </c>
      <c r="F724" t="s">
        <v>5</v>
      </c>
      <c r="G724" t="s">
        <v>822</v>
      </c>
    </row>
    <row r="725" spans="1:7">
      <c r="A725" t="s">
        <v>9022</v>
      </c>
      <c r="B725" t="s">
        <v>9023</v>
      </c>
      <c r="C725">
        <v>4695365</v>
      </c>
      <c r="D725" t="s">
        <v>9035</v>
      </c>
      <c r="F725" t="s">
        <v>5</v>
      </c>
      <c r="G725" t="s">
        <v>823</v>
      </c>
    </row>
    <row r="726" spans="1:7">
      <c r="A726" t="s">
        <v>9022</v>
      </c>
      <c r="B726" t="s">
        <v>9023</v>
      </c>
      <c r="C726">
        <v>4695365</v>
      </c>
      <c r="D726" t="s">
        <v>9036</v>
      </c>
      <c r="F726" t="s">
        <v>5</v>
      </c>
      <c r="G726" t="s">
        <v>824</v>
      </c>
    </row>
    <row r="727" spans="1:7">
      <c r="A727" t="s">
        <v>9022</v>
      </c>
      <c r="B727" t="s">
        <v>9023</v>
      </c>
      <c r="C727">
        <v>4695473</v>
      </c>
      <c r="D727" t="s">
        <v>9035</v>
      </c>
      <c r="F727" t="s">
        <v>5</v>
      </c>
      <c r="G727" t="s">
        <v>825</v>
      </c>
    </row>
    <row r="728" spans="1:7">
      <c r="A728" t="s">
        <v>9022</v>
      </c>
      <c r="B728" t="s">
        <v>9023</v>
      </c>
      <c r="C728">
        <v>4695473</v>
      </c>
      <c r="D728" t="s">
        <v>9036</v>
      </c>
      <c r="F728" t="s">
        <v>5</v>
      </c>
      <c r="G728" t="s">
        <v>826</v>
      </c>
    </row>
    <row r="729" spans="1:7">
      <c r="A729" t="s">
        <v>9022</v>
      </c>
      <c r="B729" t="s">
        <v>9023</v>
      </c>
      <c r="C729">
        <v>4695407</v>
      </c>
      <c r="D729" t="s">
        <v>9035</v>
      </c>
      <c r="F729" t="s">
        <v>5</v>
      </c>
      <c r="G729" t="s">
        <v>827</v>
      </c>
    </row>
    <row r="730" spans="1:7">
      <c r="A730" t="s">
        <v>9022</v>
      </c>
      <c r="B730" t="s">
        <v>9023</v>
      </c>
      <c r="C730">
        <v>4695407</v>
      </c>
      <c r="D730" t="s">
        <v>9036</v>
      </c>
      <c r="F730" t="s">
        <v>5</v>
      </c>
      <c r="G730" t="s">
        <v>828</v>
      </c>
    </row>
    <row r="731" spans="1:7">
      <c r="A731" t="s">
        <v>9022</v>
      </c>
      <c r="B731" t="s">
        <v>9023</v>
      </c>
      <c r="C731">
        <v>4695359</v>
      </c>
      <c r="D731" t="s">
        <v>9035</v>
      </c>
      <c r="F731" t="s">
        <v>5</v>
      </c>
      <c r="G731" t="s">
        <v>829</v>
      </c>
    </row>
    <row r="732" spans="1:7">
      <c r="A732" t="s">
        <v>9022</v>
      </c>
      <c r="B732" t="s">
        <v>9023</v>
      </c>
      <c r="C732">
        <v>4695359</v>
      </c>
      <c r="D732" t="s">
        <v>9036</v>
      </c>
      <c r="F732" t="s">
        <v>5</v>
      </c>
      <c r="G732" t="s">
        <v>830</v>
      </c>
    </row>
    <row r="733" spans="1:7">
      <c r="A733" t="s">
        <v>9022</v>
      </c>
      <c r="B733" t="s">
        <v>9023</v>
      </c>
      <c r="C733">
        <v>4695515</v>
      </c>
      <c r="D733" t="s">
        <v>9035</v>
      </c>
      <c r="F733" t="s">
        <v>5</v>
      </c>
      <c r="G733" t="s">
        <v>831</v>
      </c>
    </row>
    <row r="734" spans="1:7">
      <c r="A734" t="s">
        <v>9022</v>
      </c>
      <c r="B734" t="s">
        <v>9023</v>
      </c>
      <c r="C734">
        <v>4695515</v>
      </c>
      <c r="D734" t="s">
        <v>9036</v>
      </c>
      <c r="F734" t="s">
        <v>5</v>
      </c>
      <c r="G734" t="s">
        <v>832</v>
      </c>
    </row>
    <row r="735" spans="1:7">
      <c r="A735" t="s">
        <v>9022</v>
      </c>
      <c r="B735" t="s">
        <v>9023</v>
      </c>
      <c r="C735">
        <v>4695509</v>
      </c>
      <c r="D735" t="s">
        <v>9035</v>
      </c>
      <c r="F735" t="s">
        <v>5</v>
      </c>
      <c r="G735" t="s">
        <v>833</v>
      </c>
    </row>
    <row r="736" spans="1:7">
      <c r="A736" t="s">
        <v>9022</v>
      </c>
      <c r="B736" t="s">
        <v>9023</v>
      </c>
      <c r="C736">
        <v>4695509</v>
      </c>
      <c r="D736" t="s">
        <v>9036</v>
      </c>
      <c r="F736" t="s">
        <v>5</v>
      </c>
      <c r="G736" t="s">
        <v>834</v>
      </c>
    </row>
    <row r="737" spans="1:7">
      <c r="A737" t="s">
        <v>9022</v>
      </c>
      <c r="B737" t="s">
        <v>9023</v>
      </c>
      <c r="C737">
        <v>4695404</v>
      </c>
      <c r="D737" t="s">
        <v>9035</v>
      </c>
      <c r="F737" t="s">
        <v>5</v>
      </c>
      <c r="G737" t="s">
        <v>836</v>
      </c>
    </row>
    <row r="738" spans="1:7">
      <c r="A738" t="s">
        <v>9022</v>
      </c>
      <c r="B738" t="s">
        <v>9023</v>
      </c>
      <c r="C738">
        <v>4695404</v>
      </c>
      <c r="D738" t="s">
        <v>9036</v>
      </c>
      <c r="F738" t="s">
        <v>5</v>
      </c>
      <c r="G738" t="s">
        <v>837</v>
      </c>
    </row>
    <row r="739" spans="1:7">
      <c r="A739" t="s">
        <v>9022</v>
      </c>
      <c r="B739" t="s">
        <v>9023</v>
      </c>
      <c r="C739">
        <v>4695464</v>
      </c>
      <c r="D739" t="s">
        <v>9035</v>
      </c>
      <c r="F739" t="s">
        <v>5</v>
      </c>
      <c r="G739" t="s">
        <v>838</v>
      </c>
    </row>
    <row r="740" spans="1:7">
      <c r="A740" t="s">
        <v>9022</v>
      </c>
      <c r="B740" t="s">
        <v>9023</v>
      </c>
      <c r="C740">
        <v>4695464</v>
      </c>
      <c r="D740" t="s">
        <v>9036</v>
      </c>
      <c r="F740" t="s">
        <v>5</v>
      </c>
      <c r="G740" t="s">
        <v>839</v>
      </c>
    </row>
    <row r="741" spans="1:7">
      <c r="A741" t="s">
        <v>9022</v>
      </c>
      <c r="B741" t="s">
        <v>9023</v>
      </c>
      <c r="C741">
        <v>4695422</v>
      </c>
      <c r="D741" t="s">
        <v>9035</v>
      </c>
      <c r="F741" t="s">
        <v>5</v>
      </c>
      <c r="G741" t="s">
        <v>840</v>
      </c>
    </row>
    <row r="742" spans="1:7">
      <c r="A742" t="s">
        <v>9022</v>
      </c>
      <c r="B742" t="s">
        <v>9023</v>
      </c>
      <c r="C742">
        <v>4695422</v>
      </c>
      <c r="D742" t="s">
        <v>9036</v>
      </c>
      <c r="F742" t="s">
        <v>5</v>
      </c>
      <c r="G742" t="s">
        <v>841</v>
      </c>
    </row>
    <row r="743" spans="1:7">
      <c r="A743" t="s">
        <v>9022</v>
      </c>
      <c r="B743" t="s">
        <v>9023</v>
      </c>
      <c r="C743">
        <v>4695299</v>
      </c>
      <c r="D743" t="s">
        <v>9035</v>
      </c>
      <c r="F743" t="s">
        <v>5</v>
      </c>
      <c r="G743" t="s">
        <v>842</v>
      </c>
    </row>
    <row r="744" spans="1:7">
      <c r="A744" t="s">
        <v>9022</v>
      </c>
      <c r="B744" t="s">
        <v>9023</v>
      </c>
      <c r="C744">
        <v>4695299</v>
      </c>
      <c r="D744" t="s">
        <v>9036</v>
      </c>
      <c r="F744" t="s">
        <v>5</v>
      </c>
      <c r="G744" t="s">
        <v>843</v>
      </c>
    </row>
    <row r="745" spans="1:7">
      <c r="A745" t="s">
        <v>9022</v>
      </c>
      <c r="B745" t="s">
        <v>9023</v>
      </c>
      <c r="C745">
        <v>4695353</v>
      </c>
      <c r="D745" t="s">
        <v>9035</v>
      </c>
      <c r="F745" t="s">
        <v>5</v>
      </c>
      <c r="G745" t="s">
        <v>844</v>
      </c>
    </row>
    <row r="746" spans="1:7">
      <c r="A746" t="s">
        <v>9022</v>
      </c>
      <c r="B746" t="s">
        <v>9023</v>
      </c>
      <c r="C746">
        <v>4695353</v>
      </c>
      <c r="D746" t="s">
        <v>9036</v>
      </c>
      <c r="F746" t="s">
        <v>5</v>
      </c>
      <c r="G746" t="s">
        <v>845</v>
      </c>
    </row>
    <row r="747" spans="1:7">
      <c r="A747" t="s">
        <v>9022</v>
      </c>
      <c r="B747" t="s">
        <v>9023</v>
      </c>
      <c r="C747">
        <v>4695362</v>
      </c>
      <c r="D747" t="s">
        <v>9035</v>
      </c>
      <c r="F747" t="s">
        <v>5</v>
      </c>
      <c r="G747" t="s">
        <v>846</v>
      </c>
    </row>
    <row r="748" spans="1:7">
      <c r="A748" t="s">
        <v>9022</v>
      </c>
      <c r="B748" t="s">
        <v>9023</v>
      </c>
      <c r="C748">
        <v>4695362</v>
      </c>
      <c r="D748" t="s">
        <v>9036</v>
      </c>
      <c r="F748" t="s">
        <v>5</v>
      </c>
      <c r="G748" t="s">
        <v>847</v>
      </c>
    </row>
    <row r="749" spans="1:7">
      <c r="A749" t="s">
        <v>9022</v>
      </c>
      <c r="B749" t="s">
        <v>9023</v>
      </c>
      <c r="C749">
        <v>4695425</v>
      </c>
      <c r="D749" t="s">
        <v>9035</v>
      </c>
      <c r="F749" t="s">
        <v>5</v>
      </c>
      <c r="G749" t="s">
        <v>848</v>
      </c>
    </row>
    <row r="750" spans="1:7">
      <c r="A750" t="s">
        <v>9022</v>
      </c>
      <c r="B750" t="s">
        <v>9023</v>
      </c>
      <c r="C750">
        <v>4695425</v>
      </c>
      <c r="D750" t="s">
        <v>9036</v>
      </c>
      <c r="F750" t="s">
        <v>5</v>
      </c>
      <c r="G750" t="s">
        <v>849</v>
      </c>
    </row>
    <row r="751" spans="1:7">
      <c r="A751" t="s">
        <v>9022</v>
      </c>
      <c r="B751" t="s">
        <v>9023</v>
      </c>
      <c r="C751">
        <v>4695500</v>
      </c>
      <c r="D751" t="s">
        <v>9035</v>
      </c>
      <c r="F751" t="s">
        <v>5</v>
      </c>
      <c r="G751" t="s">
        <v>850</v>
      </c>
    </row>
    <row r="752" spans="1:7">
      <c r="A752" t="s">
        <v>9022</v>
      </c>
      <c r="B752" t="s">
        <v>9023</v>
      </c>
      <c r="C752">
        <v>4695500</v>
      </c>
      <c r="D752" t="s">
        <v>9036</v>
      </c>
      <c r="F752" t="s">
        <v>5</v>
      </c>
      <c r="G752" t="s">
        <v>851</v>
      </c>
    </row>
    <row r="753" spans="1:7">
      <c r="A753" t="s">
        <v>9022</v>
      </c>
      <c r="B753" t="s">
        <v>9023</v>
      </c>
      <c r="C753">
        <v>4695431</v>
      </c>
      <c r="D753" t="s">
        <v>9035</v>
      </c>
      <c r="F753" t="s">
        <v>5</v>
      </c>
      <c r="G753" t="s">
        <v>852</v>
      </c>
    </row>
    <row r="754" spans="1:7">
      <c r="A754" t="s">
        <v>9022</v>
      </c>
      <c r="B754" t="s">
        <v>9023</v>
      </c>
      <c r="C754">
        <v>4695431</v>
      </c>
      <c r="D754" t="s">
        <v>9036</v>
      </c>
      <c r="F754" t="s">
        <v>5</v>
      </c>
      <c r="G754" t="s">
        <v>853</v>
      </c>
    </row>
    <row r="755" spans="1:7">
      <c r="A755" t="s">
        <v>9022</v>
      </c>
      <c r="B755" t="s">
        <v>9023</v>
      </c>
      <c r="C755">
        <v>4695488</v>
      </c>
      <c r="D755" t="s">
        <v>9035</v>
      </c>
      <c r="F755" t="s">
        <v>5</v>
      </c>
      <c r="G755" t="s">
        <v>854</v>
      </c>
    </row>
    <row r="756" spans="1:7">
      <c r="A756" t="s">
        <v>9022</v>
      </c>
      <c r="B756" t="s">
        <v>9023</v>
      </c>
      <c r="C756">
        <v>4695488</v>
      </c>
      <c r="D756" t="s">
        <v>9036</v>
      </c>
      <c r="F756" t="s">
        <v>5</v>
      </c>
      <c r="G756" t="s">
        <v>855</v>
      </c>
    </row>
    <row r="757" spans="1:7">
      <c r="A757" t="s">
        <v>9022</v>
      </c>
      <c r="B757" t="s">
        <v>9023</v>
      </c>
      <c r="C757">
        <v>4695416</v>
      </c>
      <c r="D757" t="s">
        <v>9035</v>
      </c>
      <c r="F757" t="s">
        <v>5</v>
      </c>
      <c r="G757" t="s">
        <v>856</v>
      </c>
    </row>
    <row r="758" spans="1:7">
      <c r="A758" t="s">
        <v>9022</v>
      </c>
      <c r="B758" t="s">
        <v>9023</v>
      </c>
      <c r="C758">
        <v>4695416</v>
      </c>
      <c r="D758" t="s">
        <v>9036</v>
      </c>
      <c r="F758" t="s">
        <v>5</v>
      </c>
      <c r="G758" t="s">
        <v>857</v>
      </c>
    </row>
    <row r="759" spans="1:7">
      <c r="A759" t="s">
        <v>9022</v>
      </c>
      <c r="B759" t="s">
        <v>9023</v>
      </c>
      <c r="C759">
        <v>4695350</v>
      </c>
      <c r="D759" t="s">
        <v>9035</v>
      </c>
      <c r="F759" t="s">
        <v>5</v>
      </c>
      <c r="G759" t="s">
        <v>858</v>
      </c>
    </row>
    <row r="760" spans="1:7">
      <c r="A760" t="s">
        <v>9022</v>
      </c>
      <c r="B760" t="s">
        <v>9023</v>
      </c>
      <c r="C760">
        <v>4695350</v>
      </c>
      <c r="D760" t="s">
        <v>9036</v>
      </c>
      <c r="F760" t="s">
        <v>5</v>
      </c>
      <c r="G760" t="s">
        <v>859</v>
      </c>
    </row>
    <row r="761" spans="1:7">
      <c r="A761" t="s">
        <v>9022</v>
      </c>
      <c r="B761" t="s">
        <v>9023</v>
      </c>
      <c r="C761">
        <v>4695308</v>
      </c>
      <c r="D761" t="s">
        <v>9035</v>
      </c>
      <c r="F761" t="s">
        <v>5</v>
      </c>
      <c r="G761" t="s">
        <v>860</v>
      </c>
    </row>
    <row r="762" spans="1:7">
      <c r="A762" t="s">
        <v>9022</v>
      </c>
      <c r="B762" t="s">
        <v>9023</v>
      </c>
      <c r="C762">
        <v>4695308</v>
      </c>
      <c r="D762" t="s">
        <v>9036</v>
      </c>
      <c r="F762" t="s">
        <v>5</v>
      </c>
      <c r="G762" t="s">
        <v>861</v>
      </c>
    </row>
    <row r="763" spans="1:7">
      <c r="A763" t="s">
        <v>9022</v>
      </c>
      <c r="B763" t="s">
        <v>9023</v>
      </c>
      <c r="C763">
        <v>5023445</v>
      </c>
      <c r="F763" t="s">
        <v>5</v>
      </c>
      <c r="G763" t="s">
        <v>862</v>
      </c>
    </row>
    <row r="764" spans="1:7">
      <c r="A764" t="s">
        <v>9022</v>
      </c>
      <c r="B764" t="s">
        <v>9023</v>
      </c>
      <c r="C764">
        <v>5023447</v>
      </c>
      <c r="F764" t="s">
        <v>5</v>
      </c>
      <c r="G764" t="s">
        <v>863</v>
      </c>
    </row>
    <row r="765" spans="1:7">
      <c r="A765" t="s">
        <v>9022</v>
      </c>
      <c r="B765" t="s">
        <v>9023</v>
      </c>
      <c r="C765">
        <v>5023448</v>
      </c>
      <c r="F765" t="s">
        <v>5</v>
      </c>
      <c r="G765" t="s">
        <v>864</v>
      </c>
    </row>
    <row r="766" spans="1:7">
      <c r="A766" t="s">
        <v>9022</v>
      </c>
      <c r="B766" t="s">
        <v>9023</v>
      </c>
      <c r="C766">
        <v>5023449</v>
      </c>
      <c r="F766" t="s">
        <v>5</v>
      </c>
      <c r="G766" t="s">
        <v>865</v>
      </c>
    </row>
    <row r="767" spans="1:7">
      <c r="A767" t="s">
        <v>9022</v>
      </c>
      <c r="B767" t="s">
        <v>9023</v>
      </c>
      <c r="C767">
        <v>5023451</v>
      </c>
      <c r="F767" t="s">
        <v>5</v>
      </c>
      <c r="G767" t="s">
        <v>866</v>
      </c>
    </row>
    <row r="768" spans="1:7">
      <c r="A768" t="s">
        <v>9022</v>
      </c>
      <c r="B768" t="s">
        <v>9023</v>
      </c>
      <c r="C768">
        <v>5023452</v>
      </c>
      <c r="F768" t="s">
        <v>5</v>
      </c>
      <c r="G768" t="s">
        <v>867</v>
      </c>
    </row>
    <row r="769" spans="1:7">
      <c r="A769" t="s">
        <v>9022</v>
      </c>
      <c r="B769" t="s">
        <v>9023</v>
      </c>
      <c r="C769">
        <v>5023453</v>
      </c>
      <c r="F769" t="s">
        <v>5</v>
      </c>
      <c r="G769" t="s">
        <v>868</v>
      </c>
    </row>
    <row r="770" spans="1:7">
      <c r="A770" t="s">
        <v>9022</v>
      </c>
      <c r="B770" t="s">
        <v>9023</v>
      </c>
      <c r="C770">
        <v>5023454</v>
      </c>
      <c r="F770" t="s">
        <v>5</v>
      </c>
      <c r="G770" t="s">
        <v>869</v>
      </c>
    </row>
    <row r="771" spans="1:7">
      <c r="A771" t="s">
        <v>9022</v>
      </c>
      <c r="B771" t="s">
        <v>9023</v>
      </c>
      <c r="C771">
        <v>5023455</v>
      </c>
      <c r="F771" t="s">
        <v>5</v>
      </c>
      <c r="G771" t="s">
        <v>870</v>
      </c>
    </row>
    <row r="772" spans="1:7">
      <c r="A772" t="s">
        <v>9022</v>
      </c>
      <c r="B772" t="s">
        <v>9023</v>
      </c>
      <c r="C772">
        <v>5023456</v>
      </c>
      <c r="F772" t="s">
        <v>5</v>
      </c>
      <c r="G772" t="s">
        <v>871</v>
      </c>
    </row>
    <row r="773" spans="1:7">
      <c r="A773" t="s">
        <v>9022</v>
      </c>
      <c r="B773" t="s">
        <v>9023</v>
      </c>
      <c r="C773">
        <v>5023458</v>
      </c>
      <c r="F773" t="s">
        <v>5</v>
      </c>
      <c r="G773" t="s">
        <v>872</v>
      </c>
    </row>
    <row r="774" spans="1:7">
      <c r="A774" t="s">
        <v>9022</v>
      </c>
      <c r="B774" t="s">
        <v>9023</v>
      </c>
      <c r="C774">
        <v>5023459</v>
      </c>
      <c r="F774" t="s">
        <v>5</v>
      </c>
      <c r="G774" t="s">
        <v>873</v>
      </c>
    </row>
    <row r="775" spans="1:7">
      <c r="A775" t="s">
        <v>9022</v>
      </c>
      <c r="B775" t="s">
        <v>9023</v>
      </c>
      <c r="C775">
        <v>5023460</v>
      </c>
      <c r="F775" t="s">
        <v>5</v>
      </c>
      <c r="G775" t="s">
        <v>874</v>
      </c>
    </row>
    <row r="776" spans="1:7">
      <c r="A776" t="s">
        <v>9022</v>
      </c>
      <c r="B776" t="s">
        <v>9023</v>
      </c>
      <c r="C776">
        <v>5023461</v>
      </c>
      <c r="F776" t="s">
        <v>5</v>
      </c>
      <c r="G776" t="s">
        <v>875</v>
      </c>
    </row>
    <row r="777" spans="1:7">
      <c r="A777" t="s">
        <v>9022</v>
      </c>
      <c r="B777" t="s">
        <v>9023</v>
      </c>
      <c r="C777">
        <v>5023462</v>
      </c>
      <c r="F777" t="s">
        <v>5</v>
      </c>
      <c r="G777" t="s">
        <v>876</v>
      </c>
    </row>
    <row r="778" spans="1:7">
      <c r="A778" t="s">
        <v>9022</v>
      </c>
      <c r="B778" t="s">
        <v>9023</v>
      </c>
      <c r="C778">
        <v>5023463</v>
      </c>
      <c r="F778" t="s">
        <v>5</v>
      </c>
      <c r="G778" t="s">
        <v>877</v>
      </c>
    </row>
    <row r="779" spans="1:7">
      <c r="A779" t="s">
        <v>9022</v>
      </c>
      <c r="B779" t="s">
        <v>9023</v>
      </c>
      <c r="C779">
        <v>5023464</v>
      </c>
      <c r="F779" t="s">
        <v>5</v>
      </c>
      <c r="G779" t="s">
        <v>878</v>
      </c>
    </row>
    <row r="780" spans="1:7">
      <c r="A780" t="s">
        <v>9022</v>
      </c>
      <c r="B780" t="s">
        <v>9023</v>
      </c>
      <c r="C780">
        <v>5023465</v>
      </c>
      <c r="F780" t="s">
        <v>5</v>
      </c>
      <c r="G780" t="s">
        <v>879</v>
      </c>
    </row>
    <row r="781" spans="1:7">
      <c r="A781" t="s">
        <v>9022</v>
      </c>
      <c r="B781" t="s">
        <v>9023</v>
      </c>
      <c r="C781">
        <v>5023466</v>
      </c>
      <c r="F781" t="s">
        <v>5</v>
      </c>
      <c r="G781" t="s">
        <v>880</v>
      </c>
    </row>
    <row r="782" spans="1:7">
      <c r="A782" t="s">
        <v>9022</v>
      </c>
      <c r="B782" t="s">
        <v>9023</v>
      </c>
      <c r="C782">
        <v>5023467</v>
      </c>
      <c r="F782" t="s">
        <v>5</v>
      </c>
      <c r="G782" t="s">
        <v>881</v>
      </c>
    </row>
    <row r="783" spans="1:7">
      <c r="A783" t="s">
        <v>9022</v>
      </c>
      <c r="B783" t="s">
        <v>9023</v>
      </c>
      <c r="C783">
        <v>5023468</v>
      </c>
      <c r="F783" t="s">
        <v>5</v>
      </c>
      <c r="G783" t="s">
        <v>882</v>
      </c>
    </row>
    <row r="784" spans="1:7">
      <c r="A784" t="s">
        <v>9022</v>
      </c>
      <c r="B784" t="s">
        <v>9023</v>
      </c>
      <c r="C784">
        <v>5023469</v>
      </c>
      <c r="F784" t="s">
        <v>5</v>
      </c>
      <c r="G784" t="s">
        <v>883</v>
      </c>
    </row>
    <row r="785" spans="1:7">
      <c r="A785" t="s">
        <v>9022</v>
      </c>
      <c r="B785" t="s">
        <v>9023</v>
      </c>
      <c r="C785">
        <v>5023470</v>
      </c>
      <c r="F785" t="s">
        <v>5</v>
      </c>
      <c r="G785" t="s">
        <v>884</v>
      </c>
    </row>
    <row r="786" spans="1:7">
      <c r="A786" t="s">
        <v>9022</v>
      </c>
      <c r="B786" t="s">
        <v>9023</v>
      </c>
      <c r="C786">
        <v>5023471</v>
      </c>
      <c r="F786" t="s">
        <v>5</v>
      </c>
      <c r="G786" t="s">
        <v>885</v>
      </c>
    </row>
    <row r="787" spans="1:7">
      <c r="A787" t="s">
        <v>9022</v>
      </c>
      <c r="B787" t="s">
        <v>9023</v>
      </c>
      <c r="C787">
        <v>5023472</v>
      </c>
      <c r="F787" t="s">
        <v>5</v>
      </c>
      <c r="G787" t="s">
        <v>886</v>
      </c>
    </row>
    <row r="788" spans="1:7">
      <c r="A788" t="s">
        <v>9022</v>
      </c>
      <c r="B788" t="s">
        <v>9023</v>
      </c>
      <c r="C788">
        <v>5023473</v>
      </c>
      <c r="F788" t="s">
        <v>5</v>
      </c>
      <c r="G788" t="s">
        <v>887</v>
      </c>
    </row>
    <row r="789" spans="1:7">
      <c r="A789" t="s">
        <v>9022</v>
      </c>
      <c r="B789" t="s">
        <v>9023</v>
      </c>
      <c r="C789">
        <v>5023474</v>
      </c>
      <c r="F789" t="s">
        <v>5</v>
      </c>
      <c r="G789" t="s">
        <v>888</v>
      </c>
    </row>
    <row r="790" spans="1:7">
      <c r="A790" t="s">
        <v>9022</v>
      </c>
      <c r="B790" t="s">
        <v>9023</v>
      </c>
      <c r="C790">
        <v>5023475</v>
      </c>
      <c r="F790" t="s">
        <v>5</v>
      </c>
      <c r="G790" t="s">
        <v>889</v>
      </c>
    </row>
    <row r="791" spans="1:7">
      <c r="A791" t="s">
        <v>9022</v>
      </c>
      <c r="B791" t="s">
        <v>9023</v>
      </c>
      <c r="C791">
        <v>5023476</v>
      </c>
      <c r="F791" t="s">
        <v>5</v>
      </c>
      <c r="G791" t="s">
        <v>890</v>
      </c>
    </row>
    <row r="792" spans="1:7">
      <c r="A792" t="s">
        <v>9022</v>
      </c>
      <c r="B792" t="s">
        <v>9023</v>
      </c>
      <c r="C792">
        <v>5023477</v>
      </c>
      <c r="F792" t="s">
        <v>5</v>
      </c>
      <c r="G792" t="s">
        <v>891</v>
      </c>
    </row>
    <row r="793" spans="1:7">
      <c r="A793" t="s">
        <v>9022</v>
      </c>
      <c r="B793" t="s">
        <v>9023</v>
      </c>
      <c r="C793">
        <v>5023478</v>
      </c>
      <c r="F793" t="s">
        <v>5</v>
      </c>
      <c r="G793" t="s">
        <v>892</v>
      </c>
    </row>
    <row r="794" spans="1:7">
      <c r="A794" t="s">
        <v>9022</v>
      </c>
      <c r="B794" t="s">
        <v>9023</v>
      </c>
      <c r="C794">
        <v>5023479</v>
      </c>
      <c r="F794" t="s">
        <v>5</v>
      </c>
      <c r="G794" t="s">
        <v>893</v>
      </c>
    </row>
    <row r="795" spans="1:7">
      <c r="A795" t="s">
        <v>9022</v>
      </c>
      <c r="B795" t="s">
        <v>9023</v>
      </c>
      <c r="C795">
        <v>5023480</v>
      </c>
      <c r="F795" t="s">
        <v>5</v>
      </c>
      <c r="G795" t="s">
        <v>894</v>
      </c>
    </row>
    <row r="796" spans="1:7">
      <c r="A796" t="s">
        <v>9022</v>
      </c>
      <c r="B796" t="s">
        <v>9023</v>
      </c>
      <c r="C796">
        <v>5023482</v>
      </c>
      <c r="F796" t="s">
        <v>5</v>
      </c>
      <c r="G796" t="s">
        <v>895</v>
      </c>
    </row>
    <row r="797" spans="1:7">
      <c r="A797" t="s">
        <v>9022</v>
      </c>
      <c r="B797" t="s">
        <v>9023</v>
      </c>
      <c r="C797">
        <v>5023483</v>
      </c>
      <c r="F797" t="s">
        <v>5</v>
      </c>
      <c r="G797" t="s">
        <v>896</v>
      </c>
    </row>
    <row r="798" spans="1:7">
      <c r="A798" t="s">
        <v>9022</v>
      </c>
      <c r="B798" t="s">
        <v>9023</v>
      </c>
      <c r="C798">
        <v>5023484</v>
      </c>
      <c r="F798" t="s">
        <v>5</v>
      </c>
      <c r="G798" t="s">
        <v>897</v>
      </c>
    </row>
    <row r="799" spans="1:7">
      <c r="A799" t="s">
        <v>9022</v>
      </c>
      <c r="B799" t="s">
        <v>9023</v>
      </c>
      <c r="C799">
        <v>5023485</v>
      </c>
      <c r="F799" t="s">
        <v>5</v>
      </c>
      <c r="G799" t="s">
        <v>898</v>
      </c>
    </row>
    <row r="800" spans="1:7">
      <c r="A800" t="s">
        <v>9022</v>
      </c>
      <c r="B800" t="s">
        <v>9023</v>
      </c>
      <c r="C800">
        <v>5023486</v>
      </c>
      <c r="F800" t="s">
        <v>5</v>
      </c>
      <c r="G800" t="s">
        <v>899</v>
      </c>
    </row>
    <row r="801" spans="1:7">
      <c r="A801" t="s">
        <v>9022</v>
      </c>
      <c r="B801" t="s">
        <v>9023</v>
      </c>
      <c r="C801">
        <v>5023487</v>
      </c>
      <c r="F801" t="s">
        <v>5</v>
      </c>
      <c r="G801" t="s">
        <v>900</v>
      </c>
    </row>
    <row r="802" spans="1:7">
      <c r="A802" t="s">
        <v>9022</v>
      </c>
      <c r="B802" t="s">
        <v>9023</v>
      </c>
      <c r="C802">
        <v>5023488</v>
      </c>
      <c r="F802" t="s">
        <v>5</v>
      </c>
      <c r="G802" t="s">
        <v>901</v>
      </c>
    </row>
    <row r="803" spans="1:7">
      <c r="A803" t="s">
        <v>9022</v>
      </c>
      <c r="B803" t="s">
        <v>9023</v>
      </c>
      <c r="C803">
        <v>5023489</v>
      </c>
      <c r="F803" t="s">
        <v>5</v>
      </c>
      <c r="G803" t="s">
        <v>902</v>
      </c>
    </row>
    <row r="804" spans="1:7">
      <c r="A804" t="s">
        <v>9022</v>
      </c>
      <c r="B804" t="s">
        <v>9023</v>
      </c>
      <c r="C804">
        <v>5023490</v>
      </c>
      <c r="F804" t="s">
        <v>5</v>
      </c>
      <c r="G804" t="s">
        <v>903</v>
      </c>
    </row>
    <row r="805" spans="1:7">
      <c r="A805" t="s">
        <v>9022</v>
      </c>
      <c r="B805" t="s">
        <v>9023</v>
      </c>
      <c r="C805">
        <v>5023491</v>
      </c>
      <c r="F805" t="s">
        <v>5</v>
      </c>
      <c r="G805" t="s">
        <v>904</v>
      </c>
    </row>
    <row r="806" spans="1:7">
      <c r="A806" t="s">
        <v>9022</v>
      </c>
      <c r="B806" t="s">
        <v>9023</v>
      </c>
      <c r="C806">
        <v>5023492</v>
      </c>
      <c r="F806" t="s">
        <v>5</v>
      </c>
      <c r="G806" t="s">
        <v>905</v>
      </c>
    </row>
    <row r="807" spans="1:7">
      <c r="A807" t="s">
        <v>9022</v>
      </c>
      <c r="B807" t="s">
        <v>9023</v>
      </c>
      <c r="C807">
        <v>5023493</v>
      </c>
      <c r="F807" t="s">
        <v>5</v>
      </c>
      <c r="G807" t="s">
        <v>906</v>
      </c>
    </row>
    <row r="808" spans="1:7">
      <c r="A808" t="s">
        <v>9022</v>
      </c>
      <c r="B808" t="s">
        <v>9023</v>
      </c>
      <c r="C808">
        <v>5023494</v>
      </c>
      <c r="F808" t="s">
        <v>5</v>
      </c>
      <c r="G808" t="s">
        <v>907</v>
      </c>
    </row>
    <row r="809" spans="1:7">
      <c r="A809" t="s">
        <v>9022</v>
      </c>
      <c r="B809" t="s">
        <v>9023</v>
      </c>
      <c r="C809">
        <v>5023495</v>
      </c>
      <c r="F809" t="s">
        <v>5</v>
      </c>
      <c r="G809" t="s">
        <v>908</v>
      </c>
    </row>
    <row r="810" spans="1:7">
      <c r="A810" t="s">
        <v>9022</v>
      </c>
      <c r="B810" t="s">
        <v>9023</v>
      </c>
      <c r="C810">
        <v>5023497</v>
      </c>
      <c r="F810" t="s">
        <v>5</v>
      </c>
      <c r="G810" t="s">
        <v>909</v>
      </c>
    </row>
    <row r="811" spans="1:7">
      <c r="A811" t="s">
        <v>9022</v>
      </c>
      <c r="B811" t="s">
        <v>9023</v>
      </c>
      <c r="C811">
        <v>5023498</v>
      </c>
      <c r="F811" t="s">
        <v>5</v>
      </c>
      <c r="G811" t="s">
        <v>910</v>
      </c>
    </row>
    <row r="812" spans="1:7">
      <c r="A812" t="s">
        <v>9022</v>
      </c>
      <c r="B812" t="s">
        <v>9023</v>
      </c>
      <c r="C812">
        <v>5023499</v>
      </c>
      <c r="F812" t="s">
        <v>5</v>
      </c>
      <c r="G812" t="s">
        <v>911</v>
      </c>
    </row>
    <row r="813" spans="1:7">
      <c r="A813" t="s">
        <v>9022</v>
      </c>
      <c r="B813" t="s">
        <v>9023</v>
      </c>
      <c r="C813">
        <v>5023500</v>
      </c>
      <c r="F813" t="s">
        <v>5</v>
      </c>
      <c r="G813" t="s">
        <v>912</v>
      </c>
    </row>
    <row r="814" spans="1:7">
      <c r="A814" t="s">
        <v>9022</v>
      </c>
      <c r="B814" t="s">
        <v>9023</v>
      </c>
      <c r="C814">
        <v>5023501</v>
      </c>
      <c r="F814" t="s">
        <v>5</v>
      </c>
      <c r="G814" t="s">
        <v>913</v>
      </c>
    </row>
    <row r="815" spans="1:7">
      <c r="A815" t="s">
        <v>9022</v>
      </c>
      <c r="B815" t="s">
        <v>9023</v>
      </c>
      <c r="C815">
        <v>5023502</v>
      </c>
      <c r="F815" t="s">
        <v>5</v>
      </c>
      <c r="G815" t="s">
        <v>914</v>
      </c>
    </row>
    <row r="816" spans="1:7">
      <c r="A816" t="s">
        <v>9022</v>
      </c>
      <c r="B816" t="s">
        <v>9023</v>
      </c>
      <c r="C816">
        <v>5023503</v>
      </c>
      <c r="F816" t="s">
        <v>5</v>
      </c>
      <c r="G816" t="s">
        <v>915</v>
      </c>
    </row>
    <row r="817" spans="1:7">
      <c r="A817" t="s">
        <v>9022</v>
      </c>
      <c r="B817" t="s">
        <v>9023</v>
      </c>
      <c r="C817">
        <v>5023504</v>
      </c>
      <c r="F817" t="s">
        <v>5</v>
      </c>
      <c r="G817" t="s">
        <v>916</v>
      </c>
    </row>
    <row r="818" spans="1:7">
      <c r="A818" t="s">
        <v>9022</v>
      </c>
      <c r="B818" t="s">
        <v>9023</v>
      </c>
      <c r="C818">
        <v>5023505</v>
      </c>
      <c r="F818" t="s">
        <v>5</v>
      </c>
      <c r="G818" t="s">
        <v>917</v>
      </c>
    </row>
    <row r="819" spans="1:7">
      <c r="A819" t="s">
        <v>9022</v>
      </c>
      <c r="B819" t="s">
        <v>9023</v>
      </c>
      <c r="C819">
        <v>5023506</v>
      </c>
      <c r="F819" t="s">
        <v>5</v>
      </c>
      <c r="G819" t="s">
        <v>918</v>
      </c>
    </row>
    <row r="820" spans="1:7">
      <c r="A820" t="s">
        <v>9022</v>
      </c>
      <c r="B820" t="s">
        <v>9023</v>
      </c>
      <c r="C820">
        <v>5023507</v>
      </c>
      <c r="F820" t="s">
        <v>5</v>
      </c>
      <c r="G820" t="s">
        <v>919</v>
      </c>
    </row>
    <row r="821" spans="1:7">
      <c r="A821" t="s">
        <v>9022</v>
      </c>
      <c r="B821" t="s">
        <v>9023</v>
      </c>
      <c r="C821">
        <v>4698375</v>
      </c>
      <c r="D821" t="s">
        <v>9036</v>
      </c>
      <c r="F821" t="s">
        <v>5</v>
      </c>
      <c r="G821" t="s">
        <v>922</v>
      </c>
    </row>
    <row r="822" spans="1:7">
      <c r="A822" t="s">
        <v>9022</v>
      </c>
      <c r="B822" t="s">
        <v>9023</v>
      </c>
      <c r="C822">
        <v>4698402</v>
      </c>
      <c r="D822" t="s">
        <v>9035</v>
      </c>
      <c r="F822" t="s">
        <v>5</v>
      </c>
      <c r="G822" t="s">
        <v>924</v>
      </c>
    </row>
    <row r="823" spans="1:7">
      <c r="A823" t="s">
        <v>9022</v>
      </c>
      <c r="B823" t="s">
        <v>9023</v>
      </c>
      <c r="C823">
        <v>4698402</v>
      </c>
      <c r="D823" t="s">
        <v>9025</v>
      </c>
      <c r="F823" t="s">
        <v>5</v>
      </c>
      <c r="G823" t="s">
        <v>925</v>
      </c>
    </row>
    <row r="824" spans="1:7">
      <c r="A824" t="s">
        <v>9022</v>
      </c>
      <c r="B824" t="s">
        <v>9023</v>
      </c>
      <c r="C824">
        <v>4698402</v>
      </c>
      <c r="D824" t="s">
        <v>9036</v>
      </c>
      <c r="F824" t="s">
        <v>5</v>
      </c>
      <c r="G824" t="s">
        <v>926</v>
      </c>
    </row>
    <row r="825" spans="1:7">
      <c r="A825" t="s">
        <v>9022</v>
      </c>
      <c r="B825" t="s">
        <v>9023</v>
      </c>
      <c r="C825">
        <v>4698402</v>
      </c>
      <c r="D825" t="s">
        <v>9027</v>
      </c>
      <c r="F825" t="s">
        <v>5</v>
      </c>
      <c r="G825" t="s">
        <v>927</v>
      </c>
    </row>
    <row r="826" spans="1:7">
      <c r="A826" t="s">
        <v>9022</v>
      </c>
      <c r="B826" t="s">
        <v>9023</v>
      </c>
      <c r="C826">
        <v>4698366</v>
      </c>
      <c r="D826" t="s">
        <v>9035</v>
      </c>
      <c r="F826" t="s">
        <v>5</v>
      </c>
      <c r="G826" t="s">
        <v>928</v>
      </c>
    </row>
    <row r="827" spans="1:7">
      <c r="A827" t="s">
        <v>9022</v>
      </c>
      <c r="B827" t="s">
        <v>9023</v>
      </c>
      <c r="C827">
        <v>4698366</v>
      </c>
      <c r="D827" t="s">
        <v>9025</v>
      </c>
      <c r="F827" t="s">
        <v>5</v>
      </c>
      <c r="G827" t="s">
        <v>929</v>
      </c>
    </row>
    <row r="828" spans="1:7">
      <c r="A828" t="s">
        <v>9022</v>
      </c>
      <c r="B828" t="s">
        <v>9023</v>
      </c>
      <c r="C828">
        <v>4698366</v>
      </c>
      <c r="D828" t="s">
        <v>9036</v>
      </c>
      <c r="F828" t="s">
        <v>5</v>
      </c>
      <c r="G828" t="s">
        <v>930</v>
      </c>
    </row>
    <row r="829" spans="1:7">
      <c r="A829" t="s">
        <v>9022</v>
      </c>
      <c r="B829" t="s">
        <v>9023</v>
      </c>
      <c r="C829">
        <v>4698366</v>
      </c>
      <c r="D829" t="s">
        <v>9027</v>
      </c>
      <c r="F829" t="s">
        <v>5</v>
      </c>
      <c r="G829" t="s">
        <v>931</v>
      </c>
    </row>
    <row r="830" spans="1:7">
      <c r="A830" t="s">
        <v>9022</v>
      </c>
      <c r="B830" t="s">
        <v>9023</v>
      </c>
      <c r="C830">
        <v>201937795</v>
      </c>
      <c r="D830" t="s">
        <v>9036</v>
      </c>
      <c r="F830" t="s">
        <v>5</v>
      </c>
      <c r="G830" t="s">
        <v>8270</v>
      </c>
    </row>
    <row r="831" spans="1:7">
      <c r="A831" t="s">
        <v>9022</v>
      </c>
      <c r="B831" t="s">
        <v>9023</v>
      </c>
      <c r="C831">
        <v>4698399</v>
      </c>
      <c r="D831" t="s">
        <v>9036</v>
      </c>
      <c r="F831" t="s">
        <v>5</v>
      </c>
      <c r="G831" t="s">
        <v>934</v>
      </c>
    </row>
    <row r="832" spans="1:7">
      <c r="A832" t="s">
        <v>9022</v>
      </c>
      <c r="B832" t="s">
        <v>9023</v>
      </c>
      <c r="C832">
        <v>201937798</v>
      </c>
      <c r="D832" t="s">
        <v>9025</v>
      </c>
      <c r="F832" t="s">
        <v>5</v>
      </c>
      <c r="G832" t="s">
        <v>8273</v>
      </c>
    </row>
    <row r="833" spans="1:7">
      <c r="A833" t="s">
        <v>9022</v>
      </c>
      <c r="B833" t="s">
        <v>9023</v>
      </c>
      <c r="C833">
        <v>201937799</v>
      </c>
      <c r="D833" t="s">
        <v>9036</v>
      </c>
      <c r="F833" t="s">
        <v>5</v>
      </c>
      <c r="G833" t="s">
        <v>8274</v>
      </c>
    </row>
    <row r="834" spans="1:7">
      <c r="A834" t="s">
        <v>9022</v>
      </c>
      <c r="B834" t="s">
        <v>9023</v>
      </c>
      <c r="C834">
        <v>201937792</v>
      </c>
      <c r="D834" t="s">
        <v>9027</v>
      </c>
      <c r="F834" t="s">
        <v>5</v>
      </c>
      <c r="G834" t="s">
        <v>8275</v>
      </c>
    </row>
    <row r="835" spans="1:7">
      <c r="A835" t="s">
        <v>9022</v>
      </c>
      <c r="B835" t="s">
        <v>9023</v>
      </c>
      <c r="C835">
        <v>4698355</v>
      </c>
      <c r="D835" t="s">
        <v>9035</v>
      </c>
      <c r="F835" t="s">
        <v>5</v>
      </c>
      <c r="G835" t="s">
        <v>936</v>
      </c>
    </row>
    <row r="836" spans="1:7">
      <c r="A836" t="s">
        <v>9022</v>
      </c>
      <c r="B836" t="s">
        <v>9023</v>
      </c>
      <c r="C836">
        <v>4698355</v>
      </c>
      <c r="D836" t="s">
        <v>9025</v>
      </c>
      <c r="F836" t="s">
        <v>5</v>
      </c>
      <c r="G836" t="s">
        <v>937</v>
      </c>
    </row>
    <row r="837" spans="1:7">
      <c r="A837" t="s">
        <v>9022</v>
      </c>
      <c r="B837" t="s">
        <v>9023</v>
      </c>
      <c r="C837">
        <v>4698355</v>
      </c>
      <c r="D837" t="s">
        <v>9036</v>
      </c>
      <c r="F837" t="s">
        <v>5</v>
      </c>
      <c r="G837" t="s">
        <v>938</v>
      </c>
    </row>
    <row r="838" spans="1:7">
      <c r="A838" t="s">
        <v>9022</v>
      </c>
      <c r="B838" t="s">
        <v>9023</v>
      </c>
      <c r="C838">
        <v>4698355</v>
      </c>
      <c r="D838" t="s">
        <v>9027</v>
      </c>
      <c r="F838" t="s">
        <v>5</v>
      </c>
      <c r="G838" t="s">
        <v>939</v>
      </c>
    </row>
    <row r="839" spans="1:7">
      <c r="A839" t="s">
        <v>9022</v>
      </c>
      <c r="B839" t="s">
        <v>9023</v>
      </c>
      <c r="C839">
        <v>4698373</v>
      </c>
      <c r="D839" t="s">
        <v>9035</v>
      </c>
      <c r="F839" t="s">
        <v>5</v>
      </c>
      <c r="G839" t="s">
        <v>940</v>
      </c>
    </row>
    <row r="840" spans="1:7">
      <c r="A840" t="s">
        <v>9022</v>
      </c>
      <c r="B840" t="s">
        <v>9023</v>
      </c>
      <c r="C840">
        <v>4698373</v>
      </c>
      <c r="D840" t="s">
        <v>9036</v>
      </c>
      <c r="F840" t="s">
        <v>5</v>
      </c>
      <c r="G840" t="s">
        <v>942</v>
      </c>
    </row>
    <row r="841" spans="1:7">
      <c r="A841" t="s">
        <v>9022</v>
      </c>
      <c r="B841" t="s">
        <v>9023</v>
      </c>
      <c r="C841">
        <v>4698373</v>
      </c>
      <c r="D841" t="s">
        <v>9027</v>
      </c>
      <c r="F841" t="s">
        <v>5</v>
      </c>
      <c r="G841" t="s">
        <v>943</v>
      </c>
    </row>
    <row r="842" spans="1:7">
      <c r="A842" t="s">
        <v>9022</v>
      </c>
      <c r="B842" t="s">
        <v>9023</v>
      </c>
      <c r="C842">
        <v>202352677</v>
      </c>
      <c r="D842" t="s">
        <v>9025</v>
      </c>
      <c r="F842" t="s">
        <v>5</v>
      </c>
      <c r="G842" t="s">
        <v>945</v>
      </c>
    </row>
    <row r="843" spans="1:7">
      <c r="A843" t="s">
        <v>9022</v>
      </c>
      <c r="B843" t="s">
        <v>9023</v>
      </c>
      <c r="C843">
        <v>17154706</v>
      </c>
      <c r="D843" t="s">
        <v>9038</v>
      </c>
      <c r="F843" t="s">
        <v>5</v>
      </c>
      <c r="G843" t="s">
        <v>946</v>
      </c>
    </row>
    <row r="844" spans="1:7">
      <c r="A844" t="s">
        <v>9022</v>
      </c>
      <c r="B844" t="s">
        <v>9023</v>
      </c>
      <c r="C844">
        <v>202352678</v>
      </c>
      <c r="D844" t="s">
        <v>9027</v>
      </c>
      <c r="F844" t="s">
        <v>5</v>
      </c>
      <c r="G844" t="s">
        <v>947</v>
      </c>
    </row>
    <row r="845" spans="1:7">
      <c r="A845" t="s">
        <v>9022</v>
      </c>
      <c r="B845" t="s">
        <v>9023</v>
      </c>
      <c r="C845">
        <v>4698392</v>
      </c>
      <c r="D845" t="s">
        <v>9035</v>
      </c>
      <c r="F845" t="s">
        <v>5</v>
      </c>
      <c r="G845" t="s">
        <v>948</v>
      </c>
    </row>
    <row r="846" spans="1:7">
      <c r="A846" t="s">
        <v>9022</v>
      </c>
      <c r="B846" t="s">
        <v>9023</v>
      </c>
      <c r="C846">
        <v>4698392</v>
      </c>
      <c r="D846" t="s">
        <v>9025</v>
      </c>
      <c r="F846" t="s">
        <v>5</v>
      </c>
      <c r="G846" t="s">
        <v>949</v>
      </c>
    </row>
    <row r="847" spans="1:7">
      <c r="A847" t="s">
        <v>9022</v>
      </c>
      <c r="B847" t="s">
        <v>9023</v>
      </c>
      <c r="C847">
        <v>4698392</v>
      </c>
      <c r="D847" t="s">
        <v>9036</v>
      </c>
      <c r="F847" t="s">
        <v>5</v>
      </c>
      <c r="G847" t="s">
        <v>950</v>
      </c>
    </row>
    <row r="848" spans="1:7">
      <c r="A848" t="s">
        <v>9022</v>
      </c>
      <c r="B848" t="s">
        <v>9023</v>
      </c>
      <c r="C848">
        <v>4698392</v>
      </c>
      <c r="D848" t="s">
        <v>9027</v>
      </c>
      <c r="F848" t="s">
        <v>5</v>
      </c>
      <c r="G848" t="s">
        <v>4422</v>
      </c>
    </row>
    <row r="849" spans="1:7">
      <c r="A849" t="s">
        <v>9022</v>
      </c>
      <c r="B849" t="s">
        <v>9023</v>
      </c>
      <c r="C849">
        <v>201937786</v>
      </c>
      <c r="D849" t="s">
        <v>9037</v>
      </c>
      <c r="F849" t="s">
        <v>5</v>
      </c>
      <c r="G849" t="s">
        <v>8277</v>
      </c>
    </row>
    <row r="850" spans="1:7">
      <c r="A850" t="s">
        <v>9022</v>
      </c>
      <c r="B850" t="s">
        <v>9023</v>
      </c>
      <c r="C850">
        <v>201937788</v>
      </c>
      <c r="D850" t="s">
        <v>9039</v>
      </c>
      <c r="F850" t="s">
        <v>5</v>
      </c>
      <c r="G850" t="s">
        <v>8278</v>
      </c>
    </row>
    <row r="851" spans="1:7">
      <c r="A851" t="s">
        <v>9022</v>
      </c>
      <c r="B851" t="s">
        <v>9023</v>
      </c>
      <c r="C851">
        <v>201937789</v>
      </c>
      <c r="D851" t="s">
        <v>9038</v>
      </c>
      <c r="F851" t="s">
        <v>5</v>
      </c>
      <c r="G851" t="s">
        <v>8279</v>
      </c>
    </row>
    <row r="852" spans="1:7">
      <c r="A852" t="s">
        <v>9022</v>
      </c>
      <c r="B852" t="s">
        <v>9023</v>
      </c>
      <c r="C852">
        <v>201937790</v>
      </c>
      <c r="D852" t="s">
        <v>9040</v>
      </c>
      <c r="F852" t="s">
        <v>5</v>
      </c>
      <c r="G852" t="s">
        <v>8280</v>
      </c>
    </row>
    <row r="853" spans="1:7">
      <c r="A853" t="s">
        <v>9022</v>
      </c>
      <c r="B853" t="s">
        <v>9023</v>
      </c>
      <c r="C853">
        <v>4698376</v>
      </c>
      <c r="D853" t="s">
        <v>9036</v>
      </c>
      <c r="F853" t="s">
        <v>5</v>
      </c>
      <c r="G853" t="s">
        <v>953</v>
      </c>
    </row>
    <row r="854" spans="1:7">
      <c r="A854" t="s">
        <v>9022</v>
      </c>
      <c r="B854" t="s">
        <v>9023</v>
      </c>
      <c r="C854">
        <v>4698406</v>
      </c>
      <c r="D854" t="s">
        <v>9035</v>
      </c>
      <c r="F854" t="s">
        <v>5</v>
      </c>
      <c r="G854" t="s">
        <v>955</v>
      </c>
    </row>
    <row r="855" spans="1:7">
      <c r="A855" t="s">
        <v>9022</v>
      </c>
      <c r="B855" t="s">
        <v>9023</v>
      </c>
      <c r="C855">
        <v>4698406</v>
      </c>
      <c r="D855" t="s">
        <v>9025</v>
      </c>
      <c r="F855" t="s">
        <v>5</v>
      </c>
      <c r="G855" t="s">
        <v>956</v>
      </c>
    </row>
    <row r="856" spans="1:7">
      <c r="A856" t="s">
        <v>9022</v>
      </c>
      <c r="B856" t="s">
        <v>9023</v>
      </c>
      <c r="C856">
        <v>4698406</v>
      </c>
      <c r="D856" t="s">
        <v>9036</v>
      </c>
      <c r="F856" t="s">
        <v>5</v>
      </c>
      <c r="G856" t="s">
        <v>957</v>
      </c>
    </row>
    <row r="857" spans="1:7">
      <c r="A857" t="s">
        <v>9022</v>
      </c>
      <c r="B857" t="s">
        <v>9023</v>
      </c>
      <c r="C857">
        <v>4698406</v>
      </c>
      <c r="D857" t="s">
        <v>9027</v>
      </c>
      <c r="F857" t="s">
        <v>5</v>
      </c>
      <c r="G857" t="s">
        <v>958</v>
      </c>
    </row>
    <row r="858" spans="1:7">
      <c r="A858" t="s">
        <v>9022</v>
      </c>
      <c r="B858" t="s">
        <v>9023</v>
      </c>
      <c r="C858">
        <v>4698365</v>
      </c>
      <c r="D858" t="s">
        <v>9035</v>
      </c>
      <c r="F858" t="s">
        <v>5</v>
      </c>
      <c r="G858" t="s">
        <v>959</v>
      </c>
    </row>
    <row r="859" spans="1:7">
      <c r="A859" t="s">
        <v>9022</v>
      </c>
      <c r="B859" t="s">
        <v>9023</v>
      </c>
      <c r="C859">
        <v>4698365</v>
      </c>
      <c r="D859" t="s">
        <v>9025</v>
      </c>
      <c r="F859" t="s">
        <v>5</v>
      </c>
      <c r="G859" t="s">
        <v>960</v>
      </c>
    </row>
    <row r="860" spans="1:7">
      <c r="A860" t="s">
        <v>9022</v>
      </c>
      <c r="B860" t="s">
        <v>9023</v>
      </c>
      <c r="C860">
        <v>4698365</v>
      </c>
      <c r="D860" t="s">
        <v>9036</v>
      </c>
      <c r="F860" t="s">
        <v>5</v>
      </c>
      <c r="G860" t="s">
        <v>961</v>
      </c>
    </row>
    <row r="861" spans="1:7">
      <c r="A861" t="s">
        <v>9022</v>
      </c>
      <c r="B861" t="s">
        <v>9023</v>
      </c>
      <c r="C861">
        <v>4698365</v>
      </c>
      <c r="D861" t="s">
        <v>9027</v>
      </c>
      <c r="F861" t="s">
        <v>5</v>
      </c>
      <c r="G861" t="s">
        <v>962</v>
      </c>
    </row>
    <row r="862" spans="1:7">
      <c r="A862" t="s">
        <v>9022</v>
      </c>
      <c r="B862" t="s">
        <v>9023</v>
      </c>
      <c r="C862">
        <v>4698359</v>
      </c>
      <c r="D862" t="s">
        <v>9025</v>
      </c>
      <c r="F862" t="s">
        <v>5</v>
      </c>
      <c r="G862" t="s">
        <v>964</v>
      </c>
    </row>
    <row r="863" spans="1:7">
      <c r="A863" t="s">
        <v>9022</v>
      </c>
      <c r="B863" t="s">
        <v>9023</v>
      </c>
      <c r="C863">
        <v>4698359</v>
      </c>
      <c r="D863" t="s">
        <v>9036</v>
      </c>
      <c r="F863" t="s">
        <v>5</v>
      </c>
      <c r="G863" t="s">
        <v>965</v>
      </c>
    </row>
    <row r="864" spans="1:7">
      <c r="A864" t="s">
        <v>9022</v>
      </c>
      <c r="B864" t="s">
        <v>9023</v>
      </c>
      <c r="C864">
        <v>4698359</v>
      </c>
      <c r="D864" t="s">
        <v>9027</v>
      </c>
      <c r="F864" t="s">
        <v>5</v>
      </c>
      <c r="G864" t="s">
        <v>966</v>
      </c>
    </row>
    <row r="865" spans="1:7">
      <c r="A865" t="s">
        <v>9022</v>
      </c>
      <c r="B865" t="s">
        <v>9023</v>
      </c>
      <c r="C865">
        <v>201937801</v>
      </c>
      <c r="D865" t="s">
        <v>9038</v>
      </c>
      <c r="F865" t="s">
        <v>5</v>
      </c>
      <c r="G865" t="s">
        <v>8283</v>
      </c>
    </row>
    <row r="866" spans="1:7">
      <c r="A866" t="s">
        <v>9022</v>
      </c>
      <c r="B866" t="s">
        <v>9023</v>
      </c>
      <c r="C866">
        <v>4698384</v>
      </c>
      <c r="D866" t="s">
        <v>9035</v>
      </c>
      <c r="F866" t="s">
        <v>5</v>
      </c>
      <c r="G866" t="s">
        <v>967</v>
      </c>
    </row>
    <row r="867" spans="1:7">
      <c r="A867" t="s">
        <v>9022</v>
      </c>
      <c r="B867" t="s">
        <v>9023</v>
      </c>
      <c r="C867">
        <v>4698384</v>
      </c>
      <c r="D867" t="s">
        <v>9025</v>
      </c>
      <c r="F867" t="s">
        <v>5</v>
      </c>
      <c r="G867" t="s">
        <v>968</v>
      </c>
    </row>
    <row r="868" spans="1:7">
      <c r="A868" t="s">
        <v>9022</v>
      </c>
      <c r="B868" t="s">
        <v>9023</v>
      </c>
      <c r="C868">
        <v>4698384</v>
      </c>
      <c r="D868" t="s">
        <v>9036</v>
      </c>
      <c r="F868" t="s">
        <v>5</v>
      </c>
      <c r="G868" t="s">
        <v>969</v>
      </c>
    </row>
    <row r="869" spans="1:7">
      <c r="A869" t="s">
        <v>9022</v>
      </c>
      <c r="B869" t="s">
        <v>9023</v>
      </c>
      <c r="C869">
        <v>4698384</v>
      </c>
      <c r="D869" t="s">
        <v>9027</v>
      </c>
      <c r="F869" t="s">
        <v>5</v>
      </c>
      <c r="G869" t="s">
        <v>970</v>
      </c>
    </row>
    <row r="870" spans="1:7">
      <c r="A870" t="s">
        <v>9022</v>
      </c>
      <c r="B870" t="s">
        <v>9023</v>
      </c>
      <c r="C870">
        <v>4698360</v>
      </c>
      <c r="D870" t="s">
        <v>9035</v>
      </c>
      <c r="F870" t="s">
        <v>5</v>
      </c>
      <c r="G870" t="s">
        <v>971</v>
      </c>
    </row>
    <row r="871" spans="1:7">
      <c r="A871" t="s">
        <v>9022</v>
      </c>
      <c r="B871" t="s">
        <v>9023</v>
      </c>
      <c r="C871">
        <v>4698360</v>
      </c>
      <c r="D871" t="s">
        <v>9025</v>
      </c>
      <c r="F871" t="s">
        <v>5</v>
      </c>
      <c r="G871" t="s">
        <v>972</v>
      </c>
    </row>
    <row r="872" spans="1:7">
      <c r="A872" t="s">
        <v>9022</v>
      </c>
      <c r="B872" t="s">
        <v>9023</v>
      </c>
      <c r="C872">
        <v>4698360</v>
      </c>
      <c r="D872" t="s">
        <v>9036</v>
      </c>
      <c r="F872" t="s">
        <v>5</v>
      </c>
      <c r="G872" t="s">
        <v>973</v>
      </c>
    </row>
    <row r="873" spans="1:7">
      <c r="A873" t="s">
        <v>9022</v>
      </c>
      <c r="B873" t="s">
        <v>9023</v>
      </c>
      <c r="C873">
        <v>4698360</v>
      </c>
      <c r="D873" t="s">
        <v>9027</v>
      </c>
      <c r="F873" t="s">
        <v>5</v>
      </c>
      <c r="G873" t="s">
        <v>974</v>
      </c>
    </row>
    <row r="874" spans="1:7">
      <c r="A874" t="s">
        <v>9022</v>
      </c>
      <c r="B874" t="s">
        <v>9023</v>
      </c>
      <c r="C874">
        <v>4698404</v>
      </c>
      <c r="D874" t="s">
        <v>9036</v>
      </c>
      <c r="F874" t="s">
        <v>5</v>
      </c>
      <c r="G874" t="s">
        <v>977</v>
      </c>
    </row>
    <row r="875" spans="1:7">
      <c r="A875" t="s">
        <v>9022</v>
      </c>
      <c r="B875" t="s">
        <v>9023</v>
      </c>
      <c r="C875">
        <v>4698370</v>
      </c>
      <c r="D875" t="s">
        <v>9035</v>
      </c>
      <c r="F875" t="s">
        <v>5</v>
      </c>
      <c r="G875" t="s">
        <v>979</v>
      </c>
    </row>
    <row r="876" spans="1:7">
      <c r="A876" t="s">
        <v>9022</v>
      </c>
      <c r="B876" t="s">
        <v>9023</v>
      </c>
      <c r="C876">
        <v>4698370</v>
      </c>
      <c r="D876" t="s">
        <v>9025</v>
      </c>
      <c r="F876" t="s">
        <v>5</v>
      </c>
      <c r="G876" t="s">
        <v>980</v>
      </c>
    </row>
    <row r="877" spans="1:7">
      <c r="A877" t="s">
        <v>9022</v>
      </c>
      <c r="B877" t="s">
        <v>9023</v>
      </c>
      <c r="C877">
        <v>4698370</v>
      </c>
      <c r="D877" t="s">
        <v>9036</v>
      </c>
      <c r="F877" t="s">
        <v>5</v>
      </c>
      <c r="G877" t="s">
        <v>981</v>
      </c>
    </row>
    <row r="878" spans="1:7">
      <c r="A878" t="s">
        <v>9022</v>
      </c>
      <c r="B878" t="s">
        <v>9023</v>
      </c>
      <c r="C878">
        <v>4698370</v>
      </c>
      <c r="D878" t="s">
        <v>9027</v>
      </c>
      <c r="F878" t="s">
        <v>5</v>
      </c>
      <c r="G878" t="s">
        <v>982</v>
      </c>
    </row>
    <row r="879" spans="1:7">
      <c r="A879" t="s">
        <v>9022</v>
      </c>
      <c r="B879" t="s">
        <v>9023</v>
      </c>
      <c r="C879">
        <v>201937765</v>
      </c>
      <c r="D879" t="s">
        <v>9038</v>
      </c>
      <c r="F879" t="s">
        <v>5</v>
      </c>
      <c r="G879" t="s">
        <v>8287</v>
      </c>
    </row>
    <row r="880" spans="1:7">
      <c r="A880" t="s">
        <v>9022</v>
      </c>
      <c r="B880" t="s">
        <v>9023</v>
      </c>
      <c r="C880">
        <v>4698379</v>
      </c>
      <c r="D880" t="s">
        <v>9035</v>
      </c>
      <c r="F880" t="s">
        <v>5</v>
      </c>
      <c r="G880" t="s">
        <v>983</v>
      </c>
    </row>
    <row r="881" spans="1:7">
      <c r="A881" t="s">
        <v>9022</v>
      </c>
      <c r="B881" t="s">
        <v>9023</v>
      </c>
      <c r="C881">
        <v>4698379</v>
      </c>
      <c r="D881" t="s">
        <v>9025</v>
      </c>
      <c r="F881" t="s">
        <v>5</v>
      </c>
      <c r="G881" t="s">
        <v>984</v>
      </c>
    </row>
    <row r="882" spans="1:7">
      <c r="A882" t="s">
        <v>9022</v>
      </c>
      <c r="B882" t="s">
        <v>9023</v>
      </c>
      <c r="C882">
        <v>4698379</v>
      </c>
      <c r="D882" t="s">
        <v>9036</v>
      </c>
      <c r="F882" t="s">
        <v>5</v>
      </c>
      <c r="G882" t="s">
        <v>985</v>
      </c>
    </row>
    <row r="883" spans="1:7">
      <c r="A883" t="s">
        <v>9022</v>
      </c>
      <c r="B883" t="s">
        <v>9023</v>
      </c>
      <c r="C883">
        <v>4698379</v>
      </c>
      <c r="D883" t="s">
        <v>9027</v>
      </c>
      <c r="F883" t="s">
        <v>5</v>
      </c>
      <c r="G883" t="s">
        <v>986</v>
      </c>
    </row>
    <row r="884" spans="1:7">
      <c r="A884" t="s">
        <v>9022</v>
      </c>
      <c r="B884" t="s">
        <v>9023</v>
      </c>
      <c r="C884">
        <v>4698368</v>
      </c>
      <c r="D884" t="s">
        <v>9035</v>
      </c>
      <c r="F884" t="s">
        <v>5</v>
      </c>
      <c r="G884" t="s">
        <v>987</v>
      </c>
    </row>
    <row r="885" spans="1:7">
      <c r="A885" t="s">
        <v>9022</v>
      </c>
      <c r="B885" t="s">
        <v>9023</v>
      </c>
      <c r="C885">
        <v>4698368</v>
      </c>
      <c r="D885" t="s">
        <v>9025</v>
      </c>
      <c r="F885" t="s">
        <v>5</v>
      </c>
      <c r="G885" t="s">
        <v>988</v>
      </c>
    </row>
    <row r="886" spans="1:7">
      <c r="A886" t="s">
        <v>9022</v>
      </c>
      <c r="B886" t="s">
        <v>9023</v>
      </c>
      <c r="C886">
        <v>4698368</v>
      </c>
      <c r="D886" t="s">
        <v>9036</v>
      </c>
      <c r="F886" t="s">
        <v>5</v>
      </c>
      <c r="G886" t="s">
        <v>989</v>
      </c>
    </row>
    <row r="887" spans="1:7">
      <c r="A887" t="s">
        <v>9022</v>
      </c>
      <c r="B887" t="s">
        <v>9023</v>
      </c>
      <c r="C887">
        <v>4698368</v>
      </c>
      <c r="D887" t="s">
        <v>9027</v>
      </c>
      <c r="F887" t="s">
        <v>5</v>
      </c>
      <c r="G887" t="s">
        <v>990</v>
      </c>
    </row>
    <row r="888" spans="1:7">
      <c r="A888" t="s">
        <v>9022</v>
      </c>
      <c r="B888" t="s">
        <v>9023</v>
      </c>
      <c r="C888">
        <v>4698403</v>
      </c>
      <c r="D888" t="s">
        <v>9035</v>
      </c>
      <c r="F888" t="s">
        <v>5</v>
      </c>
      <c r="G888" t="s">
        <v>991</v>
      </c>
    </row>
    <row r="889" spans="1:7">
      <c r="A889" t="s">
        <v>9022</v>
      </c>
      <c r="B889" t="s">
        <v>9023</v>
      </c>
      <c r="C889">
        <v>4698403</v>
      </c>
      <c r="D889" t="s">
        <v>9025</v>
      </c>
      <c r="F889" t="s">
        <v>5</v>
      </c>
      <c r="G889" t="s">
        <v>992</v>
      </c>
    </row>
    <row r="890" spans="1:7">
      <c r="A890" t="s">
        <v>9022</v>
      </c>
      <c r="B890" t="s">
        <v>9023</v>
      </c>
      <c r="C890">
        <v>4698403</v>
      </c>
      <c r="D890" t="s">
        <v>9036</v>
      </c>
      <c r="F890" t="s">
        <v>5</v>
      </c>
      <c r="G890" t="s">
        <v>993</v>
      </c>
    </row>
    <row r="891" spans="1:7">
      <c r="A891" t="s">
        <v>9022</v>
      </c>
      <c r="B891" t="s">
        <v>9023</v>
      </c>
      <c r="C891">
        <v>4698403</v>
      </c>
      <c r="D891" t="s">
        <v>9027</v>
      </c>
      <c r="F891" t="s">
        <v>5</v>
      </c>
      <c r="G891" t="s">
        <v>994</v>
      </c>
    </row>
    <row r="892" spans="1:7">
      <c r="A892" t="s">
        <v>9022</v>
      </c>
      <c r="B892" t="s">
        <v>9023</v>
      </c>
      <c r="C892">
        <v>201937769</v>
      </c>
      <c r="D892" t="s">
        <v>9039</v>
      </c>
      <c r="F892" t="s">
        <v>5</v>
      </c>
      <c r="G892" t="s">
        <v>8290</v>
      </c>
    </row>
    <row r="893" spans="1:7">
      <c r="A893" t="s">
        <v>9022</v>
      </c>
      <c r="B893" t="s">
        <v>9023</v>
      </c>
      <c r="C893">
        <v>201937770</v>
      </c>
      <c r="D893" t="s">
        <v>9038</v>
      </c>
      <c r="F893" t="s">
        <v>5</v>
      </c>
      <c r="G893" t="s">
        <v>8291</v>
      </c>
    </row>
    <row r="894" spans="1:7">
      <c r="A894" t="s">
        <v>9022</v>
      </c>
      <c r="B894" t="s">
        <v>9023</v>
      </c>
      <c r="C894">
        <v>201937773</v>
      </c>
      <c r="D894" t="s">
        <v>9040</v>
      </c>
      <c r="F894" t="s">
        <v>5</v>
      </c>
      <c r="G894" t="s">
        <v>8292</v>
      </c>
    </row>
    <row r="895" spans="1:7">
      <c r="A895" t="s">
        <v>9022</v>
      </c>
      <c r="B895" t="s">
        <v>9023</v>
      </c>
      <c r="C895">
        <v>4698377</v>
      </c>
      <c r="D895" t="s">
        <v>9035</v>
      </c>
      <c r="F895" t="s">
        <v>5</v>
      </c>
      <c r="G895" t="s">
        <v>995</v>
      </c>
    </row>
    <row r="896" spans="1:7">
      <c r="A896" t="s">
        <v>9022</v>
      </c>
      <c r="B896" t="s">
        <v>9023</v>
      </c>
      <c r="C896">
        <v>4698377</v>
      </c>
      <c r="D896" t="s">
        <v>9025</v>
      </c>
      <c r="F896" t="s">
        <v>5</v>
      </c>
      <c r="G896" t="s">
        <v>996</v>
      </c>
    </row>
    <row r="897" spans="1:7">
      <c r="A897" t="s">
        <v>9022</v>
      </c>
      <c r="B897" t="s">
        <v>9023</v>
      </c>
      <c r="C897">
        <v>4698377</v>
      </c>
      <c r="D897" t="s">
        <v>9036</v>
      </c>
      <c r="F897" t="s">
        <v>5</v>
      </c>
      <c r="G897" t="s">
        <v>997</v>
      </c>
    </row>
    <row r="898" spans="1:7">
      <c r="A898" t="s">
        <v>9022</v>
      </c>
      <c r="B898" t="s">
        <v>9023</v>
      </c>
      <c r="C898">
        <v>4698377</v>
      </c>
      <c r="D898" t="s">
        <v>9027</v>
      </c>
      <c r="F898" t="s">
        <v>5</v>
      </c>
      <c r="G898" t="s">
        <v>998</v>
      </c>
    </row>
    <row r="899" spans="1:7">
      <c r="A899" t="s">
        <v>9022</v>
      </c>
      <c r="B899" t="s">
        <v>9023</v>
      </c>
      <c r="C899">
        <v>4698381</v>
      </c>
      <c r="D899" t="s">
        <v>9035</v>
      </c>
      <c r="F899" t="s">
        <v>5</v>
      </c>
      <c r="G899" t="s">
        <v>999</v>
      </c>
    </row>
    <row r="900" spans="1:7">
      <c r="A900" t="s">
        <v>9022</v>
      </c>
      <c r="B900" t="s">
        <v>9023</v>
      </c>
      <c r="C900">
        <v>4698381</v>
      </c>
      <c r="D900" t="s">
        <v>9025</v>
      </c>
      <c r="F900" t="s">
        <v>5</v>
      </c>
      <c r="G900" t="s">
        <v>1000</v>
      </c>
    </row>
    <row r="901" spans="1:7">
      <c r="A901" t="s">
        <v>9022</v>
      </c>
      <c r="B901" t="s">
        <v>9023</v>
      </c>
      <c r="C901">
        <v>4698381</v>
      </c>
      <c r="D901" t="s">
        <v>9036</v>
      </c>
      <c r="F901" t="s">
        <v>5</v>
      </c>
      <c r="G901" t="s">
        <v>1001</v>
      </c>
    </row>
    <row r="902" spans="1:7">
      <c r="A902" t="s">
        <v>9022</v>
      </c>
      <c r="B902" t="s">
        <v>9023</v>
      </c>
      <c r="C902">
        <v>4698381</v>
      </c>
      <c r="D902" t="s">
        <v>9027</v>
      </c>
      <c r="F902" t="s">
        <v>5</v>
      </c>
      <c r="G902" t="s">
        <v>1002</v>
      </c>
    </row>
    <row r="903" spans="1:7">
      <c r="A903" t="s">
        <v>9022</v>
      </c>
      <c r="B903" t="s">
        <v>9023</v>
      </c>
      <c r="C903">
        <v>4698357</v>
      </c>
      <c r="D903" t="s">
        <v>9036</v>
      </c>
      <c r="F903" t="s">
        <v>5</v>
      </c>
      <c r="G903" t="s">
        <v>1005</v>
      </c>
    </row>
    <row r="904" spans="1:7">
      <c r="A904" t="s">
        <v>9022</v>
      </c>
      <c r="B904" t="s">
        <v>9023</v>
      </c>
      <c r="C904">
        <v>201937775</v>
      </c>
      <c r="D904" t="s">
        <v>9037</v>
      </c>
      <c r="F904" t="s">
        <v>5</v>
      </c>
      <c r="G904" t="s">
        <v>8293</v>
      </c>
    </row>
    <row r="905" spans="1:7">
      <c r="A905" t="s">
        <v>9022</v>
      </c>
      <c r="B905" t="s">
        <v>9023</v>
      </c>
      <c r="C905">
        <v>201937777</v>
      </c>
      <c r="D905" t="s">
        <v>9039</v>
      </c>
      <c r="F905" t="s">
        <v>5</v>
      </c>
      <c r="G905" t="s">
        <v>8294</v>
      </c>
    </row>
    <row r="906" spans="1:7">
      <c r="A906" t="s">
        <v>9022</v>
      </c>
      <c r="B906" t="s">
        <v>9023</v>
      </c>
      <c r="C906">
        <v>201937779</v>
      </c>
      <c r="D906" t="s">
        <v>9038</v>
      </c>
      <c r="F906" t="s">
        <v>5</v>
      </c>
      <c r="G906" t="s">
        <v>8295</v>
      </c>
    </row>
    <row r="907" spans="1:7">
      <c r="A907" t="s">
        <v>9022</v>
      </c>
      <c r="B907" t="s">
        <v>9023</v>
      </c>
      <c r="C907">
        <v>201937782</v>
      </c>
      <c r="D907" t="s">
        <v>9040</v>
      </c>
      <c r="F907" t="s">
        <v>5</v>
      </c>
      <c r="G907" t="s">
        <v>8296</v>
      </c>
    </row>
    <row r="908" spans="1:7">
      <c r="A908" t="s">
        <v>9022</v>
      </c>
      <c r="B908" t="s">
        <v>9023</v>
      </c>
      <c r="C908">
        <v>4698383</v>
      </c>
      <c r="D908" t="s">
        <v>9035</v>
      </c>
      <c r="F908" t="s">
        <v>5</v>
      </c>
      <c r="G908" t="s">
        <v>1007</v>
      </c>
    </row>
    <row r="909" spans="1:7">
      <c r="A909" t="s">
        <v>9022</v>
      </c>
      <c r="B909" t="s">
        <v>9023</v>
      </c>
      <c r="C909">
        <v>4698383</v>
      </c>
      <c r="D909" t="s">
        <v>9025</v>
      </c>
      <c r="F909" t="s">
        <v>5</v>
      </c>
      <c r="G909" t="s">
        <v>1008</v>
      </c>
    </row>
    <row r="910" spans="1:7">
      <c r="A910" t="s">
        <v>9022</v>
      </c>
      <c r="B910" t="s">
        <v>9023</v>
      </c>
      <c r="C910">
        <v>4698383</v>
      </c>
      <c r="D910" t="s">
        <v>9036</v>
      </c>
      <c r="F910" t="s">
        <v>5</v>
      </c>
      <c r="G910" t="s">
        <v>1009</v>
      </c>
    </row>
    <row r="911" spans="1:7">
      <c r="A911" t="s">
        <v>9022</v>
      </c>
      <c r="B911" t="s">
        <v>9023</v>
      </c>
      <c r="C911">
        <v>4698383</v>
      </c>
      <c r="D911" t="s">
        <v>9027</v>
      </c>
      <c r="F911" t="s">
        <v>5</v>
      </c>
      <c r="G911" t="s">
        <v>1010</v>
      </c>
    </row>
    <row r="912" spans="1:7">
      <c r="A912" t="s">
        <v>9022</v>
      </c>
      <c r="B912" t="s">
        <v>9023</v>
      </c>
      <c r="C912">
        <v>4698398</v>
      </c>
      <c r="D912" t="s">
        <v>9036</v>
      </c>
      <c r="F912" t="s">
        <v>5</v>
      </c>
      <c r="G912" t="s">
        <v>1013</v>
      </c>
    </row>
    <row r="913" spans="1:7">
      <c r="A913" t="s">
        <v>9022</v>
      </c>
      <c r="B913" t="s">
        <v>9023</v>
      </c>
      <c r="C913">
        <v>201937766</v>
      </c>
      <c r="D913" t="s">
        <v>9037</v>
      </c>
      <c r="F913" t="s">
        <v>5</v>
      </c>
      <c r="G913" t="s">
        <v>8297</v>
      </c>
    </row>
    <row r="914" spans="1:7">
      <c r="A914" t="s">
        <v>9022</v>
      </c>
      <c r="B914" t="s">
        <v>9023</v>
      </c>
      <c r="C914">
        <v>201937772</v>
      </c>
      <c r="D914" t="s">
        <v>9038</v>
      </c>
      <c r="F914" t="s">
        <v>5</v>
      </c>
      <c r="G914" t="s">
        <v>8299</v>
      </c>
    </row>
    <row r="915" spans="1:7">
      <c r="A915" t="s">
        <v>9022</v>
      </c>
      <c r="B915" t="s">
        <v>9023</v>
      </c>
      <c r="C915">
        <v>201937774</v>
      </c>
      <c r="D915" t="s">
        <v>9040</v>
      </c>
      <c r="F915" t="s">
        <v>5</v>
      </c>
      <c r="G915" t="s">
        <v>8300</v>
      </c>
    </row>
    <row r="916" spans="1:7">
      <c r="A916" t="s">
        <v>9022</v>
      </c>
      <c r="B916" t="s">
        <v>9023</v>
      </c>
      <c r="C916">
        <v>201937778</v>
      </c>
      <c r="D916" t="s">
        <v>9039</v>
      </c>
      <c r="F916" t="s">
        <v>5</v>
      </c>
      <c r="G916" t="s">
        <v>8302</v>
      </c>
    </row>
    <row r="917" spans="1:7">
      <c r="A917" t="s">
        <v>9022</v>
      </c>
      <c r="B917" t="s">
        <v>9023</v>
      </c>
      <c r="C917">
        <v>201937780</v>
      </c>
      <c r="D917" t="s">
        <v>9038</v>
      </c>
      <c r="F917" t="s">
        <v>5</v>
      </c>
      <c r="G917" t="s">
        <v>8303</v>
      </c>
    </row>
    <row r="918" spans="1:7">
      <c r="A918" t="s">
        <v>9022</v>
      </c>
      <c r="B918" t="s">
        <v>9023</v>
      </c>
      <c r="C918">
        <v>201937781</v>
      </c>
      <c r="D918" t="s">
        <v>9040</v>
      </c>
      <c r="F918" t="s">
        <v>5</v>
      </c>
      <c r="G918" t="s">
        <v>8304</v>
      </c>
    </row>
    <row r="919" spans="1:7">
      <c r="A919" t="s">
        <v>9022</v>
      </c>
      <c r="B919" t="s">
        <v>9023</v>
      </c>
      <c r="C919">
        <v>4698385</v>
      </c>
      <c r="D919" t="s">
        <v>9035</v>
      </c>
      <c r="F919" t="s">
        <v>5</v>
      </c>
      <c r="G919" t="s">
        <v>1015</v>
      </c>
    </row>
    <row r="920" spans="1:7">
      <c r="A920" t="s">
        <v>9022</v>
      </c>
      <c r="B920" t="s">
        <v>9023</v>
      </c>
      <c r="C920">
        <v>4698385</v>
      </c>
      <c r="D920" t="s">
        <v>9036</v>
      </c>
      <c r="F920" t="s">
        <v>5</v>
      </c>
      <c r="G920" t="s">
        <v>1016</v>
      </c>
    </row>
    <row r="921" spans="1:7">
      <c r="A921" t="s">
        <v>9022</v>
      </c>
      <c r="B921" t="s">
        <v>9023</v>
      </c>
      <c r="C921">
        <v>201937785</v>
      </c>
      <c r="D921" t="s">
        <v>9038</v>
      </c>
      <c r="F921" t="s">
        <v>5</v>
      </c>
      <c r="G921" t="s">
        <v>8307</v>
      </c>
    </row>
    <row r="922" spans="1:7">
      <c r="A922" t="s">
        <v>9022</v>
      </c>
      <c r="B922" t="s">
        <v>9023</v>
      </c>
      <c r="C922">
        <v>4698367</v>
      </c>
      <c r="D922" t="s">
        <v>9025</v>
      </c>
      <c r="F922" t="s">
        <v>5</v>
      </c>
      <c r="G922" t="s">
        <v>1018</v>
      </c>
    </row>
    <row r="923" spans="1:7">
      <c r="A923" t="s">
        <v>9022</v>
      </c>
      <c r="B923" t="s">
        <v>9023</v>
      </c>
      <c r="C923">
        <v>4698367</v>
      </c>
      <c r="D923" t="s">
        <v>9036</v>
      </c>
      <c r="F923" t="s">
        <v>5</v>
      </c>
      <c r="G923" t="s">
        <v>1019</v>
      </c>
    </row>
    <row r="924" spans="1:7">
      <c r="A924" t="s">
        <v>9022</v>
      </c>
      <c r="B924" t="s">
        <v>9023</v>
      </c>
      <c r="C924">
        <v>4698367</v>
      </c>
      <c r="D924" t="s">
        <v>9027</v>
      </c>
      <c r="F924" t="s">
        <v>5</v>
      </c>
      <c r="G924" t="s">
        <v>1020</v>
      </c>
    </row>
    <row r="925" spans="1:7">
      <c r="A925" t="s">
        <v>9022</v>
      </c>
      <c r="B925" t="s">
        <v>9023</v>
      </c>
      <c r="C925">
        <v>4698374</v>
      </c>
      <c r="D925" t="s">
        <v>9035</v>
      </c>
      <c r="F925" t="s">
        <v>5</v>
      </c>
      <c r="G925" t="s">
        <v>1021</v>
      </c>
    </row>
    <row r="926" spans="1:7">
      <c r="A926" t="s">
        <v>9022</v>
      </c>
      <c r="B926" t="s">
        <v>9023</v>
      </c>
      <c r="C926">
        <v>4698374</v>
      </c>
      <c r="D926" t="s">
        <v>9036</v>
      </c>
      <c r="F926" t="s">
        <v>5</v>
      </c>
      <c r="G926" t="s">
        <v>1023</v>
      </c>
    </row>
    <row r="927" spans="1:7">
      <c r="A927" t="s">
        <v>9022</v>
      </c>
      <c r="B927" t="s">
        <v>9023</v>
      </c>
      <c r="C927">
        <v>4698374</v>
      </c>
      <c r="D927" t="s">
        <v>9027</v>
      </c>
      <c r="F927" t="s">
        <v>5</v>
      </c>
      <c r="G927" t="s">
        <v>1024</v>
      </c>
    </row>
    <row r="928" spans="1:7">
      <c r="A928" t="s">
        <v>9022</v>
      </c>
      <c r="B928" t="s">
        <v>9023</v>
      </c>
      <c r="C928">
        <v>4698394</v>
      </c>
      <c r="D928" t="s">
        <v>9035</v>
      </c>
      <c r="F928" t="s">
        <v>5</v>
      </c>
      <c r="G928" t="s">
        <v>1025</v>
      </c>
    </row>
    <row r="929" spans="1:7">
      <c r="A929" t="s">
        <v>9022</v>
      </c>
      <c r="B929" t="s">
        <v>9023</v>
      </c>
      <c r="C929">
        <v>4698394</v>
      </c>
      <c r="D929" t="s">
        <v>9025</v>
      </c>
      <c r="F929" t="s">
        <v>5</v>
      </c>
      <c r="G929" t="s">
        <v>1026</v>
      </c>
    </row>
    <row r="930" spans="1:7">
      <c r="A930" t="s">
        <v>9022</v>
      </c>
      <c r="B930" t="s">
        <v>9023</v>
      </c>
      <c r="C930">
        <v>4698394</v>
      </c>
      <c r="D930" t="s">
        <v>9036</v>
      </c>
      <c r="F930" t="s">
        <v>5</v>
      </c>
      <c r="G930" t="s">
        <v>1027</v>
      </c>
    </row>
    <row r="931" spans="1:7">
      <c r="A931" t="s">
        <v>9022</v>
      </c>
      <c r="B931" t="s">
        <v>9023</v>
      </c>
      <c r="C931">
        <v>4698394</v>
      </c>
      <c r="D931" t="s">
        <v>9027</v>
      </c>
      <c r="F931" t="s">
        <v>5</v>
      </c>
      <c r="G931" t="s">
        <v>4423</v>
      </c>
    </row>
    <row r="932" spans="1:7">
      <c r="A932" t="s">
        <v>9022</v>
      </c>
      <c r="B932" t="s">
        <v>9023</v>
      </c>
      <c r="C932">
        <v>4698391</v>
      </c>
      <c r="D932" t="s">
        <v>9035</v>
      </c>
      <c r="F932" t="s">
        <v>5</v>
      </c>
      <c r="G932" t="s">
        <v>1028</v>
      </c>
    </row>
    <row r="933" spans="1:7">
      <c r="A933" t="s">
        <v>9022</v>
      </c>
      <c r="B933" t="s">
        <v>9023</v>
      </c>
      <c r="C933">
        <v>4698391</v>
      </c>
      <c r="D933" t="s">
        <v>9025</v>
      </c>
      <c r="F933" t="s">
        <v>5</v>
      </c>
      <c r="G933" t="s">
        <v>1029</v>
      </c>
    </row>
    <row r="934" spans="1:7">
      <c r="A934" t="s">
        <v>9022</v>
      </c>
      <c r="B934" t="s">
        <v>9023</v>
      </c>
      <c r="C934">
        <v>4698391</v>
      </c>
      <c r="D934" t="s">
        <v>9036</v>
      </c>
      <c r="F934" t="s">
        <v>5</v>
      </c>
      <c r="G934" t="s">
        <v>1030</v>
      </c>
    </row>
    <row r="935" spans="1:7">
      <c r="A935" t="s">
        <v>9022</v>
      </c>
      <c r="B935" t="s">
        <v>9023</v>
      </c>
      <c r="C935">
        <v>4698391</v>
      </c>
      <c r="D935" t="s">
        <v>9027</v>
      </c>
      <c r="F935" t="s">
        <v>5</v>
      </c>
      <c r="G935" t="s">
        <v>1031</v>
      </c>
    </row>
    <row r="936" spans="1:7">
      <c r="A936" t="s">
        <v>9022</v>
      </c>
      <c r="B936" t="s">
        <v>9023</v>
      </c>
      <c r="C936">
        <v>4698388</v>
      </c>
      <c r="D936" t="s">
        <v>9035</v>
      </c>
      <c r="F936" t="s">
        <v>5</v>
      </c>
      <c r="G936" t="s">
        <v>1032</v>
      </c>
    </row>
    <row r="937" spans="1:7">
      <c r="A937" t="s">
        <v>9022</v>
      </c>
      <c r="B937" t="s">
        <v>9023</v>
      </c>
      <c r="C937">
        <v>4698388</v>
      </c>
      <c r="D937" t="s">
        <v>9025</v>
      </c>
      <c r="F937" t="s">
        <v>5</v>
      </c>
      <c r="G937" t="s">
        <v>1033</v>
      </c>
    </row>
    <row r="938" spans="1:7">
      <c r="A938" t="s">
        <v>9022</v>
      </c>
      <c r="B938" t="s">
        <v>9023</v>
      </c>
      <c r="C938">
        <v>4698388</v>
      </c>
      <c r="D938" t="s">
        <v>9036</v>
      </c>
      <c r="F938" t="s">
        <v>5</v>
      </c>
      <c r="G938" t="s">
        <v>1034</v>
      </c>
    </row>
    <row r="939" spans="1:7">
      <c r="A939" t="s">
        <v>9022</v>
      </c>
      <c r="B939" t="s">
        <v>9023</v>
      </c>
      <c r="C939">
        <v>4698388</v>
      </c>
      <c r="D939" t="s">
        <v>9027</v>
      </c>
      <c r="F939" t="s">
        <v>5</v>
      </c>
      <c r="G939" t="s">
        <v>1035</v>
      </c>
    </row>
    <row r="940" spans="1:7">
      <c r="A940" t="s">
        <v>9022</v>
      </c>
      <c r="B940" t="s">
        <v>9023</v>
      </c>
      <c r="C940">
        <v>4698356</v>
      </c>
      <c r="D940" t="s">
        <v>9035</v>
      </c>
      <c r="F940" t="s">
        <v>5</v>
      </c>
      <c r="G940" t="s">
        <v>1036</v>
      </c>
    </row>
    <row r="941" spans="1:7">
      <c r="A941" t="s">
        <v>9022</v>
      </c>
      <c r="B941" t="s">
        <v>9023</v>
      </c>
      <c r="C941">
        <v>4698356</v>
      </c>
      <c r="D941" t="s">
        <v>9025</v>
      </c>
      <c r="F941" t="s">
        <v>5</v>
      </c>
      <c r="G941" t="s">
        <v>1037</v>
      </c>
    </row>
    <row r="942" spans="1:7">
      <c r="A942" t="s">
        <v>9022</v>
      </c>
      <c r="B942" t="s">
        <v>9023</v>
      </c>
      <c r="C942">
        <v>4698356</v>
      </c>
      <c r="D942" t="s">
        <v>9036</v>
      </c>
      <c r="F942" t="s">
        <v>5</v>
      </c>
      <c r="G942" t="s">
        <v>1038</v>
      </c>
    </row>
    <row r="943" spans="1:7">
      <c r="A943" t="s">
        <v>9022</v>
      </c>
      <c r="B943" t="s">
        <v>9023</v>
      </c>
      <c r="C943">
        <v>4698356</v>
      </c>
      <c r="D943" t="s">
        <v>9027</v>
      </c>
      <c r="F943" t="s">
        <v>5</v>
      </c>
      <c r="G943" t="s">
        <v>1039</v>
      </c>
    </row>
    <row r="944" spans="1:7">
      <c r="A944" t="s">
        <v>9022</v>
      </c>
      <c r="B944" t="s">
        <v>9023</v>
      </c>
      <c r="C944">
        <v>4698405</v>
      </c>
      <c r="D944" t="s">
        <v>9035</v>
      </c>
      <c r="F944" t="s">
        <v>5</v>
      </c>
      <c r="G944" t="s">
        <v>1040</v>
      </c>
    </row>
    <row r="945" spans="1:7">
      <c r="A945" t="s">
        <v>9022</v>
      </c>
      <c r="B945" t="s">
        <v>9023</v>
      </c>
      <c r="C945">
        <v>4698405</v>
      </c>
      <c r="D945" t="s">
        <v>9025</v>
      </c>
      <c r="F945" t="s">
        <v>5</v>
      </c>
      <c r="G945" t="s">
        <v>1041</v>
      </c>
    </row>
    <row r="946" spans="1:7">
      <c r="A946" t="s">
        <v>9022</v>
      </c>
      <c r="B946" t="s">
        <v>9023</v>
      </c>
      <c r="C946">
        <v>4698405</v>
      </c>
      <c r="D946" t="s">
        <v>9036</v>
      </c>
      <c r="F946" t="s">
        <v>5</v>
      </c>
      <c r="G946" t="s">
        <v>1042</v>
      </c>
    </row>
    <row r="947" spans="1:7">
      <c r="A947" t="s">
        <v>9022</v>
      </c>
      <c r="B947" t="s">
        <v>9023</v>
      </c>
      <c r="C947">
        <v>4698405</v>
      </c>
      <c r="D947" t="s">
        <v>9027</v>
      </c>
      <c r="F947" t="s">
        <v>5</v>
      </c>
      <c r="G947" t="s">
        <v>1043</v>
      </c>
    </row>
    <row r="948" spans="1:7">
      <c r="A948" t="s">
        <v>9022</v>
      </c>
      <c r="B948" t="s">
        <v>9023</v>
      </c>
      <c r="C948">
        <v>4698364</v>
      </c>
      <c r="D948" t="s">
        <v>9025</v>
      </c>
      <c r="F948" t="s">
        <v>5</v>
      </c>
      <c r="G948" t="s">
        <v>1045</v>
      </c>
    </row>
    <row r="949" spans="1:7">
      <c r="A949" t="s">
        <v>9022</v>
      </c>
      <c r="B949" t="s">
        <v>9023</v>
      </c>
      <c r="C949">
        <v>4698364</v>
      </c>
      <c r="D949" t="s">
        <v>9036</v>
      </c>
      <c r="F949" t="s">
        <v>5</v>
      </c>
      <c r="G949" t="s">
        <v>1046</v>
      </c>
    </row>
    <row r="950" spans="1:7">
      <c r="A950" t="s">
        <v>9022</v>
      </c>
      <c r="B950" t="s">
        <v>9023</v>
      </c>
      <c r="C950">
        <v>4698364</v>
      </c>
      <c r="D950" t="s">
        <v>9027</v>
      </c>
      <c r="F950" t="s">
        <v>5</v>
      </c>
      <c r="G950" t="s">
        <v>1047</v>
      </c>
    </row>
    <row r="951" spans="1:7">
      <c r="A951" t="s">
        <v>9022</v>
      </c>
      <c r="B951" t="s">
        <v>9023</v>
      </c>
      <c r="C951">
        <v>4698371</v>
      </c>
      <c r="D951" t="s">
        <v>9025</v>
      </c>
      <c r="F951" t="s">
        <v>5</v>
      </c>
      <c r="G951" t="s">
        <v>1049</v>
      </c>
    </row>
    <row r="952" spans="1:7">
      <c r="A952" t="s">
        <v>9022</v>
      </c>
      <c r="B952" t="s">
        <v>9023</v>
      </c>
      <c r="C952">
        <v>4698371</v>
      </c>
      <c r="D952" t="s">
        <v>9036</v>
      </c>
      <c r="F952" t="s">
        <v>5</v>
      </c>
      <c r="G952" t="s">
        <v>1050</v>
      </c>
    </row>
    <row r="953" spans="1:7">
      <c r="A953" t="s">
        <v>9022</v>
      </c>
      <c r="B953" t="s">
        <v>9023</v>
      </c>
      <c r="C953">
        <v>4698371</v>
      </c>
      <c r="D953" t="s">
        <v>9027</v>
      </c>
      <c r="F953" t="s">
        <v>5</v>
      </c>
      <c r="G953" t="s">
        <v>1051</v>
      </c>
    </row>
    <row r="954" spans="1:7">
      <c r="A954" t="s">
        <v>9022</v>
      </c>
      <c r="B954" t="s">
        <v>9023</v>
      </c>
      <c r="C954">
        <v>4698362</v>
      </c>
      <c r="D954" t="s">
        <v>9035</v>
      </c>
      <c r="F954" t="s">
        <v>5</v>
      </c>
      <c r="G954" t="s">
        <v>1052</v>
      </c>
    </row>
    <row r="955" spans="1:7">
      <c r="A955" t="s">
        <v>9022</v>
      </c>
      <c r="B955" t="s">
        <v>9023</v>
      </c>
      <c r="C955">
        <v>4698362</v>
      </c>
      <c r="D955" t="s">
        <v>9025</v>
      </c>
      <c r="F955" t="s">
        <v>5</v>
      </c>
      <c r="G955" t="s">
        <v>1053</v>
      </c>
    </row>
    <row r="956" spans="1:7">
      <c r="A956" t="s">
        <v>9022</v>
      </c>
      <c r="B956" t="s">
        <v>9023</v>
      </c>
      <c r="C956">
        <v>4698362</v>
      </c>
      <c r="D956" t="s">
        <v>9036</v>
      </c>
      <c r="F956" t="s">
        <v>5</v>
      </c>
      <c r="G956" t="s">
        <v>1054</v>
      </c>
    </row>
    <row r="957" spans="1:7">
      <c r="A957" t="s">
        <v>9022</v>
      </c>
      <c r="B957" t="s">
        <v>9023</v>
      </c>
      <c r="C957">
        <v>4698362</v>
      </c>
      <c r="D957" t="s">
        <v>9027</v>
      </c>
      <c r="F957" t="s">
        <v>5</v>
      </c>
      <c r="G957" t="s">
        <v>1055</v>
      </c>
    </row>
    <row r="958" spans="1:7">
      <c r="A958" t="s">
        <v>9022</v>
      </c>
      <c r="B958" t="s">
        <v>9023</v>
      </c>
      <c r="C958">
        <v>4698378</v>
      </c>
      <c r="D958" t="s">
        <v>9025</v>
      </c>
      <c r="F958" t="s">
        <v>5</v>
      </c>
      <c r="G958" t="s">
        <v>1057</v>
      </c>
    </row>
    <row r="959" spans="1:7">
      <c r="A959" t="s">
        <v>9022</v>
      </c>
      <c r="B959" t="s">
        <v>9023</v>
      </c>
      <c r="C959">
        <v>4698378</v>
      </c>
      <c r="D959" t="s">
        <v>9036</v>
      </c>
      <c r="F959" t="s">
        <v>5</v>
      </c>
      <c r="G959" t="s">
        <v>1058</v>
      </c>
    </row>
    <row r="960" spans="1:7">
      <c r="A960" t="s">
        <v>9022</v>
      </c>
      <c r="B960" t="s">
        <v>9023</v>
      </c>
      <c r="C960">
        <v>4698378</v>
      </c>
      <c r="D960" t="s">
        <v>9027</v>
      </c>
      <c r="F960" t="s">
        <v>5</v>
      </c>
      <c r="G960" t="s">
        <v>1059</v>
      </c>
    </row>
    <row r="961" spans="1:7">
      <c r="A961" t="s">
        <v>9022</v>
      </c>
      <c r="B961" t="s">
        <v>9023</v>
      </c>
      <c r="C961">
        <v>4698390</v>
      </c>
      <c r="D961" t="s">
        <v>9025</v>
      </c>
      <c r="F961" t="s">
        <v>5</v>
      </c>
      <c r="G961" t="s">
        <v>1061</v>
      </c>
    </row>
    <row r="962" spans="1:7">
      <c r="A962" t="s">
        <v>9022</v>
      </c>
      <c r="B962" t="s">
        <v>9023</v>
      </c>
      <c r="C962">
        <v>4698390</v>
      </c>
      <c r="D962" t="s">
        <v>9036</v>
      </c>
      <c r="F962" t="s">
        <v>5</v>
      </c>
      <c r="G962" t="s">
        <v>1062</v>
      </c>
    </row>
    <row r="963" spans="1:7">
      <c r="A963" t="s">
        <v>9022</v>
      </c>
      <c r="B963" t="s">
        <v>9023</v>
      </c>
      <c r="C963">
        <v>4698390</v>
      </c>
      <c r="D963" t="s">
        <v>9027</v>
      </c>
      <c r="F963" t="s">
        <v>5</v>
      </c>
      <c r="G963" t="s">
        <v>1063</v>
      </c>
    </row>
    <row r="964" spans="1:7">
      <c r="A964" t="s">
        <v>9022</v>
      </c>
      <c r="B964" t="s">
        <v>9023</v>
      </c>
      <c r="C964">
        <v>4698380</v>
      </c>
      <c r="D964" t="s">
        <v>9025</v>
      </c>
      <c r="F964" t="s">
        <v>5</v>
      </c>
      <c r="G964" t="s">
        <v>1065</v>
      </c>
    </row>
    <row r="965" spans="1:7">
      <c r="A965" t="s">
        <v>9022</v>
      </c>
      <c r="B965" t="s">
        <v>9023</v>
      </c>
      <c r="C965">
        <v>4698380</v>
      </c>
      <c r="D965" t="s">
        <v>9036</v>
      </c>
      <c r="F965" t="s">
        <v>5</v>
      </c>
      <c r="G965" t="s">
        <v>1066</v>
      </c>
    </row>
    <row r="966" spans="1:7">
      <c r="A966" t="s">
        <v>9022</v>
      </c>
      <c r="B966" t="s">
        <v>9023</v>
      </c>
      <c r="C966">
        <v>4698380</v>
      </c>
      <c r="D966" t="s">
        <v>9027</v>
      </c>
      <c r="F966" t="s">
        <v>5</v>
      </c>
      <c r="G966" t="s">
        <v>1067</v>
      </c>
    </row>
    <row r="967" spans="1:7">
      <c r="A967" t="s">
        <v>9022</v>
      </c>
      <c r="B967" t="s">
        <v>9023</v>
      </c>
      <c r="C967">
        <v>4698369</v>
      </c>
      <c r="D967" t="s">
        <v>9025</v>
      </c>
      <c r="F967" t="s">
        <v>5</v>
      </c>
      <c r="G967" t="s">
        <v>1069</v>
      </c>
    </row>
    <row r="968" spans="1:7">
      <c r="A968" t="s">
        <v>9022</v>
      </c>
      <c r="B968" t="s">
        <v>9023</v>
      </c>
      <c r="C968">
        <v>4698369</v>
      </c>
      <c r="D968" t="s">
        <v>9036</v>
      </c>
      <c r="F968" t="s">
        <v>5</v>
      </c>
      <c r="G968" t="s">
        <v>1070</v>
      </c>
    </row>
    <row r="969" spans="1:7">
      <c r="A969" t="s">
        <v>9022</v>
      </c>
      <c r="B969" t="s">
        <v>9023</v>
      </c>
      <c r="C969">
        <v>4698369</v>
      </c>
      <c r="D969" t="s">
        <v>9027</v>
      </c>
      <c r="F969" t="s">
        <v>5</v>
      </c>
      <c r="G969" t="s">
        <v>1071</v>
      </c>
    </row>
    <row r="970" spans="1:7">
      <c r="A970" t="s">
        <v>9022</v>
      </c>
      <c r="B970" t="s">
        <v>9023</v>
      </c>
      <c r="C970">
        <v>4698382</v>
      </c>
      <c r="D970" t="s">
        <v>9025</v>
      </c>
      <c r="F970" t="s">
        <v>5</v>
      </c>
      <c r="G970" t="s">
        <v>4424</v>
      </c>
    </row>
    <row r="971" spans="1:7">
      <c r="A971" t="s">
        <v>9022</v>
      </c>
      <c r="B971" t="s">
        <v>9023</v>
      </c>
      <c r="C971">
        <v>4698382</v>
      </c>
      <c r="D971" t="s">
        <v>9036</v>
      </c>
      <c r="F971" t="s">
        <v>5</v>
      </c>
      <c r="G971" t="s">
        <v>1073</v>
      </c>
    </row>
    <row r="972" spans="1:7">
      <c r="A972" t="s">
        <v>9022</v>
      </c>
      <c r="B972" t="s">
        <v>9023</v>
      </c>
      <c r="C972">
        <v>4698382</v>
      </c>
      <c r="D972" t="s">
        <v>9027</v>
      </c>
      <c r="F972" t="s">
        <v>5</v>
      </c>
      <c r="G972" t="s">
        <v>4425</v>
      </c>
    </row>
    <row r="973" spans="1:7">
      <c r="A973" t="s">
        <v>9022</v>
      </c>
      <c r="B973" t="s">
        <v>9023</v>
      </c>
      <c r="C973">
        <v>4958351</v>
      </c>
      <c r="D973" t="s">
        <v>9035</v>
      </c>
      <c r="F973" t="s">
        <v>5</v>
      </c>
      <c r="G973" t="s">
        <v>1074</v>
      </c>
    </row>
    <row r="974" spans="1:7">
      <c r="A974" t="s">
        <v>9022</v>
      </c>
      <c r="B974" t="s">
        <v>9023</v>
      </c>
      <c r="C974">
        <v>4958351</v>
      </c>
      <c r="D974" t="s">
        <v>9025</v>
      </c>
      <c r="F974" t="s">
        <v>5</v>
      </c>
      <c r="G974" t="s">
        <v>1075</v>
      </c>
    </row>
    <row r="975" spans="1:7">
      <c r="A975" t="s">
        <v>9022</v>
      </c>
      <c r="B975" t="s">
        <v>9023</v>
      </c>
      <c r="C975">
        <v>4958351</v>
      </c>
      <c r="D975" t="s">
        <v>9036</v>
      </c>
      <c r="F975" t="s">
        <v>5</v>
      </c>
      <c r="G975" t="s">
        <v>1076</v>
      </c>
    </row>
    <row r="976" spans="1:7">
      <c r="A976" t="s">
        <v>9022</v>
      </c>
      <c r="B976" t="s">
        <v>9023</v>
      </c>
      <c r="C976">
        <v>4958351</v>
      </c>
      <c r="D976" t="s">
        <v>9025</v>
      </c>
      <c r="F976" t="s">
        <v>5</v>
      </c>
      <c r="G976" t="s">
        <v>1077</v>
      </c>
    </row>
    <row r="977" spans="1:7">
      <c r="A977" t="s">
        <v>9022</v>
      </c>
      <c r="B977" t="s">
        <v>9023</v>
      </c>
      <c r="C977">
        <v>4698396</v>
      </c>
      <c r="D977" t="s">
        <v>9025</v>
      </c>
      <c r="F977" t="s">
        <v>5</v>
      </c>
      <c r="G977" t="s">
        <v>1079</v>
      </c>
    </row>
    <row r="978" spans="1:7">
      <c r="A978" t="s">
        <v>9022</v>
      </c>
      <c r="B978" t="s">
        <v>9023</v>
      </c>
      <c r="C978">
        <v>4698396</v>
      </c>
      <c r="D978" t="s">
        <v>9036</v>
      </c>
      <c r="F978" t="s">
        <v>5</v>
      </c>
      <c r="G978" t="s">
        <v>1080</v>
      </c>
    </row>
    <row r="979" spans="1:7">
      <c r="A979" t="s">
        <v>9022</v>
      </c>
      <c r="B979" t="s">
        <v>9023</v>
      </c>
      <c r="C979">
        <v>4698396</v>
      </c>
      <c r="D979" t="s">
        <v>9027</v>
      </c>
      <c r="F979" t="s">
        <v>5</v>
      </c>
      <c r="G979" t="s">
        <v>1081</v>
      </c>
    </row>
    <row r="980" spans="1:7">
      <c r="A980" t="s">
        <v>9022</v>
      </c>
      <c r="B980" t="s">
        <v>9023</v>
      </c>
      <c r="C980">
        <v>4698354</v>
      </c>
      <c r="D980" t="s">
        <v>9025</v>
      </c>
      <c r="F980" t="s">
        <v>5</v>
      </c>
      <c r="G980" t="s">
        <v>1083</v>
      </c>
    </row>
    <row r="981" spans="1:7">
      <c r="A981" t="s">
        <v>9022</v>
      </c>
      <c r="B981" t="s">
        <v>9023</v>
      </c>
      <c r="C981">
        <v>4698354</v>
      </c>
      <c r="D981" t="s">
        <v>9036</v>
      </c>
      <c r="F981" t="s">
        <v>5</v>
      </c>
      <c r="G981" t="s">
        <v>1084</v>
      </c>
    </row>
    <row r="982" spans="1:7">
      <c r="A982" t="s">
        <v>9022</v>
      </c>
      <c r="B982" t="s">
        <v>9023</v>
      </c>
      <c r="C982">
        <v>4698354</v>
      </c>
      <c r="D982" t="s">
        <v>9027</v>
      </c>
      <c r="F982" t="s">
        <v>5</v>
      </c>
      <c r="G982" t="s">
        <v>1085</v>
      </c>
    </row>
    <row r="983" spans="1:7">
      <c r="A983" t="s">
        <v>9022</v>
      </c>
      <c r="B983" t="s">
        <v>9023</v>
      </c>
      <c r="C983">
        <v>4698393</v>
      </c>
      <c r="D983" t="s">
        <v>9025</v>
      </c>
      <c r="F983" t="s">
        <v>5</v>
      </c>
      <c r="G983" t="s">
        <v>1087</v>
      </c>
    </row>
    <row r="984" spans="1:7">
      <c r="A984" t="s">
        <v>9022</v>
      </c>
      <c r="B984" t="s">
        <v>9023</v>
      </c>
      <c r="C984">
        <v>4698393</v>
      </c>
      <c r="D984" t="s">
        <v>9036</v>
      </c>
      <c r="F984" t="s">
        <v>5</v>
      </c>
      <c r="G984" t="s">
        <v>1088</v>
      </c>
    </row>
    <row r="985" spans="1:7">
      <c r="A985" t="s">
        <v>9022</v>
      </c>
      <c r="B985" t="s">
        <v>9023</v>
      </c>
      <c r="C985">
        <v>4698393</v>
      </c>
      <c r="D985" t="s">
        <v>9027</v>
      </c>
      <c r="F985" t="s">
        <v>5</v>
      </c>
      <c r="G985" t="s">
        <v>1089</v>
      </c>
    </row>
    <row r="986" spans="1:7">
      <c r="A986" t="s">
        <v>9022</v>
      </c>
      <c r="B986" t="s">
        <v>9023</v>
      </c>
      <c r="C986">
        <v>4698372</v>
      </c>
      <c r="D986" t="s">
        <v>9035</v>
      </c>
      <c r="F986" t="s">
        <v>5</v>
      </c>
      <c r="G986" t="s">
        <v>1090</v>
      </c>
    </row>
    <row r="987" spans="1:7">
      <c r="A987" t="s">
        <v>9022</v>
      </c>
      <c r="B987" t="s">
        <v>9023</v>
      </c>
      <c r="C987">
        <v>4698372</v>
      </c>
      <c r="D987" t="s">
        <v>9025</v>
      </c>
      <c r="F987" t="s">
        <v>5</v>
      </c>
      <c r="G987" t="s">
        <v>1091</v>
      </c>
    </row>
    <row r="988" spans="1:7">
      <c r="A988" t="s">
        <v>9022</v>
      </c>
      <c r="B988" t="s">
        <v>9023</v>
      </c>
      <c r="C988">
        <v>4698372</v>
      </c>
      <c r="D988" t="s">
        <v>9036</v>
      </c>
      <c r="F988" t="s">
        <v>5</v>
      </c>
      <c r="G988" t="s">
        <v>1092</v>
      </c>
    </row>
    <row r="989" spans="1:7">
      <c r="A989" t="s">
        <v>9022</v>
      </c>
      <c r="B989" t="s">
        <v>9023</v>
      </c>
      <c r="C989">
        <v>4698372</v>
      </c>
      <c r="D989" t="s">
        <v>9027</v>
      </c>
      <c r="F989" t="s">
        <v>5</v>
      </c>
      <c r="G989" t="s">
        <v>1093</v>
      </c>
    </row>
    <row r="990" spans="1:7">
      <c r="A990" t="s">
        <v>9022</v>
      </c>
      <c r="B990" t="s">
        <v>9023</v>
      </c>
      <c r="C990">
        <v>4698363</v>
      </c>
      <c r="D990" t="s">
        <v>9025</v>
      </c>
      <c r="F990" t="s">
        <v>5</v>
      </c>
      <c r="G990" t="s">
        <v>1095</v>
      </c>
    </row>
    <row r="991" spans="1:7">
      <c r="A991" t="s">
        <v>9022</v>
      </c>
      <c r="B991" t="s">
        <v>9023</v>
      </c>
      <c r="C991">
        <v>4698363</v>
      </c>
      <c r="D991" t="s">
        <v>9036</v>
      </c>
      <c r="F991" t="s">
        <v>5</v>
      </c>
      <c r="G991" t="s">
        <v>1096</v>
      </c>
    </row>
    <row r="992" spans="1:7">
      <c r="A992" t="s">
        <v>9022</v>
      </c>
      <c r="B992" t="s">
        <v>9023</v>
      </c>
      <c r="C992">
        <v>4698363</v>
      </c>
      <c r="D992" t="s">
        <v>9027</v>
      </c>
      <c r="F992" t="s">
        <v>5</v>
      </c>
      <c r="G992" t="s">
        <v>1097</v>
      </c>
    </row>
    <row r="993" spans="1:7">
      <c r="A993" t="s">
        <v>9022</v>
      </c>
      <c r="B993" t="s">
        <v>9023</v>
      </c>
      <c r="C993">
        <v>4698361</v>
      </c>
      <c r="D993" t="s">
        <v>9035</v>
      </c>
      <c r="F993" t="s">
        <v>5</v>
      </c>
      <c r="G993" t="s">
        <v>1098</v>
      </c>
    </row>
    <row r="994" spans="1:7">
      <c r="A994" t="s">
        <v>9022</v>
      </c>
      <c r="B994" t="s">
        <v>9023</v>
      </c>
      <c r="C994">
        <v>4698361</v>
      </c>
      <c r="D994" t="s">
        <v>9025</v>
      </c>
      <c r="F994" t="s">
        <v>5</v>
      </c>
      <c r="G994" t="s">
        <v>1099</v>
      </c>
    </row>
    <row r="995" spans="1:7">
      <c r="A995" t="s">
        <v>9022</v>
      </c>
      <c r="B995" t="s">
        <v>9023</v>
      </c>
      <c r="C995">
        <v>4698361</v>
      </c>
      <c r="D995" t="s">
        <v>9036</v>
      </c>
      <c r="F995" t="s">
        <v>5</v>
      </c>
      <c r="G995" t="s">
        <v>1100</v>
      </c>
    </row>
    <row r="996" spans="1:7">
      <c r="A996" t="s">
        <v>9022</v>
      </c>
      <c r="B996" t="s">
        <v>9023</v>
      </c>
      <c r="C996">
        <v>4698361</v>
      </c>
      <c r="D996" t="s">
        <v>9027</v>
      </c>
      <c r="F996" t="s">
        <v>5</v>
      </c>
      <c r="G996" t="s">
        <v>1101</v>
      </c>
    </row>
    <row r="997" spans="1:7">
      <c r="A997" t="s">
        <v>9022</v>
      </c>
      <c r="B997" t="s">
        <v>9023</v>
      </c>
      <c r="C997">
        <v>4698358</v>
      </c>
      <c r="D997" t="s">
        <v>9035</v>
      </c>
      <c r="F997" t="s">
        <v>5</v>
      </c>
      <c r="G997" t="s">
        <v>1102</v>
      </c>
    </row>
    <row r="998" spans="1:7">
      <c r="A998" t="s">
        <v>9022</v>
      </c>
      <c r="B998" t="s">
        <v>9023</v>
      </c>
      <c r="C998">
        <v>4698358</v>
      </c>
      <c r="D998" t="s">
        <v>9025</v>
      </c>
      <c r="F998" t="s">
        <v>5</v>
      </c>
      <c r="G998" t="s">
        <v>4426</v>
      </c>
    </row>
    <row r="999" spans="1:7">
      <c r="A999" t="s">
        <v>9022</v>
      </c>
      <c r="B999" t="s">
        <v>9023</v>
      </c>
      <c r="C999">
        <v>4698358</v>
      </c>
      <c r="D999" t="s">
        <v>9036</v>
      </c>
      <c r="F999" t="s">
        <v>5</v>
      </c>
      <c r="G999" t="s">
        <v>1103</v>
      </c>
    </row>
    <row r="1000" spans="1:7">
      <c r="A1000" t="s">
        <v>9022</v>
      </c>
      <c r="B1000" t="s">
        <v>9023</v>
      </c>
      <c r="C1000">
        <v>4698358</v>
      </c>
      <c r="D1000" t="s">
        <v>9027</v>
      </c>
      <c r="F1000" t="s">
        <v>5</v>
      </c>
      <c r="G1000" t="s">
        <v>4427</v>
      </c>
    </row>
    <row r="1001" spans="1:7">
      <c r="A1001" t="s">
        <v>9022</v>
      </c>
      <c r="B1001" t="s">
        <v>9023</v>
      </c>
      <c r="C1001">
        <v>4698397</v>
      </c>
      <c r="D1001" t="s">
        <v>9035</v>
      </c>
      <c r="F1001" t="s">
        <v>5</v>
      </c>
      <c r="G1001" t="s">
        <v>1104</v>
      </c>
    </row>
    <row r="1002" spans="1:7">
      <c r="A1002" t="s">
        <v>9022</v>
      </c>
      <c r="B1002" t="s">
        <v>9023</v>
      </c>
      <c r="C1002">
        <v>4698397</v>
      </c>
      <c r="D1002" t="s">
        <v>9025</v>
      </c>
      <c r="F1002" t="s">
        <v>5</v>
      </c>
      <c r="G1002" t="s">
        <v>1105</v>
      </c>
    </row>
    <row r="1003" spans="1:7">
      <c r="A1003" t="s">
        <v>9022</v>
      </c>
      <c r="B1003" t="s">
        <v>9023</v>
      </c>
      <c r="C1003">
        <v>4698397</v>
      </c>
      <c r="D1003" t="s">
        <v>9036</v>
      </c>
      <c r="F1003" t="s">
        <v>5</v>
      </c>
      <c r="G1003" t="s">
        <v>1106</v>
      </c>
    </row>
    <row r="1004" spans="1:7">
      <c r="A1004" t="s">
        <v>9022</v>
      </c>
      <c r="B1004" t="s">
        <v>9023</v>
      </c>
      <c r="C1004">
        <v>4698397</v>
      </c>
      <c r="D1004" t="s">
        <v>9027</v>
      </c>
      <c r="F1004" t="s">
        <v>5</v>
      </c>
      <c r="G1004" t="s">
        <v>1107</v>
      </c>
    </row>
    <row r="1005" spans="1:7">
      <c r="A1005" t="s">
        <v>9022</v>
      </c>
      <c r="B1005" t="s">
        <v>9023</v>
      </c>
      <c r="C1005">
        <v>5023350</v>
      </c>
      <c r="F1005" t="s">
        <v>5</v>
      </c>
      <c r="G1005" t="s">
        <v>1108</v>
      </c>
    </row>
    <row r="1006" spans="1:7">
      <c r="A1006" t="s">
        <v>9022</v>
      </c>
      <c r="B1006" t="s">
        <v>9023</v>
      </c>
      <c r="C1006">
        <v>5023352</v>
      </c>
      <c r="F1006" t="s">
        <v>5</v>
      </c>
      <c r="G1006" t="s">
        <v>1109</v>
      </c>
    </row>
    <row r="1007" spans="1:7">
      <c r="A1007" t="s">
        <v>9022</v>
      </c>
      <c r="B1007" t="s">
        <v>9023</v>
      </c>
      <c r="C1007">
        <v>5023353</v>
      </c>
      <c r="F1007" t="s">
        <v>5</v>
      </c>
      <c r="G1007" t="s">
        <v>1110</v>
      </c>
    </row>
    <row r="1008" spans="1:7">
      <c r="A1008" t="s">
        <v>9022</v>
      </c>
      <c r="B1008" t="s">
        <v>9023</v>
      </c>
      <c r="C1008">
        <v>5023354</v>
      </c>
      <c r="F1008" t="s">
        <v>5</v>
      </c>
      <c r="G1008" t="s">
        <v>1111</v>
      </c>
    </row>
    <row r="1009" spans="1:7">
      <c r="A1009" t="s">
        <v>9022</v>
      </c>
      <c r="B1009" t="s">
        <v>9023</v>
      </c>
      <c r="C1009">
        <v>5023356</v>
      </c>
      <c r="F1009" t="s">
        <v>5</v>
      </c>
      <c r="G1009" t="s">
        <v>1112</v>
      </c>
    </row>
    <row r="1010" spans="1:7">
      <c r="A1010" t="s">
        <v>9022</v>
      </c>
      <c r="B1010" t="s">
        <v>9023</v>
      </c>
      <c r="C1010">
        <v>5023357</v>
      </c>
      <c r="F1010" t="s">
        <v>5</v>
      </c>
      <c r="G1010" t="s">
        <v>1113</v>
      </c>
    </row>
    <row r="1011" spans="1:7">
      <c r="A1011" t="s">
        <v>9022</v>
      </c>
      <c r="B1011" t="s">
        <v>9023</v>
      </c>
      <c r="C1011">
        <v>5023358</v>
      </c>
      <c r="F1011" t="s">
        <v>5</v>
      </c>
      <c r="G1011" t="s">
        <v>1114</v>
      </c>
    </row>
    <row r="1012" spans="1:7">
      <c r="A1012" t="s">
        <v>9022</v>
      </c>
      <c r="B1012" t="s">
        <v>9023</v>
      </c>
      <c r="C1012">
        <v>5023359</v>
      </c>
      <c r="F1012" t="s">
        <v>5</v>
      </c>
      <c r="G1012" t="s">
        <v>1115</v>
      </c>
    </row>
    <row r="1013" spans="1:7">
      <c r="A1013" t="s">
        <v>9022</v>
      </c>
      <c r="B1013" t="s">
        <v>9023</v>
      </c>
      <c r="C1013">
        <v>5023360</v>
      </c>
      <c r="F1013" t="s">
        <v>5</v>
      </c>
      <c r="G1013" t="s">
        <v>1116</v>
      </c>
    </row>
    <row r="1014" spans="1:7">
      <c r="A1014" t="s">
        <v>9022</v>
      </c>
      <c r="B1014" t="s">
        <v>9023</v>
      </c>
      <c r="C1014">
        <v>5023361</v>
      </c>
      <c r="F1014" t="s">
        <v>5</v>
      </c>
      <c r="G1014" t="s">
        <v>1117</v>
      </c>
    </row>
    <row r="1015" spans="1:7">
      <c r="A1015" t="s">
        <v>9022</v>
      </c>
      <c r="B1015" t="s">
        <v>9023</v>
      </c>
      <c r="C1015">
        <v>5023363</v>
      </c>
      <c r="F1015" t="s">
        <v>5</v>
      </c>
      <c r="G1015" t="s">
        <v>1118</v>
      </c>
    </row>
    <row r="1016" spans="1:7">
      <c r="A1016" t="s">
        <v>9022</v>
      </c>
      <c r="B1016" t="s">
        <v>9023</v>
      </c>
      <c r="C1016">
        <v>5023364</v>
      </c>
      <c r="F1016" t="s">
        <v>5</v>
      </c>
      <c r="G1016" t="s">
        <v>1119</v>
      </c>
    </row>
    <row r="1017" spans="1:7">
      <c r="A1017" t="s">
        <v>9022</v>
      </c>
      <c r="B1017" t="s">
        <v>9023</v>
      </c>
      <c r="C1017">
        <v>5023365</v>
      </c>
      <c r="F1017" t="s">
        <v>5</v>
      </c>
      <c r="G1017" t="s">
        <v>1120</v>
      </c>
    </row>
    <row r="1018" spans="1:7">
      <c r="A1018" t="s">
        <v>9022</v>
      </c>
      <c r="B1018" t="s">
        <v>9023</v>
      </c>
      <c r="C1018">
        <v>5023366</v>
      </c>
      <c r="F1018" t="s">
        <v>5</v>
      </c>
      <c r="G1018" t="s">
        <v>1121</v>
      </c>
    </row>
    <row r="1019" spans="1:7">
      <c r="A1019" t="s">
        <v>9022</v>
      </c>
      <c r="B1019" t="s">
        <v>9023</v>
      </c>
      <c r="C1019">
        <v>5023367</v>
      </c>
      <c r="F1019" t="s">
        <v>5</v>
      </c>
      <c r="G1019" t="s">
        <v>1122</v>
      </c>
    </row>
    <row r="1020" spans="1:7">
      <c r="A1020" t="s">
        <v>9022</v>
      </c>
      <c r="B1020" t="s">
        <v>9023</v>
      </c>
      <c r="C1020">
        <v>5023368</v>
      </c>
      <c r="F1020" t="s">
        <v>5</v>
      </c>
      <c r="G1020" t="s">
        <v>1123</v>
      </c>
    </row>
    <row r="1021" spans="1:7">
      <c r="A1021" t="s">
        <v>9022</v>
      </c>
      <c r="B1021" t="s">
        <v>9023</v>
      </c>
      <c r="C1021">
        <v>5023369</v>
      </c>
      <c r="F1021" t="s">
        <v>5</v>
      </c>
      <c r="G1021" t="s">
        <v>1124</v>
      </c>
    </row>
    <row r="1022" spans="1:7">
      <c r="A1022" t="s">
        <v>9022</v>
      </c>
      <c r="B1022" t="s">
        <v>9023</v>
      </c>
      <c r="C1022">
        <v>5023370</v>
      </c>
      <c r="F1022" t="s">
        <v>5</v>
      </c>
      <c r="G1022" t="s">
        <v>1125</v>
      </c>
    </row>
    <row r="1023" spans="1:7">
      <c r="A1023" t="s">
        <v>9022</v>
      </c>
      <c r="B1023" t="s">
        <v>9023</v>
      </c>
      <c r="C1023">
        <v>5023371</v>
      </c>
      <c r="F1023" t="s">
        <v>5</v>
      </c>
      <c r="G1023" t="s">
        <v>1126</v>
      </c>
    </row>
    <row r="1024" spans="1:7">
      <c r="A1024" t="s">
        <v>9022</v>
      </c>
      <c r="B1024" t="s">
        <v>9023</v>
      </c>
      <c r="C1024">
        <v>5023372</v>
      </c>
      <c r="F1024" t="s">
        <v>5</v>
      </c>
      <c r="G1024" t="s">
        <v>1127</v>
      </c>
    </row>
    <row r="1025" spans="1:7">
      <c r="A1025" t="s">
        <v>9022</v>
      </c>
      <c r="B1025" t="s">
        <v>9023</v>
      </c>
      <c r="C1025">
        <v>5023373</v>
      </c>
      <c r="F1025" t="s">
        <v>5</v>
      </c>
      <c r="G1025" t="s">
        <v>1128</v>
      </c>
    </row>
    <row r="1026" spans="1:7">
      <c r="A1026" t="s">
        <v>9022</v>
      </c>
      <c r="B1026" t="s">
        <v>9023</v>
      </c>
      <c r="C1026">
        <v>5023374</v>
      </c>
      <c r="F1026" t="s">
        <v>5</v>
      </c>
      <c r="G1026" t="s">
        <v>1129</v>
      </c>
    </row>
    <row r="1027" spans="1:7">
      <c r="A1027" t="s">
        <v>9022</v>
      </c>
      <c r="B1027" t="s">
        <v>9023</v>
      </c>
      <c r="C1027">
        <v>5023375</v>
      </c>
      <c r="F1027" t="s">
        <v>5</v>
      </c>
      <c r="G1027" t="s">
        <v>1130</v>
      </c>
    </row>
    <row r="1028" spans="1:7">
      <c r="A1028" t="s">
        <v>9022</v>
      </c>
      <c r="B1028" t="s">
        <v>9023</v>
      </c>
      <c r="C1028">
        <v>5023376</v>
      </c>
      <c r="F1028" t="s">
        <v>5</v>
      </c>
      <c r="G1028" t="s">
        <v>1131</v>
      </c>
    </row>
    <row r="1029" spans="1:7">
      <c r="A1029" t="s">
        <v>9022</v>
      </c>
      <c r="B1029" t="s">
        <v>9023</v>
      </c>
      <c r="C1029">
        <v>5023377</v>
      </c>
      <c r="F1029" t="s">
        <v>5</v>
      </c>
      <c r="G1029" t="s">
        <v>1132</v>
      </c>
    </row>
    <row r="1030" spans="1:7">
      <c r="A1030" t="s">
        <v>9022</v>
      </c>
      <c r="B1030" t="s">
        <v>9023</v>
      </c>
      <c r="C1030">
        <v>5023378</v>
      </c>
      <c r="F1030" t="s">
        <v>5</v>
      </c>
      <c r="G1030" t="s">
        <v>1133</v>
      </c>
    </row>
    <row r="1031" spans="1:7">
      <c r="A1031" t="s">
        <v>9022</v>
      </c>
      <c r="B1031" t="s">
        <v>9023</v>
      </c>
      <c r="C1031">
        <v>5023379</v>
      </c>
      <c r="F1031" t="s">
        <v>5</v>
      </c>
      <c r="G1031" t="s">
        <v>1134</v>
      </c>
    </row>
    <row r="1032" spans="1:7">
      <c r="A1032" t="s">
        <v>9022</v>
      </c>
      <c r="B1032" t="s">
        <v>9023</v>
      </c>
      <c r="C1032">
        <v>5023380</v>
      </c>
      <c r="F1032" t="s">
        <v>5</v>
      </c>
      <c r="G1032" t="s">
        <v>1135</v>
      </c>
    </row>
    <row r="1033" spans="1:7">
      <c r="A1033" t="s">
        <v>9022</v>
      </c>
      <c r="B1033" t="s">
        <v>9023</v>
      </c>
      <c r="C1033">
        <v>5023381</v>
      </c>
      <c r="F1033" t="s">
        <v>5</v>
      </c>
      <c r="G1033" t="s">
        <v>1136</v>
      </c>
    </row>
    <row r="1034" spans="1:7">
      <c r="A1034" t="s">
        <v>9022</v>
      </c>
      <c r="B1034" t="s">
        <v>9023</v>
      </c>
      <c r="C1034">
        <v>5023382</v>
      </c>
      <c r="F1034" t="s">
        <v>5</v>
      </c>
      <c r="G1034" t="s">
        <v>1137</v>
      </c>
    </row>
    <row r="1035" spans="1:7">
      <c r="A1035" t="s">
        <v>9022</v>
      </c>
      <c r="B1035" t="s">
        <v>9023</v>
      </c>
      <c r="C1035">
        <v>5023383</v>
      </c>
      <c r="F1035" t="s">
        <v>5</v>
      </c>
      <c r="G1035" t="s">
        <v>1138</v>
      </c>
    </row>
    <row r="1036" spans="1:7">
      <c r="A1036" t="s">
        <v>9022</v>
      </c>
      <c r="B1036" t="s">
        <v>9023</v>
      </c>
      <c r="C1036">
        <v>5023384</v>
      </c>
      <c r="F1036" t="s">
        <v>5</v>
      </c>
      <c r="G1036" t="s">
        <v>1139</v>
      </c>
    </row>
    <row r="1037" spans="1:7">
      <c r="A1037" t="s">
        <v>9022</v>
      </c>
      <c r="B1037" t="s">
        <v>9023</v>
      </c>
      <c r="C1037">
        <v>5023385</v>
      </c>
      <c r="F1037" t="s">
        <v>5</v>
      </c>
      <c r="G1037" t="s">
        <v>1140</v>
      </c>
    </row>
    <row r="1038" spans="1:7">
      <c r="A1038" t="s">
        <v>9022</v>
      </c>
      <c r="B1038" t="s">
        <v>9023</v>
      </c>
      <c r="C1038">
        <v>5023387</v>
      </c>
      <c r="F1038" t="s">
        <v>5</v>
      </c>
      <c r="G1038" t="s">
        <v>1141</v>
      </c>
    </row>
    <row r="1039" spans="1:7">
      <c r="A1039" t="s">
        <v>9022</v>
      </c>
      <c r="B1039" t="s">
        <v>9023</v>
      </c>
      <c r="C1039">
        <v>5023388</v>
      </c>
      <c r="F1039" t="s">
        <v>5</v>
      </c>
      <c r="G1039" t="s">
        <v>1142</v>
      </c>
    </row>
    <row r="1040" spans="1:7">
      <c r="A1040" t="s">
        <v>9022</v>
      </c>
      <c r="B1040" t="s">
        <v>9023</v>
      </c>
      <c r="C1040">
        <v>5023389</v>
      </c>
      <c r="F1040" t="s">
        <v>5</v>
      </c>
      <c r="G1040" t="s">
        <v>1143</v>
      </c>
    </row>
    <row r="1041" spans="1:7">
      <c r="A1041" t="s">
        <v>9022</v>
      </c>
      <c r="B1041" t="s">
        <v>9023</v>
      </c>
      <c r="C1041">
        <v>5023390</v>
      </c>
      <c r="F1041" t="s">
        <v>5</v>
      </c>
      <c r="G1041" t="s">
        <v>1144</v>
      </c>
    </row>
    <row r="1042" spans="1:7">
      <c r="A1042" t="s">
        <v>9022</v>
      </c>
      <c r="B1042" t="s">
        <v>9023</v>
      </c>
      <c r="C1042">
        <v>5023391</v>
      </c>
      <c r="F1042" t="s">
        <v>5</v>
      </c>
      <c r="G1042" t="s">
        <v>1145</v>
      </c>
    </row>
    <row r="1043" spans="1:7">
      <c r="A1043" t="s">
        <v>9022</v>
      </c>
      <c r="B1043" t="s">
        <v>9023</v>
      </c>
      <c r="C1043">
        <v>5023392</v>
      </c>
      <c r="F1043" t="s">
        <v>5</v>
      </c>
      <c r="G1043" t="s">
        <v>1146</v>
      </c>
    </row>
    <row r="1044" spans="1:7">
      <c r="A1044" t="s">
        <v>9022</v>
      </c>
      <c r="B1044" t="s">
        <v>9023</v>
      </c>
      <c r="C1044">
        <v>5023393</v>
      </c>
      <c r="F1044" t="s">
        <v>5</v>
      </c>
      <c r="G1044" t="s">
        <v>1147</v>
      </c>
    </row>
    <row r="1045" spans="1:7">
      <c r="A1045" t="s">
        <v>9022</v>
      </c>
      <c r="B1045" t="s">
        <v>9023</v>
      </c>
      <c r="C1045">
        <v>5023394</v>
      </c>
      <c r="F1045" t="s">
        <v>5</v>
      </c>
      <c r="G1045" t="s">
        <v>1148</v>
      </c>
    </row>
    <row r="1046" spans="1:7">
      <c r="A1046" t="s">
        <v>9022</v>
      </c>
      <c r="B1046" t="s">
        <v>9023</v>
      </c>
      <c r="C1046">
        <v>5023395</v>
      </c>
      <c r="F1046" t="s">
        <v>5</v>
      </c>
      <c r="G1046" t="s">
        <v>1149</v>
      </c>
    </row>
    <row r="1047" spans="1:7">
      <c r="A1047" t="s">
        <v>9022</v>
      </c>
      <c r="B1047" t="s">
        <v>9023</v>
      </c>
      <c r="C1047">
        <v>5023396</v>
      </c>
      <c r="F1047" t="s">
        <v>5</v>
      </c>
      <c r="G1047" t="s">
        <v>1150</v>
      </c>
    </row>
    <row r="1048" spans="1:7">
      <c r="A1048" t="s">
        <v>9022</v>
      </c>
      <c r="B1048" t="s">
        <v>9023</v>
      </c>
      <c r="C1048">
        <v>5023397</v>
      </c>
      <c r="F1048" t="s">
        <v>5</v>
      </c>
      <c r="G1048" t="s">
        <v>1151</v>
      </c>
    </row>
    <row r="1049" spans="1:7">
      <c r="A1049" t="s">
        <v>9022</v>
      </c>
      <c r="B1049" t="s">
        <v>9023</v>
      </c>
      <c r="C1049">
        <v>5023398</v>
      </c>
      <c r="F1049" t="s">
        <v>5</v>
      </c>
      <c r="G1049" t="s">
        <v>1152</v>
      </c>
    </row>
    <row r="1050" spans="1:7">
      <c r="A1050" t="s">
        <v>9022</v>
      </c>
      <c r="B1050" t="s">
        <v>9023</v>
      </c>
      <c r="C1050">
        <v>5023399</v>
      </c>
      <c r="F1050" t="s">
        <v>5</v>
      </c>
      <c r="G1050" t="s">
        <v>1153</v>
      </c>
    </row>
    <row r="1051" spans="1:7">
      <c r="A1051" t="s">
        <v>9022</v>
      </c>
      <c r="B1051" t="s">
        <v>9023</v>
      </c>
      <c r="C1051">
        <v>5023400</v>
      </c>
      <c r="F1051" t="s">
        <v>5</v>
      </c>
      <c r="G1051" t="s">
        <v>1154</v>
      </c>
    </row>
    <row r="1052" spans="1:7">
      <c r="A1052" t="s">
        <v>9022</v>
      </c>
      <c r="B1052" t="s">
        <v>9023</v>
      </c>
      <c r="C1052">
        <v>5023402</v>
      </c>
      <c r="F1052" t="s">
        <v>5</v>
      </c>
      <c r="G1052" t="s">
        <v>1155</v>
      </c>
    </row>
    <row r="1053" spans="1:7">
      <c r="A1053" t="s">
        <v>9022</v>
      </c>
      <c r="B1053" t="s">
        <v>9023</v>
      </c>
      <c r="C1053">
        <v>5023403</v>
      </c>
      <c r="F1053" t="s">
        <v>5</v>
      </c>
      <c r="G1053" t="s">
        <v>1156</v>
      </c>
    </row>
    <row r="1054" spans="1:7">
      <c r="A1054" t="s">
        <v>9022</v>
      </c>
      <c r="B1054" t="s">
        <v>9023</v>
      </c>
      <c r="C1054">
        <v>5023404</v>
      </c>
      <c r="F1054" t="s">
        <v>5</v>
      </c>
      <c r="G1054" t="s">
        <v>1157</v>
      </c>
    </row>
    <row r="1055" spans="1:7">
      <c r="A1055" t="s">
        <v>9022</v>
      </c>
      <c r="B1055" t="s">
        <v>9023</v>
      </c>
      <c r="C1055">
        <v>5023405</v>
      </c>
      <c r="F1055" t="s">
        <v>5</v>
      </c>
      <c r="G1055" t="s">
        <v>1158</v>
      </c>
    </row>
    <row r="1056" spans="1:7">
      <c r="A1056" t="s">
        <v>9022</v>
      </c>
      <c r="B1056" t="s">
        <v>9023</v>
      </c>
      <c r="C1056">
        <v>5023406</v>
      </c>
      <c r="F1056" t="s">
        <v>5</v>
      </c>
      <c r="G1056" t="s">
        <v>1159</v>
      </c>
    </row>
    <row r="1057" spans="1:7">
      <c r="A1057" t="s">
        <v>9022</v>
      </c>
      <c r="B1057" t="s">
        <v>9023</v>
      </c>
      <c r="C1057">
        <v>5023407</v>
      </c>
      <c r="F1057" t="s">
        <v>5</v>
      </c>
      <c r="G1057" t="s">
        <v>1160</v>
      </c>
    </row>
    <row r="1058" spans="1:7">
      <c r="A1058" t="s">
        <v>9022</v>
      </c>
      <c r="B1058" t="s">
        <v>9023</v>
      </c>
      <c r="C1058">
        <v>5023408</v>
      </c>
      <c r="F1058" t="s">
        <v>5</v>
      </c>
      <c r="G1058" t="s">
        <v>1161</v>
      </c>
    </row>
    <row r="1059" spans="1:7">
      <c r="A1059" t="s">
        <v>9022</v>
      </c>
      <c r="B1059" t="s">
        <v>9023</v>
      </c>
      <c r="C1059">
        <v>5023409</v>
      </c>
      <c r="F1059" t="s">
        <v>5</v>
      </c>
      <c r="G1059" t="s">
        <v>1162</v>
      </c>
    </row>
    <row r="1060" spans="1:7">
      <c r="A1060" t="s">
        <v>9022</v>
      </c>
      <c r="B1060" t="s">
        <v>9023</v>
      </c>
      <c r="C1060">
        <v>5023410</v>
      </c>
      <c r="F1060" t="s">
        <v>5</v>
      </c>
      <c r="G1060" t="s">
        <v>1163</v>
      </c>
    </row>
    <row r="1061" spans="1:7">
      <c r="A1061" t="s">
        <v>9022</v>
      </c>
      <c r="B1061" t="s">
        <v>9023</v>
      </c>
      <c r="C1061">
        <v>5023411</v>
      </c>
      <c r="F1061" t="s">
        <v>5</v>
      </c>
      <c r="G1061" t="s">
        <v>1164</v>
      </c>
    </row>
    <row r="1062" spans="1:7">
      <c r="A1062" t="s">
        <v>9022</v>
      </c>
      <c r="B1062" t="s">
        <v>9023</v>
      </c>
      <c r="C1062">
        <v>5023412</v>
      </c>
      <c r="F1062" t="s">
        <v>5</v>
      </c>
      <c r="G1062" t="s">
        <v>1165</v>
      </c>
    </row>
    <row r="1063" spans="1:7">
      <c r="A1063" t="s">
        <v>9022</v>
      </c>
      <c r="B1063" t="s">
        <v>9023</v>
      </c>
      <c r="C1063">
        <v>201617887</v>
      </c>
      <c r="F1063" t="s">
        <v>5</v>
      </c>
      <c r="G1063" t="s">
        <v>8309</v>
      </c>
    </row>
    <row r="1064" spans="1:7">
      <c r="A1064" t="s">
        <v>9022</v>
      </c>
      <c r="B1064" t="s">
        <v>9023</v>
      </c>
      <c r="C1064">
        <v>201617888</v>
      </c>
      <c r="F1064" t="s">
        <v>5</v>
      </c>
      <c r="G1064" t="s">
        <v>8311</v>
      </c>
    </row>
    <row r="1065" spans="1:7">
      <c r="A1065" t="s">
        <v>9022</v>
      </c>
      <c r="B1065" t="s">
        <v>9023</v>
      </c>
      <c r="C1065">
        <v>201617885</v>
      </c>
      <c r="F1065" t="s">
        <v>5</v>
      </c>
      <c r="G1065" t="s">
        <v>8313</v>
      </c>
    </row>
    <row r="1066" spans="1:7">
      <c r="A1066" t="s">
        <v>9022</v>
      </c>
      <c r="B1066" t="s">
        <v>9023</v>
      </c>
      <c r="C1066">
        <v>201617890</v>
      </c>
      <c r="F1066" t="s">
        <v>5</v>
      </c>
      <c r="G1066" t="s">
        <v>8315</v>
      </c>
    </row>
    <row r="1067" spans="1:7">
      <c r="A1067" t="s">
        <v>9022</v>
      </c>
      <c r="B1067" t="s">
        <v>9023</v>
      </c>
      <c r="C1067">
        <v>201617893</v>
      </c>
      <c r="F1067" t="s">
        <v>5</v>
      </c>
      <c r="G1067" t="s">
        <v>8317</v>
      </c>
    </row>
    <row r="1068" spans="1:7">
      <c r="A1068" t="s">
        <v>9022</v>
      </c>
      <c r="B1068" t="s">
        <v>9023</v>
      </c>
      <c r="C1068">
        <v>201617883</v>
      </c>
      <c r="F1068" t="s">
        <v>5</v>
      </c>
      <c r="G1068" t="s">
        <v>8319</v>
      </c>
    </row>
    <row r="1069" spans="1:7">
      <c r="A1069" t="s">
        <v>9022</v>
      </c>
      <c r="B1069" t="s">
        <v>9023</v>
      </c>
      <c r="C1069">
        <v>201617886</v>
      </c>
      <c r="F1069" t="s">
        <v>5</v>
      </c>
      <c r="G1069" t="s">
        <v>8321</v>
      </c>
    </row>
    <row r="1070" spans="1:7">
      <c r="A1070" t="s">
        <v>9022</v>
      </c>
      <c r="B1070" t="s">
        <v>9023</v>
      </c>
      <c r="C1070">
        <v>201617889</v>
      </c>
      <c r="F1070" t="s">
        <v>5</v>
      </c>
      <c r="G1070" t="s">
        <v>8323</v>
      </c>
    </row>
    <row r="1071" spans="1:7">
      <c r="A1071" t="s">
        <v>9022</v>
      </c>
      <c r="B1071" t="s">
        <v>9023</v>
      </c>
      <c r="C1071">
        <v>201617891</v>
      </c>
      <c r="F1071" t="s">
        <v>5</v>
      </c>
      <c r="G1071" t="s">
        <v>8325</v>
      </c>
    </row>
    <row r="1072" spans="1:7">
      <c r="A1072" t="s">
        <v>9022</v>
      </c>
      <c r="B1072" t="s">
        <v>9023</v>
      </c>
      <c r="C1072">
        <v>201617884</v>
      </c>
      <c r="F1072" t="s">
        <v>5</v>
      </c>
      <c r="G1072" t="s">
        <v>8327</v>
      </c>
    </row>
    <row r="1073" spans="1:7">
      <c r="A1073" t="s">
        <v>9022</v>
      </c>
      <c r="B1073" t="s">
        <v>9023</v>
      </c>
      <c r="C1073">
        <v>201617894</v>
      </c>
      <c r="F1073" t="s">
        <v>5</v>
      </c>
      <c r="G1073" t="s">
        <v>8329</v>
      </c>
    </row>
    <row r="1074" spans="1:7">
      <c r="A1074" t="s">
        <v>9022</v>
      </c>
      <c r="B1074" t="s">
        <v>9023</v>
      </c>
      <c r="C1074">
        <v>201617892</v>
      </c>
      <c r="F1074" t="s">
        <v>5</v>
      </c>
      <c r="G1074" t="s">
        <v>8331</v>
      </c>
    </row>
    <row r="1075" spans="1:7">
      <c r="A1075" t="s">
        <v>9022</v>
      </c>
      <c r="B1075" t="s">
        <v>9023</v>
      </c>
      <c r="C1075">
        <v>201617895</v>
      </c>
      <c r="F1075" t="s">
        <v>5</v>
      </c>
      <c r="G1075" t="s">
        <v>8333</v>
      </c>
    </row>
    <row r="1076" spans="1:7">
      <c r="A1076" t="s">
        <v>9022</v>
      </c>
      <c r="B1076" t="s">
        <v>9023</v>
      </c>
      <c r="C1076">
        <v>201617806</v>
      </c>
      <c r="F1076" t="s">
        <v>5</v>
      </c>
      <c r="G1076" t="s">
        <v>8335</v>
      </c>
    </row>
    <row r="1077" spans="1:7">
      <c r="A1077" t="s">
        <v>9022</v>
      </c>
      <c r="B1077" t="s">
        <v>9023</v>
      </c>
      <c r="C1077">
        <v>201617833</v>
      </c>
      <c r="F1077" t="s">
        <v>5</v>
      </c>
      <c r="G1077" t="s">
        <v>8337</v>
      </c>
    </row>
    <row r="1078" spans="1:7">
      <c r="A1078" t="s">
        <v>9022</v>
      </c>
      <c r="B1078" t="s">
        <v>9023</v>
      </c>
      <c r="C1078">
        <v>201617835</v>
      </c>
      <c r="F1078" t="s">
        <v>5</v>
      </c>
      <c r="G1078" t="s">
        <v>8339</v>
      </c>
    </row>
    <row r="1079" spans="1:7">
      <c r="A1079" t="s">
        <v>9022</v>
      </c>
      <c r="B1079" t="s">
        <v>9023</v>
      </c>
      <c r="C1079">
        <v>201617838</v>
      </c>
      <c r="F1079" t="s">
        <v>5</v>
      </c>
      <c r="G1079" t="s">
        <v>8341</v>
      </c>
    </row>
    <row r="1080" spans="1:7">
      <c r="A1080" t="s">
        <v>9022</v>
      </c>
      <c r="B1080" t="s">
        <v>9023</v>
      </c>
      <c r="C1080">
        <v>201617841</v>
      </c>
      <c r="F1080" t="s">
        <v>5</v>
      </c>
      <c r="G1080" t="s">
        <v>8343</v>
      </c>
    </row>
    <row r="1081" spans="1:7">
      <c r="A1081" t="s">
        <v>9022</v>
      </c>
      <c r="B1081" t="s">
        <v>9023</v>
      </c>
      <c r="C1081">
        <v>201617843</v>
      </c>
      <c r="F1081" t="s">
        <v>5</v>
      </c>
      <c r="G1081" t="s">
        <v>8345</v>
      </c>
    </row>
    <row r="1082" spans="1:7">
      <c r="A1082" t="s">
        <v>9022</v>
      </c>
      <c r="B1082" t="s">
        <v>9023</v>
      </c>
      <c r="C1082">
        <v>201617846</v>
      </c>
      <c r="F1082" t="s">
        <v>5</v>
      </c>
      <c r="G1082" t="s">
        <v>8347</v>
      </c>
    </row>
    <row r="1083" spans="1:7">
      <c r="A1083" t="s">
        <v>9022</v>
      </c>
      <c r="B1083" t="s">
        <v>9023</v>
      </c>
      <c r="C1083">
        <v>201617851</v>
      </c>
      <c r="F1083" t="s">
        <v>5</v>
      </c>
      <c r="G1083" t="s">
        <v>8349</v>
      </c>
    </row>
    <row r="1084" spans="1:7">
      <c r="A1084" t="s">
        <v>9022</v>
      </c>
      <c r="B1084" t="s">
        <v>9023</v>
      </c>
      <c r="C1084">
        <v>201617855</v>
      </c>
      <c r="F1084" t="s">
        <v>5</v>
      </c>
      <c r="G1084" t="s">
        <v>8351</v>
      </c>
    </row>
    <row r="1085" spans="1:7">
      <c r="A1085" t="s">
        <v>9022</v>
      </c>
      <c r="B1085" t="s">
        <v>9023</v>
      </c>
      <c r="C1085">
        <v>201617862</v>
      </c>
      <c r="F1085" t="s">
        <v>5</v>
      </c>
      <c r="G1085" t="s">
        <v>8353</v>
      </c>
    </row>
    <row r="1086" spans="1:7">
      <c r="A1086" t="s">
        <v>9022</v>
      </c>
      <c r="B1086" t="s">
        <v>9023</v>
      </c>
      <c r="C1086">
        <v>201617864</v>
      </c>
      <c r="F1086" t="s">
        <v>5</v>
      </c>
      <c r="G1086" t="s">
        <v>8355</v>
      </c>
    </row>
    <row r="1087" spans="1:7">
      <c r="A1087" t="s">
        <v>9022</v>
      </c>
      <c r="B1087" t="s">
        <v>9023</v>
      </c>
      <c r="C1087">
        <v>201617866</v>
      </c>
      <c r="F1087" t="s">
        <v>5</v>
      </c>
      <c r="G1087" t="s">
        <v>8357</v>
      </c>
    </row>
    <row r="1088" spans="1:7">
      <c r="A1088" t="s">
        <v>9022</v>
      </c>
      <c r="B1088" t="s">
        <v>9023</v>
      </c>
      <c r="C1088">
        <v>201617874</v>
      </c>
      <c r="F1088" t="s">
        <v>5</v>
      </c>
      <c r="G1088" t="s">
        <v>8359</v>
      </c>
    </row>
    <row r="1089" spans="1:7">
      <c r="A1089" t="s">
        <v>9022</v>
      </c>
      <c r="B1089" t="s">
        <v>9023</v>
      </c>
      <c r="C1089">
        <v>201617879</v>
      </c>
      <c r="F1089" t="s">
        <v>5</v>
      </c>
      <c r="G1089" t="s">
        <v>8361</v>
      </c>
    </row>
    <row r="1090" spans="1:7">
      <c r="A1090" t="s">
        <v>9022</v>
      </c>
      <c r="B1090" t="s">
        <v>9023</v>
      </c>
      <c r="C1090">
        <v>201617872</v>
      </c>
      <c r="F1090" t="s">
        <v>5</v>
      </c>
      <c r="G1090" t="s">
        <v>8363</v>
      </c>
    </row>
    <row r="1091" spans="1:7">
      <c r="A1091" t="s">
        <v>9022</v>
      </c>
      <c r="B1091" t="s">
        <v>9023</v>
      </c>
      <c r="C1091">
        <v>201617868</v>
      </c>
      <c r="F1091" t="s">
        <v>5</v>
      </c>
      <c r="G1091" t="s">
        <v>8365</v>
      </c>
    </row>
    <row r="1092" spans="1:7">
      <c r="A1092" t="s">
        <v>9022</v>
      </c>
      <c r="B1092" t="s">
        <v>9023</v>
      </c>
      <c r="C1092">
        <v>201617870</v>
      </c>
      <c r="F1092" t="s">
        <v>5</v>
      </c>
      <c r="G1092" t="s">
        <v>8367</v>
      </c>
    </row>
    <row r="1093" spans="1:7">
      <c r="A1093" t="s">
        <v>9022</v>
      </c>
      <c r="B1093" t="s">
        <v>9023</v>
      </c>
      <c r="C1093">
        <v>201617784</v>
      </c>
      <c r="F1093" t="s">
        <v>5</v>
      </c>
      <c r="G1093" t="s">
        <v>8369</v>
      </c>
    </row>
    <row r="1094" spans="1:7">
      <c r="A1094" t="s">
        <v>9022</v>
      </c>
      <c r="B1094" t="s">
        <v>9023</v>
      </c>
      <c r="C1094">
        <v>201617786</v>
      </c>
      <c r="F1094" t="s">
        <v>5</v>
      </c>
      <c r="G1094" t="s">
        <v>8371</v>
      </c>
    </row>
    <row r="1095" spans="1:7">
      <c r="A1095" t="s">
        <v>9022</v>
      </c>
      <c r="B1095" t="s">
        <v>9023</v>
      </c>
      <c r="C1095">
        <v>201617787</v>
      </c>
      <c r="F1095" t="s">
        <v>5</v>
      </c>
      <c r="G1095" t="s">
        <v>8373</v>
      </c>
    </row>
    <row r="1096" spans="1:7">
      <c r="A1096" t="s">
        <v>9022</v>
      </c>
      <c r="B1096" t="s">
        <v>9023</v>
      </c>
      <c r="C1096">
        <v>201617788</v>
      </c>
      <c r="F1096" t="s">
        <v>5</v>
      </c>
      <c r="G1096" t="s">
        <v>8375</v>
      </c>
    </row>
    <row r="1097" spans="1:7">
      <c r="A1097" t="s">
        <v>9022</v>
      </c>
      <c r="B1097" t="s">
        <v>9023</v>
      </c>
      <c r="C1097">
        <v>201617789</v>
      </c>
      <c r="F1097" t="s">
        <v>5</v>
      </c>
      <c r="G1097" t="s">
        <v>8377</v>
      </c>
    </row>
    <row r="1098" spans="1:7">
      <c r="A1098" t="s">
        <v>9022</v>
      </c>
      <c r="B1098" t="s">
        <v>9023</v>
      </c>
      <c r="C1098">
        <v>201617791</v>
      </c>
      <c r="F1098" t="s">
        <v>5</v>
      </c>
      <c r="G1098" t="s">
        <v>8379</v>
      </c>
    </row>
    <row r="1099" spans="1:7">
      <c r="A1099" t="s">
        <v>9022</v>
      </c>
      <c r="B1099" t="s">
        <v>9023</v>
      </c>
      <c r="C1099">
        <v>201617792</v>
      </c>
      <c r="F1099" t="s">
        <v>5</v>
      </c>
      <c r="G1099" t="s">
        <v>8381</v>
      </c>
    </row>
    <row r="1100" spans="1:7">
      <c r="A1100" t="s">
        <v>9022</v>
      </c>
      <c r="B1100" t="s">
        <v>9023</v>
      </c>
      <c r="C1100">
        <v>201617793</v>
      </c>
      <c r="F1100" t="s">
        <v>5</v>
      </c>
      <c r="G1100" t="s">
        <v>8383</v>
      </c>
    </row>
    <row r="1101" spans="1:7">
      <c r="A1101" t="s">
        <v>9022</v>
      </c>
      <c r="B1101" t="s">
        <v>9023</v>
      </c>
      <c r="C1101">
        <v>201617794</v>
      </c>
      <c r="F1101" t="s">
        <v>5</v>
      </c>
      <c r="G1101" t="s">
        <v>8385</v>
      </c>
    </row>
    <row r="1102" spans="1:7">
      <c r="A1102" t="s">
        <v>9022</v>
      </c>
      <c r="B1102" t="s">
        <v>9023</v>
      </c>
      <c r="C1102">
        <v>201617795</v>
      </c>
      <c r="F1102" t="s">
        <v>5</v>
      </c>
      <c r="G1102" t="s">
        <v>8387</v>
      </c>
    </row>
    <row r="1103" spans="1:7">
      <c r="A1103" t="s">
        <v>9022</v>
      </c>
      <c r="B1103" t="s">
        <v>9023</v>
      </c>
      <c r="C1103">
        <v>201617796</v>
      </c>
      <c r="F1103" t="s">
        <v>5</v>
      </c>
      <c r="G1103" t="s">
        <v>8389</v>
      </c>
    </row>
    <row r="1104" spans="1:7">
      <c r="A1104" t="s">
        <v>9022</v>
      </c>
      <c r="B1104" t="s">
        <v>9023</v>
      </c>
      <c r="C1104">
        <v>201617797</v>
      </c>
      <c r="F1104" t="s">
        <v>5</v>
      </c>
      <c r="G1104" t="s">
        <v>8391</v>
      </c>
    </row>
    <row r="1105" spans="1:7">
      <c r="A1105" t="s">
        <v>9022</v>
      </c>
      <c r="B1105" t="s">
        <v>9023</v>
      </c>
      <c r="C1105">
        <v>201617798</v>
      </c>
      <c r="F1105" t="s">
        <v>5</v>
      </c>
      <c r="G1105" t="s">
        <v>8393</v>
      </c>
    </row>
    <row r="1106" spans="1:7">
      <c r="A1106" t="s">
        <v>9022</v>
      </c>
      <c r="B1106" t="s">
        <v>9023</v>
      </c>
      <c r="C1106">
        <v>201617799</v>
      </c>
      <c r="F1106" t="s">
        <v>5</v>
      </c>
      <c r="G1106" t="s">
        <v>8395</v>
      </c>
    </row>
    <row r="1107" spans="1:7">
      <c r="A1107" t="s">
        <v>9022</v>
      </c>
      <c r="B1107" t="s">
        <v>9023</v>
      </c>
      <c r="C1107">
        <v>201617800</v>
      </c>
      <c r="F1107" t="s">
        <v>5</v>
      </c>
      <c r="G1107" t="s">
        <v>8397</v>
      </c>
    </row>
    <row r="1108" spans="1:7">
      <c r="A1108" t="s">
        <v>9022</v>
      </c>
      <c r="B1108" t="s">
        <v>9023</v>
      </c>
      <c r="C1108">
        <v>201617801</v>
      </c>
      <c r="F1108" t="s">
        <v>5</v>
      </c>
      <c r="G1108" t="s">
        <v>8399</v>
      </c>
    </row>
    <row r="1109" spans="1:7">
      <c r="A1109" t="s">
        <v>9022</v>
      </c>
      <c r="B1109" t="s">
        <v>9023</v>
      </c>
      <c r="C1109">
        <v>201617802</v>
      </c>
      <c r="F1109" t="s">
        <v>5</v>
      </c>
      <c r="G1109" t="s">
        <v>8401</v>
      </c>
    </row>
    <row r="1110" spans="1:7">
      <c r="A1110" t="s">
        <v>9022</v>
      </c>
      <c r="B1110" t="s">
        <v>9023</v>
      </c>
      <c r="C1110">
        <v>201617803</v>
      </c>
      <c r="F1110" t="s">
        <v>5</v>
      </c>
      <c r="G1110" t="s">
        <v>8403</v>
      </c>
    </row>
    <row r="1111" spans="1:7">
      <c r="A1111" t="s">
        <v>9022</v>
      </c>
      <c r="B1111" t="s">
        <v>9023</v>
      </c>
      <c r="C1111">
        <v>201617804</v>
      </c>
      <c r="F1111" t="s">
        <v>5</v>
      </c>
      <c r="G1111" t="s">
        <v>8405</v>
      </c>
    </row>
    <row r="1112" spans="1:7">
      <c r="A1112" t="s">
        <v>9022</v>
      </c>
      <c r="B1112" t="s">
        <v>9023</v>
      </c>
      <c r="C1112">
        <v>201617970</v>
      </c>
      <c r="F1112" t="s">
        <v>5</v>
      </c>
      <c r="G1112" t="s">
        <v>8407</v>
      </c>
    </row>
    <row r="1113" spans="1:7">
      <c r="A1113" t="s">
        <v>9022</v>
      </c>
      <c r="B1113" t="s">
        <v>9023</v>
      </c>
      <c r="C1113">
        <v>201617972</v>
      </c>
      <c r="F1113" t="s">
        <v>5</v>
      </c>
      <c r="G1113" t="s">
        <v>8409</v>
      </c>
    </row>
    <row r="1114" spans="1:7">
      <c r="A1114" t="s">
        <v>9022</v>
      </c>
      <c r="B1114" t="s">
        <v>9023</v>
      </c>
      <c r="C1114">
        <v>201617978</v>
      </c>
      <c r="F1114" t="s">
        <v>5</v>
      </c>
      <c r="G1114" t="s">
        <v>8411</v>
      </c>
    </row>
    <row r="1115" spans="1:7">
      <c r="A1115" t="s">
        <v>9022</v>
      </c>
      <c r="B1115" t="s">
        <v>9023</v>
      </c>
      <c r="C1115">
        <v>201617968</v>
      </c>
      <c r="F1115" t="s">
        <v>5</v>
      </c>
      <c r="G1115" t="s">
        <v>8413</v>
      </c>
    </row>
    <row r="1116" spans="1:7">
      <c r="A1116" t="s">
        <v>9022</v>
      </c>
      <c r="B1116" t="s">
        <v>9023</v>
      </c>
      <c r="C1116">
        <v>201618026</v>
      </c>
      <c r="F1116" t="s">
        <v>5</v>
      </c>
      <c r="G1116" t="s">
        <v>8415</v>
      </c>
    </row>
    <row r="1117" spans="1:7">
      <c r="A1117" t="s">
        <v>9022</v>
      </c>
      <c r="B1117" t="s">
        <v>9023</v>
      </c>
      <c r="C1117">
        <v>201618022</v>
      </c>
      <c r="F1117" t="s">
        <v>5</v>
      </c>
      <c r="G1117" t="s">
        <v>8417</v>
      </c>
    </row>
    <row r="1118" spans="1:7">
      <c r="A1118" t="s">
        <v>9022</v>
      </c>
      <c r="B1118" t="s">
        <v>9023</v>
      </c>
      <c r="C1118">
        <v>201618023</v>
      </c>
      <c r="F1118" t="s">
        <v>5</v>
      </c>
      <c r="G1118" t="s">
        <v>8419</v>
      </c>
    </row>
    <row r="1119" spans="1:7">
      <c r="A1119" t="s">
        <v>9022</v>
      </c>
      <c r="B1119" t="s">
        <v>9023</v>
      </c>
      <c r="C1119">
        <v>201617966</v>
      </c>
      <c r="F1119" t="s">
        <v>5</v>
      </c>
      <c r="G1119" t="s">
        <v>8421</v>
      </c>
    </row>
    <row r="1120" spans="1:7">
      <c r="A1120" t="s">
        <v>9022</v>
      </c>
      <c r="B1120" t="s">
        <v>9023</v>
      </c>
      <c r="C1120">
        <v>201618009</v>
      </c>
      <c r="F1120" t="s">
        <v>5</v>
      </c>
      <c r="G1120" t="s">
        <v>8423</v>
      </c>
    </row>
    <row r="1121" spans="1:7">
      <c r="A1121" t="s">
        <v>9022</v>
      </c>
      <c r="B1121" t="s">
        <v>9023</v>
      </c>
      <c r="C1121">
        <v>201618011</v>
      </c>
      <c r="F1121" t="s">
        <v>5</v>
      </c>
      <c r="G1121" t="s">
        <v>8425</v>
      </c>
    </row>
    <row r="1122" spans="1:7">
      <c r="A1122" t="s">
        <v>9022</v>
      </c>
      <c r="B1122" t="s">
        <v>9023</v>
      </c>
      <c r="C1122">
        <v>201618013</v>
      </c>
      <c r="F1122" t="s">
        <v>5</v>
      </c>
      <c r="G1122" t="s">
        <v>8427</v>
      </c>
    </row>
    <row r="1123" spans="1:7">
      <c r="A1123" t="s">
        <v>9022</v>
      </c>
      <c r="B1123" t="s">
        <v>9023</v>
      </c>
      <c r="C1123">
        <v>201618007</v>
      </c>
      <c r="F1123" t="s">
        <v>5</v>
      </c>
      <c r="G1123" t="s">
        <v>8429</v>
      </c>
    </row>
    <row r="1124" spans="1:7">
      <c r="A1124" t="s">
        <v>9022</v>
      </c>
      <c r="B1124" t="s">
        <v>9023</v>
      </c>
      <c r="C1124">
        <v>201618020</v>
      </c>
      <c r="F1124" t="s">
        <v>5</v>
      </c>
      <c r="G1124" t="s">
        <v>8431</v>
      </c>
    </row>
    <row r="1125" spans="1:7">
      <c r="A1125" t="s">
        <v>9022</v>
      </c>
      <c r="B1125" t="s">
        <v>9023</v>
      </c>
      <c r="C1125">
        <v>201618018</v>
      </c>
      <c r="F1125" t="s">
        <v>5</v>
      </c>
      <c r="G1125" t="s">
        <v>8433</v>
      </c>
    </row>
    <row r="1126" spans="1:7">
      <c r="A1126" t="s">
        <v>9022</v>
      </c>
      <c r="B1126" t="s">
        <v>9023</v>
      </c>
      <c r="C1126">
        <v>201618021</v>
      </c>
      <c r="F1126" t="s">
        <v>5</v>
      </c>
      <c r="G1126" t="s">
        <v>8435</v>
      </c>
    </row>
    <row r="1127" spans="1:7">
      <c r="A1127" t="s">
        <v>9022</v>
      </c>
      <c r="B1127" t="s">
        <v>9023</v>
      </c>
      <c r="C1127">
        <v>201618024</v>
      </c>
      <c r="F1127" t="s">
        <v>5</v>
      </c>
      <c r="G1127" t="s">
        <v>8437</v>
      </c>
    </row>
    <row r="1128" spans="1:7">
      <c r="A1128" t="s">
        <v>9022</v>
      </c>
      <c r="B1128" t="s">
        <v>9023</v>
      </c>
      <c r="C1128">
        <v>201617917</v>
      </c>
      <c r="F1128" t="s">
        <v>5</v>
      </c>
      <c r="G1128" t="s">
        <v>8439</v>
      </c>
    </row>
    <row r="1129" spans="1:7">
      <c r="A1129" t="s">
        <v>9022</v>
      </c>
      <c r="B1129" t="s">
        <v>9023</v>
      </c>
      <c r="C1129">
        <v>201617919</v>
      </c>
      <c r="F1129" t="s">
        <v>5</v>
      </c>
      <c r="G1129" t="s">
        <v>8441</v>
      </c>
    </row>
    <row r="1130" spans="1:7">
      <c r="A1130" t="s">
        <v>9022</v>
      </c>
      <c r="B1130" t="s">
        <v>9023</v>
      </c>
      <c r="C1130">
        <v>201617920</v>
      </c>
      <c r="F1130" t="s">
        <v>5</v>
      </c>
      <c r="G1130" t="s">
        <v>8443</v>
      </c>
    </row>
    <row r="1131" spans="1:7">
      <c r="A1131" t="s">
        <v>9022</v>
      </c>
      <c r="B1131" t="s">
        <v>9023</v>
      </c>
      <c r="C1131">
        <v>201617921</v>
      </c>
      <c r="F1131" t="s">
        <v>5</v>
      </c>
      <c r="G1131" t="s">
        <v>8445</v>
      </c>
    </row>
    <row r="1132" spans="1:7">
      <c r="A1132" t="s">
        <v>9022</v>
      </c>
      <c r="B1132" t="s">
        <v>9023</v>
      </c>
      <c r="C1132">
        <v>201617922</v>
      </c>
      <c r="F1132" t="s">
        <v>5</v>
      </c>
      <c r="G1132" t="s">
        <v>8447</v>
      </c>
    </row>
    <row r="1133" spans="1:7">
      <c r="A1133" t="s">
        <v>9022</v>
      </c>
      <c r="B1133" t="s">
        <v>9023</v>
      </c>
      <c r="C1133">
        <v>201617923</v>
      </c>
      <c r="F1133" t="s">
        <v>5</v>
      </c>
      <c r="G1133" t="s">
        <v>8449</v>
      </c>
    </row>
    <row r="1134" spans="1:7">
      <c r="A1134" t="s">
        <v>9022</v>
      </c>
      <c r="B1134" t="s">
        <v>9023</v>
      </c>
      <c r="C1134">
        <v>201617924</v>
      </c>
      <c r="F1134" t="s">
        <v>5</v>
      </c>
      <c r="G1134" t="s">
        <v>8451</v>
      </c>
    </row>
    <row r="1135" spans="1:7">
      <c r="A1135" t="s">
        <v>9022</v>
      </c>
      <c r="B1135" t="s">
        <v>9023</v>
      </c>
      <c r="C1135">
        <v>201617925</v>
      </c>
      <c r="F1135" t="s">
        <v>5</v>
      </c>
      <c r="G1135" t="s">
        <v>8453</v>
      </c>
    </row>
    <row r="1136" spans="1:7">
      <c r="A1136" t="s">
        <v>9022</v>
      </c>
      <c r="B1136" t="s">
        <v>9023</v>
      </c>
      <c r="C1136">
        <v>201617926</v>
      </c>
      <c r="F1136" t="s">
        <v>5</v>
      </c>
      <c r="G1136" t="s">
        <v>8455</v>
      </c>
    </row>
    <row r="1137" spans="1:7">
      <c r="A1137" t="s">
        <v>9022</v>
      </c>
      <c r="B1137" t="s">
        <v>9023</v>
      </c>
      <c r="C1137">
        <v>201617927</v>
      </c>
      <c r="F1137" t="s">
        <v>5</v>
      </c>
      <c r="G1137" t="s">
        <v>8457</v>
      </c>
    </row>
    <row r="1138" spans="1:7">
      <c r="A1138" t="s">
        <v>9022</v>
      </c>
      <c r="B1138" t="s">
        <v>9023</v>
      </c>
      <c r="C1138">
        <v>201617928</v>
      </c>
      <c r="F1138" t="s">
        <v>5</v>
      </c>
      <c r="G1138" t="s">
        <v>8459</v>
      </c>
    </row>
    <row r="1139" spans="1:7">
      <c r="A1139" t="s">
        <v>9022</v>
      </c>
      <c r="B1139" t="s">
        <v>9023</v>
      </c>
      <c r="C1139">
        <v>201617929</v>
      </c>
      <c r="F1139" t="s">
        <v>5</v>
      </c>
      <c r="G1139" t="s">
        <v>8461</v>
      </c>
    </row>
    <row r="1140" spans="1:7">
      <c r="A1140" t="s">
        <v>9022</v>
      </c>
      <c r="B1140" t="s">
        <v>9023</v>
      </c>
      <c r="C1140">
        <v>201617930</v>
      </c>
      <c r="F1140" t="s">
        <v>5</v>
      </c>
      <c r="G1140" t="s">
        <v>8463</v>
      </c>
    </row>
    <row r="1141" spans="1:7">
      <c r="A1141" t="s">
        <v>9022</v>
      </c>
      <c r="B1141" t="s">
        <v>9023</v>
      </c>
      <c r="C1141">
        <v>201617931</v>
      </c>
      <c r="F1141" t="s">
        <v>5</v>
      </c>
      <c r="G1141" t="s">
        <v>8465</v>
      </c>
    </row>
    <row r="1142" spans="1:7">
      <c r="A1142" t="s">
        <v>9022</v>
      </c>
      <c r="B1142" t="s">
        <v>9023</v>
      </c>
      <c r="C1142">
        <v>201617932</v>
      </c>
      <c r="F1142" t="s">
        <v>5</v>
      </c>
      <c r="G1142" t="s">
        <v>8467</v>
      </c>
    </row>
    <row r="1143" spans="1:7">
      <c r="A1143" t="s">
        <v>9022</v>
      </c>
      <c r="B1143" t="s">
        <v>9023</v>
      </c>
      <c r="C1143">
        <v>201617933</v>
      </c>
      <c r="F1143" t="s">
        <v>5</v>
      </c>
      <c r="G1143" t="s">
        <v>8469</v>
      </c>
    </row>
    <row r="1144" spans="1:7">
      <c r="A1144" t="s">
        <v>9022</v>
      </c>
      <c r="B1144" t="s">
        <v>9023</v>
      </c>
      <c r="C1144">
        <v>201617934</v>
      </c>
      <c r="F1144" t="s">
        <v>5</v>
      </c>
      <c r="G1144" t="s">
        <v>8471</v>
      </c>
    </row>
    <row r="1145" spans="1:7">
      <c r="A1145" t="s">
        <v>9022</v>
      </c>
      <c r="B1145" t="s">
        <v>9023</v>
      </c>
      <c r="C1145">
        <v>201617935</v>
      </c>
      <c r="F1145" t="s">
        <v>5</v>
      </c>
      <c r="G1145" t="s">
        <v>8473</v>
      </c>
    </row>
    <row r="1146" spans="1:7">
      <c r="A1146" t="s">
        <v>9022</v>
      </c>
      <c r="B1146" t="s">
        <v>9023</v>
      </c>
      <c r="C1146">
        <v>201617936</v>
      </c>
      <c r="F1146" t="s">
        <v>5</v>
      </c>
      <c r="G1146" t="s">
        <v>8475</v>
      </c>
    </row>
    <row r="1147" spans="1:7">
      <c r="A1147" t="s">
        <v>9022</v>
      </c>
      <c r="B1147" t="s">
        <v>9023</v>
      </c>
      <c r="C1147">
        <v>201617937</v>
      </c>
      <c r="F1147" t="s">
        <v>5</v>
      </c>
      <c r="G1147" t="s">
        <v>8477</v>
      </c>
    </row>
    <row r="1148" spans="1:7">
      <c r="A1148" t="s">
        <v>9022</v>
      </c>
      <c r="B1148" t="s">
        <v>9023</v>
      </c>
      <c r="C1148">
        <v>201617938</v>
      </c>
      <c r="F1148" t="s">
        <v>5</v>
      </c>
      <c r="G1148" t="s">
        <v>8479</v>
      </c>
    </row>
    <row r="1149" spans="1:7">
      <c r="A1149" t="s">
        <v>9022</v>
      </c>
      <c r="B1149" t="s">
        <v>9023</v>
      </c>
      <c r="C1149">
        <v>201617939</v>
      </c>
      <c r="F1149" t="s">
        <v>5</v>
      </c>
      <c r="G1149" t="s">
        <v>8481</v>
      </c>
    </row>
    <row r="1150" spans="1:7">
      <c r="A1150" t="s">
        <v>9022</v>
      </c>
      <c r="B1150" t="s">
        <v>9023</v>
      </c>
      <c r="C1150">
        <v>201617940</v>
      </c>
      <c r="F1150" t="s">
        <v>5</v>
      </c>
      <c r="G1150" t="s">
        <v>8483</v>
      </c>
    </row>
    <row r="1151" spans="1:7">
      <c r="A1151" t="s">
        <v>9022</v>
      </c>
      <c r="B1151" t="s">
        <v>9023</v>
      </c>
      <c r="C1151">
        <v>201617941</v>
      </c>
      <c r="F1151" t="s">
        <v>5</v>
      </c>
      <c r="G1151" t="s">
        <v>8485</v>
      </c>
    </row>
    <row r="1152" spans="1:7">
      <c r="A1152" t="s">
        <v>9022</v>
      </c>
      <c r="B1152" t="s">
        <v>9023</v>
      </c>
      <c r="C1152">
        <v>201617943</v>
      </c>
      <c r="F1152" t="s">
        <v>5</v>
      </c>
      <c r="G1152" t="s">
        <v>8487</v>
      </c>
    </row>
    <row r="1153" spans="1:7">
      <c r="A1153" t="s">
        <v>9022</v>
      </c>
      <c r="B1153" t="s">
        <v>9023</v>
      </c>
      <c r="C1153">
        <v>201617944</v>
      </c>
      <c r="F1153" t="s">
        <v>5</v>
      </c>
      <c r="G1153" t="s">
        <v>8489</v>
      </c>
    </row>
    <row r="1154" spans="1:7">
      <c r="A1154" t="s">
        <v>9022</v>
      </c>
      <c r="B1154" t="s">
        <v>9023</v>
      </c>
      <c r="C1154">
        <v>201617945</v>
      </c>
      <c r="F1154" t="s">
        <v>5</v>
      </c>
      <c r="G1154" t="s">
        <v>8491</v>
      </c>
    </row>
    <row r="1155" spans="1:7">
      <c r="A1155" t="s">
        <v>9022</v>
      </c>
      <c r="B1155" t="s">
        <v>9023</v>
      </c>
      <c r="C1155">
        <v>201617946</v>
      </c>
      <c r="F1155" t="s">
        <v>5</v>
      </c>
      <c r="G1155" t="s">
        <v>8493</v>
      </c>
    </row>
    <row r="1156" spans="1:7">
      <c r="A1156" t="s">
        <v>9022</v>
      </c>
      <c r="B1156" t="s">
        <v>9023</v>
      </c>
      <c r="C1156">
        <v>201617948</v>
      </c>
      <c r="F1156" t="s">
        <v>5</v>
      </c>
      <c r="G1156" t="s">
        <v>8495</v>
      </c>
    </row>
    <row r="1157" spans="1:7">
      <c r="A1157" t="s">
        <v>9022</v>
      </c>
      <c r="B1157" t="s">
        <v>9023</v>
      </c>
      <c r="C1157">
        <v>201617918</v>
      </c>
      <c r="F1157" t="s">
        <v>5</v>
      </c>
      <c r="G1157" t="s">
        <v>8497</v>
      </c>
    </row>
    <row r="1158" spans="1:7">
      <c r="A1158" t="s">
        <v>9022</v>
      </c>
      <c r="B1158" t="s">
        <v>9023</v>
      </c>
      <c r="C1158">
        <v>201617947</v>
      </c>
      <c r="F1158" t="s">
        <v>5</v>
      </c>
      <c r="G1158" t="s">
        <v>8499</v>
      </c>
    </row>
    <row r="1159" spans="1:7">
      <c r="A1159" t="s">
        <v>9022</v>
      </c>
      <c r="B1159" t="s">
        <v>9023</v>
      </c>
      <c r="C1159">
        <v>201617949</v>
      </c>
      <c r="F1159" t="s">
        <v>5</v>
      </c>
      <c r="G1159" t="s">
        <v>8501</v>
      </c>
    </row>
    <row r="1160" spans="1:7">
      <c r="A1160" t="s">
        <v>9022</v>
      </c>
      <c r="B1160" t="s">
        <v>9023</v>
      </c>
      <c r="C1160">
        <v>201617962</v>
      </c>
      <c r="F1160" t="s">
        <v>5</v>
      </c>
      <c r="G1160" t="s">
        <v>8503</v>
      </c>
    </row>
    <row r="1161" spans="1:7">
      <c r="A1161" t="s">
        <v>9022</v>
      </c>
      <c r="B1161" t="s">
        <v>9023</v>
      </c>
      <c r="C1161">
        <v>4445041</v>
      </c>
      <c r="F1161" t="s">
        <v>5</v>
      </c>
      <c r="G1161" t="s">
        <v>1166</v>
      </c>
    </row>
    <row r="1162" spans="1:7">
      <c r="A1162" t="s">
        <v>9022</v>
      </c>
      <c r="B1162" t="s">
        <v>9023</v>
      </c>
      <c r="C1162">
        <v>4445061</v>
      </c>
      <c r="F1162" t="s">
        <v>5</v>
      </c>
      <c r="G1162" t="s">
        <v>1167</v>
      </c>
    </row>
    <row r="1163" spans="1:7">
      <c r="A1163" t="s">
        <v>9022</v>
      </c>
      <c r="B1163" t="s">
        <v>9023</v>
      </c>
      <c r="C1163">
        <v>4445042</v>
      </c>
      <c r="F1163" t="s">
        <v>5</v>
      </c>
      <c r="G1163" t="s">
        <v>1168</v>
      </c>
    </row>
    <row r="1164" spans="1:7">
      <c r="A1164" t="s">
        <v>9022</v>
      </c>
      <c r="B1164" t="s">
        <v>9023</v>
      </c>
      <c r="C1164">
        <v>4445062</v>
      </c>
      <c r="F1164" t="s">
        <v>5</v>
      </c>
      <c r="G1164" t="s">
        <v>1169</v>
      </c>
    </row>
    <row r="1165" spans="1:7">
      <c r="A1165" t="s">
        <v>9022</v>
      </c>
      <c r="B1165" t="s">
        <v>9023</v>
      </c>
      <c r="C1165">
        <v>4445043</v>
      </c>
      <c r="F1165" t="s">
        <v>5</v>
      </c>
      <c r="G1165" t="s">
        <v>1170</v>
      </c>
    </row>
    <row r="1166" spans="1:7">
      <c r="A1166" t="s">
        <v>9022</v>
      </c>
      <c r="B1166" t="s">
        <v>9023</v>
      </c>
      <c r="C1166">
        <v>4445063</v>
      </c>
      <c r="F1166" t="s">
        <v>5</v>
      </c>
      <c r="G1166" t="s">
        <v>1171</v>
      </c>
    </row>
    <row r="1167" spans="1:7">
      <c r="A1167" t="s">
        <v>9022</v>
      </c>
      <c r="B1167" t="s">
        <v>9023</v>
      </c>
      <c r="C1167">
        <v>4445044</v>
      </c>
      <c r="F1167" t="s">
        <v>5</v>
      </c>
      <c r="G1167" t="s">
        <v>1172</v>
      </c>
    </row>
    <row r="1168" spans="1:7">
      <c r="A1168" t="s">
        <v>9022</v>
      </c>
      <c r="B1168" t="s">
        <v>9023</v>
      </c>
      <c r="C1168">
        <v>4445064</v>
      </c>
      <c r="F1168" t="s">
        <v>5</v>
      </c>
      <c r="G1168" t="s">
        <v>1173</v>
      </c>
    </row>
    <row r="1169" spans="1:7">
      <c r="A1169" t="s">
        <v>9022</v>
      </c>
      <c r="B1169" t="s">
        <v>9023</v>
      </c>
      <c r="C1169">
        <v>4445045</v>
      </c>
      <c r="F1169" t="s">
        <v>5</v>
      </c>
      <c r="G1169" t="s">
        <v>1174</v>
      </c>
    </row>
    <row r="1170" spans="1:7">
      <c r="A1170" t="s">
        <v>9022</v>
      </c>
      <c r="B1170" t="s">
        <v>9023</v>
      </c>
      <c r="C1170">
        <v>4445065</v>
      </c>
      <c r="F1170" t="s">
        <v>5</v>
      </c>
      <c r="G1170" t="s">
        <v>1175</v>
      </c>
    </row>
    <row r="1171" spans="1:7">
      <c r="A1171" t="s">
        <v>9022</v>
      </c>
      <c r="B1171" t="s">
        <v>9023</v>
      </c>
      <c r="C1171">
        <v>4445046</v>
      </c>
      <c r="F1171" t="s">
        <v>5</v>
      </c>
      <c r="G1171" t="s">
        <v>1176</v>
      </c>
    </row>
    <row r="1172" spans="1:7">
      <c r="A1172" t="s">
        <v>9022</v>
      </c>
      <c r="B1172" t="s">
        <v>9023</v>
      </c>
      <c r="C1172">
        <v>4445066</v>
      </c>
      <c r="F1172" t="s">
        <v>5</v>
      </c>
      <c r="G1172" t="s">
        <v>1177</v>
      </c>
    </row>
    <row r="1173" spans="1:7">
      <c r="A1173" t="s">
        <v>9022</v>
      </c>
      <c r="B1173" t="s">
        <v>9023</v>
      </c>
      <c r="C1173">
        <v>4445047</v>
      </c>
      <c r="F1173" t="s">
        <v>5</v>
      </c>
      <c r="G1173" t="s">
        <v>1178</v>
      </c>
    </row>
    <row r="1174" spans="1:7">
      <c r="A1174" t="s">
        <v>9022</v>
      </c>
      <c r="B1174" t="s">
        <v>9023</v>
      </c>
      <c r="C1174">
        <v>4445067</v>
      </c>
      <c r="F1174" t="s">
        <v>5</v>
      </c>
      <c r="G1174" t="s">
        <v>1179</v>
      </c>
    </row>
    <row r="1175" spans="1:7">
      <c r="A1175" t="s">
        <v>9022</v>
      </c>
      <c r="B1175" t="s">
        <v>9023</v>
      </c>
      <c r="C1175">
        <v>4445048</v>
      </c>
      <c r="F1175" t="s">
        <v>5</v>
      </c>
      <c r="G1175" t="s">
        <v>1180</v>
      </c>
    </row>
    <row r="1176" spans="1:7">
      <c r="A1176" t="s">
        <v>9022</v>
      </c>
      <c r="B1176" t="s">
        <v>9023</v>
      </c>
      <c r="C1176">
        <v>4445068</v>
      </c>
      <c r="F1176" t="s">
        <v>5</v>
      </c>
      <c r="G1176" t="s">
        <v>1181</v>
      </c>
    </row>
    <row r="1177" spans="1:7">
      <c r="A1177" t="s">
        <v>9022</v>
      </c>
      <c r="B1177" t="s">
        <v>9023</v>
      </c>
      <c r="C1177">
        <v>4445049</v>
      </c>
      <c r="F1177" t="s">
        <v>5</v>
      </c>
      <c r="G1177" t="s">
        <v>1182</v>
      </c>
    </row>
    <row r="1178" spans="1:7">
      <c r="A1178" t="s">
        <v>9022</v>
      </c>
      <c r="B1178" t="s">
        <v>9023</v>
      </c>
      <c r="C1178">
        <v>4445069</v>
      </c>
      <c r="F1178" t="s">
        <v>5</v>
      </c>
      <c r="G1178" t="s">
        <v>1183</v>
      </c>
    </row>
    <row r="1179" spans="1:7">
      <c r="A1179" t="s">
        <v>9022</v>
      </c>
      <c r="B1179" t="s">
        <v>9023</v>
      </c>
      <c r="C1179">
        <v>4445050</v>
      </c>
      <c r="F1179" t="s">
        <v>5</v>
      </c>
      <c r="G1179" t="s">
        <v>1184</v>
      </c>
    </row>
    <row r="1180" spans="1:7">
      <c r="A1180" t="s">
        <v>9022</v>
      </c>
      <c r="B1180" t="s">
        <v>9023</v>
      </c>
      <c r="C1180">
        <v>4445070</v>
      </c>
      <c r="F1180" t="s">
        <v>5</v>
      </c>
      <c r="G1180" t="s">
        <v>1185</v>
      </c>
    </row>
    <row r="1181" spans="1:7">
      <c r="A1181" t="s">
        <v>9022</v>
      </c>
      <c r="B1181" t="s">
        <v>9023</v>
      </c>
      <c r="C1181">
        <v>4445051</v>
      </c>
      <c r="F1181" t="s">
        <v>5</v>
      </c>
      <c r="G1181" t="s">
        <v>1186</v>
      </c>
    </row>
    <row r="1182" spans="1:7">
      <c r="A1182" t="s">
        <v>9022</v>
      </c>
      <c r="B1182" t="s">
        <v>9023</v>
      </c>
      <c r="C1182">
        <v>4445071</v>
      </c>
      <c r="F1182" t="s">
        <v>5</v>
      </c>
      <c r="G1182" t="s">
        <v>1187</v>
      </c>
    </row>
    <row r="1183" spans="1:7">
      <c r="A1183" t="s">
        <v>9022</v>
      </c>
      <c r="B1183" t="s">
        <v>9023</v>
      </c>
      <c r="C1183">
        <v>4445052</v>
      </c>
      <c r="F1183" t="s">
        <v>5</v>
      </c>
      <c r="G1183" t="s">
        <v>1188</v>
      </c>
    </row>
    <row r="1184" spans="1:7">
      <c r="A1184" t="s">
        <v>9022</v>
      </c>
      <c r="B1184" t="s">
        <v>9023</v>
      </c>
      <c r="C1184">
        <v>4445053</v>
      </c>
      <c r="F1184" t="s">
        <v>5</v>
      </c>
      <c r="G1184" t="s">
        <v>1190</v>
      </c>
    </row>
    <row r="1185" spans="1:7">
      <c r="A1185" t="s">
        <v>9022</v>
      </c>
      <c r="B1185" t="s">
        <v>9023</v>
      </c>
      <c r="C1185">
        <v>4445073</v>
      </c>
      <c r="F1185" t="s">
        <v>5</v>
      </c>
      <c r="G1185" t="s">
        <v>1191</v>
      </c>
    </row>
    <row r="1186" spans="1:7">
      <c r="A1186" t="s">
        <v>9022</v>
      </c>
      <c r="B1186" t="s">
        <v>9023</v>
      </c>
      <c r="C1186">
        <v>4445054</v>
      </c>
      <c r="F1186" t="s">
        <v>5</v>
      </c>
      <c r="G1186" t="s">
        <v>1192</v>
      </c>
    </row>
    <row r="1187" spans="1:7">
      <c r="A1187" t="s">
        <v>9022</v>
      </c>
      <c r="B1187" t="s">
        <v>9023</v>
      </c>
      <c r="C1187">
        <v>4445074</v>
      </c>
      <c r="F1187" t="s">
        <v>5</v>
      </c>
      <c r="G1187" t="s">
        <v>1193</v>
      </c>
    </row>
    <row r="1188" spans="1:7">
      <c r="A1188" t="s">
        <v>9022</v>
      </c>
      <c r="B1188" t="s">
        <v>9023</v>
      </c>
      <c r="C1188">
        <v>4445055</v>
      </c>
      <c r="F1188" t="s">
        <v>5</v>
      </c>
      <c r="G1188" t="s">
        <v>1194</v>
      </c>
    </row>
    <row r="1189" spans="1:7">
      <c r="A1189" t="s">
        <v>9022</v>
      </c>
      <c r="B1189" t="s">
        <v>9023</v>
      </c>
      <c r="C1189">
        <v>4445075</v>
      </c>
      <c r="F1189" t="s">
        <v>5</v>
      </c>
      <c r="G1189" t="s">
        <v>1195</v>
      </c>
    </row>
    <row r="1190" spans="1:7">
      <c r="A1190" t="s">
        <v>9022</v>
      </c>
      <c r="B1190" t="s">
        <v>9023</v>
      </c>
      <c r="C1190">
        <v>4445056</v>
      </c>
      <c r="F1190" t="s">
        <v>5</v>
      </c>
      <c r="G1190" t="s">
        <v>1196</v>
      </c>
    </row>
    <row r="1191" spans="1:7">
      <c r="A1191" t="s">
        <v>9022</v>
      </c>
      <c r="B1191" t="s">
        <v>9023</v>
      </c>
      <c r="C1191">
        <v>4445076</v>
      </c>
      <c r="F1191" t="s">
        <v>5</v>
      </c>
      <c r="G1191" t="s">
        <v>1197</v>
      </c>
    </row>
    <row r="1192" spans="1:7">
      <c r="A1192" t="s">
        <v>9022</v>
      </c>
      <c r="B1192" t="s">
        <v>9023</v>
      </c>
      <c r="C1192">
        <v>4445057</v>
      </c>
      <c r="F1192" t="s">
        <v>5</v>
      </c>
      <c r="G1192" t="s">
        <v>1198</v>
      </c>
    </row>
    <row r="1193" spans="1:7">
      <c r="A1193" t="s">
        <v>9022</v>
      </c>
      <c r="B1193" t="s">
        <v>9023</v>
      </c>
      <c r="C1193">
        <v>4445077</v>
      </c>
      <c r="F1193" t="s">
        <v>5</v>
      </c>
      <c r="G1193" t="s">
        <v>1199</v>
      </c>
    </row>
    <row r="1194" spans="1:7">
      <c r="A1194" t="s">
        <v>9022</v>
      </c>
      <c r="B1194" t="s">
        <v>9023</v>
      </c>
      <c r="C1194">
        <v>4445058</v>
      </c>
      <c r="F1194" t="s">
        <v>5</v>
      </c>
      <c r="G1194" t="s">
        <v>1200</v>
      </c>
    </row>
    <row r="1195" spans="1:7">
      <c r="A1195" t="s">
        <v>9022</v>
      </c>
      <c r="B1195" t="s">
        <v>9023</v>
      </c>
      <c r="C1195">
        <v>4445078</v>
      </c>
      <c r="F1195" t="s">
        <v>5</v>
      </c>
      <c r="G1195" t="s">
        <v>1201</v>
      </c>
    </row>
    <row r="1196" spans="1:7">
      <c r="A1196" t="s">
        <v>9022</v>
      </c>
      <c r="B1196" t="s">
        <v>9023</v>
      </c>
      <c r="C1196">
        <v>4445059</v>
      </c>
      <c r="F1196" t="s">
        <v>5</v>
      </c>
      <c r="G1196" t="s">
        <v>1202</v>
      </c>
    </row>
    <row r="1197" spans="1:7">
      <c r="A1197" t="s">
        <v>9022</v>
      </c>
      <c r="B1197" t="s">
        <v>9023</v>
      </c>
      <c r="C1197">
        <v>4445079</v>
      </c>
      <c r="F1197" t="s">
        <v>5</v>
      </c>
      <c r="G1197" t="s">
        <v>1203</v>
      </c>
    </row>
    <row r="1198" spans="1:7">
      <c r="A1198" t="s">
        <v>9022</v>
      </c>
      <c r="B1198" t="s">
        <v>9023</v>
      </c>
      <c r="C1198">
        <v>4445060</v>
      </c>
      <c r="F1198" t="s">
        <v>5</v>
      </c>
      <c r="G1198" t="s">
        <v>1204</v>
      </c>
    </row>
    <row r="1199" spans="1:7">
      <c r="A1199" t="s">
        <v>9022</v>
      </c>
      <c r="B1199" t="s">
        <v>9023</v>
      </c>
      <c r="C1199">
        <v>4445080</v>
      </c>
      <c r="F1199" t="s">
        <v>5</v>
      </c>
      <c r="G1199" t="s">
        <v>1205</v>
      </c>
    </row>
    <row r="1200" spans="1:7">
      <c r="A1200" t="s">
        <v>9022</v>
      </c>
      <c r="B1200" t="s">
        <v>9023</v>
      </c>
      <c r="C1200">
        <v>4695387</v>
      </c>
      <c r="D1200" t="s">
        <v>9035</v>
      </c>
      <c r="F1200" t="s">
        <v>5</v>
      </c>
      <c r="G1200" t="s">
        <v>1206</v>
      </c>
    </row>
    <row r="1201" spans="1:7">
      <c r="A1201" t="s">
        <v>9022</v>
      </c>
      <c r="B1201" t="s">
        <v>9023</v>
      </c>
      <c r="C1201">
        <v>4695387</v>
      </c>
      <c r="D1201" t="s">
        <v>9036</v>
      </c>
      <c r="F1201" t="s">
        <v>5</v>
      </c>
      <c r="G1201" t="s">
        <v>1207</v>
      </c>
    </row>
    <row r="1202" spans="1:7">
      <c r="A1202" t="s">
        <v>9022</v>
      </c>
      <c r="B1202" t="s">
        <v>9023</v>
      </c>
      <c r="C1202">
        <v>4695390</v>
      </c>
      <c r="D1202" t="s">
        <v>9035</v>
      </c>
      <c r="F1202" t="s">
        <v>5</v>
      </c>
      <c r="G1202" t="s">
        <v>1208</v>
      </c>
    </row>
    <row r="1203" spans="1:7">
      <c r="A1203" t="s">
        <v>9022</v>
      </c>
      <c r="B1203" t="s">
        <v>9023</v>
      </c>
      <c r="C1203">
        <v>4695390</v>
      </c>
      <c r="D1203" t="s">
        <v>9036</v>
      </c>
      <c r="F1203" t="s">
        <v>5</v>
      </c>
      <c r="G1203" t="s">
        <v>1209</v>
      </c>
    </row>
    <row r="1204" spans="1:7">
      <c r="A1204" t="s">
        <v>9022</v>
      </c>
      <c r="B1204" t="s">
        <v>9023</v>
      </c>
      <c r="C1204">
        <v>4695507</v>
      </c>
      <c r="D1204" t="s">
        <v>9035</v>
      </c>
      <c r="F1204" t="s">
        <v>5</v>
      </c>
      <c r="G1204" t="s">
        <v>1210</v>
      </c>
    </row>
    <row r="1205" spans="1:7">
      <c r="A1205" t="s">
        <v>9022</v>
      </c>
      <c r="B1205" t="s">
        <v>9023</v>
      </c>
      <c r="C1205">
        <v>4695507</v>
      </c>
      <c r="D1205" t="s">
        <v>9036</v>
      </c>
      <c r="F1205" t="s">
        <v>5</v>
      </c>
      <c r="G1205" t="s">
        <v>1211</v>
      </c>
    </row>
    <row r="1206" spans="1:7">
      <c r="A1206" t="s">
        <v>9022</v>
      </c>
      <c r="B1206" t="s">
        <v>9023</v>
      </c>
      <c r="C1206">
        <v>4695348</v>
      </c>
      <c r="D1206" t="s">
        <v>9035</v>
      </c>
      <c r="F1206" t="s">
        <v>5</v>
      </c>
      <c r="G1206" t="s">
        <v>1212</v>
      </c>
    </row>
    <row r="1207" spans="1:7">
      <c r="A1207" t="s">
        <v>9022</v>
      </c>
      <c r="B1207" t="s">
        <v>9023</v>
      </c>
      <c r="C1207">
        <v>4695348</v>
      </c>
      <c r="D1207" t="s">
        <v>9036</v>
      </c>
      <c r="F1207" t="s">
        <v>5</v>
      </c>
      <c r="G1207" t="s">
        <v>1213</v>
      </c>
    </row>
    <row r="1208" spans="1:7">
      <c r="A1208" t="s">
        <v>9022</v>
      </c>
      <c r="B1208" t="s">
        <v>9023</v>
      </c>
      <c r="C1208">
        <v>4695438</v>
      </c>
      <c r="D1208" t="s">
        <v>9035</v>
      </c>
      <c r="F1208" t="s">
        <v>5</v>
      </c>
      <c r="G1208" t="s">
        <v>1214</v>
      </c>
    </row>
    <row r="1209" spans="1:7">
      <c r="A1209" t="s">
        <v>9022</v>
      </c>
      <c r="B1209" t="s">
        <v>9023</v>
      </c>
      <c r="C1209">
        <v>4695438</v>
      </c>
      <c r="D1209" t="s">
        <v>9036</v>
      </c>
      <c r="F1209" t="s">
        <v>5</v>
      </c>
      <c r="G1209" t="s">
        <v>1215</v>
      </c>
    </row>
    <row r="1210" spans="1:7">
      <c r="A1210" t="s">
        <v>9022</v>
      </c>
      <c r="B1210" t="s">
        <v>9023</v>
      </c>
      <c r="C1210">
        <v>4695291</v>
      </c>
      <c r="D1210" t="s">
        <v>9035</v>
      </c>
      <c r="F1210" t="s">
        <v>5</v>
      </c>
      <c r="G1210" t="s">
        <v>1216</v>
      </c>
    </row>
    <row r="1211" spans="1:7">
      <c r="A1211" t="s">
        <v>9022</v>
      </c>
      <c r="B1211" t="s">
        <v>9023</v>
      </c>
      <c r="C1211">
        <v>4695291</v>
      </c>
      <c r="D1211" t="s">
        <v>9036</v>
      </c>
      <c r="F1211" t="s">
        <v>5</v>
      </c>
      <c r="G1211" t="s">
        <v>1217</v>
      </c>
    </row>
    <row r="1212" spans="1:7">
      <c r="A1212" t="s">
        <v>9022</v>
      </c>
      <c r="B1212" t="s">
        <v>9023</v>
      </c>
      <c r="C1212">
        <v>4695504</v>
      </c>
      <c r="D1212" t="s">
        <v>9035</v>
      </c>
      <c r="F1212" t="s">
        <v>5</v>
      </c>
      <c r="G1212" t="s">
        <v>1218</v>
      </c>
    </row>
    <row r="1213" spans="1:7">
      <c r="A1213" t="s">
        <v>9022</v>
      </c>
      <c r="B1213" t="s">
        <v>9023</v>
      </c>
      <c r="C1213">
        <v>4695504</v>
      </c>
      <c r="D1213" t="s">
        <v>9036</v>
      </c>
      <c r="F1213" t="s">
        <v>5</v>
      </c>
      <c r="G1213" t="s">
        <v>1219</v>
      </c>
    </row>
    <row r="1214" spans="1:7">
      <c r="A1214" t="s">
        <v>9022</v>
      </c>
      <c r="B1214" t="s">
        <v>9023</v>
      </c>
      <c r="C1214">
        <v>4695495</v>
      </c>
      <c r="D1214" t="s">
        <v>9035</v>
      </c>
      <c r="F1214" t="s">
        <v>5</v>
      </c>
      <c r="G1214" t="s">
        <v>1220</v>
      </c>
    </row>
    <row r="1215" spans="1:7">
      <c r="A1215" t="s">
        <v>9022</v>
      </c>
      <c r="B1215" t="s">
        <v>9023</v>
      </c>
      <c r="C1215">
        <v>4695495</v>
      </c>
      <c r="D1215" t="s">
        <v>9036</v>
      </c>
      <c r="F1215" t="s">
        <v>5</v>
      </c>
      <c r="G1215" t="s">
        <v>1221</v>
      </c>
    </row>
    <row r="1216" spans="1:7">
      <c r="A1216" t="s">
        <v>9022</v>
      </c>
      <c r="B1216" t="s">
        <v>9023</v>
      </c>
      <c r="C1216">
        <v>4695282</v>
      </c>
      <c r="D1216" t="s">
        <v>9035</v>
      </c>
      <c r="F1216" t="s">
        <v>5</v>
      </c>
      <c r="G1216" t="s">
        <v>1222</v>
      </c>
    </row>
    <row r="1217" spans="1:7">
      <c r="A1217" t="s">
        <v>9022</v>
      </c>
      <c r="B1217" t="s">
        <v>9023</v>
      </c>
      <c r="C1217">
        <v>4695282</v>
      </c>
      <c r="D1217" t="s">
        <v>9036</v>
      </c>
      <c r="F1217" t="s">
        <v>5</v>
      </c>
      <c r="G1217" t="s">
        <v>1223</v>
      </c>
    </row>
    <row r="1218" spans="1:7">
      <c r="A1218" t="s">
        <v>9022</v>
      </c>
      <c r="B1218" t="s">
        <v>9023</v>
      </c>
      <c r="C1218">
        <v>4695381</v>
      </c>
      <c r="D1218" t="s">
        <v>9035</v>
      </c>
      <c r="F1218" t="s">
        <v>5</v>
      </c>
      <c r="G1218" t="s">
        <v>1224</v>
      </c>
    </row>
    <row r="1219" spans="1:7">
      <c r="A1219" t="s">
        <v>9022</v>
      </c>
      <c r="B1219" t="s">
        <v>9023</v>
      </c>
      <c r="C1219">
        <v>4695381</v>
      </c>
      <c r="D1219" t="s">
        <v>9036</v>
      </c>
      <c r="F1219" t="s">
        <v>5</v>
      </c>
      <c r="G1219" t="s">
        <v>1225</v>
      </c>
    </row>
    <row r="1220" spans="1:7">
      <c r="A1220" t="s">
        <v>9022</v>
      </c>
      <c r="B1220" t="s">
        <v>9023</v>
      </c>
      <c r="C1220">
        <v>4695483</v>
      </c>
      <c r="D1220" t="s">
        <v>9035</v>
      </c>
      <c r="F1220" t="s">
        <v>5</v>
      </c>
      <c r="G1220" t="s">
        <v>1226</v>
      </c>
    </row>
    <row r="1221" spans="1:7">
      <c r="A1221" t="s">
        <v>9022</v>
      </c>
      <c r="B1221" t="s">
        <v>9023</v>
      </c>
      <c r="C1221">
        <v>4695483</v>
      </c>
      <c r="D1221" t="s">
        <v>9036</v>
      </c>
      <c r="F1221" t="s">
        <v>5</v>
      </c>
      <c r="G1221" t="s">
        <v>1227</v>
      </c>
    </row>
    <row r="1222" spans="1:7">
      <c r="A1222" t="s">
        <v>9022</v>
      </c>
      <c r="B1222" t="s">
        <v>9023</v>
      </c>
      <c r="C1222">
        <v>4695378</v>
      </c>
      <c r="D1222" t="s">
        <v>9035</v>
      </c>
      <c r="F1222" t="s">
        <v>5</v>
      </c>
      <c r="G1222" t="s">
        <v>1228</v>
      </c>
    </row>
    <row r="1223" spans="1:7">
      <c r="A1223" t="s">
        <v>9022</v>
      </c>
      <c r="B1223" t="s">
        <v>9023</v>
      </c>
      <c r="C1223">
        <v>4695378</v>
      </c>
      <c r="D1223" t="s">
        <v>9036</v>
      </c>
      <c r="F1223" t="s">
        <v>5</v>
      </c>
      <c r="G1223" t="s">
        <v>1229</v>
      </c>
    </row>
    <row r="1224" spans="1:7">
      <c r="A1224" t="s">
        <v>9022</v>
      </c>
      <c r="B1224" t="s">
        <v>9023</v>
      </c>
      <c r="C1224">
        <v>4695450</v>
      </c>
      <c r="D1224" t="s">
        <v>9035</v>
      </c>
      <c r="F1224" t="s">
        <v>5</v>
      </c>
      <c r="G1224" t="s">
        <v>1230</v>
      </c>
    </row>
    <row r="1225" spans="1:7">
      <c r="A1225" t="s">
        <v>9022</v>
      </c>
      <c r="B1225" t="s">
        <v>9023</v>
      </c>
      <c r="C1225">
        <v>4695450</v>
      </c>
      <c r="D1225" t="s">
        <v>9036</v>
      </c>
      <c r="F1225" t="s">
        <v>5</v>
      </c>
      <c r="G1225" t="s">
        <v>1231</v>
      </c>
    </row>
    <row r="1226" spans="1:7">
      <c r="A1226" t="s">
        <v>9022</v>
      </c>
      <c r="B1226" t="s">
        <v>9023</v>
      </c>
      <c r="C1226">
        <v>4695480</v>
      </c>
      <c r="D1226" t="s">
        <v>9035</v>
      </c>
      <c r="F1226" t="s">
        <v>5</v>
      </c>
      <c r="G1226" t="s">
        <v>1232</v>
      </c>
    </row>
    <row r="1227" spans="1:7">
      <c r="A1227" t="s">
        <v>9022</v>
      </c>
      <c r="B1227" t="s">
        <v>9023</v>
      </c>
      <c r="C1227">
        <v>4695480</v>
      </c>
      <c r="D1227" t="s">
        <v>9036</v>
      </c>
      <c r="F1227" t="s">
        <v>5</v>
      </c>
      <c r="G1227" t="s">
        <v>1233</v>
      </c>
    </row>
    <row r="1228" spans="1:7">
      <c r="A1228" t="s">
        <v>9022</v>
      </c>
      <c r="B1228" t="s">
        <v>9023</v>
      </c>
      <c r="C1228">
        <v>4695396</v>
      </c>
      <c r="D1228" t="s">
        <v>9035</v>
      </c>
      <c r="F1228" t="s">
        <v>5</v>
      </c>
      <c r="G1228" t="s">
        <v>1234</v>
      </c>
    </row>
    <row r="1229" spans="1:7">
      <c r="A1229" t="s">
        <v>9022</v>
      </c>
      <c r="B1229" t="s">
        <v>9023</v>
      </c>
      <c r="C1229">
        <v>4695396</v>
      </c>
      <c r="D1229" t="s">
        <v>9036</v>
      </c>
      <c r="F1229" t="s">
        <v>5</v>
      </c>
      <c r="G1229" t="s">
        <v>1235</v>
      </c>
    </row>
    <row r="1230" spans="1:7">
      <c r="A1230" t="s">
        <v>9022</v>
      </c>
      <c r="B1230" t="s">
        <v>9023</v>
      </c>
      <c r="C1230">
        <v>4695402</v>
      </c>
      <c r="D1230" t="s">
        <v>9035</v>
      </c>
      <c r="F1230" t="s">
        <v>5</v>
      </c>
      <c r="G1230" t="s">
        <v>1236</v>
      </c>
    </row>
    <row r="1231" spans="1:7">
      <c r="A1231" t="s">
        <v>9022</v>
      </c>
      <c r="B1231" t="s">
        <v>9023</v>
      </c>
      <c r="C1231">
        <v>4695402</v>
      </c>
      <c r="D1231" t="s">
        <v>9036</v>
      </c>
      <c r="F1231" t="s">
        <v>5</v>
      </c>
      <c r="G1231" t="s">
        <v>1237</v>
      </c>
    </row>
    <row r="1232" spans="1:7">
      <c r="A1232" t="s">
        <v>9022</v>
      </c>
      <c r="B1232" t="s">
        <v>9023</v>
      </c>
      <c r="C1232">
        <v>4695444</v>
      </c>
      <c r="D1232" t="s">
        <v>9035</v>
      </c>
      <c r="F1232" t="s">
        <v>5</v>
      </c>
      <c r="G1232" t="s">
        <v>4428</v>
      </c>
    </row>
    <row r="1233" spans="1:7">
      <c r="A1233" t="s">
        <v>9022</v>
      </c>
      <c r="B1233" t="s">
        <v>9023</v>
      </c>
      <c r="C1233">
        <v>4695444</v>
      </c>
      <c r="D1233" t="s">
        <v>9036</v>
      </c>
      <c r="F1233" t="s">
        <v>5</v>
      </c>
      <c r="G1233" t="s">
        <v>1238</v>
      </c>
    </row>
    <row r="1234" spans="1:7">
      <c r="A1234" t="s">
        <v>9022</v>
      </c>
      <c r="B1234" t="s">
        <v>9023</v>
      </c>
      <c r="C1234">
        <v>4695294</v>
      </c>
      <c r="D1234" t="s">
        <v>9035</v>
      </c>
      <c r="F1234" t="s">
        <v>5</v>
      </c>
      <c r="G1234" t="s">
        <v>1239</v>
      </c>
    </row>
    <row r="1235" spans="1:7">
      <c r="A1235" t="s">
        <v>9022</v>
      </c>
      <c r="B1235" t="s">
        <v>9023</v>
      </c>
      <c r="C1235">
        <v>4695294</v>
      </c>
      <c r="D1235" t="s">
        <v>9036</v>
      </c>
      <c r="F1235" t="s">
        <v>5</v>
      </c>
      <c r="G1235" t="s">
        <v>1240</v>
      </c>
    </row>
    <row r="1236" spans="1:7">
      <c r="A1236" t="s">
        <v>9022</v>
      </c>
      <c r="B1236" t="s">
        <v>9023</v>
      </c>
      <c r="C1236">
        <v>4695522</v>
      </c>
      <c r="D1236" t="s">
        <v>9035</v>
      </c>
      <c r="F1236" t="s">
        <v>5</v>
      </c>
      <c r="G1236" t="s">
        <v>1241</v>
      </c>
    </row>
    <row r="1237" spans="1:7">
      <c r="A1237" t="s">
        <v>9022</v>
      </c>
      <c r="B1237" t="s">
        <v>9023</v>
      </c>
      <c r="C1237">
        <v>4695522</v>
      </c>
      <c r="D1237" t="s">
        <v>9036</v>
      </c>
      <c r="F1237" t="s">
        <v>5</v>
      </c>
      <c r="G1237" t="s">
        <v>1242</v>
      </c>
    </row>
    <row r="1238" spans="1:7">
      <c r="A1238" t="s">
        <v>9022</v>
      </c>
      <c r="B1238" t="s">
        <v>9023</v>
      </c>
      <c r="C1238">
        <v>4695339</v>
      </c>
      <c r="D1238" t="s">
        <v>9035</v>
      </c>
      <c r="F1238" t="s">
        <v>5</v>
      </c>
      <c r="G1238" t="s">
        <v>1243</v>
      </c>
    </row>
    <row r="1239" spans="1:7">
      <c r="A1239" t="s">
        <v>9022</v>
      </c>
      <c r="B1239" t="s">
        <v>9023</v>
      </c>
      <c r="C1239">
        <v>4695339</v>
      </c>
      <c r="D1239" t="s">
        <v>9036</v>
      </c>
      <c r="F1239" t="s">
        <v>5</v>
      </c>
      <c r="G1239" t="s">
        <v>1244</v>
      </c>
    </row>
    <row r="1240" spans="1:7">
      <c r="A1240" t="s">
        <v>9022</v>
      </c>
      <c r="B1240" t="s">
        <v>9023</v>
      </c>
      <c r="C1240">
        <v>4695429</v>
      </c>
      <c r="D1240" t="s">
        <v>9035</v>
      </c>
      <c r="F1240" t="s">
        <v>5</v>
      </c>
      <c r="G1240" t="s">
        <v>1245</v>
      </c>
    </row>
    <row r="1241" spans="1:7">
      <c r="A1241" t="s">
        <v>9022</v>
      </c>
      <c r="B1241" t="s">
        <v>9023</v>
      </c>
      <c r="C1241">
        <v>4695429</v>
      </c>
      <c r="D1241" t="s">
        <v>9036</v>
      </c>
      <c r="F1241" t="s">
        <v>5</v>
      </c>
      <c r="G1241" t="s">
        <v>1246</v>
      </c>
    </row>
    <row r="1242" spans="1:7">
      <c r="A1242" t="s">
        <v>9022</v>
      </c>
      <c r="B1242" t="s">
        <v>9023</v>
      </c>
      <c r="C1242">
        <v>4695375</v>
      </c>
      <c r="D1242" t="s">
        <v>9035</v>
      </c>
      <c r="F1242" t="s">
        <v>5</v>
      </c>
      <c r="G1242" t="s">
        <v>1247</v>
      </c>
    </row>
    <row r="1243" spans="1:7">
      <c r="A1243" t="s">
        <v>9022</v>
      </c>
      <c r="B1243" t="s">
        <v>9023</v>
      </c>
      <c r="C1243">
        <v>4695375</v>
      </c>
      <c r="D1243" t="s">
        <v>9036</v>
      </c>
      <c r="F1243" t="s">
        <v>5</v>
      </c>
      <c r="G1243" t="s">
        <v>1248</v>
      </c>
    </row>
    <row r="1244" spans="1:7">
      <c r="A1244" t="s">
        <v>9022</v>
      </c>
      <c r="B1244" t="s">
        <v>9023</v>
      </c>
      <c r="C1244">
        <v>4695336</v>
      </c>
      <c r="D1244" t="s">
        <v>9035</v>
      </c>
      <c r="F1244" t="s">
        <v>5</v>
      </c>
      <c r="G1244" t="s">
        <v>1249</v>
      </c>
    </row>
    <row r="1245" spans="1:7">
      <c r="A1245" t="s">
        <v>9022</v>
      </c>
      <c r="B1245" t="s">
        <v>9023</v>
      </c>
      <c r="C1245">
        <v>4695336</v>
      </c>
      <c r="D1245" t="s">
        <v>9036</v>
      </c>
      <c r="F1245" t="s">
        <v>5</v>
      </c>
      <c r="G1245" t="s">
        <v>1250</v>
      </c>
    </row>
    <row r="1246" spans="1:7">
      <c r="A1246" t="s">
        <v>9022</v>
      </c>
      <c r="B1246" t="s">
        <v>9023</v>
      </c>
      <c r="C1246">
        <v>4695321</v>
      </c>
      <c r="D1246" t="s">
        <v>9035</v>
      </c>
      <c r="F1246" t="s">
        <v>5</v>
      </c>
      <c r="G1246" t="s">
        <v>1251</v>
      </c>
    </row>
    <row r="1247" spans="1:7">
      <c r="A1247" t="s">
        <v>9022</v>
      </c>
      <c r="B1247" t="s">
        <v>9023</v>
      </c>
      <c r="C1247">
        <v>4695321</v>
      </c>
      <c r="D1247" t="s">
        <v>9036</v>
      </c>
      <c r="F1247" t="s">
        <v>5</v>
      </c>
      <c r="G1247" t="s">
        <v>1252</v>
      </c>
    </row>
    <row r="1248" spans="1:7">
      <c r="A1248" t="s">
        <v>9022</v>
      </c>
      <c r="B1248" t="s">
        <v>9023</v>
      </c>
      <c r="C1248">
        <v>4695333</v>
      </c>
      <c r="D1248" t="s">
        <v>9035</v>
      </c>
      <c r="F1248" t="s">
        <v>5</v>
      </c>
      <c r="G1248" t="s">
        <v>1253</v>
      </c>
    </row>
    <row r="1249" spans="1:7">
      <c r="A1249" t="s">
        <v>9022</v>
      </c>
      <c r="B1249" t="s">
        <v>9023</v>
      </c>
      <c r="C1249">
        <v>4695333</v>
      </c>
      <c r="D1249" t="s">
        <v>9036</v>
      </c>
      <c r="F1249" t="s">
        <v>5</v>
      </c>
      <c r="G1249" t="s">
        <v>1254</v>
      </c>
    </row>
    <row r="1250" spans="1:7">
      <c r="A1250" t="s">
        <v>9022</v>
      </c>
      <c r="B1250" t="s">
        <v>9023</v>
      </c>
      <c r="C1250">
        <v>4695519</v>
      </c>
      <c r="D1250" t="s">
        <v>9035</v>
      </c>
      <c r="F1250" t="s">
        <v>5</v>
      </c>
      <c r="G1250" t="s">
        <v>1255</v>
      </c>
    </row>
    <row r="1251" spans="1:7">
      <c r="A1251" t="s">
        <v>9022</v>
      </c>
      <c r="B1251" t="s">
        <v>9023</v>
      </c>
      <c r="C1251">
        <v>4695519</v>
      </c>
      <c r="D1251" t="s">
        <v>9036</v>
      </c>
      <c r="F1251" t="s">
        <v>5</v>
      </c>
      <c r="G1251" t="s">
        <v>1256</v>
      </c>
    </row>
    <row r="1252" spans="1:7">
      <c r="A1252" t="s">
        <v>9022</v>
      </c>
      <c r="B1252" t="s">
        <v>9023</v>
      </c>
      <c r="C1252">
        <v>4695366</v>
      </c>
      <c r="D1252" t="s">
        <v>9035</v>
      </c>
      <c r="F1252" t="s">
        <v>5</v>
      </c>
      <c r="G1252" t="s">
        <v>1257</v>
      </c>
    </row>
    <row r="1253" spans="1:7">
      <c r="A1253" t="s">
        <v>9022</v>
      </c>
      <c r="B1253" t="s">
        <v>9023</v>
      </c>
      <c r="C1253">
        <v>4695366</v>
      </c>
      <c r="D1253" t="s">
        <v>9036</v>
      </c>
      <c r="F1253" t="s">
        <v>5</v>
      </c>
      <c r="G1253" t="s">
        <v>1258</v>
      </c>
    </row>
    <row r="1254" spans="1:7">
      <c r="A1254" t="s">
        <v>9022</v>
      </c>
      <c r="B1254" t="s">
        <v>9023</v>
      </c>
      <c r="C1254">
        <v>4695474</v>
      </c>
      <c r="D1254" t="s">
        <v>9035</v>
      </c>
      <c r="F1254" t="s">
        <v>5</v>
      </c>
      <c r="G1254" t="s">
        <v>1259</v>
      </c>
    </row>
    <row r="1255" spans="1:7">
      <c r="A1255" t="s">
        <v>9022</v>
      </c>
      <c r="B1255" t="s">
        <v>9023</v>
      </c>
      <c r="C1255">
        <v>4695474</v>
      </c>
      <c r="D1255" t="s">
        <v>9036</v>
      </c>
      <c r="F1255" t="s">
        <v>5</v>
      </c>
      <c r="G1255" t="s">
        <v>1260</v>
      </c>
    </row>
    <row r="1256" spans="1:7">
      <c r="A1256" t="s">
        <v>9022</v>
      </c>
      <c r="B1256" t="s">
        <v>9023</v>
      </c>
      <c r="C1256">
        <v>4695408</v>
      </c>
      <c r="D1256" t="s">
        <v>9035</v>
      </c>
      <c r="F1256" t="s">
        <v>5</v>
      </c>
      <c r="G1256" t="s">
        <v>1261</v>
      </c>
    </row>
    <row r="1257" spans="1:7">
      <c r="A1257" t="s">
        <v>9022</v>
      </c>
      <c r="B1257" t="s">
        <v>9023</v>
      </c>
      <c r="C1257">
        <v>4695408</v>
      </c>
      <c r="D1257" t="s">
        <v>9036</v>
      </c>
      <c r="F1257" t="s">
        <v>5</v>
      </c>
      <c r="G1257" t="s">
        <v>1262</v>
      </c>
    </row>
    <row r="1258" spans="1:7">
      <c r="A1258" t="s">
        <v>9022</v>
      </c>
      <c r="B1258" t="s">
        <v>9023</v>
      </c>
      <c r="C1258">
        <v>4695360</v>
      </c>
      <c r="D1258" t="s">
        <v>9035</v>
      </c>
      <c r="F1258" t="s">
        <v>5</v>
      </c>
      <c r="G1258" t="s">
        <v>1263</v>
      </c>
    </row>
    <row r="1259" spans="1:7">
      <c r="A1259" t="s">
        <v>9022</v>
      </c>
      <c r="B1259" t="s">
        <v>9023</v>
      </c>
      <c r="C1259">
        <v>4695360</v>
      </c>
      <c r="D1259" t="s">
        <v>9036</v>
      </c>
      <c r="F1259" t="s">
        <v>5</v>
      </c>
      <c r="G1259" t="s">
        <v>1264</v>
      </c>
    </row>
    <row r="1260" spans="1:7">
      <c r="A1260" t="s">
        <v>9022</v>
      </c>
      <c r="B1260" t="s">
        <v>9023</v>
      </c>
      <c r="C1260">
        <v>4695516</v>
      </c>
      <c r="D1260" t="s">
        <v>9035</v>
      </c>
      <c r="F1260" t="s">
        <v>5</v>
      </c>
      <c r="G1260" t="s">
        <v>1265</v>
      </c>
    </row>
    <row r="1261" spans="1:7">
      <c r="A1261" t="s">
        <v>9022</v>
      </c>
      <c r="B1261" t="s">
        <v>9023</v>
      </c>
      <c r="C1261">
        <v>4695516</v>
      </c>
      <c r="D1261" t="s">
        <v>9036</v>
      </c>
      <c r="F1261" t="s">
        <v>5</v>
      </c>
      <c r="G1261" t="s">
        <v>1266</v>
      </c>
    </row>
    <row r="1262" spans="1:7">
      <c r="A1262" t="s">
        <v>9022</v>
      </c>
      <c r="B1262" t="s">
        <v>9023</v>
      </c>
      <c r="C1262">
        <v>4695510</v>
      </c>
      <c r="D1262" t="s">
        <v>9035</v>
      </c>
      <c r="F1262" t="s">
        <v>5</v>
      </c>
      <c r="G1262" t="s">
        <v>1267</v>
      </c>
    </row>
    <row r="1263" spans="1:7">
      <c r="A1263" t="s">
        <v>9022</v>
      </c>
      <c r="B1263" t="s">
        <v>9023</v>
      </c>
      <c r="C1263">
        <v>4695510</v>
      </c>
      <c r="D1263" t="s">
        <v>9036</v>
      </c>
      <c r="F1263" t="s">
        <v>5</v>
      </c>
      <c r="G1263" t="s">
        <v>1268</v>
      </c>
    </row>
    <row r="1264" spans="1:7">
      <c r="A1264" t="s">
        <v>9022</v>
      </c>
      <c r="B1264" t="s">
        <v>9023</v>
      </c>
      <c r="C1264">
        <v>4695405</v>
      </c>
      <c r="D1264" t="s">
        <v>9035</v>
      </c>
      <c r="F1264" t="s">
        <v>5</v>
      </c>
      <c r="G1264" t="s">
        <v>1269</v>
      </c>
    </row>
    <row r="1265" spans="1:7">
      <c r="A1265" t="s">
        <v>9022</v>
      </c>
      <c r="B1265" t="s">
        <v>9023</v>
      </c>
      <c r="C1265">
        <v>4695405</v>
      </c>
      <c r="D1265" t="s">
        <v>9036</v>
      </c>
      <c r="F1265" t="s">
        <v>5</v>
      </c>
      <c r="G1265" t="s">
        <v>1270</v>
      </c>
    </row>
    <row r="1266" spans="1:7">
      <c r="A1266" t="s">
        <v>9022</v>
      </c>
      <c r="B1266" t="s">
        <v>9023</v>
      </c>
      <c r="C1266">
        <v>4695465</v>
      </c>
      <c r="D1266" t="s">
        <v>9035</v>
      </c>
      <c r="F1266" t="s">
        <v>5</v>
      </c>
      <c r="G1266" t="s">
        <v>1271</v>
      </c>
    </row>
    <row r="1267" spans="1:7">
      <c r="A1267" t="s">
        <v>9022</v>
      </c>
      <c r="B1267" t="s">
        <v>9023</v>
      </c>
      <c r="C1267">
        <v>4695465</v>
      </c>
      <c r="D1267" t="s">
        <v>9036</v>
      </c>
      <c r="F1267" t="s">
        <v>5</v>
      </c>
      <c r="G1267" t="s">
        <v>1272</v>
      </c>
    </row>
    <row r="1268" spans="1:7">
      <c r="A1268" t="s">
        <v>9022</v>
      </c>
      <c r="B1268" t="s">
        <v>9023</v>
      </c>
      <c r="C1268">
        <v>4695423</v>
      </c>
      <c r="D1268" t="s">
        <v>9035</v>
      </c>
      <c r="F1268" t="s">
        <v>5</v>
      </c>
      <c r="G1268" t="s">
        <v>1273</v>
      </c>
    </row>
    <row r="1269" spans="1:7">
      <c r="A1269" t="s">
        <v>9022</v>
      </c>
      <c r="B1269" t="s">
        <v>9023</v>
      </c>
      <c r="C1269">
        <v>4695423</v>
      </c>
      <c r="D1269" t="s">
        <v>9036</v>
      </c>
      <c r="F1269" t="s">
        <v>5</v>
      </c>
      <c r="G1269" t="s">
        <v>1274</v>
      </c>
    </row>
    <row r="1270" spans="1:7">
      <c r="A1270" t="s">
        <v>9022</v>
      </c>
      <c r="B1270" t="s">
        <v>9023</v>
      </c>
      <c r="C1270">
        <v>4695300</v>
      </c>
      <c r="D1270" t="s">
        <v>9035</v>
      </c>
      <c r="F1270" t="s">
        <v>5</v>
      </c>
      <c r="G1270" t="s">
        <v>1275</v>
      </c>
    </row>
    <row r="1271" spans="1:7">
      <c r="A1271" t="s">
        <v>9022</v>
      </c>
      <c r="B1271" t="s">
        <v>9023</v>
      </c>
      <c r="C1271">
        <v>4695300</v>
      </c>
      <c r="D1271" t="s">
        <v>9036</v>
      </c>
      <c r="F1271" t="s">
        <v>5</v>
      </c>
      <c r="G1271" t="s">
        <v>1276</v>
      </c>
    </row>
    <row r="1272" spans="1:7">
      <c r="A1272" t="s">
        <v>9022</v>
      </c>
      <c r="B1272" t="s">
        <v>9023</v>
      </c>
      <c r="C1272">
        <v>4695354</v>
      </c>
      <c r="D1272" t="s">
        <v>9035</v>
      </c>
      <c r="F1272" t="s">
        <v>5</v>
      </c>
      <c r="G1272" t="s">
        <v>4429</v>
      </c>
    </row>
    <row r="1273" spans="1:7">
      <c r="A1273" t="s">
        <v>9022</v>
      </c>
      <c r="B1273" t="s">
        <v>9023</v>
      </c>
      <c r="C1273">
        <v>4695354</v>
      </c>
      <c r="D1273" t="s">
        <v>9036</v>
      </c>
      <c r="F1273" t="s">
        <v>5</v>
      </c>
      <c r="G1273" t="s">
        <v>1277</v>
      </c>
    </row>
    <row r="1274" spans="1:7">
      <c r="A1274" t="s">
        <v>9022</v>
      </c>
      <c r="B1274" t="s">
        <v>9023</v>
      </c>
      <c r="C1274">
        <v>4695363</v>
      </c>
      <c r="D1274" t="s">
        <v>9035</v>
      </c>
      <c r="F1274" t="s">
        <v>5</v>
      </c>
      <c r="G1274" t="s">
        <v>1278</v>
      </c>
    </row>
    <row r="1275" spans="1:7">
      <c r="A1275" t="s">
        <v>9022</v>
      </c>
      <c r="B1275" t="s">
        <v>9023</v>
      </c>
      <c r="C1275">
        <v>4695363</v>
      </c>
      <c r="D1275" t="s">
        <v>9036</v>
      </c>
      <c r="F1275" t="s">
        <v>5</v>
      </c>
      <c r="G1275" t="s">
        <v>1279</v>
      </c>
    </row>
    <row r="1276" spans="1:7">
      <c r="A1276" t="s">
        <v>9022</v>
      </c>
      <c r="B1276" t="s">
        <v>9023</v>
      </c>
      <c r="C1276">
        <v>4695426</v>
      </c>
      <c r="D1276" t="s">
        <v>9035</v>
      </c>
      <c r="F1276" t="s">
        <v>5</v>
      </c>
      <c r="G1276" t="s">
        <v>1280</v>
      </c>
    </row>
    <row r="1277" spans="1:7">
      <c r="A1277" t="s">
        <v>9022</v>
      </c>
      <c r="B1277" t="s">
        <v>9023</v>
      </c>
      <c r="C1277">
        <v>4695426</v>
      </c>
      <c r="D1277" t="s">
        <v>9036</v>
      </c>
      <c r="F1277" t="s">
        <v>5</v>
      </c>
      <c r="G1277" t="s">
        <v>1281</v>
      </c>
    </row>
    <row r="1278" spans="1:7">
      <c r="A1278" t="s">
        <v>9022</v>
      </c>
      <c r="B1278" t="s">
        <v>9023</v>
      </c>
      <c r="C1278">
        <v>4695501</v>
      </c>
      <c r="D1278" t="s">
        <v>9035</v>
      </c>
      <c r="F1278" t="s">
        <v>5</v>
      </c>
      <c r="G1278" t="s">
        <v>1282</v>
      </c>
    </row>
    <row r="1279" spans="1:7">
      <c r="A1279" t="s">
        <v>9022</v>
      </c>
      <c r="B1279" t="s">
        <v>9023</v>
      </c>
      <c r="C1279">
        <v>4695501</v>
      </c>
      <c r="D1279" t="s">
        <v>9036</v>
      </c>
      <c r="F1279" t="s">
        <v>5</v>
      </c>
      <c r="G1279" t="s">
        <v>1283</v>
      </c>
    </row>
    <row r="1280" spans="1:7">
      <c r="A1280" t="s">
        <v>9022</v>
      </c>
      <c r="B1280" t="s">
        <v>9023</v>
      </c>
      <c r="C1280">
        <v>4695432</v>
      </c>
      <c r="D1280" t="s">
        <v>9035</v>
      </c>
      <c r="F1280" t="s">
        <v>5</v>
      </c>
      <c r="G1280" t="s">
        <v>1284</v>
      </c>
    </row>
    <row r="1281" spans="1:7">
      <c r="A1281" t="s">
        <v>9022</v>
      </c>
      <c r="B1281" t="s">
        <v>9023</v>
      </c>
      <c r="C1281">
        <v>4695432</v>
      </c>
      <c r="D1281" t="s">
        <v>9036</v>
      </c>
      <c r="F1281" t="s">
        <v>5</v>
      </c>
      <c r="G1281" t="s">
        <v>1285</v>
      </c>
    </row>
    <row r="1282" spans="1:7">
      <c r="A1282" t="s">
        <v>9022</v>
      </c>
      <c r="B1282" t="s">
        <v>9023</v>
      </c>
      <c r="C1282">
        <v>4695489</v>
      </c>
      <c r="D1282" t="s">
        <v>9035</v>
      </c>
      <c r="F1282" t="s">
        <v>5</v>
      </c>
      <c r="G1282" t="s">
        <v>1286</v>
      </c>
    </row>
    <row r="1283" spans="1:7">
      <c r="A1283" t="s">
        <v>9022</v>
      </c>
      <c r="B1283" t="s">
        <v>9023</v>
      </c>
      <c r="C1283">
        <v>4695489</v>
      </c>
      <c r="D1283" t="s">
        <v>9036</v>
      </c>
      <c r="F1283" t="s">
        <v>5</v>
      </c>
      <c r="G1283" t="s">
        <v>1287</v>
      </c>
    </row>
    <row r="1284" spans="1:7">
      <c r="A1284" t="s">
        <v>9022</v>
      </c>
      <c r="B1284" t="s">
        <v>9023</v>
      </c>
      <c r="C1284">
        <v>4695417</v>
      </c>
      <c r="D1284" t="s">
        <v>9035</v>
      </c>
      <c r="F1284" t="s">
        <v>5</v>
      </c>
      <c r="G1284" t="s">
        <v>1288</v>
      </c>
    </row>
    <row r="1285" spans="1:7">
      <c r="A1285" t="s">
        <v>9022</v>
      </c>
      <c r="B1285" t="s">
        <v>9023</v>
      </c>
      <c r="C1285">
        <v>4695417</v>
      </c>
      <c r="D1285" t="s">
        <v>9036</v>
      </c>
      <c r="F1285" t="s">
        <v>5</v>
      </c>
      <c r="G1285" t="s">
        <v>1289</v>
      </c>
    </row>
    <row r="1286" spans="1:7">
      <c r="A1286" t="s">
        <v>9022</v>
      </c>
      <c r="B1286" t="s">
        <v>9023</v>
      </c>
      <c r="C1286">
        <v>4695351</v>
      </c>
      <c r="D1286" t="s">
        <v>9035</v>
      </c>
      <c r="F1286" t="s">
        <v>5</v>
      </c>
      <c r="G1286" t="s">
        <v>1290</v>
      </c>
    </row>
    <row r="1287" spans="1:7">
      <c r="A1287" t="s">
        <v>9022</v>
      </c>
      <c r="B1287" t="s">
        <v>9023</v>
      </c>
      <c r="C1287">
        <v>4695351</v>
      </c>
      <c r="D1287" t="s">
        <v>9036</v>
      </c>
      <c r="F1287" t="s">
        <v>5</v>
      </c>
      <c r="G1287" t="s">
        <v>1291</v>
      </c>
    </row>
    <row r="1288" spans="1:7">
      <c r="A1288" t="s">
        <v>9022</v>
      </c>
      <c r="B1288" t="s">
        <v>9023</v>
      </c>
      <c r="C1288">
        <v>4695309</v>
      </c>
      <c r="D1288" t="s">
        <v>9035</v>
      </c>
      <c r="F1288" t="s">
        <v>5</v>
      </c>
      <c r="G1288" t="s">
        <v>1292</v>
      </c>
    </row>
    <row r="1289" spans="1:7">
      <c r="A1289" t="s">
        <v>9022</v>
      </c>
      <c r="B1289" t="s">
        <v>9023</v>
      </c>
      <c r="C1289">
        <v>4695309</v>
      </c>
      <c r="D1289" t="s">
        <v>9036</v>
      </c>
      <c r="F1289" t="s">
        <v>5</v>
      </c>
      <c r="G1289" t="s">
        <v>1293</v>
      </c>
    </row>
    <row r="1290" spans="1:7">
      <c r="A1290" t="s">
        <v>9022</v>
      </c>
      <c r="B1290" t="s">
        <v>9023</v>
      </c>
      <c r="C1290">
        <v>5137642</v>
      </c>
      <c r="D1290" t="s">
        <v>9035</v>
      </c>
      <c r="F1290" t="s">
        <v>5</v>
      </c>
      <c r="G1290" t="s">
        <v>1294</v>
      </c>
    </row>
    <row r="1291" spans="1:7">
      <c r="A1291" t="s">
        <v>9022</v>
      </c>
      <c r="B1291" t="s">
        <v>9023</v>
      </c>
      <c r="C1291">
        <v>5137572</v>
      </c>
      <c r="D1291" t="s">
        <v>9035</v>
      </c>
      <c r="F1291" t="s">
        <v>5</v>
      </c>
      <c r="G1291" t="s">
        <v>1297</v>
      </c>
    </row>
    <row r="1292" spans="1:7">
      <c r="A1292" t="s">
        <v>9022</v>
      </c>
      <c r="B1292" t="s">
        <v>9023</v>
      </c>
      <c r="C1292">
        <v>5137643</v>
      </c>
      <c r="D1292" t="s">
        <v>9035</v>
      </c>
      <c r="F1292" t="s">
        <v>5</v>
      </c>
      <c r="G1292" t="s">
        <v>1298</v>
      </c>
    </row>
    <row r="1293" spans="1:7">
      <c r="A1293" t="s">
        <v>9022</v>
      </c>
      <c r="B1293" t="s">
        <v>9023</v>
      </c>
      <c r="C1293">
        <v>5137704</v>
      </c>
      <c r="D1293" t="s">
        <v>9035</v>
      </c>
      <c r="F1293" t="s">
        <v>5</v>
      </c>
      <c r="G1293" t="s">
        <v>1300</v>
      </c>
    </row>
    <row r="1294" spans="1:7">
      <c r="A1294" t="s">
        <v>9022</v>
      </c>
      <c r="B1294" t="s">
        <v>9023</v>
      </c>
      <c r="C1294">
        <v>5137614</v>
      </c>
      <c r="D1294" t="s">
        <v>9035</v>
      </c>
      <c r="F1294" t="s">
        <v>5</v>
      </c>
      <c r="G1294" t="s">
        <v>1302</v>
      </c>
    </row>
    <row r="1295" spans="1:7">
      <c r="A1295" t="s">
        <v>9022</v>
      </c>
      <c r="B1295" t="s">
        <v>9023</v>
      </c>
      <c r="C1295">
        <v>5137672</v>
      </c>
      <c r="D1295" t="s">
        <v>9035</v>
      </c>
      <c r="F1295" t="s">
        <v>5</v>
      </c>
      <c r="G1295" t="s">
        <v>1303</v>
      </c>
    </row>
    <row r="1296" spans="1:7">
      <c r="A1296" t="s">
        <v>9022</v>
      </c>
      <c r="B1296" t="s">
        <v>9023</v>
      </c>
      <c r="C1296">
        <v>5137573</v>
      </c>
      <c r="D1296" t="s">
        <v>9035</v>
      </c>
      <c r="F1296" t="s">
        <v>5</v>
      </c>
      <c r="G1296" t="s">
        <v>1304</v>
      </c>
    </row>
    <row r="1297" spans="1:7">
      <c r="A1297" t="s">
        <v>9022</v>
      </c>
      <c r="B1297" t="s">
        <v>9023</v>
      </c>
      <c r="C1297">
        <v>5137703</v>
      </c>
      <c r="D1297" t="s">
        <v>9035</v>
      </c>
      <c r="F1297" t="s">
        <v>5</v>
      </c>
      <c r="G1297" t="s">
        <v>1305</v>
      </c>
    </row>
    <row r="1298" spans="1:7">
      <c r="A1298" t="s">
        <v>9022</v>
      </c>
      <c r="B1298" t="s">
        <v>9023</v>
      </c>
      <c r="C1298">
        <v>5137699</v>
      </c>
      <c r="D1298" t="s">
        <v>9035</v>
      </c>
      <c r="F1298" t="s">
        <v>5</v>
      </c>
      <c r="G1298" t="s">
        <v>1306</v>
      </c>
    </row>
    <row r="1299" spans="1:7">
      <c r="A1299" t="s">
        <v>9022</v>
      </c>
      <c r="B1299" t="s">
        <v>9023</v>
      </c>
      <c r="C1299">
        <v>5137567</v>
      </c>
      <c r="D1299" t="s">
        <v>9035</v>
      </c>
      <c r="F1299" t="s">
        <v>5</v>
      </c>
      <c r="G1299" t="s">
        <v>1307</v>
      </c>
    </row>
    <row r="1300" spans="1:7">
      <c r="A1300" t="s">
        <v>9022</v>
      </c>
      <c r="B1300" t="s">
        <v>9023</v>
      </c>
      <c r="C1300">
        <v>5137568</v>
      </c>
      <c r="D1300" t="s">
        <v>9035</v>
      </c>
      <c r="F1300" t="s">
        <v>5</v>
      </c>
      <c r="G1300" t="s">
        <v>1310</v>
      </c>
    </row>
    <row r="1301" spans="1:7">
      <c r="A1301" t="s">
        <v>9022</v>
      </c>
      <c r="B1301" t="s">
        <v>9023</v>
      </c>
      <c r="C1301">
        <v>5137640</v>
      </c>
      <c r="D1301" t="s">
        <v>9035</v>
      </c>
      <c r="F1301" t="s">
        <v>5</v>
      </c>
      <c r="G1301" t="s">
        <v>1311</v>
      </c>
    </row>
    <row r="1302" spans="1:7">
      <c r="A1302" t="s">
        <v>9022</v>
      </c>
      <c r="B1302" t="s">
        <v>9023</v>
      </c>
      <c r="C1302">
        <v>5137639</v>
      </c>
      <c r="D1302" t="s">
        <v>9035</v>
      </c>
      <c r="F1302" t="s">
        <v>5</v>
      </c>
      <c r="G1302" t="s">
        <v>1312</v>
      </c>
    </row>
    <row r="1303" spans="1:7">
      <c r="A1303" t="s">
        <v>9022</v>
      </c>
      <c r="B1303" t="s">
        <v>9023</v>
      </c>
      <c r="C1303">
        <v>5137694</v>
      </c>
      <c r="D1303" t="s">
        <v>9035</v>
      </c>
      <c r="F1303" t="s">
        <v>5</v>
      </c>
      <c r="G1303" t="s">
        <v>1313</v>
      </c>
    </row>
    <row r="1304" spans="1:7">
      <c r="A1304" t="s">
        <v>9022</v>
      </c>
      <c r="B1304" t="s">
        <v>9023</v>
      </c>
      <c r="C1304">
        <v>5137695</v>
      </c>
      <c r="D1304" t="s">
        <v>9035</v>
      </c>
      <c r="F1304" t="s">
        <v>5</v>
      </c>
      <c r="G1304" t="s">
        <v>1315</v>
      </c>
    </row>
    <row r="1305" spans="1:7">
      <c r="A1305" t="s">
        <v>9022</v>
      </c>
      <c r="B1305" t="s">
        <v>9023</v>
      </c>
      <c r="C1305">
        <v>5137636</v>
      </c>
      <c r="D1305" t="s">
        <v>9035</v>
      </c>
      <c r="F1305" t="s">
        <v>5</v>
      </c>
      <c r="G1305" t="s">
        <v>1316</v>
      </c>
    </row>
    <row r="1306" spans="1:7">
      <c r="A1306" t="s">
        <v>9022</v>
      </c>
      <c r="B1306" t="s">
        <v>9023</v>
      </c>
      <c r="C1306">
        <v>5137637</v>
      </c>
      <c r="D1306" t="s">
        <v>9035</v>
      </c>
      <c r="F1306" t="s">
        <v>5</v>
      </c>
      <c r="G1306" t="s">
        <v>1317</v>
      </c>
    </row>
    <row r="1307" spans="1:7">
      <c r="A1307" t="s">
        <v>9022</v>
      </c>
      <c r="B1307" t="s">
        <v>9023</v>
      </c>
      <c r="C1307">
        <v>5137678</v>
      </c>
      <c r="D1307" t="s">
        <v>9035</v>
      </c>
      <c r="F1307" t="s">
        <v>5</v>
      </c>
      <c r="G1307" t="s">
        <v>1318</v>
      </c>
    </row>
    <row r="1308" spans="1:7">
      <c r="A1308" t="s">
        <v>9022</v>
      </c>
      <c r="B1308" t="s">
        <v>9023</v>
      </c>
      <c r="C1308">
        <v>5137693</v>
      </c>
      <c r="D1308" t="s">
        <v>9035</v>
      </c>
      <c r="F1308" t="s">
        <v>5</v>
      </c>
      <c r="G1308" t="s">
        <v>1319</v>
      </c>
    </row>
    <row r="1309" spans="1:7">
      <c r="A1309" t="s">
        <v>9022</v>
      </c>
      <c r="B1309" t="s">
        <v>9023</v>
      </c>
      <c r="C1309">
        <v>5137692</v>
      </c>
      <c r="D1309" t="s">
        <v>9035</v>
      </c>
      <c r="F1309" t="s">
        <v>5</v>
      </c>
      <c r="G1309" t="s">
        <v>1320</v>
      </c>
    </row>
    <row r="1310" spans="1:7">
      <c r="A1310" t="s">
        <v>9022</v>
      </c>
      <c r="B1310" t="s">
        <v>9023</v>
      </c>
      <c r="C1310">
        <v>5137646</v>
      </c>
      <c r="D1310" t="s">
        <v>9035</v>
      </c>
      <c r="F1310" t="s">
        <v>5</v>
      </c>
      <c r="G1310" t="s">
        <v>1322</v>
      </c>
    </row>
    <row r="1311" spans="1:7">
      <c r="A1311" t="s">
        <v>9022</v>
      </c>
      <c r="B1311" t="s">
        <v>9023</v>
      </c>
      <c r="C1311">
        <v>5137650</v>
      </c>
      <c r="D1311" t="s">
        <v>9035</v>
      </c>
      <c r="F1311" t="s">
        <v>5</v>
      </c>
      <c r="G1311" t="s">
        <v>1323</v>
      </c>
    </row>
    <row r="1312" spans="1:7">
      <c r="A1312" t="s">
        <v>9022</v>
      </c>
      <c r="B1312" t="s">
        <v>9023</v>
      </c>
      <c r="C1312">
        <v>3748255</v>
      </c>
      <c r="F1312" t="s">
        <v>5</v>
      </c>
      <c r="G1312" t="s">
        <v>1324</v>
      </c>
    </row>
    <row r="1313" spans="1:7">
      <c r="A1313" t="s">
        <v>9022</v>
      </c>
      <c r="B1313" t="s">
        <v>9023</v>
      </c>
      <c r="C1313">
        <v>5137574</v>
      </c>
      <c r="D1313" t="s">
        <v>9035</v>
      </c>
      <c r="F1313" t="s">
        <v>5</v>
      </c>
      <c r="G1313" t="s">
        <v>1325</v>
      </c>
    </row>
    <row r="1314" spans="1:7">
      <c r="A1314" t="s">
        <v>9022</v>
      </c>
      <c r="B1314" t="s">
        <v>9023</v>
      </c>
      <c r="C1314">
        <v>5137710</v>
      </c>
      <c r="D1314" t="s">
        <v>9035</v>
      </c>
      <c r="F1314" t="s">
        <v>5</v>
      </c>
      <c r="G1314" t="s">
        <v>1327</v>
      </c>
    </row>
    <row r="1315" spans="1:7">
      <c r="A1315" t="s">
        <v>9022</v>
      </c>
      <c r="B1315" t="s">
        <v>9023</v>
      </c>
      <c r="C1315">
        <v>5137608</v>
      </c>
      <c r="D1315" t="s">
        <v>9035</v>
      </c>
      <c r="F1315" t="s">
        <v>5</v>
      </c>
      <c r="G1315" t="s">
        <v>1329</v>
      </c>
    </row>
    <row r="1316" spans="1:7">
      <c r="A1316" t="s">
        <v>9022</v>
      </c>
      <c r="B1316" t="s">
        <v>9023</v>
      </c>
      <c r="C1316">
        <v>5137607</v>
      </c>
      <c r="D1316" t="s">
        <v>9035</v>
      </c>
      <c r="F1316" t="s">
        <v>5</v>
      </c>
      <c r="G1316" t="s">
        <v>1330</v>
      </c>
    </row>
    <row r="1317" spans="1:7">
      <c r="A1317" t="s">
        <v>9022</v>
      </c>
      <c r="B1317" t="s">
        <v>9023</v>
      </c>
      <c r="C1317">
        <v>5137590</v>
      </c>
      <c r="D1317" t="s">
        <v>9035</v>
      </c>
      <c r="F1317" t="s">
        <v>5</v>
      </c>
      <c r="G1317" t="s">
        <v>1332</v>
      </c>
    </row>
    <row r="1318" spans="1:7">
      <c r="A1318" t="s">
        <v>9022</v>
      </c>
      <c r="B1318" t="s">
        <v>9023</v>
      </c>
      <c r="C1318">
        <v>5137702</v>
      </c>
      <c r="D1318" t="s">
        <v>9035</v>
      </c>
      <c r="F1318" t="s">
        <v>5</v>
      </c>
      <c r="G1318" t="s">
        <v>1333</v>
      </c>
    </row>
    <row r="1319" spans="1:7">
      <c r="A1319" t="s">
        <v>9022</v>
      </c>
      <c r="B1319" t="s">
        <v>9023</v>
      </c>
      <c r="C1319">
        <v>5137669</v>
      </c>
      <c r="D1319" t="s">
        <v>9035</v>
      </c>
      <c r="F1319" t="s">
        <v>5</v>
      </c>
      <c r="G1319" t="s">
        <v>1334</v>
      </c>
    </row>
    <row r="1320" spans="1:7">
      <c r="A1320" t="s">
        <v>9022</v>
      </c>
      <c r="B1320" t="s">
        <v>9023</v>
      </c>
      <c r="C1320">
        <v>5137679</v>
      </c>
      <c r="D1320" t="s">
        <v>9035</v>
      </c>
      <c r="F1320" t="s">
        <v>5</v>
      </c>
      <c r="G1320" t="s">
        <v>1336</v>
      </c>
    </row>
    <row r="1321" spans="1:7">
      <c r="A1321" t="s">
        <v>9022</v>
      </c>
      <c r="B1321" t="s">
        <v>9023</v>
      </c>
      <c r="C1321">
        <v>5137635</v>
      </c>
      <c r="D1321" t="s">
        <v>9035</v>
      </c>
      <c r="F1321" t="s">
        <v>5</v>
      </c>
      <c r="G1321" t="s">
        <v>1337</v>
      </c>
    </row>
    <row r="1322" spans="1:7">
      <c r="A1322" t="s">
        <v>9022</v>
      </c>
      <c r="B1322" t="s">
        <v>9023</v>
      </c>
      <c r="C1322">
        <v>5137634</v>
      </c>
      <c r="D1322" t="s">
        <v>9035</v>
      </c>
      <c r="F1322" t="s">
        <v>5</v>
      </c>
      <c r="G1322" t="s">
        <v>1338</v>
      </c>
    </row>
    <row r="1323" spans="1:7">
      <c r="A1323" t="s">
        <v>9022</v>
      </c>
      <c r="B1323" t="s">
        <v>9023</v>
      </c>
      <c r="C1323">
        <v>5137606</v>
      </c>
      <c r="D1323" t="s">
        <v>9035</v>
      </c>
      <c r="F1323" t="s">
        <v>5</v>
      </c>
      <c r="G1323" t="s">
        <v>1339</v>
      </c>
    </row>
    <row r="1324" spans="1:7">
      <c r="A1324" t="s">
        <v>9022</v>
      </c>
      <c r="B1324" t="s">
        <v>9023</v>
      </c>
      <c r="C1324">
        <v>5137605</v>
      </c>
      <c r="D1324" t="s">
        <v>9035</v>
      </c>
      <c r="F1324" t="s">
        <v>5</v>
      </c>
      <c r="G1324" t="s">
        <v>1340</v>
      </c>
    </row>
    <row r="1325" spans="1:7">
      <c r="A1325" t="s">
        <v>9022</v>
      </c>
      <c r="B1325" t="s">
        <v>9023</v>
      </c>
      <c r="C1325">
        <v>5137593</v>
      </c>
      <c r="D1325" t="s">
        <v>9035</v>
      </c>
      <c r="F1325" t="s">
        <v>5</v>
      </c>
      <c r="G1325" t="s">
        <v>1341</v>
      </c>
    </row>
    <row r="1326" spans="1:7">
      <c r="A1326" t="s">
        <v>9022</v>
      </c>
      <c r="B1326" t="s">
        <v>9023</v>
      </c>
      <c r="C1326">
        <v>5137603</v>
      </c>
      <c r="D1326" t="s">
        <v>9035</v>
      </c>
      <c r="F1326" t="s">
        <v>5</v>
      </c>
      <c r="G1326" t="s">
        <v>1345</v>
      </c>
    </row>
    <row r="1327" spans="1:7">
      <c r="A1327" t="s">
        <v>9022</v>
      </c>
      <c r="B1327" t="s">
        <v>9023</v>
      </c>
      <c r="C1327">
        <v>5137709</v>
      </c>
      <c r="D1327" t="s">
        <v>9035</v>
      </c>
      <c r="F1327" t="s">
        <v>5</v>
      </c>
      <c r="G1327" t="s">
        <v>1348</v>
      </c>
    </row>
    <row r="1328" spans="1:7">
      <c r="A1328" t="s">
        <v>9022</v>
      </c>
      <c r="B1328" t="s">
        <v>9023</v>
      </c>
      <c r="C1328">
        <v>5137627</v>
      </c>
      <c r="D1328" t="s">
        <v>9035</v>
      </c>
      <c r="F1328" t="s">
        <v>5</v>
      </c>
      <c r="G1328" t="s">
        <v>1349</v>
      </c>
    </row>
    <row r="1329" spans="1:7">
      <c r="A1329" t="s">
        <v>9022</v>
      </c>
      <c r="B1329" t="s">
        <v>9023</v>
      </c>
      <c r="C1329">
        <v>5137628</v>
      </c>
      <c r="D1329" t="s">
        <v>9035</v>
      </c>
      <c r="F1329" t="s">
        <v>5</v>
      </c>
      <c r="G1329" t="s">
        <v>1351</v>
      </c>
    </row>
    <row r="1330" spans="1:7">
      <c r="A1330" t="s">
        <v>9022</v>
      </c>
      <c r="B1330" t="s">
        <v>9023</v>
      </c>
      <c r="C1330">
        <v>5137688</v>
      </c>
      <c r="D1330" t="s">
        <v>9035</v>
      </c>
      <c r="F1330" t="s">
        <v>5</v>
      </c>
      <c r="G1330" t="s">
        <v>1352</v>
      </c>
    </row>
    <row r="1331" spans="1:7">
      <c r="A1331" t="s">
        <v>9022</v>
      </c>
      <c r="B1331" t="s">
        <v>9023</v>
      </c>
      <c r="C1331">
        <v>5137654</v>
      </c>
      <c r="D1331" t="s">
        <v>9035</v>
      </c>
      <c r="F1331" t="s">
        <v>5</v>
      </c>
      <c r="G1331" t="s">
        <v>1353</v>
      </c>
    </row>
    <row r="1332" spans="1:7">
      <c r="A1332" t="s">
        <v>9022</v>
      </c>
      <c r="B1332" t="s">
        <v>9023</v>
      </c>
      <c r="C1332">
        <v>5137653</v>
      </c>
      <c r="D1332" t="s">
        <v>9035</v>
      </c>
      <c r="F1332" t="s">
        <v>5</v>
      </c>
      <c r="G1332" t="s">
        <v>1354</v>
      </c>
    </row>
    <row r="1333" spans="1:7">
      <c r="A1333" t="s">
        <v>9022</v>
      </c>
      <c r="B1333" t="s">
        <v>9023</v>
      </c>
      <c r="C1333">
        <v>5137623</v>
      </c>
      <c r="D1333" t="s">
        <v>9035</v>
      </c>
      <c r="F1333" t="s">
        <v>5</v>
      </c>
      <c r="G1333" t="s">
        <v>1355</v>
      </c>
    </row>
    <row r="1334" spans="1:7">
      <c r="A1334" t="s">
        <v>9022</v>
      </c>
      <c r="B1334" t="s">
        <v>9023</v>
      </c>
      <c r="C1334">
        <v>5137708</v>
      </c>
      <c r="D1334" t="s">
        <v>9035</v>
      </c>
      <c r="F1334" t="s">
        <v>5</v>
      </c>
      <c r="G1334" t="s">
        <v>1359</v>
      </c>
    </row>
    <row r="1335" spans="1:7">
      <c r="A1335" t="s">
        <v>9022</v>
      </c>
      <c r="B1335" t="s">
        <v>9023</v>
      </c>
      <c r="C1335">
        <v>5137706</v>
      </c>
      <c r="D1335" t="s">
        <v>9035</v>
      </c>
      <c r="F1335" t="s">
        <v>5</v>
      </c>
      <c r="G1335" t="s">
        <v>1360</v>
      </c>
    </row>
    <row r="1336" spans="1:7">
      <c r="A1336" t="s">
        <v>9022</v>
      </c>
      <c r="B1336" t="s">
        <v>9023</v>
      </c>
      <c r="C1336">
        <v>5137687</v>
      </c>
      <c r="D1336" t="s">
        <v>9035</v>
      </c>
      <c r="F1336" t="s">
        <v>5</v>
      </c>
      <c r="G1336" t="s">
        <v>1361</v>
      </c>
    </row>
    <row r="1337" spans="1:7">
      <c r="A1337" t="s">
        <v>9022</v>
      </c>
      <c r="B1337" t="s">
        <v>9023</v>
      </c>
      <c r="C1337">
        <v>5137651</v>
      </c>
      <c r="D1337" t="s">
        <v>9035</v>
      </c>
      <c r="F1337" t="s">
        <v>5</v>
      </c>
      <c r="G1337" t="s">
        <v>1362</v>
      </c>
    </row>
    <row r="1338" spans="1:7">
      <c r="A1338" t="s">
        <v>9022</v>
      </c>
      <c r="B1338" t="s">
        <v>9023</v>
      </c>
      <c r="C1338">
        <v>5137685</v>
      </c>
      <c r="D1338" t="s">
        <v>9035</v>
      </c>
      <c r="F1338" t="s">
        <v>5</v>
      </c>
      <c r="G1338" t="s">
        <v>1363</v>
      </c>
    </row>
    <row r="1339" spans="1:7">
      <c r="A1339" t="s">
        <v>9022</v>
      </c>
      <c r="B1339" t="s">
        <v>9023</v>
      </c>
      <c r="C1339">
        <v>5137665</v>
      </c>
      <c r="D1339" t="s">
        <v>9035</v>
      </c>
      <c r="F1339" t="s">
        <v>5</v>
      </c>
      <c r="G1339" t="s">
        <v>1364</v>
      </c>
    </row>
    <row r="1340" spans="1:7">
      <c r="A1340" t="s">
        <v>9022</v>
      </c>
      <c r="B1340" t="s">
        <v>9023</v>
      </c>
      <c r="C1340">
        <v>5137664</v>
      </c>
      <c r="D1340" t="s">
        <v>9035</v>
      </c>
      <c r="F1340" t="s">
        <v>5</v>
      </c>
      <c r="G1340" t="s">
        <v>1365</v>
      </c>
    </row>
    <row r="1341" spans="1:7">
      <c r="A1341" t="s">
        <v>9022</v>
      </c>
      <c r="B1341" t="s">
        <v>9023</v>
      </c>
      <c r="C1341">
        <v>5137666</v>
      </c>
      <c r="D1341" t="s">
        <v>9035</v>
      </c>
      <c r="F1341" t="s">
        <v>5</v>
      </c>
      <c r="G1341" t="s">
        <v>1366</v>
      </c>
    </row>
    <row r="1342" spans="1:7">
      <c r="A1342" t="s">
        <v>9022</v>
      </c>
      <c r="B1342" t="s">
        <v>9023</v>
      </c>
      <c r="C1342">
        <v>5137577</v>
      </c>
      <c r="D1342" t="s">
        <v>9035</v>
      </c>
      <c r="F1342" t="s">
        <v>5</v>
      </c>
      <c r="G1342" t="s">
        <v>1367</v>
      </c>
    </row>
    <row r="1343" spans="1:7">
      <c r="A1343" t="s">
        <v>9022</v>
      </c>
      <c r="B1343" t="s">
        <v>9023</v>
      </c>
      <c r="C1343">
        <v>5137578</v>
      </c>
      <c r="D1343" t="s">
        <v>9035</v>
      </c>
      <c r="F1343" t="s">
        <v>5</v>
      </c>
      <c r="G1343" t="s">
        <v>1368</v>
      </c>
    </row>
    <row r="1344" spans="1:7">
      <c r="A1344" t="s">
        <v>9022</v>
      </c>
      <c r="B1344" t="s">
        <v>9023</v>
      </c>
      <c r="C1344">
        <v>5137579</v>
      </c>
      <c r="D1344" t="s">
        <v>9035</v>
      </c>
      <c r="F1344" t="s">
        <v>5</v>
      </c>
      <c r="G1344" t="s">
        <v>1369</v>
      </c>
    </row>
    <row r="1345" spans="1:7">
      <c r="A1345" t="s">
        <v>9022</v>
      </c>
      <c r="B1345" t="s">
        <v>9023</v>
      </c>
      <c r="C1345">
        <v>5137617</v>
      </c>
      <c r="D1345" t="s">
        <v>9035</v>
      </c>
      <c r="F1345" t="s">
        <v>5</v>
      </c>
      <c r="G1345" t="s">
        <v>1370</v>
      </c>
    </row>
    <row r="1346" spans="1:7">
      <c r="A1346" t="s">
        <v>9022</v>
      </c>
      <c r="B1346" t="s">
        <v>9023</v>
      </c>
      <c r="C1346">
        <v>5137618</v>
      </c>
      <c r="D1346" t="s">
        <v>9035</v>
      </c>
      <c r="F1346" t="s">
        <v>5</v>
      </c>
      <c r="G1346" t="s">
        <v>1371</v>
      </c>
    </row>
    <row r="1347" spans="1:7">
      <c r="A1347" t="s">
        <v>9022</v>
      </c>
      <c r="B1347" t="s">
        <v>9023</v>
      </c>
      <c r="C1347">
        <v>5137625</v>
      </c>
      <c r="D1347" t="s">
        <v>9035</v>
      </c>
      <c r="F1347" t="s">
        <v>5</v>
      </c>
      <c r="G1347" t="s">
        <v>1372</v>
      </c>
    </row>
    <row r="1348" spans="1:7">
      <c r="A1348" t="s">
        <v>9022</v>
      </c>
      <c r="B1348" t="s">
        <v>9023</v>
      </c>
      <c r="C1348">
        <v>5137624</v>
      </c>
      <c r="D1348" t="s">
        <v>9035</v>
      </c>
      <c r="F1348" t="s">
        <v>5</v>
      </c>
      <c r="G1348" t="s">
        <v>1373</v>
      </c>
    </row>
    <row r="1349" spans="1:7">
      <c r="A1349" t="s">
        <v>9022</v>
      </c>
      <c r="B1349" t="s">
        <v>9023</v>
      </c>
      <c r="C1349">
        <v>5137668</v>
      </c>
      <c r="D1349" t="s">
        <v>9035</v>
      </c>
      <c r="F1349" t="s">
        <v>5</v>
      </c>
      <c r="G1349" t="s">
        <v>1374</v>
      </c>
    </row>
    <row r="1350" spans="1:7">
      <c r="A1350" t="s">
        <v>9022</v>
      </c>
      <c r="B1350" t="s">
        <v>9023</v>
      </c>
      <c r="C1350">
        <v>5137667</v>
      </c>
      <c r="D1350" t="s">
        <v>9035</v>
      </c>
      <c r="F1350" t="s">
        <v>5</v>
      </c>
      <c r="G1350" t="s">
        <v>1375</v>
      </c>
    </row>
    <row r="1351" spans="1:7">
      <c r="A1351" t="s">
        <v>9022</v>
      </c>
      <c r="B1351" t="s">
        <v>9023</v>
      </c>
      <c r="C1351">
        <v>5137701</v>
      </c>
      <c r="D1351" t="s">
        <v>9035</v>
      </c>
      <c r="F1351" t="s">
        <v>5</v>
      </c>
      <c r="G1351" t="s">
        <v>1376</v>
      </c>
    </row>
    <row r="1352" spans="1:7">
      <c r="A1352" t="s">
        <v>9022</v>
      </c>
      <c r="B1352" t="s">
        <v>9023</v>
      </c>
      <c r="C1352">
        <v>5137582</v>
      </c>
      <c r="D1352" t="s">
        <v>9035</v>
      </c>
      <c r="F1352" t="s">
        <v>5</v>
      </c>
      <c r="G1352" t="s">
        <v>1377</v>
      </c>
    </row>
    <row r="1353" spans="1:7">
      <c r="A1353" t="s">
        <v>9022</v>
      </c>
      <c r="B1353" t="s">
        <v>9023</v>
      </c>
      <c r="C1353">
        <v>5137602</v>
      </c>
      <c r="D1353" t="s">
        <v>9035</v>
      </c>
      <c r="F1353" t="s">
        <v>5</v>
      </c>
      <c r="G1353" t="s">
        <v>1383</v>
      </c>
    </row>
    <row r="1354" spans="1:7">
      <c r="A1354" t="s">
        <v>9022</v>
      </c>
      <c r="B1354" t="s">
        <v>9023</v>
      </c>
      <c r="C1354">
        <v>5137644</v>
      </c>
      <c r="D1354" t="s">
        <v>9035</v>
      </c>
      <c r="F1354" t="s">
        <v>5</v>
      </c>
      <c r="G1354" t="s">
        <v>1384</v>
      </c>
    </row>
    <row r="1355" spans="1:7">
      <c r="A1355" t="s">
        <v>9022</v>
      </c>
      <c r="B1355" t="s">
        <v>9023</v>
      </c>
      <c r="C1355">
        <v>5137670</v>
      </c>
      <c r="D1355" t="s">
        <v>9035</v>
      </c>
      <c r="F1355" t="s">
        <v>5</v>
      </c>
      <c r="G1355" t="s">
        <v>1385</v>
      </c>
    </row>
    <row r="1356" spans="1:7">
      <c r="A1356" t="s">
        <v>9022</v>
      </c>
      <c r="B1356" t="s">
        <v>9023</v>
      </c>
      <c r="C1356">
        <v>5137696</v>
      </c>
      <c r="D1356" t="s">
        <v>9035</v>
      </c>
      <c r="F1356" t="s">
        <v>5</v>
      </c>
      <c r="G1356" t="s">
        <v>1387</v>
      </c>
    </row>
    <row r="1357" spans="1:7">
      <c r="A1357" t="s">
        <v>9022</v>
      </c>
      <c r="B1357" t="s">
        <v>9023</v>
      </c>
      <c r="C1357">
        <v>5137697</v>
      </c>
      <c r="D1357" t="s">
        <v>9035</v>
      </c>
      <c r="F1357" t="s">
        <v>5</v>
      </c>
      <c r="G1357" t="s">
        <v>1388</v>
      </c>
    </row>
    <row r="1358" spans="1:7">
      <c r="A1358" t="s">
        <v>9022</v>
      </c>
      <c r="B1358" t="s">
        <v>9023</v>
      </c>
      <c r="C1358">
        <v>5137616</v>
      </c>
      <c r="D1358" t="s">
        <v>9035</v>
      </c>
      <c r="F1358" t="s">
        <v>5</v>
      </c>
      <c r="G1358" t="s">
        <v>1389</v>
      </c>
    </row>
    <row r="1359" spans="1:7">
      <c r="A1359" t="s">
        <v>9022</v>
      </c>
      <c r="B1359" t="s">
        <v>9023</v>
      </c>
      <c r="C1359">
        <v>5137586</v>
      </c>
      <c r="D1359" t="s">
        <v>9035</v>
      </c>
      <c r="F1359" t="s">
        <v>5</v>
      </c>
      <c r="G1359" t="s">
        <v>1391</v>
      </c>
    </row>
    <row r="1360" spans="1:7">
      <c r="A1360" t="s">
        <v>9022</v>
      </c>
      <c r="B1360" t="s">
        <v>9023</v>
      </c>
      <c r="C1360">
        <v>5137604</v>
      </c>
      <c r="D1360" t="s">
        <v>9035</v>
      </c>
      <c r="F1360" t="s">
        <v>5</v>
      </c>
      <c r="G1360" t="s">
        <v>1392</v>
      </c>
    </row>
    <row r="1361" spans="1:7">
      <c r="A1361" t="s">
        <v>9022</v>
      </c>
      <c r="B1361" t="s">
        <v>9023</v>
      </c>
      <c r="C1361">
        <v>5137642</v>
      </c>
      <c r="D1361" t="s">
        <v>9036</v>
      </c>
      <c r="F1361" t="s">
        <v>5</v>
      </c>
      <c r="G1361" t="s">
        <v>1393</v>
      </c>
    </row>
    <row r="1362" spans="1:7">
      <c r="A1362" t="s">
        <v>9022</v>
      </c>
      <c r="B1362" t="s">
        <v>9023</v>
      </c>
      <c r="C1362">
        <v>5137572</v>
      </c>
      <c r="D1362" t="s">
        <v>9036</v>
      </c>
      <c r="F1362" t="s">
        <v>5</v>
      </c>
      <c r="G1362" t="s">
        <v>1396</v>
      </c>
    </row>
    <row r="1363" spans="1:7">
      <c r="A1363" t="s">
        <v>9022</v>
      </c>
      <c r="B1363" t="s">
        <v>9023</v>
      </c>
      <c r="C1363">
        <v>5137643</v>
      </c>
      <c r="D1363" t="s">
        <v>9036</v>
      </c>
      <c r="F1363" t="s">
        <v>5</v>
      </c>
      <c r="G1363" t="s">
        <v>1397</v>
      </c>
    </row>
    <row r="1364" spans="1:7">
      <c r="A1364" t="s">
        <v>9022</v>
      </c>
      <c r="B1364" t="s">
        <v>9023</v>
      </c>
      <c r="C1364">
        <v>5137704</v>
      </c>
      <c r="D1364" t="s">
        <v>9036</v>
      </c>
      <c r="F1364" t="s">
        <v>5</v>
      </c>
      <c r="G1364" t="s">
        <v>1399</v>
      </c>
    </row>
    <row r="1365" spans="1:7">
      <c r="A1365" t="s">
        <v>9022</v>
      </c>
      <c r="B1365" t="s">
        <v>9023</v>
      </c>
      <c r="C1365">
        <v>5137614</v>
      </c>
      <c r="D1365" t="s">
        <v>9036</v>
      </c>
      <c r="F1365" t="s">
        <v>5</v>
      </c>
      <c r="G1365" t="s">
        <v>1401</v>
      </c>
    </row>
    <row r="1366" spans="1:7">
      <c r="A1366" t="s">
        <v>9022</v>
      </c>
      <c r="B1366" t="s">
        <v>9023</v>
      </c>
      <c r="C1366">
        <v>5137672</v>
      </c>
      <c r="D1366" t="s">
        <v>9036</v>
      </c>
      <c r="F1366" t="s">
        <v>5</v>
      </c>
      <c r="G1366" t="s">
        <v>1402</v>
      </c>
    </row>
    <row r="1367" spans="1:7">
      <c r="A1367" t="s">
        <v>9022</v>
      </c>
      <c r="B1367" t="s">
        <v>9023</v>
      </c>
      <c r="C1367">
        <v>5137573</v>
      </c>
      <c r="D1367" t="s">
        <v>9036</v>
      </c>
      <c r="F1367" t="s">
        <v>5</v>
      </c>
      <c r="G1367" t="s">
        <v>1403</v>
      </c>
    </row>
    <row r="1368" spans="1:7">
      <c r="A1368" t="s">
        <v>9022</v>
      </c>
      <c r="B1368" t="s">
        <v>9023</v>
      </c>
      <c r="C1368">
        <v>5137703</v>
      </c>
      <c r="D1368" t="s">
        <v>9036</v>
      </c>
      <c r="F1368" t="s">
        <v>5</v>
      </c>
      <c r="G1368" t="s">
        <v>1404</v>
      </c>
    </row>
    <row r="1369" spans="1:7">
      <c r="A1369" t="s">
        <v>9022</v>
      </c>
      <c r="B1369" t="s">
        <v>9023</v>
      </c>
      <c r="C1369">
        <v>5137699</v>
      </c>
      <c r="D1369" t="s">
        <v>9036</v>
      </c>
      <c r="F1369" t="s">
        <v>5</v>
      </c>
      <c r="G1369" t="s">
        <v>1405</v>
      </c>
    </row>
    <row r="1370" spans="1:7">
      <c r="A1370" t="s">
        <v>9022</v>
      </c>
      <c r="B1370" t="s">
        <v>9023</v>
      </c>
      <c r="C1370">
        <v>5137567</v>
      </c>
      <c r="D1370" t="s">
        <v>9036</v>
      </c>
      <c r="F1370" t="s">
        <v>5</v>
      </c>
      <c r="G1370" t="s">
        <v>1407</v>
      </c>
    </row>
    <row r="1371" spans="1:7">
      <c r="A1371" t="s">
        <v>9022</v>
      </c>
      <c r="B1371" t="s">
        <v>9023</v>
      </c>
      <c r="C1371">
        <v>5137568</v>
      </c>
      <c r="D1371" t="s">
        <v>9036</v>
      </c>
      <c r="F1371" t="s">
        <v>5</v>
      </c>
      <c r="G1371" t="s">
        <v>1410</v>
      </c>
    </row>
    <row r="1372" spans="1:7">
      <c r="A1372" t="s">
        <v>9022</v>
      </c>
      <c r="B1372" t="s">
        <v>9023</v>
      </c>
      <c r="C1372">
        <v>5137640</v>
      </c>
      <c r="D1372" t="s">
        <v>9036</v>
      </c>
      <c r="F1372" t="s">
        <v>5</v>
      </c>
      <c r="G1372" t="s">
        <v>1411</v>
      </c>
    </row>
    <row r="1373" spans="1:7">
      <c r="A1373" t="s">
        <v>9022</v>
      </c>
      <c r="B1373" t="s">
        <v>9023</v>
      </c>
      <c r="C1373">
        <v>5137694</v>
      </c>
      <c r="D1373" t="s">
        <v>9036</v>
      </c>
      <c r="F1373" t="s">
        <v>5</v>
      </c>
      <c r="G1373" t="s">
        <v>1413</v>
      </c>
    </row>
    <row r="1374" spans="1:7">
      <c r="A1374" t="s">
        <v>9022</v>
      </c>
      <c r="B1374" t="s">
        <v>9023</v>
      </c>
      <c r="C1374">
        <v>5137695</v>
      </c>
      <c r="D1374" t="s">
        <v>9036</v>
      </c>
      <c r="F1374" t="s">
        <v>5</v>
      </c>
      <c r="G1374" t="s">
        <v>1415</v>
      </c>
    </row>
    <row r="1375" spans="1:7">
      <c r="A1375" t="s">
        <v>9022</v>
      </c>
      <c r="B1375" t="s">
        <v>9023</v>
      </c>
      <c r="C1375">
        <v>5137636</v>
      </c>
      <c r="D1375" t="s">
        <v>9036</v>
      </c>
      <c r="F1375" t="s">
        <v>5</v>
      </c>
      <c r="G1375" t="s">
        <v>1416</v>
      </c>
    </row>
    <row r="1376" spans="1:7">
      <c r="A1376" t="s">
        <v>9022</v>
      </c>
      <c r="B1376" t="s">
        <v>9023</v>
      </c>
      <c r="C1376">
        <v>5137637</v>
      </c>
      <c r="D1376" t="s">
        <v>9036</v>
      </c>
      <c r="F1376" t="s">
        <v>5</v>
      </c>
      <c r="G1376" t="s">
        <v>1417</v>
      </c>
    </row>
    <row r="1377" spans="1:7">
      <c r="A1377" t="s">
        <v>9022</v>
      </c>
      <c r="B1377" t="s">
        <v>9023</v>
      </c>
      <c r="C1377">
        <v>5137678</v>
      </c>
      <c r="D1377" t="s">
        <v>9036</v>
      </c>
      <c r="F1377" t="s">
        <v>5</v>
      </c>
      <c r="G1377" t="s">
        <v>1418</v>
      </c>
    </row>
    <row r="1378" spans="1:7">
      <c r="A1378" t="s">
        <v>9022</v>
      </c>
      <c r="B1378" t="s">
        <v>9023</v>
      </c>
      <c r="C1378">
        <v>5137693</v>
      </c>
      <c r="D1378" t="s">
        <v>9036</v>
      </c>
      <c r="F1378" t="s">
        <v>5</v>
      </c>
      <c r="G1378" t="s">
        <v>1419</v>
      </c>
    </row>
    <row r="1379" spans="1:7">
      <c r="A1379" t="s">
        <v>9022</v>
      </c>
      <c r="B1379" t="s">
        <v>9023</v>
      </c>
      <c r="C1379">
        <v>5137692</v>
      </c>
      <c r="D1379" t="s">
        <v>9036</v>
      </c>
      <c r="F1379" t="s">
        <v>5</v>
      </c>
      <c r="G1379" t="s">
        <v>1420</v>
      </c>
    </row>
    <row r="1380" spans="1:7">
      <c r="A1380" t="s">
        <v>9022</v>
      </c>
      <c r="B1380" t="s">
        <v>9023</v>
      </c>
      <c r="C1380">
        <v>5137646</v>
      </c>
      <c r="D1380" t="s">
        <v>9036</v>
      </c>
      <c r="F1380" t="s">
        <v>5</v>
      </c>
      <c r="G1380" t="s">
        <v>1423</v>
      </c>
    </row>
    <row r="1381" spans="1:7">
      <c r="A1381" t="s">
        <v>9022</v>
      </c>
      <c r="B1381" t="s">
        <v>9023</v>
      </c>
      <c r="C1381">
        <v>5137650</v>
      </c>
      <c r="D1381" t="s">
        <v>9036</v>
      </c>
      <c r="F1381" t="s">
        <v>5</v>
      </c>
      <c r="G1381" t="s">
        <v>1424</v>
      </c>
    </row>
    <row r="1382" spans="1:7">
      <c r="A1382" t="s">
        <v>9022</v>
      </c>
      <c r="B1382" t="s">
        <v>9023</v>
      </c>
      <c r="C1382">
        <v>3748149</v>
      </c>
      <c r="F1382" t="s">
        <v>5</v>
      </c>
      <c r="G1382" t="s">
        <v>1425</v>
      </c>
    </row>
    <row r="1383" spans="1:7">
      <c r="A1383" t="s">
        <v>9022</v>
      </c>
      <c r="B1383" t="s">
        <v>9023</v>
      </c>
      <c r="C1383">
        <v>5137574</v>
      </c>
      <c r="D1383" t="s">
        <v>9036</v>
      </c>
      <c r="F1383" t="s">
        <v>5</v>
      </c>
      <c r="G1383" t="s">
        <v>1426</v>
      </c>
    </row>
    <row r="1384" spans="1:7">
      <c r="A1384" t="s">
        <v>9022</v>
      </c>
      <c r="B1384" t="s">
        <v>9023</v>
      </c>
      <c r="C1384">
        <v>5137710</v>
      </c>
      <c r="D1384" t="s">
        <v>9036</v>
      </c>
      <c r="F1384" t="s">
        <v>5</v>
      </c>
      <c r="G1384" t="s">
        <v>1428</v>
      </c>
    </row>
    <row r="1385" spans="1:7">
      <c r="A1385" t="s">
        <v>9022</v>
      </c>
      <c r="B1385" t="s">
        <v>9023</v>
      </c>
      <c r="C1385">
        <v>5137608</v>
      </c>
      <c r="D1385" t="s">
        <v>9036</v>
      </c>
      <c r="F1385" t="s">
        <v>5</v>
      </c>
      <c r="G1385" t="s">
        <v>1430</v>
      </c>
    </row>
    <row r="1386" spans="1:7">
      <c r="A1386" t="s">
        <v>9022</v>
      </c>
      <c r="B1386" t="s">
        <v>9023</v>
      </c>
      <c r="C1386">
        <v>5137607</v>
      </c>
      <c r="D1386" t="s">
        <v>9036</v>
      </c>
      <c r="F1386" t="s">
        <v>5</v>
      </c>
      <c r="G1386" t="s">
        <v>1431</v>
      </c>
    </row>
    <row r="1387" spans="1:7">
      <c r="A1387" t="s">
        <v>9022</v>
      </c>
      <c r="B1387" t="s">
        <v>9023</v>
      </c>
      <c r="C1387">
        <v>5137590</v>
      </c>
      <c r="D1387" t="s">
        <v>9036</v>
      </c>
      <c r="F1387" t="s">
        <v>5</v>
      </c>
      <c r="G1387" t="s">
        <v>1433</v>
      </c>
    </row>
    <row r="1388" spans="1:7">
      <c r="A1388" t="s">
        <v>9022</v>
      </c>
      <c r="B1388" t="s">
        <v>9023</v>
      </c>
      <c r="C1388">
        <v>5137702</v>
      </c>
      <c r="D1388" t="s">
        <v>9036</v>
      </c>
      <c r="F1388" t="s">
        <v>5</v>
      </c>
      <c r="G1388" t="s">
        <v>1434</v>
      </c>
    </row>
    <row r="1389" spans="1:7">
      <c r="A1389" t="s">
        <v>9022</v>
      </c>
      <c r="B1389" t="s">
        <v>9023</v>
      </c>
      <c r="C1389">
        <v>5137669</v>
      </c>
      <c r="D1389" t="s">
        <v>9036</v>
      </c>
      <c r="F1389" t="s">
        <v>5</v>
      </c>
      <c r="G1389" t="s">
        <v>1435</v>
      </c>
    </row>
    <row r="1390" spans="1:7">
      <c r="A1390" t="s">
        <v>9022</v>
      </c>
      <c r="B1390" t="s">
        <v>9023</v>
      </c>
      <c r="C1390">
        <v>5137635</v>
      </c>
      <c r="D1390" t="s">
        <v>9036</v>
      </c>
      <c r="F1390" t="s">
        <v>5</v>
      </c>
      <c r="G1390" t="s">
        <v>1438</v>
      </c>
    </row>
    <row r="1391" spans="1:7">
      <c r="A1391" t="s">
        <v>9022</v>
      </c>
      <c r="B1391" t="s">
        <v>9023</v>
      </c>
      <c r="C1391">
        <v>5137606</v>
      </c>
      <c r="D1391" t="s">
        <v>9036</v>
      </c>
      <c r="F1391" t="s">
        <v>5</v>
      </c>
      <c r="G1391" t="s">
        <v>1440</v>
      </c>
    </row>
    <row r="1392" spans="1:7">
      <c r="A1392" t="s">
        <v>9022</v>
      </c>
      <c r="B1392" t="s">
        <v>9023</v>
      </c>
      <c r="C1392">
        <v>5137605</v>
      </c>
      <c r="D1392" t="s">
        <v>9036</v>
      </c>
      <c r="F1392" t="s">
        <v>5</v>
      </c>
      <c r="G1392" t="s">
        <v>1441</v>
      </c>
    </row>
    <row r="1393" spans="1:7">
      <c r="A1393" t="s">
        <v>9022</v>
      </c>
      <c r="B1393" t="s">
        <v>9023</v>
      </c>
      <c r="C1393">
        <v>5137593</v>
      </c>
      <c r="D1393" t="s">
        <v>9036</v>
      </c>
      <c r="F1393" t="s">
        <v>5</v>
      </c>
      <c r="G1393" t="s">
        <v>1442</v>
      </c>
    </row>
    <row r="1394" spans="1:7">
      <c r="A1394" t="s">
        <v>9022</v>
      </c>
      <c r="B1394" t="s">
        <v>9023</v>
      </c>
      <c r="C1394">
        <v>5137594</v>
      </c>
      <c r="D1394" t="s">
        <v>9036</v>
      </c>
      <c r="F1394" t="s">
        <v>5</v>
      </c>
      <c r="G1394" t="s">
        <v>1444</v>
      </c>
    </row>
    <row r="1395" spans="1:7">
      <c r="A1395" t="s">
        <v>9022</v>
      </c>
      <c r="B1395" t="s">
        <v>9023</v>
      </c>
      <c r="C1395">
        <v>5137603</v>
      </c>
      <c r="D1395" t="s">
        <v>9036</v>
      </c>
      <c r="F1395" t="s">
        <v>5</v>
      </c>
      <c r="G1395" t="s">
        <v>1446</v>
      </c>
    </row>
    <row r="1396" spans="1:7">
      <c r="A1396" t="s">
        <v>9022</v>
      </c>
      <c r="B1396" t="s">
        <v>9023</v>
      </c>
      <c r="C1396">
        <v>5137709</v>
      </c>
      <c r="D1396" t="s">
        <v>9036</v>
      </c>
      <c r="F1396" t="s">
        <v>5</v>
      </c>
      <c r="G1396" t="s">
        <v>1449</v>
      </c>
    </row>
    <row r="1397" spans="1:7">
      <c r="A1397" t="s">
        <v>9022</v>
      </c>
      <c r="B1397" t="s">
        <v>9023</v>
      </c>
      <c r="C1397">
        <v>5137627</v>
      </c>
      <c r="D1397" t="s">
        <v>9036</v>
      </c>
      <c r="F1397" t="s">
        <v>5</v>
      </c>
      <c r="G1397" t="s">
        <v>1450</v>
      </c>
    </row>
    <row r="1398" spans="1:7">
      <c r="A1398" t="s">
        <v>9022</v>
      </c>
      <c r="B1398" t="s">
        <v>9023</v>
      </c>
      <c r="C1398">
        <v>5137628</v>
      </c>
      <c r="D1398" t="s">
        <v>9036</v>
      </c>
      <c r="F1398" t="s">
        <v>5</v>
      </c>
      <c r="G1398" t="s">
        <v>1452</v>
      </c>
    </row>
    <row r="1399" spans="1:7">
      <c r="A1399" t="s">
        <v>9022</v>
      </c>
      <c r="B1399" t="s">
        <v>9023</v>
      </c>
      <c r="C1399">
        <v>5137688</v>
      </c>
      <c r="D1399" t="s">
        <v>9036</v>
      </c>
      <c r="F1399" t="s">
        <v>5</v>
      </c>
      <c r="G1399" t="s">
        <v>1454</v>
      </c>
    </row>
    <row r="1400" spans="1:7">
      <c r="A1400" t="s">
        <v>9022</v>
      </c>
      <c r="B1400" t="s">
        <v>9023</v>
      </c>
      <c r="C1400">
        <v>5137654</v>
      </c>
      <c r="D1400" t="s">
        <v>9036</v>
      </c>
      <c r="F1400" t="s">
        <v>5</v>
      </c>
      <c r="G1400" t="s">
        <v>1455</v>
      </c>
    </row>
    <row r="1401" spans="1:7">
      <c r="A1401" t="s">
        <v>9022</v>
      </c>
      <c r="B1401" t="s">
        <v>9023</v>
      </c>
      <c r="C1401">
        <v>5137653</v>
      </c>
      <c r="D1401" t="s">
        <v>9036</v>
      </c>
      <c r="F1401" t="s">
        <v>5</v>
      </c>
      <c r="G1401" t="s">
        <v>1456</v>
      </c>
    </row>
    <row r="1402" spans="1:7">
      <c r="A1402" t="s">
        <v>9022</v>
      </c>
      <c r="B1402" t="s">
        <v>9023</v>
      </c>
      <c r="C1402">
        <v>5137623</v>
      </c>
      <c r="D1402" t="s">
        <v>9036</v>
      </c>
      <c r="F1402" t="s">
        <v>5</v>
      </c>
      <c r="G1402" t="s">
        <v>1457</v>
      </c>
    </row>
    <row r="1403" spans="1:7">
      <c r="A1403" t="s">
        <v>9022</v>
      </c>
      <c r="B1403" t="s">
        <v>9023</v>
      </c>
      <c r="C1403">
        <v>5137708</v>
      </c>
      <c r="D1403" t="s">
        <v>9036</v>
      </c>
      <c r="F1403" t="s">
        <v>5</v>
      </c>
      <c r="G1403" t="s">
        <v>1461</v>
      </c>
    </row>
    <row r="1404" spans="1:7">
      <c r="A1404" t="s">
        <v>9022</v>
      </c>
      <c r="B1404" t="s">
        <v>9023</v>
      </c>
      <c r="C1404">
        <v>5137706</v>
      </c>
      <c r="D1404" t="s">
        <v>9036</v>
      </c>
      <c r="F1404" t="s">
        <v>5</v>
      </c>
      <c r="G1404" t="s">
        <v>1462</v>
      </c>
    </row>
    <row r="1405" spans="1:7">
      <c r="A1405" t="s">
        <v>9022</v>
      </c>
      <c r="B1405" t="s">
        <v>9023</v>
      </c>
      <c r="C1405">
        <v>5137687</v>
      </c>
      <c r="D1405" t="s">
        <v>9036</v>
      </c>
      <c r="F1405" t="s">
        <v>5</v>
      </c>
      <c r="G1405" t="s">
        <v>1463</v>
      </c>
    </row>
    <row r="1406" spans="1:7">
      <c r="A1406" t="s">
        <v>9022</v>
      </c>
      <c r="B1406" t="s">
        <v>9023</v>
      </c>
      <c r="C1406">
        <v>5137651</v>
      </c>
      <c r="D1406" t="s">
        <v>9036</v>
      </c>
      <c r="F1406" t="s">
        <v>5</v>
      </c>
      <c r="G1406" t="s">
        <v>1464</v>
      </c>
    </row>
    <row r="1407" spans="1:7">
      <c r="A1407" t="s">
        <v>9022</v>
      </c>
      <c r="B1407" t="s">
        <v>9023</v>
      </c>
      <c r="C1407">
        <v>5137685</v>
      </c>
      <c r="D1407" t="s">
        <v>9036</v>
      </c>
      <c r="F1407" t="s">
        <v>5</v>
      </c>
      <c r="G1407" t="s">
        <v>1465</v>
      </c>
    </row>
    <row r="1408" spans="1:7">
      <c r="A1408" t="s">
        <v>9022</v>
      </c>
      <c r="B1408" t="s">
        <v>9023</v>
      </c>
      <c r="C1408">
        <v>5137665</v>
      </c>
      <c r="D1408" t="s">
        <v>9036</v>
      </c>
      <c r="F1408" t="s">
        <v>5</v>
      </c>
      <c r="G1408" t="s">
        <v>1466</v>
      </c>
    </row>
    <row r="1409" spans="1:7">
      <c r="A1409" t="s">
        <v>9022</v>
      </c>
      <c r="B1409" t="s">
        <v>9023</v>
      </c>
      <c r="C1409">
        <v>5137664</v>
      </c>
      <c r="D1409" t="s">
        <v>9036</v>
      </c>
      <c r="F1409" t="s">
        <v>5</v>
      </c>
      <c r="G1409" t="s">
        <v>1467</v>
      </c>
    </row>
    <row r="1410" spans="1:7">
      <c r="A1410" t="s">
        <v>9022</v>
      </c>
      <c r="B1410" t="s">
        <v>9023</v>
      </c>
      <c r="C1410">
        <v>5137666</v>
      </c>
      <c r="D1410" t="s">
        <v>9036</v>
      </c>
      <c r="F1410" t="s">
        <v>5</v>
      </c>
      <c r="G1410" t="s">
        <v>1468</v>
      </c>
    </row>
    <row r="1411" spans="1:7">
      <c r="A1411" t="s">
        <v>9022</v>
      </c>
      <c r="B1411" t="s">
        <v>9023</v>
      </c>
      <c r="C1411">
        <v>5137577</v>
      </c>
      <c r="D1411" t="s">
        <v>9036</v>
      </c>
      <c r="F1411" t="s">
        <v>5</v>
      </c>
      <c r="G1411" t="s">
        <v>1470</v>
      </c>
    </row>
    <row r="1412" spans="1:7">
      <c r="A1412" t="s">
        <v>9022</v>
      </c>
      <c r="B1412" t="s">
        <v>9023</v>
      </c>
      <c r="C1412">
        <v>5137578</v>
      </c>
      <c r="D1412" t="s">
        <v>9036</v>
      </c>
      <c r="F1412" t="s">
        <v>5</v>
      </c>
      <c r="G1412" t="s">
        <v>1471</v>
      </c>
    </row>
    <row r="1413" spans="1:7">
      <c r="A1413" t="s">
        <v>9022</v>
      </c>
      <c r="B1413" t="s">
        <v>9023</v>
      </c>
      <c r="C1413">
        <v>5137579</v>
      </c>
      <c r="D1413" t="s">
        <v>9036</v>
      </c>
      <c r="F1413" t="s">
        <v>5</v>
      </c>
      <c r="G1413" t="s">
        <v>1472</v>
      </c>
    </row>
    <row r="1414" spans="1:7">
      <c r="A1414" t="s">
        <v>9022</v>
      </c>
      <c r="B1414" t="s">
        <v>9023</v>
      </c>
      <c r="C1414">
        <v>5137617</v>
      </c>
      <c r="D1414" t="s">
        <v>9036</v>
      </c>
      <c r="F1414" t="s">
        <v>5</v>
      </c>
      <c r="G1414" t="s">
        <v>1474</v>
      </c>
    </row>
    <row r="1415" spans="1:7">
      <c r="A1415" t="s">
        <v>9022</v>
      </c>
      <c r="B1415" t="s">
        <v>9023</v>
      </c>
      <c r="C1415">
        <v>5137618</v>
      </c>
      <c r="D1415" t="s">
        <v>9036</v>
      </c>
      <c r="F1415" t="s">
        <v>5</v>
      </c>
      <c r="G1415" t="s">
        <v>1475</v>
      </c>
    </row>
    <row r="1416" spans="1:7">
      <c r="A1416" t="s">
        <v>9022</v>
      </c>
      <c r="B1416" t="s">
        <v>9023</v>
      </c>
      <c r="C1416">
        <v>5137625</v>
      </c>
      <c r="D1416" t="s">
        <v>9036</v>
      </c>
      <c r="F1416" t="s">
        <v>5</v>
      </c>
      <c r="G1416" t="s">
        <v>1476</v>
      </c>
    </row>
    <row r="1417" spans="1:7">
      <c r="A1417" t="s">
        <v>9022</v>
      </c>
      <c r="B1417" t="s">
        <v>9023</v>
      </c>
      <c r="C1417">
        <v>5137624</v>
      </c>
      <c r="D1417" t="s">
        <v>9036</v>
      </c>
      <c r="F1417" t="s">
        <v>5</v>
      </c>
      <c r="G1417" t="s">
        <v>1477</v>
      </c>
    </row>
    <row r="1418" spans="1:7">
      <c r="A1418" t="s">
        <v>9022</v>
      </c>
      <c r="B1418" t="s">
        <v>9023</v>
      </c>
      <c r="C1418">
        <v>5137668</v>
      </c>
      <c r="D1418" t="s">
        <v>9036</v>
      </c>
      <c r="F1418" t="s">
        <v>5</v>
      </c>
      <c r="G1418" t="s">
        <v>1478</v>
      </c>
    </row>
    <row r="1419" spans="1:7">
      <c r="A1419" t="s">
        <v>9022</v>
      </c>
      <c r="B1419" t="s">
        <v>9023</v>
      </c>
      <c r="C1419">
        <v>5137701</v>
      </c>
      <c r="D1419" t="s">
        <v>9036</v>
      </c>
      <c r="F1419" t="s">
        <v>5</v>
      </c>
      <c r="G1419" t="s">
        <v>1480</v>
      </c>
    </row>
    <row r="1420" spans="1:7">
      <c r="A1420" t="s">
        <v>9022</v>
      </c>
      <c r="B1420" t="s">
        <v>9023</v>
      </c>
      <c r="C1420">
        <v>5137582</v>
      </c>
      <c r="D1420" t="s">
        <v>9036</v>
      </c>
      <c r="F1420" t="s">
        <v>5</v>
      </c>
      <c r="G1420" t="s">
        <v>1481</v>
      </c>
    </row>
    <row r="1421" spans="1:7">
      <c r="A1421" t="s">
        <v>9022</v>
      </c>
      <c r="B1421" t="s">
        <v>9023</v>
      </c>
      <c r="C1421">
        <v>5137652</v>
      </c>
      <c r="D1421" t="s">
        <v>9036</v>
      </c>
      <c r="F1421" t="s">
        <v>5</v>
      </c>
      <c r="G1421" t="s">
        <v>1482</v>
      </c>
    </row>
    <row r="1422" spans="1:7">
      <c r="A1422" t="s">
        <v>9022</v>
      </c>
      <c r="B1422" t="s">
        <v>9023</v>
      </c>
      <c r="C1422">
        <v>5137670</v>
      </c>
      <c r="D1422" t="s">
        <v>9036</v>
      </c>
      <c r="F1422" t="s">
        <v>5</v>
      </c>
      <c r="G1422" t="s">
        <v>1488</v>
      </c>
    </row>
    <row r="1423" spans="1:7">
      <c r="A1423" t="s">
        <v>9022</v>
      </c>
      <c r="B1423" t="s">
        <v>9023</v>
      </c>
      <c r="C1423">
        <v>5137696</v>
      </c>
      <c r="D1423" t="s">
        <v>9036</v>
      </c>
      <c r="F1423" t="s">
        <v>5</v>
      </c>
      <c r="G1423" t="s">
        <v>1490</v>
      </c>
    </row>
    <row r="1424" spans="1:7">
      <c r="A1424" t="s">
        <v>9022</v>
      </c>
      <c r="B1424" t="s">
        <v>9023</v>
      </c>
      <c r="C1424">
        <v>5137697</v>
      </c>
      <c r="D1424" t="s">
        <v>9036</v>
      </c>
      <c r="F1424" t="s">
        <v>5</v>
      </c>
      <c r="G1424" t="s">
        <v>1491</v>
      </c>
    </row>
    <row r="1425" spans="1:7">
      <c r="A1425" t="s">
        <v>9022</v>
      </c>
      <c r="B1425" t="s">
        <v>9023</v>
      </c>
      <c r="C1425">
        <v>5137616</v>
      </c>
      <c r="D1425" t="s">
        <v>9036</v>
      </c>
      <c r="F1425" t="s">
        <v>5</v>
      </c>
      <c r="G1425" t="s">
        <v>1493</v>
      </c>
    </row>
    <row r="1426" spans="1:7">
      <c r="A1426" t="s">
        <v>9022</v>
      </c>
      <c r="B1426" t="s">
        <v>9023</v>
      </c>
      <c r="C1426">
        <v>5137586</v>
      </c>
      <c r="D1426" t="s">
        <v>9036</v>
      </c>
      <c r="F1426" t="s">
        <v>5</v>
      </c>
      <c r="G1426" t="s">
        <v>1495</v>
      </c>
    </row>
    <row r="1427" spans="1:7">
      <c r="A1427" t="s">
        <v>9022</v>
      </c>
      <c r="B1427" t="s">
        <v>9023</v>
      </c>
      <c r="C1427">
        <v>5137604</v>
      </c>
      <c r="D1427" t="s">
        <v>9036</v>
      </c>
      <c r="F1427" t="s">
        <v>5</v>
      </c>
      <c r="G1427" t="s">
        <v>1496</v>
      </c>
    </row>
    <row r="1428" spans="1:7">
      <c r="A1428" t="s">
        <v>9022</v>
      </c>
      <c r="B1428" t="s">
        <v>9023</v>
      </c>
      <c r="C1428">
        <v>2814660</v>
      </c>
      <c r="F1428" t="s">
        <v>5</v>
      </c>
      <c r="G1428" t="s">
        <v>1503</v>
      </c>
    </row>
    <row r="1429" spans="1:7">
      <c r="A1429" t="s">
        <v>9022</v>
      </c>
      <c r="B1429" t="s">
        <v>9023</v>
      </c>
      <c r="C1429">
        <v>2814661</v>
      </c>
      <c r="F1429" t="s">
        <v>5</v>
      </c>
      <c r="G1429" t="s">
        <v>1504</v>
      </c>
    </row>
    <row r="1430" spans="1:7">
      <c r="A1430" t="s">
        <v>9022</v>
      </c>
      <c r="B1430" t="s">
        <v>9023</v>
      </c>
      <c r="C1430">
        <v>2814645</v>
      </c>
      <c r="F1430" t="s">
        <v>5</v>
      </c>
      <c r="G1430" t="s">
        <v>1505</v>
      </c>
    </row>
    <row r="1431" spans="1:7">
      <c r="A1431" t="s">
        <v>9022</v>
      </c>
      <c r="B1431" t="s">
        <v>9023</v>
      </c>
      <c r="C1431">
        <v>2814628</v>
      </c>
      <c r="F1431" t="s">
        <v>5</v>
      </c>
      <c r="G1431" t="s">
        <v>1508</v>
      </c>
    </row>
    <row r="1432" spans="1:7">
      <c r="A1432" t="s">
        <v>9022</v>
      </c>
      <c r="B1432" t="s">
        <v>9023</v>
      </c>
      <c r="C1432">
        <v>2814641</v>
      </c>
      <c r="F1432" t="s">
        <v>5</v>
      </c>
      <c r="G1432" t="s">
        <v>1509</v>
      </c>
    </row>
    <row r="1433" spans="1:7">
      <c r="A1433" t="s">
        <v>9022</v>
      </c>
      <c r="B1433" t="s">
        <v>9023</v>
      </c>
      <c r="C1433">
        <v>2814647</v>
      </c>
      <c r="F1433" t="s">
        <v>5</v>
      </c>
      <c r="G1433" t="s">
        <v>1510</v>
      </c>
    </row>
    <row r="1434" spans="1:7">
      <c r="A1434" t="s">
        <v>9022</v>
      </c>
      <c r="B1434" t="s">
        <v>9023</v>
      </c>
      <c r="C1434">
        <v>2814648</v>
      </c>
      <c r="F1434" t="s">
        <v>5</v>
      </c>
      <c r="G1434" t="s">
        <v>1512</v>
      </c>
    </row>
    <row r="1435" spans="1:7">
      <c r="A1435" t="s">
        <v>9022</v>
      </c>
      <c r="B1435" t="s">
        <v>9023</v>
      </c>
      <c r="C1435">
        <v>2814656</v>
      </c>
      <c r="F1435" t="s">
        <v>5</v>
      </c>
      <c r="G1435" t="s">
        <v>1513</v>
      </c>
    </row>
    <row r="1436" spans="1:7">
      <c r="A1436" t="s">
        <v>9022</v>
      </c>
      <c r="B1436" t="s">
        <v>9023</v>
      </c>
      <c r="C1436">
        <v>2814642</v>
      </c>
      <c r="F1436" t="s">
        <v>5</v>
      </c>
      <c r="G1436" t="s">
        <v>1514</v>
      </c>
    </row>
    <row r="1437" spans="1:7">
      <c r="A1437" t="s">
        <v>9022</v>
      </c>
      <c r="B1437" t="s">
        <v>9023</v>
      </c>
      <c r="C1437">
        <v>2814657</v>
      </c>
      <c r="F1437" t="s">
        <v>5</v>
      </c>
      <c r="G1437" t="s">
        <v>1515</v>
      </c>
    </row>
    <row r="1438" spans="1:7">
      <c r="A1438" t="s">
        <v>9022</v>
      </c>
      <c r="B1438" t="s">
        <v>9023</v>
      </c>
      <c r="C1438">
        <v>2814631</v>
      </c>
      <c r="F1438" t="s">
        <v>5</v>
      </c>
      <c r="G1438" t="s">
        <v>1516</v>
      </c>
    </row>
    <row r="1439" spans="1:7">
      <c r="A1439" t="s">
        <v>9022</v>
      </c>
      <c r="B1439" t="s">
        <v>9023</v>
      </c>
      <c r="C1439">
        <v>2814646</v>
      </c>
      <c r="F1439" t="s">
        <v>5</v>
      </c>
      <c r="G1439" t="s">
        <v>1517</v>
      </c>
    </row>
    <row r="1440" spans="1:7">
      <c r="A1440" t="s">
        <v>9022</v>
      </c>
      <c r="B1440" t="s">
        <v>9023</v>
      </c>
      <c r="C1440">
        <v>2814664</v>
      </c>
      <c r="F1440" t="s">
        <v>5</v>
      </c>
      <c r="G1440" t="s">
        <v>1518</v>
      </c>
    </row>
    <row r="1441" spans="1:7">
      <c r="A1441" t="s">
        <v>9022</v>
      </c>
      <c r="B1441" t="s">
        <v>9023</v>
      </c>
      <c r="C1441">
        <v>200905109</v>
      </c>
      <c r="F1441" t="s">
        <v>5</v>
      </c>
      <c r="G1441" t="s">
        <v>4430</v>
      </c>
    </row>
    <row r="1442" spans="1:7">
      <c r="A1442" t="s">
        <v>9022</v>
      </c>
      <c r="B1442" t="s">
        <v>9023</v>
      </c>
      <c r="C1442">
        <v>200905113</v>
      </c>
      <c r="F1442" t="s">
        <v>5</v>
      </c>
      <c r="G1442" t="s">
        <v>4431</v>
      </c>
    </row>
    <row r="1443" spans="1:7">
      <c r="A1443" t="s">
        <v>9022</v>
      </c>
      <c r="B1443" t="s">
        <v>9023</v>
      </c>
      <c r="C1443">
        <v>200905108</v>
      </c>
      <c r="F1443" t="s">
        <v>5</v>
      </c>
      <c r="G1443" t="s">
        <v>4432</v>
      </c>
    </row>
    <row r="1444" spans="1:7">
      <c r="A1444" t="s">
        <v>9022</v>
      </c>
      <c r="B1444" t="s">
        <v>9023</v>
      </c>
      <c r="C1444">
        <v>200905112</v>
      </c>
      <c r="F1444" t="s">
        <v>5</v>
      </c>
      <c r="G1444" t="s">
        <v>4433</v>
      </c>
    </row>
    <row r="1445" spans="1:7">
      <c r="A1445" t="s">
        <v>9022</v>
      </c>
      <c r="B1445" t="s">
        <v>9023</v>
      </c>
      <c r="C1445">
        <v>200921518</v>
      </c>
      <c r="D1445" t="s">
        <v>9035</v>
      </c>
      <c r="F1445" t="s">
        <v>5</v>
      </c>
      <c r="G1445" t="s">
        <v>4434</v>
      </c>
    </row>
    <row r="1446" spans="1:7">
      <c r="A1446" t="s">
        <v>9022</v>
      </c>
      <c r="B1446" t="s">
        <v>9023</v>
      </c>
      <c r="C1446">
        <v>200921518</v>
      </c>
      <c r="D1446" t="s">
        <v>9036</v>
      </c>
      <c r="F1446" t="s">
        <v>5</v>
      </c>
      <c r="G1446" t="s">
        <v>4435</v>
      </c>
    </row>
    <row r="1447" spans="1:7">
      <c r="A1447" t="s">
        <v>9022</v>
      </c>
      <c r="B1447" t="s">
        <v>9023</v>
      </c>
      <c r="C1447">
        <v>200921516</v>
      </c>
      <c r="D1447" t="s">
        <v>9035</v>
      </c>
      <c r="F1447" t="s">
        <v>5</v>
      </c>
      <c r="G1447" t="s">
        <v>4436</v>
      </c>
    </row>
    <row r="1448" spans="1:7">
      <c r="A1448" t="s">
        <v>9022</v>
      </c>
      <c r="B1448" t="s">
        <v>9023</v>
      </c>
      <c r="C1448">
        <v>200921516</v>
      </c>
      <c r="D1448" t="s">
        <v>9036</v>
      </c>
      <c r="F1448" t="s">
        <v>5</v>
      </c>
      <c r="G1448" t="s">
        <v>4437</v>
      </c>
    </row>
    <row r="1449" spans="1:7">
      <c r="A1449" t="s">
        <v>9022</v>
      </c>
      <c r="B1449" t="s">
        <v>9023</v>
      </c>
      <c r="C1449">
        <v>200905111</v>
      </c>
      <c r="F1449" t="s">
        <v>5</v>
      </c>
      <c r="G1449" t="s">
        <v>4438</v>
      </c>
    </row>
    <row r="1450" spans="1:7">
      <c r="A1450" t="s">
        <v>9022</v>
      </c>
      <c r="B1450" t="s">
        <v>9023</v>
      </c>
      <c r="C1450">
        <v>200905110</v>
      </c>
      <c r="F1450" t="s">
        <v>5</v>
      </c>
      <c r="G1450" t="s">
        <v>4439</v>
      </c>
    </row>
    <row r="1451" spans="1:7">
      <c r="A1451" t="s">
        <v>9022</v>
      </c>
      <c r="B1451" t="s">
        <v>9023</v>
      </c>
      <c r="C1451">
        <v>200905119</v>
      </c>
      <c r="D1451" t="s">
        <v>9024</v>
      </c>
      <c r="F1451" t="s">
        <v>5</v>
      </c>
      <c r="G1451" t="s">
        <v>4440</v>
      </c>
    </row>
    <row r="1452" spans="1:7">
      <c r="A1452" t="s">
        <v>9022</v>
      </c>
      <c r="B1452" t="s">
        <v>9023</v>
      </c>
      <c r="C1452">
        <v>200905119</v>
      </c>
      <c r="D1452" t="s">
        <v>9025</v>
      </c>
      <c r="F1452" t="s">
        <v>5</v>
      </c>
      <c r="G1452" t="s">
        <v>4441</v>
      </c>
    </row>
    <row r="1453" spans="1:7">
      <c r="A1453" t="s">
        <v>9022</v>
      </c>
      <c r="B1453" t="s">
        <v>9023</v>
      </c>
      <c r="C1453">
        <v>200905119</v>
      </c>
      <c r="D1453" t="s">
        <v>9026</v>
      </c>
      <c r="F1453" t="s">
        <v>5</v>
      </c>
      <c r="G1453" t="s">
        <v>4442</v>
      </c>
    </row>
    <row r="1454" spans="1:7">
      <c r="A1454" t="s">
        <v>9022</v>
      </c>
      <c r="B1454" t="s">
        <v>9023</v>
      </c>
      <c r="C1454">
        <v>200905119</v>
      </c>
      <c r="D1454" t="s">
        <v>9027</v>
      </c>
      <c r="F1454" t="s">
        <v>5</v>
      </c>
      <c r="G1454" t="s">
        <v>4443</v>
      </c>
    </row>
    <row r="1455" spans="1:7">
      <c r="A1455" t="s">
        <v>9022</v>
      </c>
      <c r="B1455" t="s">
        <v>9023</v>
      </c>
      <c r="C1455">
        <v>200905120</v>
      </c>
      <c r="D1455" t="s">
        <v>9025</v>
      </c>
      <c r="F1455" t="s">
        <v>5</v>
      </c>
      <c r="G1455" t="s">
        <v>4445</v>
      </c>
    </row>
    <row r="1456" spans="1:7">
      <c r="A1456" t="s">
        <v>9022</v>
      </c>
      <c r="B1456" t="s">
        <v>9023</v>
      </c>
      <c r="C1456">
        <v>200905120</v>
      </c>
      <c r="D1456" t="s">
        <v>9026</v>
      </c>
      <c r="F1456" t="s">
        <v>5</v>
      </c>
      <c r="G1456" t="s">
        <v>4446</v>
      </c>
    </row>
    <row r="1457" spans="1:7">
      <c r="A1457" t="s">
        <v>9022</v>
      </c>
      <c r="B1457" t="s">
        <v>9023</v>
      </c>
      <c r="C1457">
        <v>200905120</v>
      </c>
      <c r="D1457" t="s">
        <v>9027</v>
      </c>
      <c r="F1457" t="s">
        <v>5</v>
      </c>
      <c r="G1457" t="s">
        <v>4447</v>
      </c>
    </row>
    <row r="1458" spans="1:7">
      <c r="A1458" t="s">
        <v>9022</v>
      </c>
      <c r="B1458" t="s">
        <v>9023</v>
      </c>
      <c r="C1458">
        <v>200905156</v>
      </c>
      <c r="D1458" t="s">
        <v>9024</v>
      </c>
      <c r="F1458" t="s">
        <v>5</v>
      </c>
      <c r="G1458" t="s">
        <v>4448</v>
      </c>
    </row>
    <row r="1459" spans="1:7">
      <c r="A1459" t="s">
        <v>9022</v>
      </c>
      <c r="B1459" t="s">
        <v>9023</v>
      </c>
      <c r="C1459">
        <v>200905156</v>
      </c>
      <c r="D1459" t="s">
        <v>9025</v>
      </c>
      <c r="F1459" t="s">
        <v>5</v>
      </c>
      <c r="G1459" t="s">
        <v>4449</v>
      </c>
    </row>
    <row r="1460" spans="1:7">
      <c r="A1460" t="s">
        <v>9022</v>
      </c>
      <c r="B1460" t="s">
        <v>9023</v>
      </c>
      <c r="C1460">
        <v>200905156</v>
      </c>
      <c r="D1460" t="s">
        <v>9026</v>
      </c>
      <c r="F1460" t="s">
        <v>5</v>
      </c>
      <c r="G1460" t="s">
        <v>4450</v>
      </c>
    </row>
    <row r="1461" spans="1:7">
      <c r="A1461" t="s">
        <v>9022</v>
      </c>
      <c r="B1461" t="s">
        <v>9023</v>
      </c>
      <c r="C1461">
        <v>200905156</v>
      </c>
      <c r="D1461" t="s">
        <v>9027</v>
      </c>
      <c r="F1461" t="s">
        <v>5</v>
      </c>
      <c r="G1461" t="s">
        <v>4451</v>
      </c>
    </row>
    <row r="1462" spans="1:7">
      <c r="A1462" t="s">
        <v>9022</v>
      </c>
      <c r="B1462" t="s">
        <v>9023</v>
      </c>
      <c r="C1462">
        <v>200905149</v>
      </c>
      <c r="D1462" t="s">
        <v>9025</v>
      </c>
      <c r="F1462" t="s">
        <v>5</v>
      </c>
      <c r="G1462" t="s">
        <v>4453</v>
      </c>
    </row>
    <row r="1463" spans="1:7">
      <c r="A1463" t="s">
        <v>9022</v>
      </c>
      <c r="B1463" t="s">
        <v>9023</v>
      </c>
      <c r="C1463">
        <v>200905149</v>
      </c>
      <c r="D1463" t="s">
        <v>9026</v>
      </c>
      <c r="F1463" t="s">
        <v>5</v>
      </c>
      <c r="G1463" t="s">
        <v>4454</v>
      </c>
    </row>
    <row r="1464" spans="1:7">
      <c r="A1464" t="s">
        <v>9022</v>
      </c>
      <c r="B1464" t="s">
        <v>9023</v>
      </c>
      <c r="C1464">
        <v>200905149</v>
      </c>
      <c r="D1464" t="s">
        <v>9027</v>
      </c>
      <c r="F1464" t="s">
        <v>5</v>
      </c>
      <c r="G1464" t="s">
        <v>4455</v>
      </c>
    </row>
    <row r="1465" spans="1:7">
      <c r="A1465" t="s">
        <v>9022</v>
      </c>
      <c r="B1465" t="s">
        <v>9023</v>
      </c>
      <c r="C1465">
        <v>200905151</v>
      </c>
      <c r="D1465" t="s">
        <v>9025</v>
      </c>
      <c r="F1465" t="s">
        <v>5</v>
      </c>
      <c r="G1465" t="s">
        <v>4457</v>
      </c>
    </row>
    <row r="1466" spans="1:7">
      <c r="A1466" t="s">
        <v>9022</v>
      </c>
      <c r="B1466" t="s">
        <v>9023</v>
      </c>
      <c r="C1466">
        <v>200905151</v>
      </c>
      <c r="D1466" t="s">
        <v>9026</v>
      </c>
      <c r="F1466" t="s">
        <v>5</v>
      </c>
      <c r="G1466" t="s">
        <v>4458</v>
      </c>
    </row>
    <row r="1467" spans="1:7">
      <c r="A1467" t="s">
        <v>9022</v>
      </c>
      <c r="B1467" t="s">
        <v>9023</v>
      </c>
      <c r="C1467">
        <v>200905151</v>
      </c>
      <c r="D1467" t="s">
        <v>9027</v>
      </c>
      <c r="F1467" t="s">
        <v>5</v>
      </c>
      <c r="G1467" t="s">
        <v>4459</v>
      </c>
    </row>
    <row r="1468" spans="1:7">
      <c r="A1468" t="s">
        <v>9022</v>
      </c>
      <c r="B1468" t="s">
        <v>9023</v>
      </c>
      <c r="C1468">
        <v>200905117</v>
      </c>
      <c r="D1468" t="s">
        <v>9026</v>
      </c>
      <c r="F1468" t="s">
        <v>5</v>
      </c>
      <c r="G1468" t="s">
        <v>4462</v>
      </c>
    </row>
    <row r="1469" spans="1:7">
      <c r="A1469" t="s">
        <v>9022</v>
      </c>
      <c r="B1469" t="s">
        <v>9023</v>
      </c>
      <c r="C1469">
        <v>200905130</v>
      </c>
      <c r="D1469" t="s">
        <v>9026</v>
      </c>
      <c r="F1469" t="s">
        <v>5</v>
      </c>
      <c r="G1469" t="s">
        <v>4466</v>
      </c>
    </row>
    <row r="1470" spans="1:7">
      <c r="A1470" t="s">
        <v>9022</v>
      </c>
      <c r="B1470" t="s">
        <v>9023</v>
      </c>
      <c r="C1470">
        <v>200905127</v>
      </c>
      <c r="D1470" t="s">
        <v>9024</v>
      </c>
      <c r="F1470" t="s">
        <v>5</v>
      </c>
      <c r="G1470" t="s">
        <v>4468</v>
      </c>
    </row>
    <row r="1471" spans="1:7">
      <c r="A1471" t="s">
        <v>9022</v>
      </c>
      <c r="B1471" t="s">
        <v>9023</v>
      </c>
      <c r="C1471">
        <v>200905127</v>
      </c>
      <c r="D1471" t="s">
        <v>9025</v>
      </c>
      <c r="F1471" t="s">
        <v>5</v>
      </c>
      <c r="G1471" t="s">
        <v>4469</v>
      </c>
    </row>
    <row r="1472" spans="1:7">
      <c r="A1472" t="s">
        <v>9022</v>
      </c>
      <c r="B1472" t="s">
        <v>9023</v>
      </c>
      <c r="C1472">
        <v>200905127</v>
      </c>
      <c r="D1472" t="s">
        <v>9026</v>
      </c>
      <c r="F1472" t="s">
        <v>5</v>
      </c>
      <c r="G1472" t="s">
        <v>4470</v>
      </c>
    </row>
    <row r="1473" spans="1:7">
      <c r="A1473" t="s">
        <v>9022</v>
      </c>
      <c r="B1473" t="s">
        <v>9023</v>
      </c>
      <c r="C1473">
        <v>200905127</v>
      </c>
      <c r="D1473" t="s">
        <v>9027</v>
      </c>
      <c r="F1473" t="s">
        <v>5</v>
      </c>
      <c r="G1473" t="s">
        <v>4471</v>
      </c>
    </row>
    <row r="1474" spans="1:7">
      <c r="A1474" t="s">
        <v>9022</v>
      </c>
      <c r="B1474" t="s">
        <v>9023</v>
      </c>
      <c r="C1474">
        <v>200905128</v>
      </c>
      <c r="D1474" t="s">
        <v>9024</v>
      </c>
      <c r="F1474" t="s">
        <v>5</v>
      </c>
      <c r="G1474" t="s">
        <v>4472</v>
      </c>
    </row>
    <row r="1475" spans="1:7">
      <c r="A1475" t="s">
        <v>9022</v>
      </c>
      <c r="B1475" t="s">
        <v>9023</v>
      </c>
      <c r="C1475">
        <v>200905128</v>
      </c>
      <c r="D1475" t="s">
        <v>9025</v>
      </c>
      <c r="F1475" t="s">
        <v>5</v>
      </c>
      <c r="G1475" t="s">
        <v>4473</v>
      </c>
    </row>
    <row r="1476" spans="1:7">
      <c r="A1476" t="s">
        <v>9022</v>
      </c>
      <c r="B1476" t="s">
        <v>9023</v>
      </c>
      <c r="C1476">
        <v>200905128</v>
      </c>
      <c r="D1476" t="s">
        <v>9026</v>
      </c>
      <c r="F1476" t="s">
        <v>5</v>
      </c>
      <c r="G1476" t="s">
        <v>4474</v>
      </c>
    </row>
    <row r="1477" spans="1:7">
      <c r="A1477" t="s">
        <v>9022</v>
      </c>
      <c r="B1477" t="s">
        <v>9023</v>
      </c>
      <c r="C1477">
        <v>200905128</v>
      </c>
      <c r="D1477" t="s">
        <v>9027</v>
      </c>
      <c r="F1477" t="s">
        <v>5</v>
      </c>
      <c r="G1477" t="s">
        <v>4475</v>
      </c>
    </row>
    <row r="1478" spans="1:7">
      <c r="A1478" t="s">
        <v>9022</v>
      </c>
      <c r="B1478" t="s">
        <v>9023</v>
      </c>
      <c r="C1478">
        <v>200905133</v>
      </c>
      <c r="D1478" t="s">
        <v>9024</v>
      </c>
      <c r="F1478" t="s">
        <v>5</v>
      </c>
      <c r="G1478" t="s">
        <v>4476</v>
      </c>
    </row>
    <row r="1479" spans="1:7">
      <c r="A1479" t="s">
        <v>9022</v>
      </c>
      <c r="B1479" t="s">
        <v>9023</v>
      </c>
      <c r="C1479">
        <v>200905133</v>
      </c>
      <c r="D1479" t="s">
        <v>9025</v>
      </c>
      <c r="F1479" t="s">
        <v>5</v>
      </c>
      <c r="G1479" t="s">
        <v>4477</v>
      </c>
    </row>
    <row r="1480" spans="1:7">
      <c r="A1480" t="s">
        <v>9022</v>
      </c>
      <c r="B1480" t="s">
        <v>9023</v>
      </c>
      <c r="C1480">
        <v>200905133</v>
      </c>
      <c r="D1480" t="s">
        <v>9026</v>
      </c>
      <c r="F1480" t="s">
        <v>5</v>
      </c>
      <c r="G1480" t="s">
        <v>4478</v>
      </c>
    </row>
    <row r="1481" spans="1:7">
      <c r="A1481" t="s">
        <v>9022</v>
      </c>
      <c r="B1481" t="s">
        <v>9023</v>
      </c>
      <c r="C1481">
        <v>200905133</v>
      </c>
      <c r="D1481" t="s">
        <v>9027</v>
      </c>
      <c r="F1481" t="s">
        <v>5</v>
      </c>
      <c r="G1481" t="s">
        <v>4479</v>
      </c>
    </row>
    <row r="1482" spans="1:7">
      <c r="A1482" t="s">
        <v>9022</v>
      </c>
      <c r="B1482" t="s">
        <v>9023</v>
      </c>
      <c r="C1482">
        <v>200905138</v>
      </c>
      <c r="D1482" t="s">
        <v>9024</v>
      </c>
      <c r="F1482" t="s">
        <v>5</v>
      </c>
      <c r="G1482" t="s">
        <v>4480</v>
      </c>
    </row>
    <row r="1483" spans="1:7">
      <c r="A1483" t="s">
        <v>9022</v>
      </c>
      <c r="B1483" t="s">
        <v>9023</v>
      </c>
      <c r="C1483">
        <v>200905138</v>
      </c>
      <c r="D1483" t="s">
        <v>9025</v>
      </c>
      <c r="F1483" t="s">
        <v>5</v>
      </c>
      <c r="G1483" t="s">
        <v>4481</v>
      </c>
    </row>
    <row r="1484" spans="1:7">
      <c r="A1484" t="s">
        <v>9022</v>
      </c>
      <c r="B1484" t="s">
        <v>9023</v>
      </c>
      <c r="C1484">
        <v>200905138</v>
      </c>
      <c r="D1484" t="s">
        <v>9026</v>
      </c>
      <c r="F1484" t="s">
        <v>5</v>
      </c>
      <c r="G1484" t="s">
        <v>4482</v>
      </c>
    </row>
    <row r="1485" spans="1:7">
      <c r="A1485" t="s">
        <v>9022</v>
      </c>
      <c r="B1485" t="s">
        <v>9023</v>
      </c>
      <c r="C1485">
        <v>200905138</v>
      </c>
      <c r="D1485" t="s">
        <v>9027</v>
      </c>
      <c r="F1485" t="s">
        <v>5</v>
      </c>
      <c r="G1485" t="s">
        <v>4483</v>
      </c>
    </row>
    <row r="1486" spans="1:7">
      <c r="A1486" t="s">
        <v>9022</v>
      </c>
      <c r="B1486" t="s">
        <v>9023</v>
      </c>
      <c r="C1486">
        <v>200905121</v>
      </c>
      <c r="D1486" t="s">
        <v>9024</v>
      </c>
      <c r="F1486" t="s">
        <v>5</v>
      </c>
      <c r="G1486" t="s">
        <v>4484</v>
      </c>
    </row>
    <row r="1487" spans="1:7">
      <c r="A1487" t="s">
        <v>9022</v>
      </c>
      <c r="B1487" t="s">
        <v>9023</v>
      </c>
      <c r="C1487">
        <v>200905121</v>
      </c>
      <c r="D1487" t="s">
        <v>9025</v>
      </c>
      <c r="F1487" t="s">
        <v>5</v>
      </c>
      <c r="G1487" t="s">
        <v>4485</v>
      </c>
    </row>
    <row r="1488" spans="1:7">
      <c r="A1488" t="s">
        <v>9022</v>
      </c>
      <c r="B1488" t="s">
        <v>9023</v>
      </c>
      <c r="C1488">
        <v>200905121</v>
      </c>
      <c r="D1488" t="s">
        <v>9026</v>
      </c>
      <c r="F1488" t="s">
        <v>5</v>
      </c>
      <c r="G1488" t="s">
        <v>4486</v>
      </c>
    </row>
    <row r="1489" spans="1:7">
      <c r="A1489" t="s">
        <v>9022</v>
      </c>
      <c r="B1489" t="s">
        <v>9023</v>
      </c>
      <c r="C1489">
        <v>200905121</v>
      </c>
      <c r="D1489" t="s">
        <v>9027</v>
      </c>
      <c r="F1489" t="s">
        <v>5</v>
      </c>
      <c r="G1489" t="s">
        <v>4487</v>
      </c>
    </row>
    <row r="1490" spans="1:7">
      <c r="A1490" t="s">
        <v>9022</v>
      </c>
      <c r="B1490" t="s">
        <v>9023</v>
      </c>
      <c r="C1490">
        <v>200921402</v>
      </c>
      <c r="D1490" t="s">
        <v>9025</v>
      </c>
      <c r="F1490" t="s">
        <v>5</v>
      </c>
      <c r="G1490" t="s">
        <v>4489</v>
      </c>
    </row>
    <row r="1491" spans="1:7">
      <c r="A1491" t="s">
        <v>9022</v>
      </c>
      <c r="B1491" t="s">
        <v>9023</v>
      </c>
      <c r="C1491">
        <v>200921402</v>
      </c>
      <c r="D1491" t="s">
        <v>9026</v>
      </c>
      <c r="F1491" t="s">
        <v>5</v>
      </c>
      <c r="G1491" t="s">
        <v>4490</v>
      </c>
    </row>
    <row r="1492" spans="1:7">
      <c r="A1492" t="s">
        <v>9022</v>
      </c>
      <c r="B1492" t="s">
        <v>9023</v>
      </c>
      <c r="C1492">
        <v>200921402</v>
      </c>
      <c r="D1492" t="s">
        <v>9027</v>
      </c>
      <c r="F1492" t="s">
        <v>5</v>
      </c>
      <c r="G1492" t="s">
        <v>4491</v>
      </c>
    </row>
    <row r="1493" spans="1:7">
      <c r="A1493" t="s">
        <v>9022</v>
      </c>
      <c r="B1493" t="s">
        <v>9023</v>
      </c>
      <c r="C1493">
        <v>200921517</v>
      </c>
      <c r="D1493" t="s">
        <v>9025</v>
      </c>
      <c r="F1493" t="s">
        <v>5</v>
      </c>
      <c r="G1493" t="s">
        <v>4493</v>
      </c>
    </row>
    <row r="1494" spans="1:7">
      <c r="A1494" t="s">
        <v>9022</v>
      </c>
      <c r="B1494" t="s">
        <v>9023</v>
      </c>
      <c r="C1494">
        <v>200921517</v>
      </c>
      <c r="D1494" t="s">
        <v>9026</v>
      </c>
      <c r="F1494" t="s">
        <v>5</v>
      </c>
      <c r="G1494" t="s">
        <v>4494</v>
      </c>
    </row>
    <row r="1495" spans="1:7">
      <c r="A1495" t="s">
        <v>9022</v>
      </c>
      <c r="B1495" t="s">
        <v>9023</v>
      </c>
      <c r="C1495">
        <v>200921517</v>
      </c>
      <c r="D1495" t="s">
        <v>9027</v>
      </c>
      <c r="F1495" t="s">
        <v>5</v>
      </c>
      <c r="G1495" t="s">
        <v>4495</v>
      </c>
    </row>
    <row r="1496" spans="1:7">
      <c r="A1496" t="s">
        <v>9022</v>
      </c>
      <c r="B1496" t="s">
        <v>9023</v>
      </c>
      <c r="C1496">
        <v>200905150</v>
      </c>
      <c r="D1496" t="s">
        <v>9024</v>
      </c>
      <c r="F1496" t="s">
        <v>5</v>
      </c>
      <c r="G1496" t="s">
        <v>4496</v>
      </c>
    </row>
    <row r="1497" spans="1:7">
      <c r="A1497" t="s">
        <v>9022</v>
      </c>
      <c r="B1497" t="s">
        <v>9023</v>
      </c>
      <c r="C1497">
        <v>200905150</v>
      </c>
      <c r="D1497" t="s">
        <v>9026</v>
      </c>
      <c r="F1497" t="s">
        <v>5</v>
      </c>
      <c r="G1497" t="s">
        <v>4498</v>
      </c>
    </row>
    <row r="1498" spans="1:7">
      <c r="A1498" t="s">
        <v>9022</v>
      </c>
      <c r="B1498" t="s">
        <v>9023</v>
      </c>
      <c r="C1498">
        <v>200905150</v>
      </c>
      <c r="D1498" t="s">
        <v>9027</v>
      </c>
      <c r="F1498" t="s">
        <v>5</v>
      </c>
      <c r="G1498" t="s">
        <v>4499</v>
      </c>
    </row>
    <row r="1499" spans="1:7">
      <c r="A1499" t="s">
        <v>9022</v>
      </c>
      <c r="B1499" t="s">
        <v>9023</v>
      </c>
      <c r="C1499">
        <v>200905195</v>
      </c>
      <c r="D1499" t="s">
        <v>9028</v>
      </c>
      <c r="F1499" t="s">
        <v>5</v>
      </c>
      <c r="G1499" t="s">
        <v>4500</v>
      </c>
    </row>
    <row r="1500" spans="1:7">
      <c r="A1500" t="s">
        <v>9022</v>
      </c>
      <c r="B1500" t="s">
        <v>9023</v>
      </c>
      <c r="C1500">
        <v>200905195</v>
      </c>
      <c r="D1500" t="s">
        <v>9029</v>
      </c>
      <c r="F1500" t="s">
        <v>5</v>
      </c>
      <c r="G1500" t="s">
        <v>4501</v>
      </c>
    </row>
    <row r="1501" spans="1:7">
      <c r="A1501" t="s">
        <v>9022</v>
      </c>
      <c r="B1501" t="s">
        <v>9023</v>
      </c>
      <c r="C1501">
        <v>200905195</v>
      </c>
      <c r="D1501" t="s">
        <v>9030</v>
      </c>
      <c r="F1501" t="s">
        <v>5</v>
      </c>
      <c r="G1501" t="s">
        <v>4503</v>
      </c>
    </row>
    <row r="1502" spans="1:7">
      <c r="A1502" t="s">
        <v>9022</v>
      </c>
      <c r="B1502" t="s">
        <v>9023</v>
      </c>
      <c r="C1502">
        <v>200905195</v>
      </c>
      <c r="D1502" t="s">
        <v>9031</v>
      </c>
      <c r="F1502" t="s">
        <v>5</v>
      </c>
      <c r="G1502" t="s">
        <v>4504</v>
      </c>
    </row>
    <row r="1503" spans="1:7">
      <c r="A1503" t="s">
        <v>9022</v>
      </c>
      <c r="B1503" t="s">
        <v>9023</v>
      </c>
      <c r="C1503">
        <v>200905195</v>
      </c>
      <c r="D1503" t="s">
        <v>9032</v>
      </c>
      <c r="F1503" t="s">
        <v>5</v>
      </c>
      <c r="G1503" t="s">
        <v>4505</v>
      </c>
    </row>
    <row r="1504" spans="1:7">
      <c r="A1504" t="s">
        <v>9022</v>
      </c>
      <c r="B1504" t="s">
        <v>9023</v>
      </c>
      <c r="C1504">
        <v>200905195</v>
      </c>
      <c r="D1504" t="s">
        <v>9033</v>
      </c>
      <c r="F1504" t="s">
        <v>5</v>
      </c>
      <c r="G1504" t="s">
        <v>4506</v>
      </c>
    </row>
    <row r="1505" spans="1:7">
      <c r="A1505" t="s">
        <v>9022</v>
      </c>
      <c r="B1505" t="s">
        <v>9023</v>
      </c>
      <c r="C1505">
        <v>200905195</v>
      </c>
      <c r="D1505" t="s">
        <v>9034</v>
      </c>
      <c r="F1505" t="s">
        <v>5</v>
      </c>
      <c r="G1505" t="s">
        <v>4507</v>
      </c>
    </row>
    <row r="1506" spans="1:7">
      <c r="A1506" t="s">
        <v>9022</v>
      </c>
      <c r="B1506" t="s">
        <v>9023</v>
      </c>
      <c r="C1506">
        <v>200905195</v>
      </c>
      <c r="D1506">
        <v>11</v>
      </c>
      <c r="F1506" t="s">
        <v>5</v>
      </c>
      <c r="G1506" t="s">
        <v>4508</v>
      </c>
    </row>
    <row r="1507" spans="1:7">
      <c r="A1507" t="s">
        <v>9022</v>
      </c>
      <c r="B1507" t="s">
        <v>9023</v>
      </c>
      <c r="C1507">
        <v>200905195</v>
      </c>
      <c r="D1507">
        <v>12</v>
      </c>
      <c r="F1507" t="s">
        <v>5</v>
      </c>
      <c r="G1507" t="s">
        <v>4509</v>
      </c>
    </row>
    <row r="1508" spans="1:7">
      <c r="A1508" t="s">
        <v>9022</v>
      </c>
      <c r="B1508" t="s">
        <v>9023</v>
      </c>
      <c r="C1508">
        <v>200905195</v>
      </c>
      <c r="D1508">
        <v>13</v>
      </c>
      <c r="F1508" t="s">
        <v>5</v>
      </c>
      <c r="G1508" t="s">
        <v>4510</v>
      </c>
    </row>
    <row r="1509" spans="1:7">
      <c r="A1509" t="s">
        <v>9022</v>
      </c>
      <c r="B1509" t="s">
        <v>9023</v>
      </c>
      <c r="C1509">
        <v>200905158</v>
      </c>
      <c r="D1509" t="s">
        <v>9025</v>
      </c>
      <c r="F1509" t="s">
        <v>5</v>
      </c>
      <c r="G1509" t="s">
        <v>4514</v>
      </c>
    </row>
    <row r="1510" spans="1:7">
      <c r="A1510" t="s">
        <v>9022</v>
      </c>
      <c r="B1510" t="s">
        <v>9023</v>
      </c>
      <c r="C1510">
        <v>200905158</v>
      </c>
      <c r="D1510" t="s">
        <v>9026</v>
      </c>
      <c r="F1510" t="s">
        <v>5</v>
      </c>
      <c r="G1510" t="s">
        <v>4515</v>
      </c>
    </row>
    <row r="1511" spans="1:7">
      <c r="A1511" t="s">
        <v>9022</v>
      </c>
      <c r="B1511" t="s">
        <v>9023</v>
      </c>
      <c r="C1511">
        <v>200905158</v>
      </c>
      <c r="D1511" t="s">
        <v>9027</v>
      </c>
      <c r="F1511" t="s">
        <v>5</v>
      </c>
      <c r="G1511" t="s">
        <v>4516</v>
      </c>
    </row>
    <row r="1512" spans="1:7">
      <c r="A1512" t="s">
        <v>9022</v>
      </c>
      <c r="B1512" t="s">
        <v>9023</v>
      </c>
      <c r="C1512">
        <v>200905198</v>
      </c>
      <c r="D1512" t="s">
        <v>9028</v>
      </c>
      <c r="F1512" t="s">
        <v>5</v>
      </c>
      <c r="G1512" t="s">
        <v>4517</v>
      </c>
    </row>
    <row r="1513" spans="1:7">
      <c r="A1513" t="s">
        <v>9022</v>
      </c>
      <c r="B1513" t="s">
        <v>9023</v>
      </c>
      <c r="C1513">
        <v>200905198</v>
      </c>
      <c r="D1513" t="s">
        <v>9029</v>
      </c>
      <c r="F1513" t="s">
        <v>5</v>
      </c>
      <c r="G1513" t="s">
        <v>4518</v>
      </c>
    </row>
    <row r="1514" spans="1:7">
      <c r="A1514" t="s">
        <v>9022</v>
      </c>
      <c r="B1514" t="s">
        <v>9023</v>
      </c>
      <c r="C1514">
        <v>200905198</v>
      </c>
      <c r="D1514" t="s">
        <v>9030</v>
      </c>
      <c r="F1514" t="s">
        <v>5</v>
      </c>
      <c r="G1514" t="s">
        <v>4520</v>
      </c>
    </row>
    <row r="1515" spans="1:7">
      <c r="A1515" t="s">
        <v>9022</v>
      </c>
      <c r="B1515" t="s">
        <v>9023</v>
      </c>
      <c r="C1515">
        <v>200905198</v>
      </c>
      <c r="D1515" t="s">
        <v>9031</v>
      </c>
      <c r="F1515" t="s">
        <v>5</v>
      </c>
      <c r="G1515" t="s">
        <v>4521</v>
      </c>
    </row>
    <row r="1516" spans="1:7">
      <c r="A1516" t="s">
        <v>9022</v>
      </c>
      <c r="B1516" t="s">
        <v>9023</v>
      </c>
      <c r="C1516">
        <v>200905198</v>
      </c>
      <c r="D1516" t="s">
        <v>9032</v>
      </c>
      <c r="F1516" t="s">
        <v>5</v>
      </c>
      <c r="G1516" t="s">
        <v>4522</v>
      </c>
    </row>
    <row r="1517" spans="1:7">
      <c r="A1517" t="s">
        <v>9022</v>
      </c>
      <c r="B1517" t="s">
        <v>9023</v>
      </c>
      <c r="C1517">
        <v>200905198</v>
      </c>
      <c r="D1517" t="s">
        <v>9033</v>
      </c>
      <c r="F1517" t="s">
        <v>5</v>
      </c>
      <c r="G1517" t="s">
        <v>4523</v>
      </c>
    </row>
    <row r="1518" spans="1:7">
      <c r="A1518" t="s">
        <v>9022</v>
      </c>
      <c r="B1518" t="s">
        <v>9023</v>
      </c>
      <c r="C1518">
        <v>200905198</v>
      </c>
      <c r="D1518" t="s">
        <v>9034</v>
      </c>
      <c r="F1518" t="s">
        <v>5</v>
      </c>
      <c r="G1518" t="s">
        <v>4524</v>
      </c>
    </row>
    <row r="1519" spans="1:7">
      <c r="A1519" t="s">
        <v>9022</v>
      </c>
      <c r="B1519" t="s">
        <v>9023</v>
      </c>
      <c r="C1519">
        <v>200905198</v>
      </c>
      <c r="D1519">
        <v>11</v>
      </c>
      <c r="F1519" t="s">
        <v>5</v>
      </c>
      <c r="G1519" t="s">
        <v>4525</v>
      </c>
    </row>
    <row r="1520" spans="1:7">
      <c r="A1520" t="s">
        <v>9022</v>
      </c>
      <c r="B1520" t="s">
        <v>9023</v>
      </c>
      <c r="C1520">
        <v>200905198</v>
      </c>
      <c r="D1520">
        <v>12</v>
      </c>
      <c r="F1520" t="s">
        <v>5</v>
      </c>
      <c r="G1520" t="s">
        <v>4526</v>
      </c>
    </row>
    <row r="1521" spans="1:7">
      <c r="A1521" t="s">
        <v>9022</v>
      </c>
      <c r="B1521" t="s">
        <v>9023</v>
      </c>
      <c r="C1521">
        <v>200905198</v>
      </c>
      <c r="D1521">
        <v>13</v>
      </c>
      <c r="F1521" t="s">
        <v>5</v>
      </c>
      <c r="G1521" t="s">
        <v>4527</v>
      </c>
    </row>
    <row r="1522" spans="1:7">
      <c r="A1522" t="s">
        <v>9022</v>
      </c>
      <c r="B1522" t="s">
        <v>9023</v>
      </c>
      <c r="C1522">
        <v>200905132</v>
      </c>
      <c r="D1522" t="s">
        <v>9025</v>
      </c>
      <c r="F1522" t="s">
        <v>5</v>
      </c>
      <c r="G1522" t="s">
        <v>4531</v>
      </c>
    </row>
    <row r="1523" spans="1:7">
      <c r="A1523" t="s">
        <v>9022</v>
      </c>
      <c r="B1523" t="s">
        <v>9023</v>
      </c>
      <c r="C1523">
        <v>200905132</v>
      </c>
      <c r="D1523" t="s">
        <v>9026</v>
      </c>
      <c r="F1523" t="s">
        <v>5</v>
      </c>
      <c r="G1523" t="s">
        <v>4532</v>
      </c>
    </row>
    <row r="1524" spans="1:7">
      <c r="A1524" t="s">
        <v>9022</v>
      </c>
      <c r="B1524" t="s">
        <v>9023</v>
      </c>
      <c r="C1524">
        <v>200905132</v>
      </c>
      <c r="D1524" t="s">
        <v>9027</v>
      </c>
      <c r="F1524" t="s">
        <v>5</v>
      </c>
      <c r="G1524" t="s">
        <v>4533</v>
      </c>
    </row>
    <row r="1525" spans="1:7">
      <c r="A1525" t="s">
        <v>9022</v>
      </c>
      <c r="B1525" t="s">
        <v>9023</v>
      </c>
      <c r="C1525">
        <v>200905183</v>
      </c>
      <c r="D1525" t="s">
        <v>9028</v>
      </c>
      <c r="F1525" t="s">
        <v>5</v>
      </c>
      <c r="G1525" t="s">
        <v>4534</v>
      </c>
    </row>
    <row r="1526" spans="1:7">
      <c r="A1526" t="s">
        <v>9022</v>
      </c>
      <c r="B1526" t="s">
        <v>9023</v>
      </c>
      <c r="C1526">
        <v>200905183</v>
      </c>
      <c r="D1526" t="s">
        <v>9029</v>
      </c>
      <c r="F1526" t="s">
        <v>5</v>
      </c>
      <c r="G1526" t="s">
        <v>4535</v>
      </c>
    </row>
    <row r="1527" spans="1:7">
      <c r="A1527" t="s">
        <v>9022</v>
      </c>
      <c r="B1527" t="s">
        <v>9023</v>
      </c>
      <c r="C1527">
        <v>200905183</v>
      </c>
      <c r="D1527" t="s">
        <v>9030</v>
      </c>
      <c r="F1527" t="s">
        <v>5</v>
      </c>
      <c r="G1527" t="s">
        <v>4537</v>
      </c>
    </row>
    <row r="1528" spans="1:7">
      <c r="A1528" t="s">
        <v>9022</v>
      </c>
      <c r="B1528" t="s">
        <v>9023</v>
      </c>
      <c r="C1528">
        <v>200905183</v>
      </c>
      <c r="D1528" t="s">
        <v>9031</v>
      </c>
      <c r="F1528" t="s">
        <v>5</v>
      </c>
      <c r="G1528" t="s">
        <v>4538</v>
      </c>
    </row>
    <row r="1529" spans="1:7">
      <c r="A1529" t="s">
        <v>9022</v>
      </c>
      <c r="B1529" t="s">
        <v>9023</v>
      </c>
      <c r="C1529">
        <v>200905183</v>
      </c>
      <c r="D1529" t="s">
        <v>9032</v>
      </c>
      <c r="F1529" t="s">
        <v>5</v>
      </c>
      <c r="G1529" t="s">
        <v>4539</v>
      </c>
    </row>
    <row r="1530" spans="1:7">
      <c r="A1530" t="s">
        <v>9022</v>
      </c>
      <c r="B1530" t="s">
        <v>9023</v>
      </c>
      <c r="C1530">
        <v>200905183</v>
      </c>
      <c r="D1530" t="s">
        <v>9033</v>
      </c>
      <c r="F1530" t="s">
        <v>5</v>
      </c>
      <c r="G1530" t="s">
        <v>4540</v>
      </c>
    </row>
    <row r="1531" spans="1:7">
      <c r="A1531" t="s">
        <v>9022</v>
      </c>
      <c r="B1531" t="s">
        <v>9023</v>
      </c>
      <c r="C1531">
        <v>200905183</v>
      </c>
      <c r="D1531" t="s">
        <v>9034</v>
      </c>
      <c r="F1531" t="s">
        <v>5</v>
      </c>
      <c r="G1531" t="s">
        <v>4541</v>
      </c>
    </row>
    <row r="1532" spans="1:7">
      <c r="A1532" t="s">
        <v>9022</v>
      </c>
      <c r="B1532" t="s">
        <v>9023</v>
      </c>
      <c r="C1532">
        <v>200905183</v>
      </c>
      <c r="D1532">
        <v>11</v>
      </c>
      <c r="F1532" t="s">
        <v>5</v>
      </c>
      <c r="G1532" t="s">
        <v>4542</v>
      </c>
    </row>
    <row r="1533" spans="1:7">
      <c r="A1533" t="s">
        <v>9022</v>
      </c>
      <c r="B1533" t="s">
        <v>9023</v>
      </c>
      <c r="C1533">
        <v>200905183</v>
      </c>
      <c r="D1533">
        <v>12</v>
      </c>
      <c r="F1533" t="s">
        <v>5</v>
      </c>
      <c r="G1533" t="s">
        <v>4543</v>
      </c>
    </row>
    <row r="1534" spans="1:7">
      <c r="A1534" t="s">
        <v>9022</v>
      </c>
      <c r="B1534" t="s">
        <v>9023</v>
      </c>
      <c r="C1534">
        <v>200905183</v>
      </c>
      <c r="D1534">
        <v>13</v>
      </c>
      <c r="F1534" t="s">
        <v>5</v>
      </c>
      <c r="G1534" t="s">
        <v>4544</v>
      </c>
    </row>
    <row r="1535" spans="1:7">
      <c r="A1535" t="s">
        <v>9022</v>
      </c>
      <c r="B1535" t="s">
        <v>9023</v>
      </c>
      <c r="C1535">
        <v>200905141</v>
      </c>
      <c r="D1535" t="s">
        <v>9024</v>
      </c>
      <c r="F1535" t="s">
        <v>5</v>
      </c>
      <c r="G1535" t="s">
        <v>4547</v>
      </c>
    </row>
    <row r="1536" spans="1:7">
      <c r="A1536" t="s">
        <v>9022</v>
      </c>
      <c r="B1536" t="s">
        <v>9023</v>
      </c>
      <c r="C1536">
        <v>200905141</v>
      </c>
      <c r="D1536" t="s">
        <v>9026</v>
      </c>
      <c r="F1536" t="s">
        <v>5</v>
      </c>
      <c r="G1536" t="s">
        <v>4549</v>
      </c>
    </row>
    <row r="1537" spans="1:7">
      <c r="A1537" t="s">
        <v>9022</v>
      </c>
      <c r="B1537" t="s">
        <v>9023</v>
      </c>
      <c r="C1537">
        <v>200905141</v>
      </c>
      <c r="D1537" t="s">
        <v>9027</v>
      </c>
      <c r="F1537" t="s">
        <v>5</v>
      </c>
      <c r="G1537" t="s">
        <v>4550</v>
      </c>
    </row>
    <row r="1538" spans="1:7">
      <c r="A1538" t="s">
        <v>9022</v>
      </c>
      <c r="B1538" t="s">
        <v>9023</v>
      </c>
      <c r="C1538">
        <v>200905192</v>
      </c>
      <c r="D1538" t="s">
        <v>9028</v>
      </c>
      <c r="F1538" t="s">
        <v>5</v>
      </c>
      <c r="G1538" t="s">
        <v>4551</v>
      </c>
    </row>
    <row r="1539" spans="1:7">
      <c r="A1539" t="s">
        <v>9022</v>
      </c>
      <c r="B1539" t="s">
        <v>9023</v>
      </c>
      <c r="C1539">
        <v>200905192</v>
      </c>
      <c r="D1539" t="s">
        <v>9029</v>
      </c>
      <c r="F1539" t="s">
        <v>5</v>
      </c>
      <c r="G1539" t="s">
        <v>4552</v>
      </c>
    </row>
    <row r="1540" spans="1:7">
      <c r="A1540" t="s">
        <v>9022</v>
      </c>
      <c r="B1540" t="s">
        <v>9023</v>
      </c>
      <c r="C1540">
        <v>200905192</v>
      </c>
      <c r="D1540" t="s">
        <v>9030</v>
      </c>
      <c r="F1540" t="s">
        <v>5</v>
      </c>
      <c r="G1540" t="s">
        <v>4554</v>
      </c>
    </row>
    <row r="1541" spans="1:7">
      <c r="A1541" t="s">
        <v>9022</v>
      </c>
      <c r="B1541" t="s">
        <v>9023</v>
      </c>
      <c r="C1541">
        <v>200905192</v>
      </c>
      <c r="D1541" t="s">
        <v>9031</v>
      </c>
      <c r="F1541" t="s">
        <v>5</v>
      </c>
      <c r="G1541" t="s">
        <v>4555</v>
      </c>
    </row>
    <row r="1542" spans="1:7">
      <c r="A1542" t="s">
        <v>9022</v>
      </c>
      <c r="B1542" t="s">
        <v>9023</v>
      </c>
      <c r="C1542">
        <v>200905192</v>
      </c>
      <c r="D1542" t="s">
        <v>9032</v>
      </c>
      <c r="F1542" t="s">
        <v>5</v>
      </c>
      <c r="G1542" t="s">
        <v>4556</v>
      </c>
    </row>
    <row r="1543" spans="1:7">
      <c r="A1543" t="s">
        <v>9022</v>
      </c>
      <c r="B1543" t="s">
        <v>9023</v>
      </c>
      <c r="C1543">
        <v>200905192</v>
      </c>
      <c r="D1543" t="s">
        <v>9033</v>
      </c>
      <c r="F1543" t="s">
        <v>5</v>
      </c>
      <c r="G1543" t="s">
        <v>4557</v>
      </c>
    </row>
    <row r="1544" spans="1:7">
      <c r="A1544" t="s">
        <v>9022</v>
      </c>
      <c r="B1544" t="s">
        <v>9023</v>
      </c>
      <c r="C1544">
        <v>200905192</v>
      </c>
      <c r="D1544" t="s">
        <v>9034</v>
      </c>
      <c r="F1544" t="s">
        <v>5</v>
      </c>
      <c r="G1544" t="s">
        <v>4558</v>
      </c>
    </row>
    <row r="1545" spans="1:7">
      <c r="A1545" t="s">
        <v>9022</v>
      </c>
      <c r="B1545" t="s">
        <v>9023</v>
      </c>
      <c r="C1545">
        <v>200905192</v>
      </c>
      <c r="D1545">
        <v>11</v>
      </c>
      <c r="F1545" t="s">
        <v>5</v>
      </c>
      <c r="G1545" t="s">
        <v>4559</v>
      </c>
    </row>
    <row r="1546" spans="1:7">
      <c r="A1546" t="s">
        <v>9022</v>
      </c>
      <c r="B1546" t="s">
        <v>9023</v>
      </c>
      <c r="C1546">
        <v>200905192</v>
      </c>
      <c r="D1546">
        <v>12</v>
      </c>
      <c r="F1546" t="s">
        <v>5</v>
      </c>
      <c r="G1546" t="s">
        <v>4560</v>
      </c>
    </row>
    <row r="1547" spans="1:7">
      <c r="A1547" t="s">
        <v>9022</v>
      </c>
      <c r="B1547" t="s">
        <v>9023</v>
      </c>
      <c r="C1547">
        <v>200905192</v>
      </c>
      <c r="D1547">
        <v>13</v>
      </c>
      <c r="F1547" t="s">
        <v>5</v>
      </c>
      <c r="G1547" t="s">
        <v>4561</v>
      </c>
    </row>
    <row r="1548" spans="1:7">
      <c r="A1548" t="s">
        <v>9022</v>
      </c>
      <c r="B1548" t="s">
        <v>9023</v>
      </c>
      <c r="C1548">
        <v>200905167</v>
      </c>
      <c r="D1548" t="s">
        <v>9028</v>
      </c>
      <c r="F1548" t="s">
        <v>5</v>
      </c>
      <c r="G1548" t="s">
        <v>4564</v>
      </c>
    </row>
    <row r="1549" spans="1:7">
      <c r="A1549" t="s">
        <v>9022</v>
      </c>
      <c r="B1549" t="s">
        <v>9023</v>
      </c>
      <c r="C1549">
        <v>200905184</v>
      </c>
      <c r="D1549" t="s">
        <v>9028</v>
      </c>
      <c r="F1549" t="s">
        <v>5</v>
      </c>
      <c r="G1549" t="s">
        <v>4565</v>
      </c>
    </row>
    <row r="1550" spans="1:7">
      <c r="A1550" t="s">
        <v>9022</v>
      </c>
      <c r="B1550" t="s">
        <v>9023</v>
      </c>
      <c r="C1550">
        <v>200905165</v>
      </c>
      <c r="D1550" t="s">
        <v>9028</v>
      </c>
      <c r="F1550" t="s">
        <v>5</v>
      </c>
      <c r="G1550" t="s">
        <v>4566</v>
      </c>
    </row>
    <row r="1551" spans="1:7">
      <c r="A1551" t="s">
        <v>9022</v>
      </c>
      <c r="B1551" t="s">
        <v>9023</v>
      </c>
      <c r="C1551">
        <v>200905167</v>
      </c>
      <c r="D1551" t="s">
        <v>9029</v>
      </c>
      <c r="F1551" t="s">
        <v>5</v>
      </c>
      <c r="G1551" t="s">
        <v>4567</v>
      </c>
    </row>
    <row r="1552" spans="1:7">
      <c r="A1552" t="s">
        <v>9022</v>
      </c>
      <c r="B1552" t="s">
        <v>9023</v>
      </c>
      <c r="C1552">
        <v>200905184</v>
      </c>
      <c r="D1552" t="s">
        <v>9029</v>
      </c>
      <c r="F1552" t="s">
        <v>5</v>
      </c>
      <c r="G1552" t="s">
        <v>4568</v>
      </c>
    </row>
    <row r="1553" spans="1:7">
      <c r="A1553" t="s">
        <v>9022</v>
      </c>
      <c r="B1553" t="s">
        <v>9023</v>
      </c>
      <c r="C1553">
        <v>200905165</v>
      </c>
      <c r="D1553" t="s">
        <v>9029</v>
      </c>
      <c r="F1553" t="s">
        <v>5</v>
      </c>
      <c r="G1553" t="s">
        <v>4569</v>
      </c>
    </row>
    <row r="1554" spans="1:7">
      <c r="A1554" t="s">
        <v>9022</v>
      </c>
      <c r="B1554" t="s">
        <v>9023</v>
      </c>
      <c r="C1554">
        <v>200905167</v>
      </c>
      <c r="D1554" t="s">
        <v>9030</v>
      </c>
      <c r="F1554" t="s">
        <v>5</v>
      </c>
      <c r="G1554" t="s">
        <v>4573</v>
      </c>
    </row>
    <row r="1555" spans="1:7">
      <c r="A1555" t="s">
        <v>9022</v>
      </c>
      <c r="B1555" t="s">
        <v>9023</v>
      </c>
      <c r="C1555">
        <v>200905184</v>
      </c>
      <c r="D1555" t="s">
        <v>9030</v>
      </c>
      <c r="F1555" t="s">
        <v>5</v>
      </c>
      <c r="G1555" t="s">
        <v>4574</v>
      </c>
    </row>
    <row r="1556" spans="1:7">
      <c r="A1556" t="s">
        <v>9022</v>
      </c>
      <c r="B1556" t="s">
        <v>9023</v>
      </c>
      <c r="C1556">
        <v>200905165</v>
      </c>
      <c r="D1556" t="s">
        <v>9030</v>
      </c>
      <c r="F1556" t="s">
        <v>5</v>
      </c>
      <c r="G1556" t="s">
        <v>4575</v>
      </c>
    </row>
    <row r="1557" spans="1:7">
      <c r="A1557" t="s">
        <v>9022</v>
      </c>
      <c r="B1557" t="s">
        <v>9023</v>
      </c>
      <c r="C1557">
        <v>200905167</v>
      </c>
      <c r="D1557" t="s">
        <v>9031</v>
      </c>
      <c r="F1557" t="s">
        <v>5</v>
      </c>
      <c r="G1557" t="s">
        <v>4576</v>
      </c>
    </row>
    <row r="1558" spans="1:7">
      <c r="A1558" t="s">
        <v>9022</v>
      </c>
      <c r="B1558" t="s">
        <v>9023</v>
      </c>
      <c r="C1558">
        <v>200905184</v>
      </c>
      <c r="D1558" t="s">
        <v>9031</v>
      </c>
      <c r="F1558" t="s">
        <v>5</v>
      </c>
      <c r="G1558" t="s">
        <v>4577</v>
      </c>
    </row>
    <row r="1559" spans="1:7">
      <c r="A1559" t="s">
        <v>9022</v>
      </c>
      <c r="B1559" t="s">
        <v>9023</v>
      </c>
      <c r="C1559">
        <v>200905165</v>
      </c>
      <c r="D1559" t="s">
        <v>9031</v>
      </c>
      <c r="F1559" t="s">
        <v>5</v>
      </c>
      <c r="G1559" t="s">
        <v>4578</v>
      </c>
    </row>
    <row r="1560" spans="1:7">
      <c r="A1560" t="s">
        <v>9022</v>
      </c>
      <c r="B1560" t="s">
        <v>9023</v>
      </c>
      <c r="C1560">
        <v>200905167</v>
      </c>
      <c r="D1560" t="s">
        <v>9032</v>
      </c>
      <c r="F1560" t="s">
        <v>5</v>
      </c>
      <c r="G1560" t="s">
        <v>4579</v>
      </c>
    </row>
    <row r="1561" spans="1:7">
      <c r="A1561" t="s">
        <v>9022</v>
      </c>
      <c r="B1561" t="s">
        <v>9023</v>
      </c>
      <c r="C1561">
        <v>200905184</v>
      </c>
      <c r="D1561" t="s">
        <v>9032</v>
      </c>
      <c r="F1561" t="s">
        <v>5</v>
      </c>
      <c r="G1561" t="s">
        <v>4580</v>
      </c>
    </row>
    <row r="1562" spans="1:7">
      <c r="A1562" t="s">
        <v>9022</v>
      </c>
      <c r="B1562" t="s">
        <v>9023</v>
      </c>
      <c r="C1562">
        <v>200905165</v>
      </c>
      <c r="D1562" t="s">
        <v>9032</v>
      </c>
      <c r="F1562" t="s">
        <v>5</v>
      </c>
      <c r="G1562" t="s">
        <v>4581</v>
      </c>
    </row>
    <row r="1563" spans="1:7">
      <c r="A1563" t="s">
        <v>9022</v>
      </c>
      <c r="B1563" t="s">
        <v>9023</v>
      </c>
      <c r="C1563">
        <v>200905167</v>
      </c>
      <c r="D1563" t="s">
        <v>9033</v>
      </c>
      <c r="F1563" t="s">
        <v>5</v>
      </c>
      <c r="G1563" t="s">
        <v>4582</v>
      </c>
    </row>
    <row r="1564" spans="1:7">
      <c r="A1564" t="s">
        <v>9022</v>
      </c>
      <c r="B1564" t="s">
        <v>9023</v>
      </c>
      <c r="C1564">
        <v>200905184</v>
      </c>
      <c r="D1564" t="s">
        <v>9033</v>
      </c>
      <c r="F1564" t="s">
        <v>5</v>
      </c>
      <c r="G1564" t="s">
        <v>4583</v>
      </c>
    </row>
    <row r="1565" spans="1:7">
      <c r="A1565" t="s">
        <v>9022</v>
      </c>
      <c r="B1565" t="s">
        <v>9023</v>
      </c>
      <c r="C1565">
        <v>200905165</v>
      </c>
      <c r="D1565" t="s">
        <v>9033</v>
      </c>
      <c r="F1565" t="s">
        <v>5</v>
      </c>
      <c r="G1565" t="s">
        <v>4584</v>
      </c>
    </row>
    <row r="1566" spans="1:7">
      <c r="A1566" t="s">
        <v>9022</v>
      </c>
      <c r="B1566" t="s">
        <v>9023</v>
      </c>
      <c r="C1566">
        <v>200905167</v>
      </c>
      <c r="D1566" t="s">
        <v>9034</v>
      </c>
      <c r="F1566" t="s">
        <v>5</v>
      </c>
      <c r="G1566" t="s">
        <v>4585</v>
      </c>
    </row>
    <row r="1567" spans="1:7">
      <c r="A1567" t="s">
        <v>9022</v>
      </c>
      <c r="B1567" t="s">
        <v>9023</v>
      </c>
      <c r="C1567">
        <v>200905184</v>
      </c>
      <c r="D1567" t="s">
        <v>9034</v>
      </c>
      <c r="F1567" t="s">
        <v>5</v>
      </c>
      <c r="G1567" t="s">
        <v>4586</v>
      </c>
    </row>
    <row r="1568" spans="1:7">
      <c r="A1568" t="s">
        <v>9022</v>
      </c>
      <c r="B1568" t="s">
        <v>9023</v>
      </c>
      <c r="C1568">
        <v>200905165</v>
      </c>
      <c r="D1568" t="s">
        <v>9034</v>
      </c>
      <c r="F1568" t="s">
        <v>5</v>
      </c>
      <c r="G1568" t="s">
        <v>4587</v>
      </c>
    </row>
    <row r="1569" spans="1:7">
      <c r="A1569" t="s">
        <v>9022</v>
      </c>
      <c r="B1569" t="s">
        <v>9023</v>
      </c>
      <c r="C1569">
        <v>200905167</v>
      </c>
      <c r="D1569">
        <v>11</v>
      </c>
      <c r="F1569" t="s">
        <v>5</v>
      </c>
      <c r="G1569" t="s">
        <v>4588</v>
      </c>
    </row>
    <row r="1570" spans="1:7">
      <c r="A1570" t="s">
        <v>9022</v>
      </c>
      <c r="B1570" t="s">
        <v>9023</v>
      </c>
      <c r="C1570">
        <v>200905184</v>
      </c>
      <c r="D1570">
        <v>11</v>
      </c>
      <c r="F1570" t="s">
        <v>5</v>
      </c>
      <c r="G1570" t="s">
        <v>4589</v>
      </c>
    </row>
    <row r="1571" spans="1:7">
      <c r="A1571" t="s">
        <v>9022</v>
      </c>
      <c r="B1571" t="s">
        <v>9023</v>
      </c>
      <c r="C1571">
        <v>200905165</v>
      </c>
      <c r="D1571">
        <v>11</v>
      </c>
      <c r="F1571" t="s">
        <v>5</v>
      </c>
      <c r="G1571" t="s">
        <v>4590</v>
      </c>
    </row>
    <row r="1572" spans="1:7">
      <c r="A1572" t="s">
        <v>9022</v>
      </c>
      <c r="B1572" t="s">
        <v>9023</v>
      </c>
      <c r="C1572">
        <v>200905167</v>
      </c>
      <c r="D1572">
        <v>12</v>
      </c>
      <c r="F1572" t="s">
        <v>5</v>
      </c>
      <c r="G1572" t="s">
        <v>4591</v>
      </c>
    </row>
    <row r="1573" spans="1:7">
      <c r="A1573" t="s">
        <v>9022</v>
      </c>
      <c r="B1573" t="s">
        <v>9023</v>
      </c>
      <c r="C1573">
        <v>200905184</v>
      </c>
      <c r="D1573">
        <v>12</v>
      </c>
      <c r="F1573" t="s">
        <v>5</v>
      </c>
      <c r="G1573" t="s">
        <v>4592</v>
      </c>
    </row>
    <row r="1574" spans="1:7">
      <c r="A1574" t="s">
        <v>9022</v>
      </c>
      <c r="B1574" t="s">
        <v>9023</v>
      </c>
      <c r="C1574">
        <v>200905165</v>
      </c>
      <c r="D1574">
        <v>12</v>
      </c>
      <c r="F1574" t="s">
        <v>5</v>
      </c>
      <c r="G1574" t="s">
        <v>4593</v>
      </c>
    </row>
    <row r="1575" spans="1:7">
      <c r="A1575" t="s">
        <v>9022</v>
      </c>
      <c r="B1575" t="s">
        <v>9023</v>
      </c>
      <c r="C1575">
        <v>200905167</v>
      </c>
      <c r="D1575">
        <v>13</v>
      </c>
      <c r="F1575" t="s">
        <v>5</v>
      </c>
      <c r="G1575" t="s">
        <v>4594</v>
      </c>
    </row>
    <row r="1576" spans="1:7">
      <c r="A1576" t="s">
        <v>9022</v>
      </c>
      <c r="B1576" t="s">
        <v>9023</v>
      </c>
      <c r="C1576">
        <v>200905184</v>
      </c>
      <c r="D1576">
        <v>13</v>
      </c>
      <c r="F1576" t="s">
        <v>5</v>
      </c>
      <c r="G1576" t="s">
        <v>4595</v>
      </c>
    </row>
    <row r="1577" spans="1:7">
      <c r="A1577" t="s">
        <v>9022</v>
      </c>
      <c r="B1577" t="s">
        <v>9023</v>
      </c>
      <c r="C1577">
        <v>200905165</v>
      </c>
      <c r="D1577">
        <v>13</v>
      </c>
      <c r="F1577" t="s">
        <v>5</v>
      </c>
      <c r="G1577" t="s">
        <v>4596</v>
      </c>
    </row>
    <row r="1578" spans="1:7">
      <c r="A1578" t="s">
        <v>9022</v>
      </c>
      <c r="B1578" t="s">
        <v>9023</v>
      </c>
      <c r="C1578">
        <v>200905122</v>
      </c>
      <c r="D1578" t="s">
        <v>9024</v>
      </c>
      <c r="F1578" t="s">
        <v>5</v>
      </c>
      <c r="G1578" t="s">
        <v>4603</v>
      </c>
    </row>
    <row r="1579" spans="1:7">
      <c r="A1579" t="s">
        <v>9022</v>
      </c>
      <c r="B1579" t="s">
        <v>9023</v>
      </c>
      <c r="C1579">
        <v>200905122</v>
      </c>
      <c r="D1579" t="s">
        <v>9025</v>
      </c>
      <c r="F1579" t="s">
        <v>5</v>
      </c>
      <c r="G1579" t="s">
        <v>4604</v>
      </c>
    </row>
    <row r="1580" spans="1:7">
      <c r="A1580" t="s">
        <v>9022</v>
      </c>
      <c r="B1580" t="s">
        <v>9023</v>
      </c>
      <c r="C1580">
        <v>200905122</v>
      </c>
      <c r="D1580" t="s">
        <v>9027</v>
      </c>
      <c r="F1580" t="s">
        <v>5</v>
      </c>
      <c r="G1580" t="s">
        <v>4606</v>
      </c>
    </row>
    <row r="1581" spans="1:7">
      <c r="A1581" t="s">
        <v>9022</v>
      </c>
      <c r="B1581" t="s">
        <v>9023</v>
      </c>
      <c r="C1581">
        <v>200921519</v>
      </c>
      <c r="D1581" t="s">
        <v>9024</v>
      </c>
      <c r="F1581" t="s">
        <v>5</v>
      </c>
      <c r="G1581" t="s">
        <v>4607</v>
      </c>
    </row>
    <row r="1582" spans="1:7">
      <c r="A1582" t="s">
        <v>9022</v>
      </c>
      <c r="B1582" t="s">
        <v>9023</v>
      </c>
      <c r="C1582">
        <v>200921519</v>
      </c>
      <c r="D1582" t="s">
        <v>9025</v>
      </c>
      <c r="F1582" t="s">
        <v>5</v>
      </c>
      <c r="G1582" t="s">
        <v>4608</v>
      </c>
    </row>
    <row r="1583" spans="1:7">
      <c r="A1583" t="s">
        <v>9022</v>
      </c>
      <c r="B1583" t="s">
        <v>9023</v>
      </c>
      <c r="C1583">
        <v>200921519</v>
      </c>
      <c r="D1583" t="s">
        <v>9026</v>
      </c>
      <c r="F1583" t="s">
        <v>5</v>
      </c>
      <c r="G1583" t="s">
        <v>4609</v>
      </c>
    </row>
    <row r="1584" spans="1:7">
      <c r="A1584" t="s">
        <v>9022</v>
      </c>
      <c r="B1584" t="s">
        <v>9023</v>
      </c>
      <c r="C1584">
        <v>200921519</v>
      </c>
      <c r="D1584" t="s">
        <v>9027</v>
      </c>
      <c r="F1584" t="s">
        <v>5</v>
      </c>
      <c r="G1584" t="s">
        <v>4610</v>
      </c>
    </row>
    <row r="1585" spans="1:7">
      <c r="A1585" t="s">
        <v>9022</v>
      </c>
      <c r="B1585" t="s">
        <v>9023</v>
      </c>
      <c r="C1585">
        <v>200905168</v>
      </c>
      <c r="D1585" t="s">
        <v>9028</v>
      </c>
      <c r="F1585" t="s">
        <v>5</v>
      </c>
      <c r="G1585" t="s">
        <v>4611</v>
      </c>
    </row>
    <row r="1586" spans="1:7">
      <c r="A1586" t="s">
        <v>9022</v>
      </c>
      <c r="B1586" t="s">
        <v>9023</v>
      </c>
      <c r="C1586">
        <v>200905181</v>
      </c>
      <c r="D1586" t="s">
        <v>9028</v>
      </c>
      <c r="F1586" t="s">
        <v>5</v>
      </c>
      <c r="G1586" t="s">
        <v>4612</v>
      </c>
    </row>
    <row r="1587" spans="1:7">
      <c r="A1587" t="s">
        <v>9022</v>
      </c>
      <c r="B1587" t="s">
        <v>9023</v>
      </c>
      <c r="C1587">
        <v>200905166</v>
      </c>
      <c r="D1587" t="s">
        <v>9028</v>
      </c>
      <c r="F1587" t="s">
        <v>5</v>
      </c>
      <c r="G1587" t="s">
        <v>4613</v>
      </c>
    </row>
    <row r="1588" spans="1:7">
      <c r="A1588" t="s">
        <v>9022</v>
      </c>
      <c r="B1588" t="s">
        <v>9023</v>
      </c>
      <c r="C1588">
        <v>200905168</v>
      </c>
      <c r="D1588" t="s">
        <v>9029</v>
      </c>
      <c r="F1588" t="s">
        <v>5</v>
      </c>
      <c r="G1588" t="s">
        <v>4614</v>
      </c>
    </row>
    <row r="1589" spans="1:7">
      <c r="A1589" t="s">
        <v>9022</v>
      </c>
      <c r="B1589" t="s">
        <v>9023</v>
      </c>
      <c r="C1589">
        <v>200905181</v>
      </c>
      <c r="D1589" t="s">
        <v>9029</v>
      </c>
      <c r="F1589" t="s">
        <v>5</v>
      </c>
      <c r="G1589" t="s">
        <v>4615</v>
      </c>
    </row>
    <row r="1590" spans="1:7">
      <c r="A1590" t="s">
        <v>9022</v>
      </c>
      <c r="B1590" t="s">
        <v>9023</v>
      </c>
      <c r="C1590">
        <v>200905166</v>
      </c>
      <c r="D1590" t="s">
        <v>9029</v>
      </c>
      <c r="F1590" t="s">
        <v>5</v>
      </c>
      <c r="G1590" t="s">
        <v>4616</v>
      </c>
    </row>
    <row r="1591" spans="1:7">
      <c r="A1591" t="s">
        <v>9022</v>
      </c>
      <c r="B1591" t="s">
        <v>9023</v>
      </c>
      <c r="C1591">
        <v>200905168</v>
      </c>
      <c r="D1591" t="s">
        <v>9030</v>
      </c>
      <c r="F1591" t="s">
        <v>5</v>
      </c>
      <c r="G1591" t="s">
        <v>4620</v>
      </c>
    </row>
    <row r="1592" spans="1:7">
      <c r="A1592" t="s">
        <v>9022</v>
      </c>
      <c r="B1592" t="s">
        <v>9023</v>
      </c>
      <c r="C1592">
        <v>200905181</v>
      </c>
      <c r="D1592" t="s">
        <v>9030</v>
      </c>
      <c r="F1592" t="s">
        <v>5</v>
      </c>
      <c r="G1592" t="s">
        <v>4621</v>
      </c>
    </row>
    <row r="1593" spans="1:7">
      <c r="A1593" t="s">
        <v>9022</v>
      </c>
      <c r="B1593" t="s">
        <v>9023</v>
      </c>
      <c r="C1593">
        <v>200905166</v>
      </c>
      <c r="D1593" t="s">
        <v>9030</v>
      </c>
      <c r="F1593" t="s">
        <v>5</v>
      </c>
      <c r="G1593" t="s">
        <v>4622</v>
      </c>
    </row>
    <row r="1594" spans="1:7">
      <c r="A1594" t="s">
        <v>9022</v>
      </c>
      <c r="B1594" t="s">
        <v>9023</v>
      </c>
      <c r="C1594">
        <v>200905168</v>
      </c>
      <c r="D1594" t="s">
        <v>9031</v>
      </c>
      <c r="F1594" t="s">
        <v>5</v>
      </c>
      <c r="G1594" t="s">
        <v>4623</v>
      </c>
    </row>
    <row r="1595" spans="1:7">
      <c r="A1595" t="s">
        <v>9022</v>
      </c>
      <c r="B1595" t="s">
        <v>9023</v>
      </c>
      <c r="C1595">
        <v>200905181</v>
      </c>
      <c r="D1595" t="s">
        <v>9031</v>
      </c>
      <c r="F1595" t="s">
        <v>5</v>
      </c>
      <c r="G1595" t="s">
        <v>4624</v>
      </c>
    </row>
    <row r="1596" spans="1:7">
      <c r="A1596" t="s">
        <v>9022</v>
      </c>
      <c r="B1596" t="s">
        <v>9023</v>
      </c>
      <c r="C1596">
        <v>200905166</v>
      </c>
      <c r="D1596" t="s">
        <v>9031</v>
      </c>
      <c r="F1596" t="s">
        <v>5</v>
      </c>
      <c r="G1596" t="s">
        <v>4625</v>
      </c>
    </row>
    <row r="1597" spans="1:7">
      <c r="A1597" t="s">
        <v>9022</v>
      </c>
      <c r="B1597" t="s">
        <v>9023</v>
      </c>
      <c r="C1597">
        <v>200905168</v>
      </c>
      <c r="D1597" t="s">
        <v>9032</v>
      </c>
      <c r="F1597" t="s">
        <v>5</v>
      </c>
      <c r="G1597" t="s">
        <v>4626</v>
      </c>
    </row>
    <row r="1598" spans="1:7">
      <c r="A1598" t="s">
        <v>9022</v>
      </c>
      <c r="B1598" t="s">
        <v>9023</v>
      </c>
      <c r="C1598">
        <v>200905181</v>
      </c>
      <c r="D1598" t="s">
        <v>9032</v>
      </c>
      <c r="F1598" t="s">
        <v>5</v>
      </c>
      <c r="G1598" t="s">
        <v>4627</v>
      </c>
    </row>
    <row r="1599" spans="1:7">
      <c r="A1599" t="s">
        <v>9022</v>
      </c>
      <c r="B1599" t="s">
        <v>9023</v>
      </c>
      <c r="C1599">
        <v>200905166</v>
      </c>
      <c r="D1599" t="s">
        <v>9032</v>
      </c>
      <c r="F1599" t="s">
        <v>5</v>
      </c>
      <c r="G1599" t="s">
        <v>4628</v>
      </c>
    </row>
    <row r="1600" spans="1:7">
      <c r="A1600" t="s">
        <v>9022</v>
      </c>
      <c r="B1600" t="s">
        <v>9023</v>
      </c>
      <c r="C1600">
        <v>200905168</v>
      </c>
      <c r="D1600" t="s">
        <v>9033</v>
      </c>
      <c r="F1600" t="s">
        <v>5</v>
      </c>
      <c r="G1600" t="s">
        <v>4629</v>
      </c>
    </row>
    <row r="1601" spans="1:7">
      <c r="A1601" t="s">
        <v>9022</v>
      </c>
      <c r="B1601" t="s">
        <v>9023</v>
      </c>
      <c r="C1601">
        <v>200905181</v>
      </c>
      <c r="D1601" t="s">
        <v>9033</v>
      </c>
      <c r="F1601" t="s">
        <v>5</v>
      </c>
      <c r="G1601" t="s">
        <v>4630</v>
      </c>
    </row>
    <row r="1602" spans="1:7">
      <c r="A1602" t="s">
        <v>9022</v>
      </c>
      <c r="B1602" t="s">
        <v>9023</v>
      </c>
      <c r="C1602">
        <v>200905166</v>
      </c>
      <c r="D1602" t="s">
        <v>9033</v>
      </c>
      <c r="F1602" t="s">
        <v>5</v>
      </c>
      <c r="G1602" t="s">
        <v>4631</v>
      </c>
    </row>
    <row r="1603" spans="1:7">
      <c r="A1603" t="s">
        <v>9022</v>
      </c>
      <c r="B1603" t="s">
        <v>9023</v>
      </c>
      <c r="C1603">
        <v>200905168</v>
      </c>
      <c r="D1603" t="s">
        <v>9034</v>
      </c>
      <c r="F1603" t="s">
        <v>5</v>
      </c>
      <c r="G1603" t="s">
        <v>4632</v>
      </c>
    </row>
    <row r="1604" spans="1:7">
      <c r="A1604" t="s">
        <v>9022</v>
      </c>
      <c r="B1604" t="s">
        <v>9023</v>
      </c>
      <c r="C1604">
        <v>200905181</v>
      </c>
      <c r="D1604" t="s">
        <v>9034</v>
      </c>
      <c r="F1604" t="s">
        <v>5</v>
      </c>
      <c r="G1604" t="s">
        <v>4633</v>
      </c>
    </row>
    <row r="1605" spans="1:7">
      <c r="A1605" t="s">
        <v>9022</v>
      </c>
      <c r="B1605" t="s">
        <v>9023</v>
      </c>
      <c r="C1605">
        <v>200905166</v>
      </c>
      <c r="D1605" t="s">
        <v>9034</v>
      </c>
      <c r="F1605" t="s">
        <v>5</v>
      </c>
      <c r="G1605" t="s">
        <v>4634</v>
      </c>
    </row>
    <row r="1606" spans="1:7">
      <c r="A1606" t="s">
        <v>9022</v>
      </c>
      <c r="B1606" t="s">
        <v>9023</v>
      </c>
      <c r="C1606">
        <v>200905168</v>
      </c>
      <c r="D1606">
        <v>11</v>
      </c>
      <c r="F1606" t="s">
        <v>5</v>
      </c>
      <c r="G1606" t="s">
        <v>4635</v>
      </c>
    </row>
    <row r="1607" spans="1:7">
      <c r="A1607" t="s">
        <v>9022</v>
      </c>
      <c r="B1607" t="s">
        <v>9023</v>
      </c>
      <c r="C1607">
        <v>200905181</v>
      </c>
      <c r="D1607">
        <v>11</v>
      </c>
      <c r="F1607" t="s">
        <v>5</v>
      </c>
      <c r="G1607" t="s">
        <v>4636</v>
      </c>
    </row>
    <row r="1608" spans="1:7">
      <c r="A1608" t="s">
        <v>9022</v>
      </c>
      <c r="B1608" t="s">
        <v>9023</v>
      </c>
      <c r="C1608">
        <v>200905166</v>
      </c>
      <c r="D1608">
        <v>11</v>
      </c>
      <c r="F1608" t="s">
        <v>5</v>
      </c>
      <c r="G1608" t="s">
        <v>4637</v>
      </c>
    </row>
    <row r="1609" spans="1:7">
      <c r="A1609" t="s">
        <v>9022</v>
      </c>
      <c r="B1609" t="s">
        <v>9023</v>
      </c>
      <c r="C1609">
        <v>200905168</v>
      </c>
      <c r="D1609">
        <v>12</v>
      </c>
      <c r="F1609" t="s">
        <v>5</v>
      </c>
      <c r="G1609" t="s">
        <v>4638</v>
      </c>
    </row>
    <row r="1610" spans="1:7">
      <c r="A1610" t="s">
        <v>9022</v>
      </c>
      <c r="B1610" t="s">
        <v>9023</v>
      </c>
      <c r="C1610">
        <v>200905181</v>
      </c>
      <c r="D1610">
        <v>12</v>
      </c>
      <c r="F1610" t="s">
        <v>5</v>
      </c>
      <c r="G1610" t="s">
        <v>4639</v>
      </c>
    </row>
    <row r="1611" spans="1:7">
      <c r="A1611" t="s">
        <v>9022</v>
      </c>
      <c r="B1611" t="s">
        <v>9023</v>
      </c>
      <c r="C1611">
        <v>200905166</v>
      </c>
      <c r="D1611">
        <v>12</v>
      </c>
      <c r="F1611" t="s">
        <v>5</v>
      </c>
      <c r="G1611" t="s">
        <v>4640</v>
      </c>
    </row>
    <row r="1612" spans="1:7">
      <c r="A1612" t="s">
        <v>9022</v>
      </c>
      <c r="B1612" t="s">
        <v>9023</v>
      </c>
      <c r="C1612">
        <v>200905168</v>
      </c>
      <c r="D1612">
        <v>13</v>
      </c>
      <c r="F1612" t="s">
        <v>5</v>
      </c>
      <c r="G1612" t="s">
        <v>4641</v>
      </c>
    </row>
    <row r="1613" spans="1:7">
      <c r="A1613" t="s">
        <v>9022</v>
      </c>
      <c r="B1613" t="s">
        <v>9023</v>
      </c>
      <c r="C1613">
        <v>200905181</v>
      </c>
      <c r="D1613">
        <v>13</v>
      </c>
      <c r="F1613" t="s">
        <v>5</v>
      </c>
      <c r="G1613" t="s">
        <v>4642</v>
      </c>
    </row>
    <row r="1614" spans="1:7">
      <c r="A1614" t="s">
        <v>9022</v>
      </c>
      <c r="B1614" t="s">
        <v>9023</v>
      </c>
      <c r="C1614">
        <v>200905166</v>
      </c>
      <c r="D1614">
        <v>13</v>
      </c>
      <c r="F1614" t="s">
        <v>5</v>
      </c>
      <c r="G1614" t="s">
        <v>4643</v>
      </c>
    </row>
    <row r="1615" spans="1:7">
      <c r="A1615" t="s">
        <v>9022</v>
      </c>
      <c r="B1615" t="s">
        <v>9023</v>
      </c>
      <c r="C1615">
        <v>200905123</v>
      </c>
      <c r="D1615" t="s">
        <v>9025</v>
      </c>
      <c r="F1615" t="s">
        <v>5</v>
      </c>
      <c r="G1615" t="s">
        <v>4651</v>
      </c>
    </row>
    <row r="1616" spans="1:7">
      <c r="A1616" t="s">
        <v>9022</v>
      </c>
      <c r="B1616" t="s">
        <v>9023</v>
      </c>
      <c r="C1616">
        <v>200905123</v>
      </c>
      <c r="D1616" t="s">
        <v>9026</v>
      </c>
      <c r="F1616" t="s">
        <v>5</v>
      </c>
      <c r="G1616" t="s">
        <v>4652</v>
      </c>
    </row>
    <row r="1617" spans="1:7">
      <c r="A1617" t="s">
        <v>9022</v>
      </c>
      <c r="B1617" t="s">
        <v>9023</v>
      </c>
      <c r="C1617">
        <v>200905123</v>
      </c>
      <c r="D1617" t="s">
        <v>9027</v>
      </c>
      <c r="F1617" t="s">
        <v>5</v>
      </c>
      <c r="G1617" t="s">
        <v>4653</v>
      </c>
    </row>
    <row r="1618" spans="1:7">
      <c r="A1618" t="s">
        <v>9022</v>
      </c>
      <c r="B1618" t="s">
        <v>9023</v>
      </c>
      <c r="C1618">
        <v>200921515</v>
      </c>
      <c r="D1618" t="s">
        <v>9025</v>
      </c>
      <c r="F1618" t="s">
        <v>5</v>
      </c>
      <c r="G1618" t="s">
        <v>4655</v>
      </c>
    </row>
    <row r="1619" spans="1:7">
      <c r="A1619" t="s">
        <v>9022</v>
      </c>
      <c r="B1619" t="s">
        <v>9023</v>
      </c>
      <c r="C1619">
        <v>200921515</v>
      </c>
      <c r="D1619" t="s">
        <v>9026</v>
      </c>
      <c r="F1619" t="s">
        <v>5</v>
      </c>
      <c r="G1619" t="s">
        <v>4656</v>
      </c>
    </row>
    <row r="1620" spans="1:7">
      <c r="A1620" t="s">
        <v>9022</v>
      </c>
      <c r="B1620" t="s">
        <v>9023</v>
      </c>
      <c r="C1620">
        <v>200921515</v>
      </c>
      <c r="D1620" t="s">
        <v>9027</v>
      </c>
      <c r="F1620" t="s">
        <v>5</v>
      </c>
      <c r="G1620" t="s">
        <v>4657</v>
      </c>
    </row>
    <row r="1621" spans="1:7">
      <c r="A1621" t="s">
        <v>9022</v>
      </c>
      <c r="B1621" t="s">
        <v>9023</v>
      </c>
      <c r="C1621">
        <v>200905169</v>
      </c>
      <c r="D1621" t="s">
        <v>9028</v>
      </c>
      <c r="F1621" t="s">
        <v>5</v>
      </c>
      <c r="G1621" t="s">
        <v>4658</v>
      </c>
    </row>
    <row r="1622" spans="1:7">
      <c r="A1622" t="s">
        <v>9022</v>
      </c>
      <c r="B1622" t="s">
        <v>9023</v>
      </c>
      <c r="C1622">
        <v>200905182</v>
      </c>
      <c r="D1622" t="s">
        <v>9028</v>
      </c>
      <c r="F1622" t="s">
        <v>5</v>
      </c>
      <c r="G1622" t="s">
        <v>4659</v>
      </c>
    </row>
    <row r="1623" spans="1:7">
      <c r="A1623" t="s">
        <v>9022</v>
      </c>
      <c r="B1623" t="s">
        <v>9023</v>
      </c>
      <c r="C1623">
        <v>200905188</v>
      </c>
      <c r="D1623" t="s">
        <v>9028</v>
      </c>
      <c r="F1623" t="s">
        <v>5</v>
      </c>
      <c r="G1623" t="s">
        <v>4660</v>
      </c>
    </row>
    <row r="1624" spans="1:7">
      <c r="A1624" t="s">
        <v>9022</v>
      </c>
      <c r="B1624" t="s">
        <v>9023</v>
      </c>
      <c r="C1624">
        <v>200905169</v>
      </c>
      <c r="D1624" t="s">
        <v>9029</v>
      </c>
      <c r="F1624" t="s">
        <v>5</v>
      </c>
      <c r="G1624" t="s">
        <v>4661</v>
      </c>
    </row>
    <row r="1625" spans="1:7">
      <c r="A1625" t="s">
        <v>9022</v>
      </c>
      <c r="B1625" t="s">
        <v>9023</v>
      </c>
      <c r="C1625">
        <v>200905182</v>
      </c>
      <c r="D1625" t="s">
        <v>9029</v>
      </c>
      <c r="F1625" t="s">
        <v>5</v>
      </c>
      <c r="G1625" t="s">
        <v>4662</v>
      </c>
    </row>
    <row r="1626" spans="1:7">
      <c r="A1626" t="s">
        <v>9022</v>
      </c>
      <c r="B1626" t="s">
        <v>9023</v>
      </c>
      <c r="C1626">
        <v>200905188</v>
      </c>
      <c r="D1626" t="s">
        <v>9029</v>
      </c>
      <c r="F1626" t="s">
        <v>5</v>
      </c>
      <c r="G1626" t="s">
        <v>4663</v>
      </c>
    </row>
    <row r="1627" spans="1:7">
      <c r="A1627" t="s">
        <v>9022</v>
      </c>
      <c r="B1627" t="s">
        <v>9023</v>
      </c>
      <c r="C1627">
        <v>200905169</v>
      </c>
      <c r="D1627" t="s">
        <v>9030</v>
      </c>
      <c r="F1627" t="s">
        <v>5</v>
      </c>
      <c r="G1627" t="s">
        <v>4667</v>
      </c>
    </row>
    <row r="1628" spans="1:7">
      <c r="A1628" t="s">
        <v>9022</v>
      </c>
      <c r="B1628" t="s">
        <v>9023</v>
      </c>
      <c r="C1628">
        <v>200905182</v>
      </c>
      <c r="D1628" t="s">
        <v>9030</v>
      </c>
      <c r="F1628" t="s">
        <v>5</v>
      </c>
      <c r="G1628" t="s">
        <v>4668</v>
      </c>
    </row>
    <row r="1629" spans="1:7">
      <c r="A1629" t="s">
        <v>9022</v>
      </c>
      <c r="B1629" t="s">
        <v>9023</v>
      </c>
      <c r="C1629">
        <v>200905188</v>
      </c>
      <c r="D1629" t="s">
        <v>9030</v>
      </c>
      <c r="F1629" t="s">
        <v>5</v>
      </c>
      <c r="G1629" t="s">
        <v>4669</v>
      </c>
    </row>
    <row r="1630" spans="1:7">
      <c r="A1630" t="s">
        <v>9022</v>
      </c>
      <c r="B1630" t="s">
        <v>9023</v>
      </c>
      <c r="C1630">
        <v>200905169</v>
      </c>
      <c r="D1630" t="s">
        <v>9031</v>
      </c>
      <c r="F1630" t="s">
        <v>5</v>
      </c>
      <c r="G1630" t="s">
        <v>4670</v>
      </c>
    </row>
    <row r="1631" spans="1:7">
      <c r="A1631" t="s">
        <v>9022</v>
      </c>
      <c r="B1631" t="s">
        <v>9023</v>
      </c>
      <c r="C1631">
        <v>200905182</v>
      </c>
      <c r="D1631" t="s">
        <v>9031</v>
      </c>
      <c r="F1631" t="s">
        <v>5</v>
      </c>
      <c r="G1631" t="s">
        <v>4671</v>
      </c>
    </row>
    <row r="1632" spans="1:7">
      <c r="A1632" t="s">
        <v>9022</v>
      </c>
      <c r="B1632" t="s">
        <v>9023</v>
      </c>
      <c r="C1632">
        <v>200905188</v>
      </c>
      <c r="D1632" t="s">
        <v>9031</v>
      </c>
      <c r="F1632" t="s">
        <v>5</v>
      </c>
      <c r="G1632" t="s">
        <v>4672</v>
      </c>
    </row>
    <row r="1633" spans="1:7">
      <c r="A1633" t="s">
        <v>9022</v>
      </c>
      <c r="B1633" t="s">
        <v>9023</v>
      </c>
      <c r="C1633">
        <v>200905169</v>
      </c>
      <c r="D1633" t="s">
        <v>9032</v>
      </c>
      <c r="F1633" t="s">
        <v>5</v>
      </c>
      <c r="G1633" t="s">
        <v>4673</v>
      </c>
    </row>
    <row r="1634" spans="1:7">
      <c r="A1634" t="s">
        <v>9022</v>
      </c>
      <c r="B1634" t="s">
        <v>9023</v>
      </c>
      <c r="C1634">
        <v>200905182</v>
      </c>
      <c r="D1634" t="s">
        <v>9032</v>
      </c>
      <c r="F1634" t="s">
        <v>5</v>
      </c>
      <c r="G1634" t="s">
        <v>4674</v>
      </c>
    </row>
    <row r="1635" spans="1:7">
      <c r="A1635" t="s">
        <v>9022</v>
      </c>
      <c r="B1635" t="s">
        <v>9023</v>
      </c>
      <c r="C1635">
        <v>200905188</v>
      </c>
      <c r="D1635" t="s">
        <v>9032</v>
      </c>
      <c r="F1635" t="s">
        <v>5</v>
      </c>
      <c r="G1635" t="s">
        <v>4675</v>
      </c>
    </row>
    <row r="1636" spans="1:7">
      <c r="A1636" t="s">
        <v>9022</v>
      </c>
      <c r="B1636" t="s">
        <v>9023</v>
      </c>
      <c r="C1636">
        <v>200905169</v>
      </c>
      <c r="D1636" t="s">
        <v>9033</v>
      </c>
      <c r="F1636" t="s">
        <v>5</v>
      </c>
      <c r="G1636" t="s">
        <v>4676</v>
      </c>
    </row>
    <row r="1637" spans="1:7">
      <c r="A1637" t="s">
        <v>9022</v>
      </c>
      <c r="B1637" t="s">
        <v>9023</v>
      </c>
      <c r="C1637">
        <v>200905182</v>
      </c>
      <c r="D1637" t="s">
        <v>9033</v>
      </c>
      <c r="F1637" t="s">
        <v>5</v>
      </c>
      <c r="G1637" t="s">
        <v>4677</v>
      </c>
    </row>
    <row r="1638" spans="1:7">
      <c r="A1638" t="s">
        <v>9022</v>
      </c>
      <c r="B1638" t="s">
        <v>9023</v>
      </c>
      <c r="C1638">
        <v>200905188</v>
      </c>
      <c r="D1638" t="s">
        <v>9033</v>
      </c>
      <c r="F1638" t="s">
        <v>5</v>
      </c>
      <c r="G1638" t="s">
        <v>4678</v>
      </c>
    </row>
    <row r="1639" spans="1:7">
      <c r="A1639" t="s">
        <v>9022</v>
      </c>
      <c r="B1639" t="s">
        <v>9023</v>
      </c>
      <c r="C1639">
        <v>200905169</v>
      </c>
      <c r="D1639" t="s">
        <v>9034</v>
      </c>
      <c r="F1639" t="s">
        <v>5</v>
      </c>
      <c r="G1639" t="s">
        <v>4679</v>
      </c>
    </row>
    <row r="1640" spans="1:7">
      <c r="A1640" t="s">
        <v>9022</v>
      </c>
      <c r="B1640" t="s">
        <v>9023</v>
      </c>
      <c r="C1640">
        <v>200905182</v>
      </c>
      <c r="D1640" t="s">
        <v>9034</v>
      </c>
      <c r="F1640" t="s">
        <v>5</v>
      </c>
      <c r="G1640" t="s">
        <v>4680</v>
      </c>
    </row>
    <row r="1641" spans="1:7">
      <c r="A1641" t="s">
        <v>9022</v>
      </c>
      <c r="B1641" t="s">
        <v>9023</v>
      </c>
      <c r="C1641">
        <v>200905188</v>
      </c>
      <c r="D1641" t="s">
        <v>9034</v>
      </c>
      <c r="F1641" t="s">
        <v>5</v>
      </c>
      <c r="G1641" t="s">
        <v>4681</v>
      </c>
    </row>
    <row r="1642" spans="1:7">
      <c r="A1642" t="s">
        <v>9022</v>
      </c>
      <c r="B1642" t="s">
        <v>9023</v>
      </c>
      <c r="C1642">
        <v>200905169</v>
      </c>
      <c r="D1642">
        <v>11</v>
      </c>
      <c r="F1642" t="s">
        <v>5</v>
      </c>
      <c r="G1642" t="s">
        <v>4682</v>
      </c>
    </row>
    <row r="1643" spans="1:7">
      <c r="A1643" t="s">
        <v>9022</v>
      </c>
      <c r="B1643" t="s">
        <v>9023</v>
      </c>
      <c r="C1643">
        <v>200905182</v>
      </c>
      <c r="D1643">
        <v>11</v>
      </c>
      <c r="F1643" t="s">
        <v>5</v>
      </c>
      <c r="G1643" t="s">
        <v>4683</v>
      </c>
    </row>
    <row r="1644" spans="1:7">
      <c r="A1644" t="s">
        <v>9022</v>
      </c>
      <c r="B1644" t="s">
        <v>9023</v>
      </c>
      <c r="C1644">
        <v>200905188</v>
      </c>
      <c r="D1644">
        <v>11</v>
      </c>
      <c r="F1644" t="s">
        <v>5</v>
      </c>
      <c r="G1644" t="s">
        <v>4684</v>
      </c>
    </row>
    <row r="1645" spans="1:7">
      <c r="A1645" t="s">
        <v>9022</v>
      </c>
      <c r="B1645" t="s">
        <v>9023</v>
      </c>
      <c r="C1645">
        <v>200905169</v>
      </c>
      <c r="D1645">
        <v>12</v>
      </c>
      <c r="F1645" t="s">
        <v>5</v>
      </c>
      <c r="G1645" t="s">
        <v>4685</v>
      </c>
    </row>
    <row r="1646" spans="1:7">
      <c r="A1646" t="s">
        <v>9022</v>
      </c>
      <c r="B1646" t="s">
        <v>9023</v>
      </c>
      <c r="C1646">
        <v>200905182</v>
      </c>
      <c r="D1646">
        <v>12</v>
      </c>
      <c r="F1646" t="s">
        <v>5</v>
      </c>
      <c r="G1646" t="s">
        <v>4686</v>
      </c>
    </row>
    <row r="1647" spans="1:7">
      <c r="A1647" t="s">
        <v>9022</v>
      </c>
      <c r="B1647" t="s">
        <v>9023</v>
      </c>
      <c r="C1647">
        <v>200905188</v>
      </c>
      <c r="D1647">
        <v>12</v>
      </c>
      <c r="F1647" t="s">
        <v>5</v>
      </c>
      <c r="G1647" t="s">
        <v>4687</v>
      </c>
    </row>
    <row r="1648" spans="1:7">
      <c r="A1648" t="s">
        <v>9022</v>
      </c>
      <c r="B1648" t="s">
        <v>9023</v>
      </c>
      <c r="C1648">
        <v>200905169</v>
      </c>
      <c r="D1648">
        <v>13</v>
      </c>
      <c r="F1648" t="s">
        <v>5</v>
      </c>
      <c r="G1648" t="s">
        <v>4688</v>
      </c>
    </row>
    <row r="1649" spans="1:7">
      <c r="A1649" t="s">
        <v>9022</v>
      </c>
      <c r="B1649" t="s">
        <v>9023</v>
      </c>
      <c r="C1649">
        <v>200905182</v>
      </c>
      <c r="D1649">
        <v>13</v>
      </c>
      <c r="F1649" t="s">
        <v>5</v>
      </c>
      <c r="G1649" t="s">
        <v>4689</v>
      </c>
    </row>
    <row r="1650" spans="1:7">
      <c r="A1650" t="s">
        <v>9022</v>
      </c>
      <c r="B1650" t="s">
        <v>9023</v>
      </c>
      <c r="C1650">
        <v>200905188</v>
      </c>
      <c r="D1650">
        <v>13</v>
      </c>
      <c r="F1650" t="s">
        <v>5</v>
      </c>
      <c r="G1650" t="s">
        <v>4690</v>
      </c>
    </row>
    <row r="1651" spans="1:7">
      <c r="A1651" t="s">
        <v>9022</v>
      </c>
      <c r="B1651" t="s">
        <v>9023</v>
      </c>
      <c r="C1651">
        <v>200905142</v>
      </c>
      <c r="D1651" t="s">
        <v>9025</v>
      </c>
      <c r="F1651" t="s">
        <v>5</v>
      </c>
      <c r="G1651" t="s">
        <v>4698</v>
      </c>
    </row>
    <row r="1652" spans="1:7">
      <c r="A1652" t="s">
        <v>9022</v>
      </c>
      <c r="B1652" t="s">
        <v>9023</v>
      </c>
      <c r="C1652">
        <v>200905142</v>
      </c>
      <c r="D1652" t="s">
        <v>9026</v>
      </c>
      <c r="F1652" t="s">
        <v>5</v>
      </c>
      <c r="G1652" t="s">
        <v>4699</v>
      </c>
    </row>
    <row r="1653" spans="1:7">
      <c r="A1653" t="s">
        <v>9022</v>
      </c>
      <c r="B1653" t="s">
        <v>9023</v>
      </c>
      <c r="C1653">
        <v>200905142</v>
      </c>
      <c r="D1653" t="s">
        <v>9027</v>
      </c>
      <c r="F1653" t="s">
        <v>5</v>
      </c>
      <c r="G1653" t="s">
        <v>4700</v>
      </c>
    </row>
    <row r="1654" spans="1:7">
      <c r="A1654" t="s">
        <v>9022</v>
      </c>
      <c r="B1654" t="s">
        <v>9023</v>
      </c>
      <c r="C1654">
        <v>200905124</v>
      </c>
      <c r="D1654" t="s">
        <v>9025</v>
      </c>
      <c r="F1654" t="s">
        <v>5</v>
      </c>
      <c r="G1654" t="s">
        <v>4702</v>
      </c>
    </row>
    <row r="1655" spans="1:7">
      <c r="A1655" t="s">
        <v>9022</v>
      </c>
      <c r="B1655" t="s">
        <v>9023</v>
      </c>
      <c r="C1655">
        <v>200905124</v>
      </c>
      <c r="D1655" t="s">
        <v>9026</v>
      </c>
      <c r="F1655" t="s">
        <v>5</v>
      </c>
      <c r="G1655" t="s">
        <v>4703</v>
      </c>
    </row>
    <row r="1656" spans="1:7">
      <c r="A1656" t="s">
        <v>9022</v>
      </c>
      <c r="B1656" t="s">
        <v>9023</v>
      </c>
      <c r="C1656">
        <v>200905124</v>
      </c>
      <c r="D1656" t="s">
        <v>9027</v>
      </c>
      <c r="F1656" t="s">
        <v>5</v>
      </c>
      <c r="G1656" t="s">
        <v>4704</v>
      </c>
    </row>
    <row r="1657" spans="1:7">
      <c r="A1657" t="s">
        <v>9022</v>
      </c>
      <c r="B1657" t="s">
        <v>9023</v>
      </c>
      <c r="C1657">
        <v>200905197</v>
      </c>
      <c r="D1657" t="s">
        <v>9028</v>
      </c>
      <c r="F1657" t="s">
        <v>5</v>
      </c>
      <c r="G1657" t="s">
        <v>4705</v>
      </c>
    </row>
    <row r="1658" spans="1:7">
      <c r="A1658" t="s">
        <v>9022</v>
      </c>
      <c r="B1658" t="s">
        <v>9023</v>
      </c>
      <c r="C1658">
        <v>200905170</v>
      </c>
      <c r="D1658" t="s">
        <v>9028</v>
      </c>
      <c r="F1658" t="s">
        <v>5</v>
      </c>
      <c r="G1658" t="s">
        <v>4706</v>
      </c>
    </row>
    <row r="1659" spans="1:7">
      <c r="A1659" t="s">
        <v>9022</v>
      </c>
      <c r="B1659" t="s">
        <v>9023</v>
      </c>
      <c r="C1659">
        <v>200905186</v>
      </c>
      <c r="D1659" t="s">
        <v>9028</v>
      </c>
      <c r="F1659" t="s">
        <v>5</v>
      </c>
      <c r="G1659" t="s">
        <v>4707</v>
      </c>
    </row>
    <row r="1660" spans="1:7">
      <c r="A1660" t="s">
        <v>9022</v>
      </c>
      <c r="B1660" t="s">
        <v>9023</v>
      </c>
      <c r="C1660">
        <v>200905189</v>
      </c>
      <c r="D1660" t="s">
        <v>9028</v>
      </c>
      <c r="F1660" t="s">
        <v>5</v>
      </c>
      <c r="G1660" t="s">
        <v>4708</v>
      </c>
    </row>
    <row r="1661" spans="1:7">
      <c r="A1661" t="s">
        <v>9022</v>
      </c>
      <c r="B1661" t="s">
        <v>9023</v>
      </c>
      <c r="C1661">
        <v>200905197</v>
      </c>
      <c r="D1661" t="s">
        <v>9029</v>
      </c>
      <c r="F1661" t="s">
        <v>5</v>
      </c>
      <c r="G1661" t="s">
        <v>4709</v>
      </c>
    </row>
    <row r="1662" spans="1:7">
      <c r="A1662" t="s">
        <v>9022</v>
      </c>
      <c r="B1662" t="s">
        <v>9023</v>
      </c>
      <c r="C1662">
        <v>200905170</v>
      </c>
      <c r="D1662" t="s">
        <v>9029</v>
      </c>
      <c r="F1662" t="s">
        <v>5</v>
      </c>
      <c r="G1662" t="s">
        <v>4710</v>
      </c>
    </row>
    <row r="1663" spans="1:7">
      <c r="A1663" t="s">
        <v>9022</v>
      </c>
      <c r="B1663" t="s">
        <v>9023</v>
      </c>
      <c r="C1663">
        <v>200905186</v>
      </c>
      <c r="D1663" t="s">
        <v>9029</v>
      </c>
      <c r="F1663" t="s">
        <v>5</v>
      </c>
      <c r="G1663" t="s">
        <v>4711</v>
      </c>
    </row>
    <row r="1664" spans="1:7">
      <c r="A1664" t="s">
        <v>9022</v>
      </c>
      <c r="B1664" t="s">
        <v>9023</v>
      </c>
      <c r="C1664">
        <v>200905189</v>
      </c>
      <c r="D1664" t="s">
        <v>9029</v>
      </c>
      <c r="F1664" t="s">
        <v>5</v>
      </c>
      <c r="G1664" t="s">
        <v>4712</v>
      </c>
    </row>
    <row r="1665" spans="1:7">
      <c r="A1665" t="s">
        <v>9022</v>
      </c>
      <c r="B1665" t="s">
        <v>9023</v>
      </c>
      <c r="C1665">
        <v>200905197</v>
      </c>
      <c r="D1665" t="s">
        <v>9030</v>
      </c>
      <c r="F1665" t="s">
        <v>5</v>
      </c>
      <c r="G1665" t="s">
        <v>4717</v>
      </c>
    </row>
    <row r="1666" spans="1:7">
      <c r="A1666" t="s">
        <v>9022</v>
      </c>
      <c r="B1666" t="s">
        <v>9023</v>
      </c>
      <c r="C1666">
        <v>200905170</v>
      </c>
      <c r="D1666" t="s">
        <v>9030</v>
      </c>
      <c r="F1666" t="s">
        <v>5</v>
      </c>
      <c r="G1666" t="s">
        <v>4718</v>
      </c>
    </row>
    <row r="1667" spans="1:7">
      <c r="A1667" t="s">
        <v>9022</v>
      </c>
      <c r="B1667" t="s">
        <v>9023</v>
      </c>
      <c r="C1667">
        <v>200905186</v>
      </c>
      <c r="D1667" t="s">
        <v>9030</v>
      </c>
      <c r="F1667" t="s">
        <v>5</v>
      </c>
      <c r="G1667" t="s">
        <v>4719</v>
      </c>
    </row>
    <row r="1668" spans="1:7">
      <c r="A1668" t="s">
        <v>9022</v>
      </c>
      <c r="B1668" t="s">
        <v>9023</v>
      </c>
      <c r="C1668">
        <v>200905189</v>
      </c>
      <c r="D1668" t="s">
        <v>9030</v>
      </c>
      <c r="F1668" t="s">
        <v>5</v>
      </c>
      <c r="G1668" t="s">
        <v>4720</v>
      </c>
    </row>
    <row r="1669" spans="1:7">
      <c r="A1669" t="s">
        <v>9022</v>
      </c>
      <c r="B1669" t="s">
        <v>9023</v>
      </c>
      <c r="C1669">
        <v>200905197</v>
      </c>
      <c r="D1669" t="s">
        <v>9031</v>
      </c>
      <c r="F1669" t="s">
        <v>5</v>
      </c>
      <c r="G1669" t="s">
        <v>4721</v>
      </c>
    </row>
    <row r="1670" spans="1:7">
      <c r="A1670" t="s">
        <v>9022</v>
      </c>
      <c r="B1670" t="s">
        <v>9023</v>
      </c>
      <c r="C1670">
        <v>200905170</v>
      </c>
      <c r="D1670" t="s">
        <v>9031</v>
      </c>
      <c r="F1670" t="s">
        <v>5</v>
      </c>
      <c r="G1670" t="s">
        <v>4722</v>
      </c>
    </row>
    <row r="1671" spans="1:7">
      <c r="A1671" t="s">
        <v>9022</v>
      </c>
      <c r="B1671" t="s">
        <v>9023</v>
      </c>
      <c r="C1671">
        <v>200905186</v>
      </c>
      <c r="D1671" t="s">
        <v>9031</v>
      </c>
      <c r="F1671" t="s">
        <v>5</v>
      </c>
      <c r="G1671" t="s">
        <v>4723</v>
      </c>
    </row>
    <row r="1672" spans="1:7">
      <c r="A1672" t="s">
        <v>9022</v>
      </c>
      <c r="B1672" t="s">
        <v>9023</v>
      </c>
      <c r="C1672">
        <v>200905189</v>
      </c>
      <c r="D1672" t="s">
        <v>9031</v>
      </c>
      <c r="F1672" t="s">
        <v>5</v>
      </c>
      <c r="G1672" t="s">
        <v>4724</v>
      </c>
    </row>
    <row r="1673" spans="1:7">
      <c r="A1673" t="s">
        <v>9022</v>
      </c>
      <c r="B1673" t="s">
        <v>9023</v>
      </c>
      <c r="C1673">
        <v>200905197</v>
      </c>
      <c r="D1673" t="s">
        <v>9032</v>
      </c>
      <c r="F1673" t="s">
        <v>5</v>
      </c>
      <c r="G1673" t="s">
        <v>4725</v>
      </c>
    </row>
    <row r="1674" spans="1:7">
      <c r="A1674" t="s">
        <v>9022</v>
      </c>
      <c r="B1674" t="s">
        <v>9023</v>
      </c>
      <c r="C1674">
        <v>200905170</v>
      </c>
      <c r="D1674" t="s">
        <v>9032</v>
      </c>
      <c r="F1674" t="s">
        <v>5</v>
      </c>
      <c r="G1674" t="s">
        <v>4726</v>
      </c>
    </row>
    <row r="1675" spans="1:7">
      <c r="A1675" t="s">
        <v>9022</v>
      </c>
      <c r="B1675" t="s">
        <v>9023</v>
      </c>
      <c r="C1675">
        <v>200905186</v>
      </c>
      <c r="D1675" t="s">
        <v>9032</v>
      </c>
      <c r="F1675" t="s">
        <v>5</v>
      </c>
      <c r="G1675" t="s">
        <v>4727</v>
      </c>
    </row>
    <row r="1676" spans="1:7">
      <c r="A1676" t="s">
        <v>9022</v>
      </c>
      <c r="B1676" t="s">
        <v>9023</v>
      </c>
      <c r="C1676">
        <v>200905189</v>
      </c>
      <c r="D1676" t="s">
        <v>9032</v>
      </c>
      <c r="F1676" t="s">
        <v>5</v>
      </c>
      <c r="G1676" t="s">
        <v>4728</v>
      </c>
    </row>
    <row r="1677" spans="1:7">
      <c r="A1677" t="s">
        <v>9022</v>
      </c>
      <c r="B1677" t="s">
        <v>9023</v>
      </c>
      <c r="C1677">
        <v>200905197</v>
      </c>
      <c r="D1677" t="s">
        <v>9033</v>
      </c>
      <c r="F1677" t="s">
        <v>5</v>
      </c>
      <c r="G1677" t="s">
        <v>4729</v>
      </c>
    </row>
    <row r="1678" spans="1:7">
      <c r="A1678" t="s">
        <v>9022</v>
      </c>
      <c r="B1678" t="s">
        <v>9023</v>
      </c>
      <c r="C1678">
        <v>200905170</v>
      </c>
      <c r="D1678" t="s">
        <v>9033</v>
      </c>
      <c r="F1678" t="s">
        <v>5</v>
      </c>
      <c r="G1678" t="s">
        <v>4730</v>
      </c>
    </row>
    <row r="1679" spans="1:7">
      <c r="A1679" t="s">
        <v>9022</v>
      </c>
      <c r="B1679" t="s">
        <v>9023</v>
      </c>
      <c r="C1679">
        <v>200905186</v>
      </c>
      <c r="D1679" t="s">
        <v>9033</v>
      </c>
      <c r="F1679" t="s">
        <v>5</v>
      </c>
      <c r="G1679" t="s">
        <v>4731</v>
      </c>
    </row>
    <row r="1680" spans="1:7">
      <c r="A1680" t="s">
        <v>9022</v>
      </c>
      <c r="B1680" t="s">
        <v>9023</v>
      </c>
      <c r="C1680">
        <v>200905189</v>
      </c>
      <c r="D1680" t="s">
        <v>9033</v>
      </c>
      <c r="F1680" t="s">
        <v>5</v>
      </c>
      <c r="G1680" t="s">
        <v>4732</v>
      </c>
    </row>
    <row r="1681" spans="1:7">
      <c r="A1681" t="s">
        <v>9022</v>
      </c>
      <c r="B1681" t="s">
        <v>9023</v>
      </c>
      <c r="C1681">
        <v>200905197</v>
      </c>
      <c r="D1681" t="s">
        <v>9034</v>
      </c>
      <c r="F1681" t="s">
        <v>5</v>
      </c>
      <c r="G1681" t="s">
        <v>4733</v>
      </c>
    </row>
    <row r="1682" spans="1:7">
      <c r="A1682" t="s">
        <v>9022</v>
      </c>
      <c r="B1682" t="s">
        <v>9023</v>
      </c>
      <c r="C1682">
        <v>200905170</v>
      </c>
      <c r="D1682" t="s">
        <v>9034</v>
      </c>
      <c r="F1682" t="s">
        <v>5</v>
      </c>
      <c r="G1682" t="s">
        <v>4734</v>
      </c>
    </row>
    <row r="1683" spans="1:7">
      <c r="A1683" t="s">
        <v>9022</v>
      </c>
      <c r="B1683" t="s">
        <v>9023</v>
      </c>
      <c r="C1683">
        <v>200905186</v>
      </c>
      <c r="D1683" t="s">
        <v>9034</v>
      </c>
      <c r="F1683" t="s">
        <v>5</v>
      </c>
      <c r="G1683" t="s">
        <v>4735</v>
      </c>
    </row>
    <row r="1684" spans="1:7">
      <c r="A1684" t="s">
        <v>9022</v>
      </c>
      <c r="B1684" t="s">
        <v>9023</v>
      </c>
      <c r="C1684">
        <v>200905189</v>
      </c>
      <c r="D1684" t="s">
        <v>9034</v>
      </c>
      <c r="F1684" t="s">
        <v>5</v>
      </c>
      <c r="G1684" t="s">
        <v>4736</v>
      </c>
    </row>
    <row r="1685" spans="1:7">
      <c r="A1685" t="s">
        <v>9022</v>
      </c>
      <c r="B1685" t="s">
        <v>9023</v>
      </c>
      <c r="C1685">
        <v>200905197</v>
      </c>
      <c r="D1685">
        <v>11</v>
      </c>
      <c r="F1685" t="s">
        <v>5</v>
      </c>
      <c r="G1685" t="s">
        <v>4737</v>
      </c>
    </row>
    <row r="1686" spans="1:7">
      <c r="A1686" t="s">
        <v>9022</v>
      </c>
      <c r="B1686" t="s">
        <v>9023</v>
      </c>
      <c r="C1686">
        <v>200905170</v>
      </c>
      <c r="D1686">
        <v>11</v>
      </c>
      <c r="F1686" t="s">
        <v>5</v>
      </c>
      <c r="G1686" t="s">
        <v>4738</v>
      </c>
    </row>
    <row r="1687" spans="1:7">
      <c r="A1687" t="s">
        <v>9022</v>
      </c>
      <c r="B1687" t="s">
        <v>9023</v>
      </c>
      <c r="C1687">
        <v>200905186</v>
      </c>
      <c r="D1687">
        <v>11</v>
      </c>
      <c r="F1687" t="s">
        <v>5</v>
      </c>
      <c r="G1687" t="s">
        <v>4739</v>
      </c>
    </row>
    <row r="1688" spans="1:7">
      <c r="A1688" t="s">
        <v>9022</v>
      </c>
      <c r="B1688" t="s">
        <v>9023</v>
      </c>
      <c r="C1688">
        <v>200905189</v>
      </c>
      <c r="D1688">
        <v>11</v>
      </c>
      <c r="F1688" t="s">
        <v>5</v>
      </c>
      <c r="G1688" t="s">
        <v>4740</v>
      </c>
    </row>
    <row r="1689" spans="1:7">
      <c r="A1689" t="s">
        <v>9022</v>
      </c>
      <c r="B1689" t="s">
        <v>9023</v>
      </c>
      <c r="C1689">
        <v>200905197</v>
      </c>
      <c r="D1689">
        <v>12</v>
      </c>
      <c r="F1689" t="s">
        <v>5</v>
      </c>
      <c r="G1689" t="s">
        <v>4741</v>
      </c>
    </row>
    <row r="1690" spans="1:7">
      <c r="A1690" t="s">
        <v>9022</v>
      </c>
      <c r="B1690" t="s">
        <v>9023</v>
      </c>
      <c r="C1690">
        <v>200905170</v>
      </c>
      <c r="D1690">
        <v>12</v>
      </c>
      <c r="F1690" t="s">
        <v>5</v>
      </c>
      <c r="G1690" t="s">
        <v>4742</v>
      </c>
    </row>
    <row r="1691" spans="1:7">
      <c r="A1691" t="s">
        <v>9022</v>
      </c>
      <c r="B1691" t="s">
        <v>9023</v>
      </c>
      <c r="C1691">
        <v>200905186</v>
      </c>
      <c r="D1691">
        <v>12</v>
      </c>
      <c r="F1691" t="s">
        <v>5</v>
      </c>
      <c r="G1691" t="s">
        <v>4743</v>
      </c>
    </row>
    <row r="1692" spans="1:7">
      <c r="A1692" t="s">
        <v>9022</v>
      </c>
      <c r="B1692" t="s">
        <v>9023</v>
      </c>
      <c r="C1692">
        <v>200905189</v>
      </c>
      <c r="D1692">
        <v>12</v>
      </c>
      <c r="F1692" t="s">
        <v>5</v>
      </c>
      <c r="G1692" t="s">
        <v>4744</v>
      </c>
    </row>
    <row r="1693" spans="1:7">
      <c r="A1693" t="s">
        <v>9022</v>
      </c>
      <c r="B1693" t="s">
        <v>9023</v>
      </c>
      <c r="C1693">
        <v>200905197</v>
      </c>
      <c r="D1693">
        <v>13</v>
      </c>
      <c r="F1693" t="s">
        <v>5</v>
      </c>
      <c r="G1693" t="s">
        <v>4745</v>
      </c>
    </row>
    <row r="1694" spans="1:7">
      <c r="A1694" t="s">
        <v>9022</v>
      </c>
      <c r="B1694" t="s">
        <v>9023</v>
      </c>
      <c r="C1694">
        <v>200905170</v>
      </c>
      <c r="D1694">
        <v>13</v>
      </c>
      <c r="F1694" t="s">
        <v>5</v>
      </c>
      <c r="G1694" t="s">
        <v>4746</v>
      </c>
    </row>
    <row r="1695" spans="1:7">
      <c r="A1695" t="s">
        <v>9022</v>
      </c>
      <c r="B1695" t="s">
        <v>9023</v>
      </c>
      <c r="C1695">
        <v>200905186</v>
      </c>
      <c r="D1695">
        <v>13</v>
      </c>
      <c r="F1695" t="s">
        <v>5</v>
      </c>
      <c r="G1695" t="s">
        <v>4747</v>
      </c>
    </row>
    <row r="1696" spans="1:7">
      <c r="A1696" t="s">
        <v>9022</v>
      </c>
      <c r="B1696" t="s">
        <v>9023</v>
      </c>
      <c r="C1696">
        <v>200905189</v>
      </c>
      <c r="D1696">
        <v>13</v>
      </c>
      <c r="F1696" t="s">
        <v>5</v>
      </c>
      <c r="G1696" t="s">
        <v>4748</v>
      </c>
    </row>
    <row r="1697" spans="1:7">
      <c r="A1697" t="s">
        <v>9022</v>
      </c>
      <c r="B1697" t="s">
        <v>9023</v>
      </c>
      <c r="C1697">
        <v>200905143</v>
      </c>
      <c r="D1697" t="s">
        <v>9025</v>
      </c>
      <c r="F1697" t="s">
        <v>5</v>
      </c>
      <c r="G1697" t="s">
        <v>4757</v>
      </c>
    </row>
    <row r="1698" spans="1:7">
      <c r="A1698" t="s">
        <v>9022</v>
      </c>
      <c r="B1698" t="s">
        <v>9023</v>
      </c>
      <c r="C1698">
        <v>200905143</v>
      </c>
      <c r="D1698" t="s">
        <v>9026</v>
      </c>
      <c r="F1698" t="s">
        <v>5</v>
      </c>
      <c r="G1698" t="s">
        <v>4758</v>
      </c>
    </row>
    <row r="1699" spans="1:7">
      <c r="A1699" t="s">
        <v>9022</v>
      </c>
      <c r="B1699" t="s">
        <v>9023</v>
      </c>
      <c r="C1699">
        <v>200905143</v>
      </c>
      <c r="D1699" t="s">
        <v>9027</v>
      </c>
      <c r="F1699" t="s">
        <v>5</v>
      </c>
      <c r="G1699" t="s">
        <v>4759</v>
      </c>
    </row>
    <row r="1700" spans="1:7">
      <c r="A1700" t="s">
        <v>9022</v>
      </c>
      <c r="B1700" t="s">
        <v>9023</v>
      </c>
      <c r="C1700">
        <v>200905157</v>
      </c>
      <c r="D1700" t="s">
        <v>9025</v>
      </c>
      <c r="F1700" t="s">
        <v>5</v>
      </c>
      <c r="G1700" t="s">
        <v>4761</v>
      </c>
    </row>
    <row r="1701" spans="1:7">
      <c r="A1701" t="s">
        <v>9022</v>
      </c>
      <c r="B1701" t="s">
        <v>9023</v>
      </c>
      <c r="C1701">
        <v>200905157</v>
      </c>
      <c r="D1701" t="s">
        <v>9026</v>
      </c>
      <c r="F1701" t="s">
        <v>5</v>
      </c>
      <c r="G1701" t="s">
        <v>4762</v>
      </c>
    </row>
    <row r="1702" spans="1:7">
      <c r="A1702" t="s">
        <v>9022</v>
      </c>
      <c r="B1702" t="s">
        <v>9023</v>
      </c>
      <c r="C1702">
        <v>200905157</v>
      </c>
      <c r="D1702" t="s">
        <v>9027</v>
      </c>
      <c r="F1702" t="s">
        <v>5</v>
      </c>
      <c r="G1702" t="s">
        <v>4763</v>
      </c>
    </row>
    <row r="1703" spans="1:7">
      <c r="A1703" t="s">
        <v>9022</v>
      </c>
      <c r="B1703" t="s">
        <v>9023</v>
      </c>
      <c r="C1703">
        <v>200905196</v>
      </c>
      <c r="D1703" t="s">
        <v>9028</v>
      </c>
      <c r="F1703" t="s">
        <v>5</v>
      </c>
      <c r="G1703" t="s">
        <v>4764</v>
      </c>
    </row>
    <row r="1704" spans="1:7">
      <c r="A1704" t="s">
        <v>9022</v>
      </c>
      <c r="B1704" t="s">
        <v>9023</v>
      </c>
      <c r="C1704">
        <v>200905203</v>
      </c>
      <c r="D1704" t="s">
        <v>9028</v>
      </c>
      <c r="F1704" t="s">
        <v>5</v>
      </c>
      <c r="G1704" t="s">
        <v>4765</v>
      </c>
    </row>
    <row r="1705" spans="1:7">
      <c r="A1705" t="s">
        <v>9022</v>
      </c>
      <c r="B1705" t="s">
        <v>9023</v>
      </c>
      <c r="C1705">
        <v>200905190</v>
      </c>
      <c r="D1705" t="s">
        <v>9028</v>
      </c>
      <c r="F1705" t="s">
        <v>5</v>
      </c>
      <c r="G1705" t="s">
        <v>4766</v>
      </c>
    </row>
    <row r="1706" spans="1:7">
      <c r="A1706" t="s">
        <v>9022</v>
      </c>
      <c r="B1706" t="s">
        <v>9023</v>
      </c>
      <c r="C1706">
        <v>200905196</v>
      </c>
      <c r="D1706" t="s">
        <v>9029</v>
      </c>
      <c r="F1706" t="s">
        <v>5</v>
      </c>
      <c r="G1706" t="s">
        <v>4767</v>
      </c>
    </row>
    <row r="1707" spans="1:7">
      <c r="A1707" t="s">
        <v>9022</v>
      </c>
      <c r="B1707" t="s">
        <v>9023</v>
      </c>
      <c r="C1707">
        <v>200905203</v>
      </c>
      <c r="D1707" t="s">
        <v>9029</v>
      </c>
      <c r="F1707" t="s">
        <v>5</v>
      </c>
      <c r="G1707" t="s">
        <v>4768</v>
      </c>
    </row>
    <row r="1708" spans="1:7">
      <c r="A1708" t="s">
        <v>9022</v>
      </c>
      <c r="B1708" t="s">
        <v>9023</v>
      </c>
      <c r="C1708">
        <v>200905190</v>
      </c>
      <c r="D1708" t="s">
        <v>9029</v>
      </c>
      <c r="F1708" t="s">
        <v>5</v>
      </c>
      <c r="G1708" t="s">
        <v>4769</v>
      </c>
    </row>
    <row r="1709" spans="1:7">
      <c r="A1709" t="s">
        <v>9022</v>
      </c>
      <c r="B1709" t="s">
        <v>9023</v>
      </c>
      <c r="C1709">
        <v>200905196</v>
      </c>
      <c r="D1709" t="s">
        <v>9030</v>
      </c>
      <c r="F1709" t="s">
        <v>5</v>
      </c>
      <c r="G1709" t="s">
        <v>4773</v>
      </c>
    </row>
    <row r="1710" spans="1:7">
      <c r="A1710" t="s">
        <v>9022</v>
      </c>
      <c r="B1710" t="s">
        <v>9023</v>
      </c>
      <c r="C1710">
        <v>200905203</v>
      </c>
      <c r="D1710" t="s">
        <v>9030</v>
      </c>
      <c r="F1710" t="s">
        <v>5</v>
      </c>
      <c r="G1710" t="s">
        <v>4774</v>
      </c>
    </row>
    <row r="1711" spans="1:7">
      <c r="A1711" t="s">
        <v>9022</v>
      </c>
      <c r="B1711" t="s">
        <v>9023</v>
      </c>
      <c r="C1711">
        <v>200905190</v>
      </c>
      <c r="D1711" t="s">
        <v>9030</v>
      </c>
      <c r="F1711" t="s">
        <v>5</v>
      </c>
      <c r="G1711" t="s">
        <v>4775</v>
      </c>
    </row>
    <row r="1712" spans="1:7">
      <c r="A1712" t="s">
        <v>9022</v>
      </c>
      <c r="B1712" t="s">
        <v>9023</v>
      </c>
      <c r="C1712">
        <v>200905196</v>
      </c>
      <c r="D1712" t="s">
        <v>9031</v>
      </c>
      <c r="F1712" t="s">
        <v>5</v>
      </c>
      <c r="G1712" t="s">
        <v>4776</v>
      </c>
    </row>
    <row r="1713" spans="1:7">
      <c r="A1713" t="s">
        <v>9022</v>
      </c>
      <c r="B1713" t="s">
        <v>9023</v>
      </c>
      <c r="C1713">
        <v>200905203</v>
      </c>
      <c r="D1713" t="s">
        <v>9031</v>
      </c>
      <c r="F1713" t="s">
        <v>5</v>
      </c>
      <c r="G1713" t="s">
        <v>4777</v>
      </c>
    </row>
    <row r="1714" spans="1:7">
      <c r="A1714" t="s">
        <v>9022</v>
      </c>
      <c r="B1714" t="s">
        <v>9023</v>
      </c>
      <c r="C1714">
        <v>200905190</v>
      </c>
      <c r="D1714" t="s">
        <v>9031</v>
      </c>
      <c r="F1714" t="s">
        <v>5</v>
      </c>
      <c r="G1714" t="s">
        <v>4778</v>
      </c>
    </row>
    <row r="1715" spans="1:7">
      <c r="A1715" t="s">
        <v>9022</v>
      </c>
      <c r="B1715" t="s">
        <v>9023</v>
      </c>
      <c r="C1715">
        <v>200905196</v>
      </c>
      <c r="D1715" t="s">
        <v>9032</v>
      </c>
      <c r="F1715" t="s">
        <v>5</v>
      </c>
      <c r="G1715" t="s">
        <v>4779</v>
      </c>
    </row>
    <row r="1716" spans="1:7">
      <c r="A1716" t="s">
        <v>9022</v>
      </c>
      <c r="B1716" t="s">
        <v>9023</v>
      </c>
      <c r="C1716">
        <v>200905203</v>
      </c>
      <c r="D1716" t="s">
        <v>9032</v>
      </c>
      <c r="F1716" t="s">
        <v>5</v>
      </c>
      <c r="G1716" t="s">
        <v>4780</v>
      </c>
    </row>
    <row r="1717" spans="1:7">
      <c r="A1717" t="s">
        <v>9022</v>
      </c>
      <c r="B1717" t="s">
        <v>9023</v>
      </c>
      <c r="C1717">
        <v>200905190</v>
      </c>
      <c r="D1717" t="s">
        <v>9032</v>
      </c>
      <c r="F1717" t="s">
        <v>5</v>
      </c>
      <c r="G1717" t="s">
        <v>4781</v>
      </c>
    </row>
    <row r="1718" spans="1:7">
      <c r="A1718" t="s">
        <v>9022</v>
      </c>
      <c r="B1718" t="s">
        <v>9023</v>
      </c>
      <c r="C1718">
        <v>200905196</v>
      </c>
      <c r="D1718" t="s">
        <v>9033</v>
      </c>
      <c r="F1718" t="s">
        <v>5</v>
      </c>
      <c r="G1718" t="s">
        <v>4782</v>
      </c>
    </row>
    <row r="1719" spans="1:7">
      <c r="A1719" t="s">
        <v>9022</v>
      </c>
      <c r="B1719" t="s">
        <v>9023</v>
      </c>
      <c r="C1719">
        <v>200905203</v>
      </c>
      <c r="D1719" t="s">
        <v>9033</v>
      </c>
      <c r="F1719" t="s">
        <v>5</v>
      </c>
      <c r="G1719" t="s">
        <v>4783</v>
      </c>
    </row>
    <row r="1720" spans="1:7">
      <c r="A1720" t="s">
        <v>9022</v>
      </c>
      <c r="B1720" t="s">
        <v>9023</v>
      </c>
      <c r="C1720">
        <v>200905190</v>
      </c>
      <c r="D1720" t="s">
        <v>9033</v>
      </c>
      <c r="F1720" t="s">
        <v>5</v>
      </c>
      <c r="G1720" t="s">
        <v>4784</v>
      </c>
    </row>
    <row r="1721" spans="1:7">
      <c r="A1721" t="s">
        <v>9022</v>
      </c>
      <c r="B1721" t="s">
        <v>9023</v>
      </c>
      <c r="C1721">
        <v>200905196</v>
      </c>
      <c r="D1721" t="s">
        <v>9034</v>
      </c>
      <c r="F1721" t="s">
        <v>5</v>
      </c>
      <c r="G1721" t="s">
        <v>4785</v>
      </c>
    </row>
    <row r="1722" spans="1:7">
      <c r="A1722" t="s">
        <v>9022</v>
      </c>
      <c r="B1722" t="s">
        <v>9023</v>
      </c>
      <c r="C1722">
        <v>200905203</v>
      </c>
      <c r="D1722" t="s">
        <v>9034</v>
      </c>
      <c r="F1722" t="s">
        <v>5</v>
      </c>
      <c r="G1722" t="s">
        <v>4786</v>
      </c>
    </row>
    <row r="1723" spans="1:7">
      <c r="A1723" t="s">
        <v>9022</v>
      </c>
      <c r="B1723" t="s">
        <v>9023</v>
      </c>
      <c r="C1723">
        <v>200905190</v>
      </c>
      <c r="D1723" t="s">
        <v>9034</v>
      </c>
      <c r="F1723" t="s">
        <v>5</v>
      </c>
      <c r="G1723" t="s">
        <v>4787</v>
      </c>
    </row>
    <row r="1724" spans="1:7">
      <c r="A1724" t="s">
        <v>9022</v>
      </c>
      <c r="B1724" t="s">
        <v>9023</v>
      </c>
      <c r="C1724">
        <v>200905196</v>
      </c>
      <c r="D1724">
        <v>11</v>
      </c>
      <c r="F1724" t="s">
        <v>5</v>
      </c>
      <c r="G1724" t="s">
        <v>4788</v>
      </c>
    </row>
    <row r="1725" spans="1:7">
      <c r="A1725" t="s">
        <v>9022</v>
      </c>
      <c r="B1725" t="s">
        <v>9023</v>
      </c>
      <c r="C1725">
        <v>200905203</v>
      </c>
      <c r="D1725">
        <v>11</v>
      </c>
      <c r="F1725" t="s">
        <v>5</v>
      </c>
      <c r="G1725" t="s">
        <v>4789</v>
      </c>
    </row>
    <row r="1726" spans="1:7">
      <c r="A1726" t="s">
        <v>9022</v>
      </c>
      <c r="B1726" t="s">
        <v>9023</v>
      </c>
      <c r="C1726">
        <v>200905190</v>
      </c>
      <c r="D1726">
        <v>11</v>
      </c>
      <c r="F1726" t="s">
        <v>5</v>
      </c>
      <c r="G1726" t="s">
        <v>4790</v>
      </c>
    </row>
    <row r="1727" spans="1:7">
      <c r="A1727" t="s">
        <v>9022</v>
      </c>
      <c r="B1727" t="s">
        <v>9023</v>
      </c>
      <c r="C1727">
        <v>200905196</v>
      </c>
      <c r="D1727">
        <v>12</v>
      </c>
      <c r="F1727" t="s">
        <v>5</v>
      </c>
      <c r="G1727" t="s">
        <v>4791</v>
      </c>
    </row>
    <row r="1728" spans="1:7">
      <c r="A1728" t="s">
        <v>9022</v>
      </c>
      <c r="B1728" t="s">
        <v>9023</v>
      </c>
      <c r="C1728">
        <v>200905203</v>
      </c>
      <c r="D1728">
        <v>12</v>
      </c>
      <c r="F1728" t="s">
        <v>5</v>
      </c>
      <c r="G1728" t="s">
        <v>4792</v>
      </c>
    </row>
    <row r="1729" spans="1:7">
      <c r="A1729" t="s">
        <v>9022</v>
      </c>
      <c r="B1729" t="s">
        <v>9023</v>
      </c>
      <c r="C1729">
        <v>200905190</v>
      </c>
      <c r="D1729">
        <v>12</v>
      </c>
      <c r="F1729" t="s">
        <v>5</v>
      </c>
      <c r="G1729" t="s">
        <v>4793</v>
      </c>
    </row>
    <row r="1730" spans="1:7">
      <c r="A1730" t="s">
        <v>9022</v>
      </c>
      <c r="B1730" t="s">
        <v>9023</v>
      </c>
      <c r="C1730">
        <v>200905196</v>
      </c>
      <c r="D1730">
        <v>13</v>
      </c>
      <c r="F1730" t="s">
        <v>5</v>
      </c>
      <c r="G1730" t="s">
        <v>4794</v>
      </c>
    </row>
    <row r="1731" spans="1:7">
      <c r="A1731" t="s">
        <v>9022</v>
      </c>
      <c r="B1731" t="s">
        <v>9023</v>
      </c>
      <c r="C1731">
        <v>200905203</v>
      </c>
      <c r="D1731">
        <v>13</v>
      </c>
      <c r="F1731" t="s">
        <v>5</v>
      </c>
      <c r="G1731" t="s">
        <v>4795</v>
      </c>
    </row>
    <row r="1732" spans="1:7">
      <c r="A1732" t="s">
        <v>9022</v>
      </c>
      <c r="B1732" t="s">
        <v>9023</v>
      </c>
      <c r="C1732">
        <v>200905190</v>
      </c>
      <c r="D1732">
        <v>13</v>
      </c>
      <c r="F1732" t="s">
        <v>5</v>
      </c>
      <c r="G1732" t="s">
        <v>4796</v>
      </c>
    </row>
    <row r="1733" spans="1:7">
      <c r="A1733" t="s">
        <v>9022</v>
      </c>
      <c r="B1733" t="s">
        <v>9023</v>
      </c>
      <c r="C1733">
        <v>200905116</v>
      </c>
      <c r="D1733" t="s">
        <v>9025</v>
      </c>
      <c r="F1733" t="s">
        <v>5</v>
      </c>
      <c r="G1733" t="s">
        <v>4804</v>
      </c>
    </row>
    <row r="1734" spans="1:7">
      <c r="A1734" t="s">
        <v>9022</v>
      </c>
      <c r="B1734" t="s">
        <v>9023</v>
      </c>
      <c r="C1734">
        <v>200905116</v>
      </c>
      <c r="D1734" t="s">
        <v>9026</v>
      </c>
      <c r="F1734" t="s">
        <v>5</v>
      </c>
      <c r="G1734" t="s">
        <v>4805</v>
      </c>
    </row>
    <row r="1735" spans="1:7">
      <c r="A1735" t="s">
        <v>9022</v>
      </c>
      <c r="B1735" t="s">
        <v>9023</v>
      </c>
      <c r="C1735">
        <v>200905116</v>
      </c>
      <c r="D1735" t="s">
        <v>9027</v>
      </c>
      <c r="F1735" t="s">
        <v>5</v>
      </c>
      <c r="G1735" t="s">
        <v>4806</v>
      </c>
    </row>
    <row r="1736" spans="1:7">
      <c r="A1736" t="s">
        <v>9022</v>
      </c>
      <c r="B1736" t="s">
        <v>9023</v>
      </c>
      <c r="C1736">
        <v>200905161</v>
      </c>
      <c r="D1736" t="s">
        <v>9028</v>
      </c>
      <c r="F1736" t="s">
        <v>5</v>
      </c>
      <c r="G1736" t="s">
        <v>4807</v>
      </c>
    </row>
    <row r="1737" spans="1:7">
      <c r="A1737" t="s">
        <v>9022</v>
      </c>
      <c r="B1737" t="s">
        <v>9023</v>
      </c>
      <c r="C1737">
        <v>200905162</v>
      </c>
      <c r="D1737" t="s">
        <v>9028</v>
      </c>
      <c r="F1737" t="s">
        <v>5</v>
      </c>
      <c r="G1737" t="s">
        <v>4808</v>
      </c>
    </row>
    <row r="1738" spans="1:7">
      <c r="A1738" t="s">
        <v>9022</v>
      </c>
      <c r="B1738" t="s">
        <v>9023</v>
      </c>
      <c r="C1738">
        <v>200905161</v>
      </c>
      <c r="D1738" t="s">
        <v>9029</v>
      </c>
      <c r="F1738" t="s">
        <v>5</v>
      </c>
      <c r="G1738" t="s">
        <v>4809</v>
      </c>
    </row>
    <row r="1739" spans="1:7">
      <c r="A1739" t="s">
        <v>9022</v>
      </c>
      <c r="B1739" t="s">
        <v>9023</v>
      </c>
      <c r="C1739">
        <v>200905162</v>
      </c>
      <c r="D1739" t="s">
        <v>9029</v>
      </c>
      <c r="F1739" t="s">
        <v>5</v>
      </c>
      <c r="G1739" t="s">
        <v>4810</v>
      </c>
    </row>
    <row r="1740" spans="1:7">
      <c r="A1740" t="s">
        <v>9022</v>
      </c>
      <c r="B1740" t="s">
        <v>9023</v>
      </c>
      <c r="C1740">
        <v>200905161</v>
      </c>
      <c r="D1740" t="s">
        <v>9030</v>
      </c>
      <c r="F1740" t="s">
        <v>5</v>
      </c>
      <c r="G1740" t="s">
        <v>4813</v>
      </c>
    </row>
    <row r="1741" spans="1:7">
      <c r="A1741" t="s">
        <v>9022</v>
      </c>
      <c r="B1741" t="s">
        <v>9023</v>
      </c>
      <c r="C1741">
        <v>200905162</v>
      </c>
      <c r="D1741" t="s">
        <v>9030</v>
      </c>
      <c r="F1741" t="s">
        <v>5</v>
      </c>
      <c r="G1741" t="s">
        <v>4814</v>
      </c>
    </row>
    <row r="1742" spans="1:7">
      <c r="A1742" t="s">
        <v>9022</v>
      </c>
      <c r="B1742" t="s">
        <v>9023</v>
      </c>
      <c r="C1742">
        <v>200905161</v>
      </c>
      <c r="D1742" t="s">
        <v>9031</v>
      </c>
      <c r="F1742" t="s">
        <v>5</v>
      </c>
      <c r="G1742" t="s">
        <v>4815</v>
      </c>
    </row>
    <row r="1743" spans="1:7">
      <c r="A1743" t="s">
        <v>9022</v>
      </c>
      <c r="B1743" t="s">
        <v>9023</v>
      </c>
      <c r="C1743">
        <v>200905162</v>
      </c>
      <c r="D1743" t="s">
        <v>9031</v>
      </c>
      <c r="F1743" t="s">
        <v>5</v>
      </c>
      <c r="G1743" t="s">
        <v>4816</v>
      </c>
    </row>
    <row r="1744" spans="1:7">
      <c r="A1744" t="s">
        <v>9022</v>
      </c>
      <c r="B1744" t="s">
        <v>9023</v>
      </c>
      <c r="C1744">
        <v>200905161</v>
      </c>
      <c r="D1744" t="s">
        <v>9032</v>
      </c>
      <c r="F1744" t="s">
        <v>5</v>
      </c>
      <c r="G1744" t="s">
        <v>4817</v>
      </c>
    </row>
    <row r="1745" spans="1:7">
      <c r="A1745" t="s">
        <v>9022</v>
      </c>
      <c r="B1745" t="s">
        <v>9023</v>
      </c>
      <c r="C1745">
        <v>200905162</v>
      </c>
      <c r="D1745" t="s">
        <v>9032</v>
      </c>
      <c r="F1745" t="s">
        <v>5</v>
      </c>
      <c r="G1745" t="s">
        <v>4818</v>
      </c>
    </row>
    <row r="1746" spans="1:7">
      <c r="A1746" t="s">
        <v>9022</v>
      </c>
      <c r="B1746" t="s">
        <v>9023</v>
      </c>
      <c r="C1746">
        <v>200905161</v>
      </c>
      <c r="D1746" t="s">
        <v>9033</v>
      </c>
      <c r="F1746" t="s">
        <v>5</v>
      </c>
      <c r="G1746" t="s">
        <v>4819</v>
      </c>
    </row>
    <row r="1747" spans="1:7">
      <c r="A1747" t="s">
        <v>9022</v>
      </c>
      <c r="B1747" t="s">
        <v>9023</v>
      </c>
      <c r="C1747">
        <v>200905162</v>
      </c>
      <c r="D1747" t="s">
        <v>9033</v>
      </c>
      <c r="F1747" t="s">
        <v>5</v>
      </c>
      <c r="G1747" t="s">
        <v>4820</v>
      </c>
    </row>
    <row r="1748" spans="1:7">
      <c r="A1748" t="s">
        <v>9022</v>
      </c>
      <c r="B1748" t="s">
        <v>9023</v>
      </c>
      <c r="C1748">
        <v>200905161</v>
      </c>
      <c r="D1748" t="s">
        <v>9034</v>
      </c>
      <c r="F1748" t="s">
        <v>5</v>
      </c>
      <c r="G1748" t="s">
        <v>4821</v>
      </c>
    </row>
    <row r="1749" spans="1:7">
      <c r="A1749" t="s">
        <v>9022</v>
      </c>
      <c r="B1749" t="s">
        <v>9023</v>
      </c>
      <c r="C1749">
        <v>200905162</v>
      </c>
      <c r="D1749" t="s">
        <v>9034</v>
      </c>
      <c r="F1749" t="s">
        <v>5</v>
      </c>
      <c r="G1749" t="s">
        <v>4822</v>
      </c>
    </row>
    <row r="1750" spans="1:7">
      <c r="A1750" t="s">
        <v>9022</v>
      </c>
      <c r="B1750" t="s">
        <v>9023</v>
      </c>
      <c r="C1750">
        <v>200905161</v>
      </c>
      <c r="D1750">
        <v>11</v>
      </c>
      <c r="F1750" t="s">
        <v>5</v>
      </c>
      <c r="G1750" t="s">
        <v>4823</v>
      </c>
    </row>
    <row r="1751" spans="1:7">
      <c r="A1751" t="s">
        <v>9022</v>
      </c>
      <c r="B1751" t="s">
        <v>9023</v>
      </c>
      <c r="C1751">
        <v>200905162</v>
      </c>
      <c r="D1751">
        <v>11</v>
      </c>
      <c r="F1751" t="s">
        <v>5</v>
      </c>
      <c r="G1751" t="s">
        <v>4824</v>
      </c>
    </row>
    <row r="1752" spans="1:7">
      <c r="A1752" t="s">
        <v>9022</v>
      </c>
      <c r="B1752" t="s">
        <v>9023</v>
      </c>
      <c r="C1752">
        <v>200905161</v>
      </c>
      <c r="D1752">
        <v>12</v>
      </c>
      <c r="F1752" t="s">
        <v>5</v>
      </c>
      <c r="G1752" t="s">
        <v>4825</v>
      </c>
    </row>
    <row r="1753" spans="1:7">
      <c r="A1753" t="s">
        <v>9022</v>
      </c>
      <c r="B1753" t="s">
        <v>9023</v>
      </c>
      <c r="C1753">
        <v>200905162</v>
      </c>
      <c r="D1753">
        <v>12</v>
      </c>
      <c r="F1753" t="s">
        <v>5</v>
      </c>
      <c r="G1753" t="s">
        <v>4826</v>
      </c>
    </row>
    <row r="1754" spans="1:7">
      <c r="A1754" t="s">
        <v>9022</v>
      </c>
      <c r="B1754" t="s">
        <v>9023</v>
      </c>
      <c r="C1754">
        <v>200905161</v>
      </c>
      <c r="D1754">
        <v>13</v>
      </c>
      <c r="F1754" t="s">
        <v>5</v>
      </c>
      <c r="G1754" t="s">
        <v>4827</v>
      </c>
    </row>
    <row r="1755" spans="1:7">
      <c r="A1755" t="s">
        <v>9022</v>
      </c>
      <c r="B1755" t="s">
        <v>9023</v>
      </c>
      <c r="C1755">
        <v>200905162</v>
      </c>
      <c r="D1755">
        <v>13</v>
      </c>
      <c r="F1755" t="s">
        <v>5</v>
      </c>
      <c r="G1755" t="s">
        <v>4828</v>
      </c>
    </row>
    <row r="1756" spans="1:7">
      <c r="A1756" t="s">
        <v>9022</v>
      </c>
      <c r="B1756" t="s">
        <v>9023</v>
      </c>
      <c r="C1756">
        <v>200905144</v>
      </c>
      <c r="D1756" t="s">
        <v>9025</v>
      </c>
      <c r="F1756" t="s">
        <v>5</v>
      </c>
      <c r="G1756" t="s">
        <v>4834</v>
      </c>
    </row>
    <row r="1757" spans="1:7">
      <c r="A1757" t="s">
        <v>9022</v>
      </c>
      <c r="B1757" t="s">
        <v>9023</v>
      </c>
      <c r="C1757">
        <v>200905144</v>
      </c>
      <c r="D1757" t="s">
        <v>9026</v>
      </c>
      <c r="F1757" t="s">
        <v>5</v>
      </c>
      <c r="G1757" t="s">
        <v>4835</v>
      </c>
    </row>
    <row r="1758" spans="1:7">
      <c r="A1758" t="s">
        <v>9022</v>
      </c>
      <c r="B1758" t="s">
        <v>9023</v>
      </c>
      <c r="C1758">
        <v>200905144</v>
      </c>
      <c r="D1758" t="s">
        <v>9027</v>
      </c>
      <c r="F1758" t="s">
        <v>5</v>
      </c>
      <c r="G1758" t="s">
        <v>4836</v>
      </c>
    </row>
    <row r="1759" spans="1:7">
      <c r="A1759" t="s">
        <v>9022</v>
      </c>
      <c r="B1759" t="s">
        <v>9023</v>
      </c>
      <c r="C1759">
        <v>200905134</v>
      </c>
      <c r="D1759" t="s">
        <v>9025</v>
      </c>
      <c r="F1759" t="s">
        <v>5</v>
      </c>
      <c r="G1759" t="s">
        <v>4838</v>
      </c>
    </row>
    <row r="1760" spans="1:7">
      <c r="A1760" t="s">
        <v>9022</v>
      </c>
      <c r="B1760" t="s">
        <v>9023</v>
      </c>
      <c r="C1760">
        <v>200905134</v>
      </c>
      <c r="D1760" t="s">
        <v>9026</v>
      </c>
      <c r="F1760" t="s">
        <v>5</v>
      </c>
      <c r="G1760" t="s">
        <v>4839</v>
      </c>
    </row>
    <row r="1761" spans="1:7">
      <c r="A1761" t="s">
        <v>9022</v>
      </c>
      <c r="B1761" t="s">
        <v>9023</v>
      </c>
      <c r="C1761">
        <v>200905134</v>
      </c>
      <c r="D1761" t="s">
        <v>9027</v>
      </c>
      <c r="F1761" t="s">
        <v>5</v>
      </c>
      <c r="G1761" t="s">
        <v>4840</v>
      </c>
    </row>
    <row r="1762" spans="1:7">
      <c r="A1762" t="s">
        <v>9022</v>
      </c>
      <c r="B1762" t="s">
        <v>9023</v>
      </c>
      <c r="C1762">
        <v>200905193</v>
      </c>
      <c r="D1762" t="s">
        <v>9028</v>
      </c>
      <c r="F1762" t="s">
        <v>5</v>
      </c>
      <c r="G1762" t="s">
        <v>4841</v>
      </c>
    </row>
    <row r="1763" spans="1:7">
      <c r="A1763" t="s">
        <v>9022</v>
      </c>
      <c r="B1763" t="s">
        <v>9023</v>
      </c>
      <c r="C1763">
        <v>200905176</v>
      </c>
      <c r="D1763" t="s">
        <v>9028</v>
      </c>
      <c r="F1763" t="s">
        <v>5</v>
      </c>
      <c r="G1763" t="s">
        <v>4842</v>
      </c>
    </row>
    <row r="1764" spans="1:7">
      <c r="A1764" t="s">
        <v>9022</v>
      </c>
      <c r="B1764" t="s">
        <v>9023</v>
      </c>
      <c r="C1764">
        <v>200905160</v>
      </c>
      <c r="D1764" t="s">
        <v>9028</v>
      </c>
      <c r="F1764" t="s">
        <v>5</v>
      </c>
      <c r="G1764" t="s">
        <v>4843</v>
      </c>
    </row>
    <row r="1765" spans="1:7">
      <c r="A1765" t="s">
        <v>9022</v>
      </c>
      <c r="B1765" t="s">
        <v>9023</v>
      </c>
      <c r="C1765">
        <v>200905193</v>
      </c>
      <c r="D1765" t="s">
        <v>9029</v>
      </c>
      <c r="F1765" t="s">
        <v>5</v>
      </c>
      <c r="G1765" t="s">
        <v>4844</v>
      </c>
    </row>
    <row r="1766" spans="1:7">
      <c r="A1766" t="s">
        <v>9022</v>
      </c>
      <c r="B1766" t="s">
        <v>9023</v>
      </c>
      <c r="C1766">
        <v>200905176</v>
      </c>
      <c r="D1766" t="s">
        <v>9029</v>
      </c>
      <c r="F1766" t="s">
        <v>5</v>
      </c>
      <c r="G1766" t="s">
        <v>4845</v>
      </c>
    </row>
    <row r="1767" spans="1:7">
      <c r="A1767" t="s">
        <v>9022</v>
      </c>
      <c r="B1767" t="s">
        <v>9023</v>
      </c>
      <c r="C1767">
        <v>200905160</v>
      </c>
      <c r="D1767" t="s">
        <v>9029</v>
      </c>
      <c r="F1767" t="s">
        <v>5</v>
      </c>
      <c r="G1767" t="s">
        <v>4846</v>
      </c>
    </row>
    <row r="1768" spans="1:7">
      <c r="A1768" t="s">
        <v>9022</v>
      </c>
      <c r="B1768" t="s">
        <v>9023</v>
      </c>
      <c r="C1768">
        <v>200905193</v>
      </c>
      <c r="D1768" t="s">
        <v>9030</v>
      </c>
      <c r="F1768" t="s">
        <v>5</v>
      </c>
      <c r="G1768" t="s">
        <v>4850</v>
      </c>
    </row>
    <row r="1769" spans="1:7">
      <c r="A1769" t="s">
        <v>9022</v>
      </c>
      <c r="B1769" t="s">
        <v>9023</v>
      </c>
      <c r="C1769">
        <v>200905176</v>
      </c>
      <c r="D1769" t="s">
        <v>9030</v>
      </c>
      <c r="F1769" t="s">
        <v>5</v>
      </c>
      <c r="G1769" t="s">
        <v>4851</v>
      </c>
    </row>
    <row r="1770" spans="1:7">
      <c r="A1770" t="s">
        <v>9022</v>
      </c>
      <c r="B1770" t="s">
        <v>9023</v>
      </c>
      <c r="C1770">
        <v>200905160</v>
      </c>
      <c r="D1770" t="s">
        <v>9030</v>
      </c>
      <c r="F1770" t="s">
        <v>5</v>
      </c>
      <c r="G1770" t="s">
        <v>4852</v>
      </c>
    </row>
    <row r="1771" spans="1:7">
      <c r="A1771" t="s">
        <v>9022</v>
      </c>
      <c r="B1771" t="s">
        <v>9023</v>
      </c>
      <c r="C1771">
        <v>200905193</v>
      </c>
      <c r="D1771" t="s">
        <v>9031</v>
      </c>
      <c r="F1771" t="s">
        <v>5</v>
      </c>
      <c r="G1771" t="s">
        <v>4853</v>
      </c>
    </row>
    <row r="1772" spans="1:7">
      <c r="A1772" t="s">
        <v>9022</v>
      </c>
      <c r="B1772" t="s">
        <v>9023</v>
      </c>
      <c r="C1772">
        <v>200905176</v>
      </c>
      <c r="D1772" t="s">
        <v>9031</v>
      </c>
      <c r="F1772" t="s">
        <v>5</v>
      </c>
      <c r="G1772" t="s">
        <v>4854</v>
      </c>
    </row>
    <row r="1773" spans="1:7">
      <c r="A1773" t="s">
        <v>9022</v>
      </c>
      <c r="B1773" t="s">
        <v>9023</v>
      </c>
      <c r="C1773">
        <v>200905160</v>
      </c>
      <c r="D1773" t="s">
        <v>9031</v>
      </c>
      <c r="F1773" t="s">
        <v>5</v>
      </c>
      <c r="G1773" t="s">
        <v>4855</v>
      </c>
    </row>
    <row r="1774" spans="1:7">
      <c r="A1774" t="s">
        <v>9022</v>
      </c>
      <c r="B1774" t="s">
        <v>9023</v>
      </c>
      <c r="C1774">
        <v>200905193</v>
      </c>
      <c r="D1774" t="s">
        <v>9032</v>
      </c>
      <c r="F1774" t="s">
        <v>5</v>
      </c>
      <c r="G1774" t="s">
        <v>4856</v>
      </c>
    </row>
    <row r="1775" spans="1:7">
      <c r="A1775" t="s">
        <v>9022</v>
      </c>
      <c r="B1775" t="s">
        <v>9023</v>
      </c>
      <c r="C1775">
        <v>200905176</v>
      </c>
      <c r="D1775" t="s">
        <v>9032</v>
      </c>
      <c r="F1775" t="s">
        <v>5</v>
      </c>
      <c r="G1775" t="s">
        <v>4857</v>
      </c>
    </row>
    <row r="1776" spans="1:7">
      <c r="A1776" t="s">
        <v>9022</v>
      </c>
      <c r="B1776" t="s">
        <v>9023</v>
      </c>
      <c r="C1776">
        <v>200905160</v>
      </c>
      <c r="D1776" t="s">
        <v>9032</v>
      </c>
      <c r="F1776" t="s">
        <v>5</v>
      </c>
      <c r="G1776" t="s">
        <v>4858</v>
      </c>
    </row>
    <row r="1777" spans="1:7">
      <c r="A1777" t="s">
        <v>9022</v>
      </c>
      <c r="B1777" t="s">
        <v>9023</v>
      </c>
      <c r="C1777">
        <v>200905193</v>
      </c>
      <c r="D1777" t="s">
        <v>9033</v>
      </c>
      <c r="F1777" t="s">
        <v>5</v>
      </c>
      <c r="G1777" t="s">
        <v>4859</v>
      </c>
    </row>
    <row r="1778" spans="1:7">
      <c r="A1778" t="s">
        <v>9022</v>
      </c>
      <c r="B1778" t="s">
        <v>9023</v>
      </c>
      <c r="C1778">
        <v>200905176</v>
      </c>
      <c r="D1778" t="s">
        <v>9033</v>
      </c>
      <c r="F1778" t="s">
        <v>5</v>
      </c>
      <c r="G1778" t="s">
        <v>4860</v>
      </c>
    </row>
    <row r="1779" spans="1:7">
      <c r="A1779" t="s">
        <v>9022</v>
      </c>
      <c r="B1779" t="s">
        <v>9023</v>
      </c>
      <c r="C1779">
        <v>200905160</v>
      </c>
      <c r="D1779" t="s">
        <v>9033</v>
      </c>
      <c r="F1779" t="s">
        <v>5</v>
      </c>
      <c r="G1779" t="s">
        <v>4861</v>
      </c>
    </row>
    <row r="1780" spans="1:7">
      <c r="A1780" t="s">
        <v>9022</v>
      </c>
      <c r="B1780" t="s">
        <v>9023</v>
      </c>
      <c r="C1780">
        <v>200905193</v>
      </c>
      <c r="D1780" t="s">
        <v>9034</v>
      </c>
      <c r="F1780" t="s">
        <v>5</v>
      </c>
      <c r="G1780" t="s">
        <v>4862</v>
      </c>
    </row>
    <row r="1781" spans="1:7">
      <c r="A1781" t="s">
        <v>9022</v>
      </c>
      <c r="B1781" t="s">
        <v>9023</v>
      </c>
      <c r="C1781">
        <v>200905176</v>
      </c>
      <c r="D1781" t="s">
        <v>9034</v>
      </c>
      <c r="F1781" t="s">
        <v>5</v>
      </c>
      <c r="G1781" t="s">
        <v>4863</v>
      </c>
    </row>
    <row r="1782" spans="1:7">
      <c r="A1782" t="s">
        <v>9022</v>
      </c>
      <c r="B1782" t="s">
        <v>9023</v>
      </c>
      <c r="C1782">
        <v>200905160</v>
      </c>
      <c r="D1782" t="s">
        <v>9034</v>
      </c>
      <c r="F1782" t="s">
        <v>5</v>
      </c>
      <c r="G1782" t="s">
        <v>4864</v>
      </c>
    </row>
    <row r="1783" spans="1:7">
      <c r="A1783" t="s">
        <v>9022</v>
      </c>
      <c r="B1783" t="s">
        <v>9023</v>
      </c>
      <c r="C1783">
        <v>200905193</v>
      </c>
      <c r="D1783">
        <v>11</v>
      </c>
      <c r="F1783" t="s">
        <v>5</v>
      </c>
      <c r="G1783" t="s">
        <v>4865</v>
      </c>
    </row>
    <row r="1784" spans="1:7">
      <c r="A1784" t="s">
        <v>9022</v>
      </c>
      <c r="B1784" t="s">
        <v>9023</v>
      </c>
      <c r="C1784">
        <v>200905176</v>
      </c>
      <c r="D1784">
        <v>11</v>
      </c>
      <c r="F1784" t="s">
        <v>5</v>
      </c>
      <c r="G1784" t="s">
        <v>4866</v>
      </c>
    </row>
    <row r="1785" spans="1:7">
      <c r="A1785" t="s">
        <v>9022</v>
      </c>
      <c r="B1785" t="s">
        <v>9023</v>
      </c>
      <c r="C1785">
        <v>200905160</v>
      </c>
      <c r="D1785">
        <v>11</v>
      </c>
      <c r="F1785" t="s">
        <v>5</v>
      </c>
      <c r="G1785" t="s">
        <v>4867</v>
      </c>
    </row>
    <row r="1786" spans="1:7">
      <c r="A1786" t="s">
        <v>9022</v>
      </c>
      <c r="B1786" t="s">
        <v>9023</v>
      </c>
      <c r="C1786">
        <v>200905193</v>
      </c>
      <c r="D1786">
        <v>12</v>
      </c>
      <c r="F1786" t="s">
        <v>5</v>
      </c>
      <c r="G1786" t="s">
        <v>4868</v>
      </c>
    </row>
    <row r="1787" spans="1:7">
      <c r="A1787" t="s">
        <v>9022</v>
      </c>
      <c r="B1787" t="s">
        <v>9023</v>
      </c>
      <c r="C1787">
        <v>200905176</v>
      </c>
      <c r="D1787">
        <v>12</v>
      </c>
      <c r="F1787" t="s">
        <v>5</v>
      </c>
      <c r="G1787" t="s">
        <v>4869</v>
      </c>
    </row>
    <row r="1788" spans="1:7">
      <c r="A1788" t="s">
        <v>9022</v>
      </c>
      <c r="B1788" t="s">
        <v>9023</v>
      </c>
      <c r="C1788">
        <v>200905160</v>
      </c>
      <c r="D1788">
        <v>12</v>
      </c>
      <c r="F1788" t="s">
        <v>5</v>
      </c>
      <c r="G1788" t="s">
        <v>4870</v>
      </c>
    </row>
    <row r="1789" spans="1:7">
      <c r="A1789" t="s">
        <v>9022</v>
      </c>
      <c r="B1789" t="s">
        <v>9023</v>
      </c>
      <c r="C1789">
        <v>200905193</v>
      </c>
      <c r="D1789">
        <v>13</v>
      </c>
      <c r="F1789" t="s">
        <v>5</v>
      </c>
      <c r="G1789" t="s">
        <v>4871</v>
      </c>
    </row>
    <row r="1790" spans="1:7">
      <c r="A1790" t="s">
        <v>9022</v>
      </c>
      <c r="B1790" t="s">
        <v>9023</v>
      </c>
      <c r="C1790">
        <v>200905176</v>
      </c>
      <c r="D1790">
        <v>13</v>
      </c>
      <c r="F1790" t="s">
        <v>5</v>
      </c>
      <c r="G1790" t="s">
        <v>4872</v>
      </c>
    </row>
    <row r="1791" spans="1:7">
      <c r="A1791" t="s">
        <v>9022</v>
      </c>
      <c r="B1791" t="s">
        <v>9023</v>
      </c>
      <c r="C1791">
        <v>200905160</v>
      </c>
      <c r="D1791">
        <v>13</v>
      </c>
      <c r="F1791" t="s">
        <v>5</v>
      </c>
      <c r="G1791" t="s">
        <v>4873</v>
      </c>
    </row>
    <row r="1792" spans="1:7">
      <c r="A1792" t="s">
        <v>9022</v>
      </c>
      <c r="B1792" t="s">
        <v>9023</v>
      </c>
      <c r="C1792">
        <v>200905145</v>
      </c>
      <c r="D1792" t="s">
        <v>9024</v>
      </c>
      <c r="F1792" t="s">
        <v>5</v>
      </c>
      <c r="G1792" t="s">
        <v>4880</v>
      </c>
    </row>
    <row r="1793" spans="1:7">
      <c r="A1793" t="s">
        <v>9022</v>
      </c>
      <c r="B1793" t="s">
        <v>9023</v>
      </c>
      <c r="C1793">
        <v>200905145</v>
      </c>
      <c r="D1793" t="s">
        <v>9025</v>
      </c>
      <c r="F1793" t="s">
        <v>5</v>
      </c>
      <c r="G1793" t="s">
        <v>4881</v>
      </c>
    </row>
    <row r="1794" spans="1:7">
      <c r="A1794" t="s">
        <v>9022</v>
      </c>
      <c r="B1794" t="s">
        <v>9023</v>
      </c>
      <c r="C1794">
        <v>200905145</v>
      </c>
      <c r="D1794" t="s">
        <v>9026</v>
      </c>
      <c r="F1794" t="s">
        <v>5</v>
      </c>
      <c r="G1794" t="s">
        <v>4882</v>
      </c>
    </row>
    <row r="1795" spans="1:7">
      <c r="A1795" t="s">
        <v>9022</v>
      </c>
      <c r="B1795" t="s">
        <v>9023</v>
      </c>
      <c r="C1795">
        <v>200905145</v>
      </c>
      <c r="D1795" t="s">
        <v>9027</v>
      </c>
      <c r="F1795" t="s">
        <v>5</v>
      </c>
      <c r="G1795" t="s">
        <v>4883</v>
      </c>
    </row>
    <row r="1796" spans="1:7">
      <c r="A1796" t="s">
        <v>9022</v>
      </c>
      <c r="B1796" t="s">
        <v>9023</v>
      </c>
      <c r="C1796">
        <v>200905137</v>
      </c>
      <c r="D1796" t="s">
        <v>9025</v>
      </c>
      <c r="F1796" t="s">
        <v>5</v>
      </c>
      <c r="G1796" t="s">
        <v>4885</v>
      </c>
    </row>
    <row r="1797" spans="1:7">
      <c r="A1797" t="s">
        <v>9022</v>
      </c>
      <c r="B1797" t="s">
        <v>9023</v>
      </c>
      <c r="C1797">
        <v>200905137</v>
      </c>
      <c r="D1797" t="s">
        <v>9026</v>
      </c>
      <c r="F1797" t="s">
        <v>5</v>
      </c>
      <c r="G1797" t="s">
        <v>4886</v>
      </c>
    </row>
    <row r="1798" spans="1:7">
      <c r="A1798" t="s">
        <v>9022</v>
      </c>
      <c r="B1798" t="s">
        <v>9023</v>
      </c>
      <c r="C1798">
        <v>200905137</v>
      </c>
      <c r="D1798" t="s">
        <v>9027</v>
      </c>
      <c r="F1798" t="s">
        <v>5</v>
      </c>
      <c r="G1798" t="s">
        <v>4887</v>
      </c>
    </row>
    <row r="1799" spans="1:7">
      <c r="A1799" t="s">
        <v>9022</v>
      </c>
      <c r="B1799" t="s">
        <v>9023</v>
      </c>
      <c r="C1799">
        <v>200905191</v>
      </c>
      <c r="D1799" t="s">
        <v>9028</v>
      </c>
      <c r="F1799" t="s">
        <v>5</v>
      </c>
      <c r="G1799" t="s">
        <v>4888</v>
      </c>
    </row>
    <row r="1800" spans="1:7">
      <c r="A1800" t="s">
        <v>9022</v>
      </c>
      <c r="B1800" t="s">
        <v>9023</v>
      </c>
      <c r="C1800">
        <v>200905180</v>
      </c>
      <c r="D1800" t="s">
        <v>9028</v>
      </c>
      <c r="F1800" t="s">
        <v>5</v>
      </c>
      <c r="G1800" t="s">
        <v>4889</v>
      </c>
    </row>
    <row r="1801" spans="1:7">
      <c r="A1801" t="s">
        <v>9022</v>
      </c>
      <c r="B1801" t="s">
        <v>9023</v>
      </c>
      <c r="C1801">
        <v>200905199</v>
      </c>
      <c r="D1801" t="s">
        <v>9028</v>
      </c>
      <c r="F1801" t="s">
        <v>5</v>
      </c>
      <c r="G1801" t="s">
        <v>4890</v>
      </c>
    </row>
    <row r="1802" spans="1:7">
      <c r="A1802" t="s">
        <v>9022</v>
      </c>
      <c r="B1802" t="s">
        <v>9023</v>
      </c>
      <c r="C1802">
        <v>200905191</v>
      </c>
      <c r="D1802" t="s">
        <v>9029</v>
      </c>
      <c r="F1802" t="s">
        <v>5</v>
      </c>
      <c r="G1802" t="s">
        <v>4891</v>
      </c>
    </row>
    <row r="1803" spans="1:7">
      <c r="A1803" t="s">
        <v>9022</v>
      </c>
      <c r="B1803" t="s">
        <v>9023</v>
      </c>
      <c r="C1803">
        <v>200905180</v>
      </c>
      <c r="D1803" t="s">
        <v>9029</v>
      </c>
      <c r="F1803" t="s">
        <v>5</v>
      </c>
      <c r="G1803" t="s">
        <v>4892</v>
      </c>
    </row>
    <row r="1804" spans="1:7">
      <c r="A1804" t="s">
        <v>9022</v>
      </c>
      <c r="B1804" t="s">
        <v>9023</v>
      </c>
      <c r="C1804">
        <v>200905199</v>
      </c>
      <c r="D1804" t="s">
        <v>9029</v>
      </c>
      <c r="F1804" t="s">
        <v>5</v>
      </c>
      <c r="G1804" t="s">
        <v>4893</v>
      </c>
    </row>
    <row r="1805" spans="1:7">
      <c r="A1805" t="s">
        <v>9022</v>
      </c>
      <c r="B1805" t="s">
        <v>9023</v>
      </c>
      <c r="C1805">
        <v>200905191</v>
      </c>
      <c r="D1805" t="s">
        <v>9030</v>
      </c>
      <c r="F1805" t="s">
        <v>5</v>
      </c>
      <c r="G1805" t="s">
        <v>4897</v>
      </c>
    </row>
    <row r="1806" spans="1:7">
      <c r="A1806" t="s">
        <v>9022</v>
      </c>
      <c r="B1806" t="s">
        <v>9023</v>
      </c>
      <c r="C1806">
        <v>200905180</v>
      </c>
      <c r="D1806" t="s">
        <v>9030</v>
      </c>
      <c r="F1806" t="s">
        <v>5</v>
      </c>
      <c r="G1806" t="s">
        <v>4898</v>
      </c>
    </row>
    <row r="1807" spans="1:7">
      <c r="A1807" t="s">
        <v>9022</v>
      </c>
      <c r="B1807" t="s">
        <v>9023</v>
      </c>
      <c r="C1807">
        <v>200905199</v>
      </c>
      <c r="D1807" t="s">
        <v>9030</v>
      </c>
      <c r="F1807" t="s">
        <v>5</v>
      </c>
      <c r="G1807" t="s">
        <v>4899</v>
      </c>
    </row>
    <row r="1808" spans="1:7">
      <c r="A1808" t="s">
        <v>9022</v>
      </c>
      <c r="B1808" t="s">
        <v>9023</v>
      </c>
      <c r="C1808">
        <v>200905191</v>
      </c>
      <c r="D1808" t="s">
        <v>9031</v>
      </c>
      <c r="F1808" t="s">
        <v>5</v>
      </c>
      <c r="G1808" t="s">
        <v>4900</v>
      </c>
    </row>
    <row r="1809" spans="1:7">
      <c r="A1809" t="s">
        <v>9022</v>
      </c>
      <c r="B1809" t="s">
        <v>9023</v>
      </c>
      <c r="C1809">
        <v>200905180</v>
      </c>
      <c r="D1809" t="s">
        <v>9031</v>
      </c>
      <c r="F1809" t="s">
        <v>5</v>
      </c>
      <c r="G1809" t="s">
        <v>4901</v>
      </c>
    </row>
    <row r="1810" spans="1:7">
      <c r="A1810" t="s">
        <v>9022</v>
      </c>
      <c r="B1810" t="s">
        <v>9023</v>
      </c>
      <c r="C1810">
        <v>200905199</v>
      </c>
      <c r="D1810" t="s">
        <v>9031</v>
      </c>
      <c r="F1810" t="s">
        <v>5</v>
      </c>
      <c r="G1810" t="s">
        <v>4902</v>
      </c>
    </row>
    <row r="1811" spans="1:7">
      <c r="A1811" t="s">
        <v>9022</v>
      </c>
      <c r="B1811" t="s">
        <v>9023</v>
      </c>
      <c r="C1811">
        <v>200905191</v>
      </c>
      <c r="D1811" t="s">
        <v>9032</v>
      </c>
      <c r="F1811" t="s">
        <v>5</v>
      </c>
      <c r="G1811" t="s">
        <v>4903</v>
      </c>
    </row>
    <row r="1812" spans="1:7">
      <c r="A1812" t="s">
        <v>9022</v>
      </c>
      <c r="B1812" t="s">
        <v>9023</v>
      </c>
      <c r="C1812">
        <v>200905180</v>
      </c>
      <c r="D1812" t="s">
        <v>9032</v>
      </c>
      <c r="F1812" t="s">
        <v>5</v>
      </c>
      <c r="G1812" t="s">
        <v>4904</v>
      </c>
    </row>
    <row r="1813" spans="1:7">
      <c r="A1813" t="s">
        <v>9022</v>
      </c>
      <c r="B1813" t="s">
        <v>9023</v>
      </c>
      <c r="C1813">
        <v>200905199</v>
      </c>
      <c r="D1813" t="s">
        <v>9032</v>
      </c>
      <c r="F1813" t="s">
        <v>5</v>
      </c>
      <c r="G1813" t="s">
        <v>4905</v>
      </c>
    </row>
    <row r="1814" spans="1:7">
      <c r="A1814" t="s">
        <v>9022</v>
      </c>
      <c r="B1814" t="s">
        <v>9023</v>
      </c>
      <c r="C1814">
        <v>200905191</v>
      </c>
      <c r="D1814" t="s">
        <v>9033</v>
      </c>
      <c r="F1814" t="s">
        <v>5</v>
      </c>
      <c r="G1814" t="s">
        <v>4906</v>
      </c>
    </row>
    <row r="1815" spans="1:7">
      <c r="A1815" t="s">
        <v>9022</v>
      </c>
      <c r="B1815" t="s">
        <v>9023</v>
      </c>
      <c r="C1815">
        <v>200905180</v>
      </c>
      <c r="D1815" t="s">
        <v>9033</v>
      </c>
      <c r="F1815" t="s">
        <v>5</v>
      </c>
      <c r="G1815" t="s">
        <v>4907</v>
      </c>
    </row>
    <row r="1816" spans="1:7">
      <c r="A1816" t="s">
        <v>9022</v>
      </c>
      <c r="B1816" t="s">
        <v>9023</v>
      </c>
      <c r="C1816">
        <v>200905199</v>
      </c>
      <c r="D1816" t="s">
        <v>9033</v>
      </c>
      <c r="F1816" t="s">
        <v>5</v>
      </c>
      <c r="G1816" t="s">
        <v>4908</v>
      </c>
    </row>
    <row r="1817" spans="1:7">
      <c r="A1817" t="s">
        <v>9022</v>
      </c>
      <c r="B1817" t="s">
        <v>9023</v>
      </c>
      <c r="C1817">
        <v>200905191</v>
      </c>
      <c r="D1817" t="s">
        <v>9034</v>
      </c>
      <c r="F1817" t="s">
        <v>5</v>
      </c>
      <c r="G1817" t="s">
        <v>4909</v>
      </c>
    </row>
    <row r="1818" spans="1:7">
      <c r="A1818" t="s">
        <v>9022</v>
      </c>
      <c r="B1818" t="s">
        <v>9023</v>
      </c>
      <c r="C1818">
        <v>200905180</v>
      </c>
      <c r="D1818" t="s">
        <v>9034</v>
      </c>
      <c r="F1818" t="s">
        <v>5</v>
      </c>
      <c r="G1818" t="s">
        <v>4910</v>
      </c>
    </row>
    <row r="1819" spans="1:7">
      <c r="A1819" t="s">
        <v>9022</v>
      </c>
      <c r="B1819" t="s">
        <v>9023</v>
      </c>
      <c r="C1819">
        <v>200905199</v>
      </c>
      <c r="D1819" t="s">
        <v>9034</v>
      </c>
      <c r="F1819" t="s">
        <v>5</v>
      </c>
      <c r="G1819" t="s">
        <v>4911</v>
      </c>
    </row>
    <row r="1820" spans="1:7">
      <c r="A1820" t="s">
        <v>9022</v>
      </c>
      <c r="B1820" t="s">
        <v>9023</v>
      </c>
      <c r="C1820">
        <v>200905191</v>
      </c>
      <c r="D1820">
        <v>11</v>
      </c>
      <c r="F1820" t="s">
        <v>5</v>
      </c>
      <c r="G1820" t="s">
        <v>4912</v>
      </c>
    </row>
    <row r="1821" spans="1:7">
      <c r="A1821" t="s">
        <v>9022</v>
      </c>
      <c r="B1821" t="s">
        <v>9023</v>
      </c>
      <c r="C1821">
        <v>200905180</v>
      </c>
      <c r="D1821">
        <v>11</v>
      </c>
      <c r="F1821" t="s">
        <v>5</v>
      </c>
      <c r="G1821" t="s">
        <v>4913</v>
      </c>
    </row>
    <row r="1822" spans="1:7">
      <c r="A1822" t="s">
        <v>9022</v>
      </c>
      <c r="B1822" t="s">
        <v>9023</v>
      </c>
      <c r="C1822">
        <v>200905199</v>
      </c>
      <c r="D1822">
        <v>11</v>
      </c>
      <c r="F1822" t="s">
        <v>5</v>
      </c>
      <c r="G1822" t="s">
        <v>4914</v>
      </c>
    </row>
    <row r="1823" spans="1:7">
      <c r="A1823" t="s">
        <v>9022</v>
      </c>
      <c r="B1823" t="s">
        <v>9023</v>
      </c>
      <c r="C1823">
        <v>200905191</v>
      </c>
      <c r="D1823">
        <v>12</v>
      </c>
      <c r="F1823" t="s">
        <v>5</v>
      </c>
      <c r="G1823" t="s">
        <v>4915</v>
      </c>
    </row>
    <row r="1824" spans="1:7">
      <c r="A1824" t="s">
        <v>9022</v>
      </c>
      <c r="B1824" t="s">
        <v>9023</v>
      </c>
      <c r="C1824">
        <v>200905180</v>
      </c>
      <c r="D1824">
        <v>12</v>
      </c>
      <c r="F1824" t="s">
        <v>5</v>
      </c>
      <c r="G1824" t="s">
        <v>4916</v>
      </c>
    </row>
    <row r="1825" spans="1:7">
      <c r="A1825" t="s">
        <v>9022</v>
      </c>
      <c r="B1825" t="s">
        <v>9023</v>
      </c>
      <c r="C1825">
        <v>200905199</v>
      </c>
      <c r="D1825">
        <v>12</v>
      </c>
      <c r="F1825" t="s">
        <v>5</v>
      </c>
      <c r="G1825" t="s">
        <v>4917</v>
      </c>
    </row>
    <row r="1826" spans="1:7">
      <c r="A1826" t="s">
        <v>9022</v>
      </c>
      <c r="B1826" t="s">
        <v>9023</v>
      </c>
      <c r="C1826">
        <v>200905191</v>
      </c>
      <c r="D1826">
        <v>13</v>
      </c>
      <c r="F1826" t="s">
        <v>5</v>
      </c>
      <c r="G1826" t="s">
        <v>4918</v>
      </c>
    </row>
    <row r="1827" spans="1:7">
      <c r="A1827" t="s">
        <v>9022</v>
      </c>
      <c r="B1827" t="s">
        <v>9023</v>
      </c>
      <c r="C1827">
        <v>200905180</v>
      </c>
      <c r="D1827">
        <v>13</v>
      </c>
      <c r="F1827" t="s">
        <v>5</v>
      </c>
      <c r="G1827" t="s">
        <v>4919</v>
      </c>
    </row>
    <row r="1828" spans="1:7">
      <c r="A1828" t="s">
        <v>9022</v>
      </c>
      <c r="B1828" t="s">
        <v>9023</v>
      </c>
      <c r="C1828">
        <v>200905199</v>
      </c>
      <c r="D1828">
        <v>13</v>
      </c>
      <c r="F1828" t="s">
        <v>5</v>
      </c>
      <c r="G1828" t="s">
        <v>4920</v>
      </c>
    </row>
    <row r="1829" spans="1:7">
      <c r="A1829" t="s">
        <v>9022</v>
      </c>
      <c r="B1829" t="s">
        <v>9023</v>
      </c>
      <c r="C1829">
        <v>200905201</v>
      </c>
      <c r="D1829" t="s">
        <v>9028</v>
      </c>
      <c r="F1829" t="s">
        <v>5</v>
      </c>
      <c r="G1829" t="s">
        <v>4927</v>
      </c>
    </row>
    <row r="1830" spans="1:7">
      <c r="A1830" t="s">
        <v>9022</v>
      </c>
      <c r="B1830" t="s">
        <v>9023</v>
      </c>
      <c r="C1830">
        <v>200905201</v>
      </c>
      <c r="D1830" t="s">
        <v>9029</v>
      </c>
      <c r="F1830" t="s">
        <v>5</v>
      </c>
      <c r="G1830" t="s">
        <v>4928</v>
      </c>
    </row>
    <row r="1831" spans="1:7">
      <c r="A1831" t="s">
        <v>9022</v>
      </c>
      <c r="B1831" t="s">
        <v>9023</v>
      </c>
      <c r="C1831">
        <v>200905202</v>
      </c>
      <c r="D1831" t="s">
        <v>9030</v>
      </c>
      <c r="F1831" t="s">
        <v>5</v>
      </c>
      <c r="G1831" t="s">
        <v>4931</v>
      </c>
    </row>
    <row r="1832" spans="1:7">
      <c r="A1832" t="s">
        <v>9022</v>
      </c>
      <c r="B1832" t="s">
        <v>9023</v>
      </c>
      <c r="C1832">
        <v>200905201</v>
      </c>
      <c r="D1832" t="s">
        <v>9030</v>
      </c>
      <c r="F1832" t="s">
        <v>5</v>
      </c>
      <c r="G1832" t="s">
        <v>4932</v>
      </c>
    </row>
    <row r="1833" spans="1:7">
      <c r="A1833" t="s">
        <v>9022</v>
      </c>
      <c r="B1833" t="s">
        <v>9023</v>
      </c>
      <c r="C1833">
        <v>200905201</v>
      </c>
      <c r="D1833" t="s">
        <v>9031</v>
      </c>
      <c r="F1833" t="s">
        <v>5</v>
      </c>
      <c r="G1833" t="s">
        <v>4933</v>
      </c>
    </row>
    <row r="1834" spans="1:7">
      <c r="A1834" t="s">
        <v>9022</v>
      </c>
      <c r="B1834" t="s">
        <v>9023</v>
      </c>
      <c r="C1834">
        <v>200905201</v>
      </c>
      <c r="D1834" t="s">
        <v>9032</v>
      </c>
      <c r="F1834" t="s">
        <v>5</v>
      </c>
      <c r="G1834" t="s">
        <v>4934</v>
      </c>
    </row>
    <row r="1835" spans="1:7">
      <c r="A1835" t="s">
        <v>9022</v>
      </c>
      <c r="B1835" t="s">
        <v>9023</v>
      </c>
      <c r="C1835">
        <v>200905202</v>
      </c>
      <c r="D1835" t="s">
        <v>9033</v>
      </c>
      <c r="F1835" t="s">
        <v>5</v>
      </c>
      <c r="G1835" t="s">
        <v>4935</v>
      </c>
    </row>
    <row r="1836" spans="1:7">
      <c r="A1836" t="s">
        <v>9022</v>
      </c>
      <c r="B1836" t="s">
        <v>9023</v>
      </c>
      <c r="C1836">
        <v>200905201</v>
      </c>
      <c r="D1836" t="s">
        <v>9033</v>
      </c>
      <c r="F1836" t="s">
        <v>5</v>
      </c>
      <c r="G1836" t="s">
        <v>4936</v>
      </c>
    </row>
    <row r="1837" spans="1:7">
      <c r="A1837" t="s">
        <v>9022</v>
      </c>
      <c r="B1837" t="s">
        <v>9023</v>
      </c>
      <c r="C1837">
        <v>200905202</v>
      </c>
      <c r="D1837" t="s">
        <v>9034</v>
      </c>
      <c r="F1837" t="s">
        <v>5</v>
      </c>
      <c r="G1837" t="s">
        <v>4937</v>
      </c>
    </row>
    <row r="1838" spans="1:7">
      <c r="A1838" t="s">
        <v>9022</v>
      </c>
      <c r="B1838" t="s">
        <v>9023</v>
      </c>
      <c r="C1838">
        <v>200905201</v>
      </c>
      <c r="D1838" t="s">
        <v>9034</v>
      </c>
      <c r="F1838" t="s">
        <v>5</v>
      </c>
      <c r="G1838" t="s">
        <v>4938</v>
      </c>
    </row>
    <row r="1839" spans="1:7">
      <c r="A1839" t="s">
        <v>9022</v>
      </c>
      <c r="B1839" t="s">
        <v>9023</v>
      </c>
      <c r="C1839">
        <v>200905201</v>
      </c>
      <c r="D1839">
        <v>11</v>
      </c>
      <c r="F1839" t="s">
        <v>5</v>
      </c>
      <c r="G1839" t="s">
        <v>4939</v>
      </c>
    </row>
    <row r="1840" spans="1:7">
      <c r="A1840" t="s">
        <v>9022</v>
      </c>
      <c r="B1840" t="s">
        <v>9023</v>
      </c>
      <c r="C1840">
        <v>200905201</v>
      </c>
      <c r="D1840">
        <v>12</v>
      </c>
      <c r="F1840" t="s">
        <v>5</v>
      </c>
      <c r="G1840" t="s">
        <v>4940</v>
      </c>
    </row>
    <row r="1841" spans="1:7">
      <c r="A1841" t="s">
        <v>9022</v>
      </c>
      <c r="B1841" t="s">
        <v>9023</v>
      </c>
      <c r="C1841">
        <v>200905202</v>
      </c>
      <c r="D1841">
        <v>13</v>
      </c>
      <c r="F1841" t="s">
        <v>5</v>
      </c>
      <c r="G1841" t="s">
        <v>4941</v>
      </c>
    </row>
    <row r="1842" spans="1:7">
      <c r="A1842" t="s">
        <v>9022</v>
      </c>
      <c r="B1842" t="s">
        <v>9023</v>
      </c>
      <c r="C1842">
        <v>200905201</v>
      </c>
      <c r="D1842">
        <v>13</v>
      </c>
      <c r="F1842" t="s">
        <v>5</v>
      </c>
      <c r="G1842" t="s">
        <v>4942</v>
      </c>
    </row>
    <row r="1843" spans="1:7">
      <c r="A1843" t="s">
        <v>9022</v>
      </c>
      <c r="B1843" t="s">
        <v>9023</v>
      </c>
      <c r="C1843">
        <v>200905331</v>
      </c>
      <c r="F1843" t="s">
        <v>5</v>
      </c>
      <c r="G1843" t="s">
        <v>4947</v>
      </c>
    </row>
    <row r="1844" spans="1:7">
      <c r="A1844" t="s">
        <v>9022</v>
      </c>
      <c r="B1844" t="s">
        <v>9023</v>
      </c>
      <c r="C1844">
        <v>200905315</v>
      </c>
      <c r="F1844" t="s">
        <v>5</v>
      </c>
      <c r="G1844" t="s">
        <v>4948</v>
      </c>
    </row>
    <row r="1845" spans="1:7">
      <c r="A1845" t="s">
        <v>9022</v>
      </c>
      <c r="B1845" t="s">
        <v>9023</v>
      </c>
      <c r="C1845">
        <v>200905330</v>
      </c>
      <c r="F1845" t="s">
        <v>5</v>
      </c>
      <c r="G1845" t="s">
        <v>4949</v>
      </c>
    </row>
    <row r="1846" spans="1:7">
      <c r="A1846" t="s">
        <v>9022</v>
      </c>
      <c r="B1846" t="s">
        <v>9023</v>
      </c>
      <c r="C1846">
        <v>200905306</v>
      </c>
      <c r="F1846" t="s">
        <v>5</v>
      </c>
      <c r="G1846" t="s">
        <v>4950</v>
      </c>
    </row>
    <row r="1847" spans="1:7">
      <c r="A1847" t="s">
        <v>9022</v>
      </c>
      <c r="B1847" t="s">
        <v>9023</v>
      </c>
      <c r="C1847">
        <v>200905311</v>
      </c>
      <c r="F1847" t="s">
        <v>5</v>
      </c>
      <c r="G1847" t="s">
        <v>4951</v>
      </c>
    </row>
    <row r="1848" spans="1:7">
      <c r="A1848" t="s">
        <v>9022</v>
      </c>
      <c r="B1848" t="s">
        <v>9023</v>
      </c>
      <c r="C1848">
        <v>200905334</v>
      </c>
      <c r="F1848" t="s">
        <v>5</v>
      </c>
      <c r="G1848" t="s">
        <v>4952</v>
      </c>
    </row>
    <row r="1849" spans="1:7">
      <c r="A1849" t="s">
        <v>9022</v>
      </c>
      <c r="B1849" t="s">
        <v>9023</v>
      </c>
      <c r="C1849">
        <v>200905335</v>
      </c>
      <c r="F1849" t="s">
        <v>5</v>
      </c>
      <c r="G1849" t="s">
        <v>4953</v>
      </c>
    </row>
    <row r="1850" spans="1:7">
      <c r="A1850" t="s">
        <v>9022</v>
      </c>
      <c r="B1850" t="s">
        <v>9023</v>
      </c>
      <c r="C1850">
        <v>200905321</v>
      </c>
      <c r="F1850" t="s">
        <v>5</v>
      </c>
      <c r="G1850" t="s">
        <v>4954</v>
      </c>
    </row>
    <row r="1851" spans="1:7">
      <c r="A1851" t="s">
        <v>9022</v>
      </c>
      <c r="B1851" t="s">
        <v>9023</v>
      </c>
      <c r="C1851">
        <v>200905322</v>
      </c>
      <c r="F1851" t="s">
        <v>5</v>
      </c>
      <c r="G1851" t="s">
        <v>4955</v>
      </c>
    </row>
    <row r="1852" spans="1:7">
      <c r="A1852" t="s">
        <v>9022</v>
      </c>
      <c r="B1852" t="s">
        <v>9023</v>
      </c>
      <c r="C1852">
        <v>200905316</v>
      </c>
      <c r="F1852" t="s">
        <v>5</v>
      </c>
      <c r="G1852" t="s">
        <v>4956</v>
      </c>
    </row>
    <row r="1853" spans="1:7">
      <c r="A1853" t="s">
        <v>9022</v>
      </c>
      <c r="B1853" t="s">
        <v>9023</v>
      </c>
      <c r="C1853">
        <v>200905307</v>
      </c>
      <c r="F1853" t="s">
        <v>5</v>
      </c>
      <c r="G1853" t="s">
        <v>4957</v>
      </c>
    </row>
    <row r="1854" spans="1:7">
      <c r="A1854" t="s">
        <v>9022</v>
      </c>
      <c r="B1854" t="s">
        <v>9023</v>
      </c>
      <c r="C1854">
        <v>200905313</v>
      </c>
      <c r="F1854" t="s">
        <v>5</v>
      </c>
      <c r="G1854" t="s">
        <v>4958</v>
      </c>
    </row>
    <row r="1855" spans="1:7">
      <c r="A1855" t="s">
        <v>9022</v>
      </c>
      <c r="B1855" t="s">
        <v>9023</v>
      </c>
      <c r="C1855">
        <v>200905317</v>
      </c>
      <c r="F1855" t="s">
        <v>5</v>
      </c>
      <c r="G1855" t="s">
        <v>4959</v>
      </c>
    </row>
    <row r="1856" spans="1:7">
      <c r="A1856" t="s">
        <v>9022</v>
      </c>
      <c r="B1856" t="s">
        <v>9023</v>
      </c>
      <c r="C1856">
        <v>200905328</v>
      </c>
      <c r="F1856" t="s">
        <v>5</v>
      </c>
      <c r="G1856" t="s">
        <v>4960</v>
      </c>
    </row>
    <row r="1857" spans="1:7">
      <c r="A1857" t="s">
        <v>9022</v>
      </c>
      <c r="B1857" t="s">
        <v>9023</v>
      </c>
      <c r="C1857">
        <v>200905323</v>
      </c>
      <c r="F1857" t="s">
        <v>5</v>
      </c>
      <c r="G1857" t="s">
        <v>4961</v>
      </c>
    </row>
    <row r="1858" spans="1:7">
      <c r="A1858" t="s">
        <v>9022</v>
      </c>
      <c r="B1858" t="s">
        <v>9023</v>
      </c>
      <c r="C1858">
        <v>200905318</v>
      </c>
      <c r="F1858" t="s">
        <v>5</v>
      </c>
      <c r="G1858" t="s">
        <v>4962</v>
      </c>
    </row>
    <row r="1859" spans="1:7">
      <c r="A1859" t="s">
        <v>9022</v>
      </c>
      <c r="B1859" t="s">
        <v>9023</v>
      </c>
      <c r="C1859">
        <v>200905336</v>
      </c>
      <c r="F1859" t="s">
        <v>5</v>
      </c>
      <c r="G1859" t="s">
        <v>4963</v>
      </c>
    </row>
    <row r="1860" spans="1:7">
      <c r="A1860" t="s">
        <v>9022</v>
      </c>
      <c r="B1860" t="s">
        <v>9023</v>
      </c>
      <c r="C1860">
        <v>200905339</v>
      </c>
      <c r="F1860" t="s">
        <v>5</v>
      </c>
      <c r="G1860" t="s">
        <v>4964</v>
      </c>
    </row>
    <row r="1861" spans="1:7">
      <c r="A1861" t="s">
        <v>9022</v>
      </c>
      <c r="B1861" t="s">
        <v>9023</v>
      </c>
      <c r="C1861">
        <v>200905324</v>
      </c>
      <c r="F1861" t="s">
        <v>5</v>
      </c>
      <c r="G1861" t="s">
        <v>4965</v>
      </c>
    </row>
    <row r="1862" spans="1:7">
      <c r="A1862" t="s">
        <v>9022</v>
      </c>
      <c r="B1862" t="s">
        <v>9023</v>
      </c>
      <c r="C1862">
        <v>200905340</v>
      </c>
      <c r="F1862" t="s">
        <v>5</v>
      </c>
      <c r="G1862" t="s">
        <v>4966</v>
      </c>
    </row>
    <row r="1863" spans="1:7">
      <c r="A1863" t="s">
        <v>9022</v>
      </c>
      <c r="B1863" t="s">
        <v>9023</v>
      </c>
      <c r="C1863">
        <v>200905338</v>
      </c>
      <c r="F1863" t="s">
        <v>5</v>
      </c>
      <c r="G1863" t="s">
        <v>4967</v>
      </c>
    </row>
    <row r="1864" spans="1:7">
      <c r="A1864" t="s">
        <v>9022</v>
      </c>
      <c r="B1864" t="s">
        <v>9023</v>
      </c>
      <c r="C1864">
        <v>200905295</v>
      </c>
      <c r="F1864" t="s">
        <v>5</v>
      </c>
      <c r="G1864" t="s">
        <v>4968</v>
      </c>
    </row>
    <row r="1865" spans="1:7">
      <c r="A1865" t="s">
        <v>9022</v>
      </c>
      <c r="B1865" t="s">
        <v>9023</v>
      </c>
      <c r="C1865">
        <v>200905297</v>
      </c>
      <c r="F1865" t="s">
        <v>5</v>
      </c>
      <c r="G1865" t="s">
        <v>4969</v>
      </c>
    </row>
    <row r="1866" spans="1:7">
      <c r="A1866" t="s">
        <v>9022</v>
      </c>
      <c r="B1866" t="s">
        <v>9023</v>
      </c>
      <c r="C1866">
        <v>200905329</v>
      </c>
      <c r="F1866" t="s">
        <v>5</v>
      </c>
      <c r="G1866" t="s">
        <v>4970</v>
      </c>
    </row>
    <row r="1867" spans="1:7">
      <c r="A1867" t="s">
        <v>9022</v>
      </c>
      <c r="B1867" t="s">
        <v>9023</v>
      </c>
      <c r="C1867">
        <v>200905296</v>
      </c>
      <c r="F1867" t="s">
        <v>5</v>
      </c>
      <c r="G1867" t="s">
        <v>4971</v>
      </c>
    </row>
    <row r="1868" spans="1:7">
      <c r="A1868" t="s">
        <v>9022</v>
      </c>
      <c r="B1868" t="s">
        <v>9023</v>
      </c>
      <c r="C1868">
        <v>200905312</v>
      </c>
      <c r="F1868" t="s">
        <v>5</v>
      </c>
      <c r="G1868" t="s">
        <v>4972</v>
      </c>
    </row>
    <row r="1869" spans="1:7">
      <c r="A1869" t="s">
        <v>9022</v>
      </c>
      <c r="B1869" t="s">
        <v>9023</v>
      </c>
      <c r="C1869">
        <v>200905319</v>
      </c>
      <c r="F1869" t="s">
        <v>5</v>
      </c>
      <c r="G1869" t="s">
        <v>4973</v>
      </c>
    </row>
    <row r="1870" spans="1:7">
      <c r="A1870" t="s">
        <v>9022</v>
      </c>
      <c r="B1870" t="s">
        <v>9023</v>
      </c>
      <c r="C1870">
        <v>200905305</v>
      </c>
      <c r="F1870" t="s">
        <v>5</v>
      </c>
      <c r="G1870" t="s">
        <v>4974</v>
      </c>
    </row>
    <row r="1871" spans="1:7">
      <c r="A1871" t="s">
        <v>9022</v>
      </c>
      <c r="B1871" t="s">
        <v>9023</v>
      </c>
      <c r="C1871">
        <v>200905238</v>
      </c>
      <c r="F1871" t="s">
        <v>5</v>
      </c>
      <c r="G1871" t="s">
        <v>4975</v>
      </c>
    </row>
    <row r="1872" spans="1:7">
      <c r="A1872" t="s">
        <v>9022</v>
      </c>
      <c r="B1872" t="s">
        <v>9023</v>
      </c>
      <c r="C1872">
        <v>200905217</v>
      </c>
      <c r="F1872" t="s">
        <v>5</v>
      </c>
      <c r="G1872" t="s">
        <v>1520</v>
      </c>
    </row>
    <row r="1873" spans="1:7">
      <c r="A1873" t="s">
        <v>9022</v>
      </c>
      <c r="B1873" t="s">
        <v>9023</v>
      </c>
      <c r="C1873">
        <v>200905223</v>
      </c>
      <c r="F1873" t="s">
        <v>5</v>
      </c>
      <c r="G1873" t="s">
        <v>4976</v>
      </c>
    </row>
    <row r="1874" spans="1:7">
      <c r="A1874" t="s">
        <v>9022</v>
      </c>
      <c r="B1874" t="s">
        <v>9023</v>
      </c>
      <c r="C1874">
        <v>200905214</v>
      </c>
      <c r="F1874" t="s">
        <v>5</v>
      </c>
      <c r="G1874" t="s">
        <v>4977</v>
      </c>
    </row>
    <row r="1875" spans="1:7">
      <c r="A1875" t="s">
        <v>9022</v>
      </c>
      <c r="B1875" t="s">
        <v>9023</v>
      </c>
      <c r="C1875">
        <v>200905239</v>
      </c>
      <c r="F1875" t="s">
        <v>5</v>
      </c>
      <c r="G1875" t="s">
        <v>4978</v>
      </c>
    </row>
    <row r="1876" spans="1:7">
      <c r="A1876" t="s">
        <v>9022</v>
      </c>
      <c r="B1876" t="s">
        <v>9023</v>
      </c>
      <c r="C1876">
        <v>200905248</v>
      </c>
      <c r="F1876" t="s">
        <v>5</v>
      </c>
      <c r="G1876" t="s">
        <v>4979</v>
      </c>
    </row>
    <row r="1877" spans="1:7">
      <c r="A1877" t="s">
        <v>9022</v>
      </c>
      <c r="B1877" t="s">
        <v>9023</v>
      </c>
      <c r="C1877">
        <v>200905231</v>
      </c>
      <c r="F1877" t="s">
        <v>5</v>
      </c>
      <c r="G1877" t="s">
        <v>4980</v>
      </c>
    </row>
    <row r="1878" spans="1:7">
      <c r="A1878" t="s">
        <v>9022</v>
      </c>
      <c r="B1878" t="s">
        <v>9023</v>
      </c>
      <c r="C1878">
        <v>200905230</v>
      </c>
      <c r="F1878" t="s">
        <v>5</v>
      </c>
      <c r="G1878" t="s">
        <v>4981</v>
      </c>
    </row>
    <row r="1879" spans="1:7">
      <c r="A1879" t="s">
        <v>9022</v>
      </c>
      <c r="B1879" t="s">
        <v>9023</v>
      </c>
      <c r="C1879">
        <v>200905244</v>
      </c>
      <c r="F1879" t="s">
        <v>5</v>
      </c>
      <c r="G1879" t="s">
        <v>4982</v>
      </c>
    </row>
    <row r="1880" spans="1:7">
      <c r="A1880" t="s">
        <v>9022</v>
      </c>
      <c r="B1880" t="s">
        <v>9023</v>
      </c>
      <c r="C1880">
        <v>200905224</v>
      </c>
      <c r="F1880" t="s">
        <v>5</v>
      </c>
      <c r="G1880" t="s">
        <v>4983</v>
      </c>
    </row>
    <row r="1881" spans="1:7">
      <c r="A1881" t="s">
        <v>9022</v>
      </c>
      <c r="B1881" t="s">
        <v>9023</v>
      </c>
      <c r="C1881">
        <v>200905215</v>
      </c>
      <c r="F1881" t="s">
        <v>5</v>
      </c>
      <c r="G1881" t="s">
        <v>4984</v>
      </c>
    </row>
    <row r="1882" spans="1:7">
      <c r="A1882" t="s">
        <v>9022</v>
      </c>
      <c r="B1882" t="s">
        <v>9023</v>
      </c>
      <c r="C1882">
        <v>200905205</v>
      </c>
      <c r="F1882" t="s">
        <v>5</v>
      </c>
      <c r="G1882" t="s">
        <v>4985</v>
      </c>
    </row>
    <row r="1883" spans="1:7">
      <c r="A1883" t="s">
        <v>9022</v>
      </c>
      <c r="B1883" t="s">
        <v>9023</v>
      </c>
      <c r="C1883">
        <v>200905242</v>
      </c>
      <c r="F1883" t="s">
        <v>5</v>
      </c>
      <c r="G1883" t="s">
        <v>4986</v>
      </c>
    </row>
    <row r="1884" spans="1:7">
      <c r="A1884" t="s">
        <v>9022</v>
      </c>
      <c r="B1884" t="s">
        <v>9023</v>
      </c>
      <c r="C1884">
        <v>200905232</v>
      </c>
      <c r="F1884" t="s">
        <v>5</v>
      </c>
      <c r="G1884" t="s">
        <v>4987</v>
      </c>
    </row>
    <row r="1885" spans="1:7">
      <c r="A1885" t="s">
        <v>9022</v>
      </c>
      <c r="B1885" t="s">
        <v>9023</v>
      </c>
      <c r="C1885">
        <v>200905206</v>
      </c>
      <c r="F1885" t="s">
        <v>5</v>
      </c>
      <c r="G1885" t="s">
        <v>4988</v>
      </c>
    </row>
    <row r="1886" spans="1:7">
      <c r="A1886" t="s">
        <v>9022</v>
      </c>
      <c r="B1886" t="s">
        <v>9023</v>
      </c>
      <c r="C1886">
        <v>200905243</v>
      </c>
      <c r="F1886" t="s">
        <v>5</v>
      </c>
      <c r="G1886" t="s">
        <v>4989</v>
      </c>
    </row>
    <row r="1887" spans="1:7">
      <c r="A1887" t="s">
        <v>9022</v>
      </c>
      <c r="B1887" t="s">
        <v>9023</v>
      </c>
      <c r="C1887">
        <v>200905233</v>
      </c>
      <c r="F1887" t="s">
        <v>5</v>
      </c>
      <c r="G1887" t="s">
        <v>4990</v>
      </c>
    </row>
    <row r="1888" spans="1:7">
      <c r="A1888" t="s">
        <v>9022</v>
      </c>
      <c r="B1888" t="s">
        <v>9023</v>
      </c>
      <c r="C1888">
        <v>200905207</v>
      </c>
      <c r="F1888" t="s">
        <v>5</v>
      </c>
      <c r="G1888" t="s">
        <v>4991</v>
      </c>
    </row>
    <row r="1889" spans="1:7">
      <c r="A1889" t="s">
        <v>9022</v>
      </c>
      <c r="B1889" t="s">
        <v>9023</v>
      </c>
      <c r="C1889">
        <v>200905245</v>
      </c>
      <c r="F1889" t="s">
        <v>5</v>
      </c>
      <c r="G1889" t="s">
        <v>4992</v>
      </c>
    </row>
    <row r="1890" spans="1:7">
      <c r="A1890" t="s">
        <v>9022</v>
      </c>
      <c r="B1890" t="s">
        <v>9023</v>
      </c>
      <c r="C1890">
        <v>200905208</v>
      </c>
      <c r="F1890" t="s">
        <v>5</v>
      </c>
      <c r="G1890" t="s">
        <v>4993</v>
      </c>
    </row>
    <row r="1891" spans="1:7">
      <c r="A1891" t="s">
        <v>9022</v>
      </c>
      <c r="B1891" t="s">
        <v>9023</v>
      </c>
      <c r="C1891">
        <v>200905235</v>
      </c>
      <c r="F1891" t="s">
        <v>5</v>
      </c>
      <c r="G1891" t="s">
        <v>4994</v>
      </c>
    </row>
    <row r="1892" spans="1:7">
      <c r="A1892" t="s">
        <v>9022</v>
      </c>
      <c r="B1892" t="s">
        <v>9023</v>
      </c>
      <c r="C1892">
        <v>200905234</v>
      </c>
      <c r="F1892" t="s">
        <v>5</v>
      </c>
      <c r="G1892" t="s">
        <v>4995</v>
      </c>
    </row>
    <row r="1893" spans="1:7">
      <c r="A1893" t="s">
        <v>9022</v>
      </c>
      <c r="B1893" t="s">
        <v>9023</v>
      </c>
      <c r="C1893">
        <v>200905209</v>
      </c>
      <c r="F1893" t="s">
        <v>5</v>
      </c>
      <c r="G1893" t="s">
        <v>4996</v>
      </c>
    </row>
    <row r="1894" spans="1:7">
      <c r="A1894" t="s">
        <v>9022</v>
      </c>
      <c r="B1894" t="s">
        <v>9023</v>
      </c>
      <c r="C1894">
        <v>200905227</v>
      </c>
      <c r="F1894" t="s">
        <v>5</v>
      </c>
      <c r="G1894" t="s">
        <v>4997</v>
      </c>
    </row>
    <row r="1895" spans="1:7">
      <c r="A1895" t="s">
        <v>9022</v>
      </c>
      <c r="B1895" t="s">
        <v>9023</v>
      </c>
      <c r="C1895">
        <v>200905229</v>
      </c>
      <c r="F1895" t="s">
        <v>5</v>
      </c>
      <c r="G1895" t="s">
        <v>4998</v>
      </c>
    </row>
    <row r="1896" spans="1:7">
      <c r="A1896" t="s">
        <v>9022</v>
      </c>
      <c r="B1896" t="s">
        <v>9023</v>
      </c>
      <c r="C1896">
        <v>200905210</v>
      </c>
      <c r="F1896" t="s">
        <v>5</v>
      </c>
      <c r="G1896" t="s">
        <v>4999</v>
      </c>
    </row>
    <row r="1897" spans="1:7">
      <c r="A1897" t="s">
        <v>9022</v>
      </c>
      <c r="B1897" t="s">
        <v>9023</v>
      </c>
      <c r="C1897">
        <v>200905281</v>
      </c>
      <c r="F1897" t="s">
        <v>5</v>
      </c>
      <c r="G1897" t="s">
        <v>5007</v>
      </c>
    </row>
    <row r="1898" spans="1:7">
      <c r="A1898" t="s">
        <v>9022</v>
      </c>
      <c r="B1898" t="s">
        <v>9023</v>
      </c>
      <c r="C1898">
        <v>200905293</v>
      </c>
      <c r="F1898" t="s">
        <v>5</v>
      </c>
      <c r="G1898" t="s">
        <v>5008</v>
      </c>
    </row>
    <row r="1899" spans="1:7">
      <c r="A1899" t="s">
        <v>9022</v>
      </c>
      <c r="B1899" t="s">
        <v>9023</v>
      </c>
      <c r="C1899">
        <v>200905268</v>
      </c>
      <c r="F1899" t="s">
        <v>5</v>
      </c>
      <c r="G1899" t="s">
        <v>5009</v>
      </c>
    </row>
    <row r="1900" spans="1:7">
      <c r="A1900" t="s">
        <v>9022</v>
      </c>
      <c r="B1900" t="s">
        <v>9023</v>
      </c>
      <c r="C1900">
        <v>200905272</v>
      </c>
      <c r="F1900" t="s">
        <v>5</v>
      </c>
      <c r="G1900" t="s">
        <v>5012</v>
      </c>
    </row>
    <row r="1901" spans="1:7">
      <c r="A1901" t="s">
        <v>9022</v>
      </c>
      <c r="B1901" t="s">
        <v>9023</v>
      </c>
      <c r="C1901">
        <v>200905274</v>
      </c>
      <c r="F1901" t="s">
        <v>5</v>
      </c>
      <c r="G1901" t="s">
        <v>5015</v>
      </c>
    </row>
    <row r="1902" spans="1:7">
      <c r="A1902" t="s">
        <v>9022</v>
      </c>
      <c r="B1902" t="s">
        <v>9023</v>
      </c>
      <c r="C1902">
        <v>200905289</v>
      </c>
      <c r="F1902" t="s">
        <v>5</v>
      </c>
      <c r="G1902" t="s">
        <v>5020</v>
      </c>
    </row>
    <row r="1903" spans="1:7">
      <c r="A1903" t="s">
        <v>9022</v>
      </c>
      <c r="B1903" t="s">
        <v>9023</v>
      </c>
      <c r="C1903">
        <v>200905286</v>
      </c>
      <c r="F1903" t="s">
        <v>5</v>
      </c>
      <c r="G1903" t="s">
        <v>5023</v>
      </c>
    </row>
    <row r="1904" spans="1:7">
      <c r="A1904" t="s">
        <v>9022</v>
      </c>
      <c r="B1904" t="s">
        <v>9023</v>
      </c>
      <c r="C1904">
        <v>200905276</v>
      </c>
      <c r="F1904" t="s">
        <v>5</v>
      </c>
      <c r="G1904" t="s">
        <v>5024</v>
      </c>
    </row>
    <row r="1905" spans="1:7">
      <c r="A1905" t="s">
        <v>9022</v>
      </c>
      <c r="B1905" t="s">
        <v>9023</v>
      </c>
      <c r="C1905">
        <v>200905126</v>
      </c>
      <c r="D1905" t="s">
        <v>9024</v>
      </c>
      <c r="F1905" t="s">
        <v>5</v>
      </c>
      <c r="G1905" t="s">
        <v>5026</v>
      </c>
    </row>
    <row r="1906" spans="1:7">
      <c r="A1906" t="s">
        <v>9022</v>
      </c>
      <c r="B1906" t="s">
        <v>9023</v>
      </c>
      <c r="C1906">
        <v>200905126</v>
      </c>
      <c r="D1906" t="s">
        <v>9025</v>
      </c>
      <c r="F1906" t="s">
        <v>5</v>
      </c>
      <c r="G1906" t="s">
        <v>5027</v>
      </c>
    </row>
    <row r="1907" spans="1:7">
      <c r="A1907" t="s">
        <v>9022</v>
      </c>
      <c r="B1907" t="s">
        <v>9023</v>
      </c>
      <c r="C1907">
        <v>200905126</v>
      </c>
      <c r="D1907" t="s">
        <v>9026</v>
      </c>
      <c r="F1907" t="s">
        <v>5</v>
      </c>
      <c r="G1907" t="s">
        <v>5028</v>
      </c>
    </row>
    <row r="1908" spans="1:7">
      <c r="A1908" t="s">
        <v>9022</v>
      </c>
      <c r="B1908" t="s">
        <v>9023</v>
      </c>
      <c r="C1908">
        <v>200905126</v>
      </c>
      <c r="D1908" t="s">
        <v>9027</v>
      </c>
      <c r="F1908" t="s">
        <v>5</v>
      </c>
      <c r="G1908" t="s">
        <v>5029</v>
      </c>
    </row>
    <row r="1909" spans="1:7">
      <c r="A1909" t="s">
        <v>9022</v>
      </c>
      <c r="B1909" t="s">
        <v>9023</v>
      </c>
      <c r="C1909">
        <v>200905139</v>
      </c>
      <c r="D1909" t="s">
        <v>9024</v>
      </c>
      <c r="F1909" t="s">
        <v>5</v>
      </c>
      <c r="G1909" t="s">
        <v>5030</v>
      </c>
    </row>
    <row r="1910" spans="1:7">
      <c r="A1910" t="s">
        <v>9022</v>
      </c>
      <c r="B1910" t="s">
        <v>9023</v>
      </c>
      <c r="C1910">
        <v>200905139</v>
      </c>
      <c r="D1910" t="s">
        <v>9025</v>
      </c>
      <c r="F1910" t="s">
        <v>5</v>
      </c>
      <c r="G1910" t="s">
        <v>5031</v>
      </c>
    </row>
    <row r="1911" spans="1:7">
      <c r="A1911" t="s">
        <v>9022</v>
      </c>
      <c r="B1911" t="s">
        <v>9023</v>
      </c>
      <c r="C1911">
        <v>200905139</v>
      </c>
      <c r="D1911" t="s">
        <v>9026</v>
      </c>
      <c r="F1911" t="s">
        <v>5</v>
      </c>
      <c r="G1911" t="s">
        <v>5032</v>
      </c>
    </row>
    <row r="1912" spans="1:7">
      <c r="A1912" t="s">
        <v>9022</v>
      </c>
      <c r="B1912" t="s">
        <v>9023</v>
      </c>
      <c r="C1912">
        <v>200905139</v>
      </c>
      <c r="D1912" t="s">
        <v>9027</v>
      </c>
      <c r="F1912" t="s">
        <v>5</v>
      </c>
      <c r="G1912" t="s">
        <v>5033</v>
      </c>
    </row>
    <row r="1913" spans="1:7">
      <c r="A1913" t="s">
        <v>9022</v>
      </c>
      <c r="B1913" t="s">
        <v>9023</v>
      </c>
      <c r="C1913">
        <v>2814595</v>
      </c>
      <c r="F1913" t="s">
        <v>5</v>
      </c>
      <c r="G1913" t="s">
        <v>1521</v>
      </c>
    </row>
    <row r="1914" spans="1:7">
      <c r="A1914" t="s">
        <v>9022</v>
      </c>
      <c r="B1914" t="s">
        <v>9023</v>
      </c>
      <c r="C1914">
        <v>2814622</v>
      </c>
      <c r="F1914" t="s">
        <v>5</v>
      </c>
      <c r="G1914" t="s">
        <v>1525</v>
      </c>
    </row>
    <row r="1915" spans="1:7">
      <c r="A1915" t="s">
        <v>9022</v>
      </c>
      <c r="B1915" t="s">
        <v>9023</v>
      </c>
      <c r="C1915">
        <v>2814606</v>
      </c>
      <c r="F1915" t="s">
        <v>5</v>
      </c>
      <c r="G1915" t="s">
        <v>1526</v>
      </c>
    </row>
    <row r="1916" spans="1:7">
      <c r="A1916" t="s">
        <v>9022</v>
      </c>
      <c r="B1916" t="s">
        <v>9023</v>
      </c>
      <c r="C1916">
        <v>2814600</v>
      </c>
      <c r="F1916" t="s">
        <v>5</v>
      </c>
      <c r="G1916" t="s">
        <v>1527</v>
      </c>
    </row>
    <row r="1917" spans="1:7">
      <c r="A1917" t="s">
        <v>9022</v>
      </c>
      <c r="B1917" t="s">
        <v>9023</v>
      </c>
      <c r="C1917">
        <v>2814589</v>
      </c>
      <c r="F1917" t="s">
        <v>5</v>
      </c>
      <c r="G1917" t="s">
        <v>1529</v>
      </c>
    </row>
    <row r="1918" spans="1:7">
      <c r="A1918" t="s">
        <v>9022</v>
      </c>
      <c r="B1918" t="s">
        <v>9023</v>
      </c>
      <c r="C1918">
        <v>2814602</v>
      </c>
      <c r="F1918" t="s">
        <v>5</v>
      </c>
      <c r="G1918" t="s">
        <v>1530</v>
      </c>
    </row>
    <row r="1919" spans="1:7">
      <c r="A1919" t="s">
        <v>9022</v>
      </c>
      <c r="B1919" t="s">
        <v>9023</v>
      </c>
      <c r="C1919">
        <v>2814608</v>
      </c>
      <c r="F1919" t="s">
        <v>5</v>
      </c>
      <c r="G1919" t="s">
        <v>1531</v>
      </c>
    </row>
    <row r="1920" spans="1:7">
      <c r="A1920" t="s">
        <v>9022</v>
      </c>
      <c r="B1920" t="s">
        <v>9023</v>
      </c>
      <c r="C1920">
        <v>2814609</v>
      </c>
      <c r="F1920" t="s">
        <v>5</v>
      </c>
      <c r="G1920" t="s">
        <v>1533</v>
      </c>
    </row>
    <row r="1921" spans="1:7">
      <c r="A1921" t="s">
        <v>9022</v>
      </c>
      <c r="B1921" t="s">
        <v>9023</v>
      </c>
      <c r="C1921">
        <v>2814617</v>
      </c>
      <c r="F1921" t="s">
        <v>5</v>
      </c>
      <c r="G1921" t="s">
        <v>1534</v>
      </c>
    </row>
    <row r="1922" spans="1:7">
      <c r="A1922" t="s">
        <v>9022</v>
      </c>
      <c r="B1922" t="s">
        <v>9023</v>
      </c>
      <c r="C1922">
        <v>2814603</v>
      </c>
      <c r="F1922" t="s">
        <v>5</v>
      </c>
      <c r="G1922" t="s">
        <v>1535</v>
      </c>
    </row>
    <row r="1923" spans="1:7">
      <c r="A1923" t="s">
        <v>9022</v>
      </c>
      <c r="B1923" t="s">
        <v>9023</v>
      </c>
      <c r="C1923">
        <v>2814618</v>
      </c>
      <c r="F1923" t="s">
        <v>5</v>
      </c>
      <c r="G1923" t="s">
        <v>1536</v>
      </c>
    </row>
    <row r="1924" spans="1:7">
      <c r="A1924" t="s">
        <v>9022</v>
      </c>
      <c r="B1924" t="s">
        <v>9023</v>
      </c>
      <c r="C1924">
        <v>2814592</v>
      </c>
      <c r="F1924" t="s">
        <v>5</v>
      </c>
      <c r="G1924" t="s">
        <v>1537</v>
      </c>
    </row>
    <row r="1925" spans="1:7">
      <c r="A1925" t="s">
        <v>9022</v>
      </c>
      <c r="B1925" t="s">
        <v>9023</v>
      </c>
      <c r="C1925">
        <v>2814607</v>
      </c>
      <c r="F1925" t="s">
        <v>5</v>
      </c>
      <c r="G1925" t="s">
        <v>1538</v>
      </c>
    </row>
    <row r="1926" spans="1:7">
      <c r="A1926" t="s">
        <v>9022</v>
      </c>
      <c r="B1926" t="s">
        <v>9023</v>
      </c>
      <c r="C1926">
        <v>3461945</v>
      </c>
      <c r="F1926" t="s">
        <v>5</v>
      </c>
      <c r="G1926" t="s">
        <v>1551</v>
      </c>
    </row>
    <row r="1927" spans="1:7">
      <c r="A1927" t="s">
        <v>9022</v>
      </c>
      <c r="B1927" t="s">
        <v>9023</v>
      </c>
      <c r="C1927">
        <v>5032575</v>
      </c>
      <c r="F1927" t="s">
        <v>5</v>
      </c>
      <c r="G1927" t="s">
        <v>1554</v>
      </c>
    </row>
    <row r="1928" spans="1:7">
      <c r="A1928" t="s">
        <v>9022</v>
      </c>
      <c r="B1928" t="s">
        <v>9023</v>
      </c>
      <c r="C1928">
        <v>5032576</v>
      </c>
      <c r="F1928" t="s">
        <v>5</v>
      </c>
      <c r="G1928" t="s">
        <v>1555</v>
      </c>
    </row>
    <row r="1929" spans="1:7">
      <c r="A1929" t="s">
        <v>9022</v>
      </c>
      <c r="B1929" t="s">
        <v>9023</v>
      </c>
      <c r="C1929">
        <v>5032577</v>
      </c>
      <c r="F1929" t="s">
        <v>5</v>
      </c>
      <c r="G1929" t="s">
        <v>1561</v>
      </c>
    </row>
    <row r="1930" spans="1:7">
      <c r="A1930" t="s">
        <v>9022</v>
      </c>
      <c r="B1930" t="s">
        <v>9023</v>
      </c>
      <c r="C1930">
        <v>5032578</v>
      </c>
      <c r="F1930" t="s">
        <v>5</v>
      </c>
      <c r="G1930" t="s">
        <v>1562</v>
      </c>
    </row>
    <row r="1931" spans="1:7">
      <c r="A1931" t="s">
        <v>9022</v>
      </c>
      <c r="B1931" t="s">
        <v>9023</v>
      </c>
      <c r="C1931">
        <v>5032579</v>
      </c>
      <c r="F1931" t="s">
        <v>5</v>
      </c>
      <c r="G1931" t="s">
        <v>1563</v>
      </c>
    </row>
    <row r="1932" spans="1:7">
      <c r="A1932" t="s">
        <v>9022</v>
      </c>
      <c r="B1932" t="s">
        <v>9023</v>
      </c>
      <c r="C1932">
        <v>5032534</v>
      </c>
      <c r="D1932" t="s">
        <v>9035</v>
      </c>
      <c r="F1932" t="s">
        <v>5</v>
      </c>
      <c r="G1932" t="s">
        <v>1564</v>
      </c>
    </row>
    <row r="1933" spans="1:7">
      <c r="A1933" t="s">
        <v>9022</v>
      </c>
      <c r="B1933" t="s">
        <v>9023</v>
      </c>
      <c r="C1933">
        <v>5032534</v>
      </c>
      <c r="D1933" t="s">
        <v>9036</v>
      </c>
      <c r="F1933" t="s">
        <v>5</v>
      </c>
      <c r="G1933" t="s">
        <v>1565</v>
      </c>
    </row>
    <row r="1934" spans="1:7">
      <c r="A1934" t="s">
        <v>9022</v>
      </c>
      <c r="B1934" t="s">
        <v>9023</v>
      </c>
      <c r="C1934">
        <v>5032535</v>
      </c>
      <c r="D1934" t="s">
        <v>9035</v>
      </c>
      <c r="F1934" t="s">
        <v>5</v>
      </c>
      <c r="G1934" t="s">
        <v>1566</v>
      </c>
    </row>
    <row r="1935" spans="1:7">
      <c r="A1935" t="s">
        <v>9022</v>
      </c>
      <c r="B1935" t="s">
        <v>9023</v>
      </c>
      <c r="C1935">
        <v>5032535</v>
      </c>
      <c r="D1935" t="s">
        <v>9036</v>
      </c>
      <c r="F1935" t="s">
        <v>5</v>
      </c>
      <c r="G1935" t="s">
        <v>1567</v>
      </c>
    </row>
    <row r="1936" spans="1:7">
      <c r="A1936" t="s">
        <v>9022</v>
      </c>
      <c r="B1936" t="s">
        <v>9023</v>
      </c>
      <c r="C1936">
        <v>5032536</v>
      </c>
      <c r="D1936" t="s">
        <v>9035</v>
      </c>
      <c r="F1936" t="s">
        <v>5</v>
      </c>
      <c r="G1936" t="s">
        <v>1572</v>
      </c>
    </row>
    <row r="1937" spans="1:7">
      <c r="A1937" t="s">
        <v>9022</v>
      </c>
      <c r="B1937" t="s">
        <v>9023</v>
      </c>
      <c r="C1937">
        <v>5032536</v>
      </c>
      <c r="D1937" t="s">
        <v>9036</v>
      </c>
      <c r="F1937" t="s">
        <v>5</v>
      </c>
      <c r="G1937" t="s">
        <v>1573</v>
      </c>
    </row>
    <row r="1938" spans="1:7">
      <c r="A1938" t="s">
        <v>9022</v>
      </c>
      <c r="B1938" t="s">
        <v>9023</v>
      </c>
      <c r="C1938">
        <v>5032538</v>
      </c>
      <c r="D1938" t="s">
        <v>9035</v>
      </c>
      <c r="F1938" t="s">
        <v>5</v>
      </c>
      <c r="G1938" t="s">
        <v>8509</v>
      </c>
    </row>
    <row r="1939" spans="1:7">
      <c r="A1939" t="s">
        <v>9022</v>
      </c>
      <c r="B1939" t="s">
        <v>9023</v>
      </c>
      <c r="C1939">
        <v>5032538</v>
      </c>
      <c r="D1939" t="s">
        <v>9036</v>
      </c>
      <c r="F1939" t="s">
        <v>5</v>
      </c>
      <c r="G1939" t="s">
        <v>8511</v>
      </c>
    </row>
    <row r="1940" spans="1:7">
      <c r="A1940" t="s">
        <v>9022</v>
      </c>
      <c r="B1940" t="s">
        <v>9023</v>
      </c>
      <c r="C1940">
        <v>5032570</v>
      </c>
      <c r="F1940" t="s">
        <v>5</v>
      </c>
      <c r="G1940" t="s">
        <v>1601</v>
      </c>
    </row>
    <row r="1941" spans="1:7">
      <c r="A1941" t="s">
        <v>9022</v>
      </c>
      <c r="B1941" t="s">
        <v>9023</v>
      </c>
      <c r="C1941">
        <v>5032571</v>
      </c>
      <c r="F1941" t="s">
        <v>5</v>
      </c>
      <c r="G1941" t="s">
        <v>1602</v>
      </c>
    </row>
    <row r="1942" spans="1:7">
      <c r="A1942" t="s">
        <v>9022</v>
      </c>
      <c r="B1942" t="s">
        <v>9023</v>
      </c>
      <c r="C1942">
        <v>5032572</v>
      </c>
      <c r="F1942" t="s">
        <v>5</v>
      </c>
      <c r="G1942" t="s">
        <v>1608</v>
      </c>
    </row>
    <row r="1943" spans="1:7">
      <c r="A1943" t="s">
        <v>9022</v>
      </c>
      <c r="B1943" t="s">
        <v>9023</v>
      </c>
      <c r="C1943">
        <v>5032573</v>
      </c>
      <c r="F1943" t="s">
        <v>5</v>
      </c>
      <c r="G1943" t="s">
        <v>1609</v>
      </c>
    </row>
    <row r="1944" spans="1:7">
      <c r="A1944" t="s">
        <v>9022</v>
      </c>
      <c r="B1944" t="s">
        <v>9023</v>
      </c>
      <c r="C1944">
        <v>5032574</v>
      </c>
      <c r="F1944" t="s">
        <v>5</v>
      </c>
      <c r="G1944" t="s">
        <v>1610</v>
      </c>
    </row>
    <row r="1945" spans="1:7">
      <c r="A1945" t="s">
        <v>9022</v>
      </c>
      <c r="B1945" t="s">
        <v>9023</v>
      </c>
      <c r="C1945">
        <v>5032581</v>
      </c>
      <c r="F1945" t="s">
        <v>5</v>
      </c>
      <c r="G1945" t="s">
        <v>1611</v>
      </c>
    </row>
    <row r="1946" spans="1:7">
      <c r="A1946" t="s">
        <v>9022</v>
      </c>
      <c r="B1946" t="s">
        <v>9023</v>
      </c>
      <c r="C1946">
        <v>5032651</v>
      </c>
      <c r="F1946" t="s">
        <v>5</v>
      </c>
      <c r="G1946" t="s">
        <v>1612</v>
      </c>
    </row>
    <row r="1947" spans="1:7">
      <c r="A1947" t="s">
        <v>9022</v>
      </c>
      <c r="B1947" t="s">
        <v>9023</v>
      </c>
      <c r="C1947">
        <v>5032584</v>
      </c>
      <c r="F1947" t="s">
        <v>5</v>
      </c>
      <c r="G1947" t="s">
        <v>1613</v>
      </c>
    </row>
    <row r="1948" spans="1:7">
      <c r="A1948" t="s">
        <v>9022</v>
      </c>
      <c r="B1948" t="s">
        <v>9023</v>
      </c>
      <c r="C1948">
        <v>5032654</v>
      </c>
      <c r="F1948" t="s">
        <v>5</v>
      </c>
      <c r="G1948" t="s">
        <v>1614</v>
      </c>
    </row>
    <row r="1949" spans="1:7">
      <c r="A1949" t="s">
        <v>9022</v>
      </c>
      <c r="B1949" t="s">
        <v>9023</v>
      </c>
      <c r="C1949">
        <v>5032588</v>
      </c>
      <c r="F1949" t="s">
        <v>5</v>
      </c>
      <c r="G1949" t="s">
        <v>1615</v>
      </c>
    </row>
    <row r="1950" spans="1:7">
      <c r="A1950" t="s">
        <v>9022</v>
      </c>
      <c r="B1950" t="s">
        <v>9023</v>
      </c>
      <c r="C1950">
        <v>5032658</v>
      </c>
      <c r="F1950" t="s">
        <v>5</v>
      </c>
      <c r="G1950" t="s">
        <v>1616</v>
      </c>
    </row>
    <row r="1951" spans="1:7">
      <c r="A1951" t="s">
        <v>9022</v>
      </c>
      <c r="B1951" t="s">
        <v>9023</v>
      </c>
      <c r="C1951">
        <v>5032592</v>
      </c>
      <c r="F1951" t="s">
        <v>5</v>
      </c>
      <c r="G1951" t="s">
        <v>1617</v>
      </c>
    </row>
    <row r="1952" spans="1:7">
      <c r="A1952" t="s">
        <v>9022</v>
      </c>
      <c r="B1952" t="s">
        <v>9023</v>
      </c>
      <c r="C1952">
        <v>5032662</v>
      </c>
      <c r="F1952" t="s">
        <v>5</v>
      </c>
      <c r="G1952" t="s">
        <v>1618</v>
      </c>
    </row>
    <row r="1953" spans="1:7">
      <c r="A1953" t="s">
        <v>9022</v>
      </c>
      <c r="B1953" t="s">
        <v>9023</v>
      </c>
      <c r="C1953">
        <v>5032599</v>
      </c>
      <c r="F1953" t="s">
        <v>5</v>
      </c>
      <c r="G1953" t="s">
        <v>1619</v>
      </c>
    </row>
    <row r="1954" spans="1:7">
      <c r="A1954" t="s">
        <v>9022</v>
      </c>
      <c r="B1954" t="s">
        <v>9023</v>
      </c>
      <c r="C1954">
        <v>5032669</v>
      </c>
      <c r="F1954" t="s">
        <v>5</v>
      </c>
      <c r="G1954" t="s">
        <v>5034</v>
      </c>
    </row>
    <row r="1955" spans="1:7">
      <c r="A1955" t="s">
        <v>9022</v>
      </c>
      <c r="B1955" t="s">
        <v>9023</v>
      </c>
      <c r="C1955">
        <v>5032604</v>
      </c>
      <c r="F1955" t="s">
        <v>5</v>
      </c>
      <c r="G1955" t="s">
        <v>1620</v>
      </c>
    </row>
    <row r="1956" spans="1:7">
      <c r="A1956" t="s">
        <v>9022</v>
      </c>
      <c r="B1956" t="s">
        <v>9023</v>
      </c>
      <c r="C1956">
        <v>5032674</v>
      </c>
      <c r="F1956" t="s">
        <v>5</v>
      </c>
      <c r="G1956" t="s">
        <v>1621</v>
      </c>
    </row>
    <row r="1957" spans="1:7">
      <c r="A1957" t="s">
        <v>9022</v>
      </c>
      <c r="B1957" t="s">
        <v>9023</v>
      </c>
      <c r="C1957">
        <v>5032607</v>
      </c>
      <c r="F1957" t="s">
        <v>5</v>
      </c>
      <c r="G1957" t="s">
        <v>5035</v>
      </c>
    </row>
    <row r="1958" spans="1:7">
      <c r="A1958" t="s">
        <v>9022</v>
      </c>
      <c r="B1958" t="s">
        <v>9023</v>
      </c>
      <c r="C1958">
        <v>5032677</v>
      </c>
      <c r="F1958" t="s">
        <v>5</v>
      </c>
      <c r="G1958" t="s">
        <v>5036</v>
      </c>
    </row>
    <row r="1959" spans="1:7">
      <c r="A1959" t="s">
        <v>9022</v>
      </c>
      <c r="B1959" t="s">
        <v>9023</v>
      </c>
      <c r="C1959">
        <v>5032611</v>
      </c>
      <c r="F1959" t="s">
        <v>5</v>
      </c>
      <c r="G1959" t="s">
        <v>1622</v>
      </c>
    </row>
    <row r="1960" spans="1:7">
      <c r="A1960" t="s">
        <v>9022</v>
      </c>
      <c r="B1960" t="s">
        <v>9023</v>
      </c>
      <c r="C1960">
        <v>5032682</v>
      </c>
      <c r="F1960" t="s">
        <v>5</v>
      </c>
      <c r="G1960" t="s">
        <v>1623</v>
      </c>
    </row>
    <row r="1961" spans="1:7">
      <c r="A1961" t="s">
        <v>9022</v>
      </c>
      <c r="B1961" t="s">
        <v>9023</v>
      </c>
      <c r="C1961">
        <v>5032615</v>
      </c>
      <c r="F1961" t="s">
        <v>5</v>
      </c>
      <c r="G1961" t="s">
        <v>1624</v>
      </c>
    </row>
    <row r="1962" spans="1:7">
      <c r="A1962" t="s">
        <v>9022</v>
      </c>
      <c r="B1962" t="s">
        <v>9023</v>
      </c>
      <c r="C1962">
        <v>5032686</v>
      </c>
      <c r="F1962" t="s">
        <v>5</v>
      </c>
      <c r="G1962" t="s">
        <v>1625</v>
      </c>
    </row>
    <row r="1963" spans="1:7">
      <c r="A1963" t="s">
        <v>9022</v>
      </c>
      <c r="B1963" t="s">
        <v>9023</v>
      </c>
      <c r="C1963">
        <v>5032622</v>
      </c>
      <c r="F1963" t="s">
        <v>5</v>
      </c>
      <c r="G1963" t="s">
        <v>1626</v>
      </c>
    </row>
    <row r="1964" spans="1:7">
      <c r="A1964" t="s">
        <v>9022</v>
      </c>
      <c r="B1964" t="s">
        <v>9023</v>
      </c>
      <c r="C1964">
        <v>5032692</v>
      </c>
      <c r="F1964" t="s">
        <v>5</v>
      </c>
      <c r="G1964" t="s">
        <v>1627</v>
      </c>
    </row>
    <row r="1965" spans="1:7">
      <c r="A1965" t="s">
        <v>9022</v>
      </c>
      <c r="B1965" t="s">
        <v>9023</v>
      </c>
      <c r="C1965">
        <v>5032627</v>
      </c>
      <c r="F1965" t="s">
        <v>5</v>
      </c>
      <c r="G1965" t="s">
        <v>1629</v>
      </c>
    </row>
    <row r="1966" spans="1:7">
      <c r="A1966" t="s">
        <v>9022</v>
      </c>
      <c r="B1966" t="s">
        <v>9023</v>
      </c>
      <c r="C1966">
        <v>5032697</v>
      </c>
      <c r="F1966" t="s">
        <v>5</v>
      </c>
      <c r="G1966" t="s">
        <v>1630</v>
      </c>
    </row>
    <row r="1967" spans="1:7">
      <c r="A1967" t="s">
        <v>9022</v>
      </c>
      <c r="B1967" t="s">
        <v>9023</v>
      </c>
      <c r="C1967">
        <v>5032630</v>
      </c>
      <c r="F1967" t="s">
        <v>5</v>
      </c>
      <c r="G1967" t="s">
        <v>5037</v>
      </c>
    </row>
    <row r="1968" spans="1:7">
      <c r="A1968" t="s">
        <v>9022</v>
      </c>
      <c r="B1968" t="s">
        <v>9023</v>
      </c>
      <c r="C1968">
        <v>5032700</v>
      </c>
      <c r="F1968" t="s">
        <v>5</v>
      </c>
      <c r="G1968" t="s">
        <v>1631</v>
      </c>
    </row>
    <row r="1969" spans="1:7">
      <c r="A1969" t="s">
        <v>9022</v>
      </c>
      <c r="B1969" t="s">
        <v>9023</v>
      </c>
      <c r="C1969">
        <v>5032634</v>
      </c>
      <c r="F1969" t="s">
        <v>5</v>
      </c>
      <c r="G1969" t="s">
        <v>1632</v>
      </c>
    </row>
    <row r="1970" spans="1:7">
      <c r="A1970" t="s">
        <v>9022</v>
      </c>
      <c r="B1970" t="s">
        <v>9023</v>
      </c>
      <c r="C1970">
        <v>5032704</v>
      </c>
      <c r="F1970" t="s">
        <v>5</v>
      </c>
      <c r="G1970" t="s">
        <v>1633</v>
      </c>
    </row>
    <row r="1971" spans="1:7">
      <c r="A1971" t="s">
        <v>9022</v>
      </c>
      <c r="B1971" t="s">
        <v>9023</v>
      </c>
      <c r="C1971">
        <v>5032638</v>
      </c>
      <c r="F1971" t="s">
        <v>5</v>
      </c>
      <c r="G1971" t="s">
        <v>1634</v>
      </c>
    </row>
    <row r="1972" spans="1:7">
      <c r="A1972" t="s">
        <v>9022</v>
      </c>
      <c r="B1972" t="s">
        <v>9023</v>
      </c>
      <c r="C1972">
        <v>5032708</v>
      </c>
      <c r="F1972" t="s">
        <v>5</v>
      </c>
      <c r="G1972" t="s">
        <v>1635</v>
      </c>
    </row>
    <row r="1973" spans="1:7">
      <c r="A1973" t="s">
        <v>9022</v>
      </c>
      <c r="B1973" t="s">
        <v>9023</v>
      </c>
      <c r="C1973">
        <v>5032646</v>
      </c>
      <c r="F1973" t="s">
        <v>5</v>
      </c>
      <c r="G1973" t="s">
        <v>5038</v>
      </c>
    </row>
    <row r="1974" spans="1:7">
      <c r="A1974" t="s">
        <v>9022</v>
      </c>
      <c r="B1974" t="s">
        <v>9023</v>
      </c>
      <c r="C1974">
        <v>5032716</v>
      </c>
      <c r="F1974" t="s">
        <v>5</v>
      </c>
      <c r="G1974" t="s">
        <v>1636</v>
      </c>
    </row>
    <row r="1975" spans="1:7">
      <c r="A1975" t="s">
        <v>9022</v>
      </c>
      <c r="B1975" t="s">
        <v>9023</v>
      </c>
      <c r="C1975">
        <v>2471191</v>
      </c>
      <c r="F1975" t="s">
        <v>5</v>
      </c>
      <c r="G1975" t="s">
        <v>1642</v>
      </c>
    </row>
    <row r="1976" spans="1:7">
      <c r="A1976" t="s">
        <v>9022</v>
      </c>
      <c r="B1976" t="s">
        <v>9023</v>
      </c>
      <c r="C1976">
        <v>2471198</v>
      </c>
      <c r="F1976" t="s">
        <v>5</v>
      </c>
      <c r="G1976" t="s">
        <v>1648</v>
      </c>
    </row>
    <row r="1977" spans="1:7">
      <c r="A1977" t="s">
        <v>9022</v>
      </c>
      <c r="B1977" t="s">
        <v>9023</v>
      </c>
      <c r="C1977">
        <v>2471201</v>
      </c>
      <c r="F1977" t="s">
        <v>5</v>
      </c>
      <c r="G1977" t="s">
        <v>1650</v>
      </c>
    </row>
    <row r="1978" spans="1:7">
      <c r="A1978" t="s">
        <v>9022</v>
      </c>
      <c r="B1978" t="s">
        <v>9023</v>
      </c>
      <c r="C1978">
        <v>2471205</v>
      </c>
      <c r="F1978" t="s">
        <v>5</v>
      </c>
      <c r="G1978" t="s">
        <v>1651</v>
      </c>
    </row>
    <row r="1979" spans="1:7">
      <c r="A1979" t="s">
        <v>9022</v>
      </c>
      <c r="B1979" t="s">
        <v>9023</v>
      </c>
      <c r="C1979">
        <v>2814630</v>
      </c>
      <c r="F1979" t="s">
        <v>5</v>
      </c>
      <c r="G1979" t="s">
        <v>1685</v>
      </c>
    </row>
    <row r="1980" spans="1:7">
      <c r="A1980" t="s">
        <v>9022</v>
      </c>
      <c r="B1980" t="s">
        <v>9023</v>
      </c>
      <c r="C1980">
        <v>2814636</v>
      </c>
      <c r="F1980" t="s">
        <v>5</v>
      </c>
      <c r="G1980" t="s">
        <v>1689</v>
      </c>
    </row>
    <row r="1981" spans="1:7">
      <c r="A1981" t="s">
        <v>9022</v>
      </c>
      <c r="B1981" t="s">
        <v>9023</v>
      </c>
      <c r="C1981">
        <v>2814638</v>
      </c>
      <c r="F1981" t="s">
        <v>5</v>
      </c>
      <c r="G1981" t="s">
        <v>1691</v>
      </c>
    </row>
    <row r="1982" spans="1:7">
      <c r="A1982" t="s">
        <v>9022</v>
      </c>
      <c r="B1982" t="s">
        <v>9023</v>
      </c>
      <c r="C1982">
        <v>2814652</v>
      </c>
      <c r="F1982" t="s">
        <v>5</v>
      </c>
      <c r="G1982" t="s">
        <v>1693</v>
      </c>
    </row>
    <row r="1983" spans="1:7">
      <c r="A1983" t="s">
        <v>9022</v>
      </c>
      <c r="B1983" t="s">
        <v>9023</v>
      </c>
      <c r="C1983">
        <v>2814640</v>
      </c>
      <c r="F1983" t="s">
        <v>5</v>
      </c>
      <c r="G1983" t="s">
        <v>1695</v>
      </c>
    </row>
    <row r="1984" spans="1:7">
      <c r="A1984" t="s">
        <v>9022</v>
      </c>
      <c r="B1984" t="s">
        <v>9023</v>
      </c>
      <c r="C1984">
        <v>2814658</v>
      </c>
      <c r="F1984" t="s">
        <v>5</v>
      </c>
      <c r="G1984" t="s">
        <v>1696</v>
      </c>
    </row>
    <row r="1985" spans="1:7">
      <c r="A1985" t="s">
        <v>9022</v>
      </c>
      <c r="B1985" t="s">
        <v>9023</v>
      </c>
      <c r="C1985">
        <v>2814590</v>
      </c>
      <c r="F1985" t="s">
        <v>5</v>
      </c>
      <c r="G1985" t="s">
        <v>1717</v>
      </c>
    </row>
    <row r="1986" spans="1:7">
      <c r="A1986" t="s">
        <v>9022</v>
      </c>
      <c r="B1986" t="s">
        <v>9023</v>
      </c>
      <c r="C1986">
        <v>2814597</v>
      </c>
      <c r="F1986" t="s">
        <v>5</v>
      </c>
      <c r="G1986" t="s">
        <v>1722</v>
      </c>
    </row>
    <row r="1987" spans="1:7">
      <c r="A1987" t="s">
        <v>9022</v>
      </c>
      <c r="B1987" t="s">
        <v>9023</v>
      </c>
      <c r="C1987">
        <v>2814599</v>
      </c>
      <c r="F1987" t="s">
        <v>5</v>
      </c>
      <c r="G1987" t="s">
        <v>1724</v>
      </c>
    </row>
    <row r="1988" spans="1:7">
      <c r="A1988" t="s">
        <v>9022</v>
      </c>
      <c r="B1988" t="s">
        <v>9023</v>
      </c>
      <c r="C1988">
        <v>2814611</v>
      </c>
      <c r="F1988" t="s">
        <v>5</v>
      </c>
      <c r="G1988" t="s">
        <v>1725</v>
      </c>
    </row>
    <row r="1989" spans="1:7">
      <c r="A1989" t="s">
        <v>9022</v>
      </c>
      <c r="B1989" t="s">
        <v>9023</v>
      </c>
      <c r="C1989">
        <v>2814613</v>
      </c>
      <c r="F1989" t="s">
        <v>5</v>
      </c>
      <c r="G1989" t="s">
        <v>1726</v>
      </c>
    </row>
    <row r="1990" spans="1:7">
      <c r="A1990" t="s">
        <v>9022</v>
      </c>
      <c r="B1990" t="s">
        <v>9023</v>
      </c>
      <c r="C1990">
        <v>2814601</v>
      </c>
      <c r="F1990" t="s">
        <v>5</v>
      </c>
      <c r="G1990" t="s">
        <v>1728</v>
      </c>
    </row>
    <row r="1991" spans="1:7">
      <c r="A1991" t="s">
        <v>9022</v>
      </c>
      <c r="B1991" t="s">
        <v>9023</v>
      </c>
      <c r="C1991">
        <v>2814619</v>
      </c>
      <c r="F1991" t="s">
        <v>5</v>
      </c>
      <c r="G1991" t="s">
        <v>1729</v>
      </c>
    </row>
    <row r="1992" spans="1:7">
      <c r="A1992" t="s">
        <v>9022</v>
      </c>
      <c r="B1992" t="s">
        <v>9023</v>
      </c>
      <c r="C1992">
        <v>2814612</v>
      </c>
      <c r="F1992" t="s">
        <v>5</v>
      </c>
      <c r="G1992" t="s">
        <v>1731</v>
      </c>
    </row>
    <row r="1993" spans="1:7">
      <c r="A1993" t="s">
        <v>9022</v>
      </c>
      <c r="B1993" t="s">
        <v>9023</v>
      </c>
      <c r="C1993">
        <v>2471221</v>
      </c>
      <c r="F1993" t="s">
        <v>5</v>
      </c>
      <c r="G1993" t="s">
        <v>1737</v>
      </c>
    </row>
    <row r="1994" spans="1:7">
      <c r="A1994" t="s">
        <v>9022</v>
      </c>
      <c r="B1994" t="s">
        <v>9023</v>
      </c>
      <c r="C1994">
        <v>2471222</v>
      </c>
      <c r="F1994" t="s">
        <v>5</v>
      </c>
      <c r="G1994" t="s">
        <v>1738</v>
      </c>
    </row>
    <row r="1995" spans="1:7">
      <c r="A1995" t="s">
        <v>9022</v>
      </c>
      <c r="B1995" t="s">
        <v>9023</v>
      </c>
      <c r="C1995">
        <v>2471229</v>
      </c>
      <c r="F1995" t="s">
        <v>5</v>
      </c>
      <c r="G1995" t="s">
        <v>1740</v>
      </c>
    </row>
    <row r="1996" spans="1:7">
      <c r="A1996" t="s">
        <v>9022</v>
      </c>
      <c r="B1996" t="s">
        <v>9023</v>
      </c>
      <c r="C1996">
        <v>2471232</v>
      </c>
      <c r="F1996" t="s">
        <v>5</v>
      </c>
      <c r="G1996" t="s">
        <v>1741</v>
      </c>
    </row>
    <row r="1997" spans="1:7">
      <c r="A1997" t="s">
        <v>9022</v>
      </c>
      <c r="B1997" t="s">
        <v>9023</v>
      </c>
      <c r="C1997">
        <v>2471233</v>
      </c>
      <c r="F1997" t="s">
        <v>5</v>
      </c>
      <c r="G1997" t="s">
        <v>1742</v>
      </c>
    </row>
    <row r="1998" spans="1:7">
      <c r="A1998" t="s">
        <v>9022</v>
      </c>
      <c r="B1998" t="s">
        <v>9023</v>
      </c>
      <c r="C1998">
        <v>2471237</v>
      </c>
      <c r="F1998" t="s">
        <v>5</v>
      </c>
      <c r="G1998" t="s">
        <v>1743</v>
      </c>
    </row>
    <row r="1999" spans="1:7">
      <c r="A1999" t="s">
        <v>9022</v>
      </c>
      <c r="B1999" t="s">
        <v>9023</v>
      </c>
      <c r="C1999">
        <v>2471239</v>
      </c>
      <c r="F1999" t="s">
        <v>5</v>
      </c>
      <c r="G1999" t="s">
        <v>1744</v>
      </c>
    </row>
    <row r="2000" spans="1:7">
      <c r="A2000" t="s">
        <v>9022</v>
      </c>
      <c r="B2000" t="s">
        <v>9023</v>
      </c>
      <c r="C2000">
        <v>2471240</v>
      </c>
      <c r="F2000" t="s">
        <v>5</v>
      </c>
      <c r="G2000" t="s">
        <v>1745</v>
      </c>
    </row>
    <row r="2001" spans="1:7">
      <c r="A2001" t="s">
        <v>9022</v>
      </c>
      <c r="B2001" t="s">
        <v>9023</v>
      </c>
      <c r="C2001">
        <v>2471241</v>
      </c>
      <c r="F2001" t="s">
        <v>5</v>
      </c>
      <c r="G2001" t="s">
        <v>1746</v>
      </c>
    </row>
    <row r="2002" spans="1:7">
      <c r="A2002" t="s">
        <v>9022</v>
      </c>
      <c r="B2002" t="s">
        <v>9023</v>
      </c>
      <c r="C2002">
        <v>2471245</v>
      </c>
      <c r="F2002" t="s">
        <v>5</v>
      </c>
      <c r="G2002" t="s">
        <v>1748</v>
      </c>
    </row>
    <row r="2003" spans="1:7">
      <c r="A2003" t="s">
        <v>9022</v>
      </c>
      <c r="B2003" t="s">
        <v>9023</v>
      </c>
      <c r="C2003">
        <v>4773539</v>
      </c>
      <c r="F2003" t="s">
        <v>5</v>
      </c>
      <c r="G2003" t="s">
        <v>1768</v>
      </c>
    </row>
    <row r="2004" spans="1:7">
      <c r="A2004" t="s">
        <v>9022</v>
      </c>
      <c r="B2004" t="s">
        <v>9023</v>
      </c>
      <c r="C2004">
        <v>4773540</v>
      </c>
      <c r="F2004" t="s">
        <v>5</v>
      </c>
      <c r="G2004" t="s">
        <v>1769</v>
      </c>
    </row>
    <row r="2005" spans="1:7">
      <c r="A2005" t="s">
        <v>9022</v>
      </c>
      <c r="B2005" t="s">
        <v>9023</v>
      </c>
      <c r="C2005">
        <v>4773541</v>
      </c>
      <c r="F2005" t="s">
        <v>5</v>
      </c>
      <c r="G2005" t="s">
        <v>1770</v>
      </c>
    </row>
    <row r="2006" spans="1:7">
      <c r="A2006" t="s">
        <v>9022</v>
      </c>
      <c r="B2006" t="s">
        <v>9023</v>
      </c>
      <c r="C2006">
        <v>4773542</v>
      </c>
      <c r="F2006" t="s">
        <v>5</v>
      </c>
      <c r="G2006" t="s">
        <v>1771</v>
      </c>
    </row>
    <row r="2007" spans="1:7">
      <c r="A2007" t="s">
        <v>9022</v>
      </c>
      <c r="B2007" t="s">
        <v>9023</v>
      </c>
      <c r="C2007">
        <v>4773543</v>
      </c>
      <c r="F2007" t="s">
        <v>5</v>
      </c>
      <c r="G2007" t="s">
        <v>1772</v>
      </c>
    </row>
    <row r="2008" spans="1:7">
      <c r="A2008" t="s">
        <v>9022</v>
      </c>
      <c r="B2008" t="s">
        <v>9023</v>
      </c>
      <c r="C2008">
        <v>4773544</v>
      </c>
      <c r="F2008" t="s">
        <v>5</v>
      </c>
      <c r="G2008" t="s">
        <v>1773</v>
      </c>
    </row>
    <row r="2009" spans="1:7">
      <c r="A2009" t="s">
        <v>9022</v>
      </c>
      <c r="B2009" t="s">
        <v>9023</v>
      </c>
      <c r="C2009">
        <v>4738329</v>
      </c>
      <c r="F2009" t="s">
        <v>5</v>
      </c>
      <c r="G2009" t="s">
        <v>1774</v>
      </c>
    </row>
    <row r="2010" spans="1:7">
      <c r="A2010" t="s">
        <v>9022</v>
      </c>
      <c r="B2010" t="s">
        <v>9023</v>
      </c>
      <c r="C2010">
        <v>4738407</v>
      </c>
      <c r="F2010" t="s">
        <v>5</v>
      </c>
      <c r="G2010" t="s">
        <v>1775</v>
      </c>
    </row>
    <row r="2011" spans="1:7">
      <c r="A2011" t="s">
        <v>9022</v>
      </c>
      <c r="B2011" t="s">
        <v>9023</v>
      </c>
      <c r="C2011">
        <v>200448576</v>
      </c>
      <c r="F2011" t="s">
        <v>5</v>
      </c>
      <c r="G2011" t="s">
        <v>1776</v>
      </c>
    </row>
    <row r="2012" spans="1:7">
      <c r="A2012" t="s">
        <v>9022</v>
      </c>
      <c r="B2012" t="s">
        <v>9023</v>
      </c>
      <c r="C2012">
        <v>200448583</v>
      </c>
      <c r="F2012" t="s">
        <v>5</v>
      </c>
      <c r="G2012" t="s">
        <v>1777</v>
      </c>
    </row>
    <row r="2013" spans="1:7">
      <c r="A2013" t="s">
        <v>9022</v>
      </c>
      <c r="B2013" t="s">
        <v>9023</v>
      </c>
      <c r="C2013">
        <v>200448591</v>
      </c>
      <c r="F2013" t="s">
        <v>5</v>
      </c>
      <c r="G2013" t="s">
        <v>1778</v>
      </c>
    </row>
    <row r="2014" spans="1:7">
      <c r="A2014" t="s">
        <v>9022</v>
      </c>
      <c r="B2014" t="s">
        <v>9023</v>
      </c>
      <c r="C2014">
        <v>200448599</v>
      </c>
      <c r="F2014" t="s">
        <v>5</v>
      </c>
      <c r="G2014" t="s">
        <v>1779</v>
      </c>
    </row>
    <row r="2015" spans="1:7">
      <c r="A2015" t="s">
        <v>9022</v>
      </c>
      <c r="B2015" t="s">
        <v>9023</v>
      </c>
      <c r="C2015">
        <v>200448618</v>
      </c>
      <c r="F2015" t="s">
        <v>5</v>
      </c>
      <c r="G2015" t="s">
        <v>1780</v>
      </c>
    </row>
    <row r="2016" spans="1:7">
      <c r="A2016" t="s">
        <v>9022</v>
      </c>
      <c r="B2016" t="s">
        <v>9023</v>
      </c>
      <c r="C2016">
        <v>200448625</v>
      </c>
      <c r="F2016" t="s">
        <v>5</v>
      </c>
      <c r="G2016" t="s">
        <v>1781</v>
      </c>
    </row>
    <row r="2017" spans="1:7">
      <c r="A2017" t="s">
        <v>9022</v>
      </c>
      <c r="B2017" t="s">
        <v>9023</v>
      </c>
      <c r="C2017">
        <v>200448633</v>
      </c>
      <c r="F2017" t="s">
        <v>5</v>
      </c>
      <c r="G2017" t="s">
        <v>1782</v>
      </c>
    </row>
    <row r="2018" spans="1:7">
      <c r="A2018" t="s">
        <v>9022</v>
      </c>
      <c r="B2018" t="s">
        <v>9023</v>
      </c>
      <c r="C2018">
        <v>200448635</v>
      </c>
      <c r="F2018" t="s">
        <v>5</v>
      </c>
      <c r="G2018" t="s">
        <v>5039</v>
      </c>
    </row>
    <row r="2019" spans="1:7">
      <c r="A2019" t="s">
        <v>9022</v>
      </c>
      <c r="B2019" t="s">
        <v>9023</v>
      </c>
      <c r="C2019">
        <v>200448619</v>
      </c>
      <c r="F2019" t="s">
        <v>5</v>
      </c>
      <c r="G2019" t="s">
        <v>1783</v>
      </c>
    </row>
    <row r="2020" spans="1:7">
      <c r="A2020" t="s">
        <v>9022</v>
      </c>
      <c r="B2020" t="s">
        <v>9023</v>
      </c>
      <c r="C2020">
        <v>200448650</v>
      </c>
      <c r="F2020" t="s">
        <v>5</v>
      </c>
      <c r="G2020" t="s">
        <v>1784</v>
      </c>
    </row>
    <row r="2021" spans="1:7">
      <c r="A2021" t="s">
        <v>9022</v>
      </c>
      <c r="B2021" t="s">
        <v>9023</v>
      </c>
      <c r="C2021">
        <v>200448664</v>
      </c>
      <c r="F2021" t="s">
        <v>5</v>
      </c>
      <c r="G2021" t="s">
        <v>1785</v>
      </c>
    </row>
    <row r="2022" spans="1:7">
      <c r="A2022" t="s">
        <v>9022</v>
      </c>
      <c r="B2022" t="s">
        <v>9023</v>
      </c>
      <c r="C2022">
        <v>200448686</v>
      </c>
      <c r="F2022" t="s">
        <v>5</v>
      </c>
      <c r="G2022" t="s">
        <v>1786</v>
      </c>
    </row>
    <row r="2023" spans="1:7">
      <c r="A2023" t="s">
        <v>9022</v>
      </c>
      <c r="B2023" t="s">
        <v>9023</v>
      </c>
      <c r="C2023">
        <v>200448704</v>
      </c>
      <c r="F2023" t="s">
        <v>5</v>
      </c>
      <c r="G2023" t="s">
        <v>1787</v>
      </c>
    </row>
    <row r="2024" spans="1:7">
      <c r="A2024" t="s">
        <v>9022</v>
      </c>
      <c r="B2024" t="s">
        <v>9023</v>
      </c>
      <c r="C2024">
        <v>200448698</v>
      </c>
      <c r="F2024" t="s">
        <v>5</v>
      </c>
      <c r="G2024" t="s">
        <v>1788</v>
      </c>
    </row>
    <row r="2025" spans="1:7">
      <c r="A2025" t="s">
        <v>9022</v>
      </c>
      <c r="B2025" t="s">
        <v>9023</v>
      </c>
      <c r="C2025">
        <v>200448711</v>
      </c>
      <c r="F2025" t="s">
        <v>5</v>
      </c>
      <c r="G2025" t="s">
        <v>1789</v>
      </c>
    </row>
    <row r="2026" spans="1:7">
      <c r="A2026" t="s">
        <v>9022</v>
      </c>
      <c r="B2026" t="s">
        <v>9023</v>
      </c>
      <c r="C2026">
        <v>200448714</v>
      </c>
      <c r="F2026" t="s">
        <v>5</v>
      </c>
      <c r="G2026" t="s">
        <v>1790</v>
      </c>
    </row>
    <row r="2027" spans="1:7">
      <c r="A2027" t="s">
        <v>9022</v>
      </c>
      <c r="B2027" t="s">
        <v>9023</v>
      </c>
      <c r="C2027">
        <v>200448716</v>
      </c>
      <c r="F2027" t="s">
        <v>5</v>
      </c>
      <c r="G2027" t="s">
        <v>5040</v>
      </c>
    </row>
    <row r="2028" spans="1:7">
      <c r="A2028" t="s">
        <v>9022</v>
      </c>
      <c r="B2028" t="s">
        <v>9023</v>
      </c>
      <c r="C2028">
        <v>200448731</v>
      </c>
      <c r="F2028" t="s">
        <v>5</v>
      </c>
      <c r="G2028" t="s">
        <v>1791</v>
      </c>
    </row>
    <row r="2029" spans="1:7">
      <c r="A2029" t="s">
        <v>9022</v>
      </c>
      <c r="B2029" t="s">
        <v>9023</v>
      </c>
      <c r="C2029">
        <v>200448730</v>
      </c>
      <c r="F2029" t="s">
        <v>5</v>
      </c>
      <c r="G2029" t="s">
        <v>1792</v>
      </c>
    </row>
    <row r="2030" spans="1:7">
      <c r="A2030" t="s">
        <v>9022</v>
      </c>
      <c r="B2030" t="s">
        <v>9023</v>
      </c>
      <c r="C2030">
        <v>200448735</v>
      </c>
      <c r="F2030" t="s">
        <v>5</v>
      </c>
      <c r="G2030" t="s">
        <v>1793</v>
      </c>
    </row>
    <row r="2031" spans="1:7">
      <c r="A2031" t="s">
        <v>9022</v>
      </c>
      <c r="B2031" t="s">
        <v>9023</v>
      </c>
      <c r="C2031">
        <v>200448743</v>
      </c>
      <c r="F2031" t="s">
        <v>5</v>
      </c>
      <c r="G2031" t="s">
        <v>1794</v>
      </c>
    </row>
    <row r="2032" spans="1:7">
      <c r="A2032" t="s">
        <v>9022</v>
      </c>
      <c r="B2032" t="s">
        <v>9023</v>
      </c>
      <c r="C2032">
        <v>200448745</v>
      </c>
      <c r="F2032" t="s">
        <v>5</v>
      </c>
      <c r="G2032" t="s">
        <v>1795</v>
      </c>
    </row>
    <row r="2033" spans="1:7">
      <c r="A2033" t="s">
        <v>9022</v>
      </c>
      <c r="B2033" t="s">
        <v>9023</v>
      </c>
      <c r="C2033">
        <v>200448749</v>
      </c>
      <c r="F2033" t="s">
        <v>5</v>
      </c>
      <c r="G2033" t="s">
        <v>1796</v>
      </c>
    </row>
    <row r="2034" spans="1:7">
      <c r="A2034" t="s">
        <v>9022</v>
      </c>
      <c r="B2034" t="s">
        <v>9023</v>
      </c>
      <c r="C2034">
        <v>200448753</v>
      </c>
      <c r="F2034" t="s">
        <v>5</v>
      </c>
      <c r="G2034" t="s">
        <v>1797</v>
      </c>
    </row>
    <row r="2035" spans="1:7">
      <c r="A2035" t="s">
        <v>9022</v>
      </c>
      <c r="B2035" t="s">
        <v>9023</v>
      </c>
      <c r="C2035">
        <v>200448752</v>
      </c>
      <c r="F2035" t="s">
        <v>5</v>
      </c>
      <c r="G2035" t="s">
        <v>1798</v>
      </c>
    </row>
    <row r="2036" spans="1:7">
      <c r="A2036" t="s">
        <v>9022</v>
      </c>
      <c r="B2036" t="s">
        <v>9023</v>
      </c>
      <c r="C2036">
        <v>200448757</v>
      </c>
      <c r="F2036" t="s">
        <v>5</v>
      </c>
      <c r="G2036" t="s">
        <v>1799</v>
      </c>
    </row>
    <row r="2037" spans="1:7">
      <c r="A2037" t="s">
        <v>9022</v>
      </c>
      <c r="B2037" t="s">
        <v>9023</v>
      </c>
      <c r="C2037">
        <v>200448761</v>
      </c>
      <c r="F2037" t="s">
        <v>5</v>
      </c>
      <c r="G2037" t="s">
        <v>1800</v>
      </c>
    </row>
    <row r="2038" spans="1:7">
      <c r="A2038" t="s">
        <v>9022</v>
      </c>
      <c r="B2038" t="s">
        <v>9023</v>
      </c>
      <c r="C2038">
        <v>200448767</v>
      </c>
      <c r="F2038" t="s">
        <v>5</v>
      </c>
      <c r="G2038" t="s">
        <v>1801</v>
      </c>
    </row>
    <row r="2039" spans="1:7">
      <c r="A2039" t="s">
        <v>9022</v>
      </c>
      <c r="B2039" t="s">
        <v>9023</v>
      </c>
      <c r="C2039">
        <v>200448769</v>
      </c>
      <c r="F2039" t="s">
        <v>5</v>
      </c>
      <c r="G2039" t="s">
        <v>5041</v>
      </c>
    </row>
    <row r="2040" spans="1:7">
      <c r="A2040" t="s">
        <v>9022</v>
      </c>
      <c r="B2040" t="s">
        <v>9023</v>
      </c>
      <c r="C2040">
        <v>200448776</v>
      </c>
      <c r="F2040" t="s">
        <v>5</v>
      </c>
      <c r="G2040" t="s">
        <v>1802</v>
      </c>
    </row>
    <row r="2041" spans="1:7">
      <c r="A2041" t="s">
        <v>9022</v>
      </c>
      <c r="B2041" t="s">
        <v>9023</v>
      </c>
      <c r="C2041">
        <v>200448499</v>
      </c>
      <c r="F2041" t="s">
        <v>5</v>
      </c>
      <c r="G2041" t="s">
        <v>1803</v>
      </c>
    </row>
    <row r="2042" spans="1:7">
      <c r="A2042" t="s">
        <v>9022</v>
      </c>
      <c r="B2042" t="s">
        <v>9023</v>
      </c>
      <c r="C2042">
        <v>200448502</v>
      </c>
      <c r="F2042" t="s">
        <v>5</v>
      </c>
      <c r="G2042" t="s">
        <v>1804</v>
      </c>
    </row>
    <row r="2043" spans="1:7">
      <c r="A2043" t="s">
        <v>9022</v>
      </c>
      <c r="B2043" t="s">
        <v>9023</v>
      </c>
      <c r="C2043">
        <v>200448506</v>
      </c>
      <c r="F2043" t="s">
        <v>5</v>
      </c>
      <c r="G2043" t="s">
        <v>1805</v>
      </c>
    </row>
    <row r="2044" spans="1:7">
      <c r="A2044" t="s">
        <v>9022</v>
      </c>
      <c r="B2044" t="s">
        <v>9023</v>
      </c>
      <c r="C2044">
        <v>200448510</v>
      </c>
      <c r="F2044" t="s">
        <v>5</v>
      </c>
      <c r="G2044" t="s">
        <v>1806</v>
      </c>
    </row>
    <row r="2045" spans="1:7">
      <c r="A2045" t="s">
        <v>9022</v>
      </c>
      <c r="B2045" t="s">
        <v>9023</v>
      </c>
      <c r="C2045">
        <v>200448518</v>
      </c>
      <c r="F2045" t="s">
        <v>5</v>
      </c>
      <c r="G2045" t="s">
        <v>1807</v>
      </c>
    </row>
    <row r="2046" spans="1:7">
      <c r="A2046" t="s">
        <v>9022</v>
      </c>
      <c r="B2046" t="s">
        <v>9023</v>
      </c>
      <c r="C2046">
        <v>200448523</v>
      </c>
      <c r="F2046" t="s">
        <v>5</v>
      </c>
      <c r="G2046" t="s">
        <v>1808</v>
      </c>
    </row>
    <row r="2047" spans="1:7">
      <c r="A2047" t="s">
        <v>9022</v>
      </c>
      <c r="B2047" t="s">
        <v>9023</v>
      </c>
      <c r="C2047">
        <v>200448527</v>
      </c>
      <c r="F2047" t="s">
        <v>5</v>
      </c>
      <c r="G2047" t="s">
        <v>1809</v>
      </c>
    </row>
    <row r="2048" spans="1:7">
      <c r="A2048" t="s">
        <v>9022</v>
      </c>
      <c r="B2048" t="s">
        <v>9023</v>
      </c>
      <c r="C2048">
        <v>200448528</v>
      </c>
      <c r="F2048" t="s">
        <v>5</v>
      </c>
      <c r="G2048" t="s">
        <v>5042</v>
      </c>
    </row>
    <row r="2049" spans="1:7">
      <c r="A2049" t="s">
        <v>9022</v>
      </c>
      <c r="B2049" t="s">
        <v>9023</v>
      </c>
      <c r="C2049">
        <v>200448519</v>
      </c>
      <c r="F2049" t="s">
        <v>5</v>
      </c>
      <c r="G2049" t="s">
        <v>1810</v>
      </c>
    </row>
    <row r="2050" spans="1:7">
      <c r="A2050" t="s">
        <v>9022</v>
      </c>
      <c r="B2050" t="s">
        <v>9023</v>
      </c>
      <c r="C2050">
        <v>200448535</v>
      </c>
      <c r="F2050" t="s">
        <v>5</v>
      </c>
      <c r="G2050" t="s">
        <v>1811</v>
      </c>
    </row>
    <row r="2051" spans="1:7">
      <c r="A2051" t="s">
        <v>9022</v>
      </c>
      <c r="B2051" t="s">
        <v>9023</v>
      </c>
      <c r="C2051">
        <v>200448541</v>
      </c>
      <c r="F2051" t="s">
        <v>5</v>
      </c>
      <c r="G2051" t="s">
        <v>1812</v>
      </c>
    </row>
    <row r="2052" spans="1:7">
      <c r="A2052" t="s">
        <v>9022</v>
      </c>
      <c r="B2052" t="s">
        <v>9023</v>
      </c>
      <c r="C2052">
        <v>200448553</v>
      </c>
      <c r="F2052" t="s">
        <v>5</v>
      </c>
      <c r="G2052" t="s">
        <v>1813</v>
      </c>
    </row>
    <row r="2053" spans="1:7">
      <c r="A2053" t="s">
        <v>9022</v>
      </c>
      <c r="B2053" t="s">
        <v>9023</v>
      </c>
      <c r="C2053">
        <v>200448562</v>
      </c>
      <c r="F2053" t="s">
        <v>5</v>
      </c>
      <c r="G2053" t="s">
        <v>1814</v>
      </c>
    </row>
    <row r="2054" spans="1:7">
      <c r="A2054" t="s">
        <v>9022</v>
      </c>
      <c r="B2054" t="s">
        <v>9023</v>
      </c>
      <c r="C2054">
        <v>200448559</v>
      </c>
      <c r="F2054" t="s">
        <v>5</v>
      </c>
      <c r="G2054" t="s">
        <v>1815</v>
      </c>
    </row>
    <row r="2055" spans="1:7">
      <c r="A2055" t="s">
        <v>9022</v>
      </c>
      <c r="B2055" t="s">
        <v>9023</v>
      </c>
      <c r="C2055">
        <v>200448569</v>
      </c>
      <c r="F2055" t="s">
        <v>5</v>
      </c>
      <c r="G2055" t="s">
        <v>1816</v>
      </c>
    </row>
    <row r="2056" spans="1:7">
      <c r="A2056" t="s">
        <v>9022</v>
      </c>
      <c r="B2056" t="s">
        <v>9023</v>
      </c>
      <c r="C2056">
        <v>200448575</v>
      </c>
      <c r="F2056" t="s">
        <v>5</v>
      </c>
      <c r="G2056" t="s">
        <v>1817</v>
      </c>
    </row>
    <row r="2057" spans="1:7">
      <c r="A2057" t="s">
        <v>9022</v>
      </c>
      <c r="B2057" t="s">
        <v>9023</v>
      </c>
      <c r="C2057">
        <v>200448579</v>
      </c>
      <c r="F2057" t="s">
        <v>5</v>
      </c>
      <c r="G2057" t="s">
        <v>1818</v>
      </c>
    </row>
    <row r="2058" spans="1:7">
      <c r="A2058" t="s">
        <v>9022</v>
      </c>
      <c r="B2058" t="s">
        <v>9023</v>
      </c>
      <c r="C2058">
        <v>200448608</v>
      </c>
      <c r="F2058" t="s">
        <v>5</v>
      </c>
      <c r="G2058" t="s">
        <v>1819</v>
      </c>
    </row>
    <row r="2059" spans="1:7">
      <c r="A2059" t="s">
        <v>9022</v>
      </c>
      <c r="B2059" t="s">
        <v>9023</v>
      </c>
      <c r="C2059">
        <v>200448606</v>
      </c>
      <c r="F2059" t="s">
        <v>5</v>
      </c>
      <c r="G2059" t="s">
        <v>1820</v>
      </c>
    </row>
    <row r="2060" spans="1:7">
      <c r="A2060" t="s">
        <v>9022</v>
      </c>
      <c r="B2060" t="s">
        <v>9023</v>
      </c>
      <c r="C2060">
        <v>200448614</v>
      </c>
      <c r="F2060" t="s">
        <v>5</v>
      </c>
      <c r="G2060" t="s">
        <v>1821</v>
      </c>
    </row>
    <row r="2061" spans="1:7">
      <c r="A2061" t="s">
        <v>9022</v>
      </c>
      <c r="B2061" t="s">
        <v>9023</v>
      </c>
      <c r="C2061">
        <v>200448632</v>
      </c>
      <c r="F2061" t="s">
        <v>5</v>
      </c>
      <c r="G2061" t="s">
        <v>1822</v>
      </c>
    </row>
    <row r="2062" spans="1:7">
      <c r="A2062" t="s">
        <v>9022</v>
      </c>
      <c r="B2062" t="s">
        <v>9023</v>
      </c>
      <c r="C2062">
        <v>200448636</v>
      </c>
      <c r="F2062" t="s">
        <v>5</v>
      </c>
      <c r="G2062" t="s">
        <v>5043</v>
      </c>
    </row>
    <row r="2063" spans="1:7">
      <c r="A2063" t="s">
        <v>9022</v>
      </c>
      <c r="B2063" t="s">
        <v>9023</v>
      </c>
      <c r="C2063">
        <v>200448644</v>
      </c>
      <c r="F2063" t="s">
        <v>5</v>
      </c>
      <c r="G2063" t="s">
        <v>1823</v>
      </c>
    </row>
    <row r="2064" spans="1:7">
      <c r="A2064" t="s">
        <v>9022</v>
      </c>
      <c r="B2064" t="s">
        <v>9023</v>
      </c>
      <c r="C2064">
        <v>200448652</v>
      </c>
      <c r="F2064" t="s">
        <v>5</v>
      </c>
      <c r="G2064" t="s">
        <v>5044</v>
      </c>
    </row>
    <row r="2065" spans="1:7">
      <c r="A2065" t="s">
        <v>9022</v>
      </c>
      <c r="B2065" t="s">
        <v>9023</v>
      </c>
      <c r="C2065">
        <v>200448649</v>
      </c>
      <c r="F2065" t="s">
        <v>5</v>
      </c>
      <c r="G2065" t="s">
        <v>5045</v>
      </c>
    </row>
    <row r="2066" spans="1:7">
      <c r="A2066" t="s">
        <v>9022</v>
      </c>
      <c r="B2066" t="s">
        <v>9023</v>
      </c>
      <c r="C2066">
        <v>200448659</v>
      </c>
      <c r="F2066" t="s">
        <v>5</v>
      </c>
      <c r="G2066" t="s">
        <v>1824</v>
      </c>
    </row>
    <row r="2067" spans="1:7">
      <c r="A2067" t="s">
        <v>9022</v>
      </c>
      <c r="B2067" t="s">
        <v>9023</v>
      </c>
      <c r="C2067">
        <v>200448665</v>
      </c>
      <c r="F2067" t="s">
        <v>5</v>
      </c>
      <c r="G2067" t="s">
        <v>5046</v>
      </c>
    </row>
    <row r="2068" spans="1:7">
      <c r="A2068" t="s">
        <v>9022</v>
      </c>
      <c r="B2068" t="s">
        <v>9023</v>
      </c>
      <c r="C2068">
        <v>200448677</v>
      </c>
      <c r="F2068" t="s">
        <v>5</v>
      </c>
      <c r="G2068" t="s">
        <v>1825</v>
      </c>
    </row>
    <row r="2069" spans="1:7">
      <c r="A2069" t="s">
        <v>9022</v>
      </c>
      <c r="B2069" t="s">
        <v>9023</v>
      </c>
      <c r="C2069">
        <v>200448681</v>
      </c>
      <c r="F2069" t="s">
        <v>5</v>
      </c>
      <c r="G2069" t="s">
        <v>5047</v>
      </c>
    </row>
    <row r="2070" spans="1:7">
      <c r="A2070" t="s">
        <v>9022</v>
      </c>
      <c r="B2070" t="s">
        <v>9023</v>
      </c>
      <c r="C2070">
        <v>200448697</v>
      </c>
      <c r="F2070" t="s">
        <v>5</v>
      </c>
      <c r="G2070" t="s">
        <v>1826</v>
      </c>
    </row>
    <row r="2071" spans="1:7">
      <c r="A2071" t="s">
        <v>9022</v>
      </c>
      <c r="B2071" t="s">
        <v>9023</v>
      </c>
      <c r="C2071">
        <v>200448015</v>
      </c>
      <c r="D2071" t="s">
        <v>9036</v>
      </c>
      <c r="F2071" t="s">
        <v>5</v>
      </c>
      <c r="G2071" t="s">
        <v>5048</v>
      </c>
    </row>
    <row r="2072" spans="1:7">
      <c r="A2072" t="s">
        <v>9022</v>
      </c>
      <c r="B2072" t="s">
        <v>9023</v>
      </c>
      <c r="C2072">
        <v>200448016</v>
      </c>
      <c r="D2072" t="s">
        <v>9035</v>
      </c>
      <c r="F2072" t="s">
        <v>5</v>
      </c>
      <c r="G2072" t="s">
        <v>1828</v>
      </c>
    </row>
    <row r="2073" spans="1:7">
      <c r="A2073" t="s">
        <v>9022</v>
      </c>
      <c r="B2073" t="s">
        <v>9023</v>
      </c>
      <c r="C2073">
        <v>200448016</v>
      </c>
      <c r="D2073" t="s">
        <v>9036</v>
      </c>
      <c r="F2073" t="s">
        <v>5</v>
      </c>
      <c r="G2073" t="s">
        <v>1829</v>
      </c>
    </row>
    <row r="2074" spans="1:7">
      <c r="A2074" t="s">
        <v>9022</v>
      </c>
      <c r="B2074" t="s">
        <v>9023</v>
      </c>
      <c r="C2074">
        <v>200448018</v>
      </c>
      <c r="D2074" t="s">
        <v>9035</v>
      </c>
      <c r="F2074" t="s">
        <v>5</v>
      </c>
      <c r="G2074" t="s">
        <v>1832</v>
      </c>
    </row>
    <row r="2075" spans="1:7">
      <c r="A2075" t="s">
        <v>9022</v>
      </c>
      <c r="B2075" t="s">
        <v>9023</v>
      </c>
      <c r="C2075">
        <v>200448018</v>
      </c>
      <c r="D2075" t="s">
        <v>9036</v>
      </c>
      <c r="F2075" t="s">
        <v>5</v>
      </c>
      <c r="G2075" t="s">
        <v>1833</v>
      </c>
    </row>
    <row r="2076" spans="1:7">
      <c r="A2076" t="s">
        <v>9022</v>
      </c>
      <c r="B2076" t="s">
        <v>9023</v>
      </c>
      <c r="C2076">
        <v>200448019</v>
      </c>
      <c r="D2076" t="s">
        <v>9035</v>
      </c>
      <c r="F2076" t="s">
        <v>5</v>
      </c>
      <c r="G2076" t="s">
        <v>1834</v>
      </c>
    </row>
    <row r="2077" spans="1:7">
      <c r="A2077" t="s">
        <v>9022</v>
      </c>
      <c r="B2077" t="s">
        <v>9023</v>
      </c>
      <c r="C2077">
        <v>200448019</v>
      </c>
      <c r="D2077" t="s">
        <v>9036</v>
      </c>
      <c r="F2077" t="s">
        <v>5</v>
      </c>
      <c r="G2077" t="s">
        <v>1835</v>
      </c>
    </row>
    <row r="2078" spans="1:7">
      <c r="A2078" t="s">
        <v>9022</v>
      </c>
      <c r="B2078" t="s">
        <v>9023</v>
      </c>
      <c r="C2078">
        <v>200448020</v>
      </c>
      <c r="D2078" t="s">
        <v>9035</v>
      </c>
      <c r="F2078" t="s">
        <v>5</v>
      </c>
      <c r="G2078" t="s">
        <v>5049</v>
      </c>
    </row>
    <row r="2079" spans="1:7">
      <c r="A2079" t="s">
        <v>9022</v>
      </c>
      <c r="B2079" t="s">
        <v>9023</v>
      </c>
      <c r="C2079">
        <v>200448021</v>
      </c>
      <c r="D2079" t="s">
        <v>9035</v>
      </c>
      <c r="F2079" t="s">
        <v>5</v>
      </c>
      <c r="G2079" t="s">
        <v>1837</v>
      </c>
    </row>
    <row r="2080" spans="1:7">
      <c r="A2080" t="s">
        <v>9022</v>
      </c>
      <c r="B2080" t="s">
        <v>9023</v>
      </c>
      <c r="C2080">
        <v>200448021</v>
      </c>
      <c r="D2080" t="s">
        <v>9036</v>
      </c>
      <c r="F2080" t="s">
        <v>5</v>
      </c>
      <c r="G2080" t="s">
        <v>1838</v>
      </c>
    </row>
    <row r="2081" spans="1:7">
      <c r="A2081" t="s">
        <v>9022</v>
      </c>
      <c r="B2081" t="s">
        <v>9023</v>
      </c>
      <c r="C2081">
        <v>200448022</v>
      </c>
      <c r="D2081" t="s">
        <v>9036</v>
      </c>
      <c r="F2081" t="s">
        <v>5</v>
      </c>
      <c r="G2081" t="s">
        <v>1840</v>
      </c>
    </row>
    <row r="2082" spans="1:7">
      <c r="A2082" t="s">
        <v>9022</v>
      </c>
      <c r="B2082" t="s">
        <v>9023</v>
      </c>
      <c r="C2082">
        <v>200448023</v>
      </c>
      <c r="D2082" t="s">
        <v>9035</v>
      </c>
      <c r="F2082" t="s">
        <v>5</v>
      </c>
      <c r="G2082" t="s">
        <v>1841</v>
      </c>
    </row>
    <row r="2083" spans="1:7">
      <c r="A2083" t="s">
        <v>9022</v>
      </c>
      <c r="B2083" t="s">
        <v>9023</v>
      </c>
      <c r="C2083">
        <v>200448024</v>
      </c>
      <c r="D2083" t="s">
        <v>9035</v>
      </c>
      <c r="F2083" t="s">
        <v>5</v>
      </c>
      <c r="G2083" t="s">
        <v>1843</v>
      </c>
    </row>
    <row r="2084" spans="1:7">
      <c r="A2084" t="s">
        <v>9022</v>
      </c>
      <c r="B2084" t="s">
        <v>9023</v>
      </c>
      <c r="C2084">
        <v>200448024</v>
      </c>
      <c r="D2084" t="s">
        <v>9036</v>
      </c>
      <c r="F2084" t="s">
        <v>5</v>
      </c>
      <c r="G2084" t="s">
        <v>1844</v>
      </c>
    </row>
    <row r="2085" spans="1:7">
      <c r="A2085" t="s">
        <v>9022</v>
      </c>
      <c r="B2085" t="s">
        <v>9023</v>
      </c>
      <c r="C2085">
        <v>200448025</v>
      </c>
      <c r="D2085" t="s">
        <v>9035</v>
      </c>
      <c r="F2085" t="s">
        <v>5</v>
      </c>
      <c r="G2085" t="s">
        <v>1845</v>
      </c>
    </row>
    <row r="2086" spans="1:7">
      <c r="A2086" t="s">
        <v>9022</v>
      </c>
      <c r="B2086" t="s">
        <v>9023</v>
      </c>
      <c r="C2086">
        <v>200448025</v>
      </c>
      <c r="D2086" t="s">
        <v>9036</v>
      </c>
      <c r="F2086" t="s">
        <v>5</v>
      </c>
      <c r="G2086" t="s">
        <v>1846</v>
      </c>
    </row>
    <row r="2087" spans="1:7">
      <c r="A2087" t="s">
        <v>9022</v>
      </c>
      <c r="B2087" t="s">
        <v>9023</v>
      </c>
      <c r="C2087">
        <v>200448026</v>
      </c>
      <c r="D2087" t="s">
        <v>9035</v>
      </c>
      <c r="F2087" t="s">
        <v>5</v>
      </c>
      <c r="G2087" t="s">
        <v>1847</v>
      </c>
    </row>
    <row r="2088" spans="1:7">
      <c r="A2088" t="s">
        <v>9022</v>
      </c>
      <c r="B2088" t="s">
        <v>9023</v>
      </c>
      <c r="C2088">
        <v>200448026</v>
      </c>
      <c r="D2088" t="s">
        <v>9036</v>
      </c>
      <c r="F2088" t="s">
        <v>5</v>
      </c>
      <c r="G2088" t="s">
        <v>1848</v>
      </c>
    </row>
    <row r="2089" spans="1:7">
      <c r="A2089" t="s">
        <v>9022</v>
      </c>
      <c r="B2089" t="s">
        <v>9023</v>
      </c>
      <c r="C2089">
        <v>200448027</v>
      </c>
      <c r="D2089" t="s">
        <v>9035</v>
      </c>
      <c r="F2089" t="s">
        <v>5</v>
      </c>
      <c r="G2089" t="s">
        <v>1849</v>
      </c>
    </row>
    <row r="2090" spans="1:7">
      <c r="A2090" t="s">
        <v>9022</v>
      </c>
      <c r="B2090" t="s">
        <v>9023</v>
      </c>
      <c r="C2090">
        <v>200448027</v>
      </c>
      <c r="D2090" t="s">
        <v>9036</v>
      </c>
      <c r="F2090" t="s">
        <v>5</v>
      </c>
      <c r="G2090" t="s">
        <v>1850</v>
      </c>
    </row>
    <row r="2091" spans="1:7">
      <c r="A2091" t="s">
        <v>9022</v>
      </c>
      <c r="B2091" t="s">
        <v>9023</v>
      </c>
      <c r="C2091">
        <v>200448028</v>
      </c>
      <c r="D2091" t="s">
        <v>9035</v>
      </c>
      <c r="F2091" t="s">
        <v>5</v>
      </c>
      <c r="G2091" t="s">
        <v>1851</v>
      </c>
    </row>
    <row r="2092" spans="1:7">
      <c r="A2092" t="s">
        <v>9022</v>
      </c>
      <c r="B2092" t="s">
        <v>9023</v>
      </c>
      <c r="C2092">
        <v>200448028</v>
      </c>
      <c r="D2092" t="s">
        <v>9036</v>
      </c>
      <c r="F2092" t="s">
        <v>5</v>
      </c>
      <c r="G2092" t="s">
        <v>1852</v>
      </c>
    </row>
    <row r="2093" spans="1:7">
      <c r="A2093" t="s">
        <v>9022</v>
      </c>
      <c r="B2093" t="s">
        <v>9023</v>
      </c>
      <c r="C2093">
        <v>200448029</v>
      </c>
      <c r="D2093" t="s">
        <v>9035</v>
      </c>
      <c r="F2093" t="s">
        <v>5</v>
      </c>
      <c r="G2093" t="s">
        <v>1853</v>
      </c>
    </row>
    <row r="2094" spans="1:7">
      <c r="A2094" t="s">
        <v>9022</v>
      </c>
      <c r="B2094" t="s">
        <v>9023</v>
      </c>
      <c r="C2094">
        <v>200448030</v>
      </c>
      <c r="D2094" t="s">
        <v>9035</v>
      </c>
      <c r="F2094" t="s">
        <v>5</v>
      </c>
      <c r="G2094" t="s">
        <v>1854</v>
      </c>
    </row>
    <row r="2095" spans="1:7">
      <c r="A2095" t="s">
        <v>9022</v>
      </c>
      <c r="B2095" t="s">
        <v>9023</v>
      </c>
      <c r="C2095">
        <v>200448030</v>
      </c>
      <c r="D2095" t="s">
        <v>9036</v>
      </c>
      <c r="F2095" t="s">
        <v>5</v>
      </c>
      <c r="G2095" t="s">
        <v>1855</v>
      </c>
    </row>
    <row r="2096" spans="1:7">
      <c r="A2096" t="s">
        <v>9022</v>
      </c>
      <c r="B2096" t="s">
        <v>9023</v>
      </c>
      <c r="C2096">
        <v>200448031</v>
      </c>
      <c r="D2096" t="s">
        <v>9035</v>
      </c>
      <c r="F2096" t="s">
        <v>5</v>
      </c>
      <c r="G2096" t="s">
        <v>1856</v>
      </c>
    </row>
    <row r="2097" spans="1:7">
      <c r="A2097" t="s">
        <v>9022</v>
      </c>
      <c r="B2097" t="s">
        <v>9023</v>
      </c>
      <c r="C2097">
        <v>200448031</v>
      </c>
      <c r="D2097" t="s">
        <v>9036</v>
      </c>
      <c r="F2097" t="s">
        <v>5</v>
      </c>
      <c r="G2097" t="s">
        <v>1857</v>
      </c>
    </row>
    <row r="2098" spans="1:7">
      <c r="A2098" t="s">
        <v>9022</v>
      </c>
      <c r="B2098" t="s">
        <v>9023</v>
      </c>
      <c r="C2098">
        <v>200448032</v>
      </c>
      <c r="D2098" t="s">
        <v>9035</v>
      </c>
      <c r="F2098" t="s">
        <v>5</v>
      </c>
      <c r="G2098" t="s">
        <v>1858</v>
      </c>
    </row>
    <row r="2099" spans="1:7">
      <c r="A2099" t="s">
        <v>9022</v>
      </c>
      <c r="B2099" t="s">
        <v>9023</v>
      </c>
      <c r="C2099">
        <v>200448032</v>
      </c>
      <c r="D2099" t="s">
        <v>9036</v>
      </c>
      <c r="F2099" t="s">
        <v>5</v>
      </c>
      <c r="G2099" t="s">
        <v>1859</v>
      </c>
    </row>
    <row r="2100" spans="1:7">
      <c r="A2100" t="s">
        <v>9022</v>
      </c>
      <c r="B2100" t="s">
        <v>9023</v>
      </c>
      <c r="C2100">
        <v>200448033</v>
      </c>
      <c r="D2100" t="s">
        <v>9035</v>
      </c>
      <c r="F2100" t="s">
        <v>5</v>
      </c>
      <c r="G2100" t="s">
        <v>1860</v>
      </c>
    </row>
    <row r="2101" spans="1:7">
      <c r="A2101" t="s">
        <v>9022</v>
      </c>
      <c r="B2101" t="s">
        <v>9023</v>
      </c>
      <c r="C2101">
        <v>200448033</v>
      </c>
      <c r="D2101" t="s">
        <v>9036</v>
      </c>
      <c r="F2101" t="s">
        <v>5</v>
      </c>
      <c r="G2101" t="s">
        <v>1861</v>
      </c>
    </row>
    <row r="2102" spans="1:7">
      <c r="A2102" t="s">
        <v>9022</v>
      </c>
      <c r="B2102" t="s">
        <v>9023</v>
      </c>
      <c r="C2102">
        <v>200448034</v>
      </c>
      <c r="D2102" t="s">
        <v>9035</v>
      </c>
      <c r="F2102" t="s">
        <v>5</v>
      </c>
      <c r="G2102" t="s">
        <v>1862</v>
      </c>
    </row>
    <row r="2103" spans="1:7">
      <c r="A2103" t="s">
        <v>9022</v>
      </c>
      <c r="B2103" t="s">
        <v>9023</v>
      </c>
      <c r="C2103">
        <v>200448034</v>
      </c>
      <c r="D2103" t="s">
        <v>9036</v>
      </c>
      <c r="F2103" t="s">
        <v>5</v>
      </c>
      <c r="G2103" t="s">
        <v>5051</v>
      </c>
    </row>
    <row r="2104" spans="1:7">
      <c r="A2104" t="s">
        <v>9022</v>
      </c>
      <c r="B2104" t="s">
        <v>9023</v>
      </c>
      <c r="C2104">
        <v>200448035</v>
      </c>
      <c r="D2104" t="s">
        <v>9035</v>
      </c>
      <c r="F2104" t="s">
        <v>5</v>
      </c>
      <c r="G2104" t="s">
        <v>1863</v>
      </c>
    </row>
    <row r="2105" spans="1:7">
      <c r="A2105" t="s">
        <v>9022</v>
      </c>
      <c r="B2105" t="s">
        <v>9023</v>
      </c>
      <c r="C2105">
        <v>200448036</v>
      </c>
      <c r="D2105" t="s">
        <v>9035</v>
      </c>
      <c r="F2105" t="s">
        <v>5</v>
      </c>
      <c r="G2105" t="s">
        <v>5052</v>
      </c>
    </row>
    <row r="2106" spans="1:7">
      <c r="A2106" t="s">
        <v>9022</v>
      </c>
      <c r="B2106" t="s">
        <v>9023</v>
      </c>
      <c r="C2106">
        <v>200448037</v>
      </c>
      <c r="D2106" t="s">
        <v>9035</v>
      </c>
      <c r="F2106" t="s">
        <v>5</v>
      </c>
      <c r="G2106" t="s">
        <v>1866</v>
      </c>
    </row>
    <row r="2107" spans="1:7">
      <c r="A2107" t="s">
        <v>9022</v>
      </c>
      <c r="B2107" t="s">
        <v>9023</v>
      </c>
      <c r="C2107">
        <v>200448037</v>
      </c>
      <c r="D2107" t="s">
        <v>9036</v>
      </c>
      <c r="F2107" t="s">
        <v>5</v>
      </c>
      <c r="G2107" t="s">
        <v>1867</v>
      </c>
    </row>
    <row r="2108" spans="1:7">
      <c r="A2108" t="s">
        <v>9022</v>
      </c>
      <c r="B2108" t="s">
        <v>9023</v>
      </c>
      <c r="C2108">
        <v>200448038</v>
      </c>
      <c r="D2108" t="s">
        <v>9035</v>
      </c>
      <c r="F2108" t="s">
        <v>5</v>
      </c>
      <c r="G2108" t="s">
        <v>5053</v>
      </c>
    </row>
    <row r="2109" spans="1:7">
      <c r="A2109" t="s">
        <v>9022</v>
      </c>
      <c r="B2109" t="s">
        <v>9023</v>
      </c>
      <c r="C2109">
        <v>200448038</v>
      </c>
      <c r="D2109" t="s">
        <v>9036</v>
      </c>
      <c r="F2109" t="s">
        <v>5</v>
      </c>
      <c r="G2109" t="s">
        <v>1868</v>
      </c>
    </row>
    <row r="2110" spans="1:7">
      <c r="A2110" t="s">
        <v>9022</v>
      </c>
      <c r="B2110" t="s">
        <v>9023</v>
      </c>
      <c r="C2110">
        <v>200448040</v>
      </c>
      <c r="D2110" t="s">
        <v>9035</v>
      </c>
      <c r="F2110" t="s">
        <v>5</v>
      </c>
      <c r="G2110" t="s">
        <v>1871</v>
      </c>
    </row>
    <row r="2111" spans="1:7">
      <c r="A2111" t="s">
        <v>9022</v>
      </c>
      <c r="B2111" t="s">
        <v>9023</v>
      </c>
      <c r="C2111">
        <v>200448041</v>
      </c>
      <c r="D2111" t="s">
        <v>9035</v>
      </c>
      <c r="F2111" t="s">
        <v>5</v>
      </c>
      <c r="G2111" t="s">
        <v>1873</v>
      </c>
    </row>
    <row r="2112" spans="1:7">
      <c r="A2112" t="s">
        <v>9022</v>
      </c>
      <c r="B2112" t="s">
        <v>9023</v>
      </c>
      <c r="C2112">
        <v>200448041</v>
      </c>
      <c r="D2112" t="s">
        <v>9036</v>
      </c>
      <c r="F2112" t="s">
        <v>5</v>
      </c>
      <c r="G2112" t="s">
        <v>1874</v>
      </c>
    </row>
    <row r="2113" spans="1:7">
      <c r="A2113" t="s">
        <v>9022</v>
      </c>
      <c r="B2113" t="s">
        <v>9023</v>
      </c>
      <c r="C2113">
        <v>200448042</v>
      </c>
      <c r="D2113" t="s">
        <v>9035</v>
      </c>
      <c r="F2113" t="s">
        <v>5</v>
      </c>
      <c r="G2113" t="s">
        <v>1875</v>
      </c>
    </row>
    <row r="2114" spans="1:7">
      <c r="A2114" t="s">
        <v>9022</v>
      </c>
      <c r="B2114" t="s">
        <v>9023</v>
      </c>
      <c r="C2114">
        <v>200448042</v>
      </c>
      <c r="D2114" t="s">
        <v>9036</v>
      </c>
      <c r="F2114" t="s">
        <v>5</v>
      </c>
      <c r="G2114" t="s">
        <v>1876</v>
      </c>
    </row>
    <row r="2115" spans="1:7">
      <c r="A2115" t="s">
        <v>9022</v>
      </c>
      <c r="B2115" t="s">
        <v>9023</v>
      </c>
      <c r="C2115">
        <v>200448043</v>
      </c>
      <c r="D2115" t="s">
        <v>9035</v>
      </c>
      <c r="F2115" t="s">
        <v>5</v>
      </c>
      <c r="G2115" t="s">
        <v>1877</v>
      </c>
    </row>
    <row r="2116" spans="1:7">
      <c r="A2116" t="s">
        <v>9022</v>
      </c>
      <c r="B2116" t="s">
        <v>9023</v>
      </c>
      <c r="C2116">
        <v>200448043</v>
      </c>
      <c r="D2116" t="s">
        <v>9036</v>
      </c>
      <c r="F2116" t="s">
        <v>5</v>
      </c>
      <c r="G2116" t="s">
        <v>1878</v>
      </c>
    </row>
    <row r="2117" spans="1:7">
      <c r="A2117" t="s">
        <v>9022</v>
      </c>
      <c r="B2117" t="s">
        <v>9023</v>
      </c>
      <c r="C2117">
        <v>200448044</v>
      </c>
      <c r="D2117" t="s">
        <v>9035</v>
      </c>
      <c r="F2117" t="s">
        <v>5</v>
      </c>
      <c r="G2117" t="s">
        <v>5054</v>
      </c>
    </row>
    <row r="2118" spans="1:7">
      <c r="A2118" t="s">
        <v>9022</v>
      </c>
      <c r="B2118" t="s">
        <v>9023</v>
      </c>
      <c r="C2118">
        <v>200448783</v>
      </c>
      <c r="F2118" t="s">
        <v>5</v>
      </c>
      <c r="G2118" t="s">
        <v>1879</v>
      </c>
    </row>
    <row r="2119" spans="1:7">
      <c r="A2119" t="s">
        <v>9022</v>
      </c>
      <c r="B2119" t="s">
        <v>9023</v>
      </c>
      <c r="C2119">
        <v>200448790</v>
      </c>
      <c r="F2119" t="s">
        <v>5</v>
      </c>
      <c r="G2119" t="s">
        <v>1881</v>
      </c>
    </row>
    <row r="2120" spans="1:7">
      <c r="A2120" t="s">
        <v>9022</v>
      </c>
      <c r="B2120" t="s">
        <v>9023</v>
      </c>
      <c r="C2120">
        <v>200448794</v>
      </c>
      <c r="F2120" t="s">
        <v>5</v>
      </c>
      <c r="G2120" t="s">
        <v>1882</v>
      </c>
    </row>
    <row r="2121" spans="1:7">
      <c r="A2121" t="s">
        <v>9022</v>
      </c>
      <c r="B2121" t="s">
        <v>9023</v>
      </c>
      <c r="C2121">
        <v>200448802</v>
      </c>
      <c r="F2121" t="s">
        <v>5</v>
      </c>
      <c r="G2121" t="s">
        <v>1883</v>
      </c>
    </row>
    <row r="2122" spans="1:7">
      <c r="A2122" t="s">
        <v>9022</v>
      </c>
      <c r="B2122" t="s">
        <v>9023</v>
      </c>
      <c r="C2122">
        <v>200448807</v>
      </c>
      <c r="F2122" t="s">
        <v>5</v>
      </c>
      <c r="G2122" t="s">
        <v>1884</v>
      </c>
    </row>
    <row r="2123" spans="1:7">
      <c r="A2123" t="s">
        <v>9022</v>
      </c>
      <c r="B2123" t="s">
        <v>9023</v>
      </c>
      <c r="C2123">
        <v>200448812</v>
      </c>
      <c r="F2123" t="s">
        <v>5</v>
      </c>
      <c r="G2123" t="s">
        <v>5057</v>
      </c>
    </row>
    <row r="2124" spans="1:7">
      <c r="A2124" t="s">
        <v>9022</v>
      </c>
      <c r="B2124" t="s">
        <v>9023</v>
      </c>
      <c r="C2124">
        <v>200448803</v>
      </c>
      <c r="F2124" t="s">
        <v>5</v>
      </c>
      <c r="G2124" t="s">
        <v>1885</v>
      </c>
    </row>
    <row r="2125" spans="1:7">
      <c r="A2125" t="s">
        <v>9022</v>
      </c>
      <c r="B2125" t="s">
        <v>9023</v>
      </c>
      <c r="C2125">
        <v>200448837</v>
      </c>
      <c r="F2125" t="s">
        <v>5</v>
      </c>
      <c r="G2125" t="s">
        <v>5058</v>
      </c>
    </row>
    <row r="2126" spans="1:7">
      <c r="A2126" t="s">
        <v>9022</v>
      </c>
      <c r="B2126" t="s">
        <v>9023</v>
      </c>
      <c r="C2126">
        <v>200448846</v>
      </c>
      <c r="F2126" t="s">
        <v>5</v>
      </c>
      <c r="G2126" t="s">
        <v>1888</v>
      </c>
    </row>
    <row r="2127" spans="1:7">
      <c r="A2127" t="s">
        <v>9022</v>
      </c>
      <c r="B2127" t="s">
        <v>9023</v>
      </c>
      <c r="C2127">
        <v>200448853</v>
      </c>
      <c r="F2127" t="s">
        <v>5</v>
      </c>
      <c r="G2127" t="s">
        <v>5059</v>
      </c>
    </row>
    <row r="2128" spans="1:7">
      <c r="A2128" t="s">
        <v>9022</v>
      </c>
      <c r="B2128" t="s">
        <v>9023</v>
      </c>
      <c r="C2128">
        <v>200448872</v>
      </c>
      <c r="F2128" t="s">
        <v>5</v>
      </c>
      <c r="G2128" t="s">
        <v>1891</v>
      </c>
    </row>
    <row r="2129" spans="1:7">
      <c r="A2129" t="s">
        <v>9022</v>
      </c>
      <c r="B2129" t="s">
        <v>9023</v>
      </c>
      <c r="C2129">
        <v>200448877</v>
      </c>
      <c r="F2129" t="s">
        <v>5</v>
      </c>
      <c r="G2129" t="s">
        <v>5062</v>
      </c>
    </row>
    <row r="2130" spans="1:7">
      <c r="A2130" t="s">
        <v>9022</v>
      </c>
      <c r="B2130" t="s">
        <v>9023</v>
      </c>
      <c r="C2130">
        <v>200448885</v>
      </c>
      <c r="F2130" t="s">
        <v>5</v>
      </c>
      <c r="G2130" t="s">
        <v>1892</v>
      </c>
    </row>
    <row r="2131" spans="1:7">
      <c r="A2131" t="s">
        <v>9022</v>
      </c>
      <c r="B2131" t="s">
        <v>9023</v>
      </c>
      <c r="C2131">
        <v>200448887</v>
      </c>
      <c r="F2131" t="s">
        <v>5</v>
      </c>
      <c r="G2131" t="s">
        <v>5063</v>
      </c>
    </row>
    <row r="2132" spans="1:7">
      <c r="A2132" t="s">
        <v>9022</v>
      </c>
      <c r="B2132" t="s">
        <v>9023</v>
      </c>
      <c r="C2132">
        <v>200448891</v>
      </c>
      <c r="F2132" t="s">
        <v>5</v>
      </c>
      <c r="G2132" t="s">
        <v>1893</v>
      </c>
    </row>
    <row r="2133" spans="1:7">
      <c r="A2133" t="s">
        <v>9022</v>
      </c>
      <c r="B2133" t="s">
        <v>9023</v>
      </c>
      <c r="C2133">
        <v>200448894</v>
      </c>
      <c r="F2133" t="s">
        <v>5</v>
      </c>
      <c r="G2133" t="s">
        <v>1894</v>
      </c>
    </row>
    <row r="2134" spans="1:7">
      <c r="A2134" t="s">
        <v>9022</v>
      </c>
      <c r="B2134" t="s">
        <v>9023</v>
      </c>
      <c r="C2134">
        <v>200448899</v>
      </c>
      <c r="F2134" t="s">
        <v>5</v>
      </c>
      <c r="G2134" t="s">
        <v>1895</v>
      </c>
    </row>
    <row r="2135" spans="1:7">
      <c r="A2135" t="s">
        <v>9022</v>
      </c>
      <c r="B2135" t="s">
        <v>9023</v>
      </c>
      <c r="C2135">
        <v>200448909</v>
      </c>
      <c r="F2135" t="s">
        <v>5</v>
      </c>
      <c r="G2135" t="s">
        <v>1897</v>
      </c>
    </row>
    <row r="2136" spans="1:7">
      <c r="A2136" t="s">
        <v>9022</v>
      </c>
      <c r="B2136" t="s">
        <v>9023</v>
      </c>
      <c r="C2136">
        <v>200448911</v>
      </c>
      <c r="F2136" t="s">
        <v>5</v>
      </c>
      <c r="G2136" t="s">
        <v>5065</v>
      </c>
    </row>
    <row r="2137" spans="1:7">
      <c r="A2137" t="s">
        <v>9022</v>
      </c>
      <c r="B2137" t="s">
        <v>9023</v>
      </c>
      <c r="C2137">
        <v>200448918</v>
      </c>
      <c r="F2137" t="s">
        <v>5</v>
      </c>
      <c r="G2137" t="s">
        <v>1898</v>
      </c>
    </row>
    <row r="2138" spans="1:7">
      <c r="A2138" t="s">
        <v>9022</v>
      </c>
      <c r="B2138" t="s">
        <v>9023</v>
      </c>
      <c r="C2138">
        <v>200448093</v>
      </c>
      <c r="D2138" t="s">
        <v>9025</v>
      </c>
      <c r="F2138" t="s">
        <v>5</v>
      </c>
      <c r="G2138" t="s">
        <v>1900</v>
      </c>
    </row>
    <row r="2139" spans="1:7">
      <c r="A2139" t="s">
        <v>9022</v>
      </c>
      <c r="B2139" t="s">
        <v>9023</v>
      </c>
      <c r="C2139">
        <v>200448093</v>
      </c>
      <c r="D2139" t="s">
        <v>9026</v>
      </c>
      <c r="F2139" t="s">
        <v>5</v>
      </c>
      <c r="G2139" t="s">
        <v>1901</v>
      </c>
    </row>
    <row r="2140" spans="1:7">
      <c r="A2140" t="s">
        <v>9022</v>
      </c>
      <c r="B2140" t="s">
        <v>9023</v>
      </c>
      <c r="C2140">
        <v>200448093</v>
      </c>
      <c r="D2140" t="s">
        <v>9027</v>
      </c>
      <c r="F2140" t="s">
        <v>5</v>
      </c>
      <c r="G2140" t="s">
        <v>1902</v>
      </c>
    </row>
    <row r="2141" spans="1:7">
      <c r="A2141" t="s">
        <v>9022</v>
      </c>
      <c r="B2141" t="s">
        <v>9023</v>
      </c>
      <c r="C2141">
        <v>200448094</v>
      </c>
      <c r="D2141" t="s">
        <v>9026</v>
      </c>
      <c r="F2141" t="s">
        <v>5</v>
      </c>
      <c r="G2141" t="s">
        <v>1905</v>
      </c>
    </row>
    <row r="2142" spans="1:7">
      <c r="A2142" t="s">
        <v>9022</v>
      </c>
      <c r="B2142" t="s">
        <v>9023</v>
      </c>
      <c r="C2142">
        <v>200448095</v>
      </c>
      <c r="D2142" t="s">
        <v>9025</v>
      </c>
      <c r="F2142" t="s">
        <v>5</v>
      </c>
      <c r="G2142" t="s">
        <v>1908</v>
      </c>
    </row>
    <row r="2143" spans="1:7">
      <c r="A2143" t="s">
        <v>9022</v>
      </c>
      <c r="B2143" t="s">
        <v>9023</v>
      </c>
      <c r="C2143">
        <v>200448095</v>
      </c>
      <c r="D2143" t="s">
        <v>9026</v>
      </c>
      <c r="F2143" t="s">
        <v>5</v>
      </c>
      <c r="G2143" t="s">
        <v>1909</v>
      </c>
    </row>
    <row r="2144" spans="1:7">
      <c r="A2144" t="s">
        <v>9022</v>
      </c>
      <c r="B2144" t="s">
        <v>9023</v>
      </c>
      <c r="C2144">
        <v>200448095</v>
      </c>
      <c r="D2144" t="s">
        <v>9027</v>
      </c>
      <c r="F2144" t="s">
        <v>5</v>
      </c>
      <c r="G2144" t="s">
        <v>1910</v>
      </c>
    </row>
    <row r="2145" spans="1:7">
      <c r="A2145" t="s">
        <v>9022</v>
      </c>
      <c r="B2145" t="s">
        <v>9023</v>
      </c>
      <c r="C2145">
        <v>200448096</v>
      </c>
      <c r="D2145" t="s">
        <v>9026</v>
      </c>
      <c r="F2145" t="s">
        <v>5</v>
      </c>
      <c r="G2145" t="s">
        <v>1913</v>
      </c>
    </row>
    <row r="2146" spans="1:7">
      <c r="A2146" t="s">
        <v>9022</v>
      </c>
      <c r="B2146" t="s">
        <v>9023</v>
      </c>
      <c r="C2146">
        <v>200448097</v>
      </c>
      <c r="D2146" t="s">
        <v>9024</v>
      </c>
      <c r="F2146" t="s">
        <v>5</v>
      </c>
      <c r="G2146" t="s">
        <v>1915</v>
      </c>
    </row>
    <row r="2147" spans="1:7">
      <c r="A2147" t="s">
        <v>9022</v>
      </c>
      <c r="B2147" t="s">
        <v>9023</v>
      </c>
      <c r="C2147">
        <v>200448097</v>
      </c>
      <c r="D2147" t="s">
        <v>9025</v>
      </c>
      <c r="F2147" t="s">
        <v>5</v>
      </c>
      <c r="G2147" t="s">
        <v>1916</v>
      </c>
    </row>
    <row r="2148" spans="1:7">
      <c r="A2148" t="s">
        <v>9022</v>
      </c>
      <c r="B2148" t="s">
        <v>9023</v>
      </c>
      <c r="C2148">
        <v>200448097</v>
      </c>
      <c r="D2148" t="s">
        <v>9026</v>
      </c>
      <c r="F2148" t="s">
        <v>5</v>
      </c>
      <c r="G2148" t="s">
        <v>1917</v>
      </c>
    </row>
    <row r="2149" spans="1:7">
      <c r="A2149" t="s">
        <v>9022</v>
      </c>
      <c r="B2149" t="s">
        <v>9023</v>
      </c>
      <c r="C2149">
        <v>200448097</v>
      </c>
      <c r="D2149" t="s">
        <v>9027</v>
      </c>
      <c r="F2149" t="s">
        <v>5</v>
      </c>
      <c r="G2149" t="s">
        <v>1918</v>
      </c>
    </row>
    <row r="2150" spans="1:7">
      <c r="A2150" t="s">
        <v>9022</v>
      </c>
      <c r="B2150" t="s">
        <v>9023</v>
      </c>
      <c r="C2150">
        <v>200448098</v>
      </c>
      <c r="D2150" t="s">
        <v>9025</v>
      </c>
      <c r="F2150" t="s">
        <v>5</v>
      </c>
      <c r="G2150" t="s">
        <v>1920</v>
      </c>
    </row>
    <row r="2151" spans="1:7">
      <c r="A2151" t="s">
        <v>9022</v>
      </c>
      <c r="B2151" t="s">
        <v>9023</v>
      </c>
      <c r="C2151">
        <v>200448098</v>
      </c>
      <c r="D2151" t="s">
        <v>9026</v>
      </c>
      <c r="F2151" t="s">
        <v>5</v>
      </c>
      <c r="G2151" t="s">
        <v>1921</v>
      </c>
    </row>
    <row r="2152" spans="1:7">
      <c r="A2152" t="s">
        <v>9022</v>
      </c>
      <c r="B2152" t="s">
        <v>9023</v>
      </c>
      <c r="C2152">
        <v>200448098</v>
      </c>
      <c r="D2152" t="s">
        <v>9027</v>
      </c>
      <c r="F2152" t="s">
        <v>5</v>
      </c>
      <c r="G2152" t="s">
        <v>1922</v>
      </c>
    </row>
    <row r="2153" spans="1:7">
      <c r="A2153" t="s">
        <v>9022</v>
      </c>
      <c r="B2153" t="s">
        <v>9023</v>
      </c>
      <c r="C2153">
        <v>200448099</v>
      </c>
      <c r="D2153" t="s">
        <v>9026</v>
      </c>
      <c r="F2153" t="s">
        <v>5</v>
      </c>
      <c r="G2153" t="s">
        <v>1925</v>
      </c>
    </row>
    <row r="2154" spans="1:7">
      <c r="A2154" t="s">
        <v>9022</v>
      </c>
      <c r="B2154" t="s">
        <v>9023</v>
      </c>
      <c r="C2154">
        <v>200448100</v>
      </c>
      <c r="D2154" t="s">
        <v>9025</v>
      </c>
      <c r="F2154" t="s">
        <v>5</v>
      </c>
      <c r="G2154" t="s">
        <v>1927</v>
      </c>
    </row>
    <row r="2155" spans="1:7">
      <c r="A2155" t="s">
        <v>9022</v>
      </c>
      <c r="B2155" t="s">
        <v>9023</v>
      </c>
      <c r="C2155">
        <v>200448100</v>
      </c>
      <c r="D2155" t="s">
        <v>9026</v>
      </c>
      <c r="F2155" t="s">
        <v>5</v>
      </c>
      <c r="G2155" t="s">
        <v>1928</v>
      </c>
    </row>
    <row r="2156" spans="1:7">
      <c r="A2156" t="s">
        <v>9022</v>
      </c>
      <c r="B2156" t="s">
        <v>9023</v>
      </c>
      <c r="C2156">
        <v>200448100</v>
      </c>
      <c r="D2156" t="s">
        <v>9027</v>
      </c>
      <c r="F2156" t="s">
        <v>5</v>
      </c>
      <c r="G2156" t="s">
        <v>5067</v>
      </c>
    </row>
    <row r="2157" spans="1:7">
      <c r="A2157" t="s">
        <v>9022</v>
      </c>
      <c r="B2157" t="s">
        <v>9023</v>
      </c>
      <c r="C2157">
        <v>200448101</v>
      </c>
      <c r="D2157" t="s">
        <v>9025</v>
      </c>
      <c r="F2157" t="s">
        <v>5</v>
      </c>
      <c r="G2157" t="s">
        <v>1930</v>
      </c>
    </row>
    <row r="2158" spans="1:7">
      <c r="A2158" t="s">
        <v>9022</v>
      </c>
      <c r="B2158" t="s">
        <v>9023</v>
      </c>
      <c r="C2158">
        <v>200448101</v>
      </c>
      <c r="D2158" t="s">
        <v>9026</v>
      </c>
      <c r="F2158" t="s">
        <v>5</v>
      </c>
      <c r="G2158" t="s">
        <v>1931</v>
      </c>
    </row>
    <row r="2159" spans="1:7">
      <c r="A2159" t="s">
        <v>9022</v>
      </c>
      <c r="B2159" t="s">
        <v>9023</v>
      </c>
      <c r="C2159">
        <v>200448101</v>
      </c>
      <c r="D2159" t="s">
        <v>9027</v>
      </c>
      <c r="F2159" t="s">
        <v>5</v>
      </c>
      <c r="G2159" t="s">
        <v>1932</v>
      </c>
    </row>
    <row r="2160" spans="1:7">
      <c r="A2160" t="s">
        <v>9022</v>
      </c>
      <c r="B2160" t="s">
        <v>9023</v>
      </c>
      <c r="C2160">
        <v>200448102</v>
      </c>
      <c r="D2160" t="s">
        <v>9026</v>
      </c>
      <c r="F2160" t="s">
        <v>5</v>
      </c>
      <c r="G2160" t="s">
        <v>1934</v>
      </c>
    </row>
    <row r="2161" spans="1:7">
      <c r="A2161" t="s">
        <v>9022</v>
      </c>
      <c r="B2161" t="s">
        <v>9023</v>
      </c>
      <c r="C2161">
        <v>200448103</v>
      </c>
      <c r="D2161" t="s">
        <v>9026</v>
      </c>
      <c r="F2161" t="s">
        <v>5</v>
      </c>
      <c r="G2161" t="s">
        <v>1937</v>
      </c>
    </row>
    <row r="2162" spans="1:7">
      <c r="A2162" t="s">
        <v>9022</v>
      </c>
      <c r="B2162" t="s">
        <v>9023</v>
      </c>
      <c r="C2162">
        <v>200448104</v>
      </c>
      <c r="D2162" t="s">
        <v>9024</v>
      </c>
      <c r="F2162" t="s">
        <v>5</v>
      </c>
      <c r="G2162" t="s">
        <v>1939</v>
      </c>
    </row>
    <row r="2163" spans="1:7">
      <c r="A2163" t="s">
        <v>9022</v>
      </c>
      <c r="B2163" t="s">
        <v>9023</v>
      </c>
      <c r="C2163">
        <v>200448104</v>
      </c>
      <c r="D2163" t="s">
        <v>9025</v>
      </c>
      <c r="F2163" t="s">
        <v>5</v>
      </c>
      <c r="G2163" t="s">
        <v>1940</v>
      </c>
    </row>
    <row r="2164" spans="1:7">
      <c r="A2164" t="s">
        <v>9022</v>
      </c>
      <c r="B2164" t="s">
        <v>9023</v>
      </c>
      <c r="C2164">
        <v>200448104</v>
      </c>
      <c r="D2164" t="s">
        <v>9026</v>
      </c>
      <c r="F2164" t="s">
        <v>5</v>
      </c>
      <c r="G2164" t="s">
        <v>1941</v>
      </c>
    </row>
    <row r="2165" spans="1:7">
      <c r="A2165" t="s">
        <v>9022</v>
      </c>
      <c r="B2165" t="s">
        <v>9023</v>
      </c>
      <c r="C2165">
        <v>200448104</v>
      </c>
      <c r="D2165" t="s">
        <v>9027</v>
      </c>
      <c r="F2165" t="s">
        <v>5</v>
      </c>
      <c r="G2165" t="s">
        <v>1942</v>
      </c>
    </row>
    <row r="2166" spans="1:7">
      <c r="A2166" t="s">
        <v>9022</v>
      </c>
      <c r="B2166" t="s">
        <v>9023</v>
      </c>
      <c r="C2166">
        <v>200448105</v>
      </c>
      <c r="D2166" t="s">
        <v>9024</v>
      </c>
      <c r="F2166" t="s">
        <v>5</v>
      </c>
      <c r="G2166" t="s">
        <v>1943</v>
      </c>
    </row>
    <row r="2167" spans="1:7">
      <c r="A2167" t="s">
        <v>9022</v>
      </c>
      <c r="B2167" t="s">
        <v>9023</v>
      </c>
      <c r="C2167">
        <v>200448105</v>
      </c>
      <c r="D2167" t="s">
        <v>9025</v>
      </c>
      <c r="F2167" t="s">
        <v>5</v>
      </c>
      <c r="G2167" t="s">
        <v>1944</v>
      </c>
    </row>
    <row r="2168" spans="1:7">
      <c r="A2168" t="s">
        <v>9022</v>
      </c>
      <c r="B2168" t="s">
        <v>9023</v>
      </c>
      <c r="C2168">
        <v>200448105</v>
      </c>
      <c r="D2168" t="s">
        <v>9026</v>
      </c>
      <c r="F2168" t="s">
        <v>5</v>
      </c>
      <c r="G2168" t="s">
        <v>1945</v>
      </c>
    </row>
    <row r="2169" spans="1:7">
      <c r="A2169" t="s">
        <v>9022</v>
      </c>
      <c r="B2169" t="s">
        <v>9023</v>
      </c>
      <c r="C2169">
        <v>200448105</v>
      </c>
      <c r="D2169" t="s">
        <v>9027</v>
      </c>
      <c r="F2169" t="s">
        <v>5</v>
      </c>
      <c r="G2169" t="s">
        <v>1946</v>
      </c>
    </row>
    <row r="2170" spans="1:7">
      <c r="A2170" t="s">
        <v>9022</v>
      </c>
      <c r="B2170" t="s">
        <v>9023</v>
      </c>
      <c r="C2170">
        <v>200448106</v>
      </c>
      <c r="D2170" t="s">
        <v>9024</v>
      </c>
      <c r="F2170" t="s">
        <v>5</v>
      </c>
      <c r="G2170" t="s">
        <v>1947</v>
      </c>
    </row>
    <row r="2171" spans="1:7">
      <c r="A2171" t="s">
        <v>9022</v>
      </c>
      <c r="B2171" t="s">
        <v>9023</v>
      </c>
      <c r="C2171">
        <v>200448106</v>
      </c>
      <c r="D2171" t="s">
        <v>9025</v>
      </c>
      <c r="F2171" t="s">
        <v>5</v>
      </c>
      <c r="G2171" t="s">
        <v>1948</v>
      </c>
    </row>
    <row r="2172" spans="1:7">
      <c r="A2172" t="s">
        <v>9022</v>
      </c>
      <c r="B2172" t="s">
        <v>9023</v>
      </c>
      <c r="C2172">
        <v>200448106</v>
      </c>
      <c r="D2172" t="s">
        <v>9026</v>
      </c>
      <c r="F2172" t="s">
        <v>5</v>
      </c>
      <c r="G2172" t="s">
        <v>1949</v>
      </c>
    </row>
    <row r="2173" spans="1:7">
      <c r="A2173" t="s">
        <v>9022</v>
      </c>
      <c r="B2173" t="s">
        <v>9023</v>
      </c>
      <c r="C2173">
        <v>200448106</v>
      </c>
      <c r="D2173" t="s">
        <v>9027</v>
      </c>
      <c r="F2173" t="s">
        <v>5</v>
      </c>
      <c r="G2173" t="s">
        <v>1950</v>
      </c>
    </row>
    <row r="2174" spans="1:7">
      <c r="A2174" t="s">
        <v>9022</v>
      </c>
      <c r="B2174" t="s">
        <v>9023</v>
      </c>
      <c r="C2174">
        <v>200448107</v>
      </c>
      <c r="D2174" t="s">
        <v>9025</v>
      </c>
      <c r="F2174" t="s">
        <v>5</v>
      </c>
      <c r="G2174" t="s">
        <v>1952</v>
      </c>
    </row>
    <row r="2175" spans="1:7">
      <c r="A2175" t="s">
        <v>9022</v>
      </c>
      <c r="B2175" t="s">
        <v>9023</v>
      </c>
      <c r="C2175">
        <v>200448107</v>
      </c>
      <c r="D2175" t="s">
        <v>9026</v>
      </c>
      <c r="F2175" t="s">
        <v>5</v>
      </c>
      <c r="G2175" t="s">
        <v>1953</v>
      </c>
    </row>
    <row r="2176" spans="1:7">
      <c r="A2176" t="s">
        <v>9022</v>
      </c>
      <c r="B2176" t="s">
        <v>9023</v>
      </c>
      <c r="C2176">
        <v>200448107</v>
      </c>
      <c r="D2176" t="s">
        <v>9027</v>
      </c>
      <c r="F2176" t="s">
        <v>5</v>
      </c>
      <c r="G2176" t="s">
        <v>5070</v>
      </c>
    </row>
    <row r="2177" spans="1:7">
      <c r="A2177" t="s">
        <v>9022</v>
      </c>
      <c r="B2177" t="s">
        <v>9023</v>
      </c>
      <c r="C2177">
        <v>200448108</v>
      </c>
      <c r="D2177" t="s">
        <v>9026</v>
      </c>
      <c r="F2177" t="s">
        <v>5</v>
      </c>
      <c r="G2177" t="s">
        <v>1956</v>
      </c>
    </row>
    <row r="2178" spans="1:7">
      <c r="A2178" t="s">
        <v>9022</v>
      </c>
      <c r="B2178" t="s">
        <v>9023</v>
      </c>
      <c r="C2178">
        <v>200448109</v>
      </c>
      <c r="D2178" t="s">
        <v>9026</v>
      </c>
      <c r="F2178" t="s">
        <v>5</v>
      </c>
      <c r="G2178" t="s">
        <v>1959</v>
      </c>
    </row>
    <row r="2179" spans="1:7">
      <c r="A2179" t="s">
        <v>9022</v>
      </c>
      <c r="B2179" t="s">
        <v>9023</v>
      </c>
      <c r="C2179">
        <v>200448110</v>
      </c>
      <c r="D2179" t="s">
        <v>9026</v>
      </c>
      <c r="F2179" t="s">
        <v>5</v>
      </c>
      <c r="G2179" t="s">
        <v>1963</v>
      </c>
    </row>
    <row r="2180" spans="1:7">
      <c r="A2180" t="s">
        <v>9022</v>
      </c>
      <c r="B2180" t="s">
        <v>9023</v>
      </c>
      <c r="C2180">
        <v>200448111</v>
      </c>
      <c r="D2180" t="s">
        <v>9024</v>
      </c>
      <c r="F2180" t="s">
        <v>5</v>
      </c>
      <c r="G2180" t="s">
        <v>1965</v>
      </c>
    </row>
    <row r="2181" spans="1:7">
      <c r="A2181" t="s">
        <v>9022</v>
      </c>
      <c r="B2181" t="s">
        <v>9023</v>
      </c>
      <c r="C2181">
        <v>200448111</v>
      </c>
      <c r="D2181" t="s">
        <v>9025</v>
      </c>
      <c r="F2181" t="s">
        <v>5</v>
      </c>
      <c r="G2181" t="s">
        <v>1966</v>
      </c>
    </row>
    <row r="2182" spans="1:7">
      <c r="A2182" t="s">
        <v>9022</v>
      </c>
      <c r="B2182" t="s">
        <v>9023</v>
      </c>
      <c r="C2182">
        <v>200448111</v>
      </c>
      <c r="D2182" t="s">
        <v>9026</v>
      </c>
      <c r="F2182" t="s">
        <v>5</v>
      </c>
      <c r="G2182" t="s">
        <v>1967</v>
      </c>
    </row>
    <row r="2183" spans="1:7">
      <c r="A2183" t="s">
        <v>9022</v>
      </c>
      <c r="B2183" t="s">
        <v>9023</v>
      </c>
      <c r="C2183">
        <v>200448111</v>
      </c>
      <c r="D2183" t="s">
        <v>9027</v>
      </c>
      <c r="F2183" t="s">
        <v>5</v>
      </c>
      <c r="G2183" t="s">
        <v>1968</v>
      </c>
    </row>
    <row r="2184" spans="1:7">
      <c r="A2184" t="s">
        <v>9022</v>
      </c>
      <c r="B2184" t="s">
        <v>9023</v>
      </c>
      <c r="C2184">
        <v>200448112</v>
      </c>
      <c r="D2184" t="s">
        <v>9024</v>
      </c>
      <c r="F2184" t="s">
        <v>5</v>
      </c>
      <c r="G2184" t="s">
        <v>5072</v>
      </c>
    </row>
    <row r="2185" spans="1:7">
      <c r="A2185" t="s">
        <v>9022</v>
      </c>
      <c r="B2185" t="s">
        <v>9023</v>
      </c>
      <c r="C2185">
        <v>200448112</v>
      </c>
      <c r="D2185" t="s">
        <v>9026</v>
      </c>
      <c r="F2185" t="s">
        <v>5</v>
      </c>
      <c r="G2185" t="s">
        <v>1970</v>
      </c>
    </row>
    <row r="2186" spans="1:7">
      <c r="A2186" t="s">
        <v>9022</v>
      </c>
      <c r="B2186" t="s">
        <v>9023</v>
      </c>
      <c r="C2186">
        <v>200448112</v>
      </c>
      <c r="D2186" t="s">
        <v>9027</v>
      </c>
      <c r="F2186" t="s">
        <v>5</v>
      </c>
      <c r="G2186" t="s">
        <v>5073</v>
      </c>
    </row>
    <row r="2187" spans="1:7">
      <c r="A2187" t="s">
        <v>9022</v>
      </c>
      <c r="B2187" t="s">
        <v>9023</v>
      </c>
      <c r="C2187">
        <v>200448113</v>
      </c>
      <c r="D2187" t="s">
        <v>9024</v>
      </c>
      <c r="F2187" t="s">
        <v>5</v>
      </c>
      <c r="G2187" t="s">
        <v>1971</v>
      </c>
    </row>
    <row r="2188" spans="1:7">
      <c r="A2188" t="s">
        <v>9022</v>
      </c>
      <c r="B2188" t="s">
        <v>9023</v>
      </c>
      <c r="C2188">
        <v>200448113</v>
      </c>
      <c r="D2188" t="s">
        <v>9025</v>
      </c>
      <c r="F2188" t="s">
        <v>5</v>
      </c>
      <c r="G2188" t="s">
        <v>1972</v>
      </c>
    </row>
    <row r="2189" spans="1:7">
      <c r="A2189" t="s">
        <v>9022</v>
      </c>
      <c r="B2189" t="s">
        <v>9023</v>
      </c>
      <c r="C2189">
        <v>200448113</v>
      </c>
      <c r="D2189" t="s">
        <v>9026</v>
      </c>
      <c r="F2189" t="s">
        <v>5</v>
      </c>
      <c r="G2189" t="s">
        <v>1973</v>
      </c>
    </row>
    <row r="2190" spans="1:7">
      <c r="A2190" t="s">
        <v>9022</v>
      </c>
      <c r="B2190" t="s">
        <v>9023</v>
      </c>
      <c r="C2190">
        <v>200448113</v>
      </c>
      <c r="D2190" t="s">
        <v>9027</v>
      </c>
      <c r="F2190" t="s">
        <v>5</v>
      </c>
      <c r="G2190" t="s">
        <v>1974</v>
      </c>
    </row>
    <row r="2191" spans="1:7">
      <c r="A2191" t="s">
        <v>9022</v>
      </c>
      <c r="B2191" t="s">
        <v>9023</v>
      </c>
      <c r="C2191">
        <v>200448114</v>
      </c>
      <c r="D2191" t="s">
        <v>9025</v>
      </c>
      <c r="F2191" t="s">
        <v>5</v>
      </c>
      <c r="G2191" t="s">
        <v>5074</v>
      </c>
    </row>
    <row r="2192" spans="1:7">
      <c r="A2192" t="s">
        <v>9022</v>
      </c>
      <c r="B2192" t="s">
        <v>9023</v>
      </c>
      <c r="C2192">
        <v>200448114</v>
      </c>
      <c r="D2192" t="s">
        <v>9026</v>
      </c>
      <c r="F2192" t="s">
        <v>5</v>
      </c>
      <c r="G2192" t="s">
        <v>1976</v>
      </c>
    </row>
    <row r="2193" spans="1:7">
      <c r="A2193" t="s">
        <v>9022</v>
      </c>
      <c r="B2193" t="s">
        <v>9023</v>
      </c>
      <c r="C2193">
        <v>200448114</v>
      </c>
      <c r="D2193" t="s">
        <v>9027</v>
      </c>
      <c r="F2193" t="s">
        <v>5</v>
      </c>
      <c r="G2193" t="s">
        <v>1977</v>
      </c>
    </row>
    <row r="2194" spans="1:7">
      <c r="A2194" t="s">
        <v>9022</v>
      </c>
      <c r="B2194" t="s">
        <v>9023</v>
      </c>
      <c r="C2194">
        <v>200448115</v>
      </c>
      <c r="D2194" t="s">
        <v>9025</v>
      </c>
      <c r="F2194" t="s">
        <v>5</v>
      </c>
      <c r="G2194" t="s">
        <v>1979</v>
      </c>
    </row>
    <row r="2195" spans="1:7">
      <c r="A2195" t="s">
        <v>9022</v>
      </c>
      <c r="B2195" t="s">
        <v>9023</v>
      </c>
      <c r="C2195">
        <v>200448115</v>
      </c>
      <c r="D2195" t="s">
        <v>9026</v>
      </c>
      <c r="F2195" t="s">
        <v>5</v>
      </c>
      <c r="G2195" t="s">
        <v>1980</v>
      </c>
    </row>
    <row r="2196" spans="1:7">
      <c r="A2196" t="s">
        <v>9022</v>
      </c>
      <c r="B2196" t="s">
        <v>9023</v>
      </c>
      <c r="C2196">
        <v>200448115</v>
      </c>
      <c r="D2196" t="s">
        <v>9027</v>
      </c>
      <c r="F2196" t="s">
        <v>5</v>
      </c>
      <c r="G2196" t="s">
        <v>1981</v>
      </c>
    </row>
    <row r="2197" spans="1:7">
      <c r="A2197" t="s">
        <v>9022</v>
      </c>
      <c r="B2197" t="s">
        <v>9023</v>
      </c>
      <c r="C2197">
        <v>200448116</v>
      </c>
      <c r="D2197" t="s">
        <v>9026</v>
      </c>
      <c r="F2197" t="s">
        <v>5</v>
      </c>
      <c r="G2197" t="s">
        <v>1984</v>
      </c>
    </row>
    <row r="2198" spans="1:7">
      <c r="A2198" t="s">
        <v>9022</v>
      </c>
      <c r="B2198" t="s">
        <v>9023</v>
      </c>
      <c r="C2198">
        <v>200448117</v>
      </c>
      <c r="D2198" t="s">
        <v>9025</v>
      </c>
      <c r="F2198" t="s">
        <v>5</v>
      </c>
      <c r="G2198" t="s">
        <v>1987</v>
      </c>
    </row>
    <row r="2199" spans="1:7">
      <c r="A2199" t="s">
        <v>9022</v>
      </c>
      <c r="B2199" t="s">
        <v>9023</v>
      </c>
      <c r="C2199">
        <v>200448117</v>
      </c>
      <c r="D2199" t="s">
        <v>9026</v>
      </c>
      <c r="F2199" t="s">
        <v>5</v>
      </c>
      <c r="G2199" t="s">
        <v>1988</v>
      </c>
    </row>
    <row r="2200" spans="1:7">
      <c r="A2200" t="s">
        <v>9022</v>
      </c>
      <c r="B2200" t="s">
        <v>9023</v>
      </c>
      <c r="C2200">
        <v>200448117</v>
      </c>
      <c r="D2200" t="s">
        <v>9027</v>
      </c>
      <c r="F2200" t="s">
        <v>5</v>
      </c>
      <c r="G2200" t="s">
        <v>1989</v>
      </c>
    </row>
    <row r="2201" spans="1:7">
      <c r="A2201" t="s">
        <v>9022</v>
      </c>
      <c r="B2201" t="s">
        <v>9023</v>
      </c>
      <c r="C2201">
        <v>200448118</v>
      </c>
      <c r="D2201" t="s">
        <v>9024</v>
      </c>
      <c r="F2201" t="s">
        <v>5</v>
      </c>
      <c r="G2201" t="s">
        <v>1990</v>
      </c>
    </row>
    <row r="2202" spans="1:7">
      <c r="A2202" t="s">
        <v>9022</v>
      </c>
      <c r="B2202" t="s">
        <v>9023</v>
      </c>
      <c r="C2202">
        <v>200448118</v>
      </c>
      <c r="D2202" t="s">
        <v>9025</v>
      </c>
      <c r="F2202" t="s">
        <v>5</v>
      </c>
      <c r="G2202" t="s">
        <v>1991</v>
      </c>
    </row>
    <row r="2203" spans="1:7">
      <c r="A2203" t="s">
        <v>9022</v>
      </c>
      <c r="B2203" t="s">
        <v>9023</v>
      </c>
      <c r="C2203">
        <v>200448118</v>
      </c>
      <c r="D2203" t="s">
        <v>9026</v>
      </c>
      <c r="F2203" t="s">
        <v>5</v>
      </c>
      <c r="G2203" t="s">
        <v>1992</v>
      </c>
    </row>
    <row r="2204" spans="1:7">
      <c r="A2204" t="s">
        <v>9022</v>
      </c>
      <c r="B2204" t="s">
        <v>9023</v>
      </c>
      <c r="C2204">
        <v>200448118</v>
      </c>
      <c r="D2204" t="s">
        <v>9027</v>
      </c>
      <c r="F2204" t="s">
        <v>5</v>
      </c>
      <c r="G2204" t="s">
        <v>1993</v>
      </c>
    </row>
    <row r="2205" spans="1:7">
      <c r="A2205" t="s">
        <v>9022</v>
      </c>
      <c r="B2205" t="s">
        <v>9023</v>
      </c>
      <c r="C2205">
        <v>200448119</v>
      </c>
      <c r="D2205" t="s">
        <v>9026</v>
      </c>
      <c r="F2205" t="s">
        <v>5</v>
      </c>
      <c r="G2205" t="s">
        <v>1995</v>
      </c>
    </row>
    <row r="2206" spans="1:7">
      <c r="A2206" t="s">
        <v>9022</v>
      </c>
      <c r="B2206" t="s">
        <v>9023</v>
      </c>
      <c r="C2206">
        <v>200448120</v>
      </c>
      <c r="D2206" t="s">
        <v>9024</v>
      </c>
      <c r="F2206" t="s">
        <v>5</v>
      </c>
      <c r="G2206" t="s">
        <v>1997</v>
      </c>
    </row>
    <row r="2207" spans="1:7">
      <c r="A2207" t="s">
        <v>9022</v>
      </c>
      <c r="B2207" t="s">
        <v>9023</v>
      </c>
      <c r="C2207">
        <v>200448120</v>
      </c>
      <c r="D2207" t="s">
        <v>9025</v>
      </c>
      <c r="F2207" t="s">
        <v>5</v>
      </c>
      <c r="G2207" t="s">
        <v>1998</v>
      </c>
    </row>
    <row r="2208" spans="1:7">
      <c r="A2208" t="s">
        <v>9022</v>
      </c>
      <c r="B2208" t="s">
        <v>9023</v>
      </c>
      <c r="C2208">
        <v>200448120</v>
      </c>
      <c r="D2208" t="s">
        <v>9026</v>
      </c>
      <c r="F2208" t="s">
        <v>5</v>
      </c>
      <c r="G2208" t="s">
        <v>1999</v>
      </c>
    </row>
    <row r="2209" spans="1:7">
      <c r="A2209" t="s">
        <v>9022</v>
      </c>
      <c r="B2209" t="s">
        <v>9023</v>
      </c>
      <c r="C2209">
        <v>200448120</v>
      </c>
      <c r="D2209" t="s">
        <v>9027</v>
      </c>
      <c r="F2209" t="s">
        <v>5</v>
      </c>
      <c r="G2209" t="s">
        <v>2000</v>
      </c>
    </row>
    <row r="2210" spans="1:7">
      <c r="A2210" t="s">
        <v>9022</v>
      </c>
      <c r="B2210" t="s">
        <v>9023</v>
      </c>
      <c r="C2210">
        <v>200448121</v>
      </c>
      <c r="D2210" t="s">
        <v>9024</v>
      </c>
      <c r="F2210" t="s">
        <v>5</v>
      </c>
      <c r="G2210" t="s">
        <v>5076</v>
      </c>
    </row>
    <row r="2211" spans="1:7">
      <c r="A2211" t="s">
        <v>9022</v>
      </c>
      <c r="B2211" t="s">
        <v>9023</v>
      </c>
      <c r="C2211">
        <v>200448121</v>
      </c>
      <c r="D2211" t="s">
        <v>9025</v>
      </c>
      <c r="F2211" t="s">
        <v>5</v>
      </c>
      <c r="G2211" t="s">
        <v>2001</v>
      </c>
    </row>
    <row r="2212" spans="1:7">
      <c r="A2212" t="s">
        <v>9022</v>
      </c>
      <c r="B2212" t="s">
        <v>9023</v>
      </c>
      <c r="C2212">
        <v>200448121</v>
      </c>
      <c r="D2212" t="s">
        <v>9026</v>
      </c>
      <c r="F2212" t="s">
        <v>5</v>
      </c>
      <c r="G2212" t="s">
        <v>2002</v>
      </c>
    </row>
    <row r="2213" spans="1:7">
      <c r="A2213" t="s">
        <v>9022</v>
      </c>
      <c r="B2213" t="s">
        <v>9023</v>
      </c>
      <c r="C2213">
        <v>200448121</v>
      </c>
      <c r="D2213" t="s">
        <v>9027</v>
      </c>
      <c r="F2213" t="s">
        <v>5</v>
      </c>
      <c r="G2213" t="s">
        <v>2003</v>
      </c>
    </row>
    <row r="2214" spans="1:7">
      <c r="A2214" t="s">
        <v>9022</v>
      </c>
      <c r="B2214" t="s">
        <v>9023</v>
      </c>
      <c r="C2214">
        <v>200448122</v>
      </c>
      <c r="D2214" t="s">
        <v>9024</v>
      </c>
      <c r="F2214" t="s">
        <v>5</v>
      </c>
      <c r="G2214" t="s">
        <v>2004</v>
      </c>
    </row>
    <row r="2215" spans="1:7">
      <c r="A2215" t="s">
        <v>9022</v>
      </c>
      <c r="B2215" t="s">
        <v>9023</v>
      </c>
      <c r="C2215">
        <v>200448122</v>
      </c>
      <c r="D2215" t="s">
        <v>9025</v>
      </c>
      <c r="F2215" t="s">
        <v>5</v>
      </c>
      <c r="G2215" t="s">
        <v>2005</v>
      </c>
    </row>
    <row r="2216" spans="1:7">
      <c r="A2216" t="s">
        <v>9022</v>
      </c>
      <c r="B2216" t="s">
        <v>9023</v>
      </c>
      <c r="C2216">
        <v>200448122</v>
      </c>
      <c r="D2216" t="s">
        <v>9026</v>
      </c>
      <c r="F2216" t="s">
        <v>5</v>
      </c>
      <c r="G2216" t="s">
        <v>5077</v>
      </c>
    </row>
    <row r="2217" spans="1:7">
      <c r="A2217" t="s">
        <v>9022</v>
      </c>
      <c r="B2217" t="s">
        <v>9023</v>
      </c>
      <c r="C2217">
        <v>200448122</v>
      </c>
      <c r="D2217" t="s">
        <v>9027</v>
      </c>
      <c r="F2217" t="s">
        <v>5</v>
      </c>
      <c r="G2217" t="s">
        <v>2006</v>
      </c>
    </row>
    <row r="2218" spans="1:7">
      <c r="A2218" t="s">
        <v>9022</v>
      </c>
      <c r="B2218" t="s">
        <v>9023</v>
      </c>
      <c r="C2218">
        <v>3831244</v>
      </c>
      <c r="F2218" t="s">
        <v>5</v>
      </c>
      <c r="G2218" t="s">
        <v>2007</v>
      </c>
    </row>
    <row r="2219" spans="1:7">
      <c r="A2219" t="s">
        <v>9022</v>
      </c>
      <c r="B2219" t="s">
        <v>9023</v>
      </c>
      <c r="C2219">
        <v>3831245</v>
      </c>
      <c r="F2219" t="s">
        <v>5</v>
      </c>
      <c r="G2219" t="s">
        <v>2008</v>
      </c>
    </row>
    <row r="2220" spans="1:7">
      <c r="A2220" t="s">
        <v>9022</v>
      </c>
      <c r="B2220" t="s">
        <v>9023</v>
      </c>
      <c r="C2220">
        <v>3831246</v>
      </c>
      <c r="F2220" t="s">
        <v>5</v>
      </c>
      <c r="G2220" t="s">
        <v>2009</v>
      </c>
    </row>
    <row r="2221" spans="1:7">
      <c r="A2221" t="s">
        <v>9022</v>
      </c>
      <c r="B2221" t="s">
        <v>9023</v>
      </c>
      <c r="C2221">
        <v>3831247</v>
      </c>
      <c r="F2221" t="s">
        <v>5</v>
      </c>
      <c r="G2221" t="s">
        <v>2010</v>
      </c>
    </row>
    <row r="2222" spans="1:7">
      <c r="A2222" t="s">
        <v>9022</v>
      </c>
      <c r="B2222" t="s">
        <v>9023</v>
      </c>
      <c r="C2222">
        <v>3831248</v>
      </c>
      <c r="F2222" t="s">
        <v>5</v>
      </c>
      <c r="G2222" t="s">
        <v>2011</v>
      </c>
    </row>
    <row r="2223" spans="1:7">
      <c r="A2223" t="s">
        <v>9022</v>
      </c>
      <c r="B2223" t="s">
        <v>9023</v>
      </c>
      <c r="C2223">
        <v>3831249</v>
      </c>
      <c r="F2223" t="s">
        <v>5</v>
      </c>
      <c r="G2223" t="s">
        <v>2012</v>
      </c>
    </row>
    <row r="2224" spans="1:7">
      <c r="A2224" t="s">
        <v>9022</v>
      </c>
      <c r="B2224" t="s">
        <v>9023</v>
      </c>
      <c r="C2224">
        <v>3831251</v>
      </c>
      <c r="F2224" t="s">
        <v>5</v>
      </c>
      <c r="G2224" t="s">
        <v>2013</v>
      </c>
    </row>
    <row r="2225" spans="1:7">
      <c r="A2225" t="s">
        <v>9022</v>
      </c>
      <c r="B2225" t="s">
        <v>9023</v>
      </c>
      <c r="C2225">
        <v>3831252</v>
      </c>
      <c r="F2225" t="s">
        <v>5</v>
      </c>
      <c r="G2225" t="s">
        <v>2014</v>
      </c>
    </row>
    <row r="2226" spans="1:7">
      <c r="A2226" t="s">
        <v>9022</v>
      </c>
      <c r="B2226" t="s">
        <v>9023</v>
      </c>
      <c r="C2226">
        <v>3831253</v>
      </c>
      <c r="F2226" t="s">
        <v>5</v>
      </c>
      <c r="G2226" t="s">
        <v>2015</v>
      </c>
    </row>
    <row r="2227" spans="1:7">
      <c r="A2227" t="s">
        <v>9022</v>
      </c>
      <c r="B2227" t="s">
        <v>9023</v>
      </c>
      <c r="C2227">
        <v>3831254</v>
      </c>
      <c r="F2227" t="s">
        <v>5</v>
      </c>
      <c r="G2227" t="s">
        <v>2016</v>
      </c>
    </row>
    <row r="2228" spans="1:7">
      <c r="A2228" t="s">
        <v>9022</v>
      </c>
      <c r="B2228" t="s">
        <v>9023</v>
      </c>
      <c r="C2228">
        <v>3831255</v>
      </c>
      <c r="F2228" t="s">
        <v>5</v>
      </c>
      <c r="G2228" t="s">
        <v>2017</v>
      </c>
    </row>
    <row r="2229" spans="1:7">
      <c r="A2229" t="s">
        <v>9022</v>
      </c>
      <c r="B2229" t="s">
        <v>9023</v>
      </c>
      <c r="C2229">
        <v>3831256</v>
      </c>
      <c r="F2229" t="s">
        <v>5</v>
      </c>
      <c r="G2229" t="s">
        <v>2018</v>
      </c>
    </row>
    <row r="2230" spans="1:7">
      <c r="A2230" t="s">
        <v>9022</v>
      </c>
      <c r="B2230" t="s">
        <v>9023</v>
      </c>
      <c r="C2230">
        <v>3831257</v>
      </c>
      <c r="F2230" t="s">
        <v>5</v>
      </c>
      <c r="G2230" t="s">
        <v>2019</v>
      </c>
    </row>
    <row r="2231" spans="1:7">
      <c r="A2231" t="s">
        <v>9022</v>
      </c>
      <c r="B2231" t="s">
        <v>9023</v>
      </c>
      <c r="C2231">
        <v>3831258</v>
      </c>
      <c r="F2231" t="s">
        <v>5</v>
      </c>
      <c r="G2231" t="s">
        <v>2020</v>
      </c>
    </row>
    <row r="2232" spans="1:7">
      <c r="A2232" t="s">
        <v>9022</v>
      </c>
      <c r="B2232" t="s">
        <v>9023</v>
      </c>
      <c r="C2232">
        <v>3831259</v>
      </c>
      <c r="F2232" t="s">
        <v>5</v>
      </c>
      <c r="G2232" t="s">
        <v>2021</v>
      </c>
    </row>
    <row r="2233" spans="1:7">
      <c r="A2233" t="s">
        <v>9022</v>
      </c>
      <c r="B2233" t="s">
        <v>9023</v>
      </c>
      <c r="C2233">
        <v>3831260</v>
      </c>
      <c r="F2233" t="s">
        <v>5</v>
      </c>
      <c r="G2233" t="s">
        <v>2022</v>
      </c>
    </row>
    <row r="2234" spans="1:7">
      <c r="A2234" t="s">
        <v>9022</v>
      </c>
      <c r="B2234" t="s">
        <v>9023</v>
      </c>
      <c r="C2234">
        <v>3831261</v>
      </c>
      <c r="F2234" t="s">
        <v>5</v>
      </c>
      <c r="G2234" t="s">
        <v>2023</v>
      </c>
    </row>
    <row r="2235" spans="1:7">
      <c r="A2235" t="s">
        <v>9022</v>
      </c>
      <c r="B2235" t="s">
        <v>9023</v>
      </c>
      <c r="C2235">
        <v>3831262</v>
      </c>
      <c r="F2235" t="s">
        <v>5</v>
      </c>
      <c r="G2235" t="s">
        <v>2024</v>
      </c>
    </row>
    <row r="2236" spans="1:7">
      <c r="A2236" t="s">
        <v>9022</v>
      </c>
      <c r="B2236" t="s">
        <v>9023</v>
      </c>
      <c r="C2236">
        <v>3831263</v>
      </c>
      <c r="F2236" t="s">
        <v>5</v>
      </c>
      <c r="G2236" t="s">
        <v>2025</v>
      </c>
    </row>
    <row r="2237" spans="1:7">
      <c r="A2237" t="s">
        <v>9022</v>
      </c>
      <c r="B2237" t="s">
        <v>9023</v>
      </c>
      <c r="C2237">
        <v>3831264</v>
      </c>
      <c r="F2237" t="s">
        <v>5</v>
      </c>
      <c r="G2237" t="s">
        <v>2026</v>
      </c>
    </row>
    <row r="2238" spans="1:7">
      <c r="A2238" t="s">
        <v>9022</v>
      </c>
      <c r="B2238" t="s">
        <v>9023</v>
      </c>
      <c r="C2238">
        <v>3831265</v>
      </c>
      <c r="F2238" t="s">
        <v>5</v>
      </c>
      <c r="G2238" t="s">
        <v>2027</v>
      </c>
    </row>
    <row r="2239" spans="1:7">
      <c r="A2239" t="s">
        <v>9022</v>
      </c>
      <c r="B2239" t="s">
        <v>9023</v>
      </c>
      <c r="C2239">
        <v>3831266</v>
      </c>
      <c r="F2239" t="s">
        <v>5</v>
      </c>
      <c r="G2239" t="s">
        <v>2028</v>
      </c>
    </row>
    <row r="2240" spans="1:7">
      <c r="A2240" t="s">
        <v>9022</v>
      </c>
      <c r="B2240" t="s">
        <v>9023</v>
      </c>
      <c r="C2240">
        <v>3831267</v>
      </c>
      <c r="F2240" t="s">
        <v>5</v>
      </c>
      <c r="G2240" t="s">
        <v>2029</v>
      </c>
    </row>
    <row r="2241" spans="1:7">
      <c r="A2241" t="s">
        <v>9022</v>
      </c>
      <c r="B2241" t="s">
        <v>9023</v>
      </c>
      <c r="C2241">
        <v>3831268</v>
      </c>
      <c r="F2241" t="s">
        <v>5</v>
      </c>
      <c r="G2241" t="s">
        <v>2030</v>
      </c>
    </row>
    <row r="2242" spans="1:7">
      <c r="A2242" t="s">
        <v>9022</v>
      </c>
      <c r="B2242" t="s">
        <v>9023</v>
      </c>
      <c r="C2242">
        <v>3831269</v>
      </c>
      <c r="F2242" t="s">
        <v>5</v>
      </c>
      <c r="G2242" t="s">
        <v>2031</v>
      </c>
    </row>
    <row r="2243" spans="1:7">
      <c r="A2243" t="s">
        <v>9022</v>
      </c>
      <c r="B2243" t="s">
        <v>9023</v>
      </c>
      <c r="C2243">
        <v>3831270</v>
      </c>
      <c r="F2243" t="s">
        <v>5</v>
      </c>
      <c r="G2243" t="s">
        <v>2032</v>
      </c>
    </row>
    <row r="2244" spans="1:7">
      <c r="A2244" t="s">
        <v>9022</v>
      </c>
      <c r="B2244" t="s">
        <v>9023</v>
      </c>
      <c r="C2244">
        <v>3831271</v>
      </c>
      <c r="F2244" t="s">
        <v>5</v>
      </c>
      <c r="G2244" t="s">
        <v>2033</v>
      </c>
    </row>
    <row r="2245" spans="1:7">
      <c r="A2245" t="s">
        <v>9022</v>
      </c>
      <c r="B2245" t="s">
        <v>9023</v>
      </c>
      <c r="C2245">
        <v>3831272</v>
      </c>
      <c r="F2245" t="s">
        <v>5</v>
      </c>
      <c r="G2245" t="s">
        <v>2034</v>
      </c>
    </row>
    <row r="2246" spans="1:7">
      <c r="A2246" t="s">
        <v>9022</v>
      </c>
      <c r="B2246" t="s">
        <v>9023</v>
      </c>
      <c r="C2246">
        <v>3831273</v>
      </c>
      <c r="F2246" t="s">
        <v>5</v>
      </c>
      <c r="G2246" t="s">
        <v>2035</v>
      </c>
    </row>
    <row r="2247" spans="1:7">
      <c r="A2247" t="s">
        <v>9022</v>
      </c>
      <c r="B2247" t="s">
        <v>9023</v>
      </c>
      <c r="C2247">
        <v>4735711</v>
      </c>
      <c r="F2247" t="s">
        <v>5</v>
      </c>
      <c r="G2247" t="s">
        <v>2036</v>
      </c>
    </row>
    <row r="2248" spans="1:7">
      <c r="A2248" t="s">
        <v>9022</v>
      </c>
      <c r="B2248" t="s">
        <v>9023</v>
      </c>
      <c r="C2248">
        <v>4776969</v>
      </c>
      <c r="F2248" t="s">
        <v>5</v>
      </c>
      <c r="G2248" t="s">
        <v>2037</v>
      </c>
    </row>
    <row r="2249" spans="1:7">
      <c r="A2249" t="s">
        <v>9022</v>
      </c>
      <c r="B2249" t="s">
        <v>9023</v>
      </c>
      <c r="C2249">
        <v>4776971</v>
      </c>
      <c r="F2249" t="s">
        <v>5</v>
      </c>
      <c r="G2249" t="s">
        <v>2039</v>
      </c>
    </row>
    <row r="2250" spans="1:7">
      <c r="A2250" t="s">
        <v>9022</v>
      </c>
      <c r="B2250" t="s">
        <v>9023</v>
      </c>
      <c r="C2250">
        <v>4776974</v>
      </c>
      <c r="F2250" t="s">
        <v>5</v>
      </c>
      <c r="G2250" t="s">
        <v>2042</v>
      </c>
    </row>
    <row r="2251" spans="1:7">
      <c r="A2251" t="s">
        <v>9022</v>
      </c>
      <c r="B2251" t="s">
        <v>9023</v>
      </c>
      <c r="C2251">
        <v>3999485</v>
      </c>
      <c r="F2251" t="s">
        <v>5</v>
      </c>
      <c r="G2251" t="s">
        <v>2103</v>
      </c>
    </row>
    <row r="2252" spans="1:7">
      <c r="A2252" t="s">
        <v>9022</v>
      </c>
      <c r="B2252" t="s">
        <v>9023</v>
      </c>
      <c r="C2252">
        <v>3897627</v>
      </c>
      <c r="F2252" t="s">
        <v>5</v>
      </c>
      <c r="G2252" t="s">
        <v>2104</v>
      </c>
    </row>
    <row r="2253" spans="1:7">
      <c r="A2253" t="s">
        <v>9022</v>
      </c>
      <c r="B2253" t="s">
        <v>9023</v>
      </c>
      <c r="C2253">
        <v>3897606</v>
      </c>
      <c r="F2253" t="s">
        <v>5</v>
      </c>
      <c r="G2253" t="s">
        <v>2105</v>
      </c>
    </row>
    <row r="2254" spans="1:7">
      <c r="A2254" t="s">
        <v>9022</v>
      </c>
      <c r="B2254" t="s">
        <v>9023</v>
      </c>
      <c r="C2254">
        <v>3897599</v>
      </c>
      <c r="F2254" t="s">
        <v>5</v>
      </c>
      <c r="G2254" t="s">
        <v>2106</v>
      </c>
    </row>
    <row r="2255" spans="1:7">
      <c r="A2255" t="s">
        <v>9022</v>
      </c>
      <c r="B2255" t="s">
        <v>9023</v>
      </c>
      <c r="C2255">
        <v>3897607</v>
      </c>
      <c r="F2255" t="s">
        <v>5</v>
      </c>
      <c r="G2255" t="s">
        <v>2107</v>
      </c>
    </row>
    <row r="2256" spans="1:7">
      <c r="A2256" t="s">
        <v>9022</v>
      </c>
      <c r="B2256" t="s">
        <v>9023</v>
      </c>
      <c r="C2256">
        <v>3897645</v>
      </c>
      <c r="F2256" t="s">
        <v>5</v>
      </c>
      <c r="G2256" t="s">
        <v>2108</v>
      </c>
    </row>
    <row r="2257" spans="1:7">
      <c r="A2257" t="s">
        <v>9022</v>
      </c>
      <c r="B2257" t="s">
        <v>9023</v>
      </c>
      <c r="C2257">
        <v>3999486</v>
      </c>
      <c r="F2257" t="s">
        <v>5</v>
      </c>
      <c r="G2257" t="s">
        <v>2109</v>
      </c>
    </row>
    <row r="2258" spans="1:7">
      <c r="A2258" t="s">
        <v>9022</v>
      </c>
      <c r="B2258" t="s">
        <v>9023</v>
      </c>
      <c r="C2258">
        <v>3897631</v>
      </c>
      <c r="F2258" t="s">
        <v>5</v>
      </c>
      <c r="G2258" t="s">
        <v>2110</v>
      </c>
    </row>
    <row r="2259" spans="1:7">
      <c r="A2259" t="s">
        <v>9022</v>
      </c>
      <c r="B2259" t="s">
        <v>9023</v>
      </c>
      <c r="C2259">
        <v>5137571</v>
      </c>
      <c r="D2259" t="s">
        <v>9035</v>
      </c>
      <c r="F2259" t="s">
        <v>5</v>
      </c>
      <c r="G2259" t="s">
        <v>2142</v>
      </c>
    </row>
    <row r="2260" spans="1:7">
      <c r="A2260" t="s">
        <v>9022</v>
      </c>
      <c r="B2260" t="s">
        <v>9023</v>
      </c>
      <c r="C2260">
        <v>5137571</v>
      </c>
      <c r="D2260" t="s">
        <v>9036</v>
      </c>
      <c r="F2260" t="s">
        <v>5</v>
      </c>
      <c r="G2260" t="s">
        <v>2143</v>
      </c>
    </row>
    <row r="2261" spans="1:7">
      <c r="A2261" t="s">
        <v>9022</v>
      </c>
      <c r="B2261" t="s">
        <v>9023</v>
      </c>
      <c r="C2261">
        <v>5137575</v>
      </c>
      <c r="D2261" t="s">
        <v>9035</v>
      </c>
      <c r="F2261" t="s">
        <v>5</v>
      </c>
      <c r="G2261" t="s">
        <v>2144</v>
      </c>
    </row>
    <row r="2262" spans="1:7">
      <c r="A2262" t="s">
        <v>9022</v>
      </c>
      <c r="B2262" t="s">
        <v>9023</v>
      </c>
      <c r="C2262">
        <v>5137575</v>
      </c>
      <c r="D2262" t="s">
        <v>9036</v>
      </c>
      <c r="F2262" t="s">
        <v>5</v>
      </c>
      <c r="G2262" t="s">
        <v>2145</v>
      </c>
    </row>
    <row r="2263" spans="1:7">
      <c r="A2263" t="s">
        <v>9022</v>
      </c>
      <c r="B2263" t="s">
        <v>9023</v>
      </c>
      <c r="C2263">
        <v>5137580</v>
      </c>
      <c r="D2263" t="s">
        <v>9035</v>
      </c>
      <c r="F2263" t="s">
        <v>5</v>
      </c>
      <c r="G2263" t="s">
        <v>2146</v>
      </c>
    </row>
    <row r="2264" spans="1:7">
      <c r="A2264" t="s">
        <v>9022</v>
      </c>
      <c r="B2264" t="s">
        <v>9023</v>
      </c>
      <c r="C2264">
        <v>5137580</v>
      </c>
      <c r="D2264" t="s">
        <v>9036</v>
      </c>
      <c r="F2264" t="s">
        <v>5</v>
      </c>
      <c r="G2264" t="s">
        <v>2147</v>
      </c>
    </row>
    <row r="2265" spans="1:7">
      <c r="A2265" t="s">
        <v>9022</v>
      </c>
      <c r="B2265" t="s">
        <v>9023</v>
      </c>
      <c r="C2265">
        <v>5137583</v>
      </c>
      <c r="D2265" t="s">
        <v>9035</v>
      </c>
      <c r="F2265" t="s">
        <v>5</v>
      </c>
      <c r="G2265" t="s">
        <v>2148</v>
      </c>
    </row>
    <row r="2266" spans="1:7">
      <c r="A2266" t="s">
        <v>9022</v>
      </c>
      <c r="B2266" t="s">
        <v>9023</v>
      </c>
      <c r="C2266">
        <v>5137583</v>
      </c>
      <c r="D2266" t="s">
        <v>9036</v>
      </c>
      <c r="F2266" t="s">
        <v>5</v>
      </c>
      <c r="G2266" t="s">
        <v>2149</v>
      </c>
    </row>
    <row r="2267" spans="1:7">
      <c r="A2267" t="s">
        <v>9022</v>
      </c>
      <c r="B2267" t="s">
        <v>9023</v>
      </c>
      <c r="C2267">
        <v>5137588</v>
      </c>
      <c r="D2267" t="s">
        <v>9035</v>
      </c>
      <c r="F2267" t="s">
        <v>5</v>
      </c>
      <c r="G2267" t="s">
        <v>2150</v>
      </c>
    </row>
    <row r="2268" spans="1:7">
      <c r="A2268" t="s">
        <v>9022</v>
      </c>
      <c r="B2268" t="s">
        <v>9023</v>
      </c>
      <c r="C2268">
        <v>5137588</v>
      </c>
      <c r="D2268" t="s">
        <v>9036</v>
      </c>
      <c r="F2268" t="s">
        <v>5</v>
      </c>
      <c r="G2268" t="s">
        <v>2151</v>
      </c>
    </row>
    <row r="2269" spans="1:7">
      <c r="A2269" t="s">
        <v>9022</v>
      </c>
      <c r="B2269" t="s">
        <v>9023</v>
      </c>
      <c r="C2269">
        <v>5137592</v>
      </c>
      <c r="D2269" t="s">
        <v>9035</v>
      </c>
      <c r="F2269" t="s">
        <v>5</v>
      </c>
      <c r="G2269" t="s">
        <v>2152</v>
      </c>
    </row>
    <row r="2270" spans="1:7">
      <c r="A2270" t="s">
        <v>9022</v>
      </c>
      <c r="B2270" t="s">
        <v>9023</v>
      </c>
      <c r="C2270">
        <v>5137592</v>
      </c>
      <c r="D2270" t="s">
        <v>9036</v>
      </c>
      <c r="F2270" t="s">
        <v>5</v>
      </c>
      <c r="G2270" t="s">
        <v>2153</v>
      </c>
    </row>
    <row r="2271" spans="1:7">
      <c r="A2271" t="s">
        <v>9022</v>
      </c>
      <c r="B2271" t="s">
        <v>9023</v>
      </c>
      <c r="C2271">
        <v>5137596</v>
      </c>
      <c r="D2271" t="s">
        <v>9035</v>
      </c>
      <c r="F2271" t="s">
        <v>5</v>
      </c>
      <c r="G2271" t="s">
        <v>2154</v>
      </c>
    </row>
    <row r="2272" spans="1:7">
      <c r="A2272" t="s">
        <v>9022</v>
      </c>
      <c r="B2272" t="s">
        <v>9023</v>
      </c>
      <c r="C2272">
        <v>5137596</v>
      </c>
      <c r="D2272" t="s">
        <v>9036</v>
      </c>
      <c r="F2272" t="s">
        <v>5</v>
      </c>
      <c r="G2272" t="s">
        <v>2155</v>
      </c>
    </row>
    <row r="2273" spans="1:7">
      <c r="A2273" t="s">
        <v>9022</v>
      </c>
      <c r="B2273" t="s">
        <v>9023</v>
      </c>
      <c r="C2273">
        <v>5137589</v>
      </c>
      <c r="D2273" t="s">
        <v>9035</v>
      </c>
      <c r="F2273" t="s">
        <v>5</v>
      </c>
      <c r="G2273" t="s">
        <v>2156</v>
      </c>
    </row>
    <row r="2274" spans="1:7">
      <c r="A2274" t="s">
        <v>9022</v>
      </c>
      <c r="B2274" t="s">
        <v>9023</v>
      </c>
      <c r="C2274">
        <v>5137589</v>
      </c>
      <c r="D2274" t="s">
        <v>9036</v>
      </c>
      <c r="F2274" t="s">
        <v>5</v>
      </c>
      <c r="G2274" t="s">
        <v>2157</v>
      </c>
    </row>
    <row r="2275" spans="1:7">
      <c r="A2275" t="s">
        <v>9022</v>
      </c>
      <c r="B2275" t="s">
        <v>9023</v>
      </c>
      <c r="C2275">
        <v>5137601</v>
      </c>
      <c r="D2275" t="s">
        <v>9035</v>
      </c>
      <c r="F2275" t="s">
        <v>5</v>
      </c>
      <c r="G2275" t="s">
        <v>2158</v>
      </c>
    </row>
    <row r="2276" spans="1:7">
      <c r="A2276" t="s">
        <v>9022</v>
      </c>
      <c r="B2276" t="s">
        <v>9023</v>
      </c>
      <c r="C2276">
        <v>5137601</v>
      </c>
      <c r="D2276" t="s">
        <v>9036</v>
      </c>
      <c r="F2276" t="s">
        <v>5</v>
      </c>
      <c r="G2276" t="s">
        <v>2159</v>
      </c>
    </row>
    <row r="2277" spans="1:7">
      <c r="A2277" t="s">
        <v>9022</v>
      </c>
      <c r="B2277" t="s">
        <v>9023</v>
      </c>
      <c r="C2277">
        <v>5137612</v>
      </c>
      <c r="D2277" t="s">
        <v>9035</v>
      </c>
      <c r="F2277" t="s">
        <v>5</v>
      </c>
      <c r="G2277" t="s">
        <v>2160</v>
      </c>
    </row>
    <row r="2278" spans="1:7">
      <c r="A2278" t="s">
        <v>9022</v>
      </c>
      <c r="B2278" t="s">
        <v>9023</v>
      </c>
      <c r="C2278">
        <v>5137612</v>
      </c>
      <c r="D2278" t="s">
        <v>9036</v>
      </c>
      <c r="F2278" t="s">
        <v>5</v>
      </c>
      <c r="G2278" t="s">
        <v>2161</v>
      </c>
    </row>
    <row r="2279" spans="1:7">
      <c r="A2279" t="s">
        <v>9022</v>
      </c>
      <c r="B2279" t="s">
        <v>9023</v>
      </c>
      <c r="C2279">
        <v>5137622</v>
      </c>
      <c r="D2279" t="s">
        <v>9035</v>
      </c>
      <c r="F2279" t="s">
        <v>5</v>
      </c>
      <c r="G2279" t="s">
        <v>2162</v>
      </c>
    </row>
    <row r="2280" spans="1:7">
      <c r="A2280" t="s">
        <v>9022</v>
      </c>
      <c r="B2280" t="s">
        <v>9023</v>
      </c>
      <c r="C2280">
        <v>5137622</v>
      </c>
      <c r="D2280" t="s">
        <v>9036</v>
      </c>
      <c r="F2280" t="s">
        <v>5</v>
      </c>
      <c r="G2280" t="s">
        <v>2163</v>
      </c>
    </row>
    <row r="2281" spans="1:7">
      <c r="A2281" t="s">
        <v>9022</v>
      </c>
      <c r="B2281" t="s">
        <v>9023</v>
      </c>
      <c r="C2281">
        <v>5137633</v>
      </c>
      <c r="D2281" t="s">
        <v>9035</v>
      </c>
      <c r="F2281" t="s">
        <v>5</v>
      </c>
      <c r="G2281" t="s">
        <v>2164</v>
      </c>
    </row>
    <row r="2282" spans="1:7">
      <c r="A2282" t="s">
        <v>9022</v>
      </c>
      <c r="B2282" t="s">
        <v>9023</v>
      </c>
      <c r="C2282">
        <v>5137633</v>
      </c>
      <c r="D2282" t="s">
        <v>9036</v>
      </c>
      <c r="F2282" t="s">
        <v>5</v>
      </c>
      <c r="G2282" t="s">
        <v>2165</v>
      </c>
    </row>
    <row r="2283" spans="1:7">
      <c r="A2283" t="s">
        <v>9022</v>
      </c>
      <c r="B2283" t="s">
        <v>9023</v>
      </c>
      <c r="C2283">
        <v>5137632</v>
      </c>
      <c r="D2283" t="s">
        <v>9035</v>
      </c>
      <c r="F2283" t="s">
        <v>5</v>
      </c>
      <c r="G2283" t="s">
        <v>2166</v>
      </c>
    </row>
    <row r="2284" spans="1:7">
      <c r="A2284" t="s">
        <v>9022</v>
      </c>
      <c r="B2284" t="s">
        <v>9023</v>
      </c>
      <c r="C2284">
        <v>5137632</v>
      </c>
      <c r="D2284" t="s">
        <v>9036</v>
      </c>
      <c r="F2284" t="s">
        <v>5</v>
      </c>
      <c r="G2284" t="s">
        <v>2167</v>
      </c>
    </row>
    <row r="2285" spans="1:7">
      <c r="A2285" t="s">
        <v>9022</v>
      </c>
      <c r="B2285" t="s">
        <v>9023</v>
      </c>
      <c r="C2285">
        <v>5137641</v>
      </c>
      <c r="D2285" t="s">
        <v>9035</v>
      </c>
      <c r="F2285" t="s">
        <v>5</v>
      </c>
      <c r="G2285" t="s">
        <v>2168</v>
      </c>
    </row>
    <row r="2286" spans="1:7">
      <c r="A2286" t="s">
        <v>9022</v>
      </c>
      <c r="B2286" t="s">
        <v>9023</v>
      </c>
      <c r="C2286">
        <v>5137641</v>
      </c>
      <c r="D2286" t="s">
        <v>9036</v>
      </c>
      <c r="F2286" t="s">
        <v>5</v>
      </c>
      <c r="G2286" t="s">
        <v>2169</v>
      </c>
    </row>
    <row r="2287" spans="1:7">
      <c r="A2287" t="s">
        <v>9022</v>
      </c>
      <c r="B2287" t="s">
        <v>9023</v>
      </c>
      <c r="C2287">
        <v>5137645</v>
      </c>
      <c r="D2287" t="s">
        <v>9035</v>
      </c>
      <c r="F2287" t="s">
        <v>5</v>
      </c>
      <c r="G2287" t="s">
        <v>2170</v>
      </c>
    </row>
    <row r="2288" spans="1:7">
      <c r="A2288" t="s">
        <v>9022</v>
      </c>
      <c r="B2288" t="s">
        <v>9023</v>
      </c>
      <c r="C2288">
        <v>5137645</v>
      </c>
      <c r="D2288" t="s">
        <v>9036</v>
      </c>
      <c r="F2288" t="s">
        <v>5</v>
      </c>
      <c r="G2288" t="s">
        <v>2171</v>
      </c>
    </row>
    <row r="2289" spans="1:7">
      <c r="A2289" t="s">
        <v>9022</v>
      </c>
      <c r="B2289" t="s">
        <v>9023</v>
      </c>
      <c r="C2289">
        <v>5137647</v>
      </c>
      <c r="D2289" t="s">
        <v>9035</v>
      </c>
      <c r="F2289" t="s">
        <v>5</v>
      </c>
      <c r="G2289" t="s">
        <v>2172</v>
      </c>
    </row>
    <row r="2290" spans="1:7">
      <c r="A2290" t="s">
        <v>9022</v>
      </c>
      <c r="B2290" t="s">
        <v>9023</v>
      </c>
      <c r="C2290">
        <v>5137647</v>
      </c>
      <c r="D2290" t="s">
        <v>9036</v>
      </c>
      <c r="F2290" t="s">
        <v>5</v>
      </c>
      <c r="G2290" t="s">
        <v>2173</v>
      </c>
    </row>
    <row r="2291" spans="1:7">
      <c r="A2291" t="s">
        <v>9022</v>
      </c>
      <c r="B2291" t="s">
        <v>9023</v>
      </c>
      <c r="C2291">
        <v>5137662</v>
      </c>
      <c r="D2291" t="s">
        <v>9035</v>
      </c>
      <c r="F2291" t="s">
        <v>5</v>
      </c>
      <c r="G2291" t="s">
        <v>2174</v>
      </c>
    </row>
    <row r="2292" spans="1:7">
      <c r="A2292" t="s">
        <v>9022</v>
      </c>
      <c r="B2292" t="s">
        <v>9023</v>
      </c>
      <c r="C2292">
        <v>5137662</v>
      </c>
      <c r="D2292" t="s">
        <v>9036</v>
      </c>
      <c r="F2292" t="s">
        <v>5</v>
      </c>
      <c r="G2292" t="s">
        <v>2175</v>
      </c>
    </row>
    <row r="2293" spans="1:7">
      <c r="A2293" t="s">
        <v>9022</v>
      </c>
      <c r="B2293" t="s">
        <v>9023</v>
      </c>
      <c r="C2293">
        <v>5137661</v>
      </c>
      <c r="D2293" t="s">
        <v>9035</v>
      </c>
      <c r="F2293" t="s">
        <v>5</v>
      </c>
      <c r="G2293" t="s">
        <v>2176</v>
      </c>
    </row>
    <row r="2294" spans="1:7">
      <c r="A2294" t="s">
        <v>9022</v>
      </c>
      <c r="B2294" t="s">
        <v>9023</v>
      </c>
      <c r="C2294">
        <v>5137661</v>
      </c>
      <c r="D2294" t="s">
        <v>9036</v>
      </c>
      <c r="F2294" t="s">
        <v>5</v>
      </c>
      <c r="G2294" t="s">
        <v>2177</v>
      </c>
    </row>
    <row r="2295" spans="1:7">
      <c r="A2295" t="s">
        <v>9022</v>
      </c>
      <c r="B2295" t="s">
        <v>9023</v>
      </c>
      <c r="C2295">
        <v>5137663</v>
      </c>
      <c r="D2295" t="s">
        <v>9035</v>
      </c>
      <c r="F2295" t="s">
        <v>5</v>
      </c>
      <c r="G2295" t="s">
        <v>2178</v>
      </c>
    </row>
    <row r="2296" spans="1:7">
      <c r="A2296" t="s">
        <v>9022</v>
      </c>
      <c r="B2296" t="s">
        <v>9023</v>
      </c>
      <c r="C2296">
        <v>5137663</v>
      </c>
      <c r="D2296" t="s">
        <v>9036</v>
      </c>
      <c r="F2296" t="s">
        <v>5</v>
      </c>
      <c r="G2296" t="s">
        <v>2179</v>
      </c>
    </row>
    <row r="2297" spans="1:7">
      <c r="A2297" t="s">
        <v>9022</v>
      </c>
      <c r="B2297" t="s">
        <v>9023</v>
      </c>
      <c r="C2297">
        <v>5137674</v>
      </c>
      <c r="D2297" t="s">
        <v>9035</v>
      </c>
      <c r="F2297" t="s">
        <v>5</v>
      </c>
      <c r="G2297" t="s">
        <v>2180</v>
      </c>
    </row>
    <row r="2298" spans="1:7">
      <c r="A2298" t="s">
        <v>9022</v>
      </c>
      <c r="B2298" t="s">
        <v>9023</v>
      </c>
      <c r="C2298">
        <v>5137674</v>
      </c>
      <c r="D2298" t="s">
        <v>9036</v>
      </c>
      <c r="F2298" t="s">
        <v>5</v>
      </c>
      <c r="G2298" t="s">
        <v>2181</v>
      </c>
    </row>
    <row r="2299" spans="1:7">
      <c r="A2299" t="s">
        <v>9022</v>
      </c>
      <c r="B2299" t="s">
        <v>9023</v>
      </c>
      <c r="C2299">
        <v>5137675</v>
      </c>
      <c r="D2299" t="s">
        <v>9035</v>
      </c>
      <c r="F2299" t="s">
        <v>5</v>
      </c>
      <c r="G2299" t="s">
        <v>2182</v>
      </c>
    </row>
    <row r="2300" spans="1:7">
      <c r="A2300" t="s">
        <v>9022</v>
      </c>
      <c r="B2300" t="s">
        <v>9023</v>
      </c>
      <c r="C2300">
        <v>5137675</v>
      </c>
      <c r="D2300" t="s">
        <v>9036</v>
      </c>
      <c r="F2300" t="s">
        <v>5</v>
      </c>
      <c r="G2300" t="s">
        <v>2183</v>
      </c>
    </row>
    <row r="2301" spans="1:7">
      <c r="A2301" t="s">
        <v>9022</v>
      </c>
      <c r="B2301" t="s">
        <v>9023</v>
      </c>
      <c r="C2301">
        <v>5137680</v>
      </c>
      <c r="D2301" t="s">
        <v>9035</v>
      </c>
      <c r="F2301" t="s">
        <v>5</v>
      </c>
      <c r="G2301" t="s">
        <v>2184</v>
      </c>
    </row>
    <row r="2302" spans="1:7">
      <c r="A2302" t="s">
        <v>9022</v>
      </c>
      <c r="B2302" t="s">
        <v>9023</v>
      </c>
      <c r="C2302">
        <v>5137680</v>
      </c>
      <c r="D2302" t="s">
        <v>9036</v>
      </c>
      <c r="F2302" t="s">
        <v>5</v>
      </c>
      <c r="G2302" t="s">
        <v>2185</v>
      </c>
    </row>
    <row r="2303" spans="1:7">
      <c r="A2303" t="s">
        <v>9022</v>
      </c>
      <c r="B2303" t="s">
        <v>9023</v>
      </c>
      <c r="C2303">
        <v>5137683</v>
      </c>
      <c r="D2303" t="s">
        <v>9035</v>
      </c>
      <c r="F2303" t="s">
        <v>5</v>
      </c>
      <c r="G2303" t="s">
        <v>2186</v>
      </c>
    </row>
    <row r="2304" spans="1:7">
      <c r="A2304" t="s">
        <v>9022</v>
      </c>
      <c r="B2304" t="s">
        <v>9023</v>
      </c>
      <c r="C2304">
        <v>5137683</v>
      </c>
      <c r="D2304" t="s">
        <v>9036</v>
      </c>
      <c r="F2304" t="s">
        <v>5</v>
      </c>
      <c r="G2304" t="s">
        <v>2187</v>
      </c>
    </row>
    <row r="2305" spans="1:7">
      <c r="A2305" t="s">
        <v>9022</v>
      </c>
      <c r="B2305" t="s">
        <v>9023</v>
      </c>
      <c r="C2305">
        <v>5137682</v>
      </c>
      <c r="D2305" t="s">
        <v>9035</v>
      </c>
      <c r="F2305" t="s">
        <v>5</v>
      </c>
      <c r="G2305" t="s">
        <v>2188</v>
      </c>
    </row>
    <row r="2306" spans="1:7">
      <c r="A2306" t="s">
        <v>9022</v>
      </c>
      <c r="B2306" t="s">
        <v>9023</v>
      </c>
      <c r="C2306">
        <v>5137682</v>
      </c>
      <c r="D2306" t="s">
        <v>9036</v>
      </c>
      <c r="F2306" t="s">
        <v>5</v>
      </c>
      <c r="G2306" t="s">
        <v>2189</v>
      </c>
    </row>
    <row r="2307" spans="1:7">
      <c r="A2307" t="s">
        <v>9022</v>
      </c>
      <c r="B2307" t="s">
        <v>9023</v>
      </c>
      <c r="C2307">
        <v>5137686</v>
      </c>
      <c r="D2307" t="s">
        <v>9035</v>
      </c>
      <c r="F2307" t="s">
        <v>5</v>
      </c>
      <c r="G2307" t="s">
        <v>2190</v>
      </c>
    </row>
    <row r="2308" spans="1:7">
      <c r="A2308" t="s">
        <v>9022</v>
      </c>
      <c r="B2308" t="s">
        <v>9023</v>
      </c>
      <c r="C2308">
        <v>5137686</v>
      </c>
      <c r="D2308" t="s">
        <v>9036</v>
      </c>
      <c r="F2308" t="s">
        <v>5</v>
      </c>
      <c r="G2308" t="s">
        <v>2191</v>
      </c>
    </row>
    <row r="2309" spans="1:7">
      <c r="A2309" t="s">
        <v>9022</v>
      </c>
      <c r="B2309" t="s">
        <v>9023</v>
      </c>
      <c r="C2309">
        <v>5137690</v>
      </c>
      <c r="D2309" t="s">
        <v>9035</v>
      </c>
      <c r="F2309" t="s">
        <v>5</v>
      </c>
      <c r="G2309" t="s">
        <v>2192</v>
      </c>
    </row>
    <row r="2310" spans="1:7">
      <c r="A2310" t="s">
        <v>9022</v>
      </c>
      <c r="B2310" t="s">
        <v>9023</v>
      </c>
      <c r="C2310">
        <v>5137690</v>
      </c>
      <c r="D2310" t="s">
        <v>9036</v>
      </c>
      <c r="F2310" t="s">
        <v>5</v>
      </c>
      <c r="G2310" t="s">
        <v>2193</v>
      </c>
    </row>
    <row r="2311" spans="1:7">
      <c r="A2311" t="s">
        <v>9022</v>
      </c>
      <c r="B2311" t="s">
        <v>9023</v>
      </c>
      <c r="C2311">
        <v>5137698</v>
      </c>
      <c r="D2311" t="s">
        <v>9035</v>
      </c>
      <c r="F2311" t="s">
        <v>5</v>
      </c>
      <c r="G2311" t="s">
        <v>2194</v>
      </c>
    </row>
    <row r="2312" spans="1:7">
      <c r="A2312" t="s">
        <v>9022</v>
      </c>
      <c r="B2312" t="s">
        <v>9023</v>
      </c>
      <c r="C2312">
        <v>5137698</v>
      </c>
      <c r="D2312" t="s">
        <v>9036</v>
      </c>
      <c r="F2312" t="s">
        <v>5</v>
      </c>
      <c r="G2312" t="s">
        <v>2195</v>
      </c>
    </row>
    <row r="2313" spans="1:7">
      <c r="A2313" t="s">
        <v>9022</v>
      </c>
      <c r="B2313" t="s">
        <v>9023</v>
      </c>
      <c r="C2313">
        <v>5137700</v>
      </c>
      <c r="D2313" t="s">
        <v>9035</v>
      </c>
      <c r="F2313" t="s">
        <v>5</v>
      </c>
      <c r="G2313" t="s">
        <v>2196</v>
      </c>
    </row>
    <row r="2314" spans="1:7">
      <c r="A2314" t="s">
        <v>9022</v>
      </c>
      <c r="B2314" t="s">
        <v>9023</v>
      </c>
      <c r="C2314">
        <v>5137700</v>
      </c>
      <c r="D2314" t="s">
        <v>9036</v>
      </c>
      <c r="F2314" t="s">
        <v>5</v>
      </c>
      <c r="G2314" t="s">
        <v>2197</v>
      </c>
    </row>
    <row r="2315" spans="1:7">
      <c r="A2315" t="s">
        <v>9022</v>
      </c>
      <c r="B2315" t="s">
        <v>9023</v>
      </c>
      <c r="C2315">
        <v>5137707</v>
      </c>
      <c r="D2315" t="s">
        <v>9035</v>
      </c>
      <c r="F2315" t="s">
        <v>5</v>
      </c>
      <c r="G2315" t="s">
        <v>2198</v>
      </c>
    </row>
    <row r="2316" spans="1:7">
      <c r="A2316" t="s">
        <v>9022</v>
      </c>
      <c r="B2316" t="s">
        <v>9023</v>
      </c>
      <c r="C2316">
        <v>5137707</v>
      </c>
      <c r="D2316" t="s">
        <v>9036</v>
      </c>
      <c r="F2316" t="s">
        <v>5</v>
      </c>
      <c r="G2316" t="s">
        <v>2199</v>
      </c>
    </row>
    <row r="2317" spans="1:7">
      <c r="A2317" t="s">
        <v>9022</v>
      </c>
      <c r="B2317" t="s">
        <v>9023</v>
      </c>
      <c r="C2317">
        <v>4695283</v>
      </c>
      <c r="D2317" t="s">
        <v>9035</v>
      </c>
      <c r="F2317" t="s">
        <v>5</v>
      </c>
      <c r="G2317" t="s">
        <v>2200</v>
      </c>
    </row>
    <row r="2318" spans="1:7">
      <c r="A2318" t="s">
        <v>9022</v>
      </c>
      <c r="B2318" t="s">
        <v>9023</v>
      </c>
      <c r="C2318">
        <v>4695283</v>
      </c>
      <c r="D2318" t="s">
        <v>9036</v>
      </c>
      <c r="F2318" t="s">
        <v>5</v>
      </c>
      <c r="G2318" t="s">
        <v>2201</v>
      </c>
    </row>
    <row r="2319" spans="1:7">
      <c r="A2319" t="s">
        <v>9022</v>
      </c>
      <c r="B2319" t="s">
        <v>9023</v>
      </c>
      <c r="C2319">
        <v>4695295</v>
      </c>
      <c r="D2319" t="s">
        <v>9035</v>
      </c>
      <c r="F2319" t="s">
        <v>5</v>
      </c>
      <c r="G2319" t="s">
        <v>2202</v>
      </c>
    </row>
    <row r="2320" spans="1:7">
      <c r="A2320" t="s">
        <v>9022</v>
      </c>
      <c r="B2320" t="s">
        <v>9023</v>
      </c>
      <c r="C2320">
        <v>4695295</v>
      </c>
      <c r="D2320" t="s">
        <v>9036</v>
      </c>
      <c r="F2320" t="s">
        <v>5</v>
      </c>
      <c r="G2320" t="s">
        <v>2203</v>
      </c>
    </row>
    <row r="2321" spans="1:7">
      <c r="A2321" t="s">
        <v>9022</v>
      </c>
      <c r="B2321" t="s">
        <v>9023</v>
      </c>
      <c r="C2321">
        <v>4695301</v>
      </c>
      <c r="D2321" t="s">
        <v>9035</v>
      </c>
      <c r="F2321" t="s">
        <v>5</v>
      </c>
      <c r="G2321" t="s">
        <v>2204</v>
      </c>
    </row>
    <row r="2322" spans="1:7">
      <c r="A2322" t="s">
        <v>9022</v>
      </c>
      <c r="B2322" t="s">
        <v>9023</v>
      </c>
      <c r="C2322">
        <v>4695301</v>
      </c>
      <c r="D2322" t="s">
        <v>9036</v>
      </c>
      <c r="F2322" t="s">
        <v>5</v>
      </c>
      <c r="G2322" t="s">
        <v>2205</v>
      </c>
    </row>
    <row r="2323" spans="1:7">
      <c r="A2323" t="s">
        <v>9022</v>
      </c>
      <c r="B2323" t="s">
        <v>9023</v>
      </c>
      <c r="C2323">
        <v>4695304</v>
      </c>
      <c r="D2323" t="s">
        <v>9035</v>
      </c>
      <c r="F2323" t="s">
        <v>5</v>
      </c>
      <c r="G2323" t="s">
        <v>2206</v>
      </c>
    </row>
    <row r="2324" spans="1:7">
      <c r="A2324" t="s">
        <v>9022</v>
      </c>
      <c r="B2324" t="s">
        <v>9023</v>
      </c>
      <c r="C2324">
        <v>4695304</v>
      </c>
      <c r="D2324" t="s">
        <v>9036</v>
      </c>
      <c r="F2324" t="s">
        <v>5</v>
      </c>
      <c r="G2324" t="s">
        <v>2207</v>
      </c>
    </row>
    <row r="2325" spans="1:7">
      <c r="A2325" t="s">
        <v>9022</v>
      </c>
      <c r="B2325" t="s">
        <v>9023</v>
      </c>
      <c r="C2325">
        <v>4695310</v>
      </c>
      <c r="D2325" t="s">
        <v>9035</v>
      </c>
      <c r="F2325" t="s">
        <v>5</v>
      </c>
      <c r="G2325" t="s">
        <v>2208</v>
      </c>
    </row>
    <row r="2326" spans="1:7">
      <c r="A2326" t="s">
        <v>9022</v>
      </c>
      <c r="B2326" t="s">
        <v>9023</v>
      </c>
      <c r="C2326">
        <v>4695310</v>
      </c>
      <c r="D2326" t="s">
        <v>9036</v>
      </c>
      <c r="F2326" t="s">
        <v>5</v>
      </c>
      <c r="G2326" t="s">
        <v>2209</v>
      </c>
    </row>
    <row r="2327" spans="1:7">
      <c r="A2327" t="s">
        <v>9022</v>
      </c>
      <c r="B2327" t="s">
        <v>9023</v>
      </c>
      <c r="C2327">
        <v>4695316</v>
      </c>
      <c r="D2327" t="s">
        <v>9035</v>
      </c>
      <c r="F2327" t="s">
        <v>5</v>
      </c>
      <c r="G2327" t="s">
        <v>2210</v>
      </c>
    </row>
    <row r="2328" spans="1:7">
      <c r="A2328" t="s">
        <v>9022</v>
      </c>
      <c r="B2328" t="s">
        <v>9023</v>
      </c>
      <c r="C2328">
        <v>4695316</v>
      </c>
      <c r="D2328" t="s">
        <v>9036</v>
      </c>
      <c r="F2328" t="s">
        <v>5</v>
      </c>
      <c r="G2328" t="s">
        <v>2211</v>
      </c>
    </row>
    <row r="2329" spans="1:7">
      <c r="A2329" t="s">
        <v>9022</v>
      </c>
      <c r="B2329" t="s">
        <v>9023</v>
      </c>
      <c r="C2329">
        <v>4695325</v>
      </c>
      <c r="D2329" t="s">
        <v>9035</v>
      </c>
      <c r="F2329" t="s">
        <v>5</v>
      </c>
      <c r="G2329" t="s">
        <v>2212</v>
      </c>
    </row>
    <row r="2330" spans="1:7">
      <c r="A2330" t="s">
        <v>9022</v>
      </c>
      <c r="B2330" t="s">
        <v>9023</v>
      </c>
      <c r="C2330">
        <v>4695325</v>
      </c>
      <c r="D2330" t="s">
        <v>9036</v>
      </c>
      <c r="F2330" t="s">
        <v>5</v>
      </c>
      <c r="G2330" t="s">
        <v>2213</v>
      </c>
    </row>
    <row r="2331" spans="1:7">
      <c r="A2331" t="s">
        <v>9022</v>
      </c>
      <c r="B2331" t="s">
        <v>9023</v>
      </c>
      <c r="C2331">
        <v>4695313</v>
      </c>
      <c r="D2331" t="s">
        <v>9035</v>
      </c>
      <c r="F2331" t="s">
        <v>5</v>
      </c>
      <c r="G2331" t="s">
        <v>2214</v>
      </c>
    </row>
    <row r="2332" spans="1:7">
      <c r="A2332" t="s">
        <v>9022</v>
      </c>
      <c r="B2332" t="s">
        <v>9023</v>
      </c>
      <c r="C2332">
        <v>4695313</v>
      </c>
      <c r="D2332" t="s">
        <v>9036</v>
      </c>
      <c r="F2332" t="s">
        <v>5</v>
      </c>
      <c r="G2332" t="s">
        <v>2215</v>
      </c>
    </row>
    <row r="2333" spans="1:7">
      <c r="A2333" t="s">
        <v>9022</v>
      </c>
      <c r="B2333" t="s">
        <v>9023</v>
      </c>
      <c r="C2333">
        <v>4695328</v>
      </c>
      <c r="D2333" t="s">
        <v>9035</v>
      </c>
      <c r="F2333" t="s">
        <v>5</v>
      </c>
      <c r="G2333" t="s">
        <v>2216</v>
      </c>
    </row>
    <row r="2334" spans="1:7">
      <c r="A2334" t="s">
        <v>9022</v>
      </c>
      <c r="B2334" t="s">
        <v>9023</v>
      </c>
      <c r="C2334">
        <v>4695328</v>
      </c>
      <c r="D2334" t="s">
        <v>9036</v>
      </c>
      <c r="F2334" t="s">
        <v>5</v>
      </c>
      <c r="G2334" t="s">
        <v>2217</v>
      </c>
    </row>
    <row r="2335" spans="1:7">
      <c r="A2335" t="s">
        <v>9022</v>
      </c>
      <c r="B2335" t="s">
        <v>9023</v>
      </c>
      <c r="C2335">
        <v>4695340</v>
      </c>
      <c r="D2335" t="s">
        <v>9035</v>
      </c>
      <c r="F2335" t="s">
        <v>5</v>
      </c>
      <c r="G2335" t="s">
        <v>2218</v>
      </c>
    </row>
    <row r="2336" spans="1:7">
      <c r="A2336" t="s">
        <v>9022</v>
      </c>
      <c r="B2336" t="s">
        <v>9023</v>
      </c>
      <c r="C2336">
        <v>4695340</v>
      </c>
      <c r="D2336" t="s">
        <v>9036</v>
      </c>
      <c r="F2336" t="s">
        <v>5</v>
      </c>
      <c r="G2336" t="s">
        <v>2219</v>
      </c>
    </row>
    <row r="2337" spans="1:7">
      <c r="A2337" t="s">
        <v>9022</v>
      </c>
      <c r="B2337" t="s">
        <v>9023</v>
      </c>
      <c r="C2337">
        <v>4695355</v>
      </c>
      <c r="D2337" t="s">
        <v>9035</v>
      </c>
      <c r="F2337" t="s">
        <v>5</v>
      </c>
      <c r="G2337" t="s">
        <v>2220</v>
      </c>
    </row>
    <row r="2338" spans="1:7">
      <c r="A2338" t="s">
        <v>9022</v>
      </c>
      <c r="B2338" t="s">
        <v>9023</v>
      </c>
      <c r="C2338">
        <v>4695355</v>
      </c>
      <c r="D2338" t="s">
        <v>9036</v>
      </c>
      <c r="F2338" t="s">
        <v>5</v>
      </c>
      <c r="G2338" t="s">
        <v>2221</v>
      </c>
    </row>
    <row r="2339" spans="1:7">
      <c r="A2339" t="s">
        <v>9022</v>
      </c>
      <c r="B2339" t="s">
        <v>9023</v>
      </c>
      <c r="C2339">
        <v>4695370</v>
      </c>
      <c r="D2339" t="s">
        <v>9035</v>
      </c>
      <c r="F2339" t="s">
        <v>5</v>
      </c>
      <c r="G2339" t="s">
        <v>2222</v>
      </c>
    </row>
    <row r="2340" spans="1:7">
      <c r="A2340" t="s">
        <v>9022</v>
      </c>
      <c r="B2340" t="s">
        <v>9023</v>
      </c>
      <c r="C2340">
        <v>4695370</v>
      </c>
      <c r="D2340" t="s">
        <v>9036</v>
      </c>
      <c r="F2340" t="s">
        <v>5</v>
      </c>
      <c r="G2340" t="s">
        <v>2223</v>
      </c>
    </row>
    <row r="2341" spans="1:7">
      <c r="A2341" t="s">
        <v>9022</v>
      </c>
      <c r="B2341" t="s">
        <v>9023</v>
      </c>
      <c r="C2341">
        <v>4695367</v>
      </c>
      <c r="D2341" t="s">
        <v>9035</v>
      </c>
      <c r="F2341" t="s">
        <v>5</v>
      </c>
      <c r="G2341" t="s">
        <v>2224</v>
      </c>
    </row>
    <row r="2342" spans="1:7">
      <c r="A2342" t="s">
        <v>9022</v>
      </c>
      <c r="B2342" t="s">
        <v>9023</v>
      </c>
      <c r="C2342">
        <v>4695367</v>
      </c>
      <c r="D2342" t="s">
        <v>9036</v>
      </c>
      <c r="F2342" t="s">
        <v>5</v>
      </c>
      <c r="G2342" t="s">
        <v>2225</v>
      </c>
    </row>
    <row r="2343" spans="1:7">
      <c r="A2343" t="s">
        <v>9022</v>
      </c>
      <c r="B2343" t="s">
        <v>9023</v>
      </c>
      <c r="C2343">
        <v>4695382</v>
      </c>
      <c r="D2343" t="s">
        <v>9035</v>
      </c>
      <c r="F2343" t="s">
        <v>5</v>
      </c>
      <c r="G2343" t="s">
        <v>2226</v>
      </c>
    </row>
    <row r="2344" spans="1:7">
      <c r="A2344" t="s">
        <v>9022</v>
      </c>
      <c r="B2344" t="s">
        <v>9023</v>
      </c>
      <c r="C2344">
        <v>4695382</v>
      </c>
      <c r="D2344" t="s">
        <v>9036</v>
      </c>
      <c r="F2344" t="s">
        <v>5</v>
      </c>
      <c r="G2344" t="s">
        <v>2227</v>
      </c>
    </row>
    <row r="2345" spans="1:7">
      <c r="A2345" t="s">
        <v>9022</v>
      </c>
      <c r="B2345" t="s">
        <v>9023</v>
      </c>
      <c r="C2345">
        <v>4695391</v>
      </c>
      <c r="D2345" t="s">
        <v>9035</v>
      </c>
      <c r="F2345" t="s">
        <v>5</v>
      </c>
      <c r="G2345" t="s">
        <v>2228</v>
      </c>
    </row>
    <row r="2346" spans="1:7">
      <c r="A2346" t="s">
        <v>9022</v>
      </c>
      <c r="B2346" t="s">
        <v>9023</v>
      </c>
      <c r="C2346">
        <v>4695391</v>
      </c>
      <c r="D2346" t="s">
        <v>9036</v>
      </c>
      <c r="F2346" t="s">
        <v>5</v>
      </c>
      <c r="G2346" t="s">
        <v>2229</v>
      </c>
    </row>
    <row r="2347" spans="1:7">
      <c r="A2347" t="s">
        <v>9022</v>
      </c>
      <c r="B2347" t="s">
        <v>9023</v>
      </c>
      <c r="C2347">
        <v>4695397</v>
      </c>
      <c r="D2347" t="s">
        <v>9035</v>
      </c>
      <c r="F2347" t="s">
        <v>5</v>
      </c>
      <c r="G2347" t="s">
        <v>2230</v>
      </c>
    </row>
    <row r="2348" spans="1:7">
      <c r="A2348" t="s">
        <v>9022</v>
      </c>
      <c r="B2348" t="s">
        <v>9023</v>
      </c>
      <c r="C2348">
        <v>4695397</v>
      </c>
      <c r="D2348" t="s">
        <v>9036</v>
      </c>
      <c r="F2348" t="s">
        <v>5</v>
      </c>
      <c r="G2348" t="s">
        <v>2231</v>
      </c>
    </row>
    <row r="2349" spans="1:7">
      <c r="A2349" t="s">
        <v>9022</v>
      </c>
      <c r="B2349" t="s">
        <v>9023</v>
      </c>
      <c r="C2349">
        <v>4695412</v>
      </c>
      <c r="D2349" t="s">
        <v>9035</v>
      </c>
      <c r="F2349" t="s">
        <v>5</v>
      </c>
      <c r="G2349" t="s">
        <v>2232</v>
      </c>
    </row>
    <row r="2350" spans="1:7">
      <c r="A2350" t="s">
        <v>9022</v>
      </c>
      <c r="B2350" t="s">
        <v>9023</v>
      </c>
      <c r="C2350">
        <v>4695412</v>
      </c>
      <c r="D2350" t="s">
        <v>9036</v>
      </c>
      <c r="F2350" t="s">
        <v>5</v>
      </c>
      <c r="G2350" t="s">
        <v>2233</v>
      </c>
    </row>
    <row r="2351" spans="1:7">
      <c r="A2351" t="s">
        <v>9022</v>
      </c>
      <c r="B2351" t="s">
        <v>9023</v>
      </c>
      <c r="C2351">
        <v>4695409</v>
      </c>
      <c r="D2351" t="s">
        <v>9035</v>
      </c>
      <c r="F2351" t="s">
        <v>5</v>
      </c>
      <c r="G2351" t="s">
        <v>2234</v>
      </c>
    </row>
    <row r="2352" spans="1:7">
      <c r="A2352" t="s">
        <v>9022</v>
      </c>
      <c r="B2352" t="s">
        <v>9023</v>
      </c>
      <c r="C2352">
        <v>4695409</v>
      </c>
      <c r="D2352" t="s">
        <v>9036</v>
      </c>
      <c r="F2352" t="s">
        <v>5</v>
      </c>
      <c r="G2352" t="s">
        <v>2235</v>
      </c>
    </row>
    <row r="2353" spans="1:7">
      <c r="A2353" t="s">
        <v>9022</v>
      </c>
      <c r="B2353" t="s">
        <v>9023</v>
      </c>
      <c r="C2353">
        <v>4695418</v>
      </c>
      <c r="D2353" t="s">
        <v>9035</v>
      </c>
      <c r="F2353" t="s">
        <v>5</v>
      </c>
      <c r="G2353" t="s">
        <v>2236</v>
      </c>
    </row>
    <row r="2354" spans="1:7">
      <c r="A2354" t="s">
        <v>9022</v>
      </c>
      <c r="B2354" t="s">
        <v>9023</v>
      </c>
      <c r="C2354">
        <v>4695418</v>
      </c>
      <c r="D2354" t="s">
        <v>9036</v>
      </c>
      <c r="F2354" t="s">
        <v>5</v>
      </c>
      <c r="G2354" t="s">
        <v>2237</v>
      </c>
    </row>
    <row r="2355" spans="1:7">
      <c r="A2355" t="s">
        <v>9022</v>
      </c>
      <c r="B2355" t="s">
        <v>9023</v>
      </c>
      <c r="C2355">
        <v>4695439</v>
      </c>
      <c r="D2355" t="s">
        <v>9035</v>
      </c>
      <c r="F2355" t="s">
        <v>5</v>
      </c>
      <c r="G2355" t="s">
        <v>2238</v>
      </c>
    </row>
    <row r="2356" spans="1:7">
      <c r="A2356" t="s">
        <v>9022</v>
      </c>
      <c r="B2356" t="s">
        <v>9023</v>
      </c>
      <c r="C2356">
        <v>4695439</v>
      </c>
      <c r="D2356" t="s">
        <v>9036</v>
      </c>
      <c r="F2356" t="s">
        <v>5</v>
      </c>
      <c r="G2356" t="s">
        <v>2239</v>
      </c>
    </row>
    <row r="2357" spans="1:7">
      <c r="A2357" t="s">
        <v>9022</v>
      </c>
      <c r="B2357" t="s">
        <v>9023</v>
      </c>
      <c r="C2357">
        <v>4695445</v>
      </c>
      <c r="D2357" t="s">
        <v>9035</v>
      </c>
      <c r="F2357" t="s">
        <v>5</v>
      </c>
      <c r="G2357" t="s">
        <v>2240</v>
      </c>
    </row>
    <row r="2358" spans="1:7">
      <c r="A2358" t="s">
        <v>9022</v>
      </c>
      <c r="B2358" t="s">
        <v>9023</v>
      </c>
      <c r="C2358">
        <v>4695445</v>
      </c>
      <c r="D2358" t="s">
        <v>9036</v>
      </c>
      <c r="F2358" t="s">
        <v>5</v>
      </c>
      <c r="G2358" t="s">
        <v>2241</v>
      </c>
    </row>
    <row r="2359" spans="1:7">
      <c r="A2359" t="s">
        <v>9022</v>
      </c>
      <c r="B2359" t="s">
        <v>9023</v>
      </c>
      <c r="C2359">
        <v>4695454</v>
      </c>
      <c r="D2359" t="s">
        <v>9035</v>
      </c>
      <c r="F2359" t="s">
        <v>5</v>
      </c>
      <c r="G2359" t="s">
        <v>2242</v>
      </c>
    </row>
    <row r="2360" spans="1:7">
      <c r="A2360" t="s">
        <v>9022</v>
      </c>
      <c r="B2360" t="s">
        <v>9023</v>
      </c>
      <c r="C2360">
        <v>4695454</v>
      </c>
      <c r="D2360" t="s">
        <v>9036</v>
      </c>
      <c r="F2360" t="s">
        <v>5</v>
      </c>
      <c r="G2360" t="s">
        <v>2243</v>
      </c>
    </row>
    <row r="2361" spans="1:7">
      <c r="A2361" t="s">
        <v>9022</v>
      </c>
      <c r="B2361" t="s">
        <v>9023</v>
      </c>
      <c r="C2361">
        <v>4695460</v>
      </c>
      <c r="D2361" t="s">
        <v>9035</v>
      </c>
      <c r="F2361" t="s">
        <v>5</v>
      </c>
      <c r="G2361" t="s">
        <v>2244</v>
      </c>
    </row>
    <row r="2362" spans="1:7">
      <c r="A2362" t="s">
        <v>9022</v>
      </c>
      <c r="B2362" t="s">
        <v>9023</v>
      </c>
      <c r="C2362">
        <v>4695460</v>
      </c>
      <c r="D2362" t="s">
        <v>9036</v>
      </c>
      <c r="F2362" t="s">
        <v>5</v>
      </c>
      <c r="G2362" t="s">
        <v>2245</v>
      </c>
    </row>
    <row r="2363" spans="1:7">
      <c r="A2363" t="s">
        <v>9022</v>
      </c>
      <c r="B2363" t="s">
        <v>9023</v>
      </c>
      <c r="C2363">
        <v>4695457</v>
      </c>
      <c r="D2363" t="s">
        <v>9035</v>
      </c>
      <c r="F2363" t="s">
        <v>5</v>
      </c>
      <c r="G2363" t="s">
        <v>2246</v>
      </c>
    </row>
    <row r="2364" spans="1:7">
      <c r="A2364" t="s">
        <v>9022</v>
      </c>
      <c r="B2364" t="s">
        <v>9023</v>
      </c>
      <c r="C2364">
        <v>4695457</v>
      </c>
      <c r="D2364" t="s">
        <v>9036</v>
      </c>
      <c r="F2364" t="s">
        <v>5</v>
      </c>
      <c r="G2364" t="s">
        <v>2247</v>
      </c>
    </row>
    <row r="2365" spans="1:7">
      <c r="A2365" t="s">
        <v>9022</v>
      </c>
      <c r="B2365" t="s">
        <v>9023</v>
      </c>
      <c r="C2365">
        <v>4695466</v>
      </c>
      <c r="D2365" t="s">
        <v>9035</v>
      </c>
      <c r="F2365" t="s">
        <v>5</v>
      </c>
      <c r="G2365" t="s">
        <v>2248</v>
      </c>
    </row>
    <row r="2366" spans="1:7">
      <c r="A2366" t="s">
        <v>9022</v>
      </c>
      <c r="B2366" t="s">
        <v>9023</v>
      </c>
      <c r="C2366">
        <v>4695466</v>
      </c>
      <c r="D2366" t="s">
        <v>9036</v>
      </c>
      <c r="F2366" t="s">
        <v>5</v>
      </c>
      <c r="G2366" t="s">
        <v>2249</v>
      </c>
    </row>
    <row r="2367" spans="1:7">
      <c r="A2367" t="s">
        <v>9022</v>
      </c>
      <c r="B2367" t="s">
        <v>9023</v>
      </c>
      <c r="C2367">
        <v>4695475</v>
      </c>
      <c r="D2367" t="s">
        <v>9035</v>
      </c>
      <c r="F2367" t="s">
        <v>5</v>
      </c>
      <c r="G2367" t="s">
        <v>2250</v>
      </c>
    </row>
    <row r="2368" spans="1:7">
      <c r="A2368" t="s">
        <v>9022</v>
      </c>
      <c r="B2368" t="s">
        <v>9023</v>
      </c>
      <c r="C2368">
        <v>4695475</v>
      </c>
      <c r="D2368" t="s">
        <v>9036</v>
      </c>
      <c r="F2368" t="s">
        <v>5</v>
      </c>
      <c r="G2368" t="s">
        <v>2251</v>
      </c>
    </row>
    <row r="2369" spans="1:7">
      <c r="A2369" t="s">
        <v>9022</v>
      </c>
      <c r="B2369" t="s">
        <v>9023</v>
      </c>
      <c r="C2369">
        <v>4695490</v>
      </c>
      <c r="D2369" t="s">
        <v>9035</v>
      </c>
      <c r="F2369" t="s">
        <v>5</v>
      </c>
      <c r="G2369" t="s">
        <v>2252</v>
      </c>
    </row>
    <row r="2370" spans="1:7">
      <c r="A2370" t="s">
        <v>9022</v>
      </c>
      <c r="B2370" t="s">
        <v>9023</v>
      </c>
      <c r="C2370">
        <v>4695490</v>
      </c>
      <c r="D2370" t="s">
        <v>9036</v>
      </c>
      <c r="F2370" t="s">
        <v>5</v>
      </c>
      <c r="G2370" t="s">
        <v>2253</v>
      </c>
    </row>
    <row r="2371" spans="1:7">
      <c r="A2371" t="s">
        <v>9022</v>
      </c>
      <c r="B2371" t="s">
        <v>9023</v>
      </c>
      <c r="C2371">
        <v>4695496</v>
      </c>
      <c r="D2371" t="s">
        <v>9035</v>
      </c>
      <c r="F2371" t="s">
        <v>5</v>
      </c>
      <c r="G2371" t="s">
        <v>2254</v>
      </c>
    </row>
    <row r="2372" spans="1:7">
      <c r="A2372" t="s">
        <v>9022</v>
      </c>
      <c r="B2372" t="s">
        <v>9023</v>
      </c>
      <c r="C2372">
        <v>4695496</v>
      </c>
      <c r="D2372" t="s">
        <v>9036</v>
      </c>
      <c r="F2372" t="s">
        <v>5</v>
      </c>
      <c r="G2372" t="s">
        <v>2255</v>
      </c>
    </row>
    <row r="2373" spans="1:7">
      <c r="A2373" t="s">
        <v>9022</v>
      </c>
      <c r="B2373" t="s">
        <v>9023</v>
      </c>
      <c r="C2373">
        <v>4695511</v>
      </c>
      <c r="D2373" t="s">
        <v>9035</v>
      </c>
      <c r="F2373" t="s">
        <v>5</v>
      </c>
      <c r="G2373" t="s">
        <v>2256</v>
      </c>
    </row>
    <row r="2374" spans="1:7">
      <c r="A2374" t="s">
        <v>9022</v>
      </c>
      <c r="B2374" t="s">
        <v>9023</v>
      </c>
      <c r="C2374">
        <v>4695511</v>
      </c>
      <c r="D2374" t="s">
        <v>9036</v>
      </c>
      <c r="F2374" t="s">
        <v>5</v>
      </c>
      <c r="G2374" t="s">
        <v>2257</v>
      </c>
    </row>
    <row r="2375" spans="1:7">
      <c r="A2375" t="s">
        <v>9022</v>
      </c>
      <c r="B2375" t="s">
        <v>9023</v>
      </c>
      <c r="C2375">
        <v>4695322</v>
      </c>
      <c r="D2375" t="s">
        <v>9035</v>
      </c>
      <c r="F2375" t="s">
        <v>5</v>
      </c>
      <c r="G2375" t="s">
        <v>2258</v>
      </c>
    </row>
    <row r="2376" spans="1:7">
      <c r="A2376" t="s">
        <v>9022</v>
      </c>
      <c r="B2376" t="s">
        <v>9023</v>
      </c>
      <c r="C2376">
        <v>4695322</v>
      </c>
      <c r="D2376" t="s">
        <v>9036</v>
      </c>
      <c r="F2376" t="s">
        <v>5</v>
      </c>
      <c r="G2376" t="s">
        <v>2259</v>
      </c>
    </row>
    <row r="2377" spans="1:7">
      <c r="A2377" t="s">
        <v>9022</v>
      </c>
      <c r="B2377" t="s">
        <v>9023</v>
      </c>
      <c r="C2377">
        <v>4695284</v>
      </c>
      <c r="D2377" t="s">
        <v>9035</v>
      </c>
      <c r="F2377" t="s">
        <v>5</v>
      </c>
      <c r="G2377" t="s">
        <v>2260</v>
      </c>
    </row>
    <row r="2378" spans="1:7">
      <c r="A2378" t="s">
        <v>9022</v>
      </c>
      <c r="B2378" t="s">
        <v>9023</v>
      </c>
      <c r="C2378">
        <v>4695284</v>
      </c>
      <c r="D2378" t="s">
        <v>9036</v>
      </c>
      <c r="F2378" t="s">
        <v>5</v>
      </c>
      <c r="G2378" t="s">
        <v>2261</v>
      </c>
    </row>
    <row r="2379" spans="1:7">
      <c r="A2379" t="s">
        <v>9022</v>
      </c>
      <c r="B2379" t="s">
        <v>9023</v>
      </c>
      <c r="C2379">
        <v>4695296</v>
      </c>
      <c r="D2379" t="s">
        <v>9035</v>
      </c>
      <c r="F2379" t="s">
        <v>5</v>
      </c>
      <c r="G2379" t="s">
        <v>2262</v>
      </c>
    </row>
    <row r="2380" spans="1:7">
      <c r="A2380" t="s">
        <v>9022</v>
      </c>
      <c r="B2380" t="s">
        <v>9023</v>
      </c>
      <c r="C2380">
        <v>4695296</v>
      </c>
      <c r="D2380" t="s">
        <v>9036</v>
      </c>
      <c r="F2380" t="s">
        <v>5</v>
      </c>
      <c r="G2380" t="s">
        <v>2263</v>
      </c>
    </row>
    <row r="2381" spans="1:7">
      <c r="A2381" t="s">
        <v>9022</v>
      </c>
      <c r="B2381" t="s">
        <v>9023</v>
      </c>
      <c r="C2381">
        <v>4695302</v>
      </c>
      <c r="D2381" t="s">
        <v>9035</v>
      </c>
      <c r="F2381" t="s">
        <v>5</v>
      </c>
      <c r="G2381" t="s">
        <v>2264</v>
      </c>
    </row>
    <row r="2382" spans="1:7">
      <c r="A2382" t="s">
        <v>9022</v>
      </c>
      <c r="B2382" t="s">
        <v>9023</v>
      </c>
      <c r="C2382">
        <v>4695302</v>
      </c>
      <c r="D2382" t="s">
        <v>9036</v>
      </c>
      <c r="F2382" t="s">
        <v>5</v>
      </c>
      <c r="G2382" t="s">
        <v>2265</v>
      </c>
    </row>
    <row r="2383" spans="1:7">
      <c r="A2383" t="s">
        <v>9022</v>
      </c>
      <c r="B2383" t="s">
        <v>9023</v>
      </c>
      <c r="C2383">
        <v>4695305</v>
      </c>
      <c r="D2383" t="s">
        <v>9035</v>
      </c>
      <c r="F2383" t="s">
        <v>5</v>
      </c>
      <c r="G2383" t="s">
        <v>2266</v>
      </c>
    </row>
    <row r="2384" spans="1:7">
      <c r="A2384" t="s">
        <v>9022</v>
      </c>
      <c r="B2384" t="s">
        <v>9023</v>
      </c>
      <c r="C2384">
        <v>4695305</v>
      </c>
      <c r="D2384" t="s">
        <v>9036</v>
      </c>
      <c r="F2384" t="s">
        <v>5</v>
      </c>
      <c r="G2384" t="s">
        <v>2267</v>
      </c>
    </row>
    <row r="2385" spans="1:7">
      <c r="A2385" t="s">
        <v>9022</v>
      </c>
      <c r="B2385" t="s">
        <v>9023</v>
      </c>
      <c r="C2385">
        <v>4695311</v>
      </c>
      <c r="D2385" t="s">
        <v>9035</v>
      </c>
      <c r="F2385" t="s">
        <v>5</v>
      </c>
      <c r="G2385" t="s">
        <v>2268</v>
      </c>
    </row>
    <row r="2386" spans="1:7">
      <c r="A2386" t="s">
        <v>9022</v>
      </c>
      <c r="B2386" t="s">
        <v>9023</v>
      </c>
      <c r="C2386">
        <v>4695311</v>
      </c>
      <c r="D2386" t="s">
        <v>9036</v>
      </c>
      <c r="F2386" t="s">
        <v>5</v>
      </c>
      <c r="G2386" t="s">
        <v>2269</v>
      </c>
    </row>
    <row r="2387" spans="1:7">
      <c r="A2387" t="s">
        <v>9022</v>
      </c>
      <c r="B2387" t="s">
        <v>9023</v>
      </c>
      <c r="C2387">
        <v>4695317</v>
      </c>
      <c r="D2387" t="s">
        <v>9035</v>
      </c>
      <c r="F2387" t="s">
        <v>5</v>
      </c>
      <c r="G2387" t="s">
        <v>2270</v>
      </c>
    </row>
    <row r="2388" spans="1:7">
      <c r="A2388" t="s">
        <v>9022</v>
      </c>
      <c r="B2388" t="s">
        <v>9023</v>
      </c>
      <c r="C2388">
        <v>4695317</v>
      </c>
      <c r="D2388" t="s">
        <v>9036</v>
      </c>
      <c r="F2388" t="s">
        <v>5</v>
      </c>
      <c r="G2388" t="s">
        <v>2271</v>
      </c>
    </row>
    <row r="2389" spans="1:7">
      <c r="A2389" t="s">
        <v>9022</v>
      </c>
      <c r="B2389" t="s">
        <v>9023</v>
      </c>
      <c r="C2389">
        <v>4695326</v>
      </c>
      <c r="D2389" t="s">
        <v>9035</v>
      </c>
      <c r="F2389" t="s">
        <v>5</v>
      </c>
      <c r="G2389" t="s">
        <v>2272</v>
      </c>
    </row>
    <row r="2390" spans="1:7">
      <c r="A2390" t="s">
        <v>9022</v>
      </c>
      <c r="B2390" t="s">
        <v>9023</v>
      </c>
      <c r="C2390">
        <v>4695326</v>
      </c>
      <c r="D2390" t="s">
        <v>9036</v>
      </c>
      <c r="F2390" t="s">
        <v>5</v>
      </c>
      <c r="G2390" t="s">
        <v>2273</v>
      </c>
    </row>
    <row r="2391" spans="1:7">
      <c r="A2391" t="s">
        <v>9022</v>
      </c>
      <c r="B2391" t="s">
        <v>9023</v>
      </c>
      <c r="C2391">
        <v>4695314</v>
      </c>
      <c r="D2391" t="s">
        <v>9035</v>
      </c>
      <c r="F2391" t="s">
        <v>5</v>
      </c>
      <c r="G2391" t="s">
        <v>2274</v>
      </c>
    </row>
    <row r="2392" spans="1:7">
      <c r="A2392" t="s">
        <v>9022</v>
      </c>
      <c r="B2392" t="s">
        <v>9023</v>
      </c>
      <c r="C2392">
        <v>4695314</v>
      </c>
      <c r="D2392" t="s">
        <v>9036</v>
      </c>
      <c r="F2392" t="s">
        <v>5</v>
      </c>
      <c r="G2392" t="s">
        <v>2275</v>
      </c>
    </row>
    <row r="2393" spans="1:7">
      <c r="A2393" t="s">
        <v>9022</v>
      </c>
      <c r="B2393" t="s">
        <v>9023</v>
      </c>
      <c r="C2393">
        <v>4695329</v>
      </c>
      <c r="D2393" t="s">
        <v>9035</v>
      </c>
      <c r="F2393" t="s">
        <v>5</v>
      </c>
      <c r="G2393" t="s">
        <v>2276</v>
      </c>
    </row>
    <row r="2394" spans="1:7">
      <c r="A2394" t="s">
        <v>9022</v>
      </c>
      <c r="B2394" t="s">
        <v>9023</v>
      </c>
      <c r="C2394">
        <v>4695329</v>
      </c>
      <c r="D2394" t="s">
        <v>9036</v>
      </c>
      <c r="F2394" t="s">
        <v>5</v>
      </c>
      <c r="G2394" t="s">
        <v>2277</v>
      </c>
    </row>
    <row r="2395" spans="1:7">
      <c r="A2395" t="s">
        <v>9022</v>
      </c>
      <c r="B2395" t="s">
        <v>9023</v>
      </c>
      <c r="C2395">
        <v>4695341</v>
      </c>
      <c r="D2395" t="s">
        <v>9035</v>
      </c>
      <c r="F2395" t="s">
        <v>5</v>
      </c>
      <c r="G2395" t="s">
        <v>2278</v>
      </c>
    </row>
    <row r="2396" spans="1:7">
      <c r="A2396" t="s">
        <v>9022</v>
      </c>
      <c r="B2396" t="s">
        <v>9023</v>
      </c>
      <c r="C2396">
        <v>4695341</v>
      </c>
      <c r="D2396" t="s">
        <v>9036</v>
      </c>
      <c r="F2396" t="s">
        <v>5</v>
      </c>
      <c r="G2396" t="s">
        <v>2279</v>
      </c>
    </row>
    <row r="2397" spans="1:7">
      <c r="A2397" t="s">
        <v>9022</v>
      </c>
      <c r="B2397" t="s">
        <v>9023</v>
      </c>
      <c r="C2397">
        <v>4695356</v>
      </c>
      <c r="D2397" t="s">
        <v>9035</v>
      </c>
      <c r="F2397" t="s">
        <v>5</v>
      </c>
      <c r="G2397" t="s">
        <v>2280</v>
      </c>
    </row>
    <row r="2398" spans="1:7">
      <c r="A2398" t="s">
        <v>9022</v>
      </c>
      <c r="B2398" t="s">
        <v>9023</v>
      </c>
      <c r="C2398">
        <v>4695356</v>
      </c>
      <c r="D2398" t="s">
        <v>9036</v>
      </c>
      <c r="F2398" t="s">
        <v>5</v>
      </c>
      <c r="G2398" t="s">
        <v>2281</v>
      </c>
    </row>
    <row r="2399" spans="1:7">
      <c r="A2399" t="s">
        <v>9022</v>
      </c>
      <c r="B2399" t="s">
        <v>9023</v>
      </c>
      <c r="C2399">
        <v>4695371</v>
      </c>
      <c r="D2399" t="s">
        <v>9035</v>
      </c>
      <c r="F2399" t="s">
        <v>5</v>
      </c>
      <c r="G2399" t="s">
        <v>2282</v>
      </c>
    </row>
    <row r="2400" spans="1:7">
      <c r="A2400" t="s">
        <v>9022</v>
      </c>
      <c r="B2400" t="s">
        <v>9023</v>
      </c>
      <c r="C2400">
        <v>4695371</v>
      </c>
      <c r="D2400" t="s">
        <v>9036</v>
      </c>
      <c r="F2400" t="s">
        <v>5</v>
      </c>
      <c r="G2400" t="s">
        <v>2283</v>
      </c>
    </row>
    <row r="2401" spans="1:7">
      <c r="A2401" t="s">
        <v>9022</v>
      </c>
      <c r="B2401" t="s">
        <v>9023</v>
      </c>
      <c r="C2401">
        <v>4695368</v>
      </c>
      <c r="D2401" t="s">
        <v>9035</v>
      </c>
      <c r="F2401" t="s">
        <v>5</v>
      </c>
      <c r="G2401" t="s">
        <v>2284</v>
      </c>
    </row>
    <row r="2402" spans="1:7">
      <c r="A2402" t="s">
        <v>9022</v>
      </c>
      <c r="B2402" t="s">
        <v>9023</v>
      </c>
      <c r="C2402">
        <v>4695368</v>
      </c>
      <c r="D2402" t="s">
        <v>9036</v>
      </c>
      <c r="F2402" t="s">
        <v>5</v>
      </c>
      <c r="G2402" t="s">
        <v>2285</v>
      </c>
    </row>
    <row r="2403" spans="1:7">
      <c r="A2403" t="s">
        <v>9022</v>
      </c>
      <c r="B2403" t="s">
        <v>9023</v>
      </c>
      <c r="C2403">
        <v>4695383</v>
      </c>
      <c r="D2403" t="s">
        <v>9035</v>
      </c>
      <c r="F2403" t="s">
        <v>5</v>
      </c>
      <c r="G2403" t="s">
        <v>5078</v>
      </c>
    </row>
    <row r="2404" spans="1:7">
      <c r="A2404" t="s">
        <v>9022</v>
      </c>
      <c r="B2404" t="s">
        <v>9023</v>
      </c>
      <c r="C2404">
        <v>4695383</v>
      </c>
      <c r="D2404" t="s">
        <v>9036</v>
      </c>
      <c r="F2404" t="s">
        <v>5</v>
      </c>
      <c r="G2404" t="s">
        <v>2286</v>
      </c>
    </row>
    <row r="2405" spans="1:7">
      <c r="A2405" t="s">
        <v>9022</v>
      </c>
      <c r="B2405" t="s">
        <v>9023</v>
      </c>
      <c r="C2405">
        <v>4695392</v>
      </c>
      <c r="D2405" t="s">
        <v>9035</v>
      </c>
      <c r="F2405" t="s">
        <v>5</v>
      </c>
      <c r="G2405" t="s">
        <v>2287</v>
      </c>
    </row>
    <row r="2406" spans="1:7">
      <c r="A2406" t="s">
        <v>9022</v>
      </c>
      <c r="B2406" t="s">
        <v>9023</v>
      </c>
      <c r="C2406">
        <v>4695392</v>
      </c>
      <c r="D2406" t="s">
        <v>9036</v>
      </c>
      <c r="F2406" t="s">
        <v>5</v>
      </c>
      <c r="G2406" t="s">
        <v>2288</v>
      </c>
    </row>
    <row r="2407" spans="1:7">
      <c r="A2407" t="s">
        <v>9022</v>
      </c>
      <c r="B2407" t="s">
        <v>9023</v>
      </c>
      <c r="C2407">
        <v>4695398</v>
      </c>
      <c r="D2407" t="s">
        <v>9035</v>
      </c>
      <c r="F2407" t="s">
        <v>5</v>
      </c>
      <c r="G2407" t="s">
        <v>2289</v>
      </c>
    </row>
    <row r="2408" spans="1:7">
      <c r="A2408" t="s">
        <v>9022</v>
      </c>
      <c r="B2408" t="s">
        <v>9023</v>
      </c>
      <c r="C2408">
        <v>4695398</v>
      </c>
      <c r="D2408" t="s">
        <v>9036</v>
      </c>
      <c r="F2408" t="s">
        <v>5</v>
      </c>
      <c r="G2408" t="s">
        <v>2290</v>
      </c>
    </row>
    <row r="2409" spans="1:7">
      <c r="A2409" t="s">
        <v>9022</v>
      </c>
      <c r="B2409" t="s">
        <v>9023</v>
      </c>
      <c r="C2409">
        <v>4695413</v>
      </c>
      <c r="D2409" t="s">
        <v>9035</v>
      </c>
      <c r="F2409" t="s">
        <v>5</v>
      </c>
      <c r="G2409" t="s">
        <v>2292</v>
      </c>
    </row>
    <row r="2410" spans="1:7">
      <c r="A2410" t="s">
        <v>9022</v>
      </c>
      <c r="B2410" t="s">
        <v>9023</v>
      </c>
      <c r="C2410">
        <v>4695413</v>
      </c>
      <c r="D2410" t="s">
        <v>9036</v>
      </c>
      <c r="F2410" t="s">
        <v>5</v>
      </c>
      <c r="G2410" t="s">
        <v>2294</v>
      </c>
    </row>
    <row r="2411" spans="1:7">
      <c r="A2411" t="s">
        <v>9022</v>
      </c>
      <c r="B2411" t="s">
        <v>9023</v>
      </c>
      <c r="C2411">
        <v>4695410</v>
      </c>
      <c r="D2411" t="s">
        <v>9035</v>
      </c>
      <c r="F2411" t="s">
        <v>5</v>
      </c>
      <c r="G2411" t="s">
        <v>2295</v>
      </c>
    </row>
    <row r="2412" spans="1:7">
      <c r="A2412" t="s">
        <v>9022</v>
      </c>
      <c r="B2412" t="s">
        <v>9023</v>
      </c>
      <c r="C2412">
        <v>4695410</v>
      </c>
      <c r="D2412" t="s">
        <v>9036</v>
      </c>
      <c r="F2412" t="s">
        <v>5</v>
      </c>
      <c r="G2412" t="s">
        <v>2296</v>
      </c>
    </row>
    <row r="2413" spans="1:7">
      <c r="A2413" t="s">
        <v>9022</v>
      </c>
      <c r="B2413" t="s">
        <v>9023</v>
      </c>
      <c r="C2413">
        <v>4695419</v>
      </c>
      <c r="D2413" t="s">
        <v>9035</v>
      </c>
      <c r="F2413" t="s">
        <v>5</v>
      </c>
      <c r="G2413" t="s">
        <v>2297</v>
      </c>
    </row>
    <row r="2414" spans="1:7">
      <c r="A2414" t="s">
        <v>9022</v>
      </c>
      <c r="B2414" t="s">
        <v>9023</v>
      </c>
      <c r="C2414">
        <v>4695419</v>
      </c>
      <c r="D2414" t="s">
        <v>9036</v>
      </c>
      <c r="F2414" t="s">
        <v>5</v>
      </c>
      <c r="G2414" t="s">
        <v>2298</v>
      </c>
    </row>
    <row r="2415" spans="1:7">
      <c r="A2415" t="s">
        <v>9022</v>
      </c>
      <c r="B2415" t="s">
        <v>9023</v>
      </c>
      <c r="C2415">
        <v>4695440</v>
      </c>
      <c r="D2415" t="s">
        <v>9035</v>
      </c>
      <c r="F2415" t="s">
        <v>5</v>
      </c>
      <c r="G2415" t="s">
        <v>2299</v>
      </c>
    </row>
    <row r="2416" spans="1:7">
      <c r="A2416" t="s">
        <v>9022</v>
      </c>
      <c r="B2416" t="s">
        <v>9023</v>
      </c>
      <c r="C2416">
        <v>4695440</v>
      </c>
      <c r="D2416" t="s">
        <v>9036</v>
      </c>
      <c r="F2416" t="s">
        <v>5</v>
      </c>
      <c r="G2416" t="s">
        <v>2300</v>
      </c>
    </row>
    <row r="2417" spans="1:7">
      <c r="A2417" t="s">
        <v>9022</v>
      </c>
      <c r="B2417" t="s">
        <v>9023</v>
      </c>
      <c r="C2417">
        <v>4695446</v>
      </c>
      <c r="D2417" t="s">
        <v>9035</v>
      </c>
      <c r="F2417" t="s">
        <v>5</v>
      </c>
      <c r="G2417" t="s">
        <v>2301</v>
      </c>
    </row>
    <row r="2418" spans="1:7">
      <c r="A2418" t="s">
        <v>9022</v>
      </c>
      <c r="B2418" t="s">
        <v>9023</v>
      </c>
      <c r="C2418">
        <v>4695446</v>
      </c>
      <c r="D2418" t="s">
        <v>9036</v>
      </c>
      <c r="F2418" t="s">
        <v>5</v>
      </c>
      <c r="G2418" t="s">
        <v>2302</v>
      </c>
    </row>
    <row r="2419" spans="1:7">
      <c r="A2419" t="s">
        <v>9022</v>
      </c>
      <c r="B2419" t="s">
        <v>9023</v>
      </c>
      <c r="C2419">
        <v>4695455</v>
      </c>
      <c r="D2419" t="s">
        <v>9035</v>
      </c>
      <c r="F2419" t="s">
        <v>5</v>
      </c>
      <c r="G2419" t="s">
        <v>2303</v>
      </c>
    </row>
    <row r="2420" spans="1:7">
      <c r="A2420" t="s">
        <v>9022</v>
      </c>
      <c r="B2420" t="s">
        <v>9023</v>
      </c>
      <c r="C2420">
        <v>4695455</v>
      </c>
      <c r="D2420" t="s">
        <v>9036</v>
      </c>
      <c r="F2420" t="s">
        <v>5</v>
      </c>
      <c r="G2420" t="s">
        <v>2304</v>
      </c>
    </row>
    <row r="2421" spans="1:7">
      <c r="A2421" t="s">
        <v>9022</v>
      </c>
      <c r="B2421" t="s">
        <v>9023</v>
      </c>
      <c r="C2421">
        <v>4695461</v>
      </c>
      <c r="D2421" t="s">
        <v>9035</v>
      </c>
      <c r="F2421" t="s">
        <v>5</v>
      </c>
      <c r="G2421" t="s">
        <v>2305</v>
      </c>
    </row>
    <row r="2422" spans="1:7">
      <c r="A2422" t="s">
        <v>9022</v>
      </c>
      <c r="B2422" t="s">
        <v>9023</v>
      </c>
      <c r="C2422">
        <v>4695461</v>
      </c>
      <c r="D2422" t="s">
        <v>9036</v>
      </c>
      <c r="F2422" t="s">
        <v>5</v>
      </c>
      <c r="G2422" t="s">
        <v>2306</v>
      </c>
    </row>
    <row r="2423" spans="1:7">
      <c r="A2423" t="s">
        <v>9022</v>
      </c>
      <c r="B2423" t="s">
        <v>9023</v>
      </c>
      <c r="C2423">
        <v>4695458</v>
      </c>
      <c r="D2423" t="s">
        <v>9035</v>
      </c>
      <c r="F2423" t="s">
        <v>5</v>
      </c>
      <c r="G2423" t="s">
        <v>2307</v>
      </c>
    </row>
    <row r="2424" spans="1:7">
      <c r="A2424" t="s">
        <v>9022</v>
      </c>
      <c r="B2424" t="s">
        <v>9023</v>
      </c>
      <c r="C2424">
        <v>4695458</v>
      </c>
      <c r="D2424" t="s">
        <v>9036</v>
      </c>
      <c r="F2424" t="s">
        <v>5</v>
      </c>
      <c r="G2424" t="s">
        <v>2308</v>
      </c>
    </row>
    <row r="2425" spans="1:7">
      <c r="A2425" t="s">
        <v>9022</v>
      </c>
      <c r="B2425" t="s">
        <v>9023</v>
      </c>
      <c r="C2425">
        <v>4695467</v>
      </c>
      <c r="D2425" t="s">
        <v>9035</v>
      </c>
      <c r="F2425" t="s">
        <v>5</v>
      </c>
      <c r="G2425" t="s">
        <v>2309</v>
      </c>
    </row>
    <row r="2426" spans="1:7">
      <c r="A2426" t="s">
        <v>9022</v>
      </c>
      <c r="B2426" t="s">
        <v>9023</v>
      </c>
      <c r="C2426">
        <v>4695467</v>
      </c>
      <c r="D2426" t="s">
        <v>9036</v>
      </c>
      <c r="F2426" t="s">
        <v>5</v>
      </c>
      <c r="G2426" t="s">
        <v>2310</v>
      </c>
    </row>
    <row r="2427" spans="1:7">
      <c r="A2427" t="s">
        <v>9022</v>
      </c>
      <c r="B2427" t="s">
        <v>9023</v>
      </c>
      <c r="C2427">
        <v>4695476</v>
      </c>
      <c r="D2427" t="s">
        <v>9035</v>
      </c>
      <c r="F2427" t="s">
        <v>5</v>
      </c>
      <c r="G2427" t="s">
        <v>2311</v>
      </c>
    </row>
    <row r="2428" spans="1:7">
      <c r="A2428" t="s">
        <v>9022</v>
      </c>
      <c r="B2428" t="s">
        <v>9023</v>
      </c>
      <c r="C2428">
        <v>4695476</v>
      </c>
      <c r="D2428" t="s">
        <v>9036</v>
      </c>
      <c r="F2428" t="s">
        <v>5</v>
      </c>
      <c r="G2428" t="s">
        <v>2312</v>
      </c>
    </row>
    <row r="2429" spans="1:7">
      <c r="A2429" t="s">
        <v>9022</v>
      </c>
      <c r="B2429" t="s">
        <v>9023</v>
      </c>
      <c r="C2429">
        <v>4695491</v>
      </c>
      <c r="D2429" t="s">
        <v>9035</v>
      </c>
      <c r="F2429" t="s">
        <v>5</v>
      </c>
      <c r="G2429" t="s">
        <v>2313</v>
      </c>
    </row>
    <row r="2430" spans="1:7">
      <c r="A2430" t="s">
        <v>9022</v>
      </c>
      <c r="B2430" t="s">
        <v>9023</v>
      </c>
      <c r="C2430">
        <v>4695491</v>
      </c>
      <c r="D2430" t="s">
        <v>9036</v>
      </c>
      <c r="F2430" t="s">
        <v>5</v>
      </c>
      <c r="G2430" t="s">
        <v>2314</v>
      </c>
    </row>
    <row r="2431" spans="1:7">
      <c r="A2431" t="s">
        <v>9022</v>
      </c>
      <c r="B2431" t="s">
        <v>9023</v>
      </c>
      <c r="C2431">
        <v>4695497</v>
      </c>
      <c r="D2431" t="s">
        <v>9035</v>
      </c>
      <c r="F2431" t="s">
        <v>5</v>
      </c>
      <c r="G2431" t="s">
        <v>2315</v>
      </c>
    </row>
    <row r="2432" spans="1:7">
      <c r="A2432" t="s">
        <v>9022</v>
      </c>
      <c r="B2432" t="s">
        <v>9023</v>
      </c>
      <c r="C2432">
        <v>4695497</v>
      </c>
      <c r="D2432" t="s">
        <v>9036</v>
      </c>
      <c r="F2432" t="s">
        <v>5</v>
      </c>
      <c r="G2432" t="s">
        <v>2316</v>
      </c>
    </row>
    <row r="2433" spans="1:7">
      <c r="A2433" t="s">
        <v>9022</v>
      </c>
      <c r="B2433" t="s">
        <v>9023</v>
      </c>
      <c r="C2433">
        <v>4695512</v>
      </c>
      <c r="D2433" t="s">
        <v>9035</v>
      </c>
      <c r="F2433" t="s">
        <v>5</v>
      </c>
      <c r="G2433" t="s">
        <v>2317</v>
      </c>
    </row>
    <row r="2434" spans="1:7">
      <c r="A2434" t="s">
        <v>9022</v>
      </c>
      <c r="B2434" t="s">
        <v>9023</v>
      </c>
      <c r="C2434">
        <v>4695512</v>
      </c>
      <c r="D2434" t="s">
        <v>9036</v>
      </c>
      <c r="F2434" t="s">
        <v>5</v>
      </c>
      <c r="G2434" t="s">
        <v>2318</v>
      </c>
    </row>
    <row r="2435" spans="1:7">
      <c r="A2435" t="s">
        <v>9022</v>
      </c>
      <c r="B2435" t="s">
        <v>9023</v>
      </c>
      <c r="C2435">
        <v>4695323</v>
      </c>
      <c r="D2435" t="s">
        <v>9035</v>
      </c>
      <c r="F2435" t="s">
        <v>5</v>
      </c>
      <c r="G2435" t="s">
        <v>2319</v>
      </c>
    </row>
    <row r="2436" spans="1:7">
      <c r="A2436" t="s">
        <v>9022</v>
      </c>
      <c r="B2436" t="s">
        <v>9023</v>
      </c>
      <c r="C2436">
        <v>4695323</v>
      </c>
      <c r="D2436" t="s">
        <v>9036</v>
      </c>
      <c r="F2436" t="s">
        <v>5</v>
      </c>
      <c r="G2436" t="s">
        <v>2320</v>
      </c>
    </row>
    <row r="2437" spans="1:7">
      <c r="A2437" t="s">
        <v>9022</v>
      </c>
      <c r="B2437" t="s">
        <v>9023</v>
      </c>
      <c r="C2437">
        <v>5356346</v>
      </c>
      <c r="F2437" t="s">
        <v>5</v>
      </c>
      <c r="G2437" t="s">
        <v>2323</v>
      </c>
    </row>
    <row r="2438" spans="1:7">
      <c r="A2438" t="s">
        <v>9022</v>
      </c>
      <c r="B2438" t="s">
        <v>9023</v>
      </c>
      <c r="C2438">
        <v>5356347</v>
      </c>
      <c r="F2438" t="s">
        <v>5</v>
      </c>
      <c r="G2438" t="s">
        <v>2324</v>
      </c>
    </row>
    <row r="2439" spans="1:7">
      <c r="A2439" t="s">
        <v>9022</v>
      </c>
      <c r="B2439" t="s">
        <v>9023</v>
      </c>
      <c r="C2439">
        <v>5356348</v>
      </c>
      <c r="F2439" t="s">
        <v>5</v>
      </c>
      <c r="G2439" t="s">
        <v>2325</v>
      </c>
    </row>
    <row r="2440" spans="1:7">
      <c r="A2440" t="s">
        <v>9022</v>
      </c>
      <c r="B2440" t="s">
        <v>9023</v>
      </c>
      <c r="C2440">
        <v>5356349</v>
      </c>
      <c r="F2440" t="s">
        <v>5</v>
      </c>
      <c r="G2440" t="s">
        <v>2326</v>
      </c>
    </row>
    <row r="2441" spans="1:7">
      <c r="A2441" t="s">
        <v>9022</v>
      </c>
      <c r="B2441" t="s">
        <v>9023</v>
      </c>
      <c r="C2441">
        <v>5356350</v>
      </c>
      <c r="F2441" t="s">
        <v>5</v>
      </c>
      <c r="G2441" t="s">
        <v>2327</v>
      </c>
    </row>
    <row r="2442" spans="1:7">
      <c r="A2442" t="s">
        <v>9022</v>
      </c>
      <c r="B2442" t="s">
        <v>9023</v>
      </c>
      <c r="C2442">
        <v>5356351</v>
      </c>
      <c r="F2442" t="s">
        <v>5</v>
      </c>
      <c r="G2442" t="s">
        <v>5079</v>
      </c>
    </row>
    <row r="2443" spans="1:7">
      <c r="A2443" t="s">
        <v>9022</v>
      </c>
      <c r="B2443" t="s">
        <v>9023</v>
      </c>
      <c r="C2443">
        <v>5356352</v>
      </c>
      <c r="F2443" t="s">
        <v>5</v>
      </c>
      <c r="G2443" t="s">
        <v>2328</v>
      </c>
    </row>
    <row r="2444" spans="1:7">
      <c r="A2444" t="s">
        <v>9022</v>
      </c>
      <c r="B2444" t="s">
        <v>9023</v>
      </c>
      <c r="C2444">
        <v>5356353</v>
      </c>
      <c r="F2444" t="s">
        <v>5</v>
      </c>
      <c r="G2444" t="s">
        <v>2329</v>
      </c>
    </row>
    <row r="2445" spans="1:7">
      <c r="A2445" t="s">
        <v>9022</v>
      </c>
      <c r="B2445" t="s">
        <v>9023</v>
      </c>
      <c r="C2445">
        <v>5356354</v>
      </c>
      <c r="F2445" t="s">
        <v>5</v>
      </c>
      <c r="G2445" t="s">
        <v>5080</v>
      </c>
    </row>
    <row r="2446" spans="1:7">
      <c r="A2446" t="s">
        <v>9022</v>
      </c>
      <c r="B2446" t="s">
        <v>9023</v>
      </c>
      <c r="C2446">
        <v>5356355</v>
      </c>
      <c r="F2446" t="s">
        <v>5</v>
      </c>
      <c r="G2446" t="s">
        <v>2330</v>
      </c>
    </row>
    <row r="2447" spans="1:7">
      <c r="A2447" t="s">
        <v>9022</v>
      </c>
      <c r="B2447" t="s">
        <v>9023</v>
      </c>
      <c r="C2447">
        <v>5356356</v>
      </c>
      <c r="F2447" t="s">
        <v>5</v>
      </c>
      <c r="G2447" t="s">
        <v>2331</v>
      </c>
    </row>
    <row r="2448" spans="1:7">
      <c r="A2448" t="s">
        <v>9022</v>
      </c>
      <c r="B2448" t="s">
        <v>9023</v>
      </c>
      <c r="C2448">
        <v>5356357</v>
      </c>
      <c r="F2448" t="s">
        <v>5</v>
      </c>
      <c r="G2448" t="s">
        <v>2332</v>
      </c>
    </row>
    <row r="2449" spans="1:7">
      <c r="A2449" t="s">
        <v>9022</v>
      </c>
      <c r="B2449" t="s">
        <v>9023</v>
      </c>
      <c r="C2449">
        <v>5356358</v>
      </c>
      <c r="F2449" t="s">
        <v>5</v>
      </c>
      <c r="G2449" t="s">
        <v>5081</v>
      </c>
    </row>
    <row r="2450" spans="1:7">
      <c r="A2450" t="s">
        <v>9022</v>
      </c>
      <c r="B2450" t="s">
        <v>9023</v>
      </c>
      <c r="C2450">
        <v>5356359</v>
      </c>
      <c r="F2450" t="s">
        <v>5</v>
      </c>
      <c r="G2450" t="s">
        <v>2333</v>
      </c>
    </row>
    <row r="2451" spans="1:7">
      <c r="A2451" t="s">
        <v>9022</v>
      </c>
      <c r="B2451" t="s">
        <v>9023</v>
      </c>
      <c r="C2451">
        <v>5356360</v>
      </c>
      <c r="F2451" t="s">
        <v>5</v>
      </c>
      <c r="G2451" t="s">
        <v>2334</v>
      </c>
    </row>
    <row r="2452" spans="1:7">
      <c r="A2452" t="s">
        <v>9022</v>
      </c>
      <c r="B2452" t="s">
        <v>9023</v>
      </c>
      <c r="C2452">
        <v>5356361</v>
      </c>
      <c r="F2452" t="s">
        <v>5</v>
      </c>
      <c r="G2452" t="s">
        <v>2335</v>
      </c>
    </row>
    <row r="2453" spans="1:7">
      <c r="A2453" t="s">
        <v>9022</v>
      </c>
      <c r="B2453" t="s">
        <v>9023</v>
      </c>
      <c r="C2453">
        <v>5356362</v>
      </c>
      <c r="F2453" t="s">
        <v>5</v>
      </c>
      <c r="G2453" t="s">
        <v>5082</v>
      </c>
    </row>
    <row r="2454" spans="1:7">
      <c r="A2454" t="s">
        <v>9022</v>
      </c>
      <c r="B2454" t="s">
        <v>9023</v>
      </c>
      <c r="C2454">
        <v>5356363</v>
      </c>
      <c r="F2454" t="s">
        <v>5</v>
      </c>
      <c r="G2454" t="s">
        <v>2336</v>
      </c>
    </row>
    <row r="2455" spans="1:7">
      <c r="A2455" t="s">
        <v>9022</v>
      </c>
      <c r="B2455" t="s">
        <v>9023</v>
      </c>
      <c r="C2455">
        <v>5356364</v>
      </c>
      <c r="F2455" t="s">
        <v>5</v>
      </c>
      <c r="G2455" t="s">
        <v>2337</v>
      </c>
    </row>
    <row r="2456" spans="1:7">
      <c r="A2456" t="s">
        <v>9022</v>
      </c>
      <c r="B2456" t="s">
        <v>9023</v>
      </c>
      <c r="C2456">
        <v>5356365</v>
      </c>
      <c r="F2456" t="s">
        <v>5</v>
      </c>
      <c r="G2456" t="s">
        <v>2338</v>
      </c>
    </row>
    <row r="2457" spans="1:7">
      <c r="A2457" t="s">
        <v>9022</v>
      </c>
      <c r="B2457" t="s">
        <v>9023</v>
      </c>
      <c r="C2457">
        <v>5356366</v>
      </c>
      <c r="F2457" t="s">
        <v>5</v>
      </c>
      <c r="G2457" t="s">
        <v>2339</v>
      </c>
    </row>
    <row r="2458" spans="1:7">
      <c r="A2458" t="s">
        <v>9022</v>
      </c>
      <c r="B2458" t="s">
        <v>9023</v>
      </c>
      <c r="C2458">
        <v>5356367</v>
      </c>
      <c r="F2458" t="s">
        <v>5</v>
      </c>
      <c r="G2458" t="s">
        <v>2340</v>
      </c>
    </row>
    <row r="2459" spans="1:7">
      <c r="A2459" t="s">
        <v>9022</v>
      </c>
      <c r="B2459" t="s">
        <v>9023</v>
      </c>
      <c r="C2459">
        <v>5356368</v>
      </c>
      <c r="F2459" t="s">
        <v>5</v>
      </c>
      <c r="G2459" t="s">
        <v>2341</v>
      </c>
    </row>
    <row r="2460" spans="1:7">
      <c r="A2460" t="s">
        <v>9022</v>
      </c>
      <c r="B2460" t="s">
        <v>9023</v>
      </c>
      <c r="C2460">
        <v>5356369</v>
      </c>
      <c r="F2460" t="s">
        <v>5</v>
      </c>
      <c r="G2460" t="s">
        <v>2342</v>
      </c>
    </row>
    <row r="2461" spans="1:7">
      <c r="A2461" t="s">
        <v>9022</v>
      </c>
      <c r="B2461" t="s">
        <v>9023</v>
      </c>
      <c r="C2461">
        <v>5356370</v>
      </c>
      <c r="F2461" t="s">
        <v>5</v>
      </c>
      <c r="G2461" t="s">
        <v>2343</v>
      </c>
    </row>
    <row r="2462" spans="1:7">
      <c r="A2462" t="s">
        <v>9022</v>
      </c>
      <c r="B2462" t="s">
        <v>9023</v>
      </c>
      <c r="C2462">
        <v>5356371</v>
      </c>
      <c r="F2462" t="s">
        <v>5</v>
      </c>
      <c r="G2462" t="s">
        <v>5083</v>
      </c>
    </row>
    <row r="2463" spans="1:7">
      <c r="A2463" t="s">
        <v>9022</v>
      </c>
      <c r="B2463" t="s">
        <v>9023</v>
      </c>
      <c r="C2463">
        <v>5356372</v>
      </c>
      <c r="F2463" t="s">
        <v>5</v>
      </c>
      <c r="G2463" t="s">
        <v>2344</v>
      </c>
    </row>
    <row r="2464" spans="1:7">
      <c r="A2464" t="s">
        <v>9022</v>
      </c>
      <c r="B2464" t="s">
        <v>9023</v>
      </c>
      <c r="C2464">
        <v>5356373</v>
      </c>
      <c r="F2464" t="s">
        <v>5</v>
      </c>
      <c r="G2464" t="s">
        <v>2345</v>
      </c>
    </row>
    <row r="2465" spans="1:7">
      <c r="A2465" t="s">
        <v>9022</v>
      </c>
      <c r="B2465" t="s">
        <v>9023</v>
      </c>
      <c r="C2465">
        <v>5356374</v>
      </c>
      <c r="F2465" t="s">
        <v>5</v>
      </c>
      <c r="G2465" t="s">
        <v>2346</v>
      </c>
    </row>
    <row r="2466" spans="1:7">
      <c r="A2466" t="s">
        <v>9022</v>
      </c>
      <c r="B2466" t="s">
        <v>9023</v>
      </c>
      <c r="C2466">
        <v>5356262</v>
      </c>
      <c r="D2466" t="s">
        <v>9035</v>
      </c>
      <c r="F2466" t="s">
        <v>5</v>
      </c>
      <c r="G2466" t="s">
        <v>2347</v>
      </c>
    </row>
    <row r="2467" spans="1:7">
      <c r="A2467" t="s">
        <v>9022</v>
      </c>
      <c r="B2467" t="s">
        <v>9023</v>
      </c>
      <c r="C2467">
        <v>5356262</v>
      </c>
      <c r="D2467" t="s">
        <v>9025</v>
      </c>
      <c r="F2467" t="s">
        <v>5</v>
      </c>
      <c r="G2467" t="s">
        <v>2348</v>
      </c>
    </row>
    <row r="2468" spans="1:7">
      <c r="A2468" t="s">
        <v>9022</v>
      </c>
      <c r="B2468" t="s">
        <v>9023</v>
      </c>
      <c r="C2468">
        <v>5356262</v>
      </c>
      <c r="D2468" t="s">
        <v>9036</v>
      </c>
      <c r="F2468" t="s">
        <v>5</v>
      </c>
      <c r="G2468" t="s">
        <v>2349</v>
      </c>
    </row>
    <row r="2469" spans="1:7">
      <c r="A2469" t="s">
        <v>9022</v>
      </c>
      <c r="B2469" t="s">
        <v>9023</v>
      </c>
      <c r="C2469">
        <v>5356262</v>
      </c>
      <c r="D2469" t="s">
        <v>9027</v>
      </c>
      <c r="F2469" t="s">
        <v>5</v>
      </c>
      <c r="G2469" t="s">
        <v>2350</v>
      </c>
    </row>
    <row r="2470" spans="1:7">
      <c r="A2470" t="s">
        <v>9022</v>
      </c>
      <c r="B2470" t="s">
        <v>9023</v>
      </c>
      <c r="C2470">
        <v>5356263</v>
      </c>
      <c r="D2470" t="s">
        <v>9036</v>
      </c>
      <c r="F2470" t="s">
        <v>5</v>
      </c>
      <c r="G2470" t="s">
        <v>2353</v>
      </c>
    </row>
    <row r="2471" spans="1:7">
      <c r="A2471" t="s">
        <v>9022</v>
      </c>
      <c r="B2471" t="s">
        <v>9023</v>
      </c>
      <c r="C2471">
        <v>5356264</v>
      </c>
      <c r="D2471" t="s">
        <v>9025</v>
      </c>
      <c r="F2471" t="s">
        <v>5</v>
      </c>
      <c r="G2471" t="s">
        <v>2356</v>
      </c>
    </row>
    <row r="2472" spans="1:7">
      <c r="A2472" t="s">
        <v>9022</v>
      </c>
      <c r="B2472" t="s">
        <v>9023</v>
      </c>
      <c r="C2472">
        <v>5356264</v>
      </c>
      <c r="D2472" t="s">
        <v>9036</v>
      </c>
      <c r="F2472" t="s">
        <v>5</v>
      </c>
      <c r="G2472" t="s">
        <v>2357</v>
      </c>
    </row>
    <row r="2473" spans="1:7">
      <c r="A2473" t="s">
        <v>9022</v>
      </c>
      <c r="B2473" t="s">
        <v>9023</v>
      </c>
      <c r="C2473">
        <v>5356264</v>
      </c>
      <c r="D2473" t="s">
        <v>9027</v>
      </c>
      <c r="F2473" t="s">
        <v>5</v>
      </c>
      <c r="G2473" t="s">
        <v>2358</v>
      </c>
    </row>
    <row r="2474" spans="1:7">
      <c r="A2474" t="s">
        <v>9022</v>
      </c>
      <c r="B2474" t="s">
        <v>9023</v>
      </c>
      <c r="C2474">
        <v>5356265</v>
      </c>
      <c r="D2474" t="s">
        <v>9036</v>
      </c>
      <c r="F2474" t="s">
        <v>5</v>
      </c>
      <c r="G2474" t="s">
        <v>2361</v>
      </c>
    </row>
    <row r="2475" spans="1:7">
      <c r="A2475" t="s">
        <v>9022</v>
      </c>
      <c r="B2475" t="s">
        <v>9023</v>
      </c>
      <c r="C2475">
        <v>5356266</v>
      </c>
      <c r="D2475" t="s">
        <v>9035</v>
      </c>
      <c r="F2475" t="s">
        <v>5</v>
      </c>
      <c r="G2475" t="s">
        <v>2362</v>
      </c>
    </row>
    <row r="2476" spans="1:7">
      <c r="A2476" t="s">
        <v>9022</v>
      </c>
      <c r="B2476" t="s">
        <v>9023</v>
      </c>
      <c r="C2476">
        <v>5356266</v>
      </c>
      <c r="D2476" t="s">
        <v>9025</v>
      </c>
      <c r="F2476" t="s">
        <v>5</v>
      </c>
      <c r="G2476" t="s">
        <v>5085</v>
      </c>
    </row>
    <row r="2477" spans="1:7">
      <c r="A2477" t="s">
        <v>9022</v>
      </c>
      <c r="B2477" t="s">
        <v>9023</v>
      </c>
      <c r="C2477">
        <v>5356266</v>
      </c>
      <c r="D2477" t="s">
        <v>9036</v>
      </c>
      <c r="F2477" t="s">
        <v>5</v>
      </c>
      <c r="G2477" t="s">
        <v>2363</v>
      </c>
    </row>
    <row r="2478" spans="1:7">
      <c r="A2478" t="s">
        <v>9022</v>
      </c>
      <c r="B2478" t="s">
        <v>9023</v>
      </c>
      <c r="C2478">
        <v>5356266</v>
      </c>
      <c r="D2478" t="s">
        <v>9027</v>
      </c>
      <c r="F2478" t="s">
        <v>5</v>
      </c>
      <c r="G2478" t="s">
        <v>5086</v>
      </c>
    </row>
    <row r="2479" spans="1:7">
      <c r="A2479" t="s">
        <v>9022</v>
      </c>
      <c r="B2479" t="s">
        <v>9023</v>
      </c>
      <c r="C2479">
        <v>5356268</v>
      </c>
      <c r="D2479" t="s">
        <v>9035</v>
      </c>
      <c r="F2479" t="s">
        <v>5</v>
      </c>
      <c r="G2479" t="s">
        <v>2364</v>
      </c>
    </row>
    <row r="2480" spans="1:7">
      <c r="A2480" t="s">
        <v>9022</v>
      </c>
      <c r="B2480" t="s">
        <v>9023</v>
      </c>
      <c r="C2480">
        <v>5356268</v>
      </c>
      <c r="D2480" t="s">
        <v>9025</v>
      </c>
      <c r="F2480" t="s">
        <v>5</v>
      </c>
      <c r="G2480" t="s">
        <v>2365</v>
      </c>
    </row>
    <row r="2481" spans="1:7">
      <c r="A2481" t="s">
        <v>9022</v>
      </c>
      <c r="B2481" t="s">
        <v>9023</v>
      </c>
      <c r="C2481">
        <v>5356268</v>
      </c>
      <c r="D2481" t="s">
        <v>9036</v>
      </c>
      <c r="F2481" t="s">
        <v>5</v>
      </c>
      <c r="G2481" t="s">
        <v>2366</v>
      </c>
    </row>
    <row r="2482" spans="1:7">
      <c r="A2482" t="s">
        <v>9022</v>
      </c>
      <c r="B2482" t="s">
        <v>9023</v>
      </c>
      <c r="C2482">
        <v>5356268</v>
      </c>
      <c r="D2482" t="s">
        <v>9027</v>
      </c>
      <c r="F2482" t="s">
        <v>5</v>
      </c>
      <c r="G2482" t="s">
        <v>5087</v>
      </c>
    </row>
    <row r="2483" spans="1:7">
      <c r="A2483" t="s">
        <v>9022</v>
      </c>
      <c r="B2483" t="s">
        <v>9023</v>
      </c>
      <c r="C2483">
        <v>5356270</v>
      </c>
      <c r="D2483" t="s">
        <v>9025</v>
      </c>
      <c r="F2483" t="s">
        <v>5</v>
      </c>
      <c r="G2483" t="s">
        <v>5088</v>
      </c>
    </row>
    <row r="2484" spans="1:7">
      <c r="A2484" t="s">
        <v>9022</v>
      </c>
      <c r="B2484" t="s">
        <v>9023</v>
      </c>
      <c r="C2484">
        <v>5356270</v>
      </c>
      <c r="D2484" t="s">
        <v>9036</v>
      </c>
      <c r="F2484" t="s">
        <v>5</v>
      </c>
      <c r="G2484" t="s">
        <v>2368</v>
      </c>
    </row>
    <row r="2485" spans="1:7">
      <c r="A2485" t="s">
        <v>9022</v>
      </c>
      <c r="B2485" t="s">
        <v>9023</v>
      </c>
      <c r="C2485">
        <v>5356270</v>
      </c>
      <c r="D2485" t="s">
        <v>9027</v>
      </c>
      <c r="F2485" t="s">
        <v>5</v>
      </c>
      <c r="G2485" t="s">
        <v>5089</v>
      </c>
    </row>
    <row r="2486" spans="1:7">
      <c r="A2486" t="s">
        <v>9022</v>
      </c>
      <c r="B2486" t="s">
        <v>9023</v>
      </c>
      <c r="C2486">
        <v>5356267</v>
      </c>
      <c r="D2486" t="s">
        <v>9025</v>
      </c>
      <c r="F2486" t="s">
        <v>5</v>
      </c>
      <c r="G2486" t="s">
        <v>2370</v>
      </c>
    </row>
    <row r="2487" spans="1:7">
      <c r="A2487" t="s">
        <v>9022</v>
      </c>
      <c r="B2487" t="s">
        <v>9023</v>
      </c>
      <c r="C2487">
        <v>5356267</v>
      </c>
      <c r="D2487" t="s">
        <v>9036</v>
      </c>
      <c r="F2487" t="s">
        <v>5</v>
      </c>
      <c r="G2487" t="s">
        <v>2371</v>
      </c>
    </row>
    <row r="2488" spans="1:7">
      <c r="A2488" t="s">
        <v>9022</v>
      </c>
      <c r="B2488" t="s">
        <v>9023</v>
      </c>
      <c r="C2488">
        <v>5356267</v>
      </c>
      <c r="D2488" t="s">
        <v>9027</v>
      </c>
      <c r="F2488" t="s">
        <v>5</v>
      </c>
      <c r="G2488" t="s">
        <v>5090</v>
      </c>
    </row>
    <row r="2489" spans="1:7">
      <c r="A2489" t="s">
        <v>9022</v>
      </c>
      <c r="B2489" t="s">
        <v>9023</v>
      </c>
      <c r="C2489">
        <v>5356271</v>
      </c>
      <c r="D2489" t="s">
        <v>9036</v>
      </c>
      <c r="F2489" t="s">
        <v>5</v>
      </c>
      <c r="G2489" t="s">
        <v>2374</v>
      </c>
    </row>
    <row r="2490" spans="1:7">
      <c r="A2490" t="s">
        <v>9022</v>
      </c>
      <c r="B2490" t="s">
        <v>9023</v>
      </c>
      <c r="C2490">
        <v>5356272</v>
      </c>
      <c r="D2490" t="s">
        <v>9036</v>
      </c>
      <c r="F2490" t="s">
        <v>5</v>
      </c>
      <c r="G2490" t="s">
        <v>2377</v>
      </c>
    </row>
    <row r="2491" spans="1:7">
      <c r="A2491" t="s">
        <v>9022</v>
      </c>
      <c r="B2491" t="s">
        <v>9023</v>
      </c>
      <c r="C2491">
        <v>5356273</v>
      </c>
      <c r="D2491" t="s">
        <v>9035</v>
      </c>
      <c r="F2491" t="s">
        <v>5</v>
      </c>
      <c r="G2491" t="s">
        <v>2379</v>
      </c>
    </row>
    <row r="2492" spans="1:7">
      <c r="A2492" t="s">
        <v>9022</v>
      </c>
      <c r="B2492" t="s">
        <v>9023</v>
      </c>
      <c r="C2492">
        <v>5356273</v>
      </c>
      <c r="D2492" t="s">
        <v>9025</v>
      </c>
      <c r="F2492" t="s">
        <v>5</v>
      </c>
      <c r="G2492" t="s">
        <v>5092</v>
      </c>
    </row>
    <row r="2493" spans="1:7">
      <c r="A2493" t="s">
        <v>9022</v>
      </c>
      <c r="B2493" t="s">
        <v>9023</v>
      </c>
      <c r="C2493">
        <v>5356273</v>
      </c>
      <c r="D2493" t="s">
        <v>9036</v>
      </c>
      <c r="F2493" t="s">
        <v>5</v>
      </c>
      <c r="G2493" t="s">
        <v>2380</v>
      </c>
    </row>
    <row r="2494" spans="1:7">
      <c r="A2494" t="s">
        <v>9022</v>
      </c>
      <c r="B2494" t="s">
        <v>9023</v>
      </c>
      <c r="C2494">
        <v>5356273</v>
      </c>
      <c r="D2494" t="s">
        <v>9027</v>
      </c>
      <c r="F2494" t="s">
        <v>5</v>
      </c>
      <c r="G2494" t="s">
        <v>5093</v>
      </c>
    </row>
    <row r="2495" spans="1:7">
      <c r="A2495" t="s">
        <v>9022</v>
      </c>
      <c r="B2495" t="s">
        <v>9023</v>
      </c>
      <c r="C2495">
        <v>5356275</v>
      </c>
      <c r="D2495" t="s">
        <v>9035</v>
      </c>
      <c r="F2495" t="s">
        <v>5</v>
      </c>
      <c r="G2495" t="s">
        <v>2381</v>
      </c>
    </row>
    <row r="2496" spans="1:7">
      <c r="A2496" t="s">
        <v>9022</v>
      </c>
      <c r="B2496" t="s">
        <v>9023</v>
      </c>
      <c r="C2496">
        <v>5356275</v>
      </c>
      <c r="D2496" t="s">
        <v>9025</v>
      </c>
      <c r="F2496" t="s">
        <v>5</v>
      </c>
      <c r="G2496" t="s">
        <v>2382</v>
      </c>
    </row>
    <row r="2497" spans="1:7">
      <c r="A2497" t="s">
        <v>9022</v>
      </c>
      <c r="B2497" t="s">
        <v>9023</v>
      </c>
      <c r="C2497">
        <v>5356275</v>
      </c>
      <c r="D2497" t="s">
        <v>9036</v>
      </c>
      <c r="F2497" t="s">
        <v>5</v>
      </c>
      <c r="G2497" t="s">
        <v>2383</v>
      </c>
    </row>
    <row r="2498" spans="1:7">
      <c r="A2498" t="s">
        <v>9022</v>
      </c>
      <c r="B2498" t="s">
        <v>9023</v>
      </c>
      <c r="C2498">
        <v>5356275</v>
      </c>
      <c r="D2498" t="s">
        <v>9027</v>
      </c>
      <c r="F2498" t="s">
        <v>5</v>
      </c>
      <c r="G2498" t="s">
        <v>2384</v>
      </c>
    </row>
    <row r="2499" spans="1:7">
      <c r="A2499" t="s">
        <v>9022</v>
      </c>
      <c r="B2499" t="s">
        <v>9023</v>
      </c>
      <c r="C2499">
        <v>5356274</v>
      </c>
      <c r="D2499" t="s">
        <v>9035</v>
      </c>
      <c r="F2499" t="s">
        <v>5</v>
      </c>
      <c r="G2499" t="s">
        <v>5094</v>
      </c>
    </row>
    <row r="2500" spans="1:7">
      <c r="A2500" t="s">
        <v>9022</v>
      </c>
      <c r="B2500" t="s">
        <v>9023</v>
      </c>
      <c r="C2500">
        <v>5356274</v>
      </c>
      <c r="D2500" t="s">
        <v>9025</v>
      </c>
      <c r="F2500" t="s">
        <v>5</v>
      </c>
      <c r="G2500" t="s">
        <v>5095</v>
      </c>
    </row>
    <row r="2501" spans="1:7">
      <c r="A2501" t="s">
        <v>9022</v>
      </c>
      <c r="B2501" t="s">
        <v>9023</v>
      </c>
      <c r="C2501">
        <v>5356274</v>
      </c>
      <c r="D2501" t="s">
        <v>9036</v>
      </c>
      <c r="F2501" t="s">
        <v>5</v>
      </c>
      <c r="G2501" t="s">
        <v>5096</v>
      </c>
    </row>
    <row r="2502" spans="1:7">
      <c r="A2502" t="s">
        <v>9022</v>
      </c>
      <c r="B2502" t="s">
        <v>9023</v>
      </c>
      <c r="C2502">
        <v>5356274</v>
      </c>
      <c r="D2502" t="s">
        <v>9027</v>
      </c>
      <c r="F2502" t="s">
        <v>5</v>
      </c>
      <c r="G2502" t="s">
        <v>5097</v>
      </c>
    </row>
    <row r="2503" spans="1:7">
      <c r="A2503" t="s">
        <v>9022</v>
      </c>
      <c r="B2503" t="s">
        <v>9023</v>
      </c>
      <c r="C2503">
        <v>5356277</v>
      </c>
      <c r="D2503" t="s">
        <v>9025</v>
      </c>
      <c r="F2503" t="s">
        <v>5</v>
      </c>
      <c r="G2503" t="s">
        <v>5098</v>
      </c>
    </row>
    <row r="2504" spans="1:7">
      <c r="A2504" t="s">
        <v>9022</v>
      </c>
      <c r="B2504" t="s">
        <v>9023</v>
      </c>
      <c r="C2504">
        <v>5356277</v>
      </c>
      <c r="D2504" t="s">
        <v>9036</v>
      </c>
      <c r="F2504" t="s">
        <v>5</v>
      </c>
      <c r="G2504" t="s">
        <v>2386</v>
      </c>
    </row>
    <row r="2505" spans="1:7">
      <c r="A2505" t="s">
        <v>9022</v>
      </c>
      <c r="B2505" t="s">
        <v>9023</v>
      </c>
      <c r="C2505">
        <v>5356277</v>
      </c>
      <c r="D2505" t="s">
        <v>9027</v>
      </c>
      <c r="F2505" t="s">
        <v>5</v>
      </c>
      <c r="G2505" t="s">
        <v>5099</v>
      </c>
    </row>
    <row r="2506" spans="1:7">
      <c r="A2506" t="s">
        <v>9022</v>
      </c>
      <c r="B2506" t="s">
        <v>9023</v>
      </c>
      <c r="C2506">
        <v>5356278</v>
      </c>
      <c r="D2506" t="s">
        <v>9036</v>
      </c>
      <c r="F2506" t="s">
        <v>5</v>
      </c>
      <c r="G2506" t="s">
        <v>2389</v>
      </c>
    </row>
    <row r="2507" spans="1:7">
      <c r="A2507" t="s">
        <v>9022</v>
      </c>
      <c r="B2507" t="s">
        <v>9023</v>
      </c>
      <c r="C2507">
        <v>5356279</v>
      </c>
      <c r="D2507" t="s">
        <v>9036</v>
      </c>
      <c r="F2507" t="s">
        <v>5</v>
      </c>
      <c r="G2507" t="s">
        <v>2391</v>
      </c>
    </row>
    <row r="2508" spans="1:7">
      <c r="A2508" t="s">
        <v>9022</v>
      </c>
      <c r="B2508" t="s">
        <v>9023</v>
      </c>
      <c r="C2508">
        <v>5356281</v>
      </c>
      <c r="D2508" t="s">
        <v>9036</v>
      </c>
      <c r="F2508" t="s">
        <v>5</v>
      </c>
      <c r="G2508" t="s">
        <v>2394</v>
      </c>
    </row>
    <row r="2509" spans="1:7">
      <c r="A2509" t="s">
        <v>9022</v>
      </c>
      <c r="B2509" t="s">
        <v>9023</v>
      </c>
      <c r="C2509">
        <v>5356280</v>
      </c>
      <c r="D2509" t="s">
        <v>9035</v>
      </c>
      <c r="F2509" t="s">
        <v>5</v>
      </c>
      <c r="G2509" t="s">
        <v>2396</v>
      </c>
    </row>
    <row r="2510" spans="1:7">
      <c r="A2510" t="s">
        <v>9022</v>
      </c>
      <c r="B2510" t="s">
        <v>9023</v>
      </c>
      <c r="C2510">
        <v>5356280</v>
      </c>
      <c r="D2510" t="s">
        <v>9025</v>
      </c>
      <c r="F2510" t="s">
        <v>5</v>
      </c>
      <c r="G2510" t="s">
        <v>2397</v>
      </c>
    </row>
    <row r="2511" spans="1:7">
      <c r="A2511" t="s">
        <v>9022</v>
      </c>
      <c r="B2511" t="s">
        <v>9023</v>
      </c>
      <c r="C2511">
        <v>5356280</v>
      </c>
      <c r="D2511" t="s">
        <v>9036</v>
      </c>
      <c r="F2511" t="s">
        <v>5</v>
      </c>
      <c r="G2511" t="s">
        <v>2398</v>
      </c>
    </row>
    <row r="2512" spans="1:7">
      <c r="A2512" t="s">
        <v>9022</v>
      </c>
      <c r="B2512" t="s">
        <v>9023</v>
      </c>
      <c r="C2512">
        <v>5356280</v>
      </c>
      <c r="D2512" t="s">
        <v>9027</v>
      </c>
      <c r="F2512" t="s">
        <v>5</v>
      </c>
      <c r="G2512" t="s">
        <v>5103</v>
      </c>
    </row>
    <row r="2513" spans="1:7">
      <c r="A2513" t="s">
        <v>9022</v>
      </c>
      <c r="B2513" t="s">
        <v>9023</v>
      </c>
      <c r="C2513">
        <v>5356283</v>
      </c>
      <c r="D2513" t="s">
        <v>9035</v>
      </c>
      <c r="F2513" t="s">
        <v>5</v>
      </c>
      <c r="G2513" t="s">
        <v>2399</v>
      </c>
    </row>
    <row r="2514" spans="1:7">
      <c r="A2514" t="s">
        <v>9022</v>
      </c>
      <c r="B2514" t="s">
        <v>9023</v>
      </c>
      <c r="C2514">
        <v>5356283</v>
      </c>
      <c r="D2514" t="s">
        <v>9036</v>
      </c>
      <c r="F2514" t="s">
        <v>5</v>
      </c>
      <c r="G2514" t="s">
        <v>2400</v>
      </c>
    </row>
    <row r="2515" spans="1:7">
      <c r="A2515" t="s">
        <v>9022</v>
      </c>
      <c r="B2515" t="s">
        <v>9023</v>
      </c>
      <c r="C2515">
        <v>5356283</v>
      </c>
      <c r="D2515" t="s">
        <v>9027</v>
      </c>
      <c r="F2515" t="s">
        <v>5</v>
      </c>
      <c r="G2515" t="s">
        <v>5105</v>
      </c>
    </row>
    <row r="2516" spans="1:7">
      <c r="A2516" t="s">
        <v>9022</v>
      </c>
      <c r="B2516" t="s">
        <v>9023</v>
      </c>
      <c r="C2516">
        <v>5356284</v>
      </c>
      <c r="D2516" t="s">
        <v>9035</v>
      </c>
      <c r="F2516" t="s">
        <v>5</v>
      </c>
      <c r="G2516" t="s">
        <v>2401</v>
      </c>
    </row>
    <row r="2517" spans="1:7">
      <c r="A2517" t="s">
        <v>9022</v>
      </c>
      <c r="B2517" t="s">
        <v>9023</v>
      </c>
      <c r="C2517">
        <v>5356284</v>
      </c>
      <c r="D2517" t="s">
        <v>9025</v>
      </c>
      <c r="F2517" t="s">
        <v>5</v>
      </c>
      <c r="G2517" t="s">
        <v>2402</v>
      </c>
    </row>
    <row r="2518" spans="1:7">
      <c r="A2518" t="s">
        <v>9022</v>
      </c>
      <c r="B2518" t="s">
        <v>9023</v>
      </c>
      <c r="C2518">
        <v>5356284</v>
      </c>
      <c r="D2518" t="s">
        <v>9036</v>
      </c>
      <c r="F2518" t="s">
        <v>5</v>
      </c>
      <c r="G2518" t="s">
        <v>2403</v>
      </c>
    </row>
    <row r="2519" spans="1:7">
      <c r="A2519" t="s">
        <v>9022</v>
      </c>
      <c r="B2519" t="s">
        <v>9023</v>
      </c>
      <c r="C2519">
        <v>5356284</v>
      </c>
      <c r="D2519" t="s">
        <v>9027</v>
      </c>
      <c r="F2519" t="s">
        <v>5</v>
      </c>
      <c r="G2519" t="s">
        <v>2404</v>
      </c>
    </row>
    <row r="2520" spans="1:7">
      <c r="A2520" t="s">
        <v>9022</v>
      </c>
      <c r="B2520" t="s">
        <v>9023</v>
      </c>
      <c r="C2520">
        <v>5356285</v>
      </c>
      <c r="D2520" t="s">
        <v>9025</v>
      </c>
      <c r="F2520" t="s">
        <v>5</v>
      </c>
      <c r="G2520" t="s">
        <v>2406</v>
      </c>
    </row>
    <row r="2521" spans="1:7">
      <c r="A2521" t="s">
        <v>9022</v>
      </c>
      <c r="B2521" t="s">
        <v>9023</v>
      </c>
      <c r="C2521">
        <v>5356285</v>
      </c>
      <c r="D2521" t="s">
        <v>9036</v>
      </c>
      <c r="F2521" t="s">
        <v>5</v>
      </c>
      <c r="G2521" t="s">
        <v>2407</v>
      </c>
    </row>
    <row r="2522" spans="1:7">
      <c r="A2522" t="s">
        <v>9022</v>
      </c>
      <c r="B2522" t="s">
        <v>9023</v>
      </c>
      <c r="C2522">
        <v>5356285</v>
      </c>
      <c r="D2522" t="s">
        <v>9027</v>
      </c>
      <c r="F2522" t="s">
        <v>5</v>
      </c>
      <c r="G2522" t="s">
        <v>5106</v>
      </c>
    </row>
    <row r="2523" spans="1:7">
      <c r="A2523" t="s">
        <v>9022</v>
      </c>
      <c r="B2523" t="s">
        <v>9023</v>
      </c>
      <c r="C2523">
        <v>5356286</v>
      </c>
      <c r="D2523" t="s">
        <v>9025</v>
      </c>
      <c r="F2523" t="s">
        <v>5</v>
      </c>
      <c r="G2523" t="s">
        <v>2409</v>
      </c>
    </row>
    <row r="2524" spans="1:7">
      <c r="A2524" t="s">
        <v>9022</v>
      </c>
      <c r="B2524" t="s">
        <v>9023</v>
      </c>
      <c r="C2524">
        <v>5356286</v>
      </c>
      <c r="D2524" t="s">
        <v>9036</v>
      </c>
      <c r="F2524" t="s">
        <v>5</v>
      </c>
      <c r="G2524" t="s">
        <v>2410</v>
      </c>
    </row>
    <row r="2525" spans="1:7">
      <c r="A2525" t="s">
        <v>9022</v>
      </c>
      <c r="B2525" t="s">
        <v>9023</v>
      </c>
      <c r="C2525">
        <v>5356286</v>
      </c>
      <c r="D2525" t="s">
        <v>9027</v>
      </c>
      <c r="F2525" t="s">
        <v>5</v>
      </c>
      <c r="G2525" t="s">
        <v>2411</v>
      </c>
    </row>
    <row r="2526" spans="1:7">
      <c r="A2526" t="s">
        <v>9022</v>
      </c>
      <c r="B2526" t="s">
        <v>9023</v>
      </c>
      <c r="C2526">
        <v>5356288</v>
      </c>
      <c r="D2526" t="s">
        <v>9036</v>
      </c>
      <c r="F2526" t="s">
        <v>5</v>
      </c>
      <c r="G2526" t="s">
        <v>2414</v>
      </c>
    </row>
    <row r="2527" spans="1:7">
      <c r="A2527" t="s">
        <v>9022</v>
      </c>
      <c r="B2527" t="s">
        <v>9023</v>
      </c>
      <c r="C2527">
        <v>5356287</v>
      </c>
      <c r="D2527" t="s">
        <v>9025</v>
      </c>
      <c r="F2527" t="s">
        <v>5</v>
      </c>
      <c r="G2527" t="s">
        <v>2416</v>
      </c>
    </row>
    <row r="2528" spans="1:7">
      <c r="A2528" t="s">
        <v>9022</v>
      </c>
      <c r="B2528" t="s">
        <v>9023</v>
      </c>
      <c r="C2528">
        <v>5356287</v>
      </c>
      <c r="D2528" t="s">
        <v>9036</v>
      </c>
      <c r="F2528" t="s">
        <v>5</v>
      </c>
      <c r="G2528" t="s">
        <v>2417</v>
      </c>
    </row>
    <row r="2529" spans="1:7">
      <c r="A2529" t="s">
        <v>9022</v>
      </c>
      <c r="B2529" t="s">
        <v>9023</v>
      </c>
      <c r="C2529">
        <v>5356287</v>
      </c>
      <c r="D2529" t="s">
        <v>9027</v>
      </c>
      <c r="F2529" t="s">
        <v>5</v>
      </c>
      <c r="G2529" t="s">
        <v>5108</v>
      </c>
    </row>
    <row r="2530" spans="1:7">
      <c r="A2530" t="s">
        <v>9022</v>
      </c>
      <c r="B2530" t="s">
        <v>9023</v>
      </c>
      <c r="C2530">
        <v>5356289</v>
      </c>
      <c r="D2530" t="s">
        <v>9035</v>
      </c>
      <c r="F2530" t="s">
        <v>5</v>
      </c>
      <c r="G2530" t="s">
        <v>2418</v>
      </c>
    </row>
    <row r="2531" spans="1:7">
      <c r="A2531" t="s">
        <v>9022</v>
      </c>
      <c r="B2531" t="s">
        <v>9023</v>
      </c>
      <c r="C2531">
        <v>5356289</v>
      </c>
      <c r="D2531" t="s">
        <v>9025</v>
      </c>
      <c r="F2531" t="s">
        <v>5</v>
      </c>
      <c r="G2531" t="s">
        <v>2419</v>
      </c>
    </row>
    <row r="2532" spans="1:7">
      <c r="A2532" t="s">
        <v>9022</v>
      </c>
      <c r="B2532" t="s">
        <v>9023</v>
      </c>
      <c r="C2532">
        <v>5356289</v>
      </c>
      <c r="D2532" t="s">
        <v>9036</v>
      </c>
      <c r="F2532" t="s">
        <v>5</v>
      </c>
      <c r="G2532" t="s">
        <v>2420</v>
      </c>
    </row>
    <row r="2533" spans="1:7">
      <c r="A2533" t="s">
        <v>9022</v>
      </c>
      <c r="B2533" t="s">
        <v>9023</v>
      </c>
      <c r="C2533">
        <v>5356289</v>
      </c>
      <c r="D2533" t="s">
        <v>9027</v>
      </c>
      <c r="F2533" t="s">
        <v>5</v>
      </c>
      <c r="G2533" t="s">
        <v>5109</v>
      </c>
    </row>
    <row r="2534" spans="1:7">
      <c r="A2534" t="s">
        <v>9022</v>
      </c>
      <c r="B2534" t="s">
        <v>9023</v>
      </c>
      <c r="C2534">
        <v>5356290</v>
      </c>
      <c r="D2534" t="s">
        <v>9036</v>
      </c>
      <c r="F2534" t="s">
        <v>5</v>
      </c>
      <c r="G2534" t="s">
        <v>2423</v>
      </c>
    </row>
    <row r="2535" spans="1:7">
      <c r="A2535" t="s">
        <v>9022</v>
      </c>
      <c r="B2535" t="s">
        <v>9023</v>
      </c>
      <c r="C2535">
        <v>5356291</v>
      </c>
      <c r="D2535" t="s">
        <v>9035</v>
      </c>
      <c r="F2535" t="s">
        <v>5</v>
      </c>
      <c r="G2535" t="s">
        <v>2424</v>
      </c>
    </row>
    <row r="2536" spans="1:7">
      <c r="A2536" t="s">
        <v>9022</v>
      </c>
      <c r="B2536" t="s">
        <v>9023</v>
      </c>
      <c r="C2536">
        <v>5356291</v>
      </c>
      <c r="D2536" t="s">
        <v>9025</v>
      </c>
      <c r="F2536" t="s">
        <v>5</v>
      </c>
      <c r="G2536" t="s">
        <v>2425</v>
      </c>
    </row>
    <row r="2537" spans="1:7">
      <c r="A2537" t="s">
        <v>9022</v>
      </c>
      <c r="B2537" t="s">
        <v>9023</v>
      </c>
      <c r="C2537">
        <v>5356291</v>
      </c>
      <c r="D2537" t="s">
        <v>9036</v>
      </c>
      <c r="F2537" t="s">
        <v>5</v>
      </c>
      <c r="G2537" t="s">
        <v>2426</v>
      </c>
    </row>
    <row r="2538" spans="1:7">
      <c r="A2538" t="s">
        <v>9022</v>
      </c>
      <c r="B2538" t="s">
        <v>9023</v>
      </c>
      <c r="C2538">
        <v>5356291</v>
      </c>
      <c r="D2538" t="s">
        <v>9027</v>
      </c>
      <c r="F2538" t="s">
        <v>5</v>
      </c>
      <c r="G2538" t="s">
        <v>2427</v>
      </c>
    </row>
    <row r="2539" spans="1:7">
      <c r="A2539" t="s">
        <v>9022</v>
      </c>
      <c r="B2539" t="s">
        <v>9023</v>
      </c>
      <c r="C2539">
        <v>5356292</v>
      </c>
      <c r="D2539" t="s">
        <v>9035</v>
      </c>
      <c r="F2539" t="s">
        <v>5</v>
      </c>
      <c r="G2539" t="s">
        <v>2428</v>
      </c>
    </row>
    <row r="2540" spans="1:7">
      <c r="A2540" t="s">
        <v>9022</v>
      </c>
      <c r="B2540" t="s">
        <v>9023</v>
      </c>
      <c r="C2540">
        <v>5356292</v>
      </c>
      <c r="D2540" t="s">
        <v>9025</v>
      </c>
      <c r="F2540" t="s">
        <v>5</v>
      </c>
      <c r="G2540" t="s">
        <v>2429</v>
      </c>
    </row>
    <row r="2541" spans="1:7">
      <c r="A2541" t="s">
        <v>9022</v>
      </c>
      <c r="B2541" t="s">
        <v>9023</v>
      </c>
      <c r="C2541">
        <v>5356292</v>
      </c>
      <c r="D2541" t="s">
        <v>9036</v>
      </c>
      <c r="F2541" t="s">
        <v>5</v>
      </c>
      <c r="G2541" t="s">
        <v>2430</v>
      </c>
    </row>
    <row r="2542" spans="1:7">
      <c r="A2542" t="s">
        <v>9022</v>
      </c>
      <c r="B2542" t="s">
        <v>9023</v>
      </c>
      <c r="C2542">
        <v>5356292</v>
      </c>
      <c r="D2542" t="s">
        <v>9027</v>
      </c>
      <c r="F2542" t="s">
        <v>5</v>
      </c>
      <c r="G2542" t="s">
        <v>5111</v>
      </c>
    </row>
    <row r="2543" spans="1:7">
      <c r="A2543" t="s">
        <v>9022</v>
      </c>
      <c r="B2543" t="s">
        <v>9023</v>
      </c>
      <c r="C2543">
        <v>5356293</v>
      </c>
      <c r="D2543" t="s">
        <v>9035</v>
      </c>
      <c r="F2543" t="s">
        <v>5</v>
      </c>
      <c r="G2543" t="s">
        <v>5112</v>
      </c>
    </row>
    <row r="2544" spans="1:7">
      <c r="A2544" t="s">
        <v>9022</v>
      </c>
      <c r="B2544" t="s">
        <v>9023</v>
      </c>
      <c r="C2544">
        <v>5356293</v>
      </c>
      <c r="D2544" t="s">
        <v>9025</v>
      </c>
      <c r="F2544" t="s">
        <v>5</v>
      </c>
      <c r="G2544" t="s">
        <v>5113</v>
      </c>
    </row>
    <row r="2545" spans="1:7">
      <c r="A2545" t="s">
        <v>9022</v>
      </c>
      <c r="B2545" t="s">
        <v>9023</v>
      </c>
      <c r="C2545">
        <v>5356293</v>
      </c>
      <c r="D2545" t="s">
        <v>9036</v>
      </c>
      <c r="F2545" t="s">
        <v>5</v>
      </c>
      <c r="G2545" t="s">
        <v>2431</v>
      </c>
    </row>
    <row r="2546" spans="1:7">
      <c r="A2546" t="s">
        <v>9022</v>
      </c>
      <c r="B2546" t="s">
        <v>9023</v>
      </c>
      <c r="C2546">
        <v>5356293</v>
      </c>
      <c r="D2546" t="s">
        <v>9027</v>
      </c>
      <c r="F2546" t="s">
        <v>5</v>
      </c>
      <c r="G2546" t="s">
        <v>5114</v>
      </c>
    </row>
    <row r="2547" spans="1:7">
      <c r="A2547" t="s">
        <v>9022</v>
      </c>
      <c r="B2547" t="s">
        <v>9023</v>
      </c>
      <c r="C2547">
        <v>5356269</v>
      </c>
      <c r="D2547" t="s">
        <v>9036</v>
      </c>
      <c r="F2547" t="s">
        <v>5</v>
      </c>
      <c r="G2547" t="s">
        <v>2433</v>
      </c>
    </row>
    <row r="2548" spans="1:7">
      <c r="A2548" t="s">
        <v>9022</v>
      </c>
      <c r="B2548" t="s">
        <v>9023</v>
      </c>
      <c r="C2548">
        <v>5356314</v>
      </c>
      <c r="F2548" t="s">
        <v>5</v>
      </c>
      <c r="G2548" t="s">
        <v>2434</v>
      </c>
    </row>
    <row r="2549" spans="1:7">
      <c r="A2549" t="s">
        <v>9022</v>
      </c>
      <c r="B2549" t="s">
        <v>9023</v>
      </c>
      <c r="C2549">
        <v>5356315</v>
      </c>
      <c r="F2549" t="s">
        <v>5</v>
      </c>
      <c r="G2549" t="s">
        <v>2435</v>
      </c>
    </row>
    <row r="2550" spans="1:7">
      <c r="A2550" t="s">
        <v>9022</v>
      </c>
      <c r="B2550" t="s">
        <v>9023</v>
      </c>
      <c r="C2550">
        <v>5356316</v>
      </c>
      <c r="F2550" t="s">
        <v>5</v>
      </c>
      <c r="G2550" t="s">
        <v>2436</v>
      </c>
    </row>
    <row r="2551" spans="1:7">
      <c r="A2551" t="s">
        <v>9022</v>
      </c>
      <c r="B2551" t="s">
        <v>9023</v>
      </c>
      <c r="C2551">
        <v>5356317</v>
      </c>
      <c r="F2551" t="s">
        <v>5</v>
      </c>
      <c r="G2551" t="s">
        <v>2437</v>
      </c>
    </row>
    <row r="2552" spans="1:7">
      <c r="A2552" t="s">
        <v>9022</v>
      </c>
      <c r="B2552" t="s">
        <v>9023</v>
      </c>
      <c r="C2552">
        <v>5356318</v>
      </c>
      <c r="F2552" t="s">
        <v>5</v>
      </c>
      <c r="G2552" t="s">
        <v>2438</v>
      </c>
    </row>
    <row r="2553" spans="1:7">
      <c r="A2553" t="s">
        <v>9022</v>
      </c>
      <c r="B2553" t="s">
        <v>9023</v>
      </c>
      <c r="C2553">
        <v>5356319</v>
      </c>
      <c r="F2553" t="s">
        <v>5</v>
      </c>
      <c r="G2553" t="s">
        <v>5117</v>
      </c>
    </row>
    <row r="2554" spans="1:7">
      <c r="A2554" t="s">
        <v>9022</v>
      </c>
      <c r="B2554" t="s">
        <v>9023</v>
      </c>
      <c r="C2554">
        <v>5356320</v>
      </c>
      <c r="F2554" t="s">
        <v>5</v>
      </c>
      <c r="G2554" t="s">
        <v>5118</v>
      </c>
    </row>
    <row r="2555" spans="1:7">
      <c r="A2555" t="s">
        <v>9022</v>
      </c>
      <c r="B2555" t="s">
        <v>9023</v>
      </c>
      <c r="C2555">
        <v>5356321</v>
      </c>
      <c r="F2555" t="s">
        <v>5</v>
      </c>
      <c r="G2555" t="s">
        <v>2439</v>
      </c>
    </row>
    <row r="2556" spans="1:7">
      <c r="A2556" t="s">
        <v>9022</v>
      </c>
      <c r="B2556" t="s">
        <v>9023</v>
      </c>
      <c r="C2556">
        <v>5356322</v>
      </c>
      <c r="F2556" t="s">
        <v>5</v>
      </c>
      <c r="G2556" t="s">
        <v>5119</v>
      </c>
    </row>
    <row r="2557" spans="1:7">
      <c r="A2557" t="s">
        <v>9022</v>
      </c>
      <c r="B2557" t="s">
        <v>9023</v>
      </c>
      <c r="C2557">
        <v>5356323</v>
      </c>
      <c r="F2557" t="s">
        <v>5</v>
      </c>
      <c r="G2557" t="s">
        <v>2440</v>
      </c>
    </row>
    <row r="2558" spans="1:7">
      <c r="A2558" t="s">
        <v>9022</v>
      </c>
      <c r="B2558" t="s">
        <v>9023</v>
      </c>
      <c r="C2558">
        <v>5356324</v>
      </c>
      <c r="F2558" t="s">
        <v>5</v>
      </c>
      <c r="G2558" t="s">
        <v>5120</v>
      </c>
    </row>
    <row r="2559" spans="1:7">
      <c r="A2559" t="s">
        <v>9022</v>
      </c>
      <c r="B2559" t="s">
        <v>9023</v>
      </c>
      <c r="C2559">
        <v>5356325</v>
      </c>
      <c r="F2559" t="s">
        <v>5</v>
      </c>
      <c r="G2559" t="s">
        <v>2441</v>
      </c>
    </row>
    <row r="2560" spans="1:7">
      <c r="A2560" t="s">
        <v>9022</v>
      </c>
      <c r="B2560" t="s">
        <v>9023</v>
      </c>
      <c r="C2560">
        <v>5356326</v>
      </c>
      <c r="F2560" t="s">
        <v>5</v>
      </c>
      <c r="G2560" t="s">
        <v>2442</v>
      </c>
    </row>
    <row r="2561" spans="1:7">
      <c r="A2561" t="s">
        <v>9022</v>
      </c>
      <c r="B2561" t="s">
        <v>9023</v>
      </c>
      <c r="C2561">
        <v>5356327</v>
      </c>
      <c r="F2561" t="s">
        <v>5</v>
      </c>
      <c r="G2561" t="s">
        <v>5121</v>
      </c>
    </row>
    <row r="2562" spans="1:7">
      <c r="A2562" t="s">
        <v>9022</v>
      </c>
      <c r="B2562" t="s">
        <v>9023</v>
      </c>
      <c r="C2562">
        <v>5356328</v>
      </c>
      <c r="F2562" t="s">
        <v>5</v>
      </c>
      <c r="G2562" t="s">
        <v>5122</v>
      </c>
    </row>
    <row r="2563" spans="1:7">
      <c r="A2563" t="s">
        <v>9022</v>
      </c>
      <c r="B2563" t="s">
        <v>9023</v>
      </c>
      <c r="C2563">
        <v>5356329</v>
      </c>
      <c r="F2563" t="s">
        <v>5</v>
      </c>
      <c r="G2563" t="s">
        <v>2443</v>
      </c>
    </row>
    <row r="2564" spans="1:7">
      <c r="A2564" t="s">
        <v>9022</v>
      </c>
      <c r="B2564" t="s">
        <v>9023</v>
      </c>
      <c r="C2564">
        <v>5356330</v>
      </c>
      <c r="F2564" t="s">
        <v>5</v>
      </c>
      <c r="G2564" t="s">
        <v>2444</v>
      </c>
    </row>
    <row r="2565" spans="1:7">
      <c r="A2565" t="s">
        <v>9022</v>
      </c>
      <c r="B2565" t="s">
        <v>9023</v>
      </c>
      <c r="C2565">
        <v>5356331</v>
      </c>
      <c r="F2565" t="s">
        <v>5</v>
      </c>
      <c r="G2565" t="s">
        <v>2445</v>
      </c>
    </row>
    <row r="2566" spans="1:7">
      <c r="A2566" t="s">
        <v>9022</v>
      </c>
      <c r="B2566" t="s">
        <v>9023</v>
      </c>
      <c r="C2566">
        <v>5356332</v>
      </c>
      <c r="F2566" t="s">
        <v>5</v>
      </c>
      <c r="G2566" t="s">
        <v>2446</v>
      </c>
    </row>
    <row r="2567" spans="1:7">
      <c r="A2567" t="s">
        <v>9022</v>
      </c>
      <c r="B2567" t="s">
        <v>9023</v>
      </c>
      <c r="C2567">
        <v>5356333</v>
      </c>
      <c r="F2567" t="s">
        <v>5</v>
      </c>
      <c r="G2567" t="s">
        <v>2447</v>
      </c>
    </row>
    <row r="2568" spans="1:7">
      <c r="A2568" t="s">
        <v>9022</v>
      </c>
      <c r="B2568" t="s">
        <v>9023</v>
      </c>
      <c r="C2568">
        <v>5356334</v>
      </c>
      <c r="F2568" t="s">
        <v>5</v>
      </c>
      <c r="G2568" t="s">
        <v>5123</v>
      </c>
    </row>
    <row r="2569" spans="1:7">
      <c r="A2569" t="s">
        <v>9022</v>
      </c>
      <c r="B2569" t="s">
        <v>9023</v>
      </c>
      <c r="C2569">
        <v>5356335</v>
      </c>
      <c r="F2569" t="s">
        <v>5</v>
      </c>
      <c r="G2569" t="s">
        <v>2448</v>
      </c>
    </row>
    <row r="2570" spans="1:7">
      <c r="A2570" t="s">
        <v>9022</v>
      </c>
      <c r="B2570" t="s">
        <v>9023</v>
      </c>
      <c r="C2570">
        <v>5356336</v>
      </c>
      <c r="F2570" t="s">
        <v>5</v>
      </c>
      <c r="G2570" t="s">
        <v>2449</v>
      </c>
    </row>
    <row r="2571" spans="1:7">
      <c r="A2571" t="s">
        <v>9022</v>
      </c>
      <c r="B2571" t="s">
        <v>9023</v>
      </c>
      <c r="C2571">
        <v>5356337</v>
      </c>
      <c r="F2571" t="s">
        <v>5</v>
      </c>
      <c r="G2571" t="s">
        <v>5124</v>
      </c>
    </row>
    <row r="2572" spans="1:7">
      <c r="A2572" t="s">
        <v>9022</v>
      </c>
      <c r="B2572" t="s">
        <v>9023</v>
      </c>
      <c r="C2572">
        <v>5356338</v>
      </c>
      <c r="F2572" t="s">
        <v>5</v>
      </c>
      <c r="G2572" t="s">
        <v>2450</v>
      </c>
    </row>
    <row r="2573" spans="1:7">
      <c r="A2573" t="s">
        <v>9022</v>
      </c>
      <c r="B2573" t="s">
        <v>9023</v>
      </c>
      <c r="C2573">
        <v>5356339</v>
      </c>
      <c r="F2573" t="s">
        <v>5</v>
      </c>
      <c r="G2573" t="s">
        <v>5125</v>
      </c>
    </row>
    <row r="2574" spans="1:7">
      <c r="A2574" t="s">
        <v>9022</v>
      </c>
      <c r="B2574" t="s">
        <v>9023</v>
      </c>
      <c r="C2574">
        <v>5356340</v>
      </c>
      <c r="F2574" t="s">
        <v>5</v>
      </c>
      <c r="G2574" t="s">
        <v>2451</v>
      </c>
    </row>
    <row r="2575" spans="1:7">
      <c r="A2575" t="s">
        <v>9022</v>
      </c>
      <c r="B2575" t="s">
        <v>9023</v>
      </c>
      <c r="C2575">
        <v>5356341</v>
      </c>
      <c r="F2575" t="s">
        <v>5</v>
      </c>
      <c r="G2575" t="s">
        <v>2452</v>
      </c>
    </row>
    <row r="2576" spans="1:7">
      <c r="A2576" t="s">
        <v>9022</v>
      </c>
      <c r="B2576" t="s">
        <v>9023</v>
      </c>
      <c r="C2576">
        <v>5356342</v>
      </c>
      <c r="F2576" t="s">
        <v>5</v>
      </c>
      <c r="G2576" t="s">
        <v>2453</v>
      </c>
    </row>
    <row r="2577" spans="1:7">
      <c r="A2577" t="s">
        <v>9022</v>
      </c>
      <c r="B2577" t="s">
        <v>9023</v>
      </c>
      <c r="C2577">
        <v>5356343</v>
      </c>
      <c r="F2577" t="s">
        <v>5</v>
      </c>
      <c r="G2577" t="s">
        <v>2454</v>
      </c>
    </row>
    <row r="2578" spans="1:7">
      <c r="A2578" t="s">
        <v>9022</v>
      </c>
      <c r="B2578" t="s">
        <v>9023</v>
      </c>
      <c r="C2578">
        <v>5356344</v>
      </c>
      <c r="F2578" t="s">
        <v>5</v>
      </c>
      <c r="G2578" t="s">
        <v>2455</v>
      </c>
    </row>
    <row r="2579" spans="1:7">
      <c r="A2579" t="s">
        <v>9022</v>
      </c>
      <c r="B2579" t="s">
        <v>9023</v>
      </c>
      <c r="C2579">
        <v>5356345</v>
      </c>
      <c r="F2579" t="s">
        <v>5</v>
      </c>
      <c r="G2579" t="s">
        <v>2456</v>
      </c>
    </row>
    <row r="2580" spans="1:7">
      <c r="A2580" t="s">
        <v>9022</v>
      </c>
      <c r="B2580" t="s">
        <v>9023</v>
      </c>
      <c r="C2580">
        <v>201617805</v>
      </c>
      <c r="F2580" t="s">
        <v>5</v>
      </c>
      <c r="G2580" t="s">
        <v>8513</v>
      </c>
    </row>
    <row r="2581" spans="1:7">
      <c r="A2581" t="s">
        <v>9022</v>
      </c>
      <c r="B2581" t="s">
        <v>9023</v>
      </c>
      <c r="C2581">
        <v>201617807</v>
      </c>
      <c r="F2581" t="s">
        <v>5</v>
      </c>
      <c r="G2581" t="s">
        <v>8515</v>
      </c>
    </row>
    <row r="2582" spans="1:7">
      <c r="A2582" t="s">
        <v>9022</v>
      </c>
      <c r="B2582" t="s">
        <v>9023</v>
      </c>
      <c r="C2582">
        <v>201617808</v>
      </c>
      <c r="F2582" t="s">
        <v>5</v>
      </c>
      <c r="G2582" t="s">
        <v>8517</v>
      </c>
    </row>
    <row r="2583" spans="1:7">
      <c r="A2583" t="s">
        <v>9022</v>
      </c>
      <c r="B2583" t="s">
        <v>9023</v>
      </c>
      <c r="C2583">
        <v>201617809</v>
      </c>
      <c r="F2583" t="s">
        <v>5</v>
      </c>
      <c r="G2583" t="s">
        <v>8519</v>
      </c>
    </row>
    <row r="2584" spans="1:7">
      <c r="A2584" t="s">
        <v>9022</v>
      </c>
      <c r="B2584" t="s">
        <v>9023</v>
      </c>
      <c r="C2584">
        <v>201617810</v>
      </c>
      <c r="F2584" t="s">
        <v>5</v>
      </c>
      <c r="G2584" t="s">
        <v>8521</v>
      </c>
    </row>
    <row r="2585" spans="1:7">
      <c r="A2585" t="s">
        <v>9022</v>
      </c>
      <c r="B2585" t="s">
        <v>9023</v>
      </c>
      <c r="C2585">
        <v>201617785</v>
      </c>
      <c r="F2585" t="s">
        <v>5</v>
      </c>
      <c r="G2585" t="s">
        <v>8523</v>
      </c>
    </row>
    <row r="2586" spans="1:7">
      <c r="A2586" t="s">
        <v>9022</v>
      </c>
      <c r="B2586" t="s">
        <v>9023</v>
      </c>
      <c r="C2586">
        <v>201617812</v>
      </c>
      <c r="F2586" t="s">
        <v>5</v>
      </c>
      <c r="G2586" t="s">
        <v>8525</v>
      </c>
    </row>
    <row r="2587" spans="1:7">
      <c r="A2587" t="s">
        <v>9022</v>
      </c>
      <c r="B2587" t="s">
        <v>9023</v>
      </c>
      <c r="C2587">
        <v>201617813</v>
      </c>
      <c r="F2587" t="s">
        <v>5</v>
      </c>
      <c r="G2587" t="s">
        <v>8527</v>
      </c>
    </row>
    <row r="2588" spans="1:7">
      <c r="A2588" t="s">
        <v>9022</v>
      </c>
      <c r="B2588" t="s">
        <v>9023</v>
      </c>
      <c r="C2588">
        <v>201617814</v>
      </c>
      <c r="F2588" t="s">
        <v>5</v>
      </c>
      <c r="G2588" t="s">
        <v>8529</v>
      </c>
    </row>
    <row r="2589" spans="1:7">
      <c r="A2589" t="s">
        <v>9022</v>
      </c>
      <c r="B2589" t="s">
        <v>9023</v>
      </c>
      <c r="C2589">
        <v>201617815</v>
      </c>
      <c r="F2589" t="s">
        <v>5</v>
      </c>
      <c r="G2589" t="s">
        <v>8531</v>
      </c>
    </row>
    <row r="2590" spans="1:7">
      <c r="A2590" t="s">
        <v>9022</v>
      </c>
      <c r="B2590" t="s">
        <v>9023</v>
      </c>
      <c r="C2590">
        <v>201617816</v>
      </c>
      <c r="F2590" t="s">
        <v>5</v>
      </c>
      <c r="G2590" t="s">
        <v>8533</v>
      </c>
    </row>
    <row r="2591" spans="1:7">
      <c r="A2591" t="s">
        <v>9022</v>
      </c>
      <c r="B2591" t="s">
        <v>9023</v>
      </c>
      <c r="C2591">
        <v>201617842</v>
      </c>
      <c r="F2591" t="s">
        <v>5</v>
      </c>
      <c r="G2591" t="s">
        <v>8535</v>
      </c>
    </row>
    <row r="2592" spans="1:7">
      <c r="A2592" t="s">
        <v>9022</v>
      </c>
      <c r="B2592" t="s">
        <v>9023</v>
      </c>
      <c r="C2592">
        <v>201617845</v>
      </c>
      <c r="F2592" t="s">
        <v>5</v>
      </c>
      <c r="G2592" t="s">
        <v>8537</v>
      </c>
    </row>
    <row r="2593" spans="1:7">
      <c r="A2593" t="s">
        <v>9022</v>
      </c>
      <c r="B2593" t="s">
        <v>9023</v>
      </c>
      <c r="C2593">
        <v>201617847</v>
      </c>
      <c r="F2593" t="s">
        <v>5</v>
      </c>
      <c r="G2593" t="s">
        <v>8539</v>
      </c>
    </row>
    <row r="2594" spans="1:7">
      <c r="A2594" t="s">
        <v>9022</v>
      </c>
      <c r="B2594" t="s">
        <v>9023</v>
      </c>
      <c r="C2594">
        <v>201617849</v>
      </c>
      <c r="F2594" t="s">
        <v>5</v>
      </c>
      <c r="G2594" t="s">
        <v>8541</v>
      </c>
    </row>
    <row r="2595" spans="1:7">
      <c r="A2595" t="s">
        <v>9022</v>
      </c>
      <c r="B2595" t="s">
        <v>9023</v>
      </c>
      <c r="C2595">
        <v>201617854</v>
      </c>
      <c r="F2595" t="s">
        <v>5</v>
      </c>
      <c r="G2595" t="s">
        <v>8543</v>
      </c>
    </row>
    <row r="2596" spans="1:7">
      <c r="A2596" t="s">
        <v>9022</v>
      </c>
      <c r="B2596" t="s">
        <v>9023</v>
      </c>
      <c r="C2596">
        <v>201617856</v>
      </c>
      <c r="F2596" t="s">
        <v>5</v>
      </c>
      <c r="G2596" t="s">
        <v>8545</v>
      </c>
    </row>
    <row r="2597" spans="1:7">
      <c r="A2597" t="s">
        <v>9022</v>
      </c>
      <c r="B2597" t="s">
        <v>9023</v>
      </c>
      <c r="C2597">
        <v>201617858</v>
      </c>
      <c r="F2597" t="s">
        <v>5</v>
      </c>
      <c r="G2597" t="s">
        <v>8547</v>
      </c>
    </row>
    <row r="2598" spans="1:7">
      <c r="A2598" t="s">
        <v>9022</v>
      </c>
      <c r="B2598" t="s">
        <v>9023</v>
      </c>
      <c r="C2598">
        <v>201617860</v>
      </c>
      <c r="F2598" t="s">
        <v>5</v>
      </c>
      <c r="G2598" t="s">
        <v>8549</v>
      </c>
    </row>
    <row r="2599" spans="1:7">
      <c r="A2599" t="s">
        <v>9022</v>
      </c>
      <c r="B2599" t="s">
        <v>9023</v>
      </c>
      <c r="C2599">
        <v>201617830</v>
      </c>
      <c r="F2599" t="s">
        <v>5</v>
      </c>
      <c r="G2599" t="s">
        <v>8551</v>
      </c>
    </row>
    <row r="2600" spans="1:7">
      <c r="A2600" t="s">
        <v>9022</v>
      </c>
      <c r="B2600" t="s">
        <v>9023</v>
      </c>
      <c r="C2600">
        <v>201617817</v>
      </c>
      <c r="F2600" t="s">
        <v>5</v>
      </c>
      <c r="G2600" t="s">
        <v>8553</v>
      </c>
    </row>
    <row r="2601" spans="1:7">
      <c r="A2601" t="s">
        <v>9022</v>
      </c>
      <c r="B2601" t="s">
        <v>9023</v>
      </c>
      <c r="C2601">
        <v>201617818</v>
      </c>
      <c r="F2601" t="s">
        <v>5</v>
      </c>
      <c r="G2601" t="s">
        <v>8555</v>
      </c>
    </row>
    <row r="2602" spans="1:7">
      <c r="A2602" t="s">
        <v>9022</v>
      </c>
      <c r="B2602" t="s">
        <v>9023</v>
      </c>
      <c r="C2602">
        <v>201617820</v>
      </c>
      <c r="F2602" t="s">
        <v>5</v>
      </c>
      <c r="G2602" t="s">
        <v>8557</v>
      </c>
    </row>
    <row r="2603" spans="1:7">
      <c r="A2603" t="s">
        <v>9022</v>
      </c>
      <c r="B2603" t="s">
        <v>9023</v>
      </c>
      <c r="C2603">
        <v>201617821</v>
      </c>
      <c r="F2603" t="s">
        <v>5</v>
      </c>
      <c r="G2603" t="s">
        <v>8559</v>
      </c>
    </row>
    <row r="2604" spans="1:7">
      <c r="A2604" t="s">
        <v>9022</v>
      </c>
      <c r="B2604" t="s">
        <v>9023</v>
      </c>
      <c r="C2604">
        <v>201617822</v>
      </c>
      <c r="F2604" t="s">
        <v>5</v>
      </c>
      <c r="G2604" t="s">
        <v>8561</v>
      </c>
    </row>
    <row r="2605" spans="1:7">
      <c r="A2605" t="s">
        <v>9022</v>
      </c>
      <c r="B2605" t="s">
        <v>9023</v>
      </c>
      <c r="C2605">
        <v>201617824</v>
      </c>
      <c r="F2605" t="s">
        <v>5</v>
      </c>
      <c r="G2605" t="s">
        <v>8563</v>
      </c>
    </row>
    <row r="2606" spans="1:7">
      <c r="A2606" t="s">
        <v>9022</v>
      </c>
      <c r="B2606" t="s">
        <v>9023</v>
      </c>
      <c r="C2606">
        <v>201617825</v>
      </c>
      <c r="F2606" t="s">
        <v>5</v>
      </c>
      <c r="G2606" t="s">
        <v>8565</v>
      </c>
    </row>
    <row r="2607" spans="1:7">
      <c r="A2607" t="s">
        <v>9022</v>
      </c>
      <c r="B2607" t="s">
        <v>9023</v>
      </c>
      <c r="C2607">
        <v>201617826</v>
      </c>
      <c r="F2607" t="s">
        <v>5</v>
      </c>
      <c r="G2607" t="s">
        <v>8567</v>
      </c>
    </row>
    <row r="2608" spans="1:7">
      <c r="A2608" t="s">
        <v>9022</v>
      </c>
      <c r="B2608" t="s">
        <v>9023</v>
      </c>
      <c r="C2608">
        <v>201617828</v>
      </c>
      <c r="F2608" t="s">
        <v>5</v>
      </c>
      <c r="G2608" t="s">
        <v>8569</v>
      </c>
    </row>
    <row r="2609" spans="1:7">
      <c r="A2609" t="s">
        <v>9022</v>
      </c>
      <c r="B2609" t="s">
        <v>9023</v>
      </c>
      <c r="C2609">
        <v>201617811</v>
      </c>
      <c r="F2609" t="s">
        <v>5</v>
      </c>
      <c r="G2609" t="s">
        <v>8571</v>
      </c>
    </row>
    <row r="2610" spans="1:7">
      <c r="A2610" t="s">
        <v>9022</v>
      </c>
      <c r="B2610" t="s">
        <v>9023</v>
      </c>
      <c r="C2610">
        <v>201617965</v>
      </c>
      <c r="F2610" t="s">
        <v>5</v>
      </c>
      <c r="G2610" t="s">
        <v>8573</v>
      </c>
    </row>
    <row r="2611" spans="1:7">
      <c r="A2611" t="s">
        <v>9022</v>
      </c>
      <c r="B2611" t="s">
        <v>9023</v>
      </c>
      <c r="C2611">
        <v>201617967</v>
      </c>
      <c r="F2611" t="s">
        <v>5</v>
      </c>
      <c r="G2611" t="s">
        <v>8575</v>
      </c>
    </row>
    <row r="2612" spans="1:7">
      <c r="A2612" t="s">
        <v>9022</v>
      </c>
      <c r="B2612" t="s">
        <v>9023</v>
      </c>
      <c r="C2612">
        <v>201617969</v>
      </c>
      <c r="F2612" t="s">
        <v>5</v>
      </c>
      <c r="G2612" t="s">
        <v>8577</v>
      </c>
    </row>
    <row r="2613" spans="1:7">
      <c r="A2613" t="s">
        <v>9022</v>
      </c>
      <c r="B2613" t="s">
        <v>9023</v>
      </c>
      <c r="C2613">
        <v>201617971</v>
      </c>
      <c r="F2613" t="s">
        <v>5</v>
      </c>
      <c r="G2613" t="s">
        <v>8579</v>
      </c>
    </row>
    <row r="2614" spans="1:7">
      <c r="A2614" t="s">
        <v>9022</v>
      </c>
      <c r="B2614" t="s">
        <v>9023</v>
      </c>
      <c r="C2614">
        <v>201617973</v>
      </c>
      <c r="F2614" t="s">
        <v>5</v>
      </c>
      <c r="G2614" t="s">
        <v>8581</v>
      </c>
    </row>
    <row r="2615" spans="1:7">
      <c r="A2615" t="s">
        <v>9022</v>
      </c>
      <c r="B2615" t="s">
        <v>9023</v>
      </c>
      <c r="C2615">
        <v>201617975</v>
      </c>
      <c r="F2615" t="s">
        <v>5</v>
      </c>
      <c r="G2615" t="s">
        <v>8583</v>
      </c>
    </row>
    <row r="2616" spans="1:7">
      <c r="A2616" t="s">
        <v>9022</v>
      </c>
      <c r="B2616" t="s">
        <v>9023</v>
      </c>
      <c r="C2616">
        <v>201617977</v>
      </c>
      <c r="F2616" t="s">
        <v>5</v>
      </c>
      <c r="G2616" t="s">
        <v>8585</v>
      </c>
    </row>
    <row r="2617" spans="1:7">
      <c r="A2617" t="s">
        <v>9022</v>
      </c>
      <c r="B2617" t="s">
        <v>9023</v>
      </c>
      <c r="C2617">
        <v>201617980</v>
      </c>
      <c r="F2617" t="s">
        <v>5</v>
      </c>
      <c r="G2617" t="s">
        <v>8587</v>
      </c>
    </row>
    <row r="2618" spans="1:7">
      <c r="A2618" t="s">
        <v>9022</v>
      </c>
      <c r="B2618" t="s">
        <v>9023</v>
      </c>
      <c r="C2618">
        <v>201617982</v>
      </c>
      <c r="F2618" t="s">
        <v>5</v>
      </c>
      <c r="G2618" t="s">
        <v>8589</v>
      </c>
    </row>
    <row r="2619" spans="1:7">
      <c r="A2619" t="s">
        <v>9022</v>
      </c>
      <c r="B2619" t="s">
        <v>9023</v>
      </c>
      <c r="C2619">
        <v>201617960</v>
      </c>
      <c r="F2619" t="s">
        <v>5</v>
      </c>
      <c r="G2619" t="s">
        <v>8591</v>
      </c>
    </row>
    <row r="2620" spans="1:7">
      <c r="A2620" t="s">
        <v>9022</v>
      </c>
      <c r="B2620" t="s">
        <v>9023</v>
      </c>
      <c r="C2620">
        <v>201617950</v>
      </c>
      <c r="F2620" t="s">
        <v>5</v>
      </c>
      <c r="G2620" t="s">
        <v>8593</v>
      </c>
    </row>
    <row r="2621" spans="1:7">
      <c r="A2621" t="s">
        <v>9022</v>
      </c>
      <c r="B2621" t="s">
        <v>9023</v>
      </c>
      <c r="C2621">
        <v>201617951</v>
      </c>
      <c r="F2621" t="s">
        <v>5</v>
      </c>
      <c r="G2621" t="s">
        <v>8595</v>
      </c>
    </row>
    <row r="2622" spans="1:7">
      <c r="A2622" t="s">
        <v>9022</v>
      </c>
      <c r="B2622" t="s">
        <v>9023</v>
      </c>
      <c r="C2622">
        <v>201617954</v>
      </c>
      <c r="F2622" t="s">
        <v>5</v>
      </c>
      <c r="G2622" t="s">
        <v>8597</v>
      </c>
    </row>
    <row r="2623" spans="1:7">
      <c r="A2623" t="s">
        <v>9022</v>
      </c>
      <c r="B2623" t="s">
        <v>9023</v>
      </c>
      <c r="C2623">
        <v>201617955</v>
      </c>
      <c r="F2623" t="s">
        <v>5</v>
      </c>
      <c r="G2623" t="s">
        <v>8599</v>
      </c>
    </row>
    <row r="2624" spans="1:7">
      <c r="A2624" t="s">
        <v>9022</v>
      </c>
      <c r="B2624" t="s">
        <v>9023</v>
      </c>
      <c r="C2624">
        <v>201617956</v>
      </c>
      <c r="F2624" t="s">
        <v>5</v>
      </c>
      <c r="G2624" t="s">
        <v>8601</v>
      </c>
    </row>
    <row r="2625" spans="1:7">
      <c r="A2625" t="s">
        <v>9022</v>
      </c>
      <c r="B2625" t="s">
        <v>9023</v>
      </c>
      <c r="C2625">
        <v>201617957</v>
      </c>
      <c r="F2625" t="s">
        <v>5</v>
      </c>
      <c r="G2625" t="s">
        <v>8603</v>
      </c>
    </row>
    <row r="2626" spans="1:7">
      <c r="A2626" t="s">
        <v>9022</v>
      </c>
      <c r="B2626" t="s">
        <v>9023</v>
      </c>
      <c r="C2626">
        <v>201617952</v>
      </c>
      <c r="F2626" t="s">
        <v>5</v>
      </c>
      <c r="G2626" t="s">
        <v>8605</v>
      </c>
    </row>
    <row r="2627" spans="1:7">
      <c r="A2627" t="s">
        <v>9022</v>
      </c>
      <c r="B2627" t="s">
        <v>9023</v>
      </c>
      <c r="C2627">
        <v>201617953</v>
      </c>
      <c r="F2627" t="s">
        <v>5</v>
      </c>
      <c r="G2627" t="s">
        <v>8607</v>
      </c>
    </row>
    <row r="2628" spans="1:7">
      <c r="A2628" t="s">
        <v>9022</v>
      </c>
      <c r="B2628" t="s">
        <v>9023</v>
      </c>
      <c r="C2628">
        <v>201617958</v>
      </c>
      <c r="F2628" t="s">
        <v>5</v>
      </c>
      <c r="G2628" t="s">
        <v>8609</v>
      </c>
    </row>
    <row r="2629" spans="1:7">
      <c r="A2629" t="s">
        <v>9022</v>
      </c>
      <c r="B2629" t="s">
        <v>9023</v>
      </c>
      <c r="C2629">
        <v>201617961</v>
      </c>
      <c r="F2629" t="s">
        <v>5</v>
      </c>
      <c r="G2629" t="s">
        <v>8611</v>
      </c>
    </row>
    <row r="2630" spans="1:7">
      <c r="A2630" t="s">
        <v>9022</v>
      </c>
      <c r="B2630" t="s">
        <v>9023</v>
      </c>
      <c r="C2630">
        <v>201617963</v>
      </c>
      <c r="F2630" t="s">
        <v>5</v>
      </c>
      <c r="G2630" t="s">
        <v>8613</v>
      </c>
    </row>
    <row r="2631" spans="1:7">
      <c r="A2631" t="s">
        <v>9022</v>
      </c>
      <c r="B2631" t="s">
        <v>9023</v>
      </c>
      <c r="C2631">
        <v>201617942</v>
      </c>
      <c r="F2631" t="s">
        <v>5</v>
      </c>
      <c r="G2631" t="s">
        <v>8615</v>
      </c>
    </row>
    <row r="2632" spans="1:7">
      <c r="A2632" t="s">
        <v>9022</v>
      </c>
      <c r="B2632" t="s">
        <v>9023</v>
      </c>
      <c r="C2632">
        <v>201617964</v>
      </c>
      <c r="F2632" t="s">
        <v>5</v>
      </c>
      <c r="G2632" t="s">
        <v>8617</v>
      </c>
    </row>
    <row r="2633" spans="1:7">
      <c r="A2633" t="s">
        <v>9022</v>
      </c>
      <c r="B2633" t="s">
        <v>9023</v>
      </c>
      <c r="C2633">
        <v>201617974</v>
      </c>
      <c r="F2633" t="s">
        <v>5</v>
      </c>
      <c r="G2633" t="s">
        <v>8619</v>
      </c>
    </row>
    <row r="2634" spans="1:7">
      <c r="A2634" t="s">
        <v>9022</v>
      </c>
      <c r="B2634" t="s">
        <v>9023</v>
      </c>
      <c r="C2634">
        <v>201617976</v>
      </c>
      <c r="F2634" t="s">
        <v>5</v>
      </c>
      <c r="G2634" t="s">
        <v>8621</v>
      </c>
    </row>
    <row r="2635" spans="1:7">
      <c r="A2635" t="s">
        <v>9022</v>
      </c>
      <c r="B2635" t="s">
        <v>9023</v>
      </c>
      <c r="C2635">
        <v>201617979</v>
      </c>
      <c r="F2635" t="s">
        <v>5</v>
      </c>
      <c r="G2635" t="s">
        <v>8623</v>
      </c>
    </row>
    <row r="2636" spans="1:7">
      <c r="A2636" t="s">
        <v>9022</v>
      </c>
      <c r="B2636" t="s">
        <v>9023</v>
      </c>
      <c r="C2636">
        <v>201617981</v>
      </c>
      <c r="F2636" t="s">
        <v>5</v>
      </c>
      <c r="G2636" t="s">
        <v>8625</v>
      </c>
    </row>
    <row r="2637" spans="1:7">
      <c r="A2637" t="s">
        <v>9022</v>
      </c>
      <c r="B2637" t="s">
        <v>9023</v>
      </c>
      <c r="C2637">
        <v>201617983</v>
      </c>
      <c r="F2637" t="s">
        <v>5</v>
      </c>
      <c r="G2637" t="s">
        <v>8627</v>
      </c>
    </row>
    <row r="2638" spans="1:7">
      <c r="A2638" t="s">
        <v>9022</v>
      </c>
      <c r="B2638" t="s">
        <v>9023</v>
      </c>
      <c r="C2638">
        <v>201617986</v>
      </c>
      <c r="F2638" t="s">
        <v>5</v>
      </c>
      <c r="G2638" t="s">
        <v>8629</v>
      </c>
    </row>
    <row r="2639" spans="1:7">
      <c r="A2639" t="s">
        <v>9022</v>
      </c>
      <c r="B2639" t="s">
        <v>9023</v>
      </c>
      <c r="C2639">
        <v>201617989</v>
      </c>
      <c r="F2639" t="s">
        <v>5</v>
      </c>
      <c r="G2639" t="s">
        <v>8631</v>
      </c>
    </row>
    <row r="2640" spans="1:7">
      <c r="A2640" t="s">
        <v>9022</v>
      </c>
      <c r="B2640" t="s">
        <v>9023</v>
      </c>
      <c r="C2640">
        <v>4201770</v>
      </c>
      <c r="F2640" t="s">
        <v>5</v>
      </c>
      <c r="G2640" t="s">
        <v>2457</v>
      </c>
    </row>
    <row r="2641" spans="1:7">
      <c r="A2641" t="s">
        <v>9022</v>
      </c>
      <c r="B2641" t="s">
        <v>9023</v>
      </c>
      <c r="C2641">
        <v>4201797</v>
      </c>
      <c r="F2641" t="s">
        <v>5</v>
      </c>
      <c r="G2641" t="s">
        <v>2458</v>
      </c>
    </row>
    <row r="2642" spans="1:7">
      <c r="A2642" t="s">
        <v>9022</v>
      </c>
      <c r="B2642" t="s">
        <v>9023</v>
      </c>
      <c r="C2642">
        <v>4201771</v>
      </c>
      <c r="F2642" t="s">
        <v>5</v>
      </c>
      <c r="G2642" t="s">
        <v>2459</v>
      </c>
    </row>
    <row r="2643" spans="1:7">
      <c r="A2643" t="s">
        <v>9022</v>
      </c>
      <c r="B2643" t="s">
        <v>9023</v>
      </c>
      <c r="C2643">
        <v>4201798</v>
      </c>
      <c r="F2643" t="s">
        <v>5</v>
      </c>
      <c r="G2643" t="s">
        <v>2460</v>
      </c>
    </row>
    <row r="2644" spans="1:7">
      <c r="A2644" t="s">
        <v>9022</v>
      </c>
      <c r="B2644" t="s">
        <v>9023</v>
      </c>
      <c r="C2644">
        <v>4201772</v>
      </c>
      <c r="F2644" t="s">
        <v>5</v>
      </c>
      <c r="G2644" t="s">
        <v>2461</v>
      </c>
    </row>
    <row r="2645" spans="1:7">
      <c r="A2645" t="s">
        <v>9022</v>
      </c>
      <c r="B2645" t="s">
        <v>9023</v>
      </c>
      <c r="C2645">
        <v>4201799</v>
      </c>
      <c r="F2645" t="s">
        <v>5</v>
      </c>
      <c r="G2645" t="s">
        <v>2462</v>
      </c>
    </row>
    <row r="2646" spans="1:7">
      <c r="A2646" t="s">
        <v>9022</v>
      </c>
      <c r="B2646" t="s">
        <v>9023</v>
      </c>
      <c r="C2646">
        <v>4201773</v>
      </c>
      <c r="F2646" t="s">
        <v>5</v>
      </c>
      <c r="G2646" t="s">
        <v>2463</v>
      </c>
    </row>
    <row r="2647" spans="1:7">
      <c r="A2647" t="s">
        <v>9022</v>
      </c>
      <c r="B2647" t="s">
        <v>9023</v>
      </c>
      <c r="C2647">
        <v>4201800</v>
      </c>
      <c r="F2647" t="s">
        <v>5</v>
      </c>
      <c r="G2647" t="s">
        <v>2464</v>
      </c>
    </row>
    <row r="2648" spans="1:7">
      <c r="A2648" t="s">
        <v>9022</v>
      </c>
      <c r="B2648" t="s">
        <v>9023</v>
      </c>
      <c r="C2648">
        <v>4201774</v>
      </c>
      <c r="F2648" t="s">
        <v>5</v>
      </c>
      <c r="G2648" t="s">
        <v>2465</v>
      </c>
    </row>
    <row r="2649" spans="1:7">
      <c r="A2649" t="s">
        <v>9022</v>
      </c>
      <c r="B2649" t="s">
        <v>9023</v>
      </c>
      <c r="C2649">
        <v>4201801</v>
      </c>
      <c r="F2649" t="s">
        <v>5</v>
      </c>
      <c r="G2649" t="s">
        <v>2466</v>
      </c>
    </row>
    <row r="2650" spans="1:7">
      <c r="A2650" t="s">
        <v>9022</v>
      </c>
      <c r="B2650" t="s">
        <v>9023</v>
      </c>
      <c r="C2650">
        <v>4201775</v>
      </c>
      <c r="F2650" t="s">
        <v>5</v>
      </c>
      <c r="G2650" t="s">
        <v>2467</v>
      </c>
    </row>
    <row r="2651" spans="1:7">
      <c r="A2651" t="s">
        <v>9022</v>
      </c>
      <c r="B2651" t="s">
        <v>9023</v>
      </c>
      <c r="C2651">
        <v>4201802</v>
      </c>
      <c r="F2651" t="s">
        <v>5</v>
      </c>
      <c r="G2651" t="s">
        <v>2468</v>
      </c>
    </row>
    <row r="2652" spans="1:7">
      <c r="A2652" t="s">
        <v>9022</v>
      </c>
      <c r="B2652" t="s">
        <v>9023</v>
      </c>
      <c r="C2652">
        <v>4201776</v>
      </c>
      <c r="F2652" t="s">
        <v>5</v>
      </c>
      <c r="G2652" t="s">
        <v>2469</v>
      </c>
    </row>
    <row r="2653" spans="1:7">
      <c r="A2653" t="s">
        <v>9022</v>
      </c>
      <c r="B2653" t="s">
        <v>9023</v>
      </c>
      <c r="C2653">
        <v>4201803</v>
      </c>
      <c r="F2653" t="s">
        <v>5</v>
      </c>
      <c r="G2653" t="s">
        <v>2470</v>
      </c>
    </row>
    <row r="2654" spans="1:7">
      <c r="A2654" t="s">
        <v>9022</v>
      </c>
      <c r="B2654" t="s">
        <v>9023</v>
      </c>
      <c r="C2654">
        <v>4201777</v>
      </c>
      <c r="F2654" t="s">
        <v>5</v>
      </c>
      <c r="G2654" t="s">
        <v>2471</v>
      </c>
    </row>
    <row r="2655" spans="1:7">
      <c r="A2655" t="s">
        <v>9022</v>
      </c>
      <c r="B2655" t="s">
        <v>9023</v>
      </c>
      <c r="C2655">
        <v>4201804</v>
      </c>
      <c r="F2655" t="s">
        <v>5</v>
      </c>
      <c r="G2655" t="s">
        <v>2472</v>
      </c>
    </row>
    <row r="2656" spans="1:7">
      <c r="A2656" t="s">
        <v>9022</v>
      </c>
      <c r="B2656" t="s">
        <v>9023</v>
      </c>
      <c r="C2656">
        <v>4201778</v>
      </c>
      <c r="F2656" t="s">
        <v>5</v>
      </c>
      <c r="G2656" t="s">
        <v>2473</v>
      </c>
    </row>
    <row r="2657" spans="1:7">
      <c r="A2657" t="s">
        <v>9022</v>
      </c>
      <c r="B2657" t="s">
        <v>9023</v>
      </c>
      <c r="C2657">
        <v>4201805</v>
      </c>
      <c r="F2657" t="s">
        <v>5</v>
      </c>
      <c r="G2657" t="s">
        <v>2474</v>
      </c>
    </row>
    <row r="2658" spans="1:7">
      <c r="A2658" t="s">
        <v>9022</v>
      </c>
      <c r="B2658" t="s">
        <v>9023</v>
      </c>
      <c r="C2658">
        <v>4695285</v>
      </c>
      <c r="D2658" t="s">
        <v>9035</v>
      </c>
      <c r="F2658" t="s">
        <v>5</v>
      </c>
      <c r="G2658" t="s">
        <v>2475</v>
      </c>
    </row>
    <row r="2659" spans="1:7">
      <c r="A2659" t="s">
        <v>9022</v>
      </c>
      <c r="B2659" t="s">
        <v>9023</v>
      </c>
      <c r="C2659">
        <v>4695285</v>
      </c>
      <c r="D2659" t="s">
        <v>9036</v>
      </c>
      <c r="F2659" t="s">
        <v>5</v>
      </c>
      <c r="G2659" t="s">
        <v>2476</v>
      </c>
    </row>
    <row r="2660" spans="1:7">
      <c r="A2660" t="s">
        <v>9022</v>
      </c>
      <c r="B2660" t="s">
        <v>9023</v>
      </c>
      <c r="C2660">
        <v>4695297</v>
      </c>
      <c r="D2660" t="s">
        <v>9035</v>
      </c>
      <c r="F2660" t="s">
        <v>5</v>
      </c>
      <c r="G2660" t="s">
        <v>2477</v>
      </c>
    </row>
    <row r="2661" spans="1:7">
      <c r="A2661" t="s">
        <v>9022</v>
      </c>
      <c r="B2661" t="s">
        <v>9023</v>
      </c>
      <c r="C2661">
        <v>4695297</v>
      </c>
      <c r="D2661" t="s">
        <v>9036</v>
      </c>
      <c r="F2661" t="s">
        <v>5</v>
      </c>
      <c r="G2661" t="s">
        <v>2478</v>
      </c>
    </row>
    <row r="2662" spans="1:7">
      <c r="A2662" t="s">
        <v>9022</v>
      </c>
      <c r="B2662" t="s">
        <v>9023</v>
      </c>
      <c r="C2662">
        <v>4695303</v>
      </c>
      <c r="D2662" t="s">
        <v>9035</v>
      </c>
      <c r="F2662" t="s">
        <v>5</v>
      </c>
      <c r="G2662" t="s">
        <v>2479</v>
      </c>
    </row>
    <row r="2663" spans="1:7">
      <c r="A2663" t="s">
        <v>9022</v>
      </c>
      <c r="B2663" t="s">
        <v>9023</v>
      </c>
      <c r="C2663">
        <v>4695303</v>
      </c>
      <c r="D2663" t="s">
        <v>9036</v>
      </c>
      <c r="F2663" t="s">
        <v>5</v>
      </c>
      <c r="G2663" t="s">
        <v>2480</v>
      </c>
    </row>
    <row r="2664" spans="1:7">
      <c r="A2664" t="s">
        <v>9022</v>
      </c>
      <c r="B2664" t="s">
        <v>9023</v>
      </c>
      <c r="C2664">
        <v>4695306</v>
      </c>
      <c r="D2664" t="s">
        <v>9035</v>
      </c>
      <c r="F2664" t="s">
        <v>5</v>
      </c>
      <c r="G2664" t="s">
        <v>2481</v>
      </c>
    </row>
    <row r="2665" spans="1:7">
      <c r="A2665" t="s">
        <v>9022</v>
      </c>
      <c r="B2665" t="s">
        <v>9023</v>
      </c>
      <c r="C2665">
        <v>4695306</v>
      </c>
      <c r="D2665" t="s">
        <v>9036</v>
      </c>
      <c r="F2665" t="s">
        <v>5</v>
      </c>
      <c r="G2665" t="s">
        <v>2482</v>
      </c>
    </row>
    <row r="2666" spans="1:7">
      <c r="A2666" t="s">
        <v>9022</v>
      </c>
      <c r="B2666" t="s">
        <v>9023</v>
      </c>
      <c r="C2666">
        <v>4695312</v>
      </c>
      <c r="D2666" t="s">
        <v>9035</v>
      </c>
      <c r="F2666" t="s">
        <v>5</v>
      </c>
      <c r="G2666" t="s">
        <v>2483</v>
      </c>
    </row>
    <row r="2667" spans="1:7">
      <c r="A2667" t="s">
        <v>9022</v>
      </c>
      <c r="B2667" t="s">
        <v>9023</v>
      </c>
      <c r="C2667">
        <v>4695312</v>
      </c>
      <c r="D2667" t="s">
        <v>9036</v>
      </c>
      <c r="F2667" t="s">
        <v>5</v>
      </c>
      <c r="G2667" t="s">
        <v>2484</v>
      </c>
    </row>
    <row r="2668" spans="1:7">
      <c r="A2668" t="s">
        <v>9022</v>
      </c>
      <c r="B2668" t="s">
        <v>9023</v>
      </c>
      <c r="C2668">
        <v>4695318</v>
      </c>
      <c r="D2668" t="s">
        <v>9035</v>
      </c>
      <c r="F2668" t="s">
        <v>5</v>
      </c>
      <c r="G2668" t="s">
        <v>2485</v>
      </c>
    </row>
    <row r="2669" spans="1:7">
      <c r="A2669" t="s">
        <v>9022</v>
      </c>
      <c r="B2669" t="s">
        <v>9023</v>
      </c>
      <c r="C2669">
        <v>4695318</v>
      </c>
      <c r="D2669" t="s">
        <v>9036</v>
      </c>
      <c r="F2669" t="s">
        <v>5</v>
      </c>
      <c r="G2669" t="s">
        <v>2486</v>
      </c>
    </row>
    <row r="2670" spans="1:7">
      <c r="A2670" t="s">
        <v>9022</v>
      </c>
      <c r="B2670" t="s">
        <v>9023</v>
      </c>
      <c r="C2670">
        <v>4695327</v>
      </c>
      <c r="D2670" t="s">
        <v>9035</v>
      </c>
      <c r="F2670" t="s">
        <v>5</v>
      </c>
      <c r="G2670" t="s">
        <v>2487</v>
      </c>
    </row>
    <row r="2671" spans="1:7">
      <c r="A2671" t="s">
        <v>9022</v>
      </c>
      <c r="B2671" t="s">
        <v>9023</v>
      </c>
      <c r="C2671">
        <v>4695327</v>
      </c>
      <c r="D2671" t="s">
        <v>9036</v>
      </c>
      <c r="F2671" t="s">
        <v>5</v>
      </c>
      <c r="G2671" t="s">
        <v>2488</v>
      </c>
    </row>
    <row r="2672" spans="1:7">
      <c r="A2672" t="s">
        <v>9022</v>
      </c>
      <c r="B2672" t="s">
        <v>9023</v>
      </c>
      <c r="C2672">
        <v>4695315</v>
      </c>
      <c r="D2672" t="s">
        <v>9035</v>
      </c>
      <c r="F2672" t="s">
        <v>5</v>
      </c>
      <c r="G2672" t="s">
        <v>2489</v>
      </c>
    </row>
    <row r="2673" spans="1:7">
      <c r="A2673" t="s">
        <v>9022</v>
      </c>
      <c r="B2673" t="s">
        <v>9023</v>
      </c>
      <c r="C2673">
        <v>4695315</v>
      </c>
      <c r="D2673" t="s">
        <v>9036</v>
      </c>
      <c r="F2673" t="s">
        <v>5</v>
      </c>
      <c r="G2673" t="s">
        <v>2490</v>
      </c>
    </row>
    <row r="2674" spans="1:7">
      <c r="A2674" t="s">
        <v>9022</v>
      </c>
      <c r="B2674" t="s">
        <v>9023</v>
      </c>
      <c r="C2674">
        <v>4695330</v>
      </c>
      <c r="D2674" t="s">
        <v>9035</v>
      </c>
      <c r="F2674" t="s">
        <v>5</v>
      </c>
      <c r="G2674" t="s">
        <v>2491</v>
      </c>
    </row>
    <row r="2675" spans="1:7">
      <c r="A2675" t="s">
        <v>9022</v>
      </c>
      <c r="B2675" t="s">
        <v>9023</v>
      </c>
      <c r="C2675">
        <v>4695330</v>
      </c>
      <c r="D2675" t="s">
        <v>9036</v>
      </c>
      <c r="F2675" t="s">
        <v>5</v>
      </c>
      <c r="G2675" t="s">
        <v>2492</v>
      </c>
    </row>
    <row r="2676" spans="1:7">
      <c r="A2676" t="s">
        <v>9022</v>
      </c>
      <c r="B2676" t="s">
        <v>9023</v>
      </c>
      <c r="C2676">
        <v>4695342</v>
      </c>
      <c r="D2676" t="s">
        <v>9035</v>
      </c>
      <c r="F2676" t="s">
        <v>5</v>
      </c>
      <c r="G2676" t="s">
        <v>2493</v>
      </c>
    </row>
    <row r="2677" spans="1:7">
      <c r="A2677" t="s">
        <v>9022</v>
      </c>
      <c r="B2677" t="s">
        <v>9023</v>
      </c>
      <c r="C2677">
        <v>4695342</v>
      </c>
      <c r="D2677" t="s">
        <v>9036</v>
      </c>
      <c r="F2677" t="s">
        <v>5</v>
      </c>
      <c r="G2677" t="s">
        <v>2494</v>
      </c>
    </row>
    <row r="2678" spans="1:7">
      <c r="A2678" t="s">
        <v>9022</v>
      </c>
      <c r="B2678" t="s">
        <v>9023</v>
      </c>
      <c r="C2678">
        <v>4695357</v>
      </c>
      <c r="D2678" t="s">
        <v>9035</v>
      </c>
      <c r="F2678" t="s">
        <v>5</v>
      </c>
      <c r="G2678" t="s">
        <v>2495</v>
      </c>
    </row>
    <row r="2679" spans="1:7">
      <c r="A2679" t="s">
        <v>9022</v>
      </c>
      <c r="B2679" t="s">
        <v>9023</v>
      </c>
      <c r="C2679">
        <v>4695357</v>
      </c>
      <c r="D2679" t="s">
        <v>9036</v>
      </c>
      <c r="F2679" t="s">
        <v>5</v>
      </c>
      <c r="G2679" t="s">
        <v>2496</v>
      </c>
    </row>
    <row r="2680" spans="1:7">
      <c r="A2680" t="s">
        <v>9022</v>
      </c>
      <c r="B2680" t="s">
        <v>9023</v>
      </c>
      <c r="C2680">
        <v>4695372</v>
      </c>
      <c r="D2680" t="s">
        <v>9035</v>
      </c>
      <c r="F2680" t="s">
        <v>5</v>
      </c>
      <c r="G2680" t="s">
        <v>2497</v>
      </c>
    </row>
    <row r="2681" spans="1:7">
      <c r="A2681" t="s">
        <v>9022</v>
      </c>
      <c r="B2681" t="s">
        <v>9023</v>
      </c>
      <c r="C2681">
        <v>4695372</v>
      </c>
      <c r="D2681" t="s">
        <v>9036</v>
      </c>
      <c r="F2681" t="s">
        <v>5</v>
      </c>
      <c r="G2681" t="s">
        <v>2498</v>
      </c>
    </row>
    <row r="2682" spans="1:7">
      <c r="A2682" t="s">
        <v>9022</v>
      </c>
      <c r="B2682" t="s">
        <v>9023</v>
      </c>
      <c r="C2682">
        <v>4695369</v>
      </c>
      <c r="D2682" t="s">
        <v>9035</v>
      </c>
      <c r="F2682" t="s">
        <v>5</v>
      </c>
      <c r="G2682" t="s">
        <v>2499</v>
      </c>
    </row>
    <row r="2683" spans="1:7">
      <c r="A2683" t="s">
        <v>9022</v>
      </c>
      <c r="B2683" t="s">
        <v>9023</v>
      </c>
      <c r="C2683">
        <v>4695369</v>
      </c>
      <c r="D2683" t="s">
        <v>9036</v>
      </c>
      <c r="F2683" t="s">
        <v>5</v>
      </c>
      <c r="G2683" t="s">
        <v>2500</v>
      </c>
    </row>
    <row r="2684" spans="1:7">
      <c r="A2684" t="s">
        <v>9022</v>
      </c>
      <c r="B2684" t="s">
        <v>9023</v>
      </c>
      <c r="C2684">
        <v>4695384</v>
      </c>
      <c r="D2684" t="s">
        <v>9035</v>
      </c>
      <c r="F2684" t="s">
        <v>5</v>
      </c>
      <c r="G2684" t="s">
        <v>5126</v>
      </c>
    </row>
    <row r="2685" spans="1:7">
      <c r="A2685" t="s">
        <v>9022</v>
      </c>
      <c r="B2685" t="s">
        <v>9023</v>
      </c>
      <c r="C2685">
        <v>4695384</v>
      </c>
      <c r="D2685" t="s">
        <v>9036</v>
      </c>
      <c r="F2685" t="s">
        <v>5</v>
      </c>
      <c r="G2685" t="s">
        <v>2501</v>
      </c>
    </row>
    <row r="2686" spans="1:7">
      <c r="A2686" t="s">
        <v>9022</v>
      </c>
      <c r="B2686" t="s">
        <v>9023</v>
      </c>
      <c r="C2686">
        <v>4695393</v>
      </c>
      <c r="D2686" t="s">
        <v>9035</v>
      </c>
      <c r="F2686" t="s">
        <v>5</v>
      </c>
      <c r="G2686" t="s">
        <v>2502</v>
      </c>
    </row>
    <row r="2687" spans="1:7">
      <c r="A2687" t="s">
        <v>9022</v>
      </c>
      <c r="B2687" t="s">
        <v>9023</v>
      </c>
      <c r="C2687">
        <v>4695393</v>
      </c>
      <c r="D2687" t="s">
        <v>9036</v>
      </c>
      <c r="F2687" t="s">
        <v>5</v>
      </c>
      <c r="G2687" t="s">
        <v>2503</v>
      </c>
    </row>
    <row r="2688" spans="1:7">
      <c r="A2688" t="s">
        <v>9022</v>
      </c>
      <c r="B2688" t="s">
        <v>9023</v>
      </c>
      <c r="C2688">
        <v>4695399</v>
      </c>
      <c r="D2688" t="s">
        <v>9035</v>
      </c>
      <c r="F2688" t="s">
        <v>5</v>
      </c>
      <c r="G2688" t="s">
        <v>2504</v>
      </c>
    </row>
    <row r="2689" spans="1:7">
      <c r="A2689" t="s">
        <v>9022</v>
      </c>
      <c r="B2689" t="s">
        <v>9023</v>
      </c>
      <c r="C2689">
        <v>4695399</v>
      </c>
      <c r="D2689" t="s">
        <v>9036</v>
      </c>
      <c r="F2689" t="s">
        <v>5</v>
      </c>
      <c r="G2689" t="s">
        <v>2505</v>
      </c>
    </row>
    <row r="2690" spans="1:7">
      <c r="A2690" t="s">
        <v>9022</v>
      </c>
      <c r="B2690" t="s">
        <v>9023</v>
      </c>
      <c r="C2690">
        <v>4695414</v>
      </c>
      <c r="D2690" t="s">
        <v>9035</v>
      </c>
      <c r="F2690" t="s">
        <v>5</v>
      </c>
      <c r="G2690" t="s">
        <v>2506</v>
      </c>
    </row>
    <row r="2691" spans="1:7">
      <c r="A2691" t="s">
        <v>9022</v>
      </c>
      <c r="B2691" t="s">
        <v>9023</v>
      </c>
      <c r="C2691">
        <v>4695414</v>
      </c>
      <c r="D2691" t="s">
        <v>9036</v>
      </c>
      <c r="F2691" t="s">
        <v>5</v>
      </c>
      <c r="G2691" t="s">
        <v>2507</v>
      </c>
    </row>
    <row r="2692" spans="1:7">
      <c r="A2692" t="s">
        <v>9022</v>
      </c>
      <c r="B2692" t="s">
        <v>9023</v>
      </c>
      <c r="C2692">
        <v>4695411</v>
      </c>
      <c r="D2692" t="s">
        <v>9035</v>
      </c>
      <c r="F2692" t="s">
        <v>5</v>
      </c>
      <c r="G2692" t="s">
        <v>2508</v>
      </c>
    </row>
    <row r="2693" spans="1:7">
      <c r="A2693" t="s">
        <v>9022</v>
      </c>
      <c r="B2693" t="s">
        <v>9023</v>
      </c>
      <c r="C2693">
        <v>4695411</v>
      </c>
      <c r="D2693" t="s">
        <v>9036</v>
      </c>
      <c r="F2693" t="s">
        <v>5</v>
      </c>
      <c r="G2693" t="s">
        <v>2509</v>
      </c>
    </row>
    <row r="2694" spans="1:7">
      <c r="A2694" t="s">
        <v>9022</v>
      </c>
      <c r="B2694" t="s">
        <v>9023</v>
      </c>
      <c r="C2694">
        <v>4695420</v>
      </c>
      <c r="D2694" t="s">
        <v>9035</v>
      </c>
      <c r="F2694" t="s">
        <v>5</v>
      </c>
      <c r="G2694" t="s">
        <v>2510</v>
      </c>
    </row>
    <row r="2695" spans="1:7">
      <c r="A2695" t="s">
        <v>9022</v>
      </c>
      <c r="B2695" t="s">
        <v>9023</v>
      </c>
      <c r="C2695">
        <v>4695420</v>
      </c>
      <c r="D2695" t="s">
        <v>9036</v>
      </c>
      <c r="F2695" t="s">
        <v>5</v>
      </c>
      <c r="G2695" t="s">
        <v>2511</v>
      </c>
    </row>
    <row r="2696" spans="1:7">
      <c r="A2696" t="s">
        <v>9022</v>
      </c>
      <c r="B2696" t="s">
        <v>9023</v>
      </c>
      <c r="C2696">
        <v>4695441</v>
      </c>
      <c r="D2696" t="s">
        <v>9035</v>
      </c>
      <c r="F2696" t="s">
        <v>5</v>
      </c>
      <c r="G2696" t="s">
        <v>2512</v>
      </c>
    </row>
    <row r="2697" spans="1:7">
      <c r="A2697" t="s">
        <v>9022</v>
      </c>
      <c r="B2697" t="s">
        <v>9023</v>
      </c>
      <c r="C2697">
        <v>4695441</v>
      </c>
      <c r="D2697" t="s">
        <v>9036</v>
      </c>
      <c r="F2697" t="s">
        <v>5</v>
      </c>
      <c r="G2697" t="s">
        <v>2513</v>
      </c>
    </row>
    <row r="2698" spans="1:7">
      <c r="A2698" t="s">
        <v>9022</v>
      </c>
      <c r="B2698" t="s">
        <v>9023</v>
      </c>
      <c r="C2698">
        <v>4695447</v>
      </c>
      <c r="D2698" t="s">
        <v>9035</v>
      </c>
      <c r="F2698" t="s">
        <v>5</v>
      </c>
      <c r="G2698" t="s">
        <v>2514</v>
      </c>
    </row>
    <row r="2699" spans="1:7">
      <c r="A2699" t="s">
        <v>9022</v>
      </c>
      <c r="B2699" t="s">
        <v>9023</v>
      </c>
      <c r="C2699">
        <v>4695447</v>
      </c>
      <c r="D2699" t="s">
        <v>9036</v>
      </c>
      <c r="F2699" t="s">
        <v>5</v>
      </c>
      <c r="G2699" t="s">
        <v>2515</v>
      </c>
    </row>
    <row r="2700" spans="1:7">
      <c r="A2700" t="s">
        <v>9022</v>
      </c>
      <c r="B2700" t="s">
        <v>9023</v>
      </c>
      <c r="C2700">
        <v>4695456</v>
      </c>
      <c r="D2700" t="s">
        <v>9035</v>
      </c>
      <c r="F2700" t="s">
        <v>5</v>
      </c>
      <c r="G2700" t="s">
        <v>2516</v>
      </c>
    </row>
    <row r="2701" spans="1:7">
      <c r="A2701" t="s">
        <v>9022</v>
      </c>
      <c r="B2701" t="s">
        <v>9023</v>
      </c>
      <c r="C2701">
        <v>4695456</v>
      </c>
      <c r="D2701" t="s">
        <v>9036</v>
      </c>
      <c r="F2701" t="s">
        <v>5</v>
      </c>
      <c r="G2701" t="s">
        <v>2517</v>
      </c>
    </row>
    <row r="2702" spans="1:7">
      <c r="A2702" t="s">
        <v>9022</v>
      </c>
      <c r="B2702" t="s">
        <v>9023</v>
      </c>
      <c r="C2702">
        <v>4695462</v>
      </c>
      <c r="D2702" t="s">
        <v>9035</v>
      </c>
      <c r="F2702" t="s">
        <v>5</v>
      </c>
      <c r="G2702" t="s">
        <v>2518</v>
      </c>
    </row>
    <row r="2703" spans="1:7">
      <c r="A2703" t="s">
        <v>9022</v>
      </c>
      <c r="B2703" t="s">
        <v>9023</v>
      </c>
      <c r="C2703">
        <v>4695462</v>
      </c>
      <c r="D2703" t="s">
        <v>9036</v>
      </c>
      <c r="F2703" t="s">
        <v>5</v>
      </c>
      <c r="G2703" t="s">
        <v>2519</v>
      </c>
    </row>
    <row r="2704" spans="1:7">
      <c r="A2704" t="s">
        <v>9022</v>
      </c>
      <c r="B2704" t="s">
        <v>9023</v>
      </c>
      <c r="C2704">
        <v>4695459</v>
      </c>
      <c r="D2704" t="s">
        <v>9035</v>
      </c>
      <c r="F2704" t="s">
        <v>5</v>
      </c>
      <c r="G2704" t="s">
        <v>2520</v>
      </c>
    </row>
    <row r="2705" spans="1:7">
      <c r="A2705" t="s">
        <v>9022</v>
      </c>
      <c r="B2705" t="s">
        <v>9023</v>
      </c>
      <c r="C2705">
        <v>4695459</v>
      </c>
      <c r="D2705" t="s">
        <v>9036</v>
      </c>
      <c r="F2705" t="s">
        <v>5</v>
      </c>
      <c r="G2705" t="s">
        <v>2521</v>
      </c>
    </row>
    <row r="2706" spans="1:7">
      <c r="A2706" t="s">
        <v>9022</v>
      </c>
      <c r="B2706" t="s">
        <v>9023</v>
      </c>
      <c r="C2706">
        <v>4695468</v>
      </c>
      <c r="D2706" t="s">
        <v>9035</v>
      </c>
      <c r="F2706" t="s">
        <v>5</v>
      </c>
      <c r="G2706" t="s">
        <v>2522</v>
      </c>
    </row>
    <row r="2707" spans="1:7">
      <c r="A2707" t="s">
        <v>9022</v>
      </c>
      <c r="B2707" t="s">
        <v>9023</v>
      </c>
      <c r="C2707">
        <v>4695468</v>
      </c>
      <c r="D2707" t="s">
        <v>9036</v>
      </c>
      <c r="F2707" t="s">
        <v>5</v>
      </c>
      <c r="G2707" t="s">
        <v>2523</v>
      </c>
    </row>
    <row r="2708" spans="1:7">
      <c r="A2708" t="s">
        <v>9022</v>
      </c>
      <c r="B2708" t="s">
        <v>9023</v>
      </c>
      <c r="C2708">
        <v>4695477</v>
      </c>
      <c r="D2708" t="s">
        <v>9035</v>
      </c>
      <c r="F2708" t="s">
        <v>5</v>
      </c>
      <c r="G2708" t="s">
        <v>2524</v>
      </c>
    </row>
    <row r="2709" spans="1:7">
      <c r="A2709" t="s">
        <v>9022</v>
      </c>
      <c r="B2709" t="s">
        <v>9023</v>
      </c>
      <c r="C2709">
        <v>4695477</v>
      </c>
      <c r="D2709" t="s">
        <v>9036</v>
      </c>
      <c r="F2709" t="s">
        <v>5</v>
      </c>
      <c r="G2709" t="s">
        <v>2525</v>
      </c>
    </row>
    <row r="2710" spans="1:7">
      <c r="A2710" t="s">
        <v>9022</v>
      </c>
      <c r="B2710" t="s">
        <v>9023</v>
      </c>
      <c r="C2710">
        <v>4695492</v>
      </c>
      <c r="D2710" t="s">
        <v>9035</v>
      </c>
      <c r="F2710" t="s">
        <v>5</v>
      </c>
      <c r="G2710" t="s">
        <v>2526</v>
      </c>
    </row>
    <row r="2711" spans="1:7">
      <c r="A2711" t="s">
        <v>9022</v>
      </c>
      <c r="B2711" t="s">
        <v>9023</v>
      </c>
      <c r="C2711">
        <v>4695492</v>
      </c>
      <c r="D2711" t="s">
        <v>9036</v>
      </c>
      <c r="F2711" t="s">
        <v>5</v>
      </c>
      <c r="G2711" t="s">
        <v>2527</v>
      </c>
    </row>
    <row r="2712" spans="1:7">
      <c r="A2712" t="s">
        <v>9022</v>
      </c>
      <c r="B2712" t="s">
        <v>9023</v>
      </c>
      <c r="C2712">
        <v>4695498</v>
      </c>
      <c r="D2712" t="s">
        <v>9035</v>
      </c>
      <c r="F2712" t="s">
        <v>5</v>
      </c>
      <c r="G2712" t="s">
        <v>2528</v>
      </c>
    </row>
    <row r="2713" spans="1:7">
      <c r="A2713" t="s">
        <v>9022</v>
      </c>
      <c r="B2713" t="s">
        <v>9023</v>
      </c>
      <c r="C2713">
        <v>4695498</v>
      </c>
      <c r="D2713" t="s">
        <v>9036</v>
      </c>
      <c r="F2713" t="s">
        <v>5</v>
      </c>
      <c r="G2713" t="s">
        <v>2529</v>
      </c>
    </row>
    <row r="2714" spans="1:7">
      <c r="A2714" t="s">
        <v>9022</v>
      </c>
      <c r="B2714" t="s">
        <v>9023</v>
      </c>
      <c r="C2714">
        <v>4695513</v>
      </c>
      <c r="D2714" t="s">
        <v>9035</v>
      </c>
      <c r="F2714" t="s">
        <v>5</v>
      </c>
      <c r="G2714" t="s">
        <v>2530</v>
      </c>
    </row>
    <row r="2715" spans="1:7">
      <c r="A2715" t="s">
        <v>9022</v>
      </c>
      <c r="B2715" t="s">
        <v>9023</v>
      </c>
      <c r="C2715">
        <v>4695513</v>
      </c>
      <c r="D2715" t="s">
        <v>9036</v>
      </c>
      <c r="F2715" t="s">
        <v>5</v>
      </c>
      <c r="G2715" t="s">
        <v>2531</v>
      </c>
    </row>
    <row r="2716" spans="1:7">
      <c r="A2716" t="s">
        <v>9022</v>
      </c>
      <c r="B2716" t="s">
        <v>9023</v>
      </c>
      <c r="C2716">
        <v>4695324</v>
      </c>
      <c r="D2716" t="s">
        <v>9035</v>
      </c>
      <c r="F2716" t="s">
        <v>5</v>
      </c>
      <c r="G2716" t="s">
        <v>2532</v>
      </c>
    </row>
    <row r="2717" spans="1:7">
      <c r="A2717" t="s">
        <v>9022</v>
      </c>
      <c r="B2717" t="s">
        <v>9023</v>
      </c>
      <c r="C2717">
        <v>4695324</v>
      </c>
      <c r="D2717" t="s">
        <v>9036</v>
      </c>
      <c r="F2717" t="s">
        <v>5</v>
      </c>
      <c r="G2717" t="s">
        <v>2533</v>
      </c>
    </row>
    <row r="2718" spans="1:7">
      <c r="A2718" t="s">
        <v>9022</v>
      </c>
      <c r="B2718" t="s">
        <v>9023</v>
      </c>
      <c r="C2718">
        <v>4310293</v>
      </c>
      <c r="D2718" t="s">
        <v>9036</v>
      </c>
      <c r="F2718" t="s">
        <v>5</v>
      </c>
      <c r="G2718" t="s">
        <v>2557</v>
      </c>
    </row>
    <row r="2719" spans="1:7">
      <c r="A2719" t="s">
        <v>9022</v>
      </c>
      <c r="B2719" t="s">
        <v>9023</v>
      </c>
      <c r="C2719">
        <v>4310300</v>
      </c>
      <c r="D2719" t="s">
        <v>9035</v>
      </c>
      <c r="F2719" t="s">
        <v>5</v>
      </c>
      <c r="G2719" t="s">
        <v>2560</v>
      </c>
    </row>
    <row r="2720" spans="1:7">
      <c r="A2720" t="s">
        <v>9022</v>
      </c>
      <c r="B2720" t="s">
        <v>9023</v>
      </c>
      <c r="C2720">
        <v>4310300</v>
      </c>
      <c r="D2720" t="s">
        <v>9036</v>
      </c>
      <c r="F2720" t="s">
        <v>5</v>
      </c>
      <c r="G2720" t="s">
        <v>2561</v>
      </c>
    </row>
    <row r="2721" spans="1:7">
      <c r="A2721" t="s">
        <v>9022</v>
      </c>
      <c r="B2721" t="s">
        <v>9023</v>
      </c>
      <c r="C2721">
        <v>4310297</v>
      </c>
      <c r="D2721" t="s">
        <v>9035</v>
      </c>
      <c r="F2721" t="s">
        <v>5</v>
      </c>
      <c r="G2721" t="s">
        <v>2562</v>
      </c>
    </row>
    <row r="2722" spans="1:7">
      <c r="A2722" t="s">
        <v>9022</v>
      </c>
      <c r="B2722" t="s">
        <v>9023</v>
      </c>
      <c r="C2722">
        <v>4310296</v>
      </c>
      <c r="D2722" t="s">
        <v>9035</v>
      </c>
      <c r="F2722" t="s">
        <v>5</v>
      </c>
      <c r="G2722" t="s">
        <v>2564</v>
      </c>
    </row>
    <row r="2723" spans="1:7">
      <c r="A2723" t="s">
        <v>9022</v>
      </c>
      <c r="B2723" t="s">
        <v>9023</v>
      </c>
      <c r="C2723">
        <v>4310299</v>
      </c>
      <c r="D2723" t="s">
        <v>9035</v>
      </c>
      <c r="F2723" t="s">
        <v>5</v>
      </c>
      <c r="G2723" t="s">
        <v>2566</v>
      </c>
    </row>
    <row r="2724" spans="1:7">
      <c r="A2724" t="s">
        <v>9022</v>
      </c>
      <c r="B2724" t="s">
        <v>9023</v>
      </c>
      <c r="C2724">
        <v>4310298</v>
      </c>
      <c r="D2724" t="s">
        <v>9035</v>
      </c>
      <c r="F2724" t="s">
        <v>5</v>
      </c>
      <c r="G2724" t="s">
        <v>2568</v>
      </c>
    </row>
    <row r="2725" spans="1:7">
      <c r="A2725" t="s">
        <v>9022</v>
      </c>
      <c r="B2725" t="s">
        <v>9023</v>
      </c>
      <c r="C2725">
        <v>4310314</v>
      </c>
      <c r="D2725" t="s">
        <v>9035</v>
      </c>
      <c r="F2725" t="s">
        <v>5</v>
      </c>
      <c r="G2725" t="s">
        <v>2572</v>
      </c>
    </row>
    <row r="2726" spans="1:7">
      <c r="A2726" t="s">
        <v>9022</v>
      </c>
      <c r="B2726" t="s">
        <v>9023</v>
      </c>
      <c r="C2726">
        <v>4310302</v>
      </c>
      <c r="D2726" t="s">
        <v>9035</v>
      </c>
      <c r="F2726" t="s">
        <v>5</v>
      </c>
      <c r="G2726" t="s">
        <v>2574</v>
      </c>
    </row>
    <row r="2727" spans="1:7">
      <c r="A2727" t="s">
        <v>9022</v>
      </c>
      <c r="B2727" t="s">
        <v>9023</v>
      </c>
      <c r="C2727">
        <v>4310302</v>
      </c>
      <c r="D2727" t="s">
        <v>9036</v>
      </c>
      <c r="F2727" t="s">
        <v>5</v>
      </c>
      <c r="G2727" t="s">
        <v>2575</v>
      </c>
    </row>
    <row r="2728" spans="1:7">
      <c r="A2728" t="s">
        <v>9022</v>
      </c>
      <c r="B2728" t="s">
        <v>9023</v>
      </c>
      <c r="C2728">
        <v>4310303</v>
      </c>
      <c r="D2728" t="s">
        <v>9035</v>
      </c>
      <c r="F2728" t="s">
        <v>5</v>
      </c>
      <c r="G2728" t="s">
        <v>2576</v>
      </c>
    </row>
    <row r="2729" spans="1:7">
      <c r="A2729" t="s">
        <v>9022</v>
      </c>
      <c r="B2729" t="s">
        <v>9023</v>
      </c>
      <c r="C2729">
        <v>4310304</v>
      </c>
      <c r="D2729" t="s">
        <v>9035</v>
      </c>
      <c r="F2729" t="s">
        <v>5</v>
      </c>
      <c r="G2729" t="s">
        <v>2578</v>
      </c>
    </row>
    <row r="2730" spans="1:7">
      <c r="A2730" t="s">
        <v>9022</v>
      </c>
      <c r="B2730" t="s">
        <v>9023</v>
      </c>
      <c r="C2730">
        <v>4310306</v>
      </c>
      <c r="D2730" t="s">
        <v>9035</v>
      </c>
      <c r="F2730" t="s">
        <v>5</v>
      </c>
      <c r="G2730" t="s">
        <v>2582</v>
      </c>
    </row>
    <row r="2731" spans="1:7">
      <c r="A2731" t="s">
        <v>9022</v>
      </c>
      <c r="B2731" t="s">
        <v>9023</v>
      </c>
      <c r="C2731">
        <v>4310307</v>
      </c>
      <c r="D2731" t="s">
        <v>9035</v>
      </c>
      <c r="F2731" t="s">
        <v>5</v>
      </c>
      <c r="G2731" t="s">
        <v>2584</v>
      </c>
    </row>
    <row r="2732" spans="1:7">
      <c r="A2732" t="s">
        <v>9022</v>
      </c>
      <c r="B2732" t="s">
        <v>9023</v>
      </c>
      <c r="C2732">
        <v>4310307</v>
      </c>
      <c r="D2732" t="s">
        <v>9036</v>
      </c>
      <c r="F2732" t="s">
        <v>5</v>
      </c>
      <c r="G2732" t="s">
        <v>2585</v>
      </c>
    </row>
    <row r="2733" spans="1:7">
      <c r="A2733" t="s">
        <v>9022</v>
      </c>
      <c r="B2733" t="s">
        <v>9023</v>
      </c>
      <c r="C2733">
        <v>4310308</v>
      </c>
      <c r="D2733" t="s">
        <v>9036</v>
      </c>
      <c r="F2733" t="s">
        <v>5</v>
      </c>
      <c r="G2733" t="s">
        <v>2587</v>
      </c>
    </row>
    <row r="2734" spans="1:7">
      <c r="A2734" t="s">
        <v>9022</v>
      </c>
      <c r="B2734" t="s">
        <v>9023</v>
      </c>
      <c r="C2734">
        <v>4310309</v>
      </c>
      <c r="D2734" t="s">
        <v>9035</v>
      </c>
      <c r="F2734" t="s">
        <v>5</v>
      </c>
      <c r="G2734" t="s">
        <v>2588</v>
      </c>
    </row>
    <row r="2735" spans="1:7">
      <c r="A2735" t="s">
        <v>9022</v>
      </c>
      <c r="B2735" t="s">
        <v>9023</v>
      </c>
      <c r="C2735">
        <v>4310309</v>
      </c>
      <c r="D2735" t="s">
        <v>9036</v>
      </c>
      <c r="F2735" t="s">
        <v>5</v>
      </c>
      <c r="G2735" t="s">
        <v>2589</v>
      </c>
    </row>
    <row r="2736" spans="1:7">
      <c r="A2736" t="s">
        <v>9022</v>
      </c>
      <c r="B2736" t="s">
        <v>9023</v>
      </c>
      <c r="C2736">
        <v>4310310</v>
      </c>
      <c r="D2736" t="s">
        <v>9035</v>
      </c>
      <c r="F2736" t="s">
        <v>5</v>
      </c>
      <c r="G2736" t="s">
        <v>2590</v>
      </c>
    </row>
    <row r="2737" spans="1:7">
      <c r="A2737" t="s">
        <v>9022</v>
      </c>
      <c r="B2737" t="s">
        <v>9023</v>
      </c>
      <c r="C2737">
        <v>4310310</v>
      </c>
      <c r="D2737" t="s">
        <v>9036</v>
      </c>
      <c r="F2737" t="s">
        <v>5</v>
      </c>
      <c r="G2737" t="s">
        <v>2591</v>
      </c>
    </row>
    <row r="2738" spans="1:7">
      <c r="A2738" t="s">
        <v>9022</v>
      </c>
      <c r="B2738" t="s">
        <v>9023</v>
      </c>
      <c r="C2738">
        <v>4310311</v>
      </c>
      <c r="D2738" t="s">
        <v>9036</v>
      </c>
      <c r="F2738" t="s">
        <v>5</v>
      </c>
      <c r="G2738" t="s">
        <v>2593</v>
      </c>
    </row>
    <row r="2739" spans="1:7">
      <c r="A2739" t="s">
        <v>9022</v>
      </c>
      <c r="B2739" t="s">
        <v>9023</v>
      </c>
      <c r="C2739">
        <v>4310313</v>
      </c>
      <c r="D2739" t="s">
        <v>9035</v>
      </c>
      <c r="F2739" t="s">
        <v>5</v>
      </c>
      <c r="G2739" t="s">
        <v>2594</v>
      </c>
    </row>
    <row r="2740" spans="1:7">
      <c r="A2740" t="s">
        <v>9022</v>
      </c>
      <c r="B2740" t="s">
        <v>9023</v>
      </c>
      <c r="C2740">
        <v>4310313</v>
      </c>
      <c r="D2740" t="s">
        <v>9036</v>
      </c>
      <c r="F2740" t="s">
        <v>5</v>
      </c>
      <c r="G2740" t="s">
        <v>2595</v>
      </c>
    </row>
    <row r="2741" spans="1:7">
      <c r="A2741" t="s">
        <v>9022</v>
      </c>
      <c r="B2741" t="s">
        <v>9023</v>
      </c>
      <c r="C2741">
        <v>4310315</v>
      </c>
      <c r="D2741" t="s">
        <v>9035</v>
      </c>
      <c r="F2741" t="s">
        <v>5</v>
      </c>
      <c r="G2741" t="s">
        <v>2598</v>
      </c>
    </row>
    <row r="2742" spans="1:7">
      <c r="A2742" t="s">
        <v>9022</v>
      </c>
      <c r="B2742" t="s">
        <v>9023</v>
      </c>
      <c r="C2742">
        <v>4310316</v>
      </c>
      <c r="D2742" t="s">
        <v>9035</v>
      </c>
      <c r="F2742" t="s">
        <v>5</v>
      </c>
      <c r="G2742" t="s">
        <v>2600</v>
      </c>
    </row>
    <row r="2743" spans="1:7">
      <c r="A2743" t="s">
        <v>9022</v>
      </c>
      <c r="B2743" t="s">
        <v>9023</v>
      </c>
      <c r="C2743">
        <v>4310316</v>
      </c>
      <c r="D2743" t="s">
        <v>9036</v>
      </c>
      <c r="F2743" t="s">
        <v>5</v>
      </c>
      <c r="G2743" t="s">
        <v>2601</v>
      </c>
    </row>
    <row r="2744" spans="1:7">
      <c r="A2744" t="s">
        <v>9022</v>
      </c>
      <c r="B2744" t="s">
        <v>9023</v>
      </c>
      <c r="C2744">
        <v>4310650</v>
      </c>
      <c r="D2744" t="s">
        <v>9024</v>
      </c>
      <c r="F2744" t="s">
        <v>5</v>
      </c>
      <c r="G2744" t="s">
        <v>2602</v>
      </c>
    </row>
    <row r="2745" spans="1:7">
      <c r="A2745" t="s">
        <v>9022</v>
      </c>
      <c r="B2745" t="s">
        <v>9023</v>
      </c>
      <c r="C2745">
        <v>4310650</v>
      </c>
      <c r="D2745" t="s">
        <v>9025</v>
      </c>
      <c r="F2745" t="s">
        <v>5</v>
      </c>
      <c r="G2745" t="s">
        <v>2603</v>
      </c>
    </row>
    <row r="2746" spans="1:7">
      <c r="A2746" t="s">
        <v>9022</v>
      </c>
      <c r="B2746" t="s">
        <v>9023</v>
      </c>
      <c r="C2746">
        <v>4310650</v>
      </c>
      <c r="D2746" t="s">
        <v>9026</v>
      </c>
      <c r="F2746" t="s">
        <v>5</v>
      </c>
      <c r="G2746" t="s">
        <v>2604</v>
      </c>
    </row>
    <row r="2747" spans="1:7">
      <c r="A2747" t="s">
        <v>9022</v>
      </c>
      <c r="B2747" t="s">
        <v>9023</v>
      </c>
      <c r="C2747">
        <v>4310650</v>
      </c>
      <c r="D2747" t="s">
        <v>9027</v>
      </c>
      <c r="F2747" t="s">
        <v>5</v>
      </c>
      <c r="G2747" t="s">
        <v>2605</v>
      </c>
    </row>
    <row r="2748" spans="1:7">
      <c r="A2748" t="s">
        <v>9022</v>
      </c>
      <c r="B2748" t="s">
        <v>9023</v>
      </c>
      <c r="C2748">
        <v>4310652</v>
      </c>
      <c r="D2748" t="s">
        <v>9024</v>
      </c>
      <c r="F2748" t="s">
        <v>5</v>
      </c>
      <c r="G2748" t="s">
        <v>5127</v>
      </c>
    </row>
    <row r="2749" spans="1:7">
      <c r="A2749" t="s">
        <v>9022</v>
      </c>
      <c r="B2749" t="s">
        <v>9023</v>
      </c>
      <c r="C2749">
        <v>4310652</v>
      </c>
      <c r="D2749" t="s">
        <v>9025</v>
      </c>
      <c r="F2749" t="s">
        <v>5</v>
      </c>
      <c r="G2749" t="s">
        <v>5128</v>
      </c>
    </row>
    <row r="2750" spans="1:7">
      <c r="A2750" t="s">
        <v>9022</v>
      </c>
      <c r="B2750" t="s">
        <v>9023</v>
      </c>
      <c r="C2750">
        <v>4310652</v>
      </c>
      <c r="D2750" t="s">
        <v>9026</v>
      </c>
      <c r="F2750" t="s">
        <v>5</v>
      </c>
      <c r="G2750" t="s">
        <v>2606</v>
      </c>
    </row>
    <row r="2751" spans="1:7">
      <c r="A2751" t="s">
        <v>9022</v>
      </c>
      <c r="B2751" t="s">
        <v>9023</v>
      </c>
      <c r="C2751">
        <v>4310652</v>
      </c>
      <c r="D2751" t="s">
        <v>9027</v>
      </c>
      <c r="F2751" t="s">
        <v>5</v>
      </c>
      <c r="G2751" t="s">
        <v>5129</v>
      </c>
    </row>
    <row r="2752" spans="1:7">
      <c r="A2752" t="s">
        <v>9022</v>
      </c>
      <c r="B2752" t="s">
        <v>9023</v>
      </c>
      <c r="C2752">
        <v>4310657</v>
      </c>
      <c r="D2752" t="s">
        <v>9024</v>
      </c>
      <c r="F2752" t="s">
        <v>5</v>
      </c>
      <c r="G2752" t="s">
        <v>2607</v>
      </c>
    </row>
    <row r="2753" spans="1:7">
      <c r="A2753" t="s">
        <v>9022</v>
      </c>
      <c r="B2753" t="s">
        <v>9023</v>
      </c>
      <c r="C2753">
        <v>4310657</v>
      </c>
      <c r="D2753" t="s">
        <v>9025</v>
      </c>
      <c r="F2753" t="s">
        <v>5</v>
      </c>
      <c r="G2753" t="s">
        <v>2608</v>
      </c>
    </row>
    <row r="2754" spans="1:7">
      <c r="A2754" t="s">
        <v>9022</v>
      </c>
      <c r="B2754" t="s">
        <v>9023</v>
      </c>
      <c r="C2754">
        <v>4310657</v>
      </c>
      <c r="D2754" t="s">
        <v>9026</v>
      </c>
      <c r="F2754" t="s">
        <v>5</v>
      </c>
      <c r="G2754" t="s">
        <v>2609</v>
      </c>
    </row>
    <row r="2755" spans="1:7">
      <c r="A2755" t="s">
        <v>9022</v>
      </c>
      <c r="B2755" t="s">
        <v>9023</v>
      </c>
      <c r="C2755">
        <v>4310657</v>
      </c>
      <c r="D2755" t="s">
        <v>9027</v>
      </c>
      <c r="F2755" t="s">
        <v>5</v>
      </c>
      <c r="G2755" t="s">
        <v>2610</v>
      </c>
    </row>
    <row r="2756" spans="1:7">
      <c r="A2756" t="s">
        <v>9022</v>
      </c>
      <c r="B2756" t="s">
        <v>9023</v>
      </c>
      <c r="C2756">
        <v>4310653</v>
      </c>
      <c r="D2756" t="s">
        <v>9024</v>
      </c>
      <c r="F2756" t="s">
        <v>5</v>
      </c>
      <c r="G2756" t="s">
        <v>5130</v>
      </c>
    </row>
    <row r="2757" spans="1:7">
      <c r="A2757" t="s">
        <v>9022</v>
      </c>
      <c r="B2757" t="s">
        <v>9023</v>
      </c>
      <c r="C2757">
        <v>4310653</v>
      </c>
      <c r="D2757" t="s">
        <v>9025</v>
      </c>
      <c r="F2757" t="s">
        <v>5</v>
      </c>
      <c r="G2757" t="s">
        <v>2611</v>
      </c>
    </row>
    <row r="2758" spans="1:7">
      <c r="A2758" t="s">
        <v>9022</v>
      </c>
      <c r="B2758" t="s">
        <v>9023</v>
      </c>
      <c r="C2758">
        <v>4310653</v>
      </c>
      <c r="D2758" t="s">
        <v>9026</v>
      </c>
      <c r="F2758" t="s">
        <v>5</v>
      </c>
      <c r="G2758" t="s">
        <v>2612</v>
      </c>
    </row>
    <row r="2759" spans="1:7">
      <c r="A2759" t="s">
        <v>9022</v>
      </c>
      <c r="B2759" t="s">
        <v>9023</v>
      </c>
      <c r="C2759">
        <v>4310653</v>
      </c>
      <c r="D2759" t="s">
        <v>9027</v>
      </c>
      <c r="F2759" t="s">
        <v>5</v>
      </c>
      <c r="G2759" t="s">
        <v>5131</v>
      </c>
    </row>
    <row r="2760" spans="1:7">
      <c r="A2760" t="s">
        <v>9022</v>
      </c>
      <c r="B2760" t="s">
        <v>9023</v>
      </c>
      <c r="C2760">
        <v>4310654</v>
      </c>
      <c r="D2760" t="s">
        <v>9024</v>
      </c>
      <c r="F2760" t="s">
        <v>5</v>
      </c>
      <c r="G2760" t="s">
        <v>2613</v>
      </c>
    </row>
    <row r="2761" spans="1:7">
      <c r="A2761" t="s">
        <v>9022</v>
      </c>
      <c r="B2761" t="s">
        <v>9023</v>
      </c>
      <c r="C2761">
        <v>4310654</v>
      </c>
      <c r="D2761" t="s">
        <v>9025</v>
      </c>
      <c r="F2761" t="s">
        <v>5</v>
      </c>
      <c r="G2761" t="s">
        <v>2614</v>
      </c>
    </row>
    <row r="2762" spans="1:7">
      <c r="A2762" t="s">
        <v>9022</v>
      </c>
      <c r="B2762" t="s">
        <v>9023</v>
      </c>
      <c r="C2762">
        <v>4310654</v>
      </c>
      <c r="D2762" t="s">
        <v>9026</v>
      </c>
      <c r="F2762" t="s">
        <v>5</v>
      </c>
      <c r="G2762" t="s">
        <v>5132</v>
      </c>
    </row>
    <row r="2763" spans="1:7">
      <c r="A2763" t="s">
        <v>9022</v>
      </c>
      <c r="B2763" t="s">
        <v>9023</v>
      </c>
      <c r="C2763">
        <v>4310654</v>
      </c>
      <c r="D2763" t="s">
        <v>9027</v>
      </c>
      <c r="F2763" t="s">
        <v>5</v>
      </c>
      <c r="G2763" t="s">
        <v>5133</v>
      </c>
    </row>
    <row r="2764" spans="1:7">
      <c r="A2764" t="s">
        <v>9022</v>
      </c>
      <c r="B2764" t="s">
        <v>9023</v>
      </c>
      <c r="C2764">
        <v>4310656</v>
      </c>
      <c r="D2764" t="s">
        <v>9024</v>
      </c>
      <c r="F2764" t="s">
        <v>5</v>
      </c>
      <c r="G2764" t="s">
        <v>5134</v>
      </c>
    </row>
    <row r="2765" spans="1:7">
      <c r="A2765" t="s">
        <v>9022</v>
      </c>
      <c r="B2765" t="s">
        <v>9023</v>
      </c>
      <c r="C2765">
        <v>4310656</v>
      </c>
      <c r="D2765" t="s">
        <v>9025</v>
      </c>
      <c r="F2765" t="s">
        <v>5</v>
      </c>
      <c r="G2765" t="s">
        <v>2615</v>
      </c>
    </row>
    <row r="2766" spans="1:7">
      <c r="A2766" t="s">
        <v>9022</v>
      </c>
      <c r="B2766" t="s">
        <v>9023</v>
      </c>
      <c r="C2766">
        <v>4310656</v>
      </c>
      <c r="D2766" t="s">
        <v>9026</v>
      </c>
      <c r="F2766" t="s">
        <v>5</v>
      </c>
      <c r="G2766" t="s">
        <v>2616</v>
      </c>
    </row>
    <row r="2767" spans="1:7">
      <c r="A2767" t="s">
        <v>9022</v>
      </c>
      <c r="B2767" t="s">
        <v>9023</v>
      </c>
      <c r="C2767">
        <v>4310656</v>
      </c>
      <c r="D2767" t="s">
        <v>9027</v>
      </c>
      <c r="F2767" t="s">
        <v>5</v>
      </c>
      <c r="G2767" t="s">
        <v>5135</v>
      </c>
    </row>
    <row r="2768" spans="1:7">
      <c r="A2768" t="s">
        <v>9022</v>
      </c>
      <c r="B2768" t="s">
        <v>9023</v>
      </c>
      <c r="C2768">
        <v>4310655</v>
      </c>
      <c r="D2768" t="s">
        <v>9024</v>
      </c>
      <c r="F2768" t="s">
        <v>5</v>
      </c>
      <c r="G2768" t="s">
        <v>2617</v>
      </c>
    </row>
    <row r="2769" spans="1:7">
      <c r="A2769" t="s">
        <v>9022</v>
      </c>
      <c r="B2769" t="s">
        <v>9023</v>
      </c>
      <c r="C2769">
        <v>4310655</v>
      </c>
      <c r="D2769" t="s">
        <v>9025</v>
      </c>
      <c r="F2769" t="s">
        <v>5</v>
      </c>
      <c r="G2769" t="s">
        <v>5136</v>
      </c>
    </row>
    <row r="2770" spans="1:7">
      <c r="A2770" t="s">
        <v>9022</v>
      </c>
      <c r="B2770" t="s">
        <v>9023</v>
      </c>
      <c r="C2770">
        <v>4310655</v>
      </c>
      <c r="D2770" t="s">
        <v>9026</v>
      </c>
      <c r="F2770" t="s">
        <v>5</v>
      </c>
      <c r="G2770" t="s">
        <v>2618</v>
      </c>
    </row>
    <row r="2771" spans="1:7">
      <c r="A2771" t="s">
        <v>9022</v>
      </c>
      <c r="B2771" t="s">
        <v>9023</v>
      </c>
      <c r="C2771">
        <v>4310655</v>
      </c>
      <c r="D2771" t="s">
        <v>9027</v>
      </c>
      <c r="F2771" t="s">
        <v>5</v>
      </c>
      <c r="G2771" t="s">
        <v>5137</v>
      </c>
    </row>
    <row r="2772" spans="1:7">
      <c r="A2772" t="s">
        <v>9022</v>
      </c>
      <c r="B2772" t="s">
        <v>9023</v>
      </c>
      <c r="C2772">
        <v>4310671</v>
      </c>
      <c r="D2772" t="s">
        <v>9024</v>
      </c>
      <c r="F2772" t="s">
        <v>5</v>
      </c>
      <c r="G2772" t="s">
        <v>2621</v>
      </c>
    </row>
    <row r="2773" spans="1:7">
      <c r="A2773" t="s">
        <v>9022</v>
      </c>
      <c r="B2773" t="s">
        <v>9023</v>
      </c>
      <c r="C2773">
        <v>4310671</v>
      </c>
      <c r="D2773" t="s">
        <v>9025</v>
      </c>
      <c r="F2773" t="s">
        <v>5</v>
      </c>
      <c r="G2773" t="s">
        <v>2622</v>
      </c>
    </row>
    <row r="2774" spans="1:7">
      <c r="A2774" t="s">
        <v>9022</v>
      </c>
      <c r="B2774" t="s">
        <v>9023</v>
      </c>
      <c r="C2774">
        <v>4310671</v>
      </c>
      <c r="D2774" t="s">
        <v>9026</v>
      </c>
      <c r="F2774" t="s">
        <v>5</v>
      </c>
      <c r="G2774" t="s">
        <v>2623</v>
      </c>
    </row>
    <row r="2775" spans="1:7">
      <c r="A2775" t="s">
        <v>9022</v>
      </c>
      <c r="B2775" t="s">
        <v>9023</v>
      </c>
      <c r="C2775">
        <v>4310671</v>
      </c>
      <c r="D2775" t="s">
        <v>9027</v>
      </c>
      <c r="F2775" t="s">
        <v>5</v>
      </c>
      <c r="G2775" t="s">
        <v>2624</v>
      </c>
    </row>
    <row r="2776" spans="1:7">
      <c r="A2776" t="s">
        <v>9022</v>
      </c>
      <c r="B2776" t="s">
        <v>9023</v>
      </c>
      <c r="C2776">
        <v>4310659</v>
      </c>
      <c r="D2776" t="s">
        <v>9024</v>
      </c>
      <c r="F2776" t="s">
        <v>5</v>
      </c>
      <c r="G2776" t="s">
        <v>2625</v>
      </c>
    </row>
    <row r="2777" spans="1:7">
      <c r="A2777" t="s">
        <v>9022</v>
      </c>
      <c r="B2777" t="s">
        <v>9023</v>
      </c>
      <c r="C2777">
        <v>4310659</v>
      </c>
      <c r="D2777" t="s">
        <v>9025</v>
      </c>
      <c r="F2777" t="s">
        <v>5</v>
      </c>
      <c r="G2777" t="s">
        <v>2626</v>
      </c>
    </row>
    <row r="2778" spans="1:7">
      <c r="A2778" t="s">
        <v>9022</v>
      </c>
      <c r="B2778" t="s">
        <v>9023</v>
      </c>
      <c r="C2778">
        <v>4310659</v>
      </c>
      <c r="D2778" t="s">
        <v>9026</v>
      </c>
      <c r="F2778" t="s">
        <v>5</v>
      </c>
      <c r="G2778" t="s">
        <v>2627</v>
      </c>
    </row>
    <row r="2779" spans="1:7">
      <c r="A2779" t="s">
        <v>9022</v>
      </c>
      <c r="B2779" t="s">
        <v>9023</v>
      </c>
      <c r="C2779">
        <v>4310659</v>
      </c>
      <c r="D2779" t="s">
        <v>9027</v>
      </c>
      <c r="F2779" t="s">
        <v>5</v>
      </c>
      <c r="G2779" t="s">
        <v>2628</v>
      </c>
    </row>
    <row r="2780" spans="1:7">
      <c r="A2780" t="s">
        <v>9022</v>
      </c>
      <c r="B2780" t="s">
        <v>9023</v>
      </c>
      <c r="C2780">
        <v>4310660</v>
      </c>
      <c r="D2780" t="s">
        <v>9024</v>
      </c>
      <c r="F2780" t="s">
        <v>5</v>
      </c>
      <c r="G2780" t="s">
        <v>2629</v>
      </c>
    </row>
    <row r="2781" spans="1:7">
      <c r="A2781" t="s">
        <v>9022</v>
      </c>
      <c r="B2781" t="s">
        <v>9023</v>
      </c>
      <c r="C2781">
        <v>4310660</v>
      </c>
      <c r="D2781" t="s">
        <v>9025</v>
      </c>
      <c r="F2781" t="s">
        <v>5</v>
      </c>
      <c r="G2781" t="s">
        <v>2630</v>
      </c>
    </row>
    <row r="2782" spans="1:7">
      <c r="A2782" t="s">
        <v>9022</v>
      </c>
      <c r="B2782" t="s">
        <v>9023</v>
      </c>
      <c r="C2782">
        <v>4310660</v>
      </c>
      <c r="D2782" t="s">
        <v>9026</v>
      </c>
      <c r="F2782" t="s">
        <v>5</v>
      </c>
      <c r="G2782" t="s">
        <v>2631</v>
      </c>
    </row>
    <row r="2783" spans="1:7">
      <c r="A2783" t="s">
        <v>9022</v>
      </c>
      <c r="B2783" t="s">
        <v>9023</v>
      </c>
      <c r="C2783">
        <v>4310660</v>
      </c>
      <c r="D2783" t="s">
        <v>9027</v>
      </c>
      <c r="F2783" t="s">
        <v>5</v>
      </c>
      <c r="G2783" t="s">
        <v>2632</v>
      </c>
    </row>
    <row r="2784" spans="1:7">
      <c r="A2784" t="s">
        <v>9022</v>
      </c>
      <c r="B2784" t="s">
        <v>9023</v>
      </c>
      <c r="C2784">
        <v>4310661</v>
      </c>
      <c r="D2784" t="s">
        <v>9024</v>
      </c>
      <c r="F2784" t="s">
        <v>5</v>
      </c>
      <c r="G2784" t="s">
        <v>5138</v>
      </c>
    </row>
    <row r="2785" spans="1:7">
      <c r="A2785" t="s">
        <v>9022</v>
      </c>
      <c r="B2785" t="s">
        <v>9023</v>
      </c>
      <c r="C2785">
        <v>4310661</v>
      </c>
      <c r="D2785" t="s">
        <v>9025</v>
      </c>
      <c r="F2785" t="s">
        <v>5</v>
      </c>
      <c r="G2785" t="s">
        <v>2633</v>
      </c>
    </row>
    <row r="2786" spans="1:7">
      <c r="A2786" t="s">
        <v>9022</v>
      </c>
      <c r="B2786" t="s">
        <v>9023</v>
      </c>
      <c r="C2786">
        <v>4310661</v>
      </c>
      <c r="D2786" t="s">
        <v>9026</v>
      </c>
      <c r="F2786" t="s">
        <v>5</v>
      </c>
      <c r="G2786" t="s">
        <v>2634</v>
      </c>
    </row>
    <row r="2787" spans="1:7">
      <c r="A2787" t="s">
        <v>9022</v>
      </c>
      <c r="B2787" t="s">
        <v>9023</v>
      </c>
      <c r="C2787">
        <v>4310661</v>
      </c>
      <c r="D2787" t="s">
        <v>9027</v>
      </c>
      <c r="F2787" t="s">
        <v>5</v>
      </c>
      <c r="G2787" t="s">
        <v>2635</v>
      </c>
    </row>
    <row r="2788" spans="1:7">
      <c r="A2788" t="s">
        <v>9022</v>
      </c>
      <c r="B2788" t="s">
        <v>9023</v>
      </c>
      <c r="C2788">
        <v>201383634</v>
      </c>
      <c r="D2788" t="s">
        <v>9024</v>
      </c>
      <c r="F2788" t="s">
        <v>5</v>
      </c>
      <c r="G2788" t="s">
        <v>8161</v>
      </c>
    </row>
    <row r="2789" spans="1:7">
      <c r="A2789" t="s">
        <v>9022</v>
      </c>
      <c r="B2789" t="s">
        <v>9023</v>
      </c>
      <c r="C2789">
        <v>201383634</v>
      </c>
      <c r="D2789" t="s">
        <v>9025</v>
      </c>
      <c r="F2789" t="s">
        <v>5</v>
      </c>
      <c r="G2789" t="s">
        <v>8163</v>
      </c>
    </row>
    <row r="2790" spans="1:7">
      <c r="A2790" t="s">
        <v>9022</v>
      </c>
      <c r="B2790" t="s">
        <v>9023</v>
      </c>
      <c r="C2790">
        <v>201383634</v>
      </c>
      <c r="D2790" t="s">
        <v>9026</v>
      </c>
      <c r="F2790" t="s">
        <v>5</v>
      </c>
      <c r="G2790" t="s">
        <v>8165</v>
      </c>
    </row>
    <row r="2791" spans="1:7">
      <c r="A2791" t="s">
        <v>9022</v>
      </c>
      <c r="B2791" t="s">
        <v>9023</v>
      </c>
      <c r="C2791">
        <v>201383634</v>
      </c>
      <c r="D2791" t="s">
        <v>9027</v>
      </c>
      <c r="F2791" t="s">
        <v>5</v>
      </c>
      <c r="G2791" t="s">
        <v>8167</v>
      </c>
    </row>
    <row r="2792" spans="1:7">
      <c r="A2792" t="s">
        <v>9022</v>
      </c>
      <c r="B2792" t="s">
        <v>9023</v>
      </c>
      <c r="C2792">
        <v>4310664</v>
      </c>
      <c r="D2792" t="s">
        <v>9024</v>
      </c>
      <c r="F2792" t="s">
        <v>5</v>
      </c>
      <c r="G2792" t="s">
        <v>2636</v>
      </c>
    </row>
    <row r="2793" spans="1:7">
      <c r="A2793" t="s">
        <v>9022</v>
      </c>
      <c r="B2793" t="s">
        <v>9023</v>
      </c>
      <c r="C2793">
        <v>4310664</v>
      </c>
      <c r="D2793" t="s">
        <v>9025</v>
      </c>
      <c r="F2793" t="s">
        <v>5</v>
      </c>
      <c r="G2793" t="s">
        <v>2637</v>
      </c>
    </row>
    <row r="2794" spans="1:7">
      <c r="A2794" t="s">
        <v>9022</v>
      </c>
      <c r="B2794" t="s">
        <v>9023</v>
      </c>
      <c r="C2794">
        <v>4310664</v>
      </c>
      <c r="D2794" t="s">
        <v>9026</v>
      </c>
      <c r="F2794" t="s">
        <v>5</v>
      </c>
      <c r="G2794" t="s">
        <v>2638</v>
      </c>
    </row>
    <row r="2795" spans="1:7">
      <c r="A2795" t="s">
        <v>9022</v>
      </c>
      <c r="B2795" t="s">
        <v>9023</v>
      </c>
      <c r="C2795">
        <v>4310664</v>
      </c>
      <c r="D2795" t="s">
        <v>9027</v>
      </c>
      <c r="F2795" t="s">
        <v>5</v>
      </c>
      <c r="G2795" t="s">
        <v>2639</v>
      </c>
    </row>
    <row r="2796" spans="1:7">
      <c r="A2796" t="s">
        <v>9022</v>
      </c>
      <c r="B2796" t="s">
        <v>9023</v>
      </c>
      <c r="C2796">
        <v>4310665</v>
      </c>
      <c r="D2796" t="s">
        <v>9024</v>
      </c>
      <c r="F2796" t="s">
        <v>5</v>
      </c>
      <c r="G2796" t="s">
        <v>5139</v>
      </c>
    </row>
    <row r="2797" spans="1:7">
      <c r="A2797" t="s">
        <v>9022</v>
      </c>
      <c r="B2797" t="s">
        <v>9023</v>
      </c>
      <c r="C2797">
        <v>4310665</v>
      </c>
      <c r="D2797" t="s">
        <v>9025</v>
      </c>
      <c r="F2797" t="s">
        <v>5</v>
      </c>
      <c r="G2797" t="s">
        <v>2640</v>
      </c>
    </row>
    <row r="2798" spans="1:7">
      <c r="A2798" t="s">
        <v>9022</v>
      </c>
      <c r="B2798" t="s">
        <v>9023</v>
      </c>
      <c r="C2798">
        <v>4310665</v>
      </c>
      <c r="D2798" t="s">
        <v>9026</v>
      </c>
      <c r="F2798" t="s">
        <v>5</v>
      </c>
      <c r="G2798" t="s">
        <v>2641</v>
      </c>
    </row>
    <row r="2799" spans="1:7">
      <c r="A2799" t="s">
        <v>9022</v>
      </c>
      <c r="B2799" t="s">
        <v>9023</v>
      </c>
      <c r="C2799">
        <v>4310665</v>
      </c>
      <c r="D2799" t="s">
        <v>9027</v>
      </c>
      <c r="F2799" t="s">
        <v>5</v>
      </c>
      <c r="G2799" t="s">
        <v>2642</v>
      </c>
    </row>
    <row r="2800" spans="1:7">
      <c r="A2800" t="s">
        <v>9022</v>
      </c>
      <c r="B2800" t="s">
        <v>9023</v>
      </c>
      <c r="C2800">
        <v>4310666</v>
      </c>
      <c r="D2800" t="s">
        <v>9024</v>
      </c>
      <c r="F2800" t="s">
        <v>5</v>
      </c>
      <c r="G2800" t="s">
        <v>2643</v>
      </c>
    </row>
    <row r="2801" spans="1:7">
      <c r="A2801" t="s">
        <v>9022</v>
      </c>
      <c r="B2801" t="s">
        <v>9023</v>
      </c>
      <c r="C2801">
        <v>4310666</v>
      </c>
      <c r="D2801" t="s">
        <v>9025</v>
      </c>
      <c r="F2801" t="s">
        <v>5</v>
      </c>
      <c r="G2801" t="s">
        <v>5140</v>
      </c>
    </row>
    <row r="2802" spans="1:7">
      <c r="A2802" t="s">
        <v>9022</v>
      </c>
      <c r="B2802" t="s">
        <v>9023</v>
      </c>
      <c r="C2802">
        <v>4310666</v>
      </c>
      <c r="D2802" t="s">
        <v>9026</v>
      </c>
      <c r="F2802" t="s">
        <v>5</v>
      </c>
      <c r="G2802" t="s">
        <v>2644</v>
      </c>
    </row>
    <row r="2803" spans="1:7">
      <c r="A2803" t="s">
        <v>9022</v>
      </c>
      <c r="B2803" t="s">
        <v>9023</v>
      </c>
      <c r="C2803">
        <v>4310666</v>
      </c>
      <c r="D2803" t="s">
        <v>9027</v>
      </c>
      <c r="F2803" t="s">
        <v>5</v>
      </c>
      <c r="G2803" t="s">
        <v>2645</v>
      </c>
    </row>
    <row r="2804" spans="1:7">
      <c r="A2804" t="s">
        <v>9022</v>
      </c>
      <c r="B2804" t="s">
        <v>9023</v>
      </c>
      <c r="C2804">
        <v>4310667</v>
      </c>
      <c r="D2804" t="s">
        <v>9024</v>
      </c>
      <c r="F2804" t="s">
        <v>5</v>
      </c>
      <c r="G2804" t="s">
        <v>2646</v>
      </c>
    </row>
    <row r="2805" spans="1:7">
      <c r="A2805" t="s">
        <v>9022</v>
      </c>
      <c r="B2805" t="s">
        <v>9023</v>
      </c>
      <c r="C2805">
        <v>4310667</v>
      </c>
      <c r="D2805" t="s">
        <v>9025</v>
      </c>
      <c r="F2805" t="s">
        <v>5</v>
      </c>
      <c r="G2805" t="s">
        <v>2647</v>
      </c>
    </row>
    <row r="2806" spans="1:7">
      <c r="A2806" t="s">
        <v>9022</v>
      </c>
      <c r="B2806" t="s">
        <v>9023</v>
      </c>
      <c r="C2806">
        <v>4310667</v>
      </c>
      <c r="D2806" t="s">
        <v>9026</v>
      </c>
      <c r="F2806" t="s">
        <v>5</v>
      </c>
      <c r="G2806" t="s">
        <v>2648</v>
      </c>
    </row>
    <row r="2807" spans="1:7">
      <c r="A2807" t="s">
        <v>9022</v>
      </c>
      <c r="B2807" t="s">
        <v>9023</v>
      </c>
      <c r="C2807">
        <v>4310667</v>
      </c>
      <c r="D2807" t="s">
        <v>9027</v>
      </c>
      <c r="F2807" t="s">
        <v>5</v>
      </c>
      <c r="G2807" t="s">
        <v>5141</v>
      </c>
    </row>
    <row r="2808" spans="1:7">
      <c r="A2808" t="s">
        <v>9022</v>
      </c>
      <c r="B2808" t="s">
        <v>9023</v>
      </c>
      <c r="C2808">
        <v>4310668</v>
      </c>
      <c r="D2808" t="s">
        <v>9024</v>
      </c>
      <c r="F2808" t="s">
        <v>5</v>
      </c>
      <c r="G2808" t="s">
        <v>2649</v>
      </c>
    </row>
    <row r="2809" spans="1:7">
      <c r="A2809" t="s">
        <v>9022</v>
      </c>
      <c r="B2809" t="s">
        <v>9023</v>
      </c>
      <c r="C2809">
        <v>4310668</v>
      </c>
      <c r="D2809" t="s">
        <v>9025</v>
      </c>
      <c r="F2809" t="s">
        <v>5</v>
      </c>
      <c r="G2809" t="s">
        <v>2650</v>
      </c>
    </row>
    <row r="2810" spans="1:7">
      <c r="A2810" t="s">
        <v>9022</v>
      </c>
      <c r="B2810" t="s">
        <v>9023</v>
      </c>
      <c r="C2810">
        <v>4310668</v>
      </c>
      <c r="D2810" t="s">
        <v>9026</v>
      </c>
      <c r="F2810" t="s">
        <v>5</v>
      </c>
      <c r="G2810" t="s">
        <v>2651</v>
      </c>
    </row>
    <row r="2811" spans="1:7">
      <c r="A2811" t="s">
        <v>9022</v>
      </c>
      <c r="B2811" t="s">
        <v>9023</v>
      </c>
      <c r="C2811">
        <v>4310668</v>
      </c>
      <c r="D2811" t="s">
        <v>9027</v>
      </c>
      <c r="F2811" t="s">
        <v>5</v>
      </c>
      <c r="G2811" t="s">
        <v>5142</v>
      </c>
    </row>
    <row r="2812" spans="1:7">
      <c r="A2812" t="s">
        <v>9022</v>
      </c>
      <c r="B2812" t="s">
        <v>9023</v>
      </c>
      <c r="C2812">
        <v>4310670</v>
      </c>
      <c r="D2812" t="s">
        <v>9024</v>
      </c>
      <c r="F2812" t="s">
        <v>5</v>
      </c>
      <c r="G2812" t="s">
        <v>2652</v>
      </c>
    </row>
    <row r="2813" spans="1:7">
      <c r="A2813" t="s">
        <v>9022</v>
      </c>
      <c r="B2813" t="s">
        <v>9023</v>
      </c>
      <c r="C2813">
        <v>4310670</v>
      </c>
      <c r="D2813" t="s">
        <v>9025</v>
      </c>
      <c r="F2813" t="s">
        <v>5</v>
      </c>
      <c r="G2813" t="s">
        <v>5143</v>
      </c>
    </row>
    <row r="2814" spans="1:7">
      <c r="A2814" t="s">
        <v>9022</v>
      </c>
      <c r="B2814" t="s">
        <v>9023</v>
      </c>
      <c r="C2814">
        <v>4310670</v>
      </c>
      <c r="D2814" t="s">
        <v>9026</v>
      </c>
      <c r="F2814" t="s">
        <v>5</v>
      </c>
      <c r="G2814" t="s">
        <v>5144</v>
      </c>
    </row>
    <row r="2815" spans="1:7">
      <c r="A2815" t="s">
        <v>9022</v>
      </c>
      <c r="B2815" t="s">
        <v>9023</v>
      </c>
      <c r="C2815">
        <v>4310670</v>
      </c>
      <c r="D2815" t="s">
        <v>9027</v>
      </c>
      <c r="F2815" t="s">
        <v>5</v>
      </c>
      <c r="G2815" t="s">
        <v>5145</v>
      </c>
    </row>
    <row r="2816" spans="1:7">
      <c r="A2816" t="s">
        <v>9022</v>
      </c>
      <c r="B2816" t="s">
        <v>9023</v>
      </c>
      <c r="C2816">
        <v>4310672</v>
      </c>
      <c r="D2816" t="s">
        <v>9024</v>
      </c>
      <c r="F2816" t="s">
        <v>5</v>
      </c>
      <c r="G2816" t="s">
        <v>5146</v>
      </c>
    </row>
    <row r="2817" spans="1:7">
      <c r="A2817" t="s">
        <v>9022</v>
      </c>
      <c r="B2817" t="s">
        <v>9023</v>
      </c>
      <c r="C2817">
        <v>4310672</v>
      </c>
      <c r="D2817" t="s">
        <v>9025</v>
      </c>
      <c r="F2817" t="s">
        <v>5</v>
      </c>
      <c r="G2817" t="s">
        <v>5147</v>
      </c>
    </row>
    <row r="2818" spans="1:7">
      <c r="A2818" t="s">
        <v>9022</v>
      </c>
      <c r="B2818" t="s">
        <v>9023</v>
      </c>
      <c r="C2818">
        <v>4310672</v>
      </c>
      <c r="D2818" t="s">
        <v>9026</v>
      </c>
      <c r="F2818" t="s">
        <v>5</v>
      </c>
      <c r="G2818" t="s">
        <v>2653</v>
      </c>
    </row>
    <row r="2819" spans="1:7">
      <c r="A2819" t="s">
        <v>9022</v>
      </c>
      <c r="B2819" t="s">
        <v>9023</v>
      </c>
      <c r="C2819">
        <v>4310672</v>
      </c>
      <c r="D2819" t="s">
        <v>9027</v>
      </c>
      <c r="F2819" t="s">
        <v>5</v>
      </c>
      <c r="G2819" t="s">
        <v>5148</v>
      </c>
    </row>
    <row r="2820" spans="1:7">
      <c r="A2820" t="s">
        <v>9022</v>
      </c>
      <c r="B2820" t="s">
        <v>9023</v>
      </c>
      <c r="C2820">
        <v>4310673</v>
      </c>
      <c r="D2820" t="s">
        <v>9024</v>
      </c>
      <c r="F2820" t="s">
        <v>5</v>
      </c>
      <c r="G2820" t="s">
        <v>5149</v>
      </c>
    </row>
    <row r="2821" spans="1:7">
      <c r="A2821" t="s">
        <v>9022</v>
      </c>
      <c r="B2821" t="s">
        <v>9023</v>
      </c>
      <c r="C2821">
        <v>4310673</v>
      </c>
      <c r="D2821" t="s">
        <v>9025</v>
      </c>
      <c r="F2821" t="s">
        <v>5</v>
      </c>
      <c r="G2821" t="s">
        <v>5150</v>
      </c>
    </row>
    <row r="2822" spans="1:7">
      <c r="A2822" t="s">
        <v>9022</v>
      </c>
      <c r="B2822" t="s">
        <v>9023</v>
      </c>
      <c r="C2822">
        <v>4310673</v>
      </c>
      <c r="D2822" t="s">
        <v>9026</v>
      </c>
      <c r="F2822" t="s">
        <v>5</v>
      </c>
      <c r="G2822" t="s">
        <v>5151</v>
      </c>
    </row>
    <row r="2823" spans="1:7">
      <c r="A2823" t="s">
        <v>9022</v>
      </c>
      <c r="B2823" t="s">
        <v>9023</v>
      </c>
      <c r="C2823">
        <v>4310673</v>
      </c>
      <c r="D2823" t="s">
        <v>9027</v>
      </c>
      <c r="F2823" t="s">
        <v>5</v>
      </c>
      <c r="G2823" t="s">
        <v>5152</v>
      </c>
    </row>
    <row r="2824" spans="1:7">
      <c r="A2824" t="s">
        <v>9022</v>
      </c>
      <c r="B2824" t="s">
        <v>9023</v>
      </c>
      <c r="C2824">
        <v>4310868</v>
      </c>
      <c r="D2824" t="s">
        <v>9024</v>
      </c>
      <c r="F2824" t="s">
        <v>5</v>
      </c>
      <c r="G2824" t="s">
        <v>2654</v>
      </c>
    </row>
    <row r="2825" spans="1:7">
      <c r="A2825" t="s">
        <v>9022</v>
      </c>
      <c r="B2825" t="s">
        <v>9023</v>
      </c>
      <c r="C2825">
        <v>4310868</v>
      </c>
      <c r="D2825" t="s">
        <v>9025</v>
      </c>
      <c r="F2825" t="s">
        <v>5</v>
      </c>
      <c r="G2825" t="s">
        <v>5153</v>
      </c>
    </row>
    <row r="2826" spans="1:7">
      <c r="A2826" t="s">
        <v>9022</v>
      </c>
      <c r="B2826" t="s">
        <v>9023</v>
      </c>
      <c r="C2826">
        <v>4310868</v>
      </c>
      <c r="D2826" t="s">
        <v>9026</v>
      </c>
      <c r="F2826" t="s">
        <v>5</v>
      </c>
      <c r="G2826" t="s">
        <v>2655</v>
      </c>
    </row>
    <row r="2827" spans="1:7">
      <c r="A2827" t="s">
        <v>9022</v>
      </c>
      <c r="B2827" t="s">
        <v>9023</v>
      </c>
      <c r="C2827">
        <v>4310868</v>
      </c>
      <c r="D2827" t="s">
        <v>9027</v>
      </c>
      <c r="F2827" t="s">
        <v>5</v>
      </c>
      <c r="G2827" t="s">
        <v>2656</v>
      </c>
    </row>
    <row r="2828" spans="1:7">
      <c r="A2828" t="s">
        <v>9022</v>
      </c>
      <c r="B2828" t="s">
        <v>9023</v>
      </c>
      <c r="C2828">
        <v>4310870</v>
      </c>
      <c r="D2828" t="s">
        <v>9024</v>
      </c>
      <c r="F2828" t="s">
        <v>5</v>
      </c>
      <c r="G2828" t="s">
        <v>5154</v>
      </c>
    </row>
    <row r="2829" spans="1:7">
      <c r="A2829" t="s">
        <v>9022</v>
      </c>
      <c r="B2829" t="s">
        <v>9023</v>
      </c>
      <c r="C2829">
        <v>4310870</v>
      </c>
      <c r="D2829" t="s">
        <v>9025</v>
      </c>
      <c r="F2829" t="s">
        <v>5</v>
      </c>
      <c r="G2829" t="s">
        <v>5155</v>
      </c>
    </row>
    <row r="2830" spans="1:7">
      <c r="A2830" t="s">
        <v>9022</v>
      </c>
      <c r="B2830" t="s">
        <v>9023</v>
      </c>
      <c r="C2830">
        <v>4310870</v>
      </c>
      <c r="D2830" t="s">
        <v>9026</v>
      </c>
      <c r="F2830" t="s">
        <v>5</v>
      </c>
      <c r="G2830" t="s">
        <v>5156</v>
      </c>
    </row>
    <row r="2831" spans="1:7">
      <c r="A2831" t="s">
        <v>9022</v>
      </c>
      <c r="B2831" t="s">
        <v>9023</v>
      </c>
      <c r="C2831">
        <v>4310870</v>
      </c>
      <c r="D2831" t="s">
        <v>9027</v>
      </c>
      <c r="F2831" t="s">
        <v>5</v>
      </c>
      <c r="G2831" t="s">
        <v>5157</v>
      </c>
    </row>
    <row r="2832" spans="1:7">
      <c r="A2832" t="s">
        <v>9022</v>
      </c>
      <c r="B2832" t="s">
        <v>9023</v>
      </c>
      <c r="C2832">
        <v>4310875</v>
      </c>
      <c r="D2832" t="s">
        <v>9024</v>
      </c>
      <c r="F2832" t="s">
        <v>5</v>
      </c>
      <c r="G2832" t="s">
        <v>2657</v>
      </c>
    </row>
    <row r="2833" spans="1:7">
      <c r="A2833" t="s">
        <v>9022</v>
      </c>
      <c r="B2833" t="s">
        <v>9023</v>
      </c>
      <c r="C2833">
        <v>4310875</v>
      </c>
      <c r="D2833" t="s">
        <v>9025</v>
      </c>
      <c r="F2833" t="s">
        <v>5</v>
      </c>
      <c r="G2833" t="s">
        <v>2658</v>
      </c>
    </row>
    <row r="2834" spans="1:7">
      <c r="A2834" t="s">
        <v>9022</v>
      </c>
      <c r="B2834" t="s">
        <v>9023</v>
      </c>
      <c r="C2834">
        <v>4310875</v>
      </c>
      <c r="D2834" t="s">
        <v>9026</v>
      </c>
      <c r="F2834" t="s">
        <v>5</v>
      </c>
      <c r="G2834" t="s">
        <v>2659</v>
      </c>
    </row>
    <row r="2835" spans="1:7">
      <c r="A2835" t="s">
        <v>9022</v>
      </c>
      <c r="B2835" t="s">
        <v>9023</v>
      </c>
      <c r="C2835">
        <v>4310875</v>
      </c>
      <c r="D2835" t="s">
        <v>9027</v>
      </c>
      <c r="F2835" t="s">
        <v>5</v>
      </c>
      <c r="G2835" t="s">
        <v>5158</v>
      </c>
    </row>
    <row r="2836" spans="1:7">
      <c r="A2836" t="s">
        <v>9022</v>
      </c>
      <c r="B2836" t="s">
        <v>9023</v>
      </c>
      <c r="C2836">
        <v>4310871</v>
      </c>
      <c r="D2836" t="s">
        <v>9024</v>
      </c>
      <c r="F2836" t="s">
        <v>5</v>
      </c>
      <c r="G2836" t="s">
        <v>5159</v>
      </c>
    </row>
    <row r="2837" spans="1:7">
      <c r="A2837" t="s">
        <v>9022</v>
      </c>
      <c r="B2837" t="s">
        <v>9023</v>
      </c>
      <c r="C2837">
        <v>4310871</v>
      </c>
      <c r="D2837" t="s">
        <v>9025</v>
      </c>
      <c r="F2837" t="s">
        <v>5</v>
      </c>
      <c r="G2837" t="s">
        <v>2660</v>
      </c>
    </row>
    <row r="2838" spans="1:7">
      <c r="A2838" t="s">
        <v>9022</v>
      </c>
      <c r="B2838" t="s">
        <v>9023</v>
      </c>
      <c r="C2838">
        <v>4310871</v>
      </c>
      <c r="D2838" t="s">
        <v>9026</v>
      </c>
      <c r="F2838" t="s">
        <v>5</v>
      </c>
      <c r="G2838" t="s">
        <v>2661</v>
      </c>
    </row>
    <row r="2839" spans="1:7">
      <c r="A2839" t="s">
        <v>9022</v>
      </c>
      <c r="B2839" t="s">
        <v>9023</v>
      </c>
      <c r="C2839">
        <v>4310871</v>
      </c>
      <c r="D2839" t="s">
        <v>9027</v>
      </c>
      <c r="F2839" t="s">
        <v>5</v>
      </c>
      <c r="G2839" t="s">
        <v>2662</v>
      </c>
    </row>
    <row r="2840" spans="1:7">
      <c r="A2840" t="s">
        <v>9022</v>
      </c>
      <c r="B2840" t="s">
        <v>9023</v>
      </c>
      <c r="C2840">
        <v>4310872</v>
      </c>
      <c r="D2840" t="s">
        <v>9024</v>
      </c>
      <c r="F2840" t="s">
        <v>5</v>
      </c>
      <c r="G2840" t="s">
        <v>5160</v>
      </c>
    </row>
    <row r="2841" spans="1:7">
      <c r="A2841" t="s">
        <v>9022</v>
      </c>
      <c r="B2841" t="s">
        <v>9023</v>
      </c>
      <c r="C2841">
        <v>4310872</v>
      </c>
      <c r="D2841" t="s">
        <v>9025</v>
      </c>
      <c r="F2841" t="s">
        <v>5</v>
      </c>
      <c r="G2841" t="s">
        <v>5161</v>
      </c>
    </row>
    <row r="2842" spans="1:7">
      <c r="A2842" t="s">
        <v>9022</v>
      </c>
      <c r="B2842" t="s">
        <v>9023</v>
      </c>
      <c r="C2842">
        <v>4310872</v>
      </c>
      <c r="D2842" t="s">
        <v>9026</v>
      </c>
      <c r="F2842" t="s">
        <v>5</v>
      </c>
      <c r="G2842" t="s">
        <v>5162</v>
      </c>
    </row>
    <row r="2843" spans="1:7">
      <c r="A2843" t="s">
        <v>9022</v>
      </c>
      <c r="B2843" t="s">
        <v>9023</v>
      </c>
      <c r="C2843">
        <v>4310872</v>
      </c>
      <c r="D2843" t="s">
        <v>9027</v>
      </c>
      <c r="F2843" t="s">
        <v>5</v>
      </c>
      <c r="G2843" t="s">
        <v>2663</v>
      </c>
    </row>
    <row r="2844" spans="1:7">
      <c r="A2844" t="s">
        <v>9022</v>
      </c>
      <c r="B2844" t="s">
        <v>9023</v>
      </c>
      <c r="C2844">
        <v>4310874</v>
      </c>
      <c r="D2844" t="s">
        <v>9024</v>
      </c>
      <c r="F2844" t="s">
        <v>5</v>
      </c>
      <c r="G2844" t="s">
        <v>5163</v>
      </c>
    </row>
    <row r="2845" spans="1:7">
      <c r="A2845" t="s">
        <v>9022</v>
      </c>
      <c r="B2845" t="s">
        <v>9023</v>
      </c>
      <c r="C2845">
        <v>4310874</v>
      </c>
      <c r="D2845" t="s">
        <v>9025</v>
      </c>
      <c r="F2845" t="s">
        <v>5</v>
      </c>
      <c r="G2845" t="s">
        <v>2664</v>
      </c>
    </row>
    <row r="2846" spans="1:7">
      <c r="A2846" t="s">
        <v>9022</v>
      </c>
      <c r="B2846" t="s">
        <v>9023</v>
      </c>
      <c r="C2846">
        <v>4310874</v>
      </c>
      <c r="D2846" t="s">
        <v>9026</v>
      </c>
      <c r="F2846" t="s">
        <v>5</v>
      </c>
      <c r="G2846" t="s">
        <v>5164</v>
      </c>
    </row>
    <row r="2847" spans="1:7">
      <c r="A2847" t="s">
        <v>9022</v>
      </c>
      <c r="B2847" t="s">
        <v>9023</v>
      </c>
      <c r="C2847">
        <v>4310874</v>
      </c>
      <c r="D2847" t="s">
        <v>9027</v>
      </c>
      <c r="F2847" t="s">
        <v>5</v>
      </c>
      <c r="G2847" t="s">
        <v>2665</v>
      </c>
    </row>
    <row r="2848" spans="1:7">
      <c r="A2848" t="s">
        <v>9022</v>
      </c>
      <c r="B2848" t="s">
        <v>9023</v>
      </c>
      <c r="C2848">
        <v>4310873</v>
      </c>
      <c r="D2848" t="s">
        <v>9024</v>
      </c>
      <c r="F2848" t="s">
        <v>5</v>
      </c>
      <c r="G2848" t="s">
        <v>2666</v>
      </c>
    </row>
    <row r="2849" spans="1:7">
      <c r="A2849" t="s">
        <v>9022</v>
      </c>
      <c r="B2849" t="s">
        <v>9023</v>
      </c>
      <c r="C2849">
        <v>4310873</v>
      </c>
      <c r="D2849" t="s">
        <v>9025</v>
      </c>
      <c r="F2849" t="s">
        <v>5</v>
      </c>
      <c r="G2849" t="s">
        <v>5165</v>
      </c>
    </row>
    <row r="2850" spans="1:7">
      <c r="A2850" t="s">
        <v>9022</v>
      </c>
      <c r="B2850" t="s">
        <v>9023</v>
      </c>
      <c r="C2850">
        <v>4310873</v>
      </c>
      <c r="D2850" t="s">
        <v>9026</v>
      </c>
      <c r="F2850" t="s">
        <v>5</v>
      </c>
      <c r="G2850" t="s">
        <v>5166</v>
      </c>
    </row>
    <row r="2851" spans="1:7">
      <c r="A2851" t="s">
        <v>9022</v>
      </c>
      <c r="B2851" t="s">
        <v>9023</v>
      </c>
      <c r="C2851">
        <v>4310873</v>
      </c>
      <c r="D2851" t="s">
        <v>9027</v>
      </c>
      <c r="F2851" t="s">
        <v>5</v>
      </c>
      <c r="G2851" t="s">
        <v>2667</v>
      </c>
    </row>
    <row r="2852" spans="1:7">
      <c r="A2852" t="s">
        <v>9022</v>
      </c>
      <c r="B2852" t="s">
        <v>9023</v>
      </c>
      <c r="C2852">
        <v>4310888</v>
      </c>
      <c r="D2852" t="s">
        <v>9024</v>
      </c>
      <c r="F2852" t="s">
        <v>5</v>
      </c>
      <c r="G2852" t="s">
        <v>5167</v>
      </c>
    </row>
    <row r="2853" spans="1:7">
      <c r="A2853" t="s">
        <v>9022</v>
      </c>
      <c r="B2853" t="s">
        <v>9023</v>
      </c>
      <c r="C2853">
        <v>4310888</v>
      </c>
      <c r="D2853" t="s">
        <v>9025</v>
      </c>
      <c r="F2853" t="s">
        <v>5</v>
      </c>
      <c r="G2853" t="s">
        <v>5168</v>
      </c>
    </row>
    <row r="2854" spans="1:7">
      <c r="A2854" t="s">
        <v>9022</v>
      </c>
      <c r="B2854" t="s">
        <v>9023</v>
      </c>
      <c r="C2854">
        <v>4310888</v>
      </c>
      <c r="D2854" t="s">
        <v>9026</v>
      </c>
      <c r="F2854" t="s">
        <v>5</v>
      </c>
      <c r="G2854" t="s">
        <v>2669</v>
      </c>
    </row>
    <row r="2855" spans="1:7">
      <c r="A2855" t="s">
        <v>9022</v>
      </c>
      <c r="B2855" t="s">
        <v>9023</v>
      </c>
      <c r="C2855">
        <v>4310888</v>
      </c>
      <c r="D2855" t="s">
        <v>9027</v>
      </c>
      <c r="F2855" t="s">
        <v>5</v>
      </c>
      <c r="G2855" t="s">
        <v>2670</v>
      </c>
    </row>
    <row r="2856" spans="1:7">
      <c r="A2856" t="s">
        <v>9022</v>
      </c>
      <c r="B2856" t="s">
        <v>9023</v>
      </c>
      <c r="C2856">
        <v>4310877</v>
      </c>
      <c r="D2856" t="s">
        <v>9024</v>
      </c>
      <c r="F2856" t="s">
        <v>5</v>
      </c>
      <c r="G2856" t="s">
        <v>2671</v>
      </c>
    </row>
    <row r="2857" spans="1:7">
      <c r="A2857" t="s">
        <v>9022</v>
      </c>
      <c r="B2857" t="s">
        <v>9023</v>
      </c>
      <c r="C2857">
        <v>4310877</v>
      </c>
      <c r="D2857" t="s">
        <v>9025</v>
      </c>
      <c r="F2857" t="s">
        <v>5</v>
      </c>
      <c r="G2857" t="s">
        <v>5169</v>
      </c>
    </row>
    <row r="2858" spans="1:7">
      <c r="A2858" t="s">
        <v>9022</v>
      </c>
      <c r="B2858" t="s">
        <v>9023</v>
      </c>
      <c r="C2858">
        <v>4310877</v>
      </c>
      <c r="D2858" t="s">
        <v>9026</v>
      </c>
      <c r="F2858" t="s">
        <v>5</v>
      </c>
      <c r="G2858" t="s">
        <v>2672</v>
      </c>
    </row>
    <row r="2859" spans="1:7">
      <c r="A2859" t="s">
        <v>9022</v>
      </c>
      <c r="B2859" t="s">
        <v>9023</v>
      </c>
      <c r="C2859">
        <v>4310877</v>
      </c>
      <c r="D2859" t="s">
        <v>9027</v>
      </c>
      <c r="F2859" t="s">
        <v>5</v>
      </c>
      <c r="G2859" t="s">
        <v>2673</v>
      </c>
    </row>
    <row r="2860" spans="1:7">
      <c r="A2860" t="s">
        <v>9022</v>
      </c>
      <c r="B2860" t="s">
        <v>9023</v>
      </c>
      <c r="C2860">
        <v>4310878</v>
      </c>
      <c r="D2860" t="s">
        <v>9024</v>
      </c>
      <c r="F2860" t="s">
        <v>5</v>
      </c>
      <c r="G2860" t="s">
        <v>2674</v>
      </c>
    </row>
    <row r="2861" spans="1:7">
      <c r="A2861" t="s">
        <v>9022</v>
      </c>
      <c r="B2861" t="s">
        <v>9023</v>
      </c>
      <c r="C2861">
        <v>4310878</v>
      </c>
      <c r="D2861" t="s">
        <v>9025</v>
      </c>
      <c r="F2861" t="s">
        <v>5</v>
      </c>
      <c r="G2861" t="s">
        <v>2675</v>
      </c>
    </row>
    <row r="2862" spans="1:7">
      <c r="A2862" t="s">
        <v>9022</v>
      </c>
      <c r="B2862" t="s">
        <v>9023</v>
      </c>
      <c r="C2862">
        <v>4310878</v>
      </c>
      <c r="D2862" t="s">
        <v>9026</v>
      </c>
      <c r="F2862" t="s">
        <v>5</v>
      </c>
      <c r="G2862" t="s">
        <v>2676</v>
      </c>
    </row>
    <row r="2863" spans="1:7">
      <c r="A2863" t="s">
        <v>9022</v>
      </c>
      <c r="B2863" t="s">
        <v>9023</v>
      </c>
      <c r="C2863">
        <v>4310878</v>
      </c>
      <c r="D2863" t="s">
        <v>9027</v>
      </c>
      <c r="F2863" t="s">
        <v>5</v>
      </c>
      <c r="G2863" t="s">
        <v>2677</v>
      </c>
    </row>
    <row r="2864" spans="1:7">
      <c r="A2864" t="s">
        <v>9022</v>
      </c>
      <c r="B2864" t="s">
        <v>9023</v>
      </c>
      <c r="C2864">
        <v>4310879</v>
      </c>
      <c r="D2864" t="s">
        <v>9024</v>
      </c>
      <c r="F2864" t="s">
        <v>5</v>
      </c>
      <c r="G2864" t="s">
        <v>5170</v>
      </c>
    </row>
    <row r="2865" spans="1:7">
      <c r="A2865" t="s">
        <v>9022</v>
      </c>
      <c r="B2865" t="s">
        <v>9023</v>
      </c>
      <c r="C2865">
        <v>4310879</v>
      </c>
      <c r="D2865" t="s">
        <v>9025</v>
      </c>
      <c r="F2865" t="s">
        <v>5</v>
      </c>
      <c r="G2865" t="s">
        <v>5171</v>
      </c>
    </row>
    <row r="2866" spans="1:7">
      <c r="A2866" t="s">
        <v>9022</v>
      </c>
      <c r="B2866" t="s">
        <v>9023</v>
      </c>
      <c r="C2866">
        <v>4310879</v>
      </c>
      <c r="D2866" t="s">
        <v>9026</v>
      </c>
      <c r="F2866" t="s">
        <v>5</v>
      </c>
      <c r="G2866" t="s">
        <v>2678</v>
      </c>
    </row>
    <row r="2867" spans="1:7">
      <c r="A2867" t="s">
        <v>9022</v>
      </c>
      <c r="B2867" t="s">
        <v>9023</v>
      </c>
      <c r="C2867">
        <v>4310879</v>
      </c>
      <c r="D2867" t="s">
        <v>9027</v>
      </c>
      <c r="F2867" t="s">
        <v>5</v>
      </c>
      <c r="G2867" t="s">
        <v>2679</v>
      </c>
    </row>
    <row r="2868" spans="1:7">
      <c r="A2868" t="s">
        <v>9022</v>
      </c>
      <c r="B2868" t="s">
        <v>9023</v>
      </c>
      <c r="C2868">
        <v>201383635</v>
      </c>
      <c r="D2868" t="s">
        <v>9024</v>
      </c>
      <c r="F2868" t="s">
        <v>5</v>
      </c>
      <c r="G2868" t="s">
        <v>8169</v>
      </c>
    </row>
    <row r="2869" spans="1:7">
      <c r="A2869" t="s">
        <v>9022</v>
      </c>
      <c r="B2869" t="s">
        <v>9023</v>
      </c>
      <c r="C2869">
        <v>201383635</v>
      </c>
      <c r="D2869" t="s">
        <v>9025</v>
      </c>
      <c r="F2869" t="s">
        <v>5</v>
      </c>
      <c r="G2869" t="s">
        <v>8171</v>
      </c>
    </row>
    <row r="2870" spans="1:7">
      <c r="A2870" t="s">
        <v>9022</v>
      </c>
      <c r="B2870" t="s">
        <v>9023</v>
      </c>
      <c r="C2870">
        <v>201383635</v>
      </c>
      <c r="D2870" t="s">
        <v>9026</v>
      </c>
      <c r="F2870" t="s">
        <v>5</v>
      </c>
      <c r="G2870" t="s">
        <v>8173</v>
      </c>
    </row>
    <row r="2871" spans="1:7">
      <c r="A2871" t="s">
        <v>9022</v>
      </c>
      <c r="B2871" t="s">
        <v>9023</v>
      </c>
      <c r="C2871">
        <v>201383635</v>
      </c>
      <c r="D2871" t="s">
        <v>9027</v>
      </c>
      <c r="F2871" t="s">
        <v>5</v>
      </c>
      <c r="G2871" t="s">
        <v>8175</v>
      </c>
    </row>
    <row r="2872" spans="1:7">
      <c r="A2872" t="s">
        <v>9022</v>
      </c>
      <c r="B2872" t="s">
        <v>9023</v>
      </c>
      <c r="C2872">
        <v>4310881</v>
      </c>
      <c r="D2872" t="s">
        <v>9024</v>
      </c>
      <c r="F2872" t="s">
        <v>5</v>
      </c>
      <c r="G2872" t="s">
        <v>2680</v>
      </c>
    </row>
    <row r="2873" spans="1:7">
      <c r="A2873" t="s">
        <v>9022</v>
      </c>
      <c r="B2873" t="s">
        <v>9023</v>
      </c>
      <c r="C2873">
        <v>4310881</v>
      </c>
      <c r="D2873" t="s">
        <v>9025</v>
      </c>
      <c r="F2873" t="s">
        <v>5</v>
      </c>
      <c r="G2873" t="s">
        <v>2681</v>
      </c>
    </row>
    <row r="2874" spans="1:7">
      <c r="A2874" t="s">
        <v>9022</v>
      </c>
      <c r="B2874" t="s">
        <v>9023</v>
      </c>
      <c r="C2874">
        <v>4310881</v>
      </c>
      <c r="D2874" t="s">
        <v>9026</v>
      </c>
      <c r="F2874" t="s">
        <v>5</v>
      </c>
      <c r="G2874" t="s">
        <v>2682</v>
      </c>
    </row>
    <row r="2875" spans="1:7">
      <c r="A2875" t="s">
        <v>9022</v>
      </c>
      <c r="B2875" t="s">
        <v>9023</v>
      </c>
      <c r="C2875">
        <v>4310881</v>
      </c>
      <c r="D2875" t="s">
        <v>9027</v>
      </c>
      <c r="F2875" t="s">
        <v>5</v>
      </c>
      <c r="G2875" t="s">
        <v>2683</v>
      </c>
    </row>
    <row r="2876" spans="1:7">
      <c r="A2876" t="s">
        <v>9022</v>
      </c>
      <c r="B2876" t="s">
        <v>9023</v>
      </c>
      <c r="C2876">
        <v>4310882</v>
      </c>
      <c r="D2876" t="s">
        <v>9024</v>
      </c>
      <c r="F2876" t="s">
        <v>5</v>
      </c>
      <c r="G2876" t="s">
        <v>2684</v>
      </c>
    </row>
    <row r="2877" spans="1:7">
      <c r="A2877" t="s">
        <v>9022</v>
      </c>
      <c r="B2877" t="s">
        <v>9023</v>
      </c>
      <c r="C2877">
        <v>4310882</v>
      </c>
      <c r="D2877" t="s">
        <v>9025</v>
      </c>
      <c r="F2877" t="s">
        <v>5</v>
      </c>
      <c r="G2877" t="s">
        <v>5172</v>
      </c>
    </row>
    <row r="2878" spans="1:7">
      <c r="A2878" t="s">
        <v>9022</v>
      </c>
      <c r="B2878" t="s">
        <v>9023</v>
      </c>
      <c r="C2878">
        <v>4310882</v>
      </c>
      <c r="D2878" t="s">
        <v>9026</v>
      </c>
      <c r="F2878" t="s">
        <v>5</v>
      </c>
      <c r="G2878" t="s">
        <v>2685</v>
      </c>
    </row>
    <row r="2879" spans="1:7">
      <c r="A2879" t="s">
        <v>9022</v>
      </c>
      <c r="B2879" t="s">
        <v>9023</v>
      </c>
      <c r="C2879">
        <v>4310882</v>
      </c>
      <c r="D2879" t="s">
        <v>9027</v>
      </c>
      <c r="F2879" t="s">
        <v>5</v>
      </c>
      <c r="G2879" t="s">
        <v>2686</v>
      </c>
    </row>
    <row r="2880" spans="1:7">
      <c r="A2880" t="s">
        <v>9022</v>
      </c>
      <c r="B2880" t="s">
        <v>9023</v>
      </c>
      <c r="C2880">
        <v>4310883</v>
      </c>
      <c r="D2880" t="s">
        <v>9024</v>
      </c>
      <c r="F2880" t="s">
        <v>5</v>
      </c>
      <c r="G2880" t="s">
        <v>2687</v>
      </c>
    </row>
    <row r="2881" spans="1:7">
      <c r="A2881" t="s">
        <v>9022</v>
      </c>
      <c r="B2881" t="s">
        <v>9023</v>
      </c>
      <c r="C2881">
        <v>4310883</v>
      </c>
      <c r="D2881" t="s">
        <v>9025</v>
      </c>
      <c r="F2881" t="s">
        <v>5</v>
      </c>
      <c r="G2881" t="s">
        <v>5173</v>
      </c>
    </row>
    <row r="2882" spans="1:7">
      <c r="A2882" t="s">
        <v>9022</v>
      </c>
      <c r="B2882" t="s">
        <v>9023</v>
      </c>
      <c r="C2882">
        <v>4310883</v>
      </c>
      <c r="D2882" t="s">
        <v>9026</v>
      </c>
      <c r="F2882" t="s">
        <v>5</v>
      </c>
      <c r="G2882" t="s">
        <v>2688</v>
      </c>
    </row>
    <row r="2883" spans="1:7">
      <c r="A2883" t="s">
        <v>9022</v>
      </c>
      <c r="B2883" t="s">
        <v>9023</v>
      </c>
      <c r="C2883">
        <v>4310883</v>
      </c>
      <c r="D2883" t="s">
        <v>9027</v>
      </c>
      <c r="F2883" t="s">
        <v>5</v>
      </c>
      <c r="G2883" t="s">
        <v>5174</v>
      </c>
    </row>
    <row r="2884" spans="1:7">
      <c r="A2884" t="s">
        <v>9022</v>
      </c>
      <c r="B2884" t="s">
        <v>9023</v>
      </c>
      <c r="C2884">
        <v>4310884</v>
      </c>
      <c r="D2884" t="s">
        <v>9024</v>
      </c>
      <c r="F2884" t="s">
        <v>5</v>
      </c>
      <c r="G2884" t="s">
        <v>2689</v>
      </c>
    </row>
    <row r="2885" spans="1:7">
      <c r="A2885" t="s">
        <v>9022</v>
      </c>
      <c r="B2885" t="s">
        <v>9023</v>
      </c>
      <c r="C2885">
        <v>4310884</v>
      </c>
      <c r="D2885" t="s">
        <v>9025</v>
      </c>
      <c r="F2885" t="s">
        <v>5</v>
      </c>
      <c r="G2885" t="s">
        <v>2690</v>
      </c>
    </row>
    <row r="2886" spans="1:7">
      <c r="A2886" t="s">
        <v>9022</v>
      </c>
      <c r="B2886" t="s">
        <v>9023</v>
      </c>
      <c r="C2886">
        <v>4310884</v>
      </c>
      <c r="D2886" t="s">
        <v>9026</v>
      </c>
      <c r="F2886" t="s">
        <v>5</v>
      </c>
      <c r="G2886" t="s">
        <v>2691</v>
      </c>
    </row>
    <row r="2887" spans="1:7">
      <c r="A2887" t="s">
        <v>9022</v>
      </c>
      <c r="B2887" t="s">
        <v>9023</v>
      </c>
      <c r="C2887">
        <v>4310884</v>
      </c>
      <c r="D2887" t="s">
        <v>9027</v>
      </c>
      <c r="F2887" t="s">
        <v>5</v>
      </c>
      <c r="G2887" t="s">
        <v>2692</v>
      </c>
    </row>
    <row r="2888" spans="1:7">
      <c r="A2888" t="s">
        <v>9022</v>
      </c>
      <c r="B2888" t="s">
        <v>9023</v>
      </c>
      <c r="C2888">
        <v>4310885</v>
      </c>
      <c r="D2888" t="s">
        <v>9024</v>
      </c>
      <c r="F2888" t="s">
        <v>5</v>
      </c>
      <c r="G2888" t="s">
        <v>5175</v>
      </c>
    </row>
    <row r="2889" spans="1:7">
      <c r="A2889" t="s">
        <v>9022</v>
      </c>
      <c r="B2889" t="s">
        <v>9023</v>
      </c>
      <c r="C2889">
        <v>4310885</v>
      </c>
      <c r="D2889" t="s">
        <v>9025</v>
      </c>
      <c r="F2889" t="s">
        <v>5</v>
      </c>
      <c r="G2889" t="s">
        <v>2693</v>
      </c>
    </row>
    <row r="2890" spans="1:7">
      <c r="A2890" t="s">
        <v>9022</v>
      </c>
      <c r="B2890" t="s">
        <v>9023</v>
      </c>
      <c r="C2890">
        <v>4310885</v>
      </c>
      <c r="D2890" t="s">
        <v>9026</v>
      </c>
      <c r="F2890" t="s">
        <v>5</v>
      </c>
      <c r="G2890" t="s">
        <v>2694</v>
      </c>
    </row>
    <row r="2891" spans="1:7">
      <c r="A2891" t="s">
        <v>9022</v>
      </c>
      <c r="B2891" t="s">
        <v>9023</v>
      </c>
      <c r="C2891">
        <v>4310885</v>
      </c>
      <c r="D2891" t="s">
        <v>9027</v>
      </c>
      <c r="F2891" t="s">
        <v>5</v>
      </c>
      <c r="G2891" t="s">
        <v>5176</v>
      </c>
    </row>
    <row r="2892" spans="1:7">
      <c r="A2892" t="s">
        <v>9022</v>
      </c>
      <c r="B2892" t="s">
        <v>9023</v>
      </c>
      <c r="C2892">
        <v>4310887</v>
      </c>
      <c r="D2892" t="s">
        <v>9024</v>
      </c>
      <c r="F2892" t="s">
        <v>5</v>
      </c>
      <c r="G2892" t="s">
        <v>5177</v>
      </c>
    </row>
    <row r="2893" spans="1:7">
      <c r="A2893" t="s">
        <v>9022</v>
      </c>
      <c r="B2893" t="s">
        <v>9023</v>
      </c>
      <c r="C2893">
        <v>4310887</v>
      </c>
      <c r="D2893" t="s">
        <v>9025</v>
      </c>
      <c r="F2893" t="s">
        <v>5</v>
      </c>
      <c r="G2893" t="s">
        <v>2695</v>
      </c>
    </row>
    <row r="2894" spans="1:7">
      <c r="A2894" t="s">
        <v>9022</v>
      </c>
      <c r="B2894" t="s">
        <v>9023</v>
      </c>
      <c r="C2894">
        <v>4310887</v>
      </c>
      <c r="D2894" t="s">
        <v>9026</v>
      </c>
      <c r="F2894" t="s">
        <v>5</v>
      </c>
      <c r="G2894" t="s">
        <v>2696</v>
      </c>
    </row>
    <row r="2895" spans="1:7">
      <c r="A2895" t="s">
        <v>9022</v>
      </c>
      <c r="B2895" t="s">
        <v>9023</v>
      </c>
      <c r="C2895">
        <v>4310887</v>
      </c>
      <c r="D2895" t="s">
        <v>9027</v>
      </c>
      <c r="F2895" t="s">
        <v>5</v>
      </c>
      <c r="G2895" t="s">
        <v>5178</v>
      </c>
    </row>
    <row r="2896" spans="1:7">
      <c r="A2896" t="s">
        <v>9022</v>
      </c>
      <c r="B2896" t="s">
        <v>9023</v>
      </c>
      <c r="C2896">
        <v>4310889</v>
      </c>
      <c r="D2896" t="s">
        <v>9024</v>
      </c>
      <c r="F2896" t="s">
        <v>5</v>
      </c>
      <c r="G2896" t="s">
        <v>5179</v>
      </c>
    </row>
    <row r="2897" spans="1:7">
      <c r="A2897" t="s">
        <v>9022</v>
      </c>
      <c r="B2897" t="s">
        <v>9023</v>
      </c>
      <c r="C2897">
        <v>4310889</v>
      </c>
      <c r="D2897" t="s">
        <v>9025</v>
      </c>
      <c r="F2897" t="s">
        <v>5</v>
      </c>
      <c r="G2897" t="s">
        <v>5180</v>
      </c>
    </row>
    <row r="2898" spans="1:7">
      <c r="A2898" t="s">
        <v>9022</v>
      </c>
      <c r="B2898" t="s">
        <v>9023</v>
      </c>
      <c r="C2898">
        <v>4310889</v>
      </c>
      <c r="D2898" t="s">
        <v>9026</v>
      </c>
      <c r="F2898" t="s">
        <v>5</v>
      </c>
      <c r="G2898" t="s">
        <v>5181</v>
      </c>
    </row>
    <row r="2899" spans="1:7">
      <c r="A2899" t="s">
        <v>9022</v>
      </c>
      <c r="B2899" t="s">
        <v>9023</v>
      </c>
      <c r="C2899">
        <v>4310889</v>
      </c>
      <c r="D2899" t="s">
        <v>9027</v>
      </c>
      <c r="F2899" t="s">
        <v>5</v>
      </c>
      <c r="G2899" t="s">
        <v>5182</v>
      </c>
    </row>
    <row r="2900" spans="1:7">
      <c r="A2900" t="s">
        <v>9022</v>
      </c>
      <c r="B2900" t="s">
        <v>9023</v>
      </c>
      <c r="C2900">
        <v>4310890</v>
      </c>
      <c r="D2900" t="s">
        <v>9024</v>
      </c>
      <c r="F2900" t="s">
        <v>5</v>
      </c>
      <c r="G2900" t="s">
        <v>5183</v>
      </c>
    </row>
    <row r="2901" spans="1:7">
      <c r="A2901" t="s">
        <v>9022</v>
      </c>
      <c r="B2901" t="s">
        <v>9023</v>
      </c>
      <c r="C2901">
        <v>4310890</v>
      </c>
      <c r="D2901" t="s">
        <v>9025</v>
      </c>
      <c r="F2901" t="s">
        <v>5</v>
      </c>
      <c r="G2901" t="s">
        <v>5184</v>
      </c>
    </row>
    <row r="2902" spans="1:7">
      <c r="A2902" t="s">
        <v>9022</v>
      </c>
      <c r="B2902" t="s">
        <v>9023</v>
      </c>
      <c r="C2902">
        <v>4310890</v>
      </c>
      <c r="D2902" t="s">
        <v>9026</v>
      </c>
      <c r="F2902" t="s">
        <v>5</v>
      </c>
      <c r="G2902" t="s">
        <v>5185</v>
      </c>
    </row>
    <row r="2903" spans="1:7">
      <c r="A2903" t="s">
        <v>9022</v>
      </c>
      <c r="B2903" t="s">
        <v>9023</v>
      </c>
      <c r="C2903">
        <v>4310890</v>
      </c>
      <c r="D2903" t="s">
        <v>9027</v>
      </c>
      <c r="F2903" t="s">
        <v>5</v>
      </c>
      <c r="G2903" t="s">
        <v>5186</v>
      </c>
    </row>
    <row r="2904" spans="1:7">
      <c r="A2904" t="s">
        <v>9022</v>
      </c>
      <c r="B2904" t="s">
        <v>9023</v>
      </c>
      <c r="C2904">
        <v>201383628</v>
      </c>
      <c r="D2904" t="s">
        <v>9024</v>
      </c>
      <c r="F2904" t="s">
        <v>5</v>
      </c>
      <c r="G2904" t="s">
        <v>8177</v>
      </c>
    </row>
    <row r="2905" spans="1:7">
      <c r="A2905" t="s">
        <v>9022</v>
      </c>
      <c r="B2905" t="s">
        <v>9023</v>
      </c>
      <c r="C2905">
        <v>201383628</v>
      </c>
      <c r="D2905" t="s">
        <v>9025</v>
      </c>
      <c r="F2905" t="s">
        <v>5</v>
      </c>
      <c r="G2905" t="s">
        <v>8179</v>
      </c>
    </row>
    <row r="2906" spans="1:7">
      <c r="A2906" t="s">
        <v>9022</v>
      </c>
      <c r="B2906" t="s">
        <v>9023</v>
      </c>
      <c r="C2906">
        <v>201383628</v>
      </c>
      <c r="D2906" t="s">
        <v>9026</v>
      </c>
      <c r="F2906" t="s">
        <v>5</v>
      </c>
      <c r="G2906" t="s">
        <v>8181</v>
      </c>
    </row>
    <row r="2907" spans="1:7">
      <c r="A2907" t="s">
        <v>9022</v>
      </c>
      <c r="B2907" t="s">
        <v>9023</v>
      </c>
      <c r="C2907">
        <v>201383628</v>
      </c>
      <c r="D2907" t="s">
        <v>9027</v>
      </c>
      <c r="F2907" t="s">
        <v>5</v>
      </c>
      <c r="G2907" t="s">
        <v>8183</v>
      </c>
    </row>
    <row r="2908" spans="1:7">
      <c r="A2908" t="s">
        <v>9022</v>
      </c>
      <c r="B2908" t="s">
        <v>9023</v>
      </c>
      <c r="C2908">
        <v>201383630</v>
      </c>
      <c r="D2908" t="s">
        <v>9025</v>
      </c>
      <c r="F2908" t="s">
        <v>5</v>
      </c>
      <c r="G2908" t="s">
        <v>8187</v>
      </c>
    </row>
    <row r="2909" spans="1:7">
      <c r="A2909" t="s">
        <v>9022</v>
      </c>
      <c r="B2909" t="s">
        <v>9023</v>
      </c>
      <c r="C2909">
        <v>201383630</v>
      </c>
      <c r="D2909" t="s">
        <v>9026</v>
      </c>
      <c r="F2909" t="s">
        <v>5</v>
      </c>
      <c r="G2909" t="s">
        <v>8189</v>
      </c>
    </row>
    <row r="2910" spans="1:7">
      <c r="A2910" t="s">
        <v>9022</v>
      </c>
      <c r="B2910" t="s">
        <v>9023</v>
      </c>
      <c r="C2910">
        <v>201383630</v>
      </c>
      <c r="D2910" t="s">
        <v>9027</v>
      </c>
      <c r="F2910" t="s">
        <v>5</v>
      </c>
      <c r="G2910" t="s">
        <v>8191</v>
      </c>
    </row>
    <row r="2911" spans="1:7">
      <c r="A2911" t="s">
        <v>9022</v>
      </c>
      <c r="B2911" t="s">
        <v>9023</v>
      </c>
      <c r="C2911">
        <v>201383626</v>
      </c>
      <c r="D2911" t="s">
        <v>9026</v>
      </c>
      <c r="F2911" t="s">
        <v>5</v>
      </c>
      <c r="G2911" t="s">
        <v>8197</v>
      </c>
    </row>
    <row r="2912" spans="1:7">
      <c r="A2912" t="s">
        <v>9022</v>
      </c>
      <c r="B2912" t="s">
        <v>9023</v>
      </c>
      <c r="C2912">
        <v>201383621</v>
      </c>
      <c r="D2912" t="s">
        <v>9025</v>
      </c>
      <c r="F2912" t="s">
        <v>5</v>
      </c>
      <c r="G2912" t="s">
        <v>8203</v>
      </c>
    </row>
    <row r="2913" spans="1:7">
      <c r="A2913" t="s">
        <v>9022</v>
      </c>
      <c r="B2913" t="s">
        <v>9023</v>
      </c>
      <c r="C2913">
        <v>201383621</v>
      </c>
      <c r="D2913" t="s">
        <v>9026</v>
      </c>
      <c r="F2913" t="s">
        <v>5</v>
      </c>
      <c r="G2913" t="s">
        <v>8205</v>
      </c>
    </row>
    <row r="2914" spans="1:7">
      <c r="A2914" t="s">
        <v>9022</v>
      </c>
      <c r="B2914" t="s">
        <v>9023</v>
      </c>
      <c r="C2914">
        <v>201383621</v>
      </c>
      <c r="D2914" t="s">
        <v>9027</v>
      </c>
      <c r="F2914" t="s">
        <v>5</v>
      </c>
      <c r="G2914" t="s">
        <v>8207</v>
      </c>
    </row>
    <row r="2915" spans="1:7">
      <c r="A2915" t="s">
        <v>9022</v>
      </c>
      <c r="B2915" t="s">
        <v>9023</v>
      </c>
      <c r="C2915">
        <v>201383632</v>
      </c>
      <c r="D2915" t="s">
        <v>9025</v>
      </c>
      <c r="F2915" t="s">
        <v>5</v>
      </c>
      <c r="G2915" t="s">
        <v>8211</v>
      </c>
    </row>
    <row r="2916" spans="1:7">
      <c r="A2916" t="s">
        <v>9022</v>
      </c>
      <c r="B2916" t="s">
        <v>9023</v>
      </c>
      <c r="C2916">
        <v>201383632</v>
      </c>
      <c r="D2916" t="s">
        <v>9026</v>
      </c>
      <c r="F2916" t="s">
        <v>5</v>
      </c>
      <c r="G2916" t="s">
        <v>8213</v>
      </c>
    </row>
    <row r="2917" spans="1:7">
      <c r="A2917" t="s">
        <v>9022</v>
      </c>
      <c r="B2917" t="s">
        <v>9023</v>
      </c>
      <c r="C2917">
        <v>201383632</v>
      </c>
      <c r="D2917" t="s">
        <v>9027</v>
      </c>
      <c r="F2917" t="s">
        <v>5</v>
      </c>
      <c r="G2917" t="s">
        <v>8215</v>
      </c>
    </row>
    <row r="2918" spans="1:7">
      <c r="A2918" t="s">
        <v>9022</v>
      </c>
      <c r="B2918" t="s">
        <v>9023</v>
      </c>
      <c r="C2918">
        <v>201383622</v>
      </c>
      <c r="D2918" t="s">
        <v>9024</v>
      </c>
      <c r="F2918" t="s">
        <v>5</v>
      </c>
      <c r="G2918" t="s">
        <v>8217</v>
      </c>
    </row>
    <row r="2919" spans="1:7">
      <c r="A2919" t="s">
        <v>9022</v>
      </c>
      <c r="B2919" t="s">
        <v>9023</v>
      </c>
      <c r="C2919">
        <v>201383622</v>
      </c>
      <c r="D2919" t="s">
        <v>9025</v>
      </c>
      <c r="F2919" t="s">
        <v>5</v>
      </c>
      <c r="G2919" t="s">
        <v>8219</v>
      </c>
    </row>
    <row r="2920" spans="1:7">
      <c r="A2920" t="s">
        <v>9022</v>
      </c>
      <c r="B2920" t="s">
        <v>9023</v>
      </c>
      <c r="C2920">
        <v>201383622</v>
      </c>
      <c r="D2920" t="s">
        <v>9026</v>
      </c>
      <c r="F2920" t="s">
        <v>5</v>
      </c>
      <c r="G2920" t="s">
        <v>8221</v>
      </c>
    </row>
    <row r="2921" spans="1:7">
      <c r="A2921" t="s">
        <v>9022</v>
      </c>
      <c r="B2921" t="s">
        <v>9023</v>
      </c>
      <c r="C2921">
        <v>201383622</v>
      </c>
      <c r="D2921" t="s">
        <v>9027</v>
      </c>
      <c r="F2921" t="s">
        <v>5</v>
      </c>
      <c r="G2921" t="s">
        <v>8223</v>
      </c>
    </row>
    <row r="2922" spans="1:7">
      <c r="A2922" t="s">
        <v>9022</v>
      </c>
      <c r="B2922" t="s">
        <v>9023</v>
      </c>
      <c r="C2922">
        <v>201383627</v>
      </c>
      <c r="D2922" t="s">
        <v>9024</v>
      </c>
      <c r="F2922" t="s">
        <v>5</v>
      </c>
      <c r="G2922" t="s">
        <v>8225</v>
      </c>
    </row>
    <row r="2923" spans="1:7">
      <c r="A2923" t="s">
        <v>9022</v>
      </c>
      <c r="B2923" t="s">
        <v>9023</v>
      </c>
      <c r="C2923">
        <v>201383627</v>
      </c>
      <c r="D2923" t="s">
        <v>9025</v>
      </c>
      <c r="F2923" t="s">
        <v>5</v>
      </c>
      <c r="G2923" t="s">
        <v>8227</v>
      </c>
    </row>
    <row r="2924" spans="1:7">
      <c r="A2924" t="s">
        <v>9022</v>
      </c>
      <c r="B2924" t="s">
        <v>9023</v>
      </c>
      <c r="C2924">
        <v>201383627</v>
      </c>
      <c r="D2924" t="s">
        <v>9026</v>
      </c>
      <c r="F2924" t="s">
        <v>5</v>
      </c>
      <c r="G2924" t="s">
        <v>8229</v>
      </c>
    </row>
    <row r="2925" spans="1:7">
      <c r="A2925" t="s">
        <v>9022</v>
      </c>
      <c r="B2925" t="s">
        <v>9023</v>
      </c>
      <c r="C2925">
        <v>201383627</v>
      </c>
      <c r="D2925" t="s">
        <v>9027</v>
      </c>
      <c r="F2925" t="s">
        <v>5</v>
      </c>
      <c r="G2925" t="s">
        <v>8231</v>
      </c>
    </row>
    <row r="2926" spans="1:7">
      <c r="A2926" t="s">
        <v>9022</v>
      </c>
      <c r="B2926" t="s">
        <v>9023</v>
      </c>
      <c r="C2926">
        <v>201383623</v>
      </c>
      <c r="D2926" t="s">
        <v>9026</v>
      </c>
      <c r="F2926" t="s">
        <v>5</v>
      </c>
      <c r="G2926" t="s">
        <v>8237</v>
      </c>
    </row>
    <row r="2927" spans="1:7">
      <c r="A2927" t="s">
        <v>9022</v>
      </c>
      <c r="B2927" t="s">
        <v>9023</v>
      </c>
      <c r="C2927">
        <v>201383631</v>
      </c>
      <c r="D2927" t="s">
        <v>9024</v>
      </c>
      <c r="F2927" t="s">
        <v>5</v>
      </c>
      <c r="G2927" t="s">
        <v>8241</v>
      </c>
    </row>
    <row r="2928" spans="1:7">
      <c r="A2928" t="s">
        <v>9022</v>
      </c>
      <c r="B2928" t="s">
        <v>9023</v>
      </c>
      <c r="C2928">
        <v>201383631</v>
      </c>
      <c r="D2928" t="s">
        <v>9025</v>
      </c>
      <c r="F2928" t="s">
        <v>5</v>
      </c>
      <c r="G2928" t="s">
        <v>8243</v>
      </c>
    </row>
    <row r="2929" spans="1:7">
      <c r="A2929" t="s">
        <v>9022</v>
      </c>
      <c r="B2929" t="s">
        <v>9023</v>
      </c>
      <c r="C2929">
        <v>201383631</v>
      </c>
      <c r="D2929" t="s">
        <v>9026</v>
      </c>
      <c r="F2929" t="s">
        <v>5</v>
      </c>
      <c r="G2929" t="s">
        <v>8245</v>
      </c>
    </row>
    <row r="2930" spans="1:7">
      <c r="A2930" t="s">
        <v>9022</v>
      </c>
      <c r="B2930" t="s">
        <v>9023</v>
      </c>
      <c r="C2930">
        <v>201383631</v>
      </c>
      <c r="D2930" t="s">
        <v>9027</v>
      </c>
      <c r="F2930" t="s">
        <v>5</v>
      </c>
      <c r="G2930" t="s">
        <v>8247</v>
      </c>
    </row>
    <row r="2931" spans="1:7">
      <c r="A2931" t="s">
        <v>9022</v>
      </c>
      <c r="B2931" t="s">
        <v>9023</v>
      </c>
      <c r="C2931">
        <v>201383624</v>
      </c>
      <c r="D2931" t="s">
        <v>9024</v>
      </c>
      <c r="F2931" t="s">
        <v>5</v>
      </c>
      <c r="G2931" t="s">
        <v>8249</v>
      </c>
    </row>
    <row r="2932" spans="1:7">
      <c r="A2932" t="s">
        <v>9022</v>
      </c>
      <c r="B2932" t="s">
        <v>9023</v>
      </c>
      <c r="C2932">
        <v>201383624</v>
      </c>
      <c r="D2932" t="s">
        <v>9026</v>
      </c>
      <c r="F2932" t="s">
        <v>5</v>
      </c>
      <c r="G2932" t="s">
        <v>8253</v>
      </c>
    </row>
    <row r="2933" spans="1:7">
      <c r="A2933" t="s">
        <v>9022</v>
      </c>
      <c r="B2933" t="s">
        <v>9023</v>
      </c>
      <c r="C2933">
        <v>201383624</v>
      </c>
      <c r="D2933" t="s">
        <v>9027</v>
      </c>
      <c r="F2933" t="s">
        <v>5</v>
      </c>
      <c r="G2933" t="s">
        <v>8255</v>
      </c>
    </row>
    <row r="2934" spans="1:7">
      <c r="A2934" t="s">
        <v>9022</v>
      </c>
      <c r="B2934" t="s">
        <v>9023</v>
      </c>
      <c r="C2934">
        <v>4310927</v>
      </c>
      <c r="D2934" t="s">
        <v>9024</v>
      </c>
      <c r="F2934" t="s">
        <v>5</v>
      </c>
      <c r="G2934" t="s">
        <v>2698</v>
      </c>
    </row>
    <row r="2935" spans="1:7">
      <c r="A2935" t="s">
        <v>9022</v>
      </c>
      <c r="B2935" t="s">
        <v>9023</v>
      </c>
      <c r="C2935">
        <v>4310927</v>
      </c>
      <c r="D2935" t="s">
        <v>9025</v>
      </c>
      <c r="F2935" t="s">
        <v>5</v>
      </c>
      <c r="G2935" t="s">
        <v>2699</v>
      </c>
    </row>
    <row r="2936" spans="1:7">
      <c r="A2936" t="s">
        <v>9022</v>
      </c>
      <c r="B2936" t="s">
        <v>9023</v>
      </c>
      <c r="C2936">
        <v>4310927</v>
      </c>
      <c r="D2936" t="s">
        <v>9026</v>
      </c>
      <c r="F2936" t="s">
        <v>5</v>
      </c>
      <c r="G2936" t="s">
        <v>2700</v>
      </c>
    </row>
    <row r="2937" spans="1:7">
      <c r="A2937" t="s">
        <v>9022</v>
      </c>
      <c r="B2937" t="s">
        <v>9023</v>
      </c>
      <c r="C2937">
        <v>4310927</v>
      </c>
      <c r="D2937" t="s">
        <v>9027</v>
      </c>
      <c r="F2937" t="s">
        <v>5</v>
      </c>
      <c r="G2937" t="s">
        <v>2701</v>
      </c>
    </row>
    <row r="2938" spans="1:7">
      <c r="A2938" t="s">
        <v>9022</v>
      </c>
      <c r="B2938" t="s">
        <v>9023</v>
      </c>
      <c r="C2938">
        <v>4310929</v>
      </c>
      <c r="D2938" t="s">
        <v>9024</v>
      </c>
      <c r="F2938" t="s">
        <v>5</v>
      </c>
      <c r="G2938" t="s">
        <v>2702</v>
      </c>
    </row>
    <row r="2939" spans="1:7">
      <c r="A2939" t="s">
        <v>9022</v>
      </c>
      <c r="B2939" t="s">
        <v>9023</v>
      </c>
      <c r="C2939">
        <v>4310929</v>
      </c>
      <c r="D2939" t="s">
        <v>9025</v>
      </c>
      <c r="F2939" t="s">
        <v>5</v>
      </c>
      <c r="G2939" t="s">
        <v>2703</v>
      </c>
    </row>
    <row r="2940" spans="1:7">
      <c r="A2940" t="s">
        <v>9022</v>
      </c>
      <c r="B2940" t="s">
        <v>9023</v>
      </c>
      <c r="C2940">
        <v>4310929</v>
      </c>
      <c r="D2940" t="s">
        <v>9026</v>
      </c>
      <c r="F2940" t="s">
        <v>5</v>
      </c>
      <c r="G2940" t="s">
        <v>2704</v>
      </c>
    </row>
    <row r="2941" spans="1:7">
      <c r="A2941" t="s">
        <v>9022</v>
      </c>
      <c r="B2941" t="s">
        <v>9023</v>
      </c>
      <c r="C2941">
        <v>4310929</v>
      </c>
      <c r="D2941" t="s">
        <v>9027</v>
      </c>
      <c r="F2941" t="s">
        <v>5</v>
      </c>
      <c r="G2941" t="s">
        <v>5187</v>
      </c>
    </row>
    <row r="2942" spans="1:7">
      <c r="A2942" t="s">
        <v>9022</v>
      </c>
      <c r="B2942" t="s">
        <v>9023</v>
      </c>
      <c r="C2942">
        <v>4310934</v>
      </c>
      <c r="D2942" t="s">
        <v>9024</v>
      </c>
      <c r="F2942" t="s">
        <v>5</v>
      </c>
      <c r="G2942" t="s">
        <v>2705</v>
      </c>
    </row>
    <row r="2943" spans="1:7">
      <c r="A2943" t="s">
        <v>9022</v>
      </c>
      <c r="B2943" t="s">
        <v>9023</v>
      </c>
      <c r="C2943">
        <v>4310934</v>
      </c>
      <c r="D2943" t="s">
        <v>9025</v>
      </c>
      <c r="F2943" t="s">
        <v>5</v>
      </c>
      <c r="G2943" t="s">
        <v>2706</v>
      </c>
    </row>
    <row r="2944" spans="1:7">
      <c r="A2944" t="s">
        <v>9022</v>
      </c>
      <c r="B2944" t="s">
        <v>9023</v>
      </c>
      <c r="C2944">
        <v>4310934</v>
      </c>
      <c r="D2944" t="s">
        <v>9026</v>
      </c>
      <c r="F2944" t="s">
        <v>5</v>
      </c>
      <c r="G2944" t="s">
        <v>5188</v>
      </c>
    </row>
    <row r="2945" spans="1:7">
      <c r="A2945" t="s">
        <v>9022</v>
      </c>
      <c r="B2945" t="s">
        <v>9023</v>
      </c>
      <c r="C2945">
        <v>4310934</v>
      </c>
      <c r="D2945" t="s">
        <v>9027</v>
      </c>
      <c r="F2945" t="s">
        <v>5</v>
      </c>
      <c r="G2945" t="s">
        <v>2707</v>
      </c>
    </row>
    <row r="2946" spans="1:7">
      <c r="A2946" t="s">
        <v>9022</v>
      </c>
      <c r="B2946" t="s">
        <v>9023</v>
      </c>
      <c r="C2946">
        <v>4310930</v>
      </c>
      <c r="D2946" t="s">
        <v>9024</v>
      </c>
      <c r="F2946" t="s">
        <v>5</v>
      </c>
      <c r="G2946" t="s">
        <v>5189</v>
      </c>
    </row>
    <row r="2947" spans="1:7">
      <c r="A2947" t="s">
        <v>9022</v>
      </c>
      <c r="B2947" t="s">
        <v>9023</v>
      </c>
      <c r="C2947">
        <v>4310930</v>
      </c>
      <c r="D2947" t="s">
        <v>9025</v>
      </c>
      <c r="F2947" t="s">
        <v>5</v>
      </c>
      <c r="G2947" t="s">
        <v>5190</v>
      </c>
    </row>
    <row r="2948" spans="1:7">
      <c r="A2948" t="s">
        <v>9022</v>
      </c>
      <c r="B2948" t="s">
        <v>9023</v>
      </c>
      <c r="C2948">
        <v>4310930</v>
      </c>
      <c r="D2948" t="s">
        <v>9026</v>
      </c>
      <c r="F2948" t="s">
        <v>5</v>
      </c>
      <c r="G2948" t="s">
        <v>2708</v>
      </c>
    </row>
    <row r="2949" spans="1:7">
      <c r="A2949" t="s">
        <v>9022</v>
      </c>
      <c r="B2949" t="s">
        <v>9023</v>
      </c>
      <c r="C2949">
        <v>4310930</v>
      </c>
      <c r="D2949" t="s">
        <v>9027</v>
      </c>
      <c r="F2949" t="s">
        <v>5</v>
      </c>
      <c r="G2949" t="s">
        <v>2709</v>
      </c>
    </row>
    <row r="2950" spans="1:7">
      <c r="A2950" t="s">
        <v>9022</v>
      </c>
      <c r="B2950" t="s">
        <v>9023</v>
      </c>
      <c r="C2950">
        <v>4310931</v>
      </c>
      <c r="D2950" t="s">
        <v>9024</v>
      </c>
      <c r="F2950" t="s">
        <v>5</v>
      </c>
      <c r="G2950" t="s">
        <v>5191</v>
      </c>
    </row>
    <row r="2951" spans="1:7">
      <c r="A2951" t="s">
        <v>9022</v>
      </c>
      <c r="B2951" t="s">
        <v>9023</v>
      </c>
      <c r="C2951">
        <v>4310931</v>
      </c>
      <c r="D2951" t="s">
        <v>9025</v>
      </c>
      <c r="F2951" t="s">
        <v>5</v>
      </c>
      <c r="G2951" t="s">
        <v>5192</v>
      </c>
    </row>
    <row r="2952" spans="1:7">
      <c r="A2952" t="s">
        <v>9022</v>
      </c>
      <c r="B2952" t="s">
        <v>9023</v>
      </c>
      <c r="C2952">
        <v>4310931</v>
      </c>
      <c r="D2952" t="s">
        <v>9026</v>
      </c>
      <c r="F2952" t="s">
        <v>5</v>
      </c>
      <c r="G2952" t="s">
        <v>2710</v>
      </c>
    </row>
    <row r="2953" spans="1:7">
      <c r="A2953" t="s">
        <v>9022</v>
      </c>
      <c r="B2953" t="s">
        <v>9023</v>
      </c>
      <c r="C2953">
        <v>4310931</v>
      </c>
      <c r="D2953" t="s">
        <v>9027</v>
      </c>
      <c r="F2953" t="s">
        <v>5</v>
      </c>
      <c r="G2953" t="s">
        <v>2711</v>
      </c>
    </row>
    <row r="2954" spans="1:7">
      <c r="A2954" t="s">
        <v>9022</v>
      </c>
      <c r="B2954" t="s">
        <v>9023</v>
      </c>
      <c r="C2954">
        <v>4310933</v>
      </c>
      <c r="D2954" t="s">
        <v>9024</v>
      </c>
      <c r="F2954" t="s">
        <v>5</v>
      </c>
      <c r="G2954" t="s">
        <v>5193</v>
      </c>
    </row>
    <row r="2955" spans="1:7">
      <c r="A2955" t="s">
        <v>9022</v>
      </c>
      <c r="B2955" t="s">
        <v>9023</v>
      </c>
      <c r="C2955">
        <v>4310933</v>
      </c>
      <c r="D2955" t="s">
        <v>9025</v>
      </c>
      <c r="F2955" t="s">
        <v>5</v>
      </c>
      <c r="G2955" t="s">
        <v>2712</v>
      </c>
    </row>
    <row r="2956" spans="1:7">
      <c r="A2956" t="s">
        <v>9022</v>
      </c>
      <c r="B2956" t="s">
        <v>9023</v>
      </c>
      <c r="C2956">
        <v>4310933</v>
      </c>
      <c r="D2956" t="s">
        <v>9026</v>
      </c>
      <c r="F2956" t="s">
        <v>5</v>
      </c>
      <c r="G2956" t="s">
        <v>5194</v>
      </c>
    </row>
    <row r="2957" spans="1:7">
      <c r="A2957" t="s">
        <v>9022</v>
      </c>
      <c r="B2957" t="s">
        <v>9023</v>
      </c>
      <c r="C2957">
        <v>4310933</v>
      </c>
      <c r="D2957" t="s">
        <v>9027</v>
      </c>
      <c r="F2957" t="s">
        <v>5</v>
      </c>
      <c r="G2957" t="s">
        <v>2713</v>
      </c>
    </row>
    <row r="2958" spans="1:7">
      <c r="A2958" t="s">
        <v>9022</v>
      </c>
      <c r="B2958" t="s">
        <v>9023</v>
      </c>
      <c r="C2958">
        <v>4310932</v>
      </c>
      <c r="D2958" t="s">
        <v>9024</v>
      </c>
      <c r="F2958" t="s">
        <v>5</v>
      </c>
      <c r="G2958" t="s">
        <v>5195</v>
      </c>
    </row>
    <row r="2959" spans="1:7">
      <c r="A2959" t="s">
        <v>9022</v>
      </c>
      <c r="B2959" t="s">
        <v>9023</v>
      </c>
      <c r="C2959">
        <v>4310932</v>
      </c>
      <c r="D2959" t="s">
        <v>9025</v>
      </c>
      <c r="F2959" t="s">
        <v>5</v>
      </c>
      <c r="G2959" t="s">
        <v>5196</v>
      </c>
    </row>
    <row r="2960" spans="1:7">
      <c r="A2960" t="s">
        <v>9022</v>
      </c>
      <c r="B2960" t="s">
        <v>9023</v>
      </c>
      <c r="C2960">
        <v>4310932</v>
      </c>
      <c r="D2960" t="s">
        <v>9026</v>
      </c>
      <c r="F2960" t="s">
        <v>5</v>
      </c>
      <c r="G2960" t="s">
        <v>2714</v>
      </c>
    </row>
    <row r="2961" spans="1:7">
      <c r="A2961" t="s">
        <v>9022</v>
      </c>
      <c r="B2961" t="s">
        <v>9023</v>
      </c>
      <c r="C2961">
        <v>4310932</v>
      </c>
      <c r="D2961" t="s">
        <v>9027</v>
      </c>
      <c r="F2961" t="s">
        <v>5</v>
      </c>
      <c r="G2961" t="s">
        <v>2715</v>
      </c>
    </row>
    <row r="2962" spans="1:7">
      <c r="A2962" t="s">
        <v>9022</v>
      </c>
      <c r="B2962" t="s">
        <v>9023</v>
      </c>
      <c r="C2962">
        <v>4310947</v>
      </c>
      <c r="D2962" t="s">
        <v>9024</v>
      </c>
      <c r="F2962" t="s">
        <v>5</v>
      </c>
      <c r="G2962" t="s">
        <v>2716</v>
      </c>
    </row>
    <row r="2963" spans="1:7">
      <c r="A2963" t="s">
        <v>9022</v>
      </c>
      <c r="B2963" t="s">
        <v>9023</v>
      </c>
      <c r="C2963">
        <v>4310947</v>
      </c>
      <c r="D2963" t="s">
        <v>9025</v>
      </c>
      <c r="F2963" t="s">
        <v>5</v>
      </c>
      <c r="G2963" t="s">
        <v>2717</v>
      </c>
    </row>
    <row r="2964" spans="1:7">
      <c r="A2964" t="s">
        <v>9022</v>
      </c>
      <c r="B2964" t="s">
        <v>9023</v>
      </c>
      <c r="C2964">
        <v>4310947</v>
      </c>
      <c r="D2964" t="s">
        <v>9026</v>
      </c>
      <c r="F2964" t="s">
        <v>5</v>
      </c>
      <c r="G2964" t="s">
        <v>5197</v>
      </c>
    </row>
    <row r="2965" spans="1:7">
      <c r="A2965" t="s">
        <v>9022</v>
      </c>
      <c r="B2965" t="s">
        <v>9023</v>
      </c>
      <c r="C2965">
        <v>4310947</v>
      </c>
      <c r="D2965" t="s">
        <v>9027</v>
      </c>
      <c r="F2965" t="s">
        <v>5</v>
      </c>
      <c r="G2965" t="s">
        <v>5198</v>
      </c>
    </row>
    <row r="2966" spans="1:7">
      <c r="A2966" t="s">
        <v>9022</v>
      </c>
      <c r="B2966" t="s">
        <v>9023</v>
      </c>
      <c r="C2966">
        <v>4310936</v>
      </c>
      <c r="D2966" t="s">
        <v>9024</v>
      </c>
      <c r="F2966" t="s">
        <v>5</v>
      </c>
      <c r="G2966" t="s">
        <v>5199</v>
      </c>
    </row>
    <row r="2967" spans="1:7">
      <c r="A2967" t="s">
        <v>9022</v>
      </c>
      <c r="B2967" t="s">
        <v>9023</v>
      </c>
      <c r="C2967">
        <v>4310936</v>
      </c>
      <c r="D2967" t="s">
        <v>9025</v>
      </c>
      <c r="F2967" t="s">
        <v>5</v>
      </c>
      <c r="G2967" t="s">
        <v>2718</v>
      </c>
    </row>
    <row r="2968" spans="1:7">
      <c r="A2968" t="s">
        <v>9022</v>
      </c>
      <c r="B2968" t="s">
        <v>9023</v>
      </c>
      <c r="C2968">
        <v>4310936</v>
      </c>
      <c r="D2968" t="s">
        <v>9026</v>
      </c>
      <c r="F2968" t="s">
        <v>5</v>
      </c>
      <c r="G2968" t="s">
        <v>2719</v>
      </c>
    </row>
    <row r="2969" spans="1:7">
      <c r="A2969" t="s">
        <v>9022</v>
      </c>
      <c r="B2969" t="s">
        <v>9023</v>
      </c>
      <c r="C2969">
        <v>4310936</v>
      </c>
      <c r="D2969" t="s">
        <v>9027</v>
      </c>
      <c r="F2969" t="s">
        <v>5</v>
      </c>
      <c r="G2969" t="s">
        <v>2720</v>
      </c>
    </row>
    <row r="2970" spans="1:7">
      <c r="A2970" t="s">
        <v>9022</v>
      </c>
      <c r="B2970" t="s">
        <v>9023</v>
      </c>
      <c r="C2970">
        <v>4310937</v>
      </c>
      <c r="D2970" t="s">
        <v>9024</v>
      </c>
      <c r="F2970" t="s">
        <v>5</v>
      </c>
      <c r="G2970" t="s">
        <v>2721</v>
      </c>
    </row>
    <row r="2971" spans="1:7">
      <c r="A2971" t="s">
        <v>9022</v>
      </c>
      <c r="B2971" t="s">
        <v>9023</v>
      </c>
      <c r="C2971">
        <v>4310937</v>
      </c>
      <c r="D2971" t="s">
        <v>9025</v>
      </c>
      <c r="F2971" t="s">
        <v>5</v>
      </c>
      <c r="G2971" t="s">
        <v>2722</v>
      </c>
    </row>
    <row r="2972" spans="1:7">
      <c r="A2972" t="s">
        <v>9022</v>
      </c>
      <c r="B2972" t="s">
        <v>9023</v>
      </c>
      <c r="C2972">
        <v>4310937</v>
      </c>
      <c r="D2972" t="s">
        <v>9026</v>
      </c>
      <c r="F2972" t="s">
        <v>5</v>
      </c>
      <c r="G2972" t="s">
        <v>2723</v>
      </c>
    </row>
    <row r="2973" spans="1:7">
      <c r="A2973" t="s">
        <v>9022</v>
      </c>
      <c r="B2973" t="s">
        <v>9023</v>
      </c>
      <c r="C2973">
        <v>4310937</v>
      </c>
      <c r="D2973" t="s">
        <v>9027</v>
      </c>
      <c r="F2973" t="s">
        <v>5</v>
      </c>
      <c r="G2973" t="s">
        <v>2724</v>
      </c>
    </row>
    <row r="2974" spans="1:7">
      <c r="A2974" t="s">
        <v>9022</v>
      </c>
      <c r="B2974" t="s">
        <v>9023</v>
      </c>
      <c r="C2974">
        <v>4310938</v>
      </c>
      <c r="D2974" t="s">
        <v>9024</v>
      </c>
      <c r="F2974" t="s">
        <v>5</v>
      </c>
      <c r="G2974" t="s">
        <v>2725</v>
      </c>
    </row>
    <row r="2975" spans="1:7">
      <c r="A2975" t="s">
        <v>9022</v>
      </c>
      <c r="B2975" t="s">
        <v>9023</v>
      </c>
      <c r="C2975">
        <v>4310938</v>
      </c>
      <c r="D2975" t="s">
        <v>9025</v>
      </c>
      <c r="F2975" t="s">
        <v>5</v>
      </c>
      <c r="G2975" t="s">
        <v>2726</v>
      </c>
    </row>
    <row r="2976" spans="1:7">
      <c r="A2976" t="s">
        <v>9022</v>
      </c>
      <c r="B2976" t="s">
        <v>9023</v>
      </c>
      <c r="C2976">
        <v>4310938</v>
      </c>
      <c r="D2976" t="s">
        <v>9026</v>
      </c>
      <c r="F2976" t="s">
        <v>5</v>
      </c>
      <c r="G2976" t="s">
        <v>2727</v>
      </c>
    </row>
    <row r="2977" spans="1:7">
      <c r="A2977" t="s">
        <v>9022</v>
      </c>
      <c r="B2977" t="s">
        <v>9023</v>
      </c>
      <c r="C2977">
        <v>4310938</v>
      </c>
      <c r="D2977" t="s">
        <v>9027</v>
      </c>
      <c r="F2977" t="s">
        <v>5</v>
      </c>
      <c r="G2977" t="s">
        <v>2728</v>
      </c>
    </row>
    <row r="2978" spans="1:7">
      <c r="A2978" t="s">
        <v>9022</v>
      </c>
      <c r="B2978" t="s">
        <v>9023</v>
      </c>
      <c r="C2978">
        <v>201383633</v>
      </c>
      <c r="D2978" t="s">
        <v>9024</v>
      </c>
      <c r="F2978" t="s">
        <v>5</v>
      </c>
      <c r="G2978" t="s">
        <v>8257</v>
      </c>
    </row>
    <row r="2979" spans="1:7">
      <c r="A2979" t="s">
        <v>9022</v>
      </c>
      <c r="B2979" t="s">
        <v>9023</v>
      </c>
      <c r="C2979">
        <v>201383633</v>
      </c>
      <c r="D2979" t="s">
        <v>9025</v>
      </c>
      <c r="F2979" t="s">
        <v>5</v>
      </c>
      <c r="G2979" t="s">
        <v>8259</v>
      </c>
    </row>
    <row r="2980" spans="1:7">
      <c r="A2980" t="s">
        <v>9022</v>
      </c>
      <c r="B2980" t="s">
        <v>9023</v>
      </c>
      <c r="C2980">
        <v>201383633</v>
      </c>
      <c r="D2980" t="s">
        <v>9026</v>
      </c>
      <c r="F2980" t="s">
        <v>5</v>
      </c>
      <c r="G2980" t="s">
        <v>8261</v>
      </c>
    </row>
    <row r="2981" spans="1:7">
      <c r="A2981" t="s">
        <v>9022</v>
      </c>
      <c r="B2981" t="s">
        <v>9023</v>
      </c>
      <c r="C2981">
        <v>201383633</v>
      </c>
      <c r="D2981" t="s">
        <v>9027</v>
      </c>
      <c r="F2981" t="s">
        <v>5</v>
      </c>
      <c r="G2981" t="s">
        <v>8263</v>
      </c>
    </row>
    <row r="2982" spans="1:7">
      <c r="A2982" t="s">
        <v>9022</v>
      </c>
      <c r="B2982" t="s">
        <v>9023</v>
      </c>
      <c r="C2982">
        <v>4310940</v>
      </c>
      <c r="D2982" t="s">
        <v>9024</v>
      </c>
      <c r="F2982" t="s">
        <v>5</v>
      </c>
      <c r="G2982" t="s">
        <v>5200</v>
      </c>
    </row>
    <row r="2983" spans="1:7">
      <c r="A2983" t="s">
        <v>9022</v>
      </c>
      <c r="B2983" t="s">
        <v>9023</v>
      </c>
      <c r="C2983">
        <v>4310940</v>
      </c>
      <c r="D2983" t="s">
        <v>9025</v>
      </c>
      <c r="F2983" t="s">
        <v>5</v>
      </c>
      <c r="G2983" t="s">
        <v>2729</v>
      </c>
    </row>
    <row r="2984" spans="1:7">
      <c r="A2984" t="s">
        <v>9022</v>
      </c>
      <c r="B2984" t="s">
        <v>9023</v>
      </c>
      <c r="C2984">
        <v>4310940</v>
      </c>
      <c r="D2984" t="s">
        <v>9026</v>
      </c>
      <c r="F2984" t="s">
        <v>5</v>
      </c>
      <c r="G2984" t="s">
        <v>2730</v>
      </c>
    </row>
    <row r="2985" spans="1:7">
      <c r="A2985" t="s">
        <v>9022</v>
      </c>
      <c r="B2985" t="s">
        <v>9023</v>
      </c>
      <c r="C2985">
        <v>4310940</v>
      </c>
      <c r="D2985" t="s">
        <v>9027</v>
      </c>
      <c r="F2985" t="s">
        <v>5</v>
      </c>
      <c r="G2985" t="s">
        <v>5201</v>
      </c>
    </row>
    <row r="2986" spans="1:7">
      <c r="A2986" t="s">
        <v>9022</v>
      </c>
      <c r="B2986" t="s">
        <v>9023</v>
      </c>
      <c r="C2986">
        <v>4310941</v>
      </c>
      <c r="D2986" t="s">
        <v>9024</v>
      </c>
      <c r="F2986" t="s">
        <v>5</v>
      </c>
      <c r="G2986" t="s">
        <v>5202</v>
      </c>
    </row>
    <row r="2987" spans="1:7">
      <c r="A2987" t="s">
        <v>9022</v>
      </c>
      <c r="B2987" t="s">
        <v>9023</v>
      </c>
      <c r="C2987">
        <v>4310941</v>
      </c>
      <c r="D2987" t="s">
        <v>9025</v>
      </c>
      <c r="F2987" t="s">
        <v>5</v>
      </c>
      <c r="G2987" t="s">
        <v>5203</v>
      </c>
    </row>
    <row r="2988" spans="1:7">
      <c r="A2988" t="s">
        <v>9022</v>
      </c>
      <c r="B2988" t="s">
        <v>9023</v>
      </c>
      <c r="C2988">
        <v>4310941</v>
      </c>
      <c r="D2988" t="s">
        <v>9026</v>
      </c>
      <c r="F2988" t="s">
        <v>5</v>
      </c>
      <c r="G2988" t="s">
        <v>2731</v>
      </c>
    </row>
    <row r="2989" spans="1:7">
      <c r="A2989" t="s">
        <v>9022</v>
      </c>
      <c r="B2989" t="s">
        <v>9023</v>
      </c>
      <c r="C2989">
        <v>4310941</v>
      </c>
      <c r="D2989" t="s">
        <v>9027</v>
      </c>
      <c r="F2989" t="s">
        <v>5</v>
      </c>
      <c r="G2989" t="s">
        <v>5204</v>
      </c>
    </row>
    <row r="2990" spans="1:7">
      <c r="A2990" t="s">
        <v>9022</v>
      </c>
      <c r="B2990" t="s">
        <v>9023</v>
      </c>
      <c r="C2990">
        <v>4310942</v>
      </c>
      <c r="D2990" t="s">
        <v>9024</v>
      </c>
      <c r="F2990" t="s">
        <v>5</v>
      </c>
      <c r="G2990" t="s">
        <v>5205</v>
      </c>
    </row>
    <row r="2991" spans="1:7">
      <c r="A2991" t="s">
        <v>9022</v>
      </c>
      <c r="B2991" t="s">
        <v>9023</v>
      </c>
      <c r="C2991">
        <v>4310942</v>
      </c>
      <c r="D2991" t="s">
        <v>9025</v>
      </c>
      <c r="F2991" t="s">
        <v>5</v>
      </c>
      <c r="G2991" t="s">
        <v>2732</v>
      </c>
    </row>
    <row r="2992" spans="1:7">
      <c r="A2992" t="s">
        <v>9022</v>
      </c>
      <c r="B2992" t="s">
        <v>9023</v>
      </c>
      <c r="C2992">
        <v>4310942</v>
      </c>
      <c r="D2992" t="s">
        <v>9026</v>
      </c>
      <c r="F2992" t="s">
        <v>5</v>
      </c>
      <c r="G2992" t="s">
        <v>2733</v>
      </c>
    </row>
    <row r="2993" spans="1:7">
      <c r="A2993" t="s">
        <v>9022</v>
      </c>
      <c r="B2993" t="s">
        <v>9023</v>
      </c>
      <c r="C2993">
        <v>4310942</v>
      </c>
      <c r="D2993" t="s">
        <v>9027</v>
      </c>
      <c r="F2993" t="s">
        <v>5</v>
      </c>
      <c r="G2993" t="s">
        <v>5206</v>
      </c>
    </row>
    <row r="2994" spans="1:7">
      <c r="A2994" t="s">
        <v>9022</v>
      </c>
      <c r="B2994" t="s">
        <v>9023</v>
      </c>
      <c r="C2994">
        <v>4310943</v>
      </c>
      <c r="D2994" t="s">
        <v>9024</v>
      </c>
      <c r="F2994" t="s">
        <v>5</v>
      </c>
      <c r="G2994" t="s">
        <v>2734</v>
      </c>
    </row>
    <row r="2995" spans="1:7">
      <c r="A2995" t="s">
        <v>9022</v>
      </c>
      <c r="B2995" t="s">
        <v>9023</v>
      </c>
      <c r="C2995">
        <v>4310943</v>
      </c>
      <c r="D2995" t="s">
        <v>9025</v>
      </c>
      <c r="F2995" t="s">
        <v>5</v>
      </c>
      <c r="G2995" t="s">
        <v>5207</v>
      </c>
    </row>
    <row r="2996" spans="1:7">
      <c r="A2996" t="s">
        <v>9022</v>
      </c>
      <c r="B2996" t="s">
        <v>9023</v>
      </c>
      <c r="C2996">
        <v>4310943</v>
      </c>
      <c r="D2996" t="s">
        <v>9026</v>
      </c>
      <c r="F2996" t="s">
        <v>5</v>
      </c>
      <c r="G2996" t="s">
        <v>2735</v>
      </c>
    </row>
    <row r="2997" spans="1:7">
      <c r="A2997" t="s">
        <v>9022</v>
      </c>
      <c r="B2997" t="s">
        <v>9023</v>
      </c>
      <c r="C2997">
        <v>4310943</v>
      </c>
      <c r="D2997" t="s">
        <v>9027</v>
      </c>
      <c r="F2997" t="s">
        <v>5</v>
      </c>
      <c r="G2997" t="s">
        <v>2736</v>
      </c>
    </row>
    <row r="2998" spans="1:7">
      <c r="A2998" t="s">
        <v>9022</v>
      </c>
      <c r="B2998" t="s">
        <v>9023</v>
      </c>
      <c r="C2998">
        <v>4310944</v>
      </c>
      <c r="D2998" t="s">
        <v>9024</v>
      </c>
      <c r="F2998" t="s">
        <v>5</v>
      </c>
      <c r="G2998" t="s">
        <v>2737</v>
      </c>
    </row>
    <row r="2999" spans="1:7">
      <c r="A2999" t="s">
        <v>9022</v>
      </c>
      <c r="B2999" t="s">
        <v>9023</v>
      </c>
      <c r="C2999">
        <v>4310944</v>
      </c>
      <c r="D2999" t="s">
        <v>9025</v>
      </c>
      <c r="F2999" t="s">
        <v>5</v>
      </c>
      <c r="G2999" t="s">
        <v>5208</v>
      </c>
    </row>
    <row r="3000" spans="1:7">
      <c r="A3000" t="s">
        <v>9022</v>
      </c>
      <c r="B3000" t="s">
        <v>9023</v>
      </c>
      <c r="C3000">
        <v>4310944</v>
      </c>
      <c r="D3000" t="s">
        <v>9026</v>
      </c>
      <c r="F3000" t="s">
        <v>5</v>
      </c>
      <c r="G3000" t="s">
        <v>2738</v>
      </c>
    </row>
    <row r="3001" spans="1:7">
      <c r="A3001" t="s">
        <v>9022</v>
      </c>
      <c r="B3001" t="s">
        <v>9023</v>
      </c>
      <c r="C3001">
        <v>4310944</v>
      </c>
      <c r="D3001" t="s">
        <v>9027</v>
      </c>
      <c r="F3001" t="s">
        <v>5</v>
      </c>
      <c r="G3001" t="s">
        <v>2739</v>
      </c>
    </row>
    <row r="3002" spans="1:7">
      <c r="A3002" t="s">
        <v>9022</v>
      </c>
      <c r="B3002" t="s">
        <v>9023</v>
      </c>
      <c r="C3002">
        <v>4310946</v>
      </c>
      <c r="D3002" t="s">
        <v>9024</v>
      </c>
      <c r="F3002" t="s">
        <v>5</v>
      </c>
      <c r="G3002" t="s">
        <v>5209</v>
      </c>
    </row>
    <row r="3003" spans="1:7">
      <c r="A3003" t="s">
        <v>9022</v>
      </c>
      <c r="B3003" t="s">
        <v>9023</v>
      </c>
      <c r="C3003">
        <v>4310946</v>
      </c>
      <c r="D3003" t="s">
        <v>9025</v>
      </c>
      <c r="F3003" t="s">
        <v>5</v>
      </c>
      <c r="G3003" t="s">
        <v>5210</v>
      </c>
    </row>
    <row r="3004" spans="1:7">
      <c r="A3004" t="s">
        <v>9022</v>
      </c>
      <c r="B3004" t="s">
        <v>9023</v>
      </c>
      <c r="C3004">
        <v>4310946</v>
      </c>
      <c r="D3004" t="s">
        <v>9026</v>
      </c>
      <c r="F3004" t="s">
        <v>5</v>
      </c>
      <c r="G3004" t="s">
        <v>5211</v>
      </c>
    </row>
    <row r="3005" spans="1:7">
      <c r="A3005" t="s">
        <v>9022</v>
      </c>
      <c r="B3005" t="s">
        <v>9023</v>
      </c>
      <c r="C3005">
        <v>4310946</v>
      </c>
      <c r="D3005" t="s">
        <v>9027</v>
      </c>
      <c r="F3005" t="s">
        <v>5</v>
      </c>
      <c r="G3005" t="s">
        <v>5212</v>
      </c>
    </row>
    <row r="3006" spans="1:7">
      <c r="A3006" t="s">
        <v>9022</v>
      </c>
      <c r="B3006" t="s">
        <v>9023</v>
      </c>
      <c r="C3006">
        <v>4310948</v>
      </c>
      <c r="D3006" t="s">
        <v>9024</v>
      </c>
      <c r="F3006" t="s">
        <v>5</v>
      </c>
      <c r="G3006" t="s">
        <v>5213</v>
      </c>
    </row>
    <row r="3007" spans="1:7">
      <c r="A3007" t="s">
        <v>9022</v>
      </c>
      <c r="B3007" t="s">
        <v>9023</v>
      </c>
      <c r="C3007">
        <v>4310948</v>
      </c>
      <c r="D3007" t="s">
        <v>9025</v>
      </c>
      <c r="F3007" t="s">
        <v>5</v>
      </c>
      <c r="G3007" t="s">
        <v>5214</v>
      </c>
    </row>
    <row r="3008" spans="1:7">
      <c r="A3008" t="s">
        <v>9022</v>
      </c>
      <c r="B3008" t="s">
        <v>9023</v>
      </c>
      <c r="C3008">
        <v>4310948</v>
      </c>
      <c r="D3008" t="s">
        <v>9026</v>
      </c>
      <c r="F3008" t="s">
        <v>5</v>
      </c>
      <c r="G3008" t="s">
        <v>5215</v>
      </c>
    </row>
    <row r="3009" spans="1:7">
      <c r="A3009" t="s">
        <v>9022</v>
      </c>
      <c r="B3009" t="s">
        <v>9023</v>
      </c>
      <c r="C3009">
        <v>4310948</v>
      </c>
      <c r="D3009" t="s">
        <v>9027</v>
      </c>
      <c r="F3009" t="s">
        <v>5</v>
      </c>
      <c r="G3009" t="s">
        <v>5216</v>
      </c>
    </row>
    <row r="3010" spans="1:7">
      <c r="A3010" t="s">
        <v>9022</v>
      </c>
      <c r="B3010" t="s">
        <v>9023</v>
      </c>
      <c r="C3010">
        <v>4311139</v>
      </c>
      <c r="D3010" t="s">
        <v>9024</v>
      </c>
      <c r="F3010" t="s">
        <v>5</v>
      </c>
      <c r="G3010" t="s">
        <v>5217</v>
      </c>
    </row>
    <row r="3011" spans="1:7">
      <c r="A3011" t="s">
        <v>9022</v>
      </c>
      <c r="B3011" t="s">
        <v>9023</v>
      </c>
      <c r="C3011">
        <v>4311139</v>
      </c>
      <c r="D3011" t="s">
        <v>9025</v>
      </c>
      <c r="F3011" t="s">
        <v>5</v>
      </c>
      <c r="G3011" t="s">
        <v>5218</v>
      </c>
    </row>
    <row r="3012" spans="1:7">
      <c r="A3012" t="s">
        <v>9022</v>
      </c>
      <c r="B3012" t="s">
        <v>9023</v>
      </c>
      <c r="C3012">
        <v>4311139</v>
      </c>
      <c r="D3012" t="s">
        <v>9026</v>
      </c>
      <c r="F3012" t="s">
        <v>5</v>
      </c>
      <c r="G3012" t="s">
        <v>5219</v>
      </c>
    </row>
    <row r="3013" spans="1:7">
      <c r="A3013" t="s">
        <v>9022</v>
      </c>
      <c r="B3013" t="s">
        <v>9023</v>
      </c>
      <c r="C3013">
        <v>4311139</v>
      </c>
      <c r="D3013" t="s">
        <v>9027</v>
      </c>
      <c r="F3013" t="s">
        <v>5</v>
      </c>
      <c r="G3013" t="s">
        <v>5220</v>
      </c>
    </row>
    <row r="3014" spans="1:7">
      <c r="A3014" t="s">
        <v>9022</v>
      </c>
      <c r="B3014" t="s">
        <v>9023</v>
      </c>
      <c r="C3014">
        <v>4773545</v>
      </c>
      <c r="F3014" t="s">
        <v>5</v>
      </c>
      <c r="G3014" t="s">
        <v>2740</v>
      </c>
    </row>
    <row r="3015" spans="1:7">
      <c r="A3015" t="s">
        <v>9022</v>
      </c>
      <c r="B3015" t="s">
        <v>9023</v>
      </c>
      <c r="C3015">
        <v>4773546</v>
      </c>
      <c r="F3015" t="s">
        <v>5</v>
      </c>
      <c r="G3015" t="s">
        <v>2741</v>
      </c>
    </row>
    <row r="3016" spans="1:7">
      <c r="A3016" t="s">
        <v>9022</v>
      </c>
      <c r="B3016" t="s">
        <v>9023</v>
      </c>
      <c r="C3016">
        <v>4773547</v>
      </c>
      <c r="F3016" t="s">
        <v>5</v>
      </c>
      <c r="G3016" t="s">
        <v>2742</v>
      </c>
    </row>
    <row r="3017" spans="1:7">
      <c r="A3017" t="s">
        <v>9022</v>
      </c>
      <c r="B3017" t="s">
        <v>9023</v>
      </c>
      <c r="C3017">
        <v>4773548</v>
      </c>
      <c r="F3017" t="s">
        <v>5</v>
      </c>
      <c r="G3017" t="s">
        <v>2743</v>
      </c>
    </row>
    <row r="3018" spans="1:7">
      <c r="A3018" t="s">
        <v>9022</v>
      </c>
      <c r="B3018" t="s">
        <v>9023</v>
      </c>
      <c r="C3018">
        <v>4773549</v>
      </c>
      <c r="F3018" t="s">
        <v>5</v>
      </c>
      <c r="G3018" t="s">
        <v>2744</v>
      </c>
    </row>
    <row r="3019" spans="1:7">
      <c r="A3019" t="s">
        <v>9022</v>
      </c>
      <c r="B3019" t="s">
        <v>9023</v>
      </c>
      <c r="C3019">
        <v>4773550</v>
      </c>
      <c r="F3019" t="s">
        <v>5</v>
      </c>
      <c r="G3019" t="s">
        <v>2745</v>
      </c>
    </row>
    <row r="3020" spans="1:7">
      <c r="A3020" t="s">
        <v>9022</v>
      </c>
      <c r="B3020" t="s">
        <v>9023</v>
      </c>
      <c r="C3020">
        <v>4773552</v>
      </c>
      <c r="F3020" t="s">
        <v>5</v>
      </c>
      <c r="G3020" t="s">
        <v>2747</v>
      </c>
    </row>
    <row r="3021" spans="1:7">
      <c r="A3021" t="s">
        <v>9022</v>
      </c>
      <c r="B3021" t="s">
        <v>9023</v>
      </c>
      <c r="C3021">
        <v>4773553</v>
      </c>
      <c r="F3021" t="s">
        <v>5</v>
      </c>
      <c r="G3021" t="s">
        <v>2748</v>
      </c>
    </row>
    <row r="3022" spans="1:7">
      <c r="A3022" t="s">
        <v>9022</v>
      </c>
      <c r="B3022" t="s">
        <v>9023</v>
      </c>
      <c r="C3022">
        <v>4773554</v>
      </c>
      <c r="F3022" t="s">
        <v>5</v>
      </c>
      <c r="G3022" t="s">
        <v>2749</v>
      </c>
    </row>
    <row r="3023" spans="1:7">
      <c r="A3023" t="s">
        <v>9022</v>
      </c>
      <c r="B3023" t="s">
        <v>9023</v>
      </c>
      <c r="C3023">
        <v>200448495</v>
      </c>
      <c r="F3023" t="s">
        <v>5</v>
      </c>
      <c r="G3023" t="s">
        <v>2750</v>
      </c>
    </row>
    <row r="3024" spans="1:7">
      <c r="A3024" t="s">
        <v>9022</v>
      </c>
      <c r="B3024" t="s">
        <v>9023</v>
      </c>
      <c r="C3024">
        <v>5356313</v>
      </c>
      <c r="D3024" t="s">
        <v>9035</v>
      </c>
      <c r="F3024" t="s">
        <v>5</v>
      </c>
      <c r="G3024" t="s">
        <v>2751</v>
      </c>
    </row>
    <row r="3025" spans="1:7">
      <c r="A3025" t="s">
        <v>9022</v>
      </c>
      <c r="B3025" t="s">
        <v>9023</v>
      </c>
      <c r="C3025">
        <v>5356313</v>
      </c>
      <c r="D3025" t="s">
        <v>9036</v>
      </c>
      <c r="F3025" t="s">
        <v>5</v>
      </c>
      <c r="G3025" t="s">
        <v>2752</v>
      </c>
    </row>
    <row r="3026" spans="1:7">
      <c r="A3026" t="s">
        <v>9022</v>
      </c>
      <c r="B3026" t="s">
        <v>9023</v>
      </c>
      <c r="C3026">
        <v>4504536</v>
      </c>
      <c r="D3026" t="s">
        <v>9035</v>
      </c>
      <c r="F3026" t="s">
        <v>5</v>
      </c>
      <c r="G3026" t="s">
        <v>2753</v>
      </c>
    </row>
    <row r="3027" spans="1:7">
      <c r="A3027" t="s">
        <v>9022</v>
      </c>
      <c r="B3027" t="s">
        <v>9023</v>
      </c>
      <c r="C3027">
        <v>4504536</v>
      </c>
      <c r="D3027" t="s">
        <v>9036</v>
      </c>
      <c r="F3027" t="s">
        <v>5</v>
      </c>
      <c r="G3027" t="s">
        <v>2754</v>
      </c>
    </row>
    <row r="3028" spans="1:7">
      <c r="A3028" t="s">
        <v>9022</v>
      </c>
      <c r="B3028" t="s">
        <v>9023</v>
      </c>
      <c r="C3028">
        <v>4504538</v>
      </c>
      <c r="D3028" t="s">
        <v>9036</v>
      </c>
      <c r="F3028" t="s">
        <v>5</v>
      </c>
      <c r="G3028" t="s">
        <v>2756</v>
      </c>
    </row>
    <row r="3029" spans="1:7">
      <c r="A3029" t="s">
        <v>9022</v>
      </c>
      <c r="B3029" t="s">
        <v>9023</v>
      </c>
      <c r="C3029">
        <v>4504540</v>
      </c>
      <c r="D3029" t="s">
        <v>9035</v>
      </c>
      <c r="F3029" t="s">
        <v>5</v>
      </c>
      <c r="G3029" t="s">
        <v>2757</v>
      </c>
    </row>
    <row r="3030" spans="1:7">
      <c r="A3030" t="s">
        <v>9022</v>
      </c>
      <c r="B3030" t="s">
        <v>9023</v>
      </c>
      <c r="C3030">
        <v>4504540</v>
      </c>
      <c r="D3030" t="s">
        <v>9036</v>
      </c>
      <c r="F3030" t="s">
        <v>5</v>
      </c>
      <c r="G3030" t="s">
        <v>2758</v>
      </c>
    </row>
    <row r="3031" spans="1:7">
      <c r="A3031" t="s">
        <v>9022</v>
      </c>
      <c r="B3031" t="s">
        <v>9023</v>
      </c>
      <c r="C3031">
        <v>4504542</v>
      </c>
      <c r="D3031" t="s">
        <v>9035</v>
      </c>
      <c r="F3031" t="s">
        <v>5</v>
      </c>
      <c r="G3031" t="s">
        <v>2759</v>
      </c>
    </row>
    <row r="3032" spans="1:7">
      <c r="A3032" t="s">
        <v>9022</v>
      </c>
      <c r="B3032" t="s">
        <v>9023</v>
      </c>
      <c r="C3032">
        <v>4504542</v>
      </c>
      <c r="D3032" t="s">
        <v>9036</v>
      </c>
      <c r="F3032" t="s">
        <v>5</v>
      </c>
      <c r="G3032" t="s">
        <v>2760</v>
      </c>
    </row>
    <row r="3033" spans="1:7">
      <c r="A3033" t="s">
        <v>9022</v>
      </c>
      <c r="B3033" t="s">
        <v>9023</v>
      </c>
      <c r="C3033">
        <v>4504544</v>
      </c>
      <c r="D3033" t="s">
        <v>9035</v>
      </c>
      <c r="F3033" t="s">
        <v>5</v>
      </c>
      <c r="G3033" t="s">
        <v>2761</v>
      </c>
    </row>
    <row r="3034" spans="1:7">
      <c r="A3034" t="s">
        <v>9022</v>
      </c>
      <c r="B3034" t="s">
        <v>9023</v>
      </c>
      <c r="C3034">
        <v>4504544</v>
      </c>
      <c r="D3034" t="s">
        <v>9036</v>
      </c>
      <c r="F3034" t="s">
        <v>5</v>
      </c>
      <c r="G3034" t="s">
        <v>2762</v>
      </c>
    </row>
    <row r="3035" spans="1:7">
      <c r="A3035" t="s">
        <v>9022</v>
      </c>
      <c r="B3035" t="s">
        <v>9023</v>
      </c>
      <c r="C3035">
        <v>4504546</v>
      </c>
      <c r="D3035" t="s">
        <v>9035</v>
      </c>
      <c r="F3035" t="s">
        <v>5</v>
      </c>
      <c r="G3035" t="s">
        <v>2763</v>
      </c>
    </row>
    <row r="3036" spans="1:7">
      <c r="A3036" t="s">
        <v>9022</v>
      </c>
      <c r="B3036" t="s">
        <v>9023</v>
      </c>
      <c r="C3036">
        <v>4504546</v>
      </c>
      <c r="D3036" t="s">
        <v>9036</v>
      </c>
      <c r="F3036" t="s">
        <v>5</v>
      </c>
      <c r="G3036" t="s">
        <v>2764</v>
      </c>
    </row>
    <row r="3037" spans="1:7">
      <c r="A3037" t="s">
        <v>9022</v>
      </c>
      <c r="B3037" t="s">
        <v>9023</v>
      </c>
      <c r="C3037">
        <v>4504548</v>
      </c>
      <c r="D3037" t="s">
        <v>9035</v>
      </c>
      <c r="F3037" t="s">
        <v>5</v>
      </c>
      <c r="G3037" t="s">
        <v>2765</v>
      </c>
    </row>
    <row r="3038" spans="1:7">
      <c r="A3038" t="s">
        <v>9022</v>
      </c>
      <c r="B3038" t="s">
        <v>9023</v>
      </c>
      <c r="C3038">
        <v>4504548</v>
      </c>
      <c r="D3038" t="s">
        <v>9036</v>
      </c>
      <c r="F3038" t="s">
        <v>5</v>
      </c>
      <c r="G3038" t="s">
        <v>2766</v>
      </c>
    </row>
    <row r="3039" spans="1:7">
      <c r="A3039" t="s">
        <v>9022</v>
      </c>
      <c r="B3039" t="s">
        <v>9023</v>
      </c>
      <c r="C3039">
        <v>4504550</v>
      </c>
      <c r="D3039" t="s">
        <v>9035</v>
      </c>
      <c r="F3039" t="s">
        <v>5</v>
      </c>
      <c r="G3039" t="s">
        <v>2767</v>
      </c>
    </row>
    <row r="3040" spans="1:7">
      <c r="A3040" t="s">
        <v>9022</v>
      </c>
      <c r="B3040" t="s">
        <v>9023</v>
      </c>
      <c r="C3040">
        <v>4504550</v>
      </c>
      <c r="D3040" t="s">
        <v>9036</v>
      </c>
      <c r="F3040" t="s">
        <v>5</v>
      </c>
      <c r="G3040" t="s">
        <v>2768</v>
      </c>
    </row>
    <row r="3041" spans="1:7">
      <c r="A3041" t="s">
        <v>9022</v>
      </c>
      <c r="B3041" t="s">
        <v>9023</v>
      </c>
      <c r="C3041">
        <v>4504554</v>
      </c>
      <c r="D3041" t="s">
        <v>9036</v>
      </c>
      <c r="F3041" t="s">
        <v>5</v>
      </c>
      <c r="G3041" t="s">
        <v>2772</v>
      </c>
    </row>
    <row r="3042" spans="1:7">
      <c r="A3042" t="s">
        <v>9022</v>
      </c>
      <c r="B3042" t="s">
        <v>9023</v>
      </c>
      <c r="C3042">
        <v>4504556</v>
      </c>
      <c r="D3042" t="s">
        <v>9035</v>
      </c>
      <c r="F3042" t="s">
        <v>5</v>
      </c>
      <c r="G3042" t="s">
        <v>2773</v>
      </c>
    </row>
    <row r="3043" spans="1:7">
      <c r="A3043" t="s">
        <v>9022</v>
      </c>
      <c r="B3043" t="s">
        <v>9023</v>
      </c>
      <c r="C3043">
        <v>4504556</v>
      </c>
      <c r="D3043" t="s">
        <v>9036</v>
      </c>
      <c r="F3043" t="s">
        <v>5</v>
      </c>
      <c r="G3043" t="s">
        <v>2774</v>
      </c>
    </row>
    <row r="3044" spans="1:7">
      <c r="A3044" t="s">
        <v>9022</v>
      </c>
      <c r="B3044" t="s">
        <v>9023</v>
      </c>
      <c r="C3044">
        <v>4504558</v>
      </c>
      <c r="D3044" t="s">
        <v>9035</v>
      </c>
      <c r="F3044" t="s">
        <v>5</v>
      </c>
      <c r="G3044" t="s">
        <v>2775</v>
      </c>
    </row>
    <row r="3045" spans="1:7">
      <c r="A3045" t="s">
        <v>9022</v>
      </c>
      <c r="B3045" t="s">
        <v>9023</v>
      </c>
      <c r="C3045">
        <v>4504558</v>
      </c>
      <c r="D3045" t="s">
        <v>9036</v>
      </c>
      <c r="F3045" t="s">
        <v>5</v>
      </c>
      <c r="G3045" t="s">
        <v>2776</v>
      </c>
    </row>
    <row r="3046" spans="1:7">
      <c r="A3046" t="s">
        <v>9022</v>
      </c>
      <c r="B3046" t="s">
        <v>9023</v>
      </c>
      <c r="C3046">
        <v>4504560</v>
      </c>
      <c r="D3046" t="s">
        <v>9035</v>
      </c>
      <c r="F3046" t="s">
        <v>5</v>
      </c>
      <c r="G3046" t="s">
        <v>2777</v>
      </c>
    </row>
    <row r="3047" spans="1:7">
      <c r="A3047" t="s">
        <v>9022</v>
      </c>
      <c r="B3047" t="s">
        <v>9023</v>
      </c>
      <c r="C3047">
        <v>4504560</v>
      </c>
      <c r="D3047" t="s">
        <v>9036</v>
      </c>
      <c r="F3047" t="s">
        <v>5</v>
      </c>
      <c r="G3047" t="s">
        <v>2778</v>
      </c>
    </row>
    <row r="3048" spans="1:7">
      <c r="A3048" t="s">
        <v>9022</v>
      </c>
      <c r="B3048" t="s">
        <v>9023</v>
      </c>
      <c r="C3048">
        <v>4504562</v>
      </c>
      <c r="D3048" t="s">
        <v>9035</v>
      </c>
      <c r="F3048" t="s">
        <v>5</v>
      </c>
      <c r="G3048" t="s">
        <v>2779</v>
      </c>
    </row>
    <row r="3049" spans="1:7">
      <c r="A3049" t="s">
        <v>9022</v>
      </c>
      <c r="B3049" t="s">
        <v>9023</v>
      </c>
      <c r="C3049">
        <v>4504562</v>
      </c>
      <c r="D3049" t="s">
        <v>9036</v>
      </c>
      <c r="F3049" t="s">
        <v>5</v>
      </c>
      <c r="G3049" t="s">
        <v>2780</v>
      </c>
    </row>
    <row r="3050" spans="1:7">
      <c r="A3050" t="s">
        <v>9022</v>
      </c>
      <c r="B3050" t="s">
        <v>9023</v>
      </c>
      <c r="C3050">
        <v>4504564</v>
      </c>
      <c r="D3050" t="s">
        <v>9035</v>
      </c>
      <c r="F3050" t="s">
        <v>5</v>
      </c>
      <c r="G3050" t="s">
        <v>2781</v>
      </c>
    </row>
    <row r="3051" spans="1:7">
      <c r="A3051" t="s">
        <v>9022</v>
      </c>
      <c r="B3051" t="s">
        <v>9023</v>
      </c>
      <c r="C3051">
        <v>4504566</v>
      </c>
      <c r="D3051" t="s">
        <v>9035</v>
      </c>
      <c r="F3051" t="s">
        <v>5</v>
      </c>
      <c r="G3051" t="s">
        <v>2783</v>
      </c>
    </row>
    <row r="3052" spans="1:7">
      <c r="A3052" t="s">
        <v>9022</v>
      </c>
      <c r="B3052" t="s">
        <v>9023</v>
      </c>
      <c r="C3052">
        <v>4504566</v>
      </c>
      <c r="D3052" t="s">
        <v>9036</v>
      </c>
      <c r="F3052" t="s">
        <v>5</v>
      </c>
      <c r="G3052" t="s">
        <v>2784</v>
      </c>
    </row>
    <row r="3053" spans="1:7">
      <c r="A3053" t="s">
        <v>9022</v>
      </c>
      <c r="B3053" t="s">
        <v>9023</v>
      </c>
      <c r="C3053">
        <v>4504568</v>
      </c>
      <c r="D3053" t="s">
        <v>9035</v>
      </c>
      <c r="F3053" t="s">
        <v>5</v>
      </c>
      <c r="G3053" t="s">
        <v>2785</v>
      </c>
    </row>
    <row r="3054" spans="1:7">
      <c r="A3054" t="s">
        <v>9022</v>
      </c>
      <c r="B3054" t="s">
        <v>9023</v>
      </c>
      <c r="C3054">
        <v>4504568</v>
      </c>
      <c r="D3054" t="s">
        <v>9036</v>
      </c>
      <c r="F3054" t="s">
        <v>5</v>
      </c>
      <c r="G3054" t="s">
        <v>2786</v>
      </c>
    </row>
    <row r="3055" spans="1:7">
      <c r="A3055" t="s">
        <v>9022</v>
      </c>
      <c r="B3055" t="s">
        <v>9023</v>
      </c>
      <c r="C3055">
        <v>4504571</v>
      </c>
      <c r="D3055" t="s">
        <v>9035</v>
      </c>
      <c r="F3055" t="s">
        <v>5</v>
      </c>
      <c r="G3055" t="s">
        <v>2787</v>
      </c>
    </row>
    <row r="3056" spans="1:7">
      <c r="A3056" t="s">
        <v>9022</v>
      </c>
      <c r="B3056" t="s">
        <v>9023</v>
      </c>
      <c r="C3056">
        <v>4504571</v>
      </c>
      <c r="D3056" t="s">
        <v>9036</v>
      </c>
      <c r="F3056" t="s">
        <v>5</v>
      </c>
      <c r="G3056" t="s">
        <v>2788</v>
      </c>
    </row>
    <row r="3057" spans="1:7">
      <c r="A3057" t="s">
        <v>9022</v>
      </c>
      <c r="B3057" t="s">
        <v>9023</v>
      </c>
      <c r="C3057">
        <v>4504573</v>
      </c>
      <c r="D3057" t="s">
        <v>9035</v>
      </c>
      <c r="F3057" t="s">
        <v>5</v>
      </c>
      <c r="G3057" t="s">
        <v>2789</v>
      </c>
    </row>
    <row r="3058" spans="1:7">
      <c r="A3058" t="s">
        <v>9022</v>
      </c>
      <c r="B3058" t="s">
        <v>9023</v>
      </c>
      <c r="C3058">
        <v>4504573</v>
      </c>
      <c r="D3058" t="s">
        <v>9036</v>
      </c>
      <c r="F3058" t="s">
        <v>5</v>
      </c>
      <c r="G3058" t="s">
        <v>2790</v>
      </c>
    </row>
    <row r="3059" spans="1:7">
      <c r="A3059" t="s">
        <v>9022</v>
      </c>
      <c r="B3059" t="s">
        <v>9023</v>
      </c>
      <c r="C3059">
        <v>4504575</v>
      </c>
      <c r="D3059" t="s">
        <v>9035</v>
      </c>
      <c r="F3059" t="s">
        <v>5</v>
      </c>
      <c r="G3059" t="s">
        <v>2791</v>
      </c>
    </row>
    <row r="3060" spans="1:7">
      <c r="A3060" t="s">
        <v>9022</v>
      </c>
      <c r="B3060" t="s">
        <v>9023</v>
      </c>
      <c r="C3060">
        <v>4504575</v>
      </c>
      <c r="D3060" t="s">
        <v>9036</v>
      </c>
      <c r="F3060" t="s">
        <v>5</v>
      </c>
      <c r="G3060" t="s">
        <v>2792</v>
      </c>
    </row>
    <row r="3061" spans="1:7">
      <c r="A3061" t="s">
        <v>9022</v>
      </c>
      <c r="B3061" t="s">
        <v>9023</v>
      </c>
      <c r="C3061">
        <v>4504577</v>
      </c>
      <c r="D3061" t="s">
        <v>9035</v>
      </c>
      <c r="F3061" t="s">
        <v>5</v>
      </c>
      <c r="G3061" t="s">
        <v>2793</v>
      </c>
    </row>
    <row r="3062" spans="1:7">
      <c r="A3062" t="s">
        <v>9022</v>
      </c>
      <c r="B3062" t="s">
        <v>9023</v>
      </c>
      <c r="C3062">
        <v>4504577</v>
      </c>
      <c r="D3062" t="s">
        <v>9036</v>
      </c>
      <c r="F3062" t="s">
        <v>5</v>
      </c>
      <c r="G3062" t="s">
        <v>2794</v>
      </c>
    </row>
    <row r="3063" spans="1:7">
      <c r="A3063" t="s">
        <v>9022</v>
      </c>
      <c r="B3063" t="s">
        <v>9023</v>
      </c>
      <c r="C3063">
        <v>4504579</v>
      </c>
      <c r="D3063" t="s">
        <v>9035</v>
      </c>
      <c r="F3063" t="s">
        <v>5</v>
      </c>
      <c r="G3063" t="s">
        <v>2795</v>
      </c>
    </row>
    <row r="3064" spans="1:7">
      <c r="A3064" t="s">
        <v>9022</v>
      </c>
      <c r="B3064" t="s">
        <v>9023</v>
      </c>
      <c r="C3064">
        <v>4504579</v>
      </c>
      <c r="D3064" t="s">
        <v>9036</v>
      </c>
      <c r="F3064" t="s">
        <v>5</v>
      </c>
      <c r="G3064" t="s">
        <v>2796</v>
      </c>
    </row>
    <row r="3065" spans="1:7">
      <c r="A3065" t="s">
        <v>9022</v>
      </c>
      <c r="B3065" t="s">
        <v>9023</v>
      </c>
      <c r="C3065">
        <v>4504581</v>
      </c>
      <c r="D3065" t="s">
        <v>9035</v>
      </c>
      <c r="F3065" t="s">
        <v>5</v>
      </c>
      <c r="G3065" t="s">
        <v>2797</v>
      </c>
    </row>
    <row r="3066" spans="1:7">
      <c r="A3066" t="s">
        <v>9022</v>
      </c>
      <c r="B3066" t="s">
        <v>9023</v>
      </c>
      <c r="C3066">
        <v>4504581</v>
      </c>
      <c r="D3066" t="s">
        <v>9036</v>
      </c>
      <c r="F3066" t="s">
        <v>5</v>
      </c>
      <c r="G3066" t="s">
        <v>2798</v>
      </c>
    </row>
    <row r="3067" spans="1:7">
      <c r="A3067" t="s">
        <v>9022</v>
      </c>
      <c r="B3067" t="s">
        <v>9023</v>
      </c>
      <c r="C3067">
        <v>4504583</v>
      </c>
      <c r="D3067" t="s">
        <v>9035</v>
      </c>
      <c r="F3067" t="s">
        <v>5</v>
      </c>
      <c r="G3067" t="s">
        <v>2799</v>
      </c>
    </row>
    <row r="3068" spans="1:7">
      <c r="A3068" t="s">
        <v>9022</v>
      </c>
      <c r="B3068" t="s">
        <v>9023</v>
      </c>
      <c r="C3068">
        <v>4504583</v>
      </c>
      <c r="D3068" t="s">
        <v>9036</v>
      </c>
      <c r="F3068" t="s">
        <v>5</v>
      </c>
      <c r="G3068" t="s">
        <v>2800</v>
      </c>
    </row>
    <row r="3069" spans="1:7">
      <c r="A3069" t="s">
        <v>9022</v>
      </c>
      <c r="B3069" t="s">
        <v>9023</v>
      </c>
      <c r="C3069">
        <v>4504585</v>
      </c>
      <c r="D3069" t="s">
        <v>9035</v>
      </c>
      <c r="F3069" t="s">
        <v>5</v>
      </c>
      <c r="G3069" t="s">
        <v>2801</v>
      </c>
    </row>
    <row r="3070" spans="1:7">
      <c r="A3070" t="s">
        <v>9022</v>
      </c>
      <c r="B3070" t="s">
        <v>9023</v>
      </c>
      <c r="C3070">
        <v>4504585</v>
      </c>
      <c r="D3070" t="s">
        <v>9036</v>
      </c>
      <c r="F3070" t="s">
        <v>5</v>
      </c>
      <c r="G3070" t="s">
        <v>2802</v>
      </c>
    </row>
    <row r="3071" spans="1:7">
      <c r="A3071" t="s">
        <v>9022</v>
      </c>
      <c r="B3071" t="s">
        <v>9023</v>
      </c>
      <c r="C3071">
        <v>4504587</v>
      </c>
      <c r="D3071" t="s">
        <v>9035</v>
      </c>
      <c r="F3071" t="s">
        <v>5</v>
      </c>
      <c r="G3071" t="s">
        <v>2803</v>
      </c>
    </row>
    <row r="3072" spans="1:7">
      <c r="A3072" t="s">
        <v>9022</v>
      </c>
      <c r="B3072" t="s">
        <v>9023</v>
      </c>
      <c r="C3072">
        <v>4504587</v>
      </c>
      <c r="D3072" t="s">
        <v>9036</v>
      </c>
      <c r="F3072" t="s">
        <v>5</v>
      </c>
      <c r="G3072" t="s">
        <v>2804</v>
      </c>
    </row>
    <row r="3073" spans="1:7">
      <c r="A3073" t="s">
        <v>9022</v>
      </c>
      <c r="B3073" t="s">
        <v>9023</v>
      </c>
      <c r="C3073">
        <v>4504589</v>
      </c>
      <c r="D3073" t="s">
        <v>9035</v>
      </c>
      <c r="F3073" t="s">
        <v>5</v>
      </c>
      <c r="G3073" t="s">
        <v>2805</v>
      </c>
    </row>
    <row r="3074" spans="1:7">
      <c r="A3074" t="s">
        <v>9022</v>
      </c>
      <c r="B3074" t="s">
        <v>9023</v>
      </c>
      <c r="C3074">
        <v>4504589</v>
      </c>
      <c r="D3074" t="s">
        <v>9036</v>
      </c>
      <c r="F3074" t="s">
        <v>5</v>
      </c>
      <c r="G3074" t="s">
        <v>2806</v>
      </c>
    </row>
    <row r="3075" spans="1:7">
      <c r="A3075" t="s">
        <v>9022</v>
      </c>
      <c r="B3075" t="s">
        <v>9023</v>
      </c>
      <c r="C3075">
        <v>4504591</v>
      </c>
      <c r="D3075" t="s">
        <v>9035</v>
      </c>
      <c r="F3075" t="s">
        <v>5</v>
      </c>
      <c r="G3075" t="s">
        <v>2807</v>
      </c>
    </row>
    <row r="3076" spans="1:7">
      <c r="A3076" t="s">
        <v>9022</v>
      </c>
      <c r="B3076" t="s">
        <v>9023</v>
      </c>
      <c r="C3076">
        <v>4504591</v>
      </c>
      <c r="D3076" t="s">
        <v>9036</v>
      </c>
      <c r="F3076" t="s">
        <v>5</v>
      </c>
      <c r="G3076" t="s">
        <v>2808</v>
      </c>
    </row>
    <row r="3077" spans="1:7">
      <c r="A3077" t="s">
        <v>9022</v>
      </c>
      <c r="B3077" t="s">
        <v>9023</v>
      </c>
      <c r="C3077">
        <v>4504593</v>
      </c>
      <c r="D3077" t="s">
        <v>9035</v>
      </c>
      <c r="F3077" t="s">
        <v>5</v>
      </c>
      <c r="G3077" t="s">
        <v>2809</v>
      </c>
    </row>
    <row r="3078" spans="1:7">
      <c r="A3078" t="s">
        <v>9022</v>
      </c>
      <c r="B3078" t="s">
        <v>9023</v>
      </c>
      <c r="C3078">
        <v>4504593</v>
      </c>
      <c r="D3078" t="s">
        <v>9036</v>
      </c>
      <c r="F3078" t="s">
        <v>5</v>
      </c>
      <c r="G3078" t="s">
        <v>2810</v>
      </c>
    </row>
    <row r="3079" spans="1:7">
      <c r="A3079" t="s">
        <v>9022</v>
      </c>
      <c r="B3079" t="s">
        <v>9023</v>
      </c>
      <c r="C3079">
        <v>4504595</v>
      </c>
      <c r="D3079" t="s">
        <v>9035</v>
      </c>
      <c r="F3079" t="s">
        <v>5</v>
      </c>
      <c r="G3079" t="s">
        <v>2811</v>
      </c>
    </row>
    <row r="3080" spans="1:7">
      <c r="A3080" t="s">
        <v>9022</v>
      </c>
      <c r="B3080" t="s">
        <v>9023</v>
      </c>
      <c r="C3080">
        <v>4504595</v>
      </c>
      <c r="D3080" t="s">
        <v>9036</v>
      </c>
      <c r="F3080" t="s">
        <v>5</v>
      </c>
      <c r="G3080" t="s">
        <v>2812</v>
      </c>
    </row>
    <row r="3081" spans="1:7">
      <c r="A3081" t="s">
        <v>9022</v>
      </c>
      <c r="B3081" t="s">
        <v>9023</v>
      </c>
      <c r="C3081">
        <v>4504597</v>
      </c>
      <c r="D3081" t="s">
        <v>9035</v>
      </c>
      <c r="F3081" t="s">
        <v>5</v>
      </c>
      <c r="G3081" t="s">
        <v>2813</v>
      </c>
    </row>
    <row r="3082" spans="1:7">
      <c r="A3082" t="s">
        <v>9022</v>
      </c>
      <c r="B3082" t="s">
        <v>9023</v>
      </c>
      <c r="C3082">
        <v>4504597</v>
      </c>
      <c r="D3082" t="s">
        <v>9036</v>
      </c>
      <c r="F3082" t="s">
        <v>5</v>
      </c>
      <c r="G3082" t="s">
        <v>2814</v>
      </c>
    </row>
    <row r="3083" spans="1:7">
      <c r="A3083" t="s">
        <v>9022</v>
      </c>
      <c r="B3083" t="s">
        <v>9023</v>
      </c>
      <c r="C3083">
        <v>200448573</v>
      </c>
      <c r="F3083" t="s">
        <v>5</v>
      </c>
      <c r="G3083" t="s">
        <v>2815</v>
      </c>
    </row>
    <row r="3084" spans="1:7">
      <c r="A3084" t="s">
        <v>9022</v>
      </c>
      <c r="B3084" t="s">
        <v>9023</v>
      </c>
      <c r="C3084">
        <v>200448585</v>
      </c>
      <c r="F3084" t="s">
        <v>5</v>
      </c>
      <c r="G3084" t="s">
        <v>2816</v>
      </c>
    </row>
    <row r="3085" spans="1:7">
      <c r="A3085" t="s">
        <v>9022</v>
      </c>
      <c r="B3085" t="s">
        <v>9023</v>
      </c>
      <c r="C3085">
        <v>200448593</v>
      </c>
      <c r="F3085" t="s">
        <v>5</v>
      </c>
      <c r="G3085" t="s">
        <v>2817</v>
      </c>
    </row>
    <row r="3086" spans="1:7">
      <c r="A3086" t="s">
        <v>9022</v>
      </c>
      <c r="B3086" t="s">
        <v>9023</v>
      </c>
      <c r="C3086">
        <v>200448601</v>
      </c>
      <c r="F3086" t="s">
        <v>5</v>
      </c>
      <c r="G3086" t="s">
        <v>2818</v>
      </c>
    </row>
    <row r="3087" spans="1:7">
      <c r="A3087" t="s">
        <v>9022</v>
      </c>
      <c r="B3087" t="s">
        <v>9023</v>
      </c>
      <c r="C3087">
        <v>200448605</v>
      </c>
      <c r="F3087" t="s">
        <v>5</v>
      </c>
      <c r="G3087" t="s">
        <v>2819</v>
      </c>
    </row>
    <row r="3088" spans="1:7">
      <c r="A3088" t="s">
        <v>9022</v>
      </c>
      <c r="B3088" t="s">
        <v>9023</v>
      </c>
      <c r="C3088">
        <v>200448611</v>
      </c>
      <c r="F3088" t="s">
        <v>5</v>
      </c>
      <c r="G3088" t="s">
        <v>2820</v>
      </c>
    </row>
    <row r="3089" spans="1:7">
      <c r="A3089" t="s">
        <v>9022</v>
      </c>
      <c r="B3089" t="s">
        <v>9023</v>
      </c>
      <c r="C3089">
        <v>200448621</v>
      </c>
      <c r="F3089" t="s">
        <v>5</v>
      </c>
      <c r="G3089" t="s">
        <v>2821</v>
      </c>
    </row>
    <row r="3090" spans="1:7">
      <c r="A3090" t="s">
        <v>9022</v>
      </c>
      <c r="B3090" t="s">
        <v>9023</v>
      </c>
      <c r="C3090">
        <v>200448629</v>
      </c>
      <c r="F3090" t="s">
        <v>5</v>
      </c>
      <c r="G3090" t="s">
        <v>2822</v>
      </c>
    </row>
    <row r="3091" spans="1:7">
      <c r="A3091" t="s">
        <v>9022</v>
      </c>
      <c r="B3091" t="s">
        <v>9023</v>
      </c>
      <c r="C3091">
        <v>200448637</v>
      </c>
      <c r="F3091" t="s">
        <v>5</v>
      </c>
      <c r="G3091" t="s">
        <v>2823</v>
      </c>
    </row>
    <row r="3092" spans="1:7">
      <c r="A3092" t="s">
        <v>9022</v>
      </c>
      <c r="B3092" t="s">
        <v>9023</v>
      </c>
      <c r="C3092">
        <v>200448641</v>
      </c>
      <c r="F3092" t="s">
        <v>5</v>
      </c>
      <c r="G3092" t="s">
        <v>2824</v>
      </c>
    </row>
    <row r="3093" spans="1:7">
      <c r="A3093" t="s">
        <v>9022</v>
      </c>
      <c r="B3093" t="s">
        <v>9023</v>
      </c>
      <c r="C3093">
        <v>200448645</v>
      </c>
      <c r="F3093" t="s">
        <v>5</v>
      </c>
      <c r="G3093" t="s">
        <v>2825</v>
      </c>
    </row>
    <row r="3094" spans="1:7">
      <c r="A3094" t="s">
        <v>9022</v>
      </c>
      <c r="B3094" t="s">
        <v>9023</v>
      </c>
      <c r="C3094">
        <v>200448658</v>
      </c>
      <c r="F3094" t="s">
        <v>5</v>
      </c>
      <c r="G3094" t="s">
        <v>2826</v>
      </c>
    </row>
    <row r="3095" spans="1:7">
      <c r="A3095" t="s">
        <v>9022</v>
      </c>
      <c r="B3095" t="s">
        <v>9023</v>
      </c>
      <c r="C3095">
        <v>200448666</v>
      </c>
      <c r="F3095" t="s">
        <v>5</v>
      </c>
      <c r="G3095" t="s">
        <v>5221</v>
      </c>
    </row>
    <row r="3096" spans="1:7">
      <c r="A3096" t="s">
        <v>9022</v>
      </c>
      <c r="B3096" t="s">
        <v>9023</v>
      </c>
      <c r="C3096">
        <v>200448672</v>
      </c>
      <c r="F3096" t="s">
        <v>5</v>
      </c>
      <c r="G3096" t="s">
        <v>2827</v>
      </c>
    </row>
    <row r="3097" spans="1:7">
      <c r="A3097" t="s">
        <v>9022</v>
      </c>
      <c r="B3097" t="s">
        <v>9023</v>
      </c>
      <c r="C3097">
        <v>200448680</v>
      </c>
      <c r="F3097" t="s">
        <v>5</v>
      </c>
      <c r="G3097" t="s">
        <v>2828</v>
      </c>
    </row>
    <row r="3098" spans="1:7">
      <c r="A3098" t="s">
        <v>9022</v>
      </c>
      <c r="B3098" t="s">
        <v>9023</v>
      </c>
      <c r="C3098">
        <v>200448684</v>
      </c>
      <c r="F3098" t="s">
        <v>5</v>
      </c>
      <c r="G3098" t="s">
        <v>2829</v>
      </c>
    </row>
    <row r="3099" spans="1:7">
      <c r="A3099" t="s">
        <v>9022</v>
      </c>
      <c r="B3099" t="s">
        <v>9023</v>
      </c>
      <c r="C3099">
        <v>200448705</v>
      </c>
      <c r="F3099" t="s">
        <v>5</v>
      </c>
      <c r="G3099" t="s">
        <v>2830</v>
      </c>
    </row>
    <row r="3100" spans="1:7">
      <c r="A3100" t="s">
        <v>9022</v>
      </c>
      <c r="B3100" t="s">
        <v>9023</v>
      </c>
      <c r="C3100">
        <v>200448700</v>
      </c>
      <c r="F3100" t="s">
        <v>5</v>
      </c>
      <c r="G3100" t="s">
        <v>2831</v>
      </c>
    </row>
    <row r="3101" spans="1:7">
      <c r="A3101" t="s">
        <v>9022</v>
      </c>
      <c r="B3101" t="s">
        <v>9023</v>
      </c>
      <c r="C3101">
        <v>200448694</v>
      </c>
      <c r="F3101" t="s">
        <v>5</v>
      </c>
      <c r="G3101" t="s">
        <v>2832</v>
      </c>
    </row>
    <row r="3102" spans="1:7">
      <c r="A3102" t="s">
        <v>9022</v>
      </c>
      <c r="B3102" t="s">
        <v>9023</v>
      </c>
      <c r="C3102">
        <v>200448708</v>
      </c>
      <c r="F3102" t="s">
        <v>5</v>
      </c>
      <c r="G3102" t="s">
        <v>2833</v>
      </c>
    </row>
    <row r="3103" spans="1:7">
      <c r="A3103" t="s">
        <v>9022</v>
      </c>
      <c r="B3103" t="s">
        <v>9023</v>
      </c>
      <c r="C3103">
        <v>200448717</v>
      </c>
      <c r="F3103" t="s">
        <v>5</v>
      </c>
      <c r="G3103" t="s">
        <v>2834</v>
      </c>
    </row>
    <row r="3104" spans="1:7">
      <c r="A3104" t="s">
        <v>9022</v>
      </c>
      <c r="B3104" t="s">
        <v>9023</v>
      </c>
      <c r="C3104">
        <v>200448722</v>
      </c>
      <c r="F3104" t="s">
        <v>5</v>
      </c>
      <c r="G3104" t="s">
        <v>2835</v>
      </c>
    </row>
    <row r="3105" spans="1:7">
      <c r="A3105" t="s">
        <v>9022</v>
      </c>
      <c r="B3105" t="s">
        <v>9023</v>
      </c>
      <c r="C3105">
        <v>200448724</v>
      </c>
      <c r="F3105" t="s">
        <v>5</v>
      </c>
      <c r="G3105" t="s">
        <v>2836</v>
      </c>
    </row>
    <row r="3106" spans="1:7">
      <c r="A3106" t="s">
        <v>9022</v>
      </c>
      <c r="B3106" t="s">
        <v>9023</v>
      </c>
      <c r="C3106">
        <v>200448726</v>
      </c>
      <c r="F3106" t="s">
        <v>5</v>
      </c>
      <c r="G3106" t="s">
        <v>2837</v>
      </c>
    </row>
    <row r="3107" spans="1:7">
      <c r="A3107" t="s">
        <v>9022</v>
      </c>
      <c r="B3107" t="s">
        <v>9023</v>
      </c>
      <c r="C3107">
        <v>200448728</v>
      </c>
      <c r="F3107" t="s">
        <v>5</v>
      </c>
      <c r="G3107" t="s">
        <v>2838</v>
      </c>
    </row>
    <row r="3108" spans="1:7">
      <c r="A3108" t="s">
        <v>9022</v>
      </c>
      <c r="B3108" t="s">
        <v>9023</v>
      </c>
      <c r="C3108">
        <v>200448741</v>
      </c>
      <c r="F3108" t="s">
        <v>5</v>
      </c>
      <c r="G3108" t="s">
        <v>2839</v>
      </c>
    </row>
    <row r="3109" spans="1:7">
      <c r="A3109" t="s">
        <v>9022</v>
      </c>
      <c r="B3109" t="s">
        <v>9023</v>
      </c>
      <c r="C3109">
        <v>200448746</v>
      </c>
      <c r="F3109" t="s">
        <v>5</v>
      </c>
      <c r="G3109" t="s">
        <v>2840</v>
      </c>
    </row>
    <row r="3110" spans="1:7">
      <c r="A3110" t="s">
        <v>9022</v>
      </c>
      <c r="B3110" t="s">
        <v>9023</v>
      </c>
      <c r="C3110">
        <v>200448754</v>
      </c>
      <c r="F3110" t="s">
        <v>5</v>
      </c>
      <c r="G3110" t="s">
        <v>2841</v>
      </c>
    </row>
    <row r="3111" spans="1:7">
      <c r="A3111" t="s">
        <v>9022</v>
      </c>
      <c r="B3111" t="s">
        <v>9023</v>
      </c>
      <c r="C3111">
        <v>200448750</v>
      </c>
      <c r="F3111" t="s">
        <v>5</v>
      </c>
      <c r="G3111" t="s">
        <v>2842</v>
      </c>
    </row>
    <row r="3112" spans="1:7">
      <c r="A3112" t="s">
        <v>9022</v>
      </c>
      <c r="B3112" t="s">
        <v>9023</v>
      </c>
      <c r="C3112">
        <v>200448759</v>
      </c>
      <c r="F3112" t="s">
        <v>5</v>
      </c>
      <c r="G3112" t="s">
        <v>2843</v>
      </c>
    </row>
    <row r="3113" spans="1:7">
      <c r="A3113" t="s">
        <v>9022</v>
      </c>
      <c r="B3113" t="s">
        <v>9023</v>
      </c>
      <c r="C3113">
        <v>200448762</v>
      </c>
      <c r="F3113" t="s">
        <v>5</v>
      </c>
      <c r="G3113" t="s">
        <v>2844</v>
      </c>
    </row>
    <row r="3114" spans="1:7">
      <c r="A3114" t="s">
        <v>9022</v>
      </c>
      <c r="B3114" t="s">
        <v>9023</v>
      </c>
      <c r="C3114">
        <v>200448773</v>
      </c>
      <c r="F3114" t="s">
        <v>5</v>
      </c>
      <c r="G3114" t="s">
        <v>2845</v>
      </c>
    </row>
    <row r="3115" spans="1:7">
      <c r="A3115" t="s">
        <v>9022</v>
      </c>
      <c r="B3115" t="s">
        <v>9023</v>
      </c>
      <c r="C3115">
        <v>200448574</v>
      </c>
      <c r="F3115" t="s">
        <v>5</v>
      </c>
      <c r="G3115" t="s">
        <v>5222</v>
      </c>
    </row>
    <row r="3116" spans="1:7">
      <c r="A3116" t="s">
        <v>9022</v>
      </c>
      <c r="B3116" t="s">
        <v>9023</v>
      </c>
      <c r="C3116">
        <v>200448587</v>
      </c>
      <c r="F3116" t="s">
        <v>5</v>
      </c>
      <c r="G3116" t="s">
        <v>2846</v>
      </c>
    </row>
    <row r="3117" spans="1:7">
      <c r="A3117" t="s">
        <v>9022</v>
      </c>
      <c r="B3117" t="s">
        <v>9023</v>
      </c>
      <c r="C3117">
        <v>200448595</v>
      </c>
      <c r="F3117" t="s">
        <v>5</v>
      </c>
      <c r="G3117" t="s">
        <v>2847</v>
      </c>
    </row>
    <row r="3118" spans="1:7">
      <c r="A3118" t="s">
        <v>9022</v>
      </c>
      <c r="B3118" t="s">
        <v>9023</v>
      </c>
      <c r="C3118">
        <v>200448603</v>
      </c>
      <c r="F3118" t="s">
        <v>5</v>
      </c>
      <c r="G3118" t="s">
        <v>2848</v>
      </c>
    </row>
    <row r="3119" spans="1:7">
      <c r="A3119" t="s">
        <v>9022</v>
      </c>
      <c r="B3119" t="s">
        <v>9023</v>
      </c>
      <c r="C3119">
        <v>200448607</v>
      </c>
      <c r="F3119" t="s">
        <v>5</v>
      </c>
      <c r="G3119" t="s">
        <v>2849</v>
      </c>
    </row>
    <row r="3120" spans="1:7">
      <c r="A3120" t="s">
        <v>9022</v>
      </c>
      <c r="B3120" t="s">
        <v>9023</v>
      </c>
      <c r="C3120">
        <v>200448616</v>
      </c>
      <c r="F3120" t="s">
        <v>5</v>
      </c>
      <c r="G3120" t="s">
        <v>2850</v>
      </c>
    </row>
    <row r="3121" spans="1:7">
      <c r="A3121" t="s">
        <v>9022</v>
      </c>
      <c r="B3121" t="s">
        <v>9023</v>
      </c>
      <c r="C3121">
        <v>200448623</v>
      </c>
      <c r="F3121" t="s">
        <v>5</v>
      </c>
      <c r="G3121" t="s">
        <v>2851</v>
      </c>
    </row>
    <row r="3122" spans="1:7">
      <c r="A3122" t="s">
        <v>9022</v>
      </c>
      <c r="B3122" t="s">
        <v>9023</v>
      </c>
      <c r="C3122">
        <v>200448631</v>
      </c>
      <c r="F3122" t="s">
        <v>5</v>
      </c>
      <c r="G3122" t="s">
        <v>2852</v>
      </c>
    </row>
    <row r="3123" spans="1:7">
      <c r="A3123" t="s">
        <v>9022</v>
      </c>
      <c r="B3123" t="s">
        <v>9023</v>
      </c>
      <c r="C3123">
        <v>200448639</v>
      </c>
      <c r="F3123" t="s">
        <v>5</v>
      </c>
      <c r="G3123" t="s">
        <v>2853</v>
      </c>
    </row>
    <row r="3124" spans="1:7">
      <c r="A3124" t="s">
        <v>9022</v>
      </c>
      <c r="B3124" t="s">
        <v>9023</v>
      </c>
      <c r="C3124">
        <v>200448643</v>
      </c>
      <c r="F3124" t="s">
        <v>5</v>
      </c>
      <c r="G3124" t="s">
        <v>2854</v>
      </c>
    </row>
    <row r="3125" spans="1:7">
      <c r="A3125" t="s">
        <v>9022</v>
      </c>
      <c r="B3125" t="s">
        <v>9023</v>
      </c>
      <c r="C3125">
        <v>200448647</v>
      </c>
      <c r="F3125" t="s">
        <v>5</v>
      </c>
      <c r="G3125" t="s">
        <v>2855</v>
      </c>
    </row>
    <row r="3126" spans="1:7">
      <c r="A3126" t="s">
        <v>9022</v>
      </c>
      <c r="B3126" t="s">
        <v>9023</v>
      </c>
      <c r="C3126">
        <v>200448660</v>
      </c>
      <c r="F3126" t="s">
        <v>5</v>
      </c>
      <c r="G3126" t="s">
        <v>2856</v>
      </c>
    </row>
    <row r="3127" spans="1:7">
      <c r="A3127" t="s">
        <v>9022</v>
      </c>
      <c r="B3127" t="s">
        <v>9023</v>
      </c>
      <c r="C3127">
        <v>200448668</v>
      </c>
      <c r="F3127" t="s">
        <v>5</v>
      </c>
      <c r="G3127" t="s">
        <v>2857</v>
      </c>
    </row>
    <row r="3128" spans="1:7">
      <c r="A3128" t="s">
        <v>9022</v>
      </c>
      <c r="B3128" t="s">
        <v>9023</v>
      </c>
      <c r="C3128">
        <v>200448674</v>
      </c>
      <c r="F3128" t="s">
        <v>5</v>
      </c>
      <c r="G3128" t="s">
        <v>2858</v>
      </c>
    </row>
    <row r="3129" spans="1:7">
      <c r="A3129" t="s">
        <v>9022</v>
      </c>
      <c r="B3129" t="s">
        <v>9023</v>
      </c>
      <c r="C3129">
        <v>200448682</v>
      </c>
      <c r="F3129" t="s">
        <v>5</v>
      </c>
      <c r="G3129" t="s">
        <v>2859</v>
      </c>
    </row>
    <row r="3130" spans="1:7">
      <c r="A3130" t="s">
        <v>9022</v>
      </c>
      <c r="B3130" t="s">
        <v>9023</v>
      </c>
      <c r="C3130">
        <v>200448685</v>
      </c>
      <c r="F3130" t="s">
        <v>5</v>
      </c>
      <c r="G3130" t="s">
        <v>2860</v>
      </c>
    </row>
    <row r="3131" spans="1:7">
      <c r="A3131" t="s">
        <v>9022</v>
      </c>
      <c r="B3131" t="s">
        <v>9023</v>
      </c>
      <c r="C3131">
        <v>200448703</v>
      </c>
      <c r="F3131" t="s">
        <v>5</v>
      </c>
      <c r="G3131" t="s">
        <v>2861</v>
      </c>
    </row>
    <row r="3132" spans="1:7">
      <c r="A3132" t="s">
        <v>9022</v>
      </c>
      <c r="B3132" t="s">
        <v>9023</v>
      </c>
      <c r="C3132">
        <v>200448696</v>
      </c>
      <c r="F3132" t="s">
        <v>5</v>
      </c>
      <c r="G3132" t="s">
        <v>2862</v>
      </c>
    </row>
    <row r="3133" spans="1:7">
      <c r="A3133" t="s">
        <v>9022</v>
      </c>
      <c r="B3133" t="s">
        <v>9023</v>
      </c>
      <c r="C3133">
        <v>200448709</v>
      </c>
      <c r="F3133" t="s">
        <v>5</v>
      </c>
      <c r="G3133" t="s">
        <v>2863</v>
      </c>
    </row>
    <row r="3134" spans="1:7">
      <c r="A3134" t="s">
        <v>9022</v>
      </c>
      <c r="B3134" t="s">
        <v>9023</v>
      </c>
      <c r="C3134">
        <v>200448718</v>
      </c>
      <c r="F3134" t="s">
        <v>5</v>
      </c>
      <c r="G3134" t="s">
        <v>2864</v>
      </c>
    </row>
    <row r="3135" spans="1:7">
      <c r="A3135" t="s">
        <v>9022</v>
      </c>
      <c r="B3135" t="s">
        <v>9023</v>
      </c>
      <c r="C3135">
        <v>200448723</v>
      </c>
      <c r="F3135" t="s">
        <v>5</v>
      </c>
      <c r="G3135" t="s">
        <v>2865</v>
      </c>
    </row>
    <row r="3136" spans="1:7">
      <c r="A3136" t="s">
        <v>9022</v>
      </c>
      <c r="B3136" t="s">
        <v>9023</v>
      </c>
      <c r="C3136">
        <v>200448725</v>
      </c>
      <c r="F3136" t="s">
        <v>5</v>
      </c>
      <c r="G3136" t="s">
        <v>5223</v>
      </c>
    </row>
    <row r="3137" spans="1:7">
      <c r="A3137" t="s">
        <v>9022</v>
      </c>
      <c r="B3137" t="s">
        <v>9023</v>
      </c>
      <c r="C3137">
        <v>200448727</v>
      </c>
      <c r="F3137" t="s">
        <v>5</v>
      </c>
      <c r="G3137" t="s">
        <v>2866</v>
      </c>
    </row>
    <row r="3138" spans="1:7">
      <c r="A3138" t="s">
        <v>9022</v>
      </c>
      <c r="B3138" t="s">
        <v>9023</v>
      </c>
      <c r="C3138">
        <v>200448729</v>
      </c>
      <c r="F3138" t="s">
        <v>5</v>
      </c>
      <c r="G3138" t="s">
        <v>2867</v>
      </c>
    </row>
    <row r="3139" spans="1:7">
      <c r="A3139" t="s">
        <v>9022</v>
      </c>
      <c r="B3139" t="s">
        <v>9023</v>
      </c>
      <c r="C3139">
        <v>200448742</v>
      </c>
      <c r="F3139" t="s">
        <v>5</v>
      </c>
      <c r="G3139" t="s">
        <v>2868</v>
      </c>
    </row>
    <row r="3140" spans="1:7">
      <c r="A3140" t="s">
        <v>9022</v>
      </c>
      <c r="B3140" t="s">
        <v>9023</v>
      </c>
      <c r="C3140">
        <v>200448747</v>
      </c>
      <c r="F3140" t="s">
        <v>5</v>
      </c>
      <c r="G3140" t="s">
        <v>2869</v>
      </c>
    </row>
    <row r="3141" spans="1:7">
      <c r="A3141" t="s">
        <v>9022</v>
      </c>
      <c r="B3141" t="s">
        <v>9023</v>
      </c>
      <c r="C3141">
        <v>200448755</v>
      </c>
      <c r="F3141" t="s">
        <v>5</v>
      </c>
      <c r="G3141" t="s">
        <v>2870</v>
      </c>
    </row>
    <row r="3142" spans="1:7">
      <c r="A3142" t="s">
        <v>9022</v>
      </c>
      <c r="B3142" t="s">
        <v>9023</v>
      </c>
      <c r="C3142">
        <v>200448751</v>
      </c>
      <c r="F3142" t="s">
        <v>5</v>
      </c>
      <c r="G3142" t="s">
        <v>2871</v>
      </c>
    </row>
    <row r="3143" spans="1:7">
      <c r="A3143" t="s">
        <v>9022</v>
      </c>
      <c r="B3143" t="s">
        <v>9023</v>
      </c>
      <c r="C3143">
        <v>200448760</v>
      </c>
      <c r="F3143" t="s">
        <v>5</v>
      </c>
      <c r="G3143" t="s">
        <v>5224</v>
      </c>
    </row>
    <row r="3144" spans="1:7">
      <c r="A3144" t="s">
        <v>9022</v>
      </c>
      <c r="B3144" t="s">
        <v>9023</v>
      </c>
      <c r="C3144">
        <v>200448763</v>
      </c>
      <c r="F3144" t="s">
        <v>5</v>
      </c>
      <c r="G3144" t="s">
        <v>2872</v>
      </c>
    </row>
    <row r="3145" spans="1:7">
      <c r="A3145" t="s">
        <v>9022</v>
      </c>
      <c r="B3145" t="s">
        <v>9023</v>
      </c>
      <c r="C3145">
        <v>200448774</v>
      </c>
      <c r="F3145" t="s">
        <v>5</v>
      </c>
      <c r="G3145" t="s">
        <v>2873</v>
      </c>
    </row>
    <row r="3146" spans="1:7">
      <c r="A3146" t="s">
        <v>9022</v>
      </c>
      <c r="B3146" t="s">
        <v>9023</v>
      </c>
      <c r="C3146">
        <v>200448497</v>
      </c>
      <c r="F3146" t="s">
        <v>5</v>
      </c>
      <c r="G3146" t="s">
        <v>2874</v>
      </c>
    </row>
    <row r="3147" spans="1:7">
      <c r="A3147" t="s">
        <v>9022</v>
      </c>
      <c r="B3147" t="s">
        <v>9023</v>
      </c>
      <c r="C3147">
        <v>200448503</v>
      </c>
      <c r="F3147" t="s">
        <v>5</v>
      </c>
      <c r="G3147" t="s">
        <v>2875</v>
      </c>
    </row>
    <row r="3148" spans="1:7">
      <c r="A3148" t="s">
        <v>9022</v>
      </c>
      <c r="B3148" t="s">
        <v>9023</v>
      </c>
      <c r="C3148">
        <v>200448507</v>
      </c>
      <c r="F3148" t="s">
        <v>5</v>
      </c>
      <c r="G3148" t="s">
        <v>2876</v>
      </c>
    </row>
    <row r="3149" spans="1:7">
      <c r="A3149" t="s">
        <v>9022</v>
      </c>
      <c r="B3149" t="s">
        <v>9023</v>
      </c>
      <c r="C3149">
        <v>200448511</v>
      </c>
      <c r="F3149" t="s">
        <v>5</v>
      </c>
      <c r="G3149" t="s">
        <v>2877</v>
      </c>
    </row>
    <row r="3150" spans="1:7">
      <c r="A3150" t="s">
        <v>9022</v>
      </c>
      <c r="B3150" t="s">
        <v>9023</v>
      </c>
      <c r="C3150">
        <v>200448513</v>
      </c>
      <c r="F3150" t="s">
        <v>5</v>
      </c>
      <c r="G3150" t="s">
        <v>2878</v>
      </c>
    </row>
    <row r="3151" spans="1:7">
      <c r="A3151" t="s">
        <v>9022</v>
      </c>
      <c r="B3151" t="s">
        <v>9023</v>
      </c>
      <c r="C3151">
        <v>200448516</v>
      </c>
      <c r="F3151" t="s">
        <v>5</v>
      </c>
      <c r="G3151" t="s">
        <v>2879</v>
      </c>
    </row>
    <row r="3152" spans="1:7">
      <c r="A3152" t="s">
        <v>9022</v>
      </c>
      <c r="B3152" t="s">
        <v>9023</v>
      </c>
      <c r="C3152">
        <v>200448521</v>
      </c>
      <c r="F3152" t="s">
        <v>5</v>
      </c>
      <c r="G3152" t="s">
        <v>2880</v>
      </c>
    </row>
    <row r="3153" spans="1:7">
      <c r="A3153" t="s">
        <v>9022</v>
      </c>
      <c r="B3153" t="s">
        <v>9023</v>
      </c>
      <c r="C3153">
        <v>200448525</v>
      </c>
      <c r="F3153" t="s">
        <v>5</v>
      </c>
      <c r="G3153" t="s">
        <v>2881</v>
      </c>
    </row>
    <row r="3154" spans="1:7">
      <c r="A3154" t="s">
        <v>9022</v>
      </c>
      <c r="B3154" t="s">
        <v>9023</v>
      </c>
      <c r="C3154">
        <v>200448529</v>
      </c>
      <c r="F3154" t="s">
        <v>5</v>
      </c>
      <c r="G3154" t="s">
        <v>2882</v>
      </c>
    </row>
    <row r="3155" spans="1:7">
      <c r="A3155" t="s">
        <v>9022</v>
      </c>
      <c r="B3155" t="s">
        <v>9023</v>
      </c>
      <c r="C3155">
        <v>200448531</v>
      </c>
      <c r="F3155" t="s">
        <v>5</v>
      </c>
      <c r="G3155" t="s">
        <v>2883</v>
      </c>
    </row>
    <row r="3156" spans="1:7">
      <c r="A3156" t="s">
        <v>9022</v>
      </c>
      <c r="B3156" t="s">
        <v>9023</v>
      </c>
      <c r="C3156">
        <v>200448533</v>
      </c>
      <c r="F3156" t="s">
        <v>5</v>
      </c>
      <c r="G3156" t="s">
        <v>2884</v>
      </c>
    </row>
    <row r="3157" spans="1:7">
      <c r="A3157" t="s">
        <v>9022</v>
      </c>
      <c r="B3157" t="s">
        <v>9023</v>
      </c>
      <c r="C3157">
        <v>200448539</v>
      </c>
      <c r="F3157" t="s">
        <v>5</v>
      </c>
      <c r="G3157" t="s">
        <v>2885</v>
      </c>
    </row>
    <row r="3158" spans="1:7">
      <c r="A3158" t="s">
        <v>9022</v>
      </c>
      <c r="B3158" t="s">
        <v>9023</v>
      </c>
      <c r="C3158">
        <v>200448542</v>
      </c>
      <c r="F3158" t="s">
        <v>5</v>
      </c>
      <c r="G3158" t="s">
        <v>2886</v>
      </c>
    </row>
    <row r="3159" spans="1:7">
      <c r="A3159" t="s">
        <v>9022</v>
      </c>
      <c r="B3159" t="s">
        <v>9023</v>
      </c>
      <c r="C3159">
        <v>200448545</v>
      </c>
      <c r="F3159" t="s">
        <v>5</v>
      </c>
      <c r="G3159" t="s">
        <v>2887</v>
      </c>
    </row>
    <row r="3160" spans="1:7">
      <c r="A3160" t="s">
        <v>9022</v>
      </c>
      <c r="B3160" t="s">
        <v>9023</v>
      </c>
      <c r="C3160">
        <v>200448549</v>
      </c>
      <c r="F3160" t="s">
        <v>5</v>
      </c>
      <c r="G3160" t="s">
        <v>2888</v>
      </c>
    </row>
    <row r="3161" spans="1:7">
      <c r="A3161" t="s">
        <v>9022</v>
      </c>
      <c r="B3161" t="s">
        <v>9023</v>
      </c>
      <c r="C3161">
        <v>200448551</v>
      </c>
      <c r="F3161" t="s">
        <v>5</v>
      </c>
      <c r="G3161" t="s">
        <v>2889</v>
      </c>
    </row>
    <row r="3162" spans="1:7">
      <c r="A3162" t="s">
        <v>9022</v>
      </c>
      <c r="B3162" t="s">
        <v>9023</v>
      </c>
      <c r="C3162">
        <v>200448563</v>
      </c>
      <c r="F3162" t="s">
        <v>5</v>
      </c>
      <c r="G3162" t="s">
        <v>2890</v>
      </c>
    </row>
    <row r="3163" spans="1:7">
      <c r="A3163" t="s">
        <v>9022</v>
      </c>
      <c r="B3163" t="s">
        <v>9023</v>
      </c>
      <c r="C3163">
        <v>200448560</v>
      </c>
      <c r="F3163" t="s">
        <v>5</v>
      </c>
      <c r="G3163" t="s">
        <v>2891</v>
      </c>
    </row>
    <row r="3164" spans="1:7">
      <c r="A3164" t="s">
        <v>9022</v>
      </c>
      <c r="B3164" t="s">
        <v>9023</v>
      </c>
      <c r="C3164">
        <v>200448557</v>
      </c>
      <c r="F3164" t="s">
        <v>5</v>
      </c>
      <c r="G3164" t="s">
        <v>2892</v>
      </c>
    </row>
    <row r="3165" spans="1:7">
      <c r="A3165" t="s">
        <v>9022</v>
      </c>
      <c r="B3165" t="s">
        <v>9023</v>
      </c>
      <c r="C3165">
        <v>200448566</v>
      </c>
      <c r="F3165" t="s">
        <v>5</v>
      </c>
      <c r="G3165" t="s">
        <v>2893</v>
      </c>
    </row>
    <row r="3166" spans="1:7">
      <c r="A3166" t="s">
        <v>9022</v>
      </c>
      <c r="B3166" t="s">
        <v>9023</v>
      </c>
      <c r="C3166">
        <v>200448581</v>
      </c>
      <c r="F3166" t="s">
        <v>5</v>
      </c>
      <c r="G3166" t="s">
        <v>2894</v>
      </c>
    </row>
    <row r="3167" spans="1:7">
      <c r="A3167" t="s">
        <v>9022</v>
      </c>
      <c r="B3167" t="s">
        <v>9023</v>
      </c>
      <c r="C3167">
        <v>200448590</v>
      </c>
      <c r="F3167" t="s">
        <v>5</v>
      </c>
      <c r="G3167" t="s">
        <v>2895</v>
      </c>
    </row>
    <row r="3168" spans="1:7">
      <c r="A3168" t="s">
        <v>9022</v>
      </c>
      <c r="B3168" t="s">
        <v>9023</v>
      </c>
      <c r="C3168">
        <v>200448594</v>
      </c>
      <c r="F3168" t="s">
        <v>5</v>
      </c>
      <c r="G3168" t="s">
        <v>2896</v>
      </c>
    </row>
    <row r="3169" spans="1:7">
      <c r="A3169" t="s">
        <v>9022</v>
      </c>
      <c r="B3169" t="s">
        <v>9023</v>
      </c>
      <c r="C3169">
        <v>200448598</v>
      </c>
      <c r="F3169" t="s">
        <v>5</v>
      </c>
      <c r="G3169" t="s">
        <v>2897</v>
      </c>
    </row>
    <row r="3170" spans="1:7">
      <c r="A3170" t="s">
        <v>9022</v>
      </c>
      <c r="B3170" t="s">
        <v>9023</v>
      </c>
      <c r="C3170">
        <v>200448602</v>
      </c>
      <c r="F3170" t="s">
        <v>5</v>
      </c>
      <c r="G3170" t="s">
        <v>2898</v>
      </c>
    </row>
    <row r="3171" spans="1:7">
      <c r="A3171" t="s">
        <v>9022</v>
      </c>
      <c r="B3171" t="s">
        <v>9023</v>
      </c>
      <c r="C3171">
        <v>200448628</v>
      </c>
      <c r="F3171" t="s">
        <v>5</v>
      </c>
      <c r="G3171" t="s">
        <v>2899</v>
      </c>
    </row>
    <row r="3172" spans="1:7">
      <c r="A3172" t="s">
        <v>9022</v>
      </c>
      <c r="B3172" t="s">
        <v>9023</v>
      </c>
      <c r="C3172">
        <v>200448638</v>
      </c>
      <c r="F3172" t="s">
        <v>5</v>
      </c>
      <c r="G3172" t="s">
        <v>2900</v>
      </c>
    </row>
    <row r="3173" spans="1:7">
      <c r="A3173" t="s">
        <v>9022</v>
      </c>
      <c r="B3173" t="s">
        <v>9023</v>
      </c>
      <c r="C3173">
        <v>200448654</v>
      </c>
      <c r="F3173" t="s">
        <v>5</v>
      </c>
      <c r="G3173" t="s">
        <v>2901</v>
      </c>
    </row>
    <row r="3174" spans="1:7">
      <c r="A3174" t="s">
        <v>9022</v>
      </c>
      <c r="B3174" t="s">
        <v>9023</v>
      </c>
      <c r="C3174">
        <v>200448646</v>
      </c>
      <c r="F3174" t="s">
        <v>5</v>
      </c>
      <c r="G3174" t="s">
        <v>2902</v>
      </c>
    </row>
    <row r="3175" spans="1:7">
      <c r="A3175" t="s">
        <v>9022</v>
      </c>
      <c r="B3175" t="s">
        <v>9023</v>
      </c>
      <c r="C3175">
        <v>200448662</v>
      </c>
      <c r="F3175" t="s">
        <v>5</v>
      </c>
      <c r="G3175" t="s">
        <v>2903</v>
      </c>
    </row>
    <row r="3176" spans="1:7">
      <c r="A3176" t="s">
        <v>9022</v>
      </c>
      <c r="B3176" t="s">
        <v>9023</v>
      </c>
      <c r="C3176">
        <v>200448667</v>
      </c>
      <c r="F3176" t="s">
        <v>5</v>
      </c>
      <c r="G3176" t="s">
        <v>2904</v>
      </c>
    </row>
    <row r="3177" spans="1:7">
      <c r="A3177" t="s">
        <v>9022</v>
      </c>
      <c r="B3177" t="s">
        <v>9023</v>
      </c>
      <c r="C3177">
        <v>200448691</v>
      </c>
      <c r="F3177" t="s">
        <v>5</v>
      </c>
      <c r="G3177" t="s">
        <v>2905</v>
      </c>
    </row>
    <row r="3178" spans="1:7">
      <c r="A3178" t="s">
        <v>9022</v>
      </c>
      <c r="B3178" t="s">
        <v>9023</v>
      </c>
      <c r="C3178">
        <v>200448498</v>
      </c>
      <c r="F3178" t="s">
        <v>5</v>
      </c>
      <c r="G3178" t="s">
        <v>5225</v>
      </c>
    </row>
    <row r="3179" spans="1:7">
      <c r="A3179" t="s">
        <v>9022</v>
      </c>
      <c r="B3179" t="s">
        <v>9023</v>
      </c>
      <c r="C3179">
        <v>200448504</v>
      </c>
      <c r="F3179" t="s">
        <v>5</v>
      </c>
      <c r="G3179" t="s">
        <v>2906</v>
      </c>
    </row>
    <row r="3180" spans="1:7">
      <c r="A3180" t="s">
        <v>9022</v>
      </c>
      <c r="B3180" t="s">
        <v>9023</v>
      </c>
      <c r="C3180">
        <v>200448508</v>
      </c>
      <c r="F3180" t="s">
        <v>5</v>
      </c>
      <c r="G3180" t="s">
        <v>2907</v>
      </c>
    </row>
    <row r="3181" spans="1:7">
      <c r="A3181" t="s">
        <v>9022</v>
      </c>
      <c r="B3181" t="s">
        <v>9023</v>
      </c>
      <c r="C3181">
        <v>200448512</v>
      </c>
      <c r="F3181" t="s">
        <v>5</v>
      </c>
      <c r="G3181" t="s">
        <v>2908</v>
      </c>
    </row>
    <row r="3182" spans="1:7">
      <c r="A3182" t="s">
        <v>9022</v>
      </c>
      <c r="B3182" t="s">
        <v>9023</v>
      </c>
      <c r="C3182">
        <v>200448514</v>
      </c>
      <c r="F3182" t="s">
        <v>5</v>
      </c>
      <c r="G3182" t="s">
        <v>2909</v>
      </c>
    </row>
    <row r="3183" spans="1:7">
      <c r="A3183" t="s">
        <v>9022</v>
      </c>
      <c r="B3183" t="s">
        <v>9023</v>
      </c>
      <c r="C3183">
        <v>200448517</v>
      </c>
      <c r="F3183" t="s">
        <v>5</v>
      </c>
      <c r="G3183" t="s">
        <v>2910</v>
      </c>
    </row>
    <row r="3184" spans="1:7">
      <c r="A3184" t="s">
        <v>9022</v>
      </c>
      <c r="B3184" t="s">
        <v>9023</v>
      </c>
      <c r="C3184">
        <v>200448522</v>
      </c>
      <c r="F3184" t="s">
        <v>5</v>
      </c>
      <c r="G3184" t="s">
        <v>2911</v>
      </c>
    </row>
    <row r="3185" spans="1:7">
      <c r="A3185" t="s">
        <v>9022</v>
      </c>
      <c r="B3185" t="s">
        <v>9023</v>
      </c>
      <c r="C3185">
        <v>200448526</v>
      </c>
      <c r="F3185" t="s">
        <v>5</v>
      </c>
      <c r="G3185" t="s">
        <v>2912</v>
      </c>
    </row>
    <row r="3186" spans="1:7">
      <c r="A3186" t="s">
        <v>9022</v>
      </c>
      <c r="B3186" t="s">
        <v>9023</v>
      </c>
      <c r="C3186">
        <v>200448530</v>
      </c>
      <c r="F3186" t="s">
        <v>5</v>
      </c>
      <c r="G3186" t="s">
        <v>2913</v>
      </c>
    </row>
    <row r="3187" spans="1:7">
      <c r="A3187" t="s">
        <v>9022</v>
      </c>
      <c r="B3187" t="s">
        <v>9023</v>
      </c>
      <c r="C3187">
        <v>200448532</v>
      </c>
      <c r="F3187" t="s">
        <v>5</v>
      </c>
      <c r="G3187" t="s">
        <v>2914</v>
      </c>
    </row>
    <row r="3188" spans="1:7">
      <c r="A3188" t="s">
        <v>9022</v>
      </c>
      <c r="B3188" t="s">
        <v>9023</v>
      </c>
      <c r="C3188">
        <v>200448534</v>
      </c>
      <c r="F3188" t="s">
        <v>5</v>
      </c>
      <c r="G3188" t="s">
        <v>2915</v>
      </c>
    </row>
    <row r="3189" spans="1:7">
      <c r="A3189" t="s">
        <v>9022</v>
      </c>
      <c r="B3189" t="s">
        <v>9023</v>
      </c>
      <c r="C3189">
        <v>200448540</v>
      </c>
      <c r="F3189" t="s">
        <v>5</v>
      </c>
      <c r="G3189" t="s">
        <v>2916</v>
      </c>
    </row>
    <row r="3190" spans="1:7">
      <c r="A3190" t="s">
        <v>9022</v>
      </c>
      <c r="B3190" t="s">
        <v>9023</v>
      </c>
      <c r="C3190">
        <v>200448543</v>
      </c>
      <c r="F3190" t="s">
        <v>5</v>
      </c>
      <c r="G3190" t="s">
        <v>2917</v>
      </c>
    </row>
    <row r="3191" spans="1:7">
      <c r="A3191" t="s">
        <v>9022</v>
      </c>
      <c r="B3191" t="s">
        <v>9023</v>
      </c>
      <c r="C3191">
        <v>200448546</v>
      </c>
      <c r="F3191" t="s">
        <v>5</v>
      </c>
      <c r="G3191" t="s">
        <v>2918</v>
      </c>
    </row>
    <row r="3192" spans="1:7">
      <c r="A3192" t="s">
        <v>9022</v>
      </c>
      <c r="B3192" t="s">
        <v>9023</v>
      </c>
      <c r="C3192">
        <v>200448550</v>
      </c>
      <c r="F3192" t="s">
        <v>5</v>
      </c>
      <c r="G3192" t="s">
        <v>2919</v>
      </c>
    </row>
    <row r="3193" spans="1:7">
      <c r="A3193" t="s">
        <v>9022</v>
      </c>
      <c r="B3193" t="s">
        <v>9023</v>
      </c>
      <c r="C3193">
        <v>200448552</v>
      </c>
      <c r="F3193" t="s">
        <v>5</v>
      </c>
      <c r="G3193" t="s">
        <v>2920</v>
      </c>
    </row>
    <row r="3194" spans="1:7">
      <c r="A3194" t="s">
        <v>9022</v>
      </c>
      <c r="B3194" t="s">
        <v>9023</v>
      </c>
      <c r="C3194">
        <v>200448561</v>
      </c>
      <c r="F3194" t="s">
        <v>5</v>
      </c>
      <c r="G3194" t="s">
        <v>2921</v>
      </c>
    </row>
    <row r="3195" spans="1:7">
      <c r="A3195" t="s">
        <v>9022</v>
      </c>
      <c r="B3195" t="s">
        <v>9023</v>
      </c>
      <c r="C3195">
        <v>200448558</v>
      </c>
      <c r="F3195" t="s">
        <v>5</v>
      </c>
      <c r="G3195" t="s">
        <v>2922</v>
      </c>
    </row>
    <row r="3196" spans="1:7">
      <c r="A3196" t="s">
        <v>9022</v>
      </c>
      <c r="B3196" t="s">
        <v>9023</v>
      </c>
      <c r="C3196">
        <v>200448567</v>
      </c>
      <c r="F3196" t="s">
        <v>5</v>
      </c>
      <c r="G3196" t="s">
        <v>2923</v>
      </c>
    </row>
    <row r="3197" spans="1:7">
      <c r="A3197" t="s">
        <v>9022</v>
      </c>
      <c r="B3197" t="s">
        <v>9023</v>
      </c>
      <c r="C3197">
        <v>200448582</v>
      </c>
      <c r="F3197" t="s">
        <v>5</v>
      </c>
      <c r="G3197" t="s">
        <v>5226</v>
      </c>
    </row>
    <row r="3198" spans="1:7">
      <c r="A3198" t="s">
        <v>9022</v>
      </c>
      <c r="B3198" t="s">
        <v>9023</v>
      </c>
      <c r="C3198">
        <v>200448592</v>
      </c>
      <c r="F3198" t="s">
        <v>5</v>
      </c>
      <c r="G3198" t="s">
        <v>2924</v>
      </c>
    </row>
    <row r="3199" spans="1:7">
      <c r="A3199" t="s">
        <v>9022</v>
      </c>
      <c r="B3199" t="s">
        <v>9023</v>
      </c>
      <c r="C3199">
        <v>200448596</v>
      </c>
      <c r="F3199" t="s">
        <v>5</v>
      </c>
      <c r="G3199" t="s">
        <v>2925</v>
      </c>
    </row>
    <row r="3200" spans="1:7">
      <c r="A3200" t="s">
        <v>9022</v>
      </c>
      <c r="B3200" t="s">
        <v>9023</v>
      </c>
      <c r="C3200">
        <v>200448600</v>
      </c>
      <c r="F3200" t="s">
        <v>5</v>
      </c>
      <c r="G3200" t="s">
        <v>2926</v>
      </c>
    </row>
    <row r="3201" spans="1:7">
      <c r="A3201" t="s">
        <v>9022</v>
      </c>
      <c r="B3201" t="s">
        <v>9023</v>
      </c>
      <c r="C3201">
        <v>200448604</v>
      </c>
      <c r="F3201" t="s">
        <v>5</v>
      </c>
      <c r="G3201" t="s">
        <v>2927</v>
      </c>
    </row>
    <row r="3202" spans="1:7">
      <c r="A3202" t="s">
        <v>9022</v>
      </c>
      <c r="B3202" t="s">
        <v>9023</v>
      </c>
      <c r="C3202">
        <v>200448630</v>
      </c>
      <c r="F3202" t="s">
        <v>5</v>
      </c>
      <c r="G3202" t="s">
        <v>2928</v>
      </c>
    </row>
    <row r="3203" spans="1:7">
      <c r="A3203" t="s">
        <v>9022</v>
      </c>
      <c r="B3203" t="s">
        <v>9023</v>
      </c>
      <c r="C3203">
        <v>200448640</v>
      </c>
      <c r="F3203" t="s">
        <v>5</v>
      </c>
      <c r="G3203" t="s">
        <v>2929</v>
      </c>
    </row>
    <row r="3204" spans="1:7">
      <c r="A3204" t="s">
        <v>9022</v>
      </c>
      <c r="B3204" t="s">
        <v>9023</v>
      </c>
      <c r="C3204">
        <v>200448656</v>
      </c>
      <c r="F3204" t="s">
        <v>5</v>
      </c>
      <c r="G3204" t="s">
        <v>2930</v>
      </c>
    </row>
    <row r="3205" spans="1:7">
      <c r="A3205" t="s">
        <v>9022</v>
      </c>
      <c r="B3205" t="s">
        <v>9023</v>
      </c>
      <c r="C3205">
        <v>200448648</v>
      </c>
      <c r="F3205" t="s">
        <v>5</v>
      </c>
      <c r="G3205" t="s">
        <v>2931</v>
      </c>
    </row>
    <row r="3206" spans="1:7">
      <c r="A3206" t="s">
        <v>9022</v>
      </c>
      <c r="B3206" t="s">
        <v>9023</v>
      </c>
      <c r="C3206">
        <v>200448663</v>
      </c>
      <c r="F3206" t="s">
        <v>5</v>
      </c>
      <c r="G3206" t="s">
        <v>2932</v>
      </c>
    </row>
    <row r="3207" spans="1:7">
      <c r="A3207" t="s">
        <v>9022</v>
      </c>
      <c r="B3207" t="s">
        <v>9023</v>
      </c>
      <c r="C3207">
        <v>200448669</v>
      </c>
      <c r="F3207" t="s">
        <v>5</v>
      </c>
      <c r="G3207" t="s">
        <v>2933</v>
      </c>
    </row>
    <row r="3208" spans="1:7">
      <c r="A3208" t="s">
        <v>9022</v>
      </c>
      <c r="B3208" t="s">
        <v>9023</v>
      </c>
      <c r="C3208">
        <v>200448693</v>
      </c>
      <c r="F3208" t="s">
        <v>5</v>
      </c>
      <c r="G3208" t="s">
        <v>5227</v>
      </c>
    </row>
    <row r="3209" spans="1:7">
      <c r="A3209" t="s">
        <v>9022</v>
      </c>
      <c r="B3209" t="s">
        <v>9023</v>
      </c>
      <c r="C3209">
        <v>4504463</v>
      </c>
      <c r="D3209" t="s">
        <v>9036</v>
      </c>
      <c r="F3209" t="s">
        <v>5</v>
      </c>
      <c r="G3209" t="s">
        <v>2935</v>
      </c>
    </row>
    <row r="3210" spans="1:7">
      <c r="A3210" t="s">
        <v>9022</v>
      </c>
      <c r="B3210" t="s">
        <v>9023</v>
      </c>
      <c r="C3210">
        <v>4504465</v>
      </c>
      <c r="D3210" t="s">
        <v>9036</v>
      </c>
      <c r="F3210" t="s">
        <v>5</v>
      </c>
      <c r="G3210" t="s">
        <v>2937</v>
      </c>
    </row>
    <row r="3211" spans="1:7">
      <c r="A3211" t="s">
        <v>9022</v>
      </c>
      <c r="B3211" t="s">
        <v>9023</v>
      </c>
      <c r="C3211">
        <v>4504467</v>
      </c>
      <c r="D3211" t="s">
        <v>9036</v>
      </c>
      <c r="F3211" t="s">
        <v>5</v>
      </c>
      <c r="G3211" t="s">
        <v>2939</v>
      </c>
    </row>
    <row r="3212" spans="1:7">
      <c r="A3212" t="s">
        <v>9022</v>
      </c>
      <c r="B3212" t="s">
        <v>9023</v>
      </c>
      <c r="C3212">
        <v>4504469</v>
      </c>
      <c r="D3212" t="s">
        <v>9035</v>
      </c>
      <c r="F3212" t="s">
        <v>5</v>
      </c>
      <c r="G3212" t="s">
        <v>2940</v>
      </c>
    </row>
    <row r="3213" spans="1:7">
      <c r="A3213" t="s">
        <v>9022</v>
      </c>
      <c r="B3213" t="s">
        <v>9023</v>
      </c>
      <c r="C3213">
        <v>4504469</v>
      </c>
      <c r="D3213" t="s">
        <v>9036</v>
      </c>
      <c r="F3213" t="s">
        <v>5</v>
      </c>
      <c r="G3213" t="s">
        <v>2941</v>
      </c>
    </row>
    <row r="3214" spans="1:7">
      <c r="A3214" t="s">
        <v>9022</v>
      </c>
      <c r="B3214" t="s">
        <v>9023</v>
      </c>
      <c r="C3214">
        <v>4504471</v>
      </c>
      <c r="D3214" t="s">
        <v>9035</v>
      </c>
      <c r="F3214" t="s">
        <v>5</v>
      </c>
      <c r="G3214" t="s">
        <v>2942</v>
      </c>
    </row>
    <row r="3215" spans="1:7">
      <c r="A3215" t="s">
        <v>9022</v>
      </c>
      <c r="B3215" t="s">
        <v>9023</v>
      </c>
      <c r="C3215">
        <v>4504471</v>
      </c>
      <c r="D3215" t="s">
        <v>9036</v>
      </c>
      <c r="F3215" t="s">
        <v>5</v>
      </c>
      <c r="G3215" t="s">
        <v>2943</v>
      </c>
    </row>
    <row r="3216" spans="1:7">
      <c r="A3216" t="s">
        <v>9022</v>
      </c>
      <c r="B3216" t="s">
        <v>9023</v>
      </c>
      <c r="C3216">
        <v>4504473</v>
      </c>
      <c r="D3216" t="s">
        <v>9035</v>
      </c>
      <c r="F3216" t="s">
        <v>5</v>
      </c>
      <c r="G3216" t="s">
        <v>2944</v>
      </c>
    </row>
    <row r="3217" spans="1:7">
      <c r="A3217" t="s">
        <v>9022</v>
      </c>
      <c r="B3217" t="s">
        <v>9023</v>
      </c>
      <c r="C3217">
        <v>4504473</v>
      </c>
      <c r="D3217" t="s">
        <v>9036</v>
      </c>
      <c r="F3217" t="s">
        <v>5</v>
      </c>
      <c r="G3217" t="s">
        <v>2945</v>
      </c>
    </row>
    <row r="3218" spans="1:7">
      <c r="A3218" t="s">
        <v>9022</v>
      </c>
      <c r="B3218" t="s">
        <v>9023</v>
      </c>
      <c r="C3218">
        <v>4504479</v>
      </c>
      <c r="D3218" t="s">
        <v>9035</v>
      </c>
      <c r="F3218" t="s">
        <v>5</v>
      </c>
      <c r="G3218" t="s">
        <v>2950</v>
      </c>
    </row>
    <row r="3219" spans="1:7">
      <c r="A3219" t="s">
        <v>9022</v>
      </c>
      <c r="B3219" t="s">
        <v>9023</v>
      </c>
      <c r="C3219">
        <v>4504479</v>
      </c>
      <c r="D3219" t="s">
        <v>9036</v>
      </c>
      <c r="F3219" t="s">
        <v>5</v>
      </c>
      <c r="G3219" t="s">
        <v>2951</v>
      </c>
    </row>
    <row r="3220" spans="1:7">
      <c r="A3220" t="s">
        <v>9022</v>
      </c>
      <c r="B3220" t="s">
        <v>9023</v>
      </c>
      <c r="C3220">
        <v>4504481</v>
      </c>
      <c r="D3220" t="s">
        <v>9035</v>
      </c>
      <c r="F3220" t="s">
        <v>5</v>
      </c>
      <c r="G3220" t="s">
        <v>2952</v>
      </c>
    </row>
    <row r="3221" spans="1:7">
      <c r="A3221" t="s">
        <v>9022</v>
      </c>
      <c r="B3221" t="s">
        <v>9023</v>
      </c>
      <c r="C3221">
        <v>4504481</v>
      </c>
      <c r="D3221" t="s">
        <v>9036</v>
      </c>
      <c r="F3221" t="s">
        <v>5</v>
      </c>
      <c r="G3221" t="s">
        <v>2953</v>
      </c>
    </row>
    <row r="3222" spans="1:7">
      <c r="A3222" t="s">
        <v>9022</v>
      </c>
      <c r="B3222" t="s">
        <v>9023</v>
      </c>
      <c r="C3222">
        <v>4504483</v>
      </c>
      <c r="D3222" t="s">
        <v>9035</v>
      </c>
      <c r="F3222" t="s">
        <v>5</v>
      </c>
      <c r="G3222" t="s">
        <v>2954</v>
      </c>
    </row>
    <row r="3223" spans="1:7">
      <c r="A3223" t="s">
        <v>9022</v>
      </c>
      <c r="B3223" t="s">
        <v>9023</v>
      </c>
      <c r="C3223">
        <v>4504483</v>
      </c>
      <c r="D3223" t="s">
        <v>9036</v>
      </c>
      <c r="F3223" t="s">
        <v>5</v>
      </c>
      <c r="G3223" t="s">
        <v>2955</v>
      </c>
    </row>
    <row r="3224" spans="1:7">
      <c r="A3224" t="s">
        <v>9022</v>
      </c>
      <c r="B3224" t="s">
        <v>9023</v>
      </c>
      <c r="C3224">
        <v>4504485</v>
      </c>
      <c r="D3224" t="s">
        <v>9035</v>
      </c>
      <c r="F3224" t="s">
        <v>5</v>
      </c>
      <c r="G3224" t="s">
        <v>2956</v>
      </c>
    </row>
    <row r="3225" spans="1:7">
      <c r="A3225" t="s">
        <v>9022</v>
      </c>
      <c r="B3225" t="s">
        <v>9023</v>
      </c>
      <c r="C3225">
        <v>4504485</v>
      </c>
      <c r="D3225" t="s">
        <v>9036</v>
      </c>
      <c r="F3225" t="s">
        <v>5</v>
      </c>
      <c r="G3225" t="s">
        <v>2957</v>
      </c>
    </row>
    <row r="3226" spans="1:7">
      <c r="A3226" t="s">
        <v>9022</v>
      </c>
      <c r="B3226" t="s">
        <v>9023</v>
      </c>
      <c r="C3226">
        <v>4504487</v>
      </c>
      <c r="D3226" t="s">
        <v>9035</v>
      </c>
      <c r="F3226" t="s">
        <v>5</v>
      </c>
      <c r="G3226" t="s">
        <v>2958</v>
      </c>
    </row>
    <row r="3227" spans="1:7">
      <c r="A3227" t="s">
        <v>9022</v>
      </c>
      <c r="B3227" t="s">
        <v>9023</v>
      </c>
      <c r="C3227">
        <v>4504487</v>
      </c>
      <c r="D3227" t="s">
        <v>9036</v>
      </c>
      <c r="F3227" t="s">
        <v>5</v>
      </c>
      <c r="G3227" t="s">
        <v>2959</v>
      </c>
    </row>
    <row r="3228" spans="1:7">
      <c r="A3228" t="s">
        <v>9022</v>
      </c>
      <c r="B3228" t="s">
        <v>9023</v>
      </c>
      <c r="C3228">
        <v>4504489</v>
      </c>
      <c r="D3228" t="s">
        <v>9035</v>
      </c>
      <c r="F3228" t="s">
        <v>5</v>
      </c>
      <c r="G3228" t="s">
        <v>2960</v>
      </c>
    </row>
    <row r="3229" spans="1:7">
      <c r="A3229" t="s">
        <v>9022</v>
      </c>
      <c r="B3229" t="s">
        <v>9023</v>
      </c>
      <c r="C3229">
        <v>4504489</v>
      </c>
      <c r="D3229" t="s">
        <v>9036</v>
      </c>
      <c r="F3229" t="s">
        <v>5</v>
      </c>
      <c r="G3229" t="s">
        <v>2961</v>
      </c>
    </row>
    <row r="3230" spans="1:7">
      <c r="A3230" t="s">
        <v>9022</v>
      </c>
      <c r="B3230" t="s">
        <v>9023</v>
      </c>
      <c r="C3230">
        <v>4504491</v>
      </c>
      <c r="D3230" t="s">
        <v>9035</v>
      </c>
      <c r="F3230" t="s">
        <v>5</v>
      </c>
      <c r="G3230" t="s">
        <v>2962</v>
      </c>
    </row>
    <row r="3231" spans="1:7">
      <c r="A3231" t="s">
        <v>9022</v>
      </c>
      <c r="B3231" t="s">
        <v>9023</v>
      </c>
      <c r="C3231">
        <v>4504491</v>
      </c>
      <c r="D3231" t="s">
        <v>9036</v>
      </c>
      <c r="F3231" t="s">
        <v>5</v>
      </c>
      <c r="G3231" t="s">
        <v>2963</v>
      </c>
    </row>
    <row r="3232" spans="1:7">
      <c r="A3232" t="s">
        <v>9022</v>
      </c>
      <c r="B3232" t="s">
        <v>9023</v>
      </c>
      <c r="C3232">
        <v>4504493</v>
      </c>
      <c r="D3232" t="s">
        <v>9035</v>
      </c>
      <c r="F3232" t="s">
        <v>5</v>
      </c>
      <c r="G3232" t="s">
        <v>2964</v>
      </c>
    </row>
    <row r="3233" spans="1:7">
      <c r="A3233" t="s">
        <v>9022</v>
      </c>
      <c r="B3233" t="s">
        <v>9023</v>
      </c>
      <c r="C3233">
        <v>4504495</v>
      </c>
      <c r="D3233" t="s">
        <v>9035</v>
      </c>
      <c r="F3233" t="s">
        <v>5</v>
      </c>
      <c r="G3233" t="s">
        <v>2966</v>
      </c>
    </row>
    <row r="3234" spans="1:7">
      <c r="A3234" t="s">
        <v>9022</v>
      </c>
      <c r="B3234" t="s">
        <v>9023</v>
      </c>
      <c r="C3234">
        <v>4504495</v>
      </c>
      <c r="D3234" t="s">
        <v>9036</v>
      </c>
      <c r="F3234" t="s">
        <v>5</v>
      </c>
      <c r="G3234" t="s">
        <v>2967</v>
      </c>
    </row>
    <row r="3235" spans="1:7">
      <c r="A3235" t="s">
        <v>9022</v>
      </c>
      <c r="B3235" t="s">
        <v>9023</v>
      </c>
      <c r="C3235">
        <v>4504497</v>
      </c>
      <c r="D3235" t="s">
        <v>9035</v>
      </c>
      <c r="F3235" t="s">
        <v>5</v>
      </c>
      <c r="G3235" t="s">
        <v>2968</v>
      </c>
    </row>
    <row r="3236" spans="1:7">
      <c r="A3236" t="s">
        <v>9022</v>
      </c>
      <c r="B3236" t="s">
        <v>9023</v>
      </c>
      <c r="C3236">
        <v>4504497</v>
      </c>
      <c r="D3236" t="s">
        <v>9036</v>
      </c>
      <c r="F3236" t="s">
        <v>5</v>
      </c>
      <c r="G3236" t="s">
        <v>2969</v>
      </c>
    </row>
    <row r="3237" spans="1:7">
      <c r="A3237" t="s">
        <v>9022</v>
      </c>
      <c r="B3237" t="s">
        <v>9023</v>
      </c>
      <c r="C3237">
        <v>4504499</v>
      </c>
      <c r="D3237" t="s">
        <v>9035</v>
      </c>
      <c r="F3237" t="s">
        <v>5</v>
      </c>
      <c r="G3237" t="s">
        <v>2970</v>
      </c>
    </row>
    <row r="3238" spans="1:7">
      <c r="A3238" t="s">
        <v>9022</v>
      </c>
      <c r="B3238" t="s">
        <v>9023</v>
      </c>
      <c r="C3238">
        <v>4504499</v>
      </c>
      <c r="D3238" t="s">
        <v>9036</v>
      </c>
      <c r="F3238" t="s">
        <v>5</v>
      </c>
      <c r="G3238" t="s">
        <v>2971</v>
      </c>
    </row>
    <row r="3239" spans="1:7">
      <c r="A3239" t="s">
        <v>9022</v>
      </c>
      <c r="B3239" t="s">
        <v>9023</v>
      </c>
      <c r="C3239">
        <v>4504501</v>
      </c>
      <c r="D3239" t="s">
        <v>9035</v>
      </c>
      <c r="F3239" t="s">
        <v>5</v>
      </c>
      <c r="G3239" t="s">
        <v>2972</v>
      </c>
    </row>
    <row r="3240" spans="1:7">
      <c r="A3240" t="s">
        <v>9022</v>
      </c>
      <c r="B3240" t="s">
        <v>9023</v>
      </c>
      <c r="C3240">
        <v>4504501</v>
      </c>
      <c r="D3240" t="s">
        <v>9036</v>
      </c>
      <c r="F3240" t="s">
        <v>5</v>
      </c>
      <c r="G3240" t="s">
        <v>2973</v>
      </c>
    </row>
    <row r="3241" spans="1:7">
      <c r="A3241" t="s">
        <v>9022</v>
      </c>
      <c r="B3241" t="s">
        <v>9023</v>
      </c>
      <c r="C3241">
        <v>4504503</v>
      </c>
      <c r="D3241" t="s">
        <v>9035</v>
      </c>
      <c r="F3241" t="s">
        <v>5</v>
      </c>
      <c r="G3241" t="s">
        <v>2974</v>
      </c>
    </row>
    <row r="3242" spans="1:7">
      <c r="A3242" t="s">
        <v>9022</v>
      </c>
      <c r="B3242" t="s">
        <v>9023</v>
      </c>
      <c r="C3242">
        <v>4504503</v>
      </c>
      <c r="D3242" t="s">
        <v>9036</v>
      </c>
      <c r="F3242" t="s">
        <v>5</v>
      </c>
      <c r="G3242" t="s">
        <v>2975</v>
      </c>
    </row>
    <row r="3243" spans="1:7">
      <c r="A3243" t="s">
        <v>9022</v>
      </c>
      <c r="B3243" t="s">
        <v>9023</v>
      </c>
      <c r="C3243">
        <v>4504505</v>
      </c>
      <c r="D3243" t="s">
        <v>9035</v>
      </c>
      <c r="F3243" t="s">
        <v>5</v>
      </c>
      <c r="G3243" t="s">
        <v>2976</v>
      </c>
    </row>
    <row r="3244" spans="1:7">
      <c r="A3244" t="s">
        <v>9022</v>
      </c>
      <c r="B3244" t="s">
        <v>9023</v>
      </c>
      <c r="C3244">
        <v>4504505</v>
      </c>
      <c r="D3244" t="s">
        <v>9036</v>
      </c>
      <c r="F3244" t="s">
        <v>5</v>
      </c>
      <c r="G3244" t="s">
        <v>2977</v>
      </c>
    </row>
    <row r="3245" spans="1:7">
      <c r="A3245" t="s">
        <v>9022</v>
      </c>
      <c r="B3245" t="s">
        <v>9023</v>
      </c>
      <c r="C3245">
        <v>4504507</v>
      </c>
      <c r="D3245" t="s">
        <v>9035</v>
      </c>
      <c r="F3245" t="s">
        <v>5</v>
      </c>
      <c r="G3245" t="s">
        <v>2978</v>
      </c>
    </row>
    <row r="3246" spans="1:7">
      <c r="A3246" t="s">
        <v>9022</v>
      </c>
      <c r="B3246" t="s">
        <v>9023</v>
      </c>
      <c r="C3246">
        <v>4504509</v>
      </c>
      <c r="D3246" t="s">
        <v>9036</v>
      </c>
      <c r="F3246" t="s">
        <v>5</v>
      </c>
      <c r="G3246" t="s">
        <v>2981</v>
      </c>
    </row>
    <row r="3247" spans="1:7">
      <c r="A3247" t="s">
        <v>9022</v>
      </c>
      <c r="B3247" t="s">
        <v>9023</v>
      </c>
      <c r="C3247">
        <v>4504511</v>
      </c>
      <c r="D3247" t="s">
        <v>9035</v>
      </c>
      <c r="F3247" t="s">
        <v>5</v>
      </c>
      <c r="G3247" t="s">
        <v>2982</v>
      </c>
    </row>
    <row r="3248" spans="1:7">
      <c r="A3248" t="s">
        <v>9022</v>
      </c>
      <c r="B3248" t="s">
        <v>9023</v>
      </c>
      <c r="C3248">
        <v>4504511</v>
      </c>
      <c r="D3248" t="s">
        <v>9036</v>
      </c>
      <c r="F3248" t="s">
        <v>5</v>
      </c>
      <c r="G3248" t="s">
        <v>2983</v>
      </c>
    </row>
    <row r="3249" spans="1:7">
      <c r="A3249" t="s">
        <v>9022</v>
      </c>
      <c r="B3249" t="s">
        <v>9023</v>
      </c>
      <c r="C3249">
        <v>4504513</v>
      </c>
      <c r="D3249" t="s">
        <v>9035</v>
      </c>
      <c r="F3249" t="s">
        <v>5</v>
      </c>
      <c r="G3249" t="s">
        <v>2984</v>
      </c>
    </row>
    <row r="3250" spans="1:7">
      <c r="A3250" t="s">
        <v>9022</v>
      </c>
      <c r="B3250" t="s">
        <v>9023</v>
      </c>
      <c r="C3250">
        <v>4504513</v>
      </c>
      <c r="D3250" t="s">
        <v>9036</v>
      </c>
      <c r="F3250" t="s">
        <v>5</v>
      </c>
      <c r="G3250" t="s">
        <v>2985</v>
      </c>
    </row>
    <row r="3251" spans="1:7">
      <c r="A3251" t="s">
        <v>9022</v>
      </c>
      <c r="B3251" t="s">
        <v>9023</v>
      </c>
      <c r="C3251">
        <v>4504515</v>
      </c>
      <c r="D3251" t="s">
        <v>9035</v>
      </c>
      <c r="F3251" t="s">
        <v>5</v>
      </c>
      <c r="G3251" t="s">
        <v>2986</v>
      </c>
    </row>
    <row r="3252" spans="1:7">
      <c r="A3252" t="s">
        <v>9022</v>
      </c>
      <c r="B3252" t="s">
        <v>9023</v>
      </c>
      <c r="C3252">
        <v>4504515</v>
      </c>
      <c r="D3252" t="s">
        <v>9036</v>
      </c>
      <c r="F3252" t="s">
        <v>5</v>
      </c>
      <c r="G3252" t="s">
        <v>2987</v>
      </c>
    </row>
    <row r="3253" spans="1:7">
      <c r="A3253" t="s">
        <v>9022</v>
      </c>
      <c r="B3253" t="s">
        <v>9023</v>
      </c>
      <c r="C3253">
        <v>4504517</v>
      </c>
      <c r="D3253" t="s">
        <v>9035</v>
      </c>
      <c r="F3253" t="s">
        <v>5</v>
      </c>
      <c r="G3253" t="s">
        <v>2988</v>
      </c>
    </row>
    <row r="3254" spans="1:7">
      <c r="A3254" t="s">
        <v>9022</v>
      </c>
      <c r="B3254" t="s">
        <v>9023</v>
      </c>
      <c r="C3254">
        <v>4504517</v>
      </c>
      <c r="D3254" t="s">
        <v>9036</v>
      </c>
      <c r="F3254" t="s">
        <v>5</v>
      </c>
      <c r="G3254" t="s">
        <v>2989</v>
      </c>
    </row>
    <row r="3255" spans="1:7">
      <c r="A3255" t="s">
        <v>9022</v>
      </c>
      <c r="B3255" t="s">
        <v>9023</v>
      </c>
      <c r="C3255">
        <v>4504519</v>
      </c>
      <c r="D3255" t="s">
        <v>9036</v>
      </c>
      <c r="F3255" t="s">
        <v>5</v>
      </c>
      <c r="G3255" t="s">
        <v>2991</v>
      </c>
    </row>
    <row r="3256" spans="1:7">
      <c r="A3256" t="s">
        <v>9022</v>
      </c>
      <c r="B3256" t="s">
        <v>9023</v>
      </c>
      <c r="C3256">
        <v>4504521</v>
      </c>
      <c r="D3256" t="s">
        <v>9035</v>
      </c>
      <c r="F3256" t="s">
        <v>5</v>
      </c>
      <c r="G3256" t="s">
        <v>2992</v>
      </c>
    </row>
    <row r="3257" spans="1:7">
      <c r="A3257" t="s">
        <v>9022</v>
      </c>
      <c r="B3257" t="s">
        <v>9023</v>
      </c>
      <c r="C3257">
        <v>4504523</v>
      </c>
      <c r="D3257" t="s">
        <v>9035</v>
      </c>
      <c r="F3257" t="s">
        <v>5</v>
      </c>
      <c r="G3257" t="s">
        <v>2994</v>
      </c>
    </row>
    <row r="3258" spans="1:7">
      <c r="A3258" t="s">
        <v>9022</v>
      </c>
      <c r="B3258" t="s">
        <v>9023</v>
      </c>
      <c r="C3258">
        <v>4504523</v>
      </c>
      <c r="D3258" t="s">
        <v>9036</v>
      </c>
      <c r="F3258" t="s">
        <v>5</v>
      </c>
      <c r="G3258" t="s">
        <v>2995</v>
      </c>
    </row>
    <row r="3259" spans="1:7">
      <c r="A3259" t="s">
        <v>9022</v>
      </c>
      <c r="B3259" t="s">
        <v>9023</v>
      </c>
      <c r="C3259">
        <v>4778465</v>
      </c>
      <c r="D3259" t="s">
        <v>9035</v>
      </c>
      <c r="F3259" t="s">
        <v>5</v>
      </c>
      <c r="G3259" t="s">
        <v>2996</v>
      </c>
    </row>
    <row r="3260" spans="1:7">
      <c r="A3260" t="s">
        <v>9022</v>
      </c>
      <c r="B3260" t="s">
        <v>9023</v>
      </c>
      <c r="C3260">
        <v>200448781</v>
      </c>
      <c r="F3260" t="s">
        <v>5</v>
      </c>
      <c r="G3260" t="s">
        <v>2998</v>
      </c>
    </row>
    <row r="3261" spans="1:7">
      <c r="A3261" t="s">
        <v>9022</v>
      </c>
      <c r="B3261" t="s">
        <v>9023</v>
      </c>
      <c r="C3261">
        <v>200448787</v>
      </c>
      <c r="F3261" t="s">
        <v>5</v>
      </c>
      <c r="G3261" t="s">
        <v>5228</v>
      </c>
    </row>
    <row r="3262" spans="1:7">
      <c r="A3262" t="s">
        <v>9022</v>
      </c>
      <c r="B3262" t="s">
        <v>9023</v>
      </c>
      <c r="C3262">
        <v>200448791</v>
      </c>
      <c r="F3262" t="s">
        <v>5</v>
      </c>
      <c r="G3262" t="s">
        <v>2999</v>
      </c>
    </row>
    <row r="3263" spans="1:7">
      <c r="A3263" t="s">
        <v>9022</v>
      </c>
      <c r="B3263" t="s">
        <v>9023</v>
      </c>
      <c r="C3263">
        <v>200448795</v>
      </c>
      <c r="F3263" t="s">
        <v>5</v>
      </c>
      <c r="G3263" t="s">
        <v>3000</v>
      </c>
    </row>
    <row r="3264" spans="1:7">
      <c r="A3264" t="s">
        <v>9022</v>
      </c>
      <c r="B3264" t="s">
        <v>9023</v>
      </c>
      <c r="C3264">
        <v>200448805</v>
      </c>
      <c r="F3264" t="s">
        <v>5</v>
      </c>
      <c r="G3264" t="s">
        <v>3002</v>
      </c>
    </row>
    <row r="3265" spans="1:7">
      <c r="A3265" t="s">
        <v>9022</v>
      </c>
      <c r="B3265" t="s">
        <v>9023</v>
      </c>
      <c r="C3265">
        <v>200448809</v>
      </c>
      <c r="F3265" t="s">
        <v>5</v>
      </c>
      <c r="G3265" t="s">
        <v>3003</v>
      </c>
    </row>
    <row r="3266" spans="1:7">
      <c r="A3266" t="s">
        <v>9022</v>
      </c>
      <c r="B3266" t="s">
        <v>9023</v>
      </c>
      <c r="C3266">
        <v>200448817</v>
      </c>
      <c r="F3266" t="s">
        <v>5</v>
      </c>
      <c r="G3266" t="s">
        <v>3006</v>
      </c>
    </row>
    <row r="3267" spans="1:7">
      <c r="A3267" t="s">
        <v>9022</v>
      </c>
      <c r="B3267" t="s">
        <v>9023</v>
      </c>
      <c r="C3267">
        <v>200448823</v>
      </c>
      <c r="F3267" t="s">
        <v>5</v>
      </c>
      <c r="G3267" t="s">
        <v>3007</v>
      </c>
    </row>
    <row r="3268" spans="1:7">
      <c r="A3268" t="s">
        <v>9022</v>
      </c>
      <c r="B3268" t="s">
        <v>9023</v>
      </c>
      <c r="C3268">
        <v>200448829</v>
      </c>
      <c r="F3268" t="s">
        <v>5</v>
      </c>
      <c r="G3268" t="s">
        <v>3009</v>
      </c>
    </row>
    <row r="3269" spans="1:7">
      <c r="A3269" t="s">
        <v>9022</v>
      </c>
      <c r="B3269" t="s">
        <v>9023</v>
      </c>
      <c r="C3269">
        <v>200448833</v>
      </c>
      <c r="F3269" t="s">
        <v>5</v>
      </c>
      <c r="G3269" t="s">
        <v>3010</v>
      </c>
    </row>
    <row r="3270" spans="1:7">
      <c r="A3270" t="s">
        <v>9022</v>
      </c>
      <c r="B3270" t="s">
        <v>9023</v>
      </c>
      <c r="C3270">
        <v>200448835</v>
      </c>
      <c r="F3270" t="s">
        <v>5</v>
      </c>
      <c r="G3270" t="s">
        <v>3011</v>
      </c>
    </row>
    <row r="3271" spans="1:7">
      <c r="A3271" t="s">
        <v>9022</v>
      </c>
      <c r="B3271" t="s">
        <v>9023</v>
      </c>
      <c r="C3271">
        <v>200448847</v>
      </c>
      <c r="F3271" t="s">
        <v>5</v>
      </c>
      <c r="G3271" t="s">
        <v>3012</v>
      </c>
    </row>
    <row r="3272" spans="1:7">
      <c r="A3272" t="s">
        <v>9022</v>
      </c>
      <c r="B3272" t="s">
        <v>9023</v>
      </c>
      <c r="C3272">
        <v>200448841</v>
      </c>
      <c r="F3272" t="s">
        <v>5</v>
      </c>
      <c r="G3272" t="s">
        <v>3014</v>
      </c>
    </row>
    <row r="3273" spans="1:7">
      <c r="A3273" t="s">
        <v>9022</v>
      </c>
      <c r="B3273" t="s">
        <v>9023</v>
      </c>
      <c r="C3273">
        <v>200448850</v>
      </c>
      <c r="F3273" t="s">
        <v>5</v>
      </c>
      <c r="G3273" t="s">
        <v>3015</v>
      </c>
    </row>
    <row r="3274" spans="1:7">
      <c r="A3274" t="s">
        <v>9022</v>
      </c>
      <c r="B3274" t="s">
        <v>9023</v>
      </c>
      <c r="C3274">
        <v>200448859</v>
      </c>
      <c r="F3274" t="s">
        <v>5</v>
      </c>
      <c r="G3274" t="s">
        <v>3016</v>
      </c>
    </row>
    <row r="3275" spans="1:7">
      <c r="A3275" t="s">
        <v>9022</v>
      </c>
      <c r="B3275" t="s">
        <v>9023</v>
      </c>
      <c r="C3275">
        <v>200448864</v>
      </c>
      <c r="F3275" t="s">
        <v>5</v>
      </c>
      <c r="G3275" t="s">
        <v>3017</v>
      </c>
    </row>
    <row r="3276" spans="1:7">
      <c r="A3276" t="s">
        <v>9022</v>
      </c>
      <c r="B3276" t="s">
        <v>9023</v>
      </c>
      <c r="C3276">
        <v>200448866</v>
      </c>
      <c r="F3276" t="s">
        <v>5</v>
      </c>
      <c r="G3276" t="s">
        <v>3018</v>
      </c>
    </row>
    <row r="3277" spans="1:7">
      <c r="A3277" t="s">
        <v>9022</v>
      </c>
      <c r="B3277" t="s">
        <v>9023</v>
      </c>
      <c r="C3277">
        <v>200448868</v>
      </c>
      <c r="F3277" t="s">
        <v>5</v>
      </c>
      <c r="G3277" t="s">
        <v>3019</v>
      </c>
    </row>
    <row r="3278" spans="1:7">
      <c r="A3278" t="s">
        <v>9022</v>
      </c>
      <c r="B3278" t="s">
        <v>9023</v>
      </c>
      <c r="C3278">
        <v>200448870</v>
      </c>
      <c r="F3278" t="s">
        <v>5</v>
      </c>
      <c r="G3278" t="s">
        <v>3020</v>
      </c>
    </row>
    <row r="3279" spans="1:7">
      <c r="A3279" t="s">
        <v>9022</v>
      </c>
      <c r="B3279" t="s">
        <v>9023</v>
      </c>
      <c r="C3279">
        <v>200448883</v>
      </c>
      <c r="F3279" t="s">
        <v>5</v>
      </c>
      <c r="G3279" t="s">
        <v>3021</v>
      </c>
    </row>
    <row r="3280" spans="1:7">
      <c r="A3280" t="s">
        <v>9022</v>
      </c>
      <c r="B3280" t="s">
        <v>9023</v>
      </c>
      <c r="C3280">
        <v>200448888</v>
      </c>
      <c r="F3280" t="s">
        <v>5</v>
      </c>
      <c r="G3280" t="s">
        <v>5230</v>
      </c>
    </row>
    <row r="3281" spans="1:7">
      <c r="A3281" t="s">
        <v>9022</v>
      </c>
      <c r="B3281" t="s">
        <v>9023</v>
      </c>
      <c r="C3281">
        <v>200448892</v>
      </c>
      <c r="F3281" t="s">
        <v>5</v>
      </c>
      <c r="G3281" t="s">
        <v>3023</v>
      </c>
    </row>
    <row r="3282" spans="1:7">
      <c r="A3282" t="s">
        <v>9022</v>
      </c>
      <c r="B3282" t="s">
        <v>9023</v>
      </c>
      <c r="C3282">
        <v>200448901</v>
      </c>
      <c r="F3282" t="s">
        <v>5</v>
      </c>
      <c r="G3282" t="s">
        <v>3024</v>
      </c>
    </row>
    <row r="3283" spans="1:7">
      <c r="A3283" t="s">
        <v>9022</v>
      </c>
      <c r="B3283" t="s">
        <v>9023</v>
      </c>
      <c r="C3283">
        <v>200448915</v>
      </c>
      <c r="F3283" t="s">
        <v>5</v>
      </c>
      <c r="G3283" t="s">
        <v>3026</v>
      </c>
    </row>
    <row r="3284" spans="1:7">
      <c r="A3284" t="s">
        <v>9022</v>
      </c>
      <c r="B3284" t="s">
        <v>9023</v>
      </c>
      <c r="C3284">
        <v>200448782</v>
      </c>
      <c r="F3284" t="s">
        <v>5</v>
      </c>
      <c r="G3284" t="s">
        <v>3027</v>
      </c>
    </row>
    <row r="3285" spans="1:7">
      <c r="A3285" t="s">
        <v>9022</v>
      </c>
      <c r="B3285" t="s">
        <v>9023</v>
      </c>
      <c r="C3285">
        <v>200448788</v>
      </c>
      <c r="F3285" t="s">
        <v>5</v>
      </c>
      <c r="G3285" t="s">
        <v>5231</v>
      </c>
    </row>
    <row r="3286" spans="1:7">
      <c r="A3286" t="s">
        <v>9022</v>
      </c>
      <c r="B3286" t="s">
        <v>9023</v>
      </c>
      <c r="C3286">
        <v>200448792</v>
      </c>
      <c r="F3286" t="s">
        <v>5</v>
      </c>
      <c r="G3286" t="s">
        <v>3028</v>
      </c>
    </row>
    <row r="3287" spans="1:7">
      <c r="A3287" t="s">
        <v>9022</v>
      </c>
      <c r="B3287" t="s">
        <v>9023</v>
      </c>
      <c r="C3287">
        <v>200448796</v>
      </c>
      <c r="F3287" t="s">
        <v>5</v>
      </c>
      <c r="G3287" t="s">
        <v>3029</v>
      </c>
    </row>
    <row r="3288" spans="1:7">
      <c r="A3288" t="s">
        <v>9022</v>
      </c>
      <c r="B3288" t="s">
        <v>9023</v>
      </c>
      <c r="C3288">
        <v>200448798</v>
      </c>
      <c r="F3288" t="s">
        <v>5</v>
      </c>
      <c r="G3288" t="s">
        <v>3030</v>
      </c>
    </row>
    <row r="3289" spans="1:7">
      <c r="A3289" t="s">
        <v>9022</v>
      </c>
      <c r="B3289" t="s">
        <v>9023</v>
      </c>
      <c r="C3289">
        <v>200448801</v>
      </c>
      <c r="F3289" t="s">
        <v>5</v>
      </c>
      <c r="G3289" t="s">
        <v>3031</v>
      </c>
    </row>
    <row r="3290" spans="1:7">
      <c r="A3290" t="s">
        <v>9022</v>
      </c>
      <c r="B3290" t="s">
        <v>9023</v>
      </c>
      <c r="C3290">
        <v>200448806</v>
      </c>
      <c r="F3290" t="s">
        <v>5</v>
      </c>
      <c r="G3290" t="s">
        <v>3032</v>
      </c>
    </row>
    <row r="3291" spans="1:7">
      <c r="A3291" t="s">
        <v>9022</v>
      </c>
      <c r="B3291" t="s">
        <v>9023</v>
      </c>
      <c r="C3291">
        <v>200448810</v>
      </c>
      <c r="F3291" t="s">
        <v>5</v>
      </c>
      <c r="G3291" t="s">
        <v>3033</v>
      </c>
    </row>
    <row r="3292" spans="1:7">
      <c r="A3292" t="s">
        <v>9022</v>
      </c>
      <c r="B3292" t="s">
        <v>9023</v>
      </c>
      <c r="C3292">
        <v>200448814</v>
      </c>
      <c r="F3292" t="s">
        <v>5</v>
      </c>
      <c r="G3292" t="s">
        <v>3034</v>
      </c>
    </row>
    <row r="3293" spans="1:7">
      <c r="A3293" t="s">
        <v>9022</v>
      </c>
      <c r="B3293" t="s">
        <v>9023</v>
      </c>
      <c r="C3293">
        <v>200448816</v>
      </c>
      <c r="F3293" t="s">
        <v>5</v>
      </c>
      <c r="G3293" t="s">
        <v>3035</v>
      </c>
    </row>
    <row r="3294" spans="1:7">
      <c r="A3294" t="s">
        <v>9022</v>
      </c>
      <c r="B3294" t="s">
        <v>9023</v>
      </c>
      <c r="C3294">
        <v>200448818</v>
      </c>
      <c r="F3294" t="s">
        <v>5</v>
      </c>
      <c r="G3294" t="s">
        <v>3036</v>
      </c>
    </row>
    <row r="3295" spans="1:7">
      <c r="A3295" t="s">
        <v>9022</v>
      </c>
      <c r="B3295" t="s">
        <v>9023</v>
      </c>
      <c r="C3295">
        <v>200448824</v>
      </c>
      <c r="F3295" t="s">
        <v>5</v>
      </c>
      <c r="G3295" t="s">
        <v>3037</v>
      </c>
    </row>
    <row r="3296" spans="1:7">
      <c r="A3296" t="s">
        <v>9022</v>
      </c>
      <c r="B3296" t="s">
        <v>9023</v>
      </c>
      <c r="C3296">
        <v>200448827</v>
      </c>
      <c r="F3296" t="s">
        <v>5</v>
      </c>
      <c r="G3296" t="s">
        <v>3038</v>
      </c>
    </row>
    <row r="3297" spans="1:7">
      <c r="A3297" t="s">
        <v>9022</v>
      </c>
      <c r="B3297" t="s">
        <v>9023</v>
      </c>
      <c r="C3297">
        <v>200448830</v>
      </c>
      <c r="F3297" t="s">
        <v>5</v>
      </c>
      <c r="G3297" t="s">
        <v>3039</v>
      </c>
    </row>
    <row r="3298" spans="1:7">
      <c r="A3298" t="s">
        <v>9022</v>
      </c>
      <c r="B3298" t="s">
        <v>9023</v>
      </c>
      <c r="C3298">
        <v>200448834</v>
      </c>
      <c r="F3298" t="s">
        <v>5</v>
      </c>
      <c r="G3298" t="s">
        <v>3040</v>
      </c>
    </row>
    <row r="3299" spans="1:7">
      <c r="A3299" t="s">
        <v>9022</v>
      </c>
      <c r="B3299" t="s">
        <v>9023</v>
      </c>
      <c r="C3299">
        <v>200448836</v>
      </c>
      <c r="F3299" t="s">
        <v>5</v>
      </c>
      <c r="G3299" t="s">
        <v>3041</v>
      </c>
    </row>
    <row r="3300" spans="1:7">
      <c r="A3300" t="s">
        <v>9022</v>
      </c>
      <c r="B3300" t="s">
        <v>9023</v>
      </c>
      <c r="C3300">
        <v>200448845</v>
      </c>
      <c r="F3300" t="s">
        <v>5</v>
      </c>
      <c r="G3300" t="s">
        <v>5232</v>
      </c>
    </row>
    <row r="3301" spans="1:7">
      <c r="A3301" t="s">
        <v>9022</v>
      </c>
      <c r="B3301" t="s">
        <v>9023</v>
      </c>
      <c r="C3301">
        <v>200448842</v>
      </c>
      <c r="F3301" t="s">
        <v>5</v>
      </c>
      <c r="G3301" t="s">
        <v>3042</v>
      </c>
    </row>
    <row r="3302" spans="1:7">
      <c r="A3302" t="s">
        <v>9022</v>
      </c>
      <c r="B3302" t="s">
        <v>9023</v>
      </c>
      <c r="C3302">
        <v>200448851</v>
      </c>
      <c r="F3302" t="s">
        <v>5</v>
      </c>
      <c r="G3302" t="s">
        <v>3043</v>
      </c>
    </row>
    <row r="3303" spans="1:7">
      <c r="A3303" t="s">
        <v>9022</v>
      </c>
      <c r="B3303" t="s">
        <v>9023</v>
      </c>
      <c r="C3303">
        <v>200448860</v>
      </c>
      <c r="F3303" t="s">
        <v>5</v>
      </c>
      <c r="G3303" t="s">
        <v>3044</v>
      </c>
    </row>
    <row r="3304" spans="1:7">
      <c r="A3304" t="s">
        <v>9022</v>
      </c>
      <c r="B3304" t="s">
        <v>9023</v>
      </c>
      <c r="C3304">
        <v>200448865</v>
      </c>
      <c r="F3304" t="s">
        <v>5</v>
      </c>
      <c r="G3304" t="s">
        <v>3045</v>
      </c>
    </row>
    <row r="3305" spans="1:7">
      <c r="A3305" t="s">
        <v>9022</v>
      </c>
      <c r="B3305" t="s">
        <v>9023</v>
      </c>
      <c r="C3305">
        <v>200448867</v>
      </c>
      <c r="F3305" t="s">
        <v>5</v>
      </c>
      <c r="G3305" t="s">
        <v>3046</v>
      </c>
    </row>
    <row r="3306" spans="1:7">
      <c r="A3306" t="s">
        <v>9022</v>
      </c>
      <c r="B3306" t="s">
        <v>9023</v>
      </c>
      <c r="C3306">
        <v>200448869</v>
      </c>
      <c r="F3306" t="s">
        <v>5</v>
      </c>
      <c r="G3306" t="s">
        <v>3047</v>
      </c>
    </row>
    <row r="3307" spans="1:7">
      <c r="A3307" t="s">
        <v>9022</v>
      </c>
      <c r="B3307" t="s">
        <v>9023</v>
      </c>
      <c r="C3307">
        <v>200448871</v>
      </c>
      <c r="F3307" t="s">
        <v>5</v>
      </c>
      <c r="G3307" t="s">
        <v>3048</v>
      </c>
    </row>
    <row r="3308" spans="1:7">
      <c r="A3308" t="s">
        <v>9022</v>
      </c>
      <c r="B3308" t="s">
        <v>9023</v>
      </c>
      <c r="C3308">
        <v>200448884</v>
      </c>
      <c r="F3308" t="s">
        <v>5</v>
      </c>
      <c r="G3308" t="s">
        <v>3049</v>
      </c>
    </row>
    <row r="3309" spans="1:7">
      <c r="A3309" t="s">
        <v>9022</v>
      </c>
      <c r="B3309" t="s">
        <v>9023</v>
      </c>
      <c r="C3309">
        <v>200448889</v>
      </c>
      <c r="F3309" t="s">
        <v>5</v>
      </c>
      <c r="G3309" t="s">
        <v>3050</v>
      </c>
    </row>
    <row r="3310" spans="1:7">
      <c r="A3310" t="s">
        <v>9022</v>
      </c>
      <c r="B3310" t="s">
        <v>9023</v>
      </c>
      <c r="C3310">
        <v>200448897</v>
      </c>
      <c r="F3310" t="s">
        <v>5</v>
      </c>
      <c r="G3310" t="s">
        <v>3051</v>
      </c>
    </row>
    <row r="3311" spans="1:7">
      <c r="A3311" t="s">
        <v>9022</v>
      </c>
      <c r="B3311" t="s">
        <v>9023</v>
      </c>
      <c r="C3311">
        <v>200448893</v>
      </c>
      <c r="F3311" t="s">
        <v>5</v>
      </c>
      <c r="G3311" t="s">
        <v>3052</v>
      </c>
    </row>
    <row r="3312" spans="1:7">
      <c r="A3312" t="s">
        <v>9022</v>
      </c>
      <c r="B3312" t="s">
        <v>9023</v>
      </c>
      <c r="C3312">
        <v>200448902</v>
      </c>
      <c r="F3312" t="s">
        <v>5</v>
      </c>
      <c r="G3312" t="s">
        <v>5233</v>
      </c>
    </row>
    <row r="3313" spans="1:7">
      <c r="A3313" t="s">
        <v>9022</v>
      </c>
      <c r="B3313" t="s">
        <v>9023</v>
      </c>
      <c r="C3313">
        <v>200448905</v>
      </c>
      <c r="F3313" t="s">
        <v>5</v>
      </c>
      <c r="G3313" t="s">
        <v>3053</v>
      </c>
    </row>
    <row r="3314" spans="1:7">
      <c r="A3314" t="s">
        <v>9022</v>
      </c>
      <c r="B3314" t="s">
        <v>9023</v>
      </c>
      <c r="C3314">
        <v>200448916</v>
      </c>
      <c r="F3314" t="s">
        <v>5</v>
      </c>
      <c r="G3314" t="s">
        <v>3054</v>
      </c>
    </row>
    <row r="3315" spans="1:7">
      <c r="A3315" t="s">
        <v>9022</v>
      </c>
      <c r="B3315" t="s">
        <v>9023</v>
      </c>
      <c r="C3315">
        <v>200448123</v>
      </c>
      <c r="D3315" t="s">
        <v>9024</v>
      </c>
      <c r="F3315" t="s">
        <v>5</v>
      </c>
      <c r="G3315" t="s">
        <v>3055</v>
      </c>
    </row>
    <row r="3316" spans="1:7">
      <c r="A3316" t="s">
        <v>9022</v>
      </c>
      <c r="B3316" t="s">
        <v>9023</v>
      </c>
      <c r="C3316">
        <v>200448123</v>
      </c>
      <c r="D3316" t="s">
        <v>9025</v>
      </c>
      <c r="F3316" t="s">
        <v>5</v>
      </c>
      <c r="G3316" t="s">
        <v>3056</v>
      </c>
    </row>
    <row r="3317" spans="1:7">
      <c r="A3317" t="s">
        <v>9022</v>
      </c>
      <c r="B3317" t="s">
        <v>9023</v>
      </c>
      <c r="C3317">
        <v>200448123</v>
      </c>
      <c r="D3317" t="s">
        <v>9026</v>
      </c>
      <c r="F3317" t="s">
        <v>5</v>
      </c>
      <c r="G3317" t="s">
        <v>3057</v>
      </c>
    </row>
    <row r="3318" spans="1:7">
      <c r="A3318" t="s">
        <v>9022</v>
      </c>
      <c r="B3318" t="s">
        <v>9023</v>
      </c>
      <c r="C3318">
        <v>200448123</v>
      </c>
      <c r="D3318" t="s">
        <v>9027</v>
      </c>
      <c r="F3318" t="s">
        <v>5</v>
      </c>
      <c r="G3318" t="s">
        <v>3058</v>
      </c>
    </row>
    <row r="3319" spans="1:7">
      <c r="A3319" t="s">
        <v>9022</v>
      </c>
      <c r="B3319" t="s">
        <v>9023</v>
      </c>
      <c r="C3319">
        <v>200448124</v>
      </c>
      <c r="D3319" t="s">
        <v>9025</v>
      </c>
      <c r="F3319" t="s">
        <v>5</v>
      </c>
      <c r="G3319" t="s">
        <v>3060</v>
      </c>
    </row>
    <row r="3320" spans="1:7">
      <c r="A3320" t="s">
        <v>9022</v>
      </c>
      <c r="B3320" t="s">
        <v>9023</v>
      </c>
      <c r="C3320">
        <v>200448124</v>
      </c>
      <c r="D3320" t="s">
        <v>9026</v>
      </c>
      <c r="F3320" t="s">
        <v>5</v>
      </c>
      <c r="G3320" t="s">
        <v>3061</v>
      </c>
    </row>
    <row r="3321" spans="1:7">
      <c r="A3321" t="s">
        <v>9022</v>
      </c>
      <c r="B3321" t="s">
        <v>9023</v>
      </c>
      <c r="C3321">
        <v>200448124</v>
      </c>
      <c r="D3321" t="s">
        <v>9027</v>
      </c>
      <c r="F3321" t="s">
        <v>5</v>
      </c>
      <c r="G3321" t="s">
        <v>3062</v>
      </c>
    </row>
    <row r="3322" spans="1:7">
      <c r="A3322" t="s">
        <v>9022</v>
      </c>
      <c r="B3322" t="s">
        <v>9023</v>
      </c>
      <c r="C3322">
        <v>200448125</v>
      </c>
      <c r="D3322" t="s">
        <v>9024</v>
      </c>
      <c r="F3322" t="s">
        <v>5</v>
      </c>
      <c r="G3322" t="s">
        <v>3063</v>
      </c>
    </row>
    <row r="3323" spans="1:7">
      <c r="A3323" t="s">
        <v>9022</v>
      </c>
      <c r="B3323" t="s">
        <v>9023</v>
      </c>
      <c r="C3323">
        <v>200448125</v>
      </c>
      <c r="D3323" t="s">
        <v>9025</v>
      </c>
      <c r="F3323" t="s">
        <v>5</v>
      </c>
      <c r="G3323" t="s">
        <v>3064</v>
      </c>
    </row>
    <row r="3324" spans="1:7">
      <c r="A3324" t="s">
        <v>9022</v>
      </c>
      <c r="B3324" t="s">
        <v>9023</v>
      </c>
      <c r="C3324">
        <v>200448125</v>
      </c>
      <c r="D3324" t="s">
        <v>9026</v>
      </c>
      <c r="F3324" t="s">
        <v>5</v>
      </c>
      <c r="G3324" t="s">
        <v>3065</v>
      </c>
    </row>
    <row r="3325" spans="1:7">
      <c r="A3325" t="s">
        <v>9022</v>
      </c>
      <c r="B3325" t="s">
        <v>9023</v>
      </c>
      <c r="C3325">
        <v>200448125</v>
      </c>
      <c r="D3325" t="s">
        <v>9027</v>
      </c>
      <c r="F3325" t="s">
        <v>5</v>
      </c>
      <c r="G3325" t="s">
        <v>3066</v>
      </c>
    </row>
    <row r="3326" spans="1:7">
      <c r="A3326" t="s">
        <v>9022</v>
      </c>
      <c r="B3326" t="s">
        <v>9023</v>
      </c>
      <c r="C3326">
        <v>200448126</v>
      </c>
      <c r="D3326" t="s">
        <v>9024</v>
      </c>
      <c r="F3326" t="s">
        <v>5</v>
      </c>
      <c r="G3326" t="s">
        <v>3067</v>
      </c>
    </row>
    <row r="3327" spans="1:7">
      <c r="A3327" t="s">
        <v>9022</v>
      </c>
      <c r="B3327" t="s">
        <v>9023</v>
      </c>
      <c r="C3327">
        <v>200448126</v>
      </c>
      <c r="D3327" t="s">
        <v>9025</v>
      </c>
      <c r="F3327" t="s">
        <v>5</v>
      </c>
      <c r="G3327" t="s">
        <v>3068</v>
      </c>
    </row>
    <row r="3328" spans="1:7">
      <c r="A3328" t="s">
        <v>9022</v>
      </c>
      <c r="B3328" t="s">
        <v>9023</v>
      </c>
      <c r="C3328">
        <v>200448126</v>
      </c>
      <c r="D3328" t="s">
        <v>9026</v>
      </c>
      <c r="F3328" t="s">
        <v>5</v>
      </c>
      <c r="G3328" t="s">
        <v>3069</v>
      </c>
    </row>
    <row r="3329" spans="1:7">
      <c r="A3329" t="s">
        <v>9022</v>
      </c>
      <c r="B3329" t="s">
        <v>9023</v>
      </c>
      <c r="C3329">
        <v>200448126</v>
      </c>
      <c r="D3329" t="s">
        <v>9027</v>
      </c>
      <c r="F3329" t="s">
        <v>5</v>
      </c>
      <c r="G3329" t="s">
        <v>3070</v>
      </c>
    </row>
    <row r="3330" spans="1:7">
      <c r="A3330" t="s">
        <v>9022</v>
      </c>
      <c r="B3330" t="s">
        <v>9023</v>
      </c>
      <c r="C3330">
        <v>200448127</v>
      </c>
      <c r="D3330" t="s">
        <v>9025</v>
      </c>
      <c r="F3330" t="s">
        <v>5</v>
      </c>
      <c r="G3330" t="s">
        <v>3072</v>
      </c>
    </row>
    <row r="3331" spans="1:7">
      <c r="A3331" t="s">
        <v>9022</v>
      </c>
      <c r="B3331" t="s">
        <v>9023</v>
      </c>
      <c r="C3331">
        <v>200448127</v>
      </c>
      <c r="D3331" t="s">
        <v>9026</v>
      </c>
      <c r="F3331" t="s">
        <v>5</v>
      </c>
      <c r="G3331" t="s">
        <v>3073</v>
      </c>
    </row>
    <row r="3332" spans="1:7">
      <c r="A3332" t="s">
        <v>9022</v>
      </c>
      <c r="B3332" t="s">
        <v>9023</v>
      </c>
      <c r="C3332">
        <v>200448127</v>
      </c>
      <c r="D3332" t="s">
        <v>9027</v>
      </c>
      <c r="F3332" t="s">
        <v>5</v>
      </c>
      <c r="G3332" t="s">
        <v>3074</v>
      </c>
    </row>
    <row r="3333" spans="1:7">
      <c r="A3333" t="s">
        <v>9022</v>
      </c>
      <c r="B3333" t="s">
        <v>9023</v>
      </c>
      <c r="C3333">
        <v>200448128</v>
      </c>
      <c r="D3333" t="s">
        <v>9026</v>
      </c>
      <c r="F3333" t="s">
        <v>5</v>
      </c>
      <c r="G3333" t="s">
        <v>3077</v>
      </c>
    </row>
    <row r="3334" spans="1:7">
      <c r="A3334" t="s">
        <v>9022</v>
      </c>
      <c r="B3334" t="s">
        <v>9023</v>
      </c>
      <c r="C3334">
        <v>200448129</v>
      </c>
      <c r="D3334" t="s">
        <v>9025</v>
      </c>
      <c r="F3334" t="s">
        <v>5</v>
      </c>
      <c r="G3334" t="s">
        <v>3080</v>
      </c>
    </row>
    <row r="3335" spans="1:7">
      <c r="A3335" t="s">
        <v>9022</v>
      </c>
      <c r="B3335" t="s">
        <v>9023</v>
      </c>
      <c r="C3335">
        <v>200448129</v>
      </c>
      <c r="D3335" t="s">
        <v>9026</v>
      </c>
      <c r="F3335" t="s">
        <v>5</v>
      </c>
      <c r="G3335" t="s">
        <v>3081</v>
      </c>
    </row>
    <row r="3336" spans="1:7">
      <c r="A3336" t="s">
        <v>9022</v>
      </c>
      <c r="B3336" t="s">
        <v>9023</v>
      </c>
      <c r="C3336">
        <v>200448129</v>
      </c>
      <c r="D3336" t="s">
        <v>9027</v>
      </c>
      <c r="F3336" t="s">
        <v>5</v>
      </c>
      <c r="G3336" t="s">
        <v>3082</v>
      </c>
    </row>
    <row r="3337" spans="1:7">
      <c r="A3337" t="s">
        <v>9022</v>
      </c>
      <c r="B3337" t="s">
        <v>9023</v>
      </c>
      <c r="C3337">
        <v>200448130</v>
      </c>
      <c r="D3337" t="s">
        <v>9024</v>
      </c>
      <c r="F3337" t="s">
        <v>5</v>
      </c>
      <c r="G3337" t="s">
        <v>3083</v>
      </c>
    </row>
    <row r="3338" spans="1:7">
      <c r="A3338" t="s">
        <v>9022</v>
      </c>
      <c r="B3338" t="s">
        <v>9023</v>
      </c>
      <c r="C3338">
        <v>200448130</v>
      </c>
      <c r="D3338" t="s">
        <v>9025</v>
      </c>
      <c r="F3338" t="s">
        <v>5</v>
      </c>
      <c r="G3338" t="s">
        <v>3084</v>
      </c>
    </row>
    <row r="3339" spans="1:7">
      <c r="A3339" t="s">
        <v>9022</v>
      </c>
      <c r="B3339" t="s">
        <v>9023</v>
      </c>
      <c r="C3339">
        <v>200448130</v>
      </c>
      <c r="D3339" t="s">
        <v>9026</v>
      </c>
      <c r="F3339" t="s">
        <v>5</v>
      </c>
      <c r="G3339" t="s">
        <v>3085</v>
      </c>
    </row>
    <row r="3340" spans="1:7">
      <c r="A3340" t="s">
        <v>9022</v>
      </c>
      <c r="B3340" t="s">
        <v>9023</v>
      </c>
      <c r="C3340">
        <v>200448130</v>
      </c>
      <c r="D3340" t="s">
        <v>9027</v>
      </c>
      <c r="F3340" t="s">
        <v>5</v>
      </c>
      <c r="G3340" t="s">
        <v>3086</v>
      </c>
    </row>
    <row r="3341" spans="1:7">
      <c r="A3341" t="s">
        <v>9022</v>
      </c>
      <c r="B3341" t="s">
        <v>9023</v>
      </c>
      <c r="C3341">
        <v>200448131</v>
      </c>
      <c r="D3341" t="s">
        <v>9026</v>
      </c>
      <c r="F3341" t="s">
        <v>5</v>
      </c>
      <c r="G3341" t="s">
        <v>3089</v>
      </c>
    </row>
    <row r="3342" spans="1:7">
      <c r="A3342" t="s">
        <v>9022</v>
      </c>
      <c r="B3342" t="s">
        <v>9023</v>
      </c>
      <c r="C3342">
        <v>200448132</v>
      </c>
      <c r="D3342" t="s">
        <v>9026</v>
      </c>
      <c r="F3342" t="s">
        <v>5</v>
      </c>
      <c r="G3342" t="s">
        <v>3093</v>
      </c>
    </row>
    <row r="3343" spans="1:7">
      <c r="A3343" t="s">
        <v>9022</v>
      </c>
      <c r="B3343" t="s">
        <v>9023</v>
      </c>
      <c r="C3343">
        <v>200448133</v>
      </c>
      <c r="D3343" t="s">
        <v>9024</v>
      </c>
      <c r="F3343" t="s">
        <v>5</v>
      </c>
      <c r="G3343" t="s">
        <v>3095</v>
      </c>
    </row>
    <row r="3344" spans="1:7">
      <c r="A3344" t="s">
        <v>9022</v>
      </c>
      <c r="B3344" t="s">
        <v>9023</v>
      </c>
      <c r="C3344">
        <v>200448133</v>
      </c>
      <c r="D3344" t="s">
        <v>9025</v>
      </c>
      <c r="F3344" t="s">
        <v>5</v>
      </c>
      <c r="G3344" t="s">
        <v>3096</v>
      </c>
    </row>
    <row r="3345" spans="1:7">
      <c r="A3345" t="s">
        <v>9022</v>
      </c>
      <c r="B3345" t="s">
        <v>9023</v>
      </c>
      <c r="C3345">
        <v>200448133</v>
      </c>
      <c r="D3345" t="s">
        <v>9026</v>
      </c>
      <c r="F3345" t="s">
        <v>5</v>
      </c>
      <c r="G3345" t="s">
        <v>3097</v>
      </c>
    </row>
    <row r="3346" spans="1:7">
      <c r="A3346" t="s">
        <v>9022</v>
      </c>
      <c r="B3346" t="s">
        <v>9023</v>
      </c>
      <c r="C3346">
        <v>200448133</v>
      </c>
      <c r="D3346" t="s">
        <v>9027</v>
      </c>
      <c r="F3346" t="s">
        <v>5</v>
      </c>
      <c r="G3346" t="s">
        <v>3098</v>
      </c>
    </row>
    <row r="3347" spans="1:7">
      <c r="A3347" t="s">
        <v>9022</v>
      </c>
      <c r="B3347" t="s">
        <v>9023</v>
      </c>
      <c r="C3347">
        <v>200448134</v>
      </c>
      <c r="D3347" t="s">
        <v>9024</v>
      </c>
      <c r="F3347" t="s">
        <v>5</v>
      </c>
      <c r="G3347" t="s">
        <v>3099</v>
      </c>
    </row>
    <row r="3348" spans="1:7">
      <c r="A3348" t="s">
        <v>9022</v>
      </c>
      <c r="B3348" t="s">
        <v>9023</v>
      </c>
      <c r="C3348">
        <v>200448134</v>
      </c>
      <c r="D3348" t="s">
        <v>9026</v>
      </c>
      <c r="F3348" t="s">
        <v>5</v>
      </c>
      <c r="G3348" t="s">
        <v>3101</v>
      </c>
    </row>
    <row r="3349" spans="1:7">
      <c r="A3349" t="s">
        <v>9022</v>
      </c>
      <c r="B3349" t="s">
        <v>9023</v>
      </c>
      <c r="C3349">
        <v>200448134</v>
      </c>
      <c r="D3349" t="s">
        <v>9027</v>
      </c>
      <c r="F3349" t="s">
        <v>5</v>
      </c>
      <c r="G3349" t="s">
        <v>3102</v>
      </c>
    </row>
    <row r="3350" spans="1:7">
      <c r="A3350" t="s">
        <v>9022</v>
      </c>
      <c r="B3350" t="s">
        <v>9023</v>
      </c>
      <c r="C3350">
        <v>200448135</v>
      </c>
      <c r="D3350" t="s">
        <v>9026</v>
      </c>
      <c r="F3350" t="s">
        <v>5</v>
      </c>
      <c r="G3350" t="s">
        <v>3105</v>
      </c>
    </row>
    <row r="3351" spans="1:7">
      <c r="A3351" t="s">
        <v>9022</v>
      </c>
      <c r="B3351" t="s">
        <v>9023</v>
      </c>
      <c r="C3351">
        <v>200448136</v>
      </c>
      <c r="D3351" t="s">
        <v>9024</v>
      </c>
      <c r="F3351" t="s">
        <v>5</v>
      </c>
      <c r="G3351" t="s">
        <v>3107</v>
      </c>
    </row>
    <row r="3352" spans="1:7">
      <c r="A3352" t="s">
        <v>9022</v>
      </c>
      <c r="B3352" t="s">
        <v>9023</v>
      </c>
      <c r="C3352">
        <v>200448136</v>
      </c>
      <c r="D3352" t="s">
        <v>9025</v>
      </c>
      <c r="F3352" t="s">
        <v>5</v>
      </c>
      <c r="G3352" t="s">
        <v>3108</v>
      </c>
    </row>
    <row r="3353" spans="1:7">
      <c r="A3353" t="s">
        <v>9022</v>
      </c>
      <c r="B3353" t="s">
        <v>9023</v>
      </c>
      <c r="C3353">
        <v>200448136</v>
      </c>
      <c r="D3353" t="s">
        <v>9026</v>
      </c>
      <c r="F3353" t="s">
        <v>5</v>
      </c>
      <c r="G3353" t="s">
        <v>3109</v>
      </c>
    </row>
    <row r="3354" spans="1:7">
      <c r="A3354" t="s">
        <v>9022</v>
      </c>
      <c r="B3354" t="s">
        <v>9023</v>
      </c>
      <c r="C3354">
        <v>200448136</v>
      </c>
      <c r="D3354" t="s">
        <v>9027</v>
      </c>
      <c r="F3354" t="s">
        <v>5</v>
      </c>
      <c r="G3354" t="s">
        <v>3110</v>
      </c>
    </row>
    <row r="3355" spans="1:7">
      <c r="A3355" t="s">
        <v>9022</v>
      </c>
      <c r="B3355" t="s">
        <v>9023</v>
      </c>
      <c r="C3355">
        <v>200448137</v>
      </c>
      <c r="D3355" t="s">
        <v>9025</v>
      </c>
      <c r="F3355" t="s">
        <v>5</v>
      </c>
      <c r="G3355" t="s">
        <v>3112</v>
      </c>
    </row>
    <row r="3356" spans="1:7">
      <c r="A3356" t="s">
        <v>9022</v>
      </c>
      <c r="B3356" t="s">
        <v>9023</v>
      </c>
      <c r="C3356">
        <v>200448137</v>
      </c>
      <c r="D3356" t="s">
        <v>9026</v>
      </c>
      <c r="F3356" t="s">
        <v>5</v>
      </c>
      <c r="G3356" t="s">
        <v>3113</v>
      </c>
    </row>
    <row r="3357" spans="1:7">
      <c r="A3357" t="s">
        <v>9022</v>
      </c>
      <c r="B3357" t="s">
        <v>9023</v>
      </c>
      <c r="C3357">
        <v>200448137</v>
      </c>
      <c r="D3357" t="s">
        <v>9027</v>
      </c>
      <c r="F3357" t="s">
        <v>5</v>
      </c>
      <c r="G3357" t="s">
        <v>3114</v>
      </c>
    </row>
    <row r="3358" spans="1:7">
      <c r="A3358" t="s">
        <v>9022</v>
      </c>
      <c r="B3358" t="s">
        <v>9023</v>
      </c>
      <c r="C3358">
        <v>200448138</v>
      </c>
      <c r="D3358" t="s">
        <v>9024</v>
      </c>
      <c r="F3358" t="s">
        <v>5</v>
      </c>
      <c r="G3358" t="s">
        <v>3115</v>
      </c>
    </row>
    <row r="3359" spans="1:7">
      <c r="A3359" t="s">
        <v>9022</v>
      </c>
      <c r="B3359" t="s">
        <v>9023</v>
      </c>
      <c r="C3359">
        <v>200448138</v>
      </c>
      <c r="D3359" t="s">
        <v>9025</v>
      </c>
      <c r="F3359" t="s">
        <v>5</v>
      </c>
      <c r="G3359" t="s">
        <v>3116</v>
      </c>
    </row>
    <row r="3360" spans="1:7">
      <c r="A3360" t="s">
        <v>9022</v>
      </c>
      <c r="B3360" t="s">
        <v>9023</v>
      </c>
      <c r="C3360">
        <v>200448138</v>
      </c>
      <c r="D3360" t="s">
        <v>9026</v>
      </c>
      <c r="F3360" t="s">
        <v>5</v>
      </c>
      <c r="G3360" t="s">
        <v>3117</v>
      </c>
    </row>
    <row r="3361" spans="1:7">
      <c r="A3361" t="s">
        <v>9022</v>
      </c>
      <c r="B3361" t="s">
        <v>9023</v>
      </c>
      <c r="C3361">
        <v>200448138</v>
      </c>
      <c r="D3361" t="s">
        <v>9027</v>
      </c>
      <c r="F3361" t="s">
        <v>5</v>
      </c>
      <c r="G3361" t="s">
        <v>3118</v>
      </c>
    </row>
    <row r="3362" spans="1:7">
      <c r="A3362" t="s">
        <v>9022</v>
      </c>
      <c r="B3362" t="s">
        <v>9023</v>
      </c>
      <c r="C3362">
        <v>200448139</v>
      </c>
      <c r="D3362" t="s">
        <v>9024</v>
      </c>
      <c r="F3362" t="s">
        <v>5</v>
      </c>
      <c r="G3362" t="s">
        <v>3119</v>
      </c>
    </row>
    <row r="3363" spans="1:7">
      <c r="A3363" t="s">
        <v>9022</v>
      </c>
      <c r="B3363" t="s">
        <v>9023</v>
      </c>
      <c r="C3363">
        <v>200448139</v>
      </c>
      <c r="D3363" t="s">
        <v>9025</v>
      </c>
      <c r="F3363" t="s">
        <v>5</v>
      </c>
      <c r="G3363" t="s">
        <v>3120</v>
      </c>
    </row>
    <row r="3364" spans="1:7">
      <c r="A3364" t="s">
        <v>9022</v>
      </c>
      <c r="B3364" t="s">
        <v>9023</v>
      </c>
      <c r="C3364">
        <v>200448139</v>
      </c>
      <c r="D3364" t="s">
        <v>9026</v>
      </c>
      <c r="F3364" t="s">
        <v>5</v>
      </c>
      <c r="G3364" t="s">
        <v>3121</v>
      </c>
    </row>
    <row r="3365" spans="1:7">
      <c r="A3365" t="s">
        <v>9022</v>
      </c>
      <c r="B3365" t="s">
        <v>9023</v>
      </c>
      <c r="C3365">
        <v>200448139</v>
      </c>
      <c r="D3365" t="s">
        <v>9027</v>
      </c>
      <c r="F3365" t="s">
        <v>5</v>
      </c>
      <c r="G3365" t="s">
        <v>3122</v>
      </c>
    </row>
    <row r="3366" spans="1:7">
      <c r="A3366" t="s">
        <v>9022</v>
      </c>
      <c r="B3366" t="s">
        <v>9023</v>
      </c>
      <c r="C3366">
        <v>200448140</v>
      </c>
      <c r="D3366" t="s">
        <v>9024</v>
      </c>
      <c r="F3366" t="s">
        <v>5</v>
      </c>
      <c r="G3366" t="s">
        <v>3123</v>
      </c>
    </row>
    <row r="3367" spans="1:7">
      <c r="A3367" t="s">
        <v>9022</v>
      </c>
      <c r="B3367" t="s">
        <v>9023</v>
      </c>
      <c r="C3367">
        <v>200448140</v>
      </c>
      <c r="D3367" t="s">
        <v>9025</v>
      </c>
      <c r="F3367" t="s">
        <v>5</v>
      </c>
      <c r="G3367" t="s">
        <v>3124</v>
      </c>
    </row>
    <row r="3368" spans="1:7">
      <c r="A3368" t="s">
        <v>9022</v>
      </c>
      <c r="B3368" t="s">
        <v>9023</v>
      </c>
      <c r="C3368">
        <v>200448140</v>
      </c>
      <c r="D3368" t="s">
        <v>9026</v>
      </c>
      <c r="F3368" t="s">
        <v>5</v>
      </c>
      <c r="G3368" t="s">
        <v>3125</v>
      </c>
    </row>
    <row r="3369" spans="1:7">
      <c r="A3369" t="s">
        <v>9022</v>
      </c>
      <c r="B3369" t="s">
        <v>9023</v>
      </c>
      <c r="C3369">
        <v>200448140</v>
      </c>
      <c r="D3369" t="s">
        <v>9027</v>
      </c>
      <c r="F3369" t="s">
        <v>5</v>
      </c>
      <c r="G3369" t="s">
        <v>3126</v>
      </c>
    </row>
    <row r="3370" spans="1:7">
      <c r="A3370" t="s">
        <v>9022</v>
      </c>
      <c r="B3370" t="s">
        <v>9023</v>
      </c>
      <c r="C3370">
        <v>200448141</v>
      </c>
      <c r="D3370" t="s">
        <v>9025</v>
      </c>
      <c r="F3370" t="s">
        <v>5</v>
      </c>
      <c r="G3370" t="s">
        <v>3128</v>
      </c>
    </row>
    <row r="3371" spans="1:7">
      <c r="A3371" t="s">
        <v>9022</v>
      </c>
      <c r="B3371" t="s">
        <v>9023</v>
      </c>
      <c r="C3371">
        <v>200448141</v>
      </c>
      <c r="D3371" t="s">
        <v>9026</v>
      </c>
      <c r="F3371" t="s">
        <v>5</v>
      </c>
      <c r="G3371" t="s">
        <v>3129</v>
      </c>
    </row>
    <row r="3372" spans="1:7">
      <c r="A3372" t="s">
        <v>9022</v>
      </c>
      <c r="B3372" t="s">
        <v>9023</v>
      </c>
      <c r="C3372">
        <v>200448141</v>
      </c>
      <c r="D3372" t="s">
        <v>9027</v>
      </c>
      <c r="F3372" t="s">
        <v>5</v>
      </c>
      <c r="G3372" t="s">
        <v>3130</v>
      </c>
    </row>
    <row r="3373" spans="1:7">
      <c r="A3373" t="s">
        <v>9022</v>
      </c>
      <c r="B3373" t="s">
        <v>9023</v>
      </c>
      <c r="C3373">
        <v>200448142</v>
      </c>
      <c r="D3373" t="s">
        <v>9024</v>
      </c>
      <c r="F3373" t="s">
        <v>5</v>
      </c>
      <c r="G3373" t="s">
        <v>3131</v>
      </c>
    </row>
    <row r="3374" spans="1:7">
      <c r="A3374" t="s">
        <v>9022</v>
      </c>
      <c r="B3374" t="s">
        <v>9023</v>
      </c>
      <c r="C3374">
        <v>200448142</v>
      </c>
      <c r="D3374" t="s">
        <v>9025</v>
      </c>
      <c r="F3374" t="s">
        <v>5</v>
      </c>
      <c r="G3374" t="s">
        <v>3132</v>
      </c>
    </row>
    <row r="3375" spans="1:7">
      <c r="A3375" t="s">
        <v>9022</v>
      </c>
      <c r="B3375" t="s">
        <v>9023</v>
      </c>
      <c r="C3375">
        <v>200448142</v>
      </c>
      <c r="D3375" t="s">
        <v>9026</v>
      </c>
      <c r="F3375" t="s">
        <v>5</v>
      </c>
      <c r="G3375" t="s">
        <v>3133</v>
      </c>
    </row>
    <row r="3376" spans="1:7">
      <c r="A3376" t="s">
        <v>9022</v>
      </c>
      <c r="B3376" t="s">
        <v>9023</v>
      </c>
      <c r="C3376">
        <v>200448142</v>
      </c>
      <c r="D3376" t="s">
        <v>9027</v>
      </c>
      <c r="F3376" t="s">
        <v>5</v>
      </c>
      <c r="G3376" t="s">
        <v>3134</v>
      </c>
    </row>
    <row r="3377" spans="1:7">
      <c r="A3377" t="s">
        <v>9022</v>
      </c>
      <c r="B3377" t="s">
        <v>9023</v>
      </c>
      <c r="C3377">
        <v>200448143</v>
      </c>
      <c r="D3377" t="s">
        <v>9024</v>
      </c>
      <c r="F3377" t="s">
        <v>5</v>
      </c>
      <c r="G3377" t="s">
        <v>3135</v>
      </c>
    </row>
    <row r="3378" spans="1:7">
      <c r="A3378" t="s">
        <v>9022</v>
      </c>
      <c r="B3378" t="s">
        <v>9023</v>
      </c>
      <c r="C3378">
        <v>200448143</v>
      </c>
      <c r="D3378" t="s">
        <v>9025</v>
      </c>
      <c r="F3378" t="s">
        <v>5</v>
      </c>
      <c r="G3378" t="s">
        <v>3136</v>
      </c>
    </row>
    <row r="3379" spans="1:7">
      <c r="A3379" t="s">
        <v>9022</v>
      </c>
      <c r="B3379" t="s">
        <v>9023</v>
      </c>
      <c r="C3379">
        <v>200448143</v>
      </c>
      <c r="D3379" t="s">
        <v>9026</v>
      </c>
      <c r="F3379" t="s">
        <v>5</v>
      </c>
      <c r="G3379" t="s">
        <v>3137</v>
      </c>
    </row>
    <row r="3380" spans="1:7">
      <c r="A3380" t="s">
        <v>9022</v>
      </c>
      <c r="B3380" t="s">
        <v>9023</v>
      </c>
      <c r="C3380">
        <v>200448143</v>
      </c>
      <c r="D3380" t="s">
        <v>9027</v>
      </c>
      <c r="F3380" t="s">
        <v>5</v>
      </c>
      <c r="G3380" t="s">
        <v>3138</v>
      </c>
    </row>
    <row r="3381" spans="1:7">
      <c r="A3381" t="s">
        <v>9022</v>
      </c>
      <c r="B3381" t="s">
        <v>9023</v>
      </c>
      <c r="C3381">
        <v>200448144</v>
      </c>
      <c r="D3381" t="s">
        <v>9026</v>
      </c>
      <c r="F3381" t="s">
        <v>5</v>
      </c>
      <c r="G3381" t="s">
        <v>3141</v>
      </c>
    </row>
    <row r="3382" spans="1:7">
      <c r="A3382" t="s">
        <v>9022</v>
      </c>
      <c r="B3382" t="s">
        <v>9023</v>
      </c>
      <c r="C3382">
        <v>200448145</v>
      </c>
      <c r="D3382" t="s">
        <v>9025</v>
      </c>
      <c r="F3382" t="s">
        <v>5</v>
      </c>
      <c r="G3382" t="s">
        <v>3144</v>
      </c>
    </row>
    <row r="3383" spans="1:7">
      <c r="A3383" t="s">
        <v>9022</v>
      </c>
      <c r="B3383" t="s">
        <v>9023</v>
      </c>
      <c r="C3383">
        <v>200448145</v>
      </c>
      <c r="D3383" t="s">
        <v>9026</v>
      </c>
      <c r="F3383" t="s">
        <v>5</v>
      </c>
      <c r="G3383" t="s">
        <v>3145</v>
      </c>
    </row>
    <row r="3384" spans="1:7">
      <c r="A3384" t="s">
        <v>9022</v>
      </c>
      <c r="B3384" t="s">
        <v>9023</v>
      </c>
      <c r="C3384">
        <v>200448145</v>
      </c>
      <c r="D3384" t="s">
        <v>9027</v>
      </c>
      <c r="F3384" t="s">
        <v>5</v>
      </c>
      <c r="G3384" t="s">
        <v>3146</v>
      </c>
    </row>
    <row r="3385" spans="1:7">
      <c r="A3385" t="s">
        <v>9022</v>
      </c>
      <c r="B3385" t="s">
        <v>9023</v>
      </c>
      <c r="C3385">
        <v>200448146</v>
      </c>
      <c r="D3385" t="s">
        <v>9024</v>
      </c>
      <c r="F3385" t="s">
        <v>5</v>
      </c>
      <c r="G3385" t="s">
        <v>3147</v>
      </c>
    </row>
    <row r="3386" spans="1:7">
      <c r="A3386" t="s">
        <v>9022</v>
      </c>
      <c r="B3386" t="s">
        <v>9023</v>
      </c>
      <c r="C3386">
        <v>200448146</v>
      </c>
      <c r="D3386" t="s">
        <v>9025</v>
      </c>
      <c r="F3386" t="s">
        <v>5</v>
      </c>
      <c r="G3386" t="s">
        <v>3148</v>
      </c>
    </row>
    <row r="3387" spans="1:7">
      <c r="A3387" t="s">
        <v>9022</v>
      </c>
      <c r="B3387" t="s">
        <v>9023</v>
      </c>
      <c r="C3387">
        <v>200448146</v>
      </c>
      <c r="D3387" t="s">
        <v>9026</v>
      </c>
      <c r="F3387" t="s">
        <v>5</v>
      </c>
      <c r="G3387" t="s">
        <v>3149</v>
      </c>
    </row>
    <row r="3388" spans="1:7">
      <c r="A3388" t="s">
        <v>9022</v>
      </c>
      <c r="B3388" t="s">
        <v>9023</v>
      </c>
      <c r="C3388">
        <v>200448146</v>
      </c>
      <c r="D3388" t="s">
        <v>9027</v>
      </c>
      <c r="F3388" t="s">
        <v>5</v>
      </c>
      <c r="G3388" t="s">
        <v>3150</v>
      </c>
    </row>
    <row r="3389" spans="1:7">
      <c r="A3389" t="s">
        <v>9022</v>
      </c>
      <c r="B3389" t="s">
        <v>9023</v>
      </c>
      <c r="C3389">
        <v>200448147</v>
      </c>
      <c r="D3389" t="s">
        <v>9024</v>
      </c>
      <c r="F3389" t="s">
        <v>5</v>
      </c>
      <c r="G3389" t="s">
        <v>3151</v>
      </c>
    </row>
    <row r="3390" spans="1:7">
      <c r="A3390" t="s">
        <v>9022</v>
      </c>
      <c r="B3390" t="s">
        <v>9023</v>
      </c>
      <c r="C3390">
        <v>200448147</v>
      </c>
      <c r="D3390" t="s">
        <v>9026</v>
      </c>
      <c r="F3390" t="s">
        <v>5</v>
      </c>
      <c r="G3390" t="s">
        <v>3153</v>
      </c>
    </row>
    <row r="3391" spans="1:7">
      <c r="A3391" t="s">
        <v>9022</v>
      </c>
      <c r="B3391" t="s">
        <v>9023</v>
      </c>
      <c r="C3391">
        <v>200448147</v>
      </c>
      <c r="D3391" t="s">
        <v>9027</v>
      </c>
      <c r="F3391" t="s">
        <v>5</v>
      </c>
      <c r="G3391" t="s">
        <v>3154</v>
      </c>
    </row>
    <row r="3392" spans="1:7">
      <c r="A3392" t="s">
        <v>9022</v>
      </c>
      <c r="B3392" t="s">
        <v>9023</v>
      </c>
      <c r="C3392">
        <v>200448148</v>
      </c>
      <c r="D3392" t="s">
        <v>9025</v>
      </c>
      <c r="F3392" t="s">
        <v>5</v>
      </c>
      <c r="G3392" t="s">
        <v>3156</v>
      </c>
    </row>
    <row r="3393" spans="1:7">
      <c r="A3393" t="s">
        <v>9022</v>
      </c>
      <c r="B3393" t="s">
        <v>9023</v>
      </c>
      <c r="C3393">
        <v>200448148</v>
      </c>
      <c r="D3393" t="s">
        <v>9026</v>
      </c>
      <c r="F3393" t="s">
        <v>5</v>
      </c>
      <c r="G3393" t="s">
        <v>3157</v>
      </c>
    </row>
    <row r="3394" spans="1:7">
      <c r="A3394" t="s">
        <v>9022</v>
      </c>
      <c r="B3394" t="s">
        <v>9023</v>
      </c>
      <c r="C3394">
        <v>200448148</v>
      </c>
      <c r="D3394" t="s">
        <v>9027</v>
      </c>
      <c r="F3394" t="s">
        <v>5</v>
      </c>
      <c r="G3394" t="s">
        <v>3158</v>
      </c>
    </row>
    <row r="3395" spans="1:7">
      <c r="A3395" t="s">
        <v>9022</v>
      </c>
      <c r="B3395" t="s">
        <v>9023</v>
      </c>
      <c r="C3395">
        <v>200448149</v>
      </c>
      <c r="D3395" t="s">
        <v>9025</v>
      </c>
      <c r="F3395" t="s">
        <v>5</v>
      </c>
      <c r="G3395" t="s">
        <v>3160</v>
      </c>
    </row>
    <row r="3396" spans="1:7">
      <c r="A3396" t="s">
        <v>9022</v>
      </c>
      <c r="B3396" t="s">
        <v>9023</v>
      </c>
      <c r="C3396">
        <v>200448149</v>
      </c>
      <c r="D3396" t="s">
        <v>9026</v>
      </c>
      <c r="F3396" t="s">
        <v>5</v>
      </c>
      <c r="G3396" t="s">
        <v>3161</v>
      </c>
    </row>
    <row r="3397" spans="1:7">
      <c r="A3397" t="s">
        <v>9022</v>
      </c>
      <c r="B3397" t="s">
        <v>9023</v>
      </c>
      <c r="C3397">
        <v>200448149</v>
      </c>
      <c r="D3397" t="s">
        <v>9027</v>
      </c>
      <c r="F3397" t="s">
        <v>5</v>
      </c>
      <c r="G3397" t="s">
        <v>3162</v>
      </c>
    </row>
    <row r="3398" spans="1:7">
      <c r="A3398" t="s">
        <v>9022</v>
      </c>
      <c r="B3398" t="s">
        <v>9023</v>
      </c>
      <c r="C3398">
        <v>200448150</v>
      </c>
      <c r="D3398" t="s">
        <v>9026</v>
      </c>
      <c r="F3398" t="s">
        <v>5</v>
      </c>
      <c r="G3398" t="s">
        <v>3165</v>
      </c>
    </row>
    <row r="3399" spans="1:7">
      <c r="A3399" t="s">
        <v>9022</v>
      </c>
      <c r="B3399" t="s">
        <v>9023</v>
      </c>
      <c r="C3399">
        <v>200448151</v>
      </c>
      <c r="D3399" t="s">
        <v>9024</v>
      </c>
      <c r="F3399" t="s">
        <v>5</v>
      </c>
      <c r="G3399" t="s">
        <v>3167</v>
      </c>
    </row>
    <row r="3400" spans="1:7">
      <c r="A3400" t="s">
        <v>9022</v>
      </c>
      <c r="B3400" t="s">
        <v>9023</v>
      </c>
      <c r="C3400">
        <v>200448151</v>
      </c>
      <c r="D3400" t="s">
        <v>9025</v>
      </c>
      <c r="F3400" t="s">
        <v>5</v>
      </c>
      <c r="G3400" t="s">
        <v>3168</v>
      </c>
    </row>
    <row r="3401" spans="1:7">
      <c r="A3401" t="s">
        <v>9022</v>
      </c>
      <c r="B3401" t="s">
        <v>9023</v>
      </c>
      <c r="C3401">
        <v>200448151</v>
      </c>
      <c r="D3401" t="s">
        <v>9026</v>
      </c>
      <c r="F3401" t="s">
        <v>5</v>
      </c>
      <c r="G3401" t="s">
        <v>3169</v>
      </c>
    </row>
    <row r="3402" spans="1:7">
      <c r="A3402" t="s">
        <v>9022</v>
      </c>
      <c r="B3402" t="s">
        <v>9023</v>
      </c>
      <c r="C3402">
        <v>200448151</v>
      </c>
      <c r="D3402" t="s">
        <v>9027</v>
      </c>
      <c r="F3402" t="s">
        <v>5</v>
      </c>
      <c r="G3402" t="s">
        <v>3170</v>
      </c>
    </row>
    <row r="3403" spans="1:7">
      <c r="A3403" t="s">
        <v>9022</v>
      </c>
      <c r="B3403" t="s">
        <v>9023</v>
      </c>
      <c r="C3403">
        <v>200448152</v>
      </c>
      <c r="D3403" t="s">
        <v>9024</v>
      </c>
      <c r="F3403" t="s">
        <v>5</v>
      </c>
      <c r="G3403" t="s">
        <v>3171</v>
      </c>
    </row>
    <row r="3404" spans="1:7">
      <c r="A3404" t="s">
        <v>9022</v>
      </c>
      <c r="B3404" t="s">
        <v>9023</v>
      </c>
      <c r="C3404">
        <v>200448152</v>
      </c>
      <c r="D3404" t="s">
        <v>9025</v>
      </c>
      <c r="F3404" t="s">
        <v>5</v>
      </c>
      <c r="G3404" t="s">
        <v>3172</v>
      </c>
    </row>
    <row r="3405" spans="1:7">
      <c r="A3405" t="s">
        <v>9022</v>
      </c>
      <c r="B3405" t="s">
        <v>9023</v>
      </c>
      <c r="C3405">
        <v>200448152</v>
      </c>
      <c r="D3405" t="s">
        <v>9026</v>
      </c>
      <c r="F3405" t="s">
        <v>5</v>
      </c>
      <c r="G3405" t="s">
        <v>3173</v>
      </c>
    </row>
    <row r="3406" spans="1:7">
      <c r="A3406" t="s">
        <v>9022</v>
      </c>
      <c r="B3406" t="s">
        <v>9023</v>
      </c>
      <c r="C3406">
        <v>200448152</v>
      </c>
      <c r="D3406" t="s">
        <v>9027</v>
      </c>
      <c r="F3406" t="s">
        <v>5</v>
      </c>
      <c r="G3406" t="s">
        <v>3174</v>
      </c>
    </row>
    <row r="3407" spans="1:7">
      <c r="A3407" t="s">
        <v>9022</v>
      </c>
      <c r="B3407" t="s">
        <v>9023</v>
      </c>
      <c r="C3407">
        <v>200448153</v>
      </c>
      <c r="D3407" t="s">
        <v>9026</v>
      </c>
      <c r="F3407" t="s">
        <v>5</v>
      </c>
      <c r="G3407" t="s">
        <v>3177</v>
      </c>
    </row>
    <row r="3408" spans="1:7">
      <c r="A3408" t="s">
        <v>9022</v>
      </c>
      <c r="B3408" t="s">
        <v>9023</v>
      </c>
      <c r="C3408">
        <v>200448154</v>
      </c>
      <c r="D3408" t="s">
        <v>9024</v>
      </c>
      <c r="F3408" t="s">
        <v>5</v>
      </c>
      <c r="G3408" t="s">
        <v>3179</v>
      </c>
    </row>
    <row r="3409" spans="1:7">
      <c r="A3409" t="s">
        <v>9022</v>
      </c>
      <c r="B3409" t="s">
        <v>9023</v>
      </c>
      <c r="C3409">
        <v>200448154</v>
      </c>
      <c r="D3409" t="s">
        <v>9025</v>
      </c>
      <c r="F3409" t="s">
        <v>5</v>
      </c>
      <c r="G3409" t="s">
        <v>3180</v>
      </c>
    </row>
    <row r="3410" spans="1:7">
      <c r="A3410" t="s">
        <v>9022</v>
      </c>
      <c r="B3410" t="s">
        <v>9023</v>
      </c>
      <c r="C3410">
        <v>200448154</v>
      </c>
      <c r="D3410" t="s">
        <v>9026</v>
      </c>
      <c r="F3410" t="s">
        <v>5</v>
      </c>
      <c r="G3410" t="s">
        <v>3181</v>
      </c>
    </row>
    <row r="3411" spans="1:7">
      <c r="A3411" t="s">
        <v>9022</v>
      </c>
      <c r="B3411" t="s">
        <v>9023</v>
      </c>
      <c r="C3411">
        <v>200448154</v>
      </c>
      <c r="D3411" t="s">
        <v>9027</v>
      </c>
      <c r="F3411" t="s">
        <v>5</v>
      </c>
      <c r="G3411" t="s">
        <v>3182</v>
      </c>
    </row>
    <row r="3412" spans="1:7">
      <c r="A3412" t="s">
        <v>9022</v>
      </c>
      <c r="B3412" t="s">
        <v>9023</v>
      </c>
      <c r="C3412">
        <v>3831274</v>
      </c>
      <c r="F3412" t="s">
        <v>5</v>
      </c>
      <c r="G3412" t="s">
        <v>3183</v>
      </c>
    </row>
    <row r="3413" spans="1:7">
      <c r="A3413" t="s">
        <v>9022</v>
      </c>
      <c r="B3413" t="s">
        <v>9023</v>
      </c>
      <c r="C3413">
        <v>3831275</v>
      </c>
      <c r="F3413" t="s">
        <v>5</v>
      </c>
      <c r="G3413" t="s">
        <v>3184</v>
      </c>
    </row>
    <row r="3414" spans="1:7">
      <c r="A3414" t="s">
        <v>9022</v>
      </c>
      <c r="B3414" t="s">
        <v>9023</v>
      </c>
      <c r="C3414">
        <v>3831276</v>
      </c>
      <c r="F3414" t="s">
        <v>5</v>
      </c>
      <c r="G3414" t="s">
        <v>3185</v>
      </c>
    </row>
    <row r="3415" spans="1:7">
      <c r="A3415" t="s">
        <v>9022</v>
      </c>
      <c r="B3415" t="s">
        <v>9023</v>
      </c>
      <c r="C3415">
        <v>3831277</v>
      </c>
      <c r="F3415" t="s">
        <v>5</v>
      </c>
      <c r="G3415" t="s">
        <v>3186</v>
      </c>
    </row>
    <row r="3416" spans="1:7">
      <c r="A3416" t="s">
        <v>9022</v>
      </c>
      <c r="B3416" t="s">
        <v>9023</v>
      </c>
      <c r="C3416">
        <v>3831278</v>
      </c>
      <c r="F3416" t="s">
        <v>5</v>
      </c>
      <c r="G3416" t="s">
        <v>3187</v>
      </c>
    </row>
    <row r="3417" spans="1:7">
      <c r="A3417" t="s">
        <v>9022</v>
      </c>
      <c r="B3417" t="s">
        <v>9023</v>
      </c>
      <c r="C3417">
        <v>3831279</v>
      </c>
      <c r="F3417" t="s">
        <v>5</v>
      </c>
      <c r="G3417" t="s">
        <v>3188</v>
      </c>
    </row>
    <row r="3418" spans="1:7">
      <c r="A3418" t="s">
        <v>9022</v>
      </c>
      <c r="B3418" t="s">
        <v>9023</v>
      </c>
      <c r="C3418">
        <v>3831280</v>
      </c>
      <c r="F3418" t="s">
        <v>5</v>
      </c>
      <c r="G3418" t="s">
        <v>3189</v>
      </c>
    </row>
    <row r="3419" spans="1:7">
      <c r="A3419" t="s">
        <v>9022</v>
      </c>
      <c r="B3419" t="s">
        <v>9023</v>
      </c>
      <c r="C3419">
        <v>3831281</v>
      </c>
      <c r="F3419" t="s">
        <v>5</v>
      </c>
      <c r="G3419" t="s">
        <v>3190</v>
      </c>
    </row>
    <row r="3420" spans="1:7">
      <c r="A3420" t="s">
        <v>9022</v>
      </c>
      <c r="B3420" t="s">
        <v>9023</v>
      </c>
      <c r="C3420">
        <v>3831282</v>
      </c>
      <c r="F3420" t="s">
        <v>5</v>
      </c>
      <c r="G3420" t="s">
        <v>3191</v>
      </c>
    </row>
    <row r="3421" spans="1:7">
      <c r="A3421" t="s">
        <v>9022</v>
      </c>
      <c r="B3421" t="s">
        <v>9023</v>
      </c>
      <c r="C3421">
        <v>3831283</v>
      </c>
      <c r="F3421" t="s">
        <v>5</v>
      </c>
      <c r="G3421" t="s">
        <v>3192</v>
      </c>
    </row>
    <row r="3422" spans="1:7">
      <c r="A3422" t="s">
        <v>9022</v>
      </c>
      <c r="B3422" t="s">
        <v>9023</v>
      </c>
      <c r="C3422">
        <v>3831285</v>
      </c>
      <c r="F3422" t="s">
        <v>5</v>
      </c>
      <c r="G3422" t="s">
        <v>3194</v>
      </c>
    </row>
    <row r="3423" spans="1:7">
      <c r="A3423" t="s">
        <v>9022</v>
      </c>
      <c r="B3423" t="s">
        <v>9023</v>
      </c>
      <c r="C3423">
        <v>3831286</v>
      </c>
      <c r="F3423" t="s">
        <v>5</v>
      </c>
      <c r="G3423" t="s">
        <v>3195</v>
      </c>
    </row>
    <row r="3424" spans="1:7">
      <c r="A3424" t="s">
        <v>9022</v>
      </c>
      <c r="B3424" t="s">
        <v>9023</v>
      </c>
      <c r="C3424">
        <v>3831287</v>
      </c>
      <c r="F3424" t="s">
        <v>5</v>
      </c>
      <c r="G3424" t="s">
        <v>3196</v>
      </c>
    </row>
    <row r="3425" spans="1:7">
      <c r="A3425" t="s">
        <v>9022</v>
      </c>
      <c r="B3425" t="s">
        <v>9023</v>
      </c>
      <c r="C3425">
        <v>3831288</v>
      </c>
      <c r="F3425" t="s">
        <v>5</v>
      </c>
      <c r="G3425" t="s">
        <v>3197</v>
      </c>
    </row>
    <row r="3426" spans="1:7">
      <c r="A3426" t="s">
        <v>9022</v>
      </c>
      <c r="B3426" t="s">
        <v>9023</v>
      </c>
      <c r="C3426">
        <v>3831289</v>
      </c>
      <c r="F3426" t="s">
        <v>5</v>
      </c>
      <c r="G3426" t="s">
        <v>3198</v>
      </c>
    </row>
    <row r="3427" spans="1:7">
      <c r="A3427" t="s">
        <v>9022</v>
      </c>
      <c r="B3427" t="s">
        <v>9023</v>
      </c>
      <c r="C3427">
        <v>3831290</v>
      </c>
      <c r="F3427" t="s">
        <v>5</v>
      </c>
      <c r="G3427" t="s">
        <v>3199</v>
      </c>
    </row>
    <row r="3428" spans="1:7">
      <c r="A3428" t="s">
        <v>9022</v>
      </c>
      <c r="B3428" t="s">
        <v>9023</v>
      </c>
      <c r="C3428">
        <v>3831291</v>
      </c>
      <c r="F3428" t="s">
        <v>5</v>
      </c>
      <c r="G3428" t="s">
        <v>3200</v>
      </c>
    </row>
    <row r="3429" spans="1:7">
      <c r="A3429" t="s">
        <v>9022</v>
      </c>
      <c r="B3429" t="s">
        <v>9023</v>
      </c>
      <c r="C3429">
        <v>3831293</v>
      </c>
      <c r="F3429" t="s">
        <v>5</v>
      </c>
      <c r="G3429" t="s">
        <v>3202</v>
      </c>
    </row>
    <row r="3430" spans="1:7">
      <c r="A3430" t="s">
        <v>9022</v>
      </c>
      <c r="B3430" t="s">
        <v>9023</v>
      </c>
      <c r="C3430">
        <v>3831294</v>
      </c>
      <c r="F3430" t="s">
        <v>5</v>
      </c>
      <c r="G3430" t="s">
        <v>3203</v>
      </c>
    </row>
    <row r="3431" spans="1:7">
      <c r="A3431" t="s">
        <v>9022</v>
      </c>
      <c r="B3431" t="s">
        <v>9023</v>
      </c>
      <c r="C3431">
        <v>3831295</v>
      </c>
      <c r="F3431" t="s">
        <v>5</v>
      </c>
      <c r="G3431" t="s">
        <v>3204</v>
      </c>
    </row>
    <row r="3432" spans="1:7">
      <c r="A3432" t="s">
        <v>9022</v>
      </c>
      <c r="B3432" t="s">
        <v>9023</v>
      </c>
      <c r="C3432">
        <v>3831296</v>
      </c>
      <c r="F3432" t="s">
        <v>5</v>
      </c>
      <c r="G3432" t="s">
        <v>3205</v>
      </c>
    </row>
    <row r="3433" spans="1:7">
      <c r="A3433" t="s">
        <v>9022</v>
      </c>
      <c r="B3433" t="s">
        <v>9023</v>
      </c>
      <c r="C3433">
        <v>3831297</v>
      </c>
      <c r="F3433" t="s">
        <v>5</v>
      </c>
      <c r="G3433" t="s">
        <v>3206</v>
      </c>
    </row>
    <row r="3434" spans="1:7">
      <c r="A3434" t="s">
        <v>9022</v>
      </c>
      <c r="B3434" t="s">
        <v>9023</v>
      </c>
      <c r="C3434">
        <v>3831298</v>
      </c>
      <c r="F3434" t="s">
        <v>5</v>
      </c>
      <c r="G3434" t="s">
        <v>3207</v>
      </c>
    </row>
    <row r="3435" spans="1:7">
      <c r="A3435" t="s">
        <v>9022</v>
      </c>
      <c r="B3435" t="s">
        <v>9023</v>
      </c>
      <c r="C3435">
        <v>3831299</v>
      </c>
      <c r="F3435" t="s">
        <v>5</v>
      </c>
      <c r="G3435" t="s">
        <v>3208</v>
      </c>
    </row>
    <row r="3436" spans="1:7">
      <c r="A3436" t="s">
        <v>9022</v>
      </c>
      <c r="B3436" t="s">
        <v>9023</v>
      </c>
      <c r="C3436">
        <v>3831300</v>
      </c>
      <c r="F3436" t="s">
        <v>5</v>
      </c>
      <c r="G3436" t="s">
        <v>3209</v>
      </c>
    </row>
    <row r="3437" spans="1:7">
      <c r="A3437" t="s">
        <v>9022</v>
      </c>
      <c r="B3437" t="s">
        <v>9023</v>
      </c>
      <c r="C3437">
        <v>3831301</v>
      </c>
      <c r="F3437" t="s">
        <v>5</v>
      </c>
      <c r="G3437" t="s">
        <v>3210</v>
      </c>
    </row>
    <row r="3438" spans="1:7">
      <c r="A3438" t="s">
        <v>9022</v>
      </c>
      <c r="B3438" t="s">
        <v>9023</v>
      </c>
      <c r="C3438">
        <v>3831302</v>
      </c>
      <c r="F3438" t="s">
        <v>5</v>
      </c>
      <c r="G3438" t="s">
        <v>3211</v>
      </c>
    </row>
    <row r="3439" spans="1:7">
      <c r="A3439" t="s">
        <v>9022</v>
      </c>
      <c r="B3439" t="s">
        <v>9023</v>
      </c>
      <c r="C3439">
        <v>3831304</v>
      </c>
      <c r="F3439" t="s">
        <v>5</v>
      </c>
      <c r="G3439" t="s">
        <v>3213</v>
      </c>
    </row>
    <row r="3440" spans="1:7">
      <c r="A3440" t="s">
        <v>9022</v>
      </c>
      <c r="B3440" t="s">
        <v>9023</v>
      </c>
      <c r="C3440">
        <v>3831308</v>
      </c>
      <c r="F3440" t="s">
        <v>5</v>
      </c>
      <c r="G3440" t="s">
        <v>3217</v>
      </c>
    </row>
    <row r="3441" spans="1:7">
      <c r="A3441" t="s">
        <v>9022</v>
      </c>
      <c r="B3441" t="s">
        <v>9023</v>
      </c>
      <c r="C3441">
        <v>3831312</v>
      </c>
      <c r="F3441" t="s">
        <v>5</v>
      </c>
      <c r="G3441" t="s">
        <v>3222</v>
      </c>
    </row>
    <row r="3442" spans="1:7">
      <c r="A3442" t="s">
        <v>9022</v>
      </c>
      <c r="B3442" t="s">
        <v>9023</v>
      </c>
      <c r="C3442">
        <v>4772799</v>
      </c>
      <c r="F3442" t="s">
        <v>5</v>
      </c>
      <c r="G3442" t="s">
        <v>3224</v>
      </c>
    </row>
    <row r="3443" spans="1:7">
      <c r="A3443" t="s">
        <v>9022</v>
      </c>
      <c r="B3443" t="s">
        <v>9023</v>
      </c>
      <c r="C3443">
        <v>4772798</v>
      </c>
      <c r="F3443" t="s">
        <v>5</v>
      </c>
      <c r="G3443" t="s">
        <v>3225</v>
      </c>
    </row>
    <row r="3444" spans="1:7">
      <c r="A3444" t="s">
        <v>9022</v>
      </c>
      <c r="B3444" t="s">
        <v>9023</v>
      </c>
      <c r="C3444">
        <v>4772801</v>
      </c>
      <c r="F3444" t="s">
        <v>5</v>
      </c>
      <c r="G3444" t="s">
        <v>3226</v>
      </c>
    </row>
    <row r="3445" spans="1:7">
      <c r="A3445" t="s">
        <v>9022</v>
      </c>
      <c r="B3445" t="s">
        <v>9023</v>
      </c>
      <c r="C3445">
        <v>4772797</v>
      </c>
      <c r="F3445" t="s">
        <v>5</v>
      </c>
      <c r="G3445" t="s">
        <v>3227</v>
      </c>
    </row>
    <row r="3446" spans="1:7">
      <c r="A3446" t="s">
        <v>9022</v>
      </c>
      <c r="B3446" t="s">
        <v>9023</v>
      </c>
      <c r="C3446">
        <v>4772800</v>
      </c>
      <c r="F3446" t="s">
        <v>5</v>
      </c>
      <c r="G3446" t="s">
        <v>3228</v>
      </c>
    </row>
    <row r="3447" spans="1:7">
      <c r="A3447" t="s">
        <v>9022</v>
      </c>
      <c r="B3447" t="s">
        <v>9023</v>
      </c>
      <c r="C3447">
        <v>3897602</v>
      </c>
      <c r="F3447" t="s">
        <v>5</v>
      </c>
      <c r="G3447" t="s">
        <v>3300</v>
      </c>
    </row>
    <row r="3448" spans="1:7">
      <c r="A3448" t="s">
        <v>9022</v>
      </c>
      <c r="B3448" t="s">
        <v>9023</v>
      </c>
      <c r="C3448">
        <v>3897601</v>
      </c>
      <c r="F3448" t="s">
        <v>5</v>
      </c>
      <c r="G3448" t="s">
        <v>3301</v>
      </c>
    </row>
    <row r="3449" spans="1:7">
      <c r="A3449" t="s">
        <v>9022</v>
      </c>
      <c r="B3449" t="s">
        <v>9023</v>
      </c>
      <c r="C3449">
        <v>3897605</v>
      </c>
      <c r="F3449" t="s">
        <v>5</v>
      </c>
      <c r="G3449" t="s">
        <v>3302</v>
      </c>
    </row>
    <row r="3450" spans="1:7">
      <c r="A3450" t="s">
        <v>9022</v>
      </c>
      <c r="B3450" t="s">
        <v>9023</v>
      </c>
      <c r="C3450">
        <v>3897624</v>
      </c>
      <c r="F3450" t="s">
        <v>5</v>
      </c>
      <c r="G3450" t="s">
        <v>3303</v>
      </c>
    </row>
    <row r="3451" spans="1:7">
      <c r="A3451" t="s">
        <v>9022</v>
      </c>
      <c r="B3451" t="s">
        <v>9023</v>
      </c>
      <c r="C3451">
        <v>3897603</v>
      </c>
      <c r="F3451" t="s">
        <v>5</v>
      </c>
      <c r="G3451" t="s">
        <v>3304</v>
      </c>
    </row>
    <row r="3452" spans="1:7">
      <c r="A3452" t="s">
        <v>9022</v>
      </c>
      <c r="B3452" t="s">
        <v>9023</v>
      </c>
      <c r="C3452">
        <v>3897641</v>
      </c>
      <c r="F3452" t="s">
        <v>5</v>
      </c>
      <c r="G3452" t="s">
        <v>3305</v>
      </c>
    </row>
    <row r="3453" spans="1:7">
      <c r="A3453" t="s">
        <v>9022</v>
      </c>
      <c r="B3453" t="s">
        <v>9023</v>
      </c>
      <c r="C3453">
        <v>3897625</v>
      </c>
      <c r="F3453" t="s">
        <v>5</v>
      </c>
      <c r="G3453" t="s">
        <v>3306</v>
      </c>
    </row>
    <row r="3454" spans="1:7">
      <c r="A3454" t="s">
        <v>9022</v>
      </c>
      <c r="B3454" t="s">
        <v>9023</v>
      </c>
      <c r="C3454">
        <v>3897628</v>
      </c>
      <c r="F3454" t="s">
        <v>5</v>
      </c>
      <c r="G3454" t="s">
        <v>3307</v>
      </c>
    </row>
    <row r="3455" spans="1:7">
      <c r="A3455" t="s">
        <v>9022</v>
      </c>
      <c r="B3455" t="s">
        <v>9023</v>
      </c>
      <c r="C3455">
        <v>3991185</v>
      </c>
      <c r="F3455" t="s">
        <v>5</v>
      </c>
      <c r="G3455" t="s">
        <v>3308</v>
      </c>
    </row>
    <row r="3456" spans="1:7">
      <c r="A3456" t="s">
        <v>9022</v>
      </c>
      <c r="B3456" t="s">
        <v>9023</v>
      </c>
      <c r="C3456">
        <v>3897608</v>
      </c>
      <c r="F3456" t="s">
        <v>5</v>
      </c>
      <c r="G3456" t="s">
        <v>3309</v>
      </c>
    </row>
    <row r="3457" spans="1:7">
      <c r="A3457" t="s">
        <v>9022</v>
      </c>
      <c r="B3457" t="s">
        <v>9023</v>
      </c>
      <c r="C3457">
        <v>3897630</v>
      </c>
      <c r="F3457" t="s">
        <v>5</v>
      </c>
      <c r="G3457" t="s">
        <v>3311</v>
      </c>
    </row>
    <row r="3458" spans="1:7">
      <c r="A3458" t="s">
        <v>9022</v>
      </c>
      <c r="B3458" t="s">
        <v>9023</v>
      </c>
      <c r="C3458">
        <v>3897596</v>
      </c>
      <c r="F3458" t="s">
        <v>5</v>
      </c>
      <c r="G3458" t="s">
        <v>3312</v>
      </c>
    </row>
    <row r="3459" spans="1:7">
      <c r="A3459" t="s">
        <v>9022</v>
      </c>
      <c r="B3459" t="s">
        <v>9023</v>
      </c>
      <c r="C3459">
        <v>4581749</v>
      </c>
      <c r="D3459" t="s">
        <v>9035</v>
      </c>
      <c r="F3459" t="s">
        <v>5</v>
      </c>
      <c r="G3459" t="s">
        <v>3346</v>
      </c>
    </row>
    <row r="3460" spans="1:7">
      <c r="A3460" t="s">
        <v>9022</v>
      </c>
      <c r="B3460" t="s">
        <v>9023</v>
      </c>
      <c r="C3460">
        <v>4581749</v>
      </c>
      <c r="D3460" t="s">
        <v>9036</v>
      </c>
      <c r="F3460" t="s">
        <v>5</v>
      </c>
      <c r="G3460" t="s">
        <v>3347</v>
      </c>
    </row>
    <row r="3461" spans="1:7">
      <c r="A3461" t="s">
        <v>9022</v>
      </c>
      <c r="B3461" t="s">
        <v>9023</v>
      </c>
      <c r="C3461">
        <v>4581751</v>
      </c>
      <c r="D3461" t="s">
        <v>9035</v>
      </c>
      <c r="F3461" t="s">
        <v>5</v>
      </c>
      <c r="G3461" t="s">
        <v>3348</v>
      </c>
    </row>
    <row r="3462" spans="1:7">
      <c r="A3462" t="s">
        <v>9022</v>
      </c>
      <c r="B3462" t="s">
        <v>9023</v>
      </c>
      <c r="C3462">
        <v>4581751</v>
      </c>
      <c r="D3462" t="s">
        <v>9036</v>
      </c>
      <c r="F3462" t="s">
        <v>5</v>
      </c>
      <c r="G3462" t="s">
        <v>3349</v>
      </c>
    </row>
    <row r="3463" spans="1:7">
      <c r="A3463" t="s">
        <v>9022</v>
      </c>
      <c r="B3463" t="s">
        <v>9023</v>
      </c>
      <c r="C3463">
        <v>4581753</v>
      </c>
      <c r="D3463" t="s">
        <v>9035</v>
      </c>
      <c r="F3463" t="s">
        <v>5</v>
      </c>
      <c r="G3463" t="s">
        <v>3350</v>
      </c>
    </row>
    <row r="3464" spans="1:7">
      <c r="A3464" t="s">
        <v>9022</v>
      </c>
      <c r="B3464" t="s">
        <v>9023</v>
      </c>
      <c r="C3464">
        <v>4581753</v>
      </c>
      <c r="D3464" t="s">
        <v>9036</v>
      </c>
      <c r="F3464" t="s">
        <v>5</v>
      </c>
      <c r="G3464" t="s">
        <v>3351</v>
      </c>
    </row>
    <row r="3465" spans="1:7">
      <c r="A3465" t="s">
        <v>9022</v>
      </c>
      <c r="B3465" t="s">
        <v>9023</v>
      </c>
      <c r="C3465">
        <v>4581755</v>
      </c>
      <c r="D3465" t="s">
        <v>9035</v>
      </c>
      <c r="F3465" t="s">
        <v>5</v>
      </c>
      <c r="G3465" t="s">
        <v>3352</v>
      </c>
    </row>
    <row r="3466" spans="1:7">
      <c r="A3466" t="s">
        <v>9022</v>
      </c>
      <c r="B3466" t="s">
        <v>9023</v>
      </c>
      <c r="C3466">
        <v>4581755</v>
      </c>
      <c r="D3466" t="s">
        <v>9036</v>
      </c>
      <c r="F3466" t="s">
        <v>5</v>
      </c>
      <c r="G3466" t="s">
        <v>3353</v>
      </c>
    </row>
    <row r="3467" spans="1:7">
      <c r="A3467" t="s">
        <v>9022</v>
      </c>
      <c r="B3467" t="s">
        <v>9023</v>
      </c>
      <c r="C3467">
        <v>4581757</v>
      </c>
      <c r="D3467" t="s">
        <v>9035</v>
      </c>
      <c r="F3467" t="s">
        <v>5</v>
      </c>
      <c r="G3467" t="s">
        <v>3354</v>
      </c>
    </row>
    <row r="3468" spans="1:7">
      <c r="A3468" t="s">
        <v>9022</v>
      </c>
      <c r="B3468" t="s">
        <v>9023</v>
      </c>
      <c r="C3468">
        <v>4581757</v>
      </c>
      <c r="D3468" t="s">
        <v>9036</v>
      </c>
      <c r="F3468" t="s">
        <v>5</v>
      </c>
      <c r="G3468" t="s">
        <v>3355</v>
      </c>
    </row>
    <row r="3469" spans="1:7">
      <c r="A3469" t="s">
        <v>9022</v>
      </c>
      <c r="B3469" t="s">
        <v>9023</v>
      </c>
      <c r="C3469">
        <v>4581759</v>
      </c>
      <c r="D3469" t="s">
        <v>9035</v>
      </c>
      <c r="F3469" t="s">
        <v>5</v>
      </c>
      <c r="G3469" t="s">
        <v>8633</v>
      </c>
    </row>
    <row r="3470" spans="1:7">
      <c r="A3470" t="s">
        <v>9022</v>
      </c>
      <c r="B3470" t="s">
        <v>9023</v>
      </c>
      <c r="C3470">
        <v>4581759</v>
      </c>
      <c r="D3470" t="s">
        <v>9036</v>
      </c>
      <c r="F3470" t="s">
        <v>5</v>
      </c>
      <c r="G3470" t="s">
        <v>3356</v>
      </c>
    </row>
    <row r="3471" spans="1:7">
      <c r="A3471" t="s">
        <v>9022</v>
      </c>
      <c r="B3471" t="s">
        <v>9023</v>
      </c>
      <c r="C3471">
        <v>4581761</v>
      </c>
      <c r="D3471" t="s">
        <v>9035</v>
      </c>
      <c r="F3471" t="s">
        <v>5</v>
      </c>
      <c r="G3471" t="s">
        <v>3357</v>
      </c>
    </row>
    <row r="3472" spans="1:7">
      <c r="A3472" t="s">
        <v>9022</v>
      </c>
      <c r="B3472" t="s">
        <v>9023</v>
      </c>
      <c r="C3472">
        <v>4581761</v>
      </c>
      <c r="D3472" t="s">
        <v>9036</v>
      </c>
      <c r="F3472" t="s">
        <v>5</v>
      </c>
      <c r="G3472" t="s">
        <v>3358</v>
      </c>
    </row>
    <row r="3473" spans="1:7">
      <c r="A3473" t="s">
        <v>9022</v>
      </c>
      <c r="B3473" t="s">
        <v>9023</v>
      </c>
      <c r="C3473">
        <v>4581763</v>
      </c>
      <c r="D3473" t="s">
        <v>9035</v>
      </c>
      <c r="F3473" t="s">
        <v>5</v>
      </c>
      <c r="G3473" t="s">
        <v>3359</v>
      </c>
    </row>
    <row r="3474" spans="1:7">
      <c r="A3474" t="s">
        <v>9022</v>
      </c>
      <c r="B3474" t="s">
        <v>9023</v>
      </c>
      <c r="C3474">
        <v>4581763</v>
      </c>
      <c r="D3474" t="s">
        <v>9036</v>
      </c>
      <c r="F3474" t="s">
        <v>5</v>
      </c>
      <c r="G3474" t="s">
        <v>3360</v>
      </c>
    </row>
    <row r="3475" spans="1:7">
      <c r="A3475" t="s">
        <v>9022</v>
      </c>
      <c r="B3475" t="s">
        <v>9023</v>
      </c>
      <c r="C3475">
        <v>4581765</v>
      </c>
      <c r="D3475" t="s">
        <v>9035</v>
      </c>
      <c r="F3475" t="s">
        <v>5</v>
      </c>
      <c r="G3475" t="s">
        <v>3361</v>
      </c>
    </row>
    <row r="3476" spans="1:7">
      <c r="A3476" t="s">
        <v>9022</v>
      </c>
      <c r="B3476" t="s">
        <v>9023</v>
      </c>
      <c r="C3476">
        <v>4581765</v>
      </c>
      <c r="D3476" t="s">
        <v>9036</v>
      </c>
      <c r="F3476" t="s">
        <v>5</v>
      </c>
      <c r="G3476" t="s">
        <v>3362</v>
      </c>
    </row>
    <row r="3477" spans="1:7">
      <c r="A3477" t="s">
        <v>9022</v>
      </c>
      <c r="B3477" t="s">
        <v>9023</v>
      </c>
      <c r="C3477">
        <v>4581767</v>
      </c>
      <c r="D3477" t="s">
        <v>9035</v>
      </c>
      <c r="F3477" t="s">
        <v>5</v>
      </c>
      <c r="G3477" t="s">
        <v>3363</v>
      </c>
    </row>
    <row r="3478" spans="1:7">
      <c r="A3478" t="s">
        <v>9022</v>
      </c>
      <c r="B3478" t="s">
        <v>9023</v>
      </c>
      <c r="C3478">
        <v>4581767</v>
      </c>
      <c r="D3478" t="s">
        <v>9036</v>
      </c>
      <c r="F3478" t="s">
        <v>5</v>
      </c>
      <c r="G3478" t="s">
        <v>3364</v>
      </c>
    </row>
    <row r="3479" spans="1:7">
      <c r="A3479" t="s">
        <v>9022</v>
      </c>
      <c r="B3479" t="s">
        <v>9023</v>
      </c>
      <c r="C3479">
        <v>4581769</v>
      </c>
      <c r="D3479" t="s">
        <v>9035</v>
      </c>
      <c r="F3479" t="s">
        <v>5</v>
      </c>
      <c r="G3479" t="s">
        <v>3365</v>
      </c>
    </row>
    <row r="3480" spans="1:7">
      <c r="A3480" t="s">
        <v>9022</v>
      </c>
      <c r="B3480" t="s">
        <v>9023</v>
      </c>
      <c r="C3480">
        <v>4581769</v>
      </c>
      <c r="D3480" t="s">
        <v>9036</v>
      </c>
      <c r="F3480" t="s">
        <v>5</v>
      </c>
      <c r="G3480" t="s">
        <v>3366</v>
      </c>
    </row>
    <row r="3481" spans="1:7">
      <c r="A3481" t="s">
        <v>9022</v>
      </c>
      <c r="B3481" t="s">
        <v>9023</v>
      </c>
      <c r="C3481">
        <v>4581771</v>
      </c>
      <c r="D3481" t="s">
        <v>9035</v>
      </c>
      <c r="F3481" t="s">
        <v>5</v>
      </c>
      <c r="G3481" t="s">
        <v>3367</v>
      </c>
    </row>
    <row r="3482" spans="1:7">
      <c r="A3482" t="s">
        <v>9022</v>
      </c>
      <c r="B3482" t="s">
        <v>9023</v>
      </c>
      <c r="C3482">
        <v>4581771</v>
      </c>
      <c r="D3482" t="s">
        <v>9036</v>
      </c>
      <c r="F3482" t="s">
        <v>5</v>
      </c>
      <c r="G3482" t="s">
        <v>3368</v>
      </c>
    </row>
    <row r="3483" spans="1:7">
      <c r="A3483" t="s">
        <v>9022</v>
      </c>
      <c r="B3483" t="s">
        <v>9023</v>
      </c>
      <c r="C3483">
        <v>4581773</v>
      </c>
      <c r="D3483" t="s">
        <v>9035</v>
      </c>
      <c r="F3483" t="s">
        <v>5</v>
      </c>
      <c r="G3483" t="s">
        <v>3369</v>
      </c>
    </row>
    <row r="3484" spans="1:7">
      <c r="A3484" t="s">
        <v>9022</v>
      </c>
      <c r="B3484" t="s">
        <v>9023</v>
      </c>
      <c r="C3484">
        <v>4581773</v>
      </c>
      <c r="D3484" t="s">
        <v>9036</v>
      </c>
      <c r="F3484" t="s">
        <v>5</v>
      </c>
      <c r="G3484" t="s">
        <v>3370</v>
      </c>
    </row>
    <row r="3485" spans="1:7">
      <c r="A3485" t="s">
        <v>9022</v>
      </c>
      <c r="B3485" t="s">
        <v>9023</v>
      </c>
      <c r="C3485">
        <v>4581775</v>
      </c>
      <c r="D3485" t="s">
        <v>9035</v>
      </c>
      <c r="F3485" t="s">
        <v>5</v>
      </c>
      <c r="G3485" t="s">
        <v>3371</v>
      </c>
    </row>
    <row r="3486" spans="1:7">
      <c r="A3486" t="s">
        <v>9022</v>
      </c>
      <c r="B3486" t="s">
        <v>9023</v>
      </c>
      <c r="C3486">
        <v>4581775</v>
      </c>
      <c r="D3486" t="s">
        <v>9036</v>
      </c>
      <c r="F3486" t="s">
        <v>5</v>
      </c>
      <c r="G3486" t="s">
        <v>3372</v>
      </c>
    </row>
    <row r="3487" spans="1:7">
      <c r="A3487" t="s">
        <v>9022</v>
      </c>
      <c r="B3487" t="s">
        <v>9023</v>
      </c>
      <c r="C3487">
        <v>4581777</v>
      </c>
      <c r="D3487" t="s">
        <v>9035</v>
      </c>
      <c r="F3487" t="s">
        <v>5</v>
      </c>
      <c r="G3487" t="s">
        <v>3373</v>
      </c>
    </row>
    <row r="3488" spans="1:7">
      <c r="A3488" t="s">
        <v>9022</v>
      </c>
      <c r="B3488" t="s">
        <v>9023</v>
      </c>
      <c r="C3488">
        <v>4581777</v>
      </c>
      <c r="D3488" t="s">
        <v>9036</v>
      </c>
      <c r="F3488" t="s">
        <v>5</v>
      </c>
      <c r="G3488" t="s">
        <v>3374</v>
      </c>
    </row>
    <row r="3489" spans="1:7">
      <c r="A3489" t="s">
        <v>9022</v>
      </c>
      <c r="B3489" t="s">
        <v>9023</v>
      </c>
      <c r="C3489">
        <v>4581779</v>
      </c>
      <c r="D3489" t="s">
        <v>9035</v>
      </c>
      <c r="F3489" t="s">
        <v>5</v>
      </c>
      <c r="G3489" t="s">
        <v>3375</v>
      </c>
    </row>
    <row r="3490" spans="1:7">
      <c r="A3490" t="s">
        <v>9022</v>
      </c>
      <c r="B3490" t="s">
        <v>9023</v>
      </c>
      <c r="C3490">
        <v>4581779</v>
      </c>
      <c r="D3490" t="s">
        <v>9036</v>
      </c>
      <c r="F3490" t="s">
        <v>5</v>
      </c>
      <c r="G3490" t="s">
        <v>3376</v>
      </c>
    </row>
    <row r="3491" spans="1:7">
      <c r="A3491" t="s">
        <v>9022</v>
      </c>
      <c r="B3491" t="s">
        <v>9023</v>
      </c>
      <c r="C3491">
        <v>4581780</v>
      </c>
      <c r="D3491" t="s">
        <v>9035</v>
      </c>
      <c r="F3491" t="s">
        <v>5</v>
      </c>
      <c r="G3491" t="s">
        <v>3377</v>
      </c>
    </row>
    <row r="3492" spans="1:7">
      <c r="A3492" t="s">
        <v>9022</v>
      </c>
      <c r="B3492" t="s">
        <v>9023</v>
      </c>
      <c r="C3492">
        <v>4581780</v>
      </c>
      <c r="D3492" t="s">
        <v>9036</v>
      </c>
      <c r="F3492" t="s">
        <v>5</v>
      </c>
      <c r="G3492" t="s">
        <v>3378</v>
      </c>
    </row>
    <row r="3493" spans="1:7">
      <c r="A3493" t="s">
        <v>9022</v>
      </c>
      <c r="B3493" t="s">
        <v>9023</v>
      </c>
      <c r="C3493">
        <v>4581781</v>
      </c>
      <c r="D3493" t="s">
        <v>9035</v>
      </c>
      <c r="F3493" t="s">
        <v>5</v>
      </c>
      <c r="G3493" t="s">
        <v>3379</v>
      </c>
    </row>
    <row r="3494" spans="1:7">
      <c r="A3494" t="s">
        <v>9022</v>
      </c>
      <c r="B3494" t="s">
        <v>9023</v>
      </c>
      <c r="C3494">
        <v>4581781</v>
      </c>
      <c r="D3494" t="s">
        <v>9036</v>
      </c>
      <c r="F3494" t="s">
        <v>5</v>
      </c>
      <c r="G3494" t="s">
        <v>3380</v>
      </c>
    </row>
    <row r="3495" spans="1:7">
      <c r="A3495" t="s">
        <v>9022</v>
      </c>
      <c r="B3495" t="s">
        <v>9023</v>
      </c>
      <c r="C3495">
        <v>4581782</v>
      </c>
      <c r="D3495" t="s">
        <v>9035</v>
      </c>
      <c r="F3495" t="s">
        <v>5</v>
      </c>
      <c r="G3495" t="s">
        <v>3381</v>
      </c>
    </row>
    <row r="3496" spans="1:7">
      <c r="A3496" t="s">
        <v>9022</v>
      </c>
      <c r="B3496" t="s">
        <v>9023</v>
      </c>
      <c r="C3496">
        <v>4581782</v>
      </c>
      <c r="D3496" t="s">
        <v>9036</v>
      </c>
      <c r="F3496" t="s">
        <v>5</v>
      </c>
      <c r="G3496" t="s">
        <v>3382</v>
      </c>
    </row>
    <row r="3497" spans="1:7">
      <c r="A3497" t="s">
        <v>9022</v>
      </c>
      <c r="B3497" t="s">
        <v>9023</v>
      </c>
      <c r="C3497">
        <v>4581783</v>
      </c>
      <c r="D3497" t="s">
        <v>9035</v>
      </c>
      <c r="F3497" t="s">
        <v>5</v>
      </c>
      <c r="G3497" t="s">
        <v>3383</v>
      </c>
    </row>
    <row r="3498" spans="1:7">
      <c r="A3498" t="s">
        <v>9022</v>
      </c>
      <c r="B3498" t="s">
        <v>9023</v>
      </c>
      <c r="C3498">
        <v>4581783</v>
      </c>
      <c r="D3498" t="s">
        <v>9036</v>
      </c>
      <c r="F3498" t="s">
        <v>5</v>
      </c>
      <c r="G3498" t="s">
        <v>3384</v>
      </c>
    </row>
    <row r="3499" spans="1:7">
      <c r="A3499" t="s">
        <v>9022</v>
      </c>
      <c r="B3499" t="s">
        <v>9023</v>
      </c>
      <c r="C3499">
        <v>4581784</v>
      </c>
      <c r="D3499" t="s">
        <v>9035</v>
      </c>
      <c r="F3499" t="s">
        <v>5</v>
      </c>
      <c r="G3499" t="s">
        <v>3385</v>
      </c>
    </row>
    <row r="3500" spans="1:7">
      <c r="A3500" t="s">
        <v>9022</v>
      </c>
      <c r="B3500" t="s">
        <v>9023</v>
      </c>
      <c r="C3500">
        <v>4581784</v>
      </c>
      <c r="D3500" t="s">
        <v>9036</v>
      </c>
      <c r="F3500" t="s">
        <v>5</v>
      </c>
      <c r="G3500" t="s">
        <v>3386</v>
      </c>
    </row>
    <row r="3501" spans="1:7">
      <c r="A3501" t="s">
        <v>9022</v>
      </c>
      <c r="B3501" t="s">
        <v>9023</v>
      </c>
      <c r="C3501">
        <v>4581785</v>
      </c>
      <c r="D3501" t="s">
        <v>9035</v>
      </c>
      <c r="F3501" t="s">
        <v>5</v>
      </c>
      <c r="G3501" t="s">
        <v>3387</v>
      </c>
    </row>
    <row r="3502" spans="1:7">
      <c r="A3502" t="s">
        <v>9022</v>
      </c>
      <c r="B3502" t="s">
        <v>9023</v>
      </c>
      <c r="C3502">
        <v>4581785</v>
      </c>
      <c r="D3502" t="s">
        <v>9036</v>
      </c>
      <c r="F3502" t="s">
        <v>5</v>
      </c>
      <c r="G3502" t="s">
        <v>3388</v>
      </c>
    </row>
    <row r="3503" spans="1:7">
      <c r="A3503" t="s">
        <v>9022</v>
      </c>
      <c r="B3503" t="s">
        <v>9023</v>
      </c>
      <c r="C3503">
        <v>4581786</v>
      </c>
      <c r="D3503" t="s">
        <v>9035</v>
      </c>
      <c r="F3503" t="s">
        <v>5</v>
      </c>
      <c r="G3503" t="s">
        <v>3389</v>
      </c>
    </row>
    <row r="3504" spans="1:7">
      <c r="A3504" t="s">
        <v>9022</v>
      </c>
      <c r="B3504" t="s">
        <v>9023</v>
      </c>
      <c r="C3504">
        <v>4581786</v>
      </c>
      <c r="D3504" t="s">
        <v>9036</v>
      </c>
      <c r="F3504" t="s">
        <v>5</v>
      </c>
      <c r="G3504" t="s">
        <v>3390</v>
      </c>
    </row>
    <row r="3505" spans="1:7">
      <c r="A3505" t="s">
        <v>9022</v>
      </c>
      <c r="B3505" t="s">
        <v>9023</v>
      </c>
      <c r="C3505">
        <v>4581787</v>
      </c>
      <c r="D3505" t="s">
        <v>9035</v>
      </c>
      <c r="F3505" t="s">
        <v>5</v>
      </c>
      <c r="G3505" t="s">
        <v>3391</v>
      </c>
    </row>
    <row r="3506" spans="1:7">
      <c r="A3506" t="s">
        <v>9022</v>
      </c>
      <c r="B3506" t="s">
        <v>9023</v>
      </c>
      <c r="C3506">
        <v>4581787</v>
      </c>
      <c r="D3506" t="s">
        <v>9036</v>
      </c>
      <c r="F3506" t="s">
        <v>5</v>
      </c>
      <c r="G3506" t="s">
        <v>3392</v>
      </c>
    </row>
    <row r="3507" spans="1:7">
      <c r="A3507" t="s">
        <v>9022</v>
      </c>
      <c r="B3507" t="s">
        <v>9023</v>
      </c>
      <c r="C3507">
        <v>4581788</v>
      </c>
      <c r="D3507" t="s">
        <v>9035</v>
      </c>
      <c r="F3507" t="s">
        <v>5</v>
      </c>
      <c r="G3507" t="s">
        <v>3393</v>
      </c>
    </row>
    <row r="3508" spans="1:7">
      <c r="A3508" t="s">
        <v>9022</v>
      </c>
      <c r="B3508" t="s">
        <v>9023</v>
      </c>
      <c r="C3508">
        <v>4581788</v>
      </c>
      <c r="D3508" t="s">
        <v>9036</v>
      </c>
      <c r="F3508" t="s">
        <v>5</v>
      </c>
      <c r="G3508" t="s">
        <v>3394</v>
      </c>
    </row>
    <row r="3509" spans="1:7">
      <c r="A3509" t="s">
        <v>9022</v>
      </c>
      <c r="B3509" t="s">
        <v>9023</v>
      </c>
      <c r="C3509">
        <v>4581789</v>
      </c>
      <c r="D3509" t="s">
        <v>9035</v>
      </c>
      <c r="F3509" t="s">
        <v>5</v>
      </c>
      <c r="G3509" t="s">
        <v>3395</v>
      </c>
    </row>
    <row r="3510" spans="1:7">
      <c r="A3510" t="s">
        <v>9022</v>
      </c>
      <c r="B3510" t="s">
        <v>9023</v>
      </c>
      <c r="C3510">
        <v>4581789</v>
      </c>
      <c r="D3510" t="s">
        <v>9036</v>
      </c>
      <c r="F3510" t="s">
        <v>5</v>
      </c>
      <c r="G3510" t="s">
        <v>3396</v>
      </c>
    </row>
    <row r="3511" spans="1:7">
      <c r="A3511" t="s">
        <v>9022</v>
      </c>
      <c r="B3511" t="s">
        <v>9023</v>
      </c>
      <c r="C3511">
        <v>4581790</v>
      </c>
      <c r="D3511" t="s">
        <v>9035</v>
      </c>
      <c r="F3511" t="s">
        <v>5</v>
      </c>
      <c r="G3511" t="s">
        <v>3397</v>
      </c>
    </row>
    <row r="3512" spans="1:7">
      <c r="A3512" t="s">
        <v>9022</v>
      </c>
      <c r="B3512" t="s">
        <v>9023</v>
      </c>
      <c r="C3512">
        <v>4581790</v>
      </c>
      <c r="D3512" t="s">
        <v>9036</v>
      </c>
      <c r="F3512" t="s">
        <v>5</v>
      </c>
      <c r="G3512" t="s">
        <v>3398</v>
      </c>
    </row>
    <row r="3513" spans="1:7">
      <c r="A3513" t="s">
        <v>9022</v>
      </c>
      <c r="B3513" t="s">
        <v>9023</v>
      </c>
      <c r="C3513">
        <v>4581792</v>
      </c>
      <c r="D3513" t="s">
        <v>9035</v>
      </c>
      <c r="F3513" t="s">
        <v>5</v>
      </c>
      <c r="G3513" t="s">
        <v>3399</v>
      </c>
    </row>
    <row r="3514" spans="1:7">
      <c r="A3514" t="s">
        <v>9022</v>
      </c>
      <c r="B3514" t="s">
        <v>9023</v>
      </c>
      <c r="C3514">
        <v>4581792</v>
      </c>
      <c r="D3514" t="s">
        <v>9036</v>
      </c>
      <c r="F3514" t="s">
        <v>5</v>
      </c>
      <c r="G3514" t="s">
        <v>3400</v>
      </c>
    </row>
    <row r="3515" spans="1:7">
      <c r="A3515" t="s">
        <v>9022</v>
      </c>
      <c r="B3515" t="s">
        <v>9023</v>
      </c>
      <c r="C3515">
        <v>4581791</v>
      </c>
      <c r="D3515" t="s">
        <v>9035</v>
      </c>
      <c r="F3515" t="s">
        <v>5</v>
      </c>
      <c r="G3515" t="s">
        <v>3401</v>
      </c>
    </row>
    <row r="3516" spans="1:7">
      <c r="A3516" t="s">
        <v>9022</v>
      </c>
      <c r="B3516" t="s">
        <v>9023</v>
      </c>
      <c r="C3516">
        <v>4581791</v>
      </c>
      <c r="D3516" t="s">
        <v>9036</v>
      </c>
      <c r="F3516" t="s">
        <v>5</v>
      </c>
      <c r="G3516" t="s">
        <v>3402</v>
      </c>
    </row>
    <row r="3517" spans="1:7">
      <c r="A3517" t="s">
        <v>9022</v>
      </c>
      <c r="B3517" t="s">
        <v>9023</v>
      </c>
      <c r="C3517">
        <v>4581793</v>
      </c>
      <c r="D3517" t="s">
        <v>9035</v>
      </c>
      <c r="F3517" t="s">
        <v>5</v>
      </c>
      <c r="G3517" t="s">
        <v>3403</v>
      </c>
    </row>
    <row r="3518" spans="1:7">
      <c r="A3518" t="s">
        <v>9022</v>
      </c>
      <c r="B3518" t="s">
        <v>9023</v>
      </c>
      <c r="C3518">
        <v>4581793</v>
      </c>
      <c r="D3518" t="s">
        <v>9036</v>
      </c>
      <c r="F3518" t="s">
        <v>5</v>
      </c>
      <c r="G3518" t="s">
        <v>3404</v>
      </c>
    </row>
    <row r="3519" spans="1:7">
      <c r="A3519" t="s">
        <v>9022</v>
      </c>
      <c r="B3519" t="s">
        <v>9023</v>
      </c>
      <c r="C3519">
        <v>4581794</v>
      </c>
      <c r="D3519" t="s">
        <v>9035</v>
      </c>
      <c r="F3519" t="s">
        <v>5</v>
      </c>
      <c r="G3519" t="s">
        <v>3405</v>
      </c>
    </row>
    <row r="3520" spans="1:7">
      <c r="A3520" t="s">
        <v>9022</v>
      </c>
      <c r="B3520" t="s">
        <v>9023</v>
      </c>
      <c r="C3520">
        <v>4581794</v>
      </c>
      <c r="D3520" t="s">
        <v>9036</v>
      </c>
      <c r="F3520" t="s">
        <v>5</v>
      </c>
      <c r="G3520" t="s">
        <v>3406</v>
      </c>
    </row>
    <row r="3521" spans="1:7">
      <c r="A3521" t="s">
        <v>9022</v>
      </c>
      <c r="B3521" t="s">
        <v>9023</v>
      </c>
      <c r="C3521">
        <v>4581795</v>
      </c>
      <c r="D3521" t="s">
        <v>9035</v>
      </c>
      <c r="F3521" t="s">
        <v>5</v>
      </c>
      <c r="G3521" t="s">
        <v>3407</v>
      </c>
    </row>
    <row r="3522" spans="1:7">
      <c r="A3522" t="s">
        <v>9022</v>
      </c>
      <c r="B3522" t="s">
        <v>9023</v>
      </c>
      <c r="C3522">
        <v>4581795</v>
      </c>
      <c r="D3522" t="s">
        <v>9036</v>
      </c>
      <c r="F3522" t="s">
        <v>5</v>
      </c>
      <c r="G3522" t="s">
        <v>3408</v>
      </c>
    </row>
    <row r="3523" spans="1:7">
      <c r="A3523" t="s">
        <v>9022</v>
      </c>
      <c r="B3523" t="s">
        <v>9023</v>
      </c>
      <c r="C3523">
        <v>4581750</v>
      </c>
      <c r="D3523" t="s">
        <v>9035</v>
      </c>
      <c r="F3523" t="s">
        <v>5</v>
      </c>
      <c r="G3523" t="s">
        <v>3409</v>
      </c>
    </row>
    <row r="3524" spans="1:7">
      <c r="A3524" t="s">
        <v>9022</v>
      </c>
      <c r="B3524" t="s">
        <v>9023</v>
      </c>
      <c r="C3524">
        <v>4581750</v>
      </c>
      <c r="D3524" t="s">
        <v>9036</v>
      </c>
      <c r="F3524" t="s">
        <v>5</v>
      </c>
      <c r="G3524" t="s">
        <v>3410</v>
      </c>
    </row>
    <row r="3525" spans="1:7">
      <c r="A3525" t="s">
        <v>9022</v>
      </c>
      <c r="B3525" t="s">
        <v>9023</v>
      </c>
      <c r="C3525">
        <v>4581752</v>
      </c>
      <c r="D3525" t="s">
        <v>9035</v>
      </c>
      <c r="F3525" t="s">
        <v>5</v>
      </c>
      <c r="G3525" t="s">
        <v>3411</v>
      </c>
    </row>
    <row r="3526" spans="1:7">
      <c r="A3526" t="s">
        <v>9022</v>
      </c>
      <c r="B3526" t="s">
        <v>9023</v>
      </c>
      <c r="C3526">
        <v>4581752</v>
      </c>
      <c r="D3526" t="s">
        <v>9036</v>
      </c>
      <c r="F3526" t="s">
        <v>5</v>
      </c>
      <c r="G3526" t="s">
        <v>3412</v>
      </c>
    </row>
    <row r="3527" spans="1:7">
      <c r="A3527" t="s">
        <v>9022</v>
      </c>
      <c r="B3527" t="s">
        <v>9023</v>
      </c>
      <c r="C3527">
        <v>4581754</v>
      </c>
      <c r="D3527" t="s">
        <v>9035</v>
      </c>
      <c r="F3527" t="s">
        <v>5</v>
      </c>
      <c r="G3527" t="s">
        <v>3413</v>
      </c>
    </row>
    <row r="3528" spans="1:7">
      <c r="A3528" t="s">
        <v>9022</v>
      </c>
      <c r="B3528" t="s">
        <v>9023</v>
      </c>
      <c r="C3528">
        <v>4581754</v>
      </c>
      <c r="D3528" t="s">
        <v>9036</v>
      </c>
      <c r="F3528" t="s">
        <v>5</v>
      </c>
      <c r="G3528" t="s">
        <v>3414</v>
      </c>
    </row>
    <row r="3529" spans="1:7">
      <c r="A3529" t="s">
        <v>9022</v>
      </c>
      <c r="B3529" t="s">
        <v>9023</v>
      </c>
      <c r="C3529">
        <v>4581756</v>
      </c>
      <c r="D3529" t="s">
        <v>9035</v>
      </c>
      <c r="F3529" t="s">
        <v>5</v>
      </c>
      <c r="G3529" t="s">
        <v>3415</v>
      </c>
    </row>
    <row r="3530" spans="1:7">
      <c r="A3530" t="s">
        <v>9022</v>
      </c>
      <c r="B3530" t="s">
        <v>9023</v>
      </c>
      <c r="C3530">
        <v>4581756</v>
      </c>
      <c r="D3530" t="s">
        <v>9036</v>
      </c>
      <c r="F3530" t="s">
        <v>5</v>
      </c>
      <c r="G3530" t="s">
        <v>3416</v>
      </c>
    </row>
    <row r="3531" spans="1:7">
      <c r="A3531" t="s">
        <v>9022</v>
      </c>
      <c r="B3531" t="s">
        <v>9023</v>
      </c>
      <c r="C3531">
        <v>4581758</v>
      </c>
      <c r="D3531" t="s">
        <v>9035</v>
      </c>
      <c r="F3531" t="s">
        <v>5</v>
      </c>
      <c r="G3531" t="s">
        <v>3417</v>
      </c>
    </row>
    <row r="3532" spans="1:7">
      <c r="A3532" t="s">
        <v>9022</v>
      </c>
      <c r="B3532" t="s">
        <v>9023</v>
      </c>
      <c r="C3532">
        <v>4581758</v>
      </c>
      <c r="D3532" t="s">
        <v>9036</v>
      </c>
      <c r="F3532" t="s">
        <v>5</v>
      </c>
      <c r="G3532" t="s">
        <v>3418</v>
      </c>
    </row>
    <row r="3533" spans="1:7">
      <c r="A3533" t="s">
        <v>9022</v>
      </c>
      <c r="B3533" t="s">
        <v>9023</v>
      </c>
      <c r="C3533">
        <v>4581760</v>
      </c>
      <c r="D3533" t="s">
        <v>9035</v>
      </c>
      <c r="F3533" t="s">
        <v>5</v>
      </c>
      <c r="G3533" t="s">
        <v>3419</v>
      </c>
    </row>
    <row r="3534" spans="1:7">
      <c r="A3534" t="s">
        <v>9022</v>
      </c>
      <c r="B3534" t="s">
        <v>9023</v>
      </c>
      <c r="C3534">
        <v>4581760</v>
      </c>
      <c r="D3534" t="s">
        <v>9036</v>
      </c>
      <c r="F3534" t="s">
        <v>5</v>
      </c>
      <c r="G3534" t="s">
        <v>3420</v>
      </c>
    </row>
    <row r="3535" spans="1:7">
      <c r="A3535" t="s">
        <v>9022</v>
      </c>
      <c r="B3535" t="s">
        <v>9023</v>
      </c>
      <c r="C3535">
        <v>4581762</v>
      </c>
      <c r="D3535" t="s">
        <v>9035</v>
      </c>
      <c r="F3535" t="s">
        <v>5</v>
      </c>
      <c r="G3535" t="s">
        <v>3421</v>
      </c>
    </row>
    <row r="3536" spans="1:7">
      <c r="A3536" t="s">
        <v>9022</v>
      </c>
      <c r="B3536" t="s">
        <v>9023</v>
      </c>
      <c r="C3536">
        <v>4581762</v>
      </c>
      <c r="D3536" t="s">
        <v>9036</v>
      </c>
      <c r="F3536" t="s">
        <v>5</v>
      </c>
      <c r="G3536" t="s">
        <v>3422</v>
      </c>
    </row>
    <row r="3537" spans="1:7">
      <c r="A3537" t="s">
        <v>9022</v>
      </c>
      <c r="B3537" t="s">
        <v>9023</v>
      </c>
      <c r="C3537">
        <v>4581764</v>
      </c>
      <c r="D3537" t="s">
        <v>9035</v>
      </c>
      <c r="F3537" t="s">
        <v>5</v>
      </c>
      <c r="G3537" t="s">
        <v>3423</v>
      </c>
    </row>
    <row r="3538" spans="1:7">
      <c r="A3538" t="s">
        <v>9022</v>
      </c>
      <c r="B3538" t="s">
        <v>9023</v>
      </c>
      <c r="C3538">
        <v>4581764</v>
      </c>
      <c r="D3538" t="s">
        <v>9036</v>
      </c>
      <c r="F3538" t="s">
        <v>5</v>
      </c>
      <c r="G3538" t="s">
        <v>3424</v>
      </c>
    </row>
    <row r="3539" spans="1:7">
      <c r="A3539" t="s">
        <v>9022</v>
      </c>
      <c r="B3539" t="s">
        <v>9023</v>
      </c>
      <c r="C3539">
        <v>4581766</v>
      </c>
      <c r="D3539" t="s">
        <v>9035</v>
      </c>
      <c r="F3539" t="s">
        <v>5</v>
      </c>
      <c r="G3539" t="s">
        <v>3425</v>
      </c>
    </row>
    <row r="3540" spans="1:7">
      <c r="A3540" t="s">
        <v>9022</v>
      </c>
      <c r="B3540" t="s">
        <v>9023</v>
      </c>
      <c r="C3540">
        <v>4581766</v>
      </c>
      <c r="D3540" t="s">
        <v>9036</v>
      </c>
      <c r="F3540" t="s">
        <v>5</v>
      </c>
      <c r="G3540" t="s">
        <v>3426</v>
      </c>
    </row>
    <row r="3541" spans="1:7">
      <c r="A3541" t="s">
        <v>9022</v>
      </c>
      <c r="B3541" t="s">
        <v>9023</v>
      </c>
      <c r="C3541">
        <v>4581768</v>
      </c>
      <c r="D3541" t="s">
        <v>9035</v>
      </c>
      <c r="F3541" t="s">
        <v>5</v>
      </c>
      <c r="G3541" t="s">
        <v>3427</v>
      </c>
    </row>
    <row r="3542" spans="1:7">
      <c r="A3542" t="s">
        <v>9022</v>
      </c>
      <c r="B3542" t="s">
        <v>9023</v>
      </c>
      <c r="C3542">
        <v>4581768</v>
      </c>
      <c r="D3542" t="s">
        <v>9036</v>
      </c>
      <c r="F3542" t="s">
        <v>5</v>
      </c>
      <c r="G3542" t="s">
        <v>3428</v>
      </c>
    </row>
    <row r="3543" spans="1:7">
      <c r="A3543" t="s">
        <v>9022</v>
      </c>
      <c r="B3543" t="s">
        <v>9023</v>
      </c>
      <c r="C3543">
        <v>4581770</v>
      </c>
      <c r="D3543" t="s">
        <v>9035</v>
      </c>
      <c r="F3543" t="s">
        <v>5</v>
      </c>
      <c r="G3543" t="s">
        <v>3429</v>
      </c>
    </row>
    <row r="3544" spans="1:7">
      <c r="A3544" t="s">
        <v>9022</v>
      </c>
      <c r="B3544" t="s">
        <v>9023</v>
      </c>
      <c r="C3544">
        <v>4581770</v>
      </c>
      <c r="D3544" t="s">
        <v>9036</v>
      </c>
      <c r="F3544" t="s">
        <v>5</v>
      </c>
      <c r="G3544" t="s">
        <v>3430</v>
      </c>
    </row>
    <row r="3545" spans="1:7">
      <c r="A3545" t="s">
        <v>9022</v>
      </c>
      <c r="B3545" t="s">
        <v>9023</v>
      </c>
      <c r="C3545">
        <v>4581772</v>
      </c>
      <c r="D3545" t="s">
        <v>9035</v>
      </c>
      <c r="F3545" t="s">
        <v>5</v>
      </c>
      <c r="G3545" t="s">
        <v>3431</v>
      </c>
    </row>
    <row r="3546" spans="1:7">
      <c r="A3546" t="s">
        <v>9022</v>
      </c>
      <c r="B3546" t="s">
        <v>9023</v>
      </c>
      <c r="C3546">
        <v>4581772</v>
      </c>
      <c r="D3546" t="s">
        <v>9036</v>
      </c>
      <c r="F3546" t="s">
        <v>5</v>
      </c>
      <c r="G3546" t="s">
        <v>3432</v>
      </c>
    </row>
    <row r="3547" spans="1:7">
      <c r="A3547" t="s">
        <v>9022</v>
      </c>
      <c r="B3547" t="s">
        <v>9023</v>
      </c>
      <c r="C3547">
        <v>4581774</v>
      </c>
      <c r="D3547" t="s">
        <v>9035</v>
      </c>
      <c r="F3547" t="s">
        <v>5</v>
      </c>
      <c r="G3547" t="s">
        <v>3433</v>
      </c>
    </row>
    <row r="3548" spans="1:7">
      <c r="A3548" t="s">
        <v>9022</v>
      </c>
      <c r="B3548" t="s">
        <v>9023</v>
      </c>
      <c r="C3548">
        <v>4581774</v>
      </c>
      <c r="D3548" t="s">
        <v>9036</v>
      </c>
      <c r="F3548" t="s">
        <v>5</v>
      </c>
      <c r="G3548" t="s">
        <v>3434</v>
      </c>
    </row>
    <row r="3549" spans="1:7">
      <c r="A3549" t="s">
        <v>9022</v>
      </c>
      <c r="B3549" t="s">
        <v>9023</v>
      </c>
      <c r="C3549">
        <v>4581776</v>
      </c>
      <c r="D3549" t="s">
        <v>9035</v>
      </c>
      <c r="F3549" t="s">
        <v>5</v>
      </c>
      <c r="G3549" t="s">
        <v>3435</v>
      </c>
    </row>
    <row r="3550" spans="1:7">
      <c r="A3550" t="s">
        <v>9022</v>
      </c>
      <c r="B3550" t="s">
        <v>9023</v>
      </c>
      <c r="C3550">
        <v>4581776</v>
      </c>
      <c r="D3550" t="s">
        <v>9036</v>
      </c>
      <c r="F3550" t="s">
        <v>5</v>
      </c>
      <c r="G3550" t="s">
        <v>3436</v>
      </c>
    </row>
    <row r="3551" spans="1:7">
      <c r="A3551" t="s">
        <v>9022</v>
      </c>
      <c r="B3551" t="s">
        <v>9023</v>
      </c>
      <c r="C3551">
        <v>4581778</v>
      </c>
      <c r="D3551" t="s">
        <v>9035</v>
      </c>
      <c r="F3551" t="s">
        <v>5</v>
      </c>
      <c r="G3551" t="s">
        <v>3437</v>
      </c>
    </row>
    <row r="3552" spans="1:7">
      <c r="A3552" t="s">
        <v>9022</v>
      </c>
      <c r="B3552" t="s">
        <v>9023</v>
      </c>
      <c r="C3552">
        <v>4638544</v>
      </c>
      <c r="D3552" t="s">
        <v>9036</v>
      </c>
      <c r="F3552" t="s">
        <v>5</v>
      </c>
      <c r="G3552" t="s">
        <v>3438</v>
      </c>
    </row>
    <row r="3553" spans="1:7">
      <c r="A3553" t="s">
        <v>9022</v>
      </c>
      <c r="B3553" t="s">
        <v>9023</v>
      </c>
      <c r="C3553">
        <v>4638546</v>
      </c>
      <c r="D3553" t="s">
        <v>9035</v>
      </c>
      <c r="F3553" t="s">
        <v>5</v>
      </c>
      <c r="G3553" t="s">
        <v>3439</v>
      </c>
    </row>
    <row r="3554" spans="1:7">
      <c r="A3554" t="s">
        <v>9022</v>
      </c>
      <c r="B3554" t="s">
        <v>9023</v>
      </c>
      <c r="C3554">
        <v>4638546</v>
      </c>
      <c r="D3554" t="s">
        <v>9036</v>
      </c>
      <c r="F3554" t="s">
        <v>5</v>
      </c>
      <c r="G3554" t="s">
        <v>3440</v>
      </c>
    </row>
    <row r="3555" spans="1:7">
      <c r="A3555" t="s">
        <v>9022</v>
      </c>
      <c r="B3555" t="s">
        <v>9023</v>
      </c>
      <c r="C3555">
        <v>4638548</v>
      </c>
      <c r="D3555" t="s">
        <v>9035</v>
      </c>
      <c r="F3555" t="s">
        <v>5</v>
      </c>
      <c r="G3555" t="s">
        <v>3441</v>
      </c>
    </row>
    <row r="3556" spans="1:7">
      <c r="A3556" t="s">
        <v>9022</v>
      </c>
      <c r="B3556" t="s">
        <v>9023</v>
      </c>
      <c r="C3556">
        <v>4638548</v>
      </c>
      <c r="D3556" t="s">
        <v>9036</v>
      </c>
      <c r="F3556" t="s">
        <v>5</v>
      </c>
      <c r="G3556" t="s">
        <v>3442</v>
      </c>
    </row>
    <row r="3557" spans="1:7">
      <c r="A3557" t="s">
        <v>9022</v>
      </c>
      <c r="B3557" t="s">
        <v>9023</v>
      </c>
      <c r="C3557">
        <v>4638550</v>
      </c>
      <c r="D3557" t="s">
        <v>9035</v>
      </c>
      <c r="F3557" t="s">
        <v>5</v>
      </c>
      <c r="G3557" t="s">
        <v>3443</v>
      </c>
    </row>
    <row r="3558" spans="1:7">
      <c r="A3558" t="s">
        <v>9022</v>
      </c>
      <c r="B3558" t="s">
        <v>9023</v>
      </c>
      <c r="C3558">
        <v>4638550</v>
      </c>
      <c r="D3558" t="s">
        <v>9036</v>
      </c>
      <c r="F3558" t="s">
        <v>5</v>
      </c>
      <c r="G3558" t="s">
        <v>3444</v>
      </c>
    </row>
    <row r="3559" spans="1:7">
      <c r="A3559" t="s">
        <v>9022</v>
      </c>
      <c r="B3559" t="s">
        <v>9023</v>
      </c>
      <c r="C3559">
        <v>4638552</v>
      </c>
      <c r="D3559" t="s">
        <v>9035</v>
      </c>
      <c r="F3559" t="s">
        <v>5</v>
      </c>
      <c r="G3559" t="s">
        <v>3445</v>
      </c>
    </row>
    <row r="3560" spans="1:7">
      <c r="A3560" t="s">
        <v>9022</v>
      </c>
      <c r="B3560" t="s">
        <v>9023</v>
      </c>
      <c r="C3560">
        <v>4638552</v>
      </c>
      <c r="D3560" t="s">
        <v>9036</v>
      </c>
      <c r="F3560" t="s">
        <v>5</v>
      </c>
      <c r="G3560" t="s">
        <v>3446</v>
      </c>
    </row>
    <row r="3561" spans="1:7">
      <c r="A3561" t="s">
        <v>9022</v>
      </c>
      <c r="B3561" t="s">
        <v>9023</v>
      </c>
      <c r="C3561">
        <v>4638554</v>
      </c>
      <c r="D3561" t="s">
        <v>9035</v>
      </c>
      <c r="F3561" t="s">
        <v>5</v>
      </c>
      <c r="G3561" t="s">
        <v>3447</v>
      </c>
    </row>
    <row r="3562" spans="1:7">
      <c r="A3562" t="s">
        <v>9022</v>
      </c>
      <c r="B3562" t="s">
        <v>9023</v>
      </c>
      <c r="C3562">
        <v>4638554</v>
      </c>
      <c r="D3562" t="s">
        <v>9036</v>
      </c>
      <c r="F3562" t="s">
        <v>5</v>
      </c>
      <c r="G3562" t="s">
        <v>3448</v>
      </c>
    </row>
    <row r="3563" spans="1:7">
      <c r="A3563" t="s">
        <v>9022</v>
      </c>
      <c r="B3563" t="s">
        <v>9023</v>
      </c>
      <c r="C3563">
        <v>4638556</v>
      </c>
      <c r="D3563" t="s">
        <v>9035</v>
      </c>
      <c r="F3563" t="s">
        <v>5</v>
      </c>
      <c r="G3563" t="s">
        <v>3449</v>
      </c>
    </row>
    <row r="3564" spans="1:7">
      <c r="A3564" t="s">
        <v>9022</v>
      </c>
      <c r="B3564" t="s">
        <v>9023</v>
      </c>
      <c r="C3564">
        <v>4638556</v>
      </c>
      <c r="D3564" t="s">
        <v>9036</v>
      </c>
      <c r="F3564" t="s">
        <v>5</v>
      </c>
      <c r="G3564" t="s">
        <v>3450</v>
      </c>
    </row>
    <row r="3565" spans="1:7">
      <c r="A3565" t="s">
        <v>9022</v>
      </c>
      <c r="B3565" t="s">
        <v>9023</v>
      </c>
      <c r="C3565">
        <v>4638558</v>
      </c>
      <c r="D3565" t="s">
        <v>9035</v>
      </c>
      <c r="F3565" t="s">
        <v>5</v>
      </c>
      <c r="G3565" t="s">
        <v>3451</v>
      </c>
    </row>
    <row r="3566" spans="1:7">
      <c r="A3566" t="s">
        <v>9022</v>
      </c>
      <c r="B3566" t="s">
        <v>9023</v>
      </c>
      <c r="C3566">
        <v>4638558</v>
      </c>
      <c r="D3566" t="s">
        <v>9036</v>
      </c>
      <c r="F3566" t="s">
        <v>5</v>
      </c>
      <c r="G3566" t="s">
        <v>3452</v>
      </c>
    </row>
    <row r="3567" spans="1:7">
      <c r="A3567" t="s">
        <v>9022</v>
      </c>
      <c r="B3567" t="s">
        <v>9023</v>
      </c>
      <c r="C3567">
        <v>4638560</v>
      </c>
      <c r="D3567" t="s">
        <v>9035</v>
      </c>
      <c r="F3567" t="s">
        <v>5</v>
      </c>
      <c r="G3567" t="s">
        <v>3453</v>
      </c>
    </row>
    <row r="3568" spans="1:7">
      <c r="A3568" t="s">
        <v>9022</v>
      </c>
      <c r="B3568" t="s">
        <v>9023</v>
      </c>
      <c r="C3568">
        <v>4638560</v>
      </c>
      <c r="D3568" t="s">
        <v>9036</v>
      </c>
      <c r="F3568" t="s">
        <v>5</v>
      </c>
      <c r="G3568" t="s">
        <v>3454</v>
      </c>
    </row>
    <row r="3569" spans="1:7">
      <c r="A3569" t="s">
        <v>9022</v>
      </c>
      <c r="B3569" t="s">
        <v>9023</v>
      </c>
      <c r="C3569">
        <v>4638562</v>
      </c>
      <c r="D3569" t="s">
        <v>9035</v>
      </c>
      <c r="F3569" t="s">
        <v>5</v>
      </c>
      <c r="G3569" t="s">
        <v>3455</v>
      </c>
    </row>
    <row r="3570" spans="1:7">
      <c r="A3570" t="s">
        <v>9022</v>
      </c>
      <c r="B3570" t="s">
        <v>9023</v>
      </c>
      <c r="C3570">
        <v>4638562</v>
      </c>
      <c r="D3570" t="s">
        <v>9036</v>
      </c>
      <c r="F3570" t="s">
        <v>5</v>
      </c>
      <c r="G3570" t="s">
        <v>3456</v>
      </c>
    </row>
    <row r="3571" spans="1:7">
      <c r="A3571" t="s">
        <v>9022</v>
      </c>
      <c r="B3571" t="s">
        <v>9023</v>
      </c>
      <c r="C3571">
        <v>4638564</v>
      </c>
      <c r="D3571" t="s">
        <v>9035</v>
      </c>
      <c r="F3571" t="s">
        <v>5</v>
      </c>
      <c r="G3571" t="s">
        <v>3457</v>
      </c>
    </row>
    <row r="3572" spans="1:7">
      <c r="A3572" t="s">
        <v>9022</v>
      </c>
      <c r="B3572" t="s">
        <v>9023</v>
      </c>
      <c r="C3572">
        <v>4638564</v>
      </c>
      <c r="D3572" t="s">
        <v>9036</v>
      </c>
      <c r="F3572" t="s">
        <v>5</v>
      </c>
      <c r="G3572" t="s">
        <v>3458</v>
      </c>
    </row>
    <row r="3573" spans="1:7">
      <c r="A3573" t="s">
        <v>9022</v>
      </c>
      <c r="B3573" t="s">
        <v>9023</v>
      </c>
      <c r="C3573">
        <v>4638566</v>
      </c>
      <c r="D3573" t="s">
        <v>9035</v>
      </c>
      <c r="F3573" t="s">
        <v>5</v>
      </c>
      <c r="G3573" t="s">
        <v>3459</v>
      </c>
    </row>
    <row r="3574" spans="1:7">
      <c r="A3574" t="s">
        <v>9022</v>
      </c>
      <c r="B3574" t="s">
        <v>9023</v>
      </c>
      <c r="C3574">
        <v>4638566</v>
      </c>
      <c r="D3574" t="s">
        <v>9036</v>
      </c>
      <c r="F3574" t="s">
        <v>5</v>
      </c>
      <c r="G3574" t="s">
        <v>3460</v>
      </c>
    </row>
    <row r="3575" spans="1:7">
      <c r="A3575" t="s">
        <v>9022</v>
      </c>
      <c r="B3575" t="s">
        <v>9023</v>
      </c>
      <c r="C3575">
        <v>4638568</v>
      </c>
      <c r="D3575" t="s">
        <v>9035</v>
      </c>
      <c r="F3575" t="s">
        <v>5</v>
      </c>
      <c r="G3575" t="s">
        <v>3461</v>
      </c>
    </row>
    <row r="3576" spans="1:7">
      <c r="A3576" t="s">
        <v>9022</v>
      </c>
      <c r="B3576" t="s">
        <v>9023</v>
      </c>
      <c r="C3576">
        <v>4638568</v>
      </c>
      <c r="D3576" t="s">
        <v>9036</v>
      </c>
      <c r="F3576" t="s">
        <v>5</v>
      </c>
      <c r="G3576" t="s">
        <v>3462</v>
      </c>
    </row>
    <row r="3577" spans="1:7">
      <c r="A3577" t="s">
        <v>9022</v>
      </c>
      <c r="B3577" t="s">
        <v>9023</v>
      </c>
      <c r="C3577">
        <v>4638572</v>
      </c>
      <c r="D3577" t="s">
        <v>9035</v>
      </c>
      <c r="F3577" t="s">
        <v>5</v>
      </c>
      <c r="G3577" t="s">
        <v>3463</v>
      </c>
    </row>
    <row r="3578" spans="1:7">
      <c r="A3578" t="s">
        <v>9022</v>
      </c>
      <c r="B3578" t="s">
        <v>9023</v>
      </c>
      <c r="C3578">
        <v>4638572</v>
      </c>
      <c r="D3578" t="s">
        <v>9036</v>
      </c>
      <c r="F3578" t="s">
        <v>5</v>
      </c>
      <c r="G3578" t="s">
        <v>3464</v>
      </c>
    </row>
    <row r="3579" spans="1:7">
      <c r="A3579" t="s">
        <v>9022</v>
      </c>
      <c r="B3579" t="s">
        <v>9023</v>
      </c>
      <c r="C3579">
        <v>4638570</v>
      </c>
      <c r="D3579" t="s">
        <v>9035</v>
      </c>
      <c r="F3579" t="s">
        <v>5</v>
      </c>
      <c r="G3579" t="s">
        <v>3465</v>
      </c>
    </row>
    <row r="3580" spans="1:7">
      <c r="A3580" t="s">
        <v>9022</v>
      </c>
      <c r="B3580" t="s">
        <v>9023</v>
      </c>
      <c r="C3580">
        <v>4638570</v>
      </c>
      <c r="D3580" t="s">
        <v>9036</v>
      </c>
      <c r="F3580" t="s">
        <v>5</v>
      </c>
      <c r="G3580" t="s">
        <v>3466</v>
      </c>
    </row>
    <row r="3581" spans="1:7">
      <c r="A3581" t="s">
        <v>9022</v>
      </c>
      <c r="B3581" t="s">
        <v>9023</v>
      </c>
      <c r="C3581">
        <v>4638574</v>
      </c>
      <c r="D3581" t="s">
        <v>9035</v>
      </c>
      <c r="F3581" t="s">
        <v>5</v>
      </c>
      <c r="G3581" t="s">
        <v>3467</v>
      </c>
    </row>
    <row r="3582" spans="1:7">
      <c r="A3582" t="s">
        <v>9022</v>
      </c>
      <c r="B3582" t="s">
        <v>9023</v>
      </c>
      <c r="C3582">
        <v>4638574</v>
      </c>
      <c r="D3582" t="s">
        <v>9036</v>
      </c>
      <c r="F3582" t="s">
        <v>5</v>
      </c>
      <c r="G3582" t="s">
        <v>3468</v>
      </c>
    </row>
    <row r="3583" spans="1:7">
      <c r="A3583" t="s">
        <v>9022</v>
      </c>
      <c r="B3583" t="s">
        <v>9023</v>
      </c>
      <c r="C3583">
        <v>4638576</v>
      </c>
      <c r="D3583" t="s">
        <v>9035</v>
      </c>
      <c r="F3583" t="s">
        <v>5</v>
      </c>
      <c r="G3583" t="s">
        <v>3469</v>
      </c>
    </row>
    <row r="3584" spans="1:7">
      <c r="A3584" t="s">
        <v>9022</v>
      </c>
      <c r="B3584" t="s">
        <v>9023</v>
      </c>
      <c r="C3584">
        <v>4638576</v>
      </c>
      <c r="D3584" t="s">
        <v>9036</v>
      </c>
      <c r="F3584" t="s">
        <v>5</v>
      </c>
      <c r="G3584" t="s">
        <v>3470</v>
      </c>
    </row>
    <row r="3585" spans="1:7">
      <c r="A3585" t="s">
        <v>9022</v>
      </c>
      <c r="B3585" t="s">
        <v>9023</v>
      </c>
      <c r="C3585">
        <v>4638578</v>
      </c>
      <c r="D3585" t="s">
        <v>9035</v>
      </c>
      <c r="F3585" t="s">
        <v>5</v>
      </c>
      <c r="G3585" t="s">
        <v>3471</v>
      </c>
    </row>
    <row r="3586" spans="1:7">
      <c r="A3586" t="s">
        <v>9022</v>
      </c>
      <c r="B3586" t="s">
        <v>9023</v>
      </c>
      <c r="C3586">
        <v>4638578</v>
      </c>
      <c r="D3586" t="s">
        <v>9036</v>
      </c>
      <c r="F3586" t="s">
        <v>5</v>
      </c>
      <c r="G3586" t="s">
        <v>3472</v>
      </c>
    </row>
    <row r="3587" spans="1:7">
      <c r="A3587" t="s">
        <v>9022</v>
      </c>
      <c r="B3587" t="s">
        <v>9023</v>
      </c>
      <c r="C3587">
        <v>5023508</v>
      </c>
      <c r="F3587" t="s">
        <v>5</v>
      </c>
      <c r="G3587" t="s">
        <v>3473</v>
      </c>
    </row>
    <row r="3588" spans="1:7">
      <c r="A3588" t="s">
        <v>9022</v>
      </c>
      <c r="B3588" t="s">
        <v>9023</v>
      </c>
      <c r="C3588">
        <v>5023509</v>
      </c>
      <c r="F3588" t="s">
        <v>5</v>
      </c>
      <c r="G3588" t="s">
        <v>3474</v>
      </c>
    </row>
    <row r="3589" spans="1:7">
      <c r="A3589" t="s">
        <v>9022</v>
      </c>
      <c r="B3589" t="s">
        <v>9023</v>
      </c>
      <c r="C3589">
        <v>5023510</v>
      </c>
      <c r="F3589" t="s">
        <v>5</v>
      </c>
      <c r="G3589" t="s">
        <v>3475</v>
      </c>
    </row>
    <row r="3590" spans="1:7">
      <c r="A3590" t="s">
        <v>9022</v>
      </c>
      <c r="B3590" t="s">
        <v>9023</v>
      </c>
      <c r="C3590">
        <v>5023511</v>
      </c>
      <c r="F3590" t="s">
        <v>5</v>
      </c>
      <c r="G3590" t="s">
        <v>3476</v>
      </c>
    </row>
    <row r="3591" spans="1:7">
      <c r="A3591" t="s">
        <v>9022</v>
      </c>
      <c r="B3591" t="s">
        <v>9023</v>
      </c>
      <c r="C3591">
        <v>5023512</v>
      </c>
      <c r="F3591" t="s">
        <v>5</v>
      </c>
      <c r="G3591" t="s">
        <v>3477</v>
      </c>
    </row>
    <row r="3592" spans="1:7">
      <c r="A3592" t="s">
        <v>9022</v>
      </c>
      <c r="B3592" t="s">
        <v>9023</v>
      </c>
      <c r="C3592">
        <v>5023513</v>
      </c>
      <c r="F3592" t="s">
        <v>5</v>
      </c>
      <c r="G3592" t="s">
        <v>3478</v>
      </c>
    </row>
    <row r="3593" spans="1:7">
      <c r="A3593" t="s">
        <v>9022</v>
      </c>
      <c r="B3593" t="s">
        <v>9023</v>
      </c>
      <c r="C3593">
        <v>5023514</v>
      </c>
      <c r="F3593" t="s">
        <v>5</v>
      </c>
      <c r="G3593" t="s">
        <v>3479</v>
      </c>
    </row>
    <row r="3594" spans="1:7">
      <c r="A3594" t="s">
        <v>9022</v>
      </c>
      <c r="B3594" t="s">
        <v>9023</v>
      </c>
      <c r="C3594">
        <v>5023515</v>
      </c>
      <c r="F3594" t="s">
        <v>5</v>
      </c>
      <c r="G3594" t="s">
        <v>3480</v>
      </c>
    </row>
    <row r="3595" spans="1:7">
      <c r="A3595" t="s">
        <v>9022</v>
      </c>
      <c r="B3595" t="s">
        <v>9023</v>
      </c>
      <c r="C3595">
        <v>5023516</v>
      </c>
      <c r="F3595" t="s">
        <v>5</v>
      </c>
      <c r="G3595" t="s">
        <v>3481</v>
      </c>
    </row>
    <row r="3596" spans="1:7">
      <c r="A3596" t="s">
        <v>9022</v>
      </c>
      <c r="B3596" t="s">
        <v>9023</v>
      </c>
      <c r="C3596">
        <v>5023517</v>
      </c>
      <c r="F3596" t="s">
        <v>5</v>
      </c>
      <c r="G3596" t="s">
        <v>3482</v>
      </c>
    </row>
    <row r="3597" spans="1:7">
      <c r="A3597" t="s">
        <v>9022</v>
      </c>
      <c r="B3597" t="s">
        <v>9023</v>
      </c>
      <c r="C3597">
        <v>5023518</v>
      </c>
      <c r="F3597" t="s">
        <v>5</v>
      </c>
      <c r="G3597" t="s">
        <v>3483</v>
      </c>
    </row>
    <row r="3598" spans="1:7">
      <c r="A3598" t="s">
        <v>9022</v>
      </c>
      <c r="B3598" t="s">
        <v>9023</v>
      </c>
      <c r="C3598">
        <v>5023519</v>
      </c>
      <c r="F3598" t="s">
        <v>5</v>
      </c>
      <c r="G3598" t="s">
        <v>3484</v>
      </c>
    </row>
    <row r="3599" spans="1:7">
      <c r="A3599" t="s">
        <v>9022</v>
      </c>
      <c r="B3599" t="s">
        <v>9023</v>
      </c>
      <c r="C3599">
        <v>5023520</v>
      </c>
      <c r="F3599" t="s">
        <v>5</v>
      </c>
      <c r="G3599" t="s">
        <v>3485</v>
      </c>
    </row>
    <row r="3600" spans="1:7">
      <c r="A3600" t="s">
        <v>9022</v>
      </c>
      <c r="B3600" t="s">
        <v>9023</v>
      </c>
      <c r="C3600">
        <v>5023521</v>
      </c>
      <c r="F3600" t="s">
        <v>5</v>
      </c>
      <c r="G3600" t="s">
        <v>3486</v>
      </c>
    </row>
    <row r="3601" spans="1:7">
      <c r="A3601" t="s">
        <v>9022</v>
      </c>
      <c r="B3601" t="s">
        <v>9023</v>
      </c>
      <c r="C3601">
        <v>5023522</v>
      </c>
      <c r="F3601" t="s">
        <v>5</v>
      </c>
      <c r="G3601" t="s">
        <v>3487</v>
      </c>
    </row>
    <row r="3602" spans="1:7">
      <c r="A3602" t="s">
        <v>9022</v>
      </c>
      <c r="B3602" t="s">
        <v>9023</v>
      </c>
      <c r="C3602">
        <v>5023523</v>
      </c>
      <c r="F3602" t="s">
        <v>5</v>
      </c>
      <c r="G3602" t="s">
        <v>3488</v>
      </c>
    </row>
    <row r="3603" spans="1:7">
      <c r="A3603" t="s">
        <v>9022</v>
      </c>
      <c r="B3603" t="s">
        <v>9023</v>
      </c>
      <c r="C3603">
        <v>5023524</v>
      </c>
      <c r="F3603" t="s">
        <v>5</v>
      </c>
      <c r="G3603" t="s">
        <v>3489</v>
      </c>
    </row>
    <row r="3604" spans="1:7">
      <c r="A3604" t="s">
        <v>9022</v>
      </c>
      <c r="B3604" t="s">
        <v>9023</v>
      </c>
      <c r="C3604">
        <v>5023525</v>
      </c>
      <c r="F3604" t="s">
        <v>5</v>
      </c>
      <c r="G3604" t="s">
        <v>3490</v>
      </c>
    </row>
    <row r="3605" spans="1:7">
      <c r="A3605" t="s">
        <v>9022</v>
      </c>
      <c r="B3605" t="s">
        <v>9023</v>
      </c>
      <c r="C3605">
        <v>5023526</v>
      </c>
      <c r="F3605" t="s">
        <v>5</v>
      </c>
      <c r="G3605" t="s">
        <v>3491</v>
      </c>
    </row>
    <row r="3606" spans="1:7">
      <c r="A3606" t="s">
        <v>9022</v>
      </c>
      <c r="B3606" t="s">
        <v>9023</v>
      </c>
      <c r="C3606">
        <v>5023527</v>
      </c>
      <c r="F3606" t="s">
        <v>5</v>
      </c>
      <c r="G3606" t="s">
        <v>3492</v>
      </c>
    </row>
    <row r="3607" spans="1:7">
      <c r="A3607" t="s">
        <v>9022</v>
      </c>
      <c r="B3607" t="s">
        <v>9023</v>
      </c>
      <c r="C3607">
        <v>5023528</v>
      </c>
      <c r="F3607" t="s">
        <v>5</v>
      </c>
      <c r="G3607" t="s">
        <v>3493</v>
      </c>
    </row>
    <row r="3608" spans="1:7">
      <c r="A3608" t="s">
        <v>9022</v>
      </c>
      <c r="B3608" t="s">
        <v>9023</v>
      </c>
      <c r="C3608">
        <v>5023529</v>
      </c>
      <c r="F3608" t="s">
        <v>5</v>
      </c>
      <c r="G3608" t="s">
        <v>3494</v>
      </c>
    </row>
    <row r="3609" spans="1:7">
      <c r="A3609" t="s">
        <v>9022</v>
      </c>
      <c r="B3609" t="s">
        <v>9023</v>
      </c>
      <c r="C3609">
        <v>5023530</v>
      </c>
      <c r="F3609" t="s">
        <v>5</v>
      </c>
      <c r="G3609" t="s">
        <v>3495</v>
      </c>
    </row>
    <row r="3610" spans="1:7">
      <c r="A3610" t="s">
        <v>9022</v>
      </c>
      <c r="B3610" t="s">
        <v>9023</v>
      </c>
      <c r="C3610">
        <v>5023531</v>
      </c>
      <c r="F3610" t="s">
        <v>5</v>
      </c>
      <c r="G3610" t="s">
        <v>3496</v>
      </c>
    </row>
    <row r="3611" spans="1:7">
      <c r="A3611" t="s">
        <v>9022</v>
      </c>
      <c r="B3611" t="s">
        <v>9023</v>
      </c>
      <c r="C3611">
        <v>5023532</v>
      </c>
      <c r="F3611" t="s">
        <v>5</v>
      </c>
      <c r="G3611" t="s">
        <v>3497</v>
      </c>
    </row>
    <row r="3612" spans="1:7">
      <c r="A3612" t="s">
        <v>9022</v>
      </c>
      <c r="B3612" t="s">
        <v>9023</v>
      </c>
      <c r="C3612">
        <v>5023533</v>
      </c>
      <c r="F3612" t="s">
        <v>5</v>
      </c>
      <c r="G3612" t="s">
        <v>3498</v>
      </c>
    </row>
    <row r="3613" spans="1:7">
      <c r="A3613" t="s">
        <v>9022</v>
      </c>
      <c r="B3613" t="s">
        <v>9023</v>
      </c>
      <c r="C3613">
        <v>5023534</v>
      </c>
      <c r="F3613" t="s">
        <v>5</v>
      </c>
      <c r="G3613" t="s">
        <v>3499</v>
      </c>
    </row>
    <row r="3614" spans="1:7">
      <c r="A3614" t="s">
        <v>9022</v>
      </c>
      <c r="B3614" t="s">
        <v>9023</v>
      </c>
      <c r="C3614">
        <v>5023535</v>
      </c>
      <c r="F3614" t="s">
        <v>5</v>
      </c>
      <c r="G3614" t="s">
        <v>3500</v>
      </c>
    </row>
    <row r="3615" spans="1:7">
      <c r="A3615" t="s">
        <v>9022</v>
      </c>
      <c r="B3615" t="s">
        <v>9023</v>
      </c>
      <c r="C3615">
        <v>5023536</v>
      </c>
      <c r="F3615" t="s">
        <v>5</v>
      </c>
      <c r="G3615" t="s">
        <v>3501</v>
      </c>
    </row>
    <row r="3616" spans="1:7">
      <c r="A3616" t="s">
        <v>9022</v>
      </c>
      <c r="B3616" t="s">
        <v>9023</v>
      </c>
      <c r="C3616">
        <v>5023537</v>
      </c>
      <c r="F3616" t="s">
        <v>5</v>
      </c>
      <c r="G3616" t="s">
        <v>3502</v>
      </c>
    </row>
    <row r="3617" spans="1:7">
      <c r="A3617" t="s">
        <v>9022</v>
      </c>
      <c r="B3617" t="s">
        <v>9023</v>
      </c>
      <c r="C3617">
        <v>5023538</v>
      </c>
      <c r="F3617" t="s">
        <v>5</v>
      </c>
      <c r="G3617" t="s">
        <v>3503</v>
      </c>
    </row>
    <row r="3618" spans="1:7">
      <c r="A3618" t="s">
        <v>9022</v>
      </c>
      <c r="B3618" t="s">
        <v>9023</v>
      </c>
      <c r="C3618">
        <v>5023539</v>
      </c>
      <c r="F3618" t="s">
        <v>5</v>
      </c>
      <c r="G3618" t="s">
        <v>3504</v>
      </c>
    </row>
    <row r="3619" spans="1:7">
      <c r="A3619" t="s">
        <v>9022</v>
      </c>
      <c r="B3619" t="s">
        <v>9023</v>
      </c>
      <c r="C3619">
        <v>4779575</v>
      </c>
      <c r="D3619" t="s">
        <v>9025</v>
      </c>
      <c r="F3619" t="s">
        <v>5</v>
      </c>
      <c r="G3619" t="s">
        <v>3506</v>
      </c>
    </row>
    <row r="3620" spans="1:7">
      <c r="A3620" t="s">
        <v>9022</v>
      </c>
      <c r="B3620" t="s">
        <v>9023</v>
      </c>
      <c r="C3620">
        <v>4779576</v>
      </c>
      <c r="D3620" t="s">
        <v>9036</v>
      </c>
      <c r="F3620" t="s">
        <v>5</v>
      </c>
      <c r="G3620" t="s">
        <v>3507</v>
      </c>
    </row>
    <row r="3621" spans="1:7">
      <c r="A3621" t="s">
        <v>9022</v>
      </c>
      <c r="B3621" t="s">
        <v>9023</v>
      </c>
      <c r="C3621">
        <v>4779576</v>
      </c>
      <c r="D3621" t="s">
        <v>9027</v>
      </c>
      <c r="F3621" t="s">
        <v>5</v>
      </c>
      <c r="G3621" t="s">
        <v>3508</v>
      </c>
    </row>
    <row r="3622" spans="1:7">
      <c r="A3622" t="s">
        <v>9022</v>
      </c>
      <c r="B3622" t="s">
        <v>9023</v>
      </c>
      <c r="C3622">
        <v>4779577</v>
      </c>
      <c r="D3622" t="s">
        <v>9025</v>
      </c>
      <c r="F3622" t="s">
        <v>5</v>
      </c>
      <c r="G3622" t="s">
        <v>3510</v>
      </c>
    </row>
    <row r="3623" spans="1:7">
      <c r="A3623" t="s">
        <v>9022</v>
      </c>
      <c r="B3623" t="s">
        <v>9023</v>
      </c>
      <c r="C3623">
        <v>4779578</v>
      </c>
      <c r="D3623" t="s">
        <v>9036</v>
      </c>
      <c r="F3623" t="s">
        <v>5</v>
      </c>
      <c r="G3623" t="s">
        <v>3511</v>
      </c>
    </row>
    <row r="3624" spans="1:7">
      <c r="A3624" t="s">
        <v>9022</v>
      </c>
      <c r="B3624" t="s">
        <v>9023</v>
      </c>
      <c r="C3624">
        <v>4779578</v>
      </c>
      <c r="D3624" t="s">
        <v>9027</v>
      </c>
      <c r="F3624" t="s">
        <v>5</v>
      </c>
      <c r="G3624" t="s">
        <v>3512</v>
      </c>
    </row>
    <row r="3625" spans="1:7">
      <c r="A3625" t="s">
        <v>9022</v>
      </c>
      <c r="B3625" t="s">
        <v>9023</v>
      </c>
      <c r="C3625">
        <v>4779579</v>
      </c>
      <c r="D3625" t="s">
        <v>9025</v>
      </c>
      <c r="F3625" t="s">
        <v>5</v>
      </c>
      <c r="G3625" t="s">
        <v>3514</v>
      </c>
    </row>
    <row r="3626" spans="1:7">
      <c r="A3626" t="s">
        <v>9022</v>
      </c>
      <c r="B3626" t="s">
        <v>9023</v>
      </c>
      <c r="C3626">
        <v>4779580</v>
      </c>
      <c r="D3626" t="s">
        <v>9036</v>
      </c>
      <c r="F3626" t="s">
        <v>5</v>
      </c>
      <c r="G3626" t="s">
        <v>3515</v>
      </c>
    </row>
    <row r="3627" spans="1:7">
      <c r="A3627" t="s">
        <v>9022</v>
      </c>
      <c r="B3627" t="s">
        <v>9023</v>
      </c>
      <c r="C3627">
        <v>4779580</v>
      </c>
      <c r="D3627" t="s">
        <v>9027</v>
      </c>
      <c r="F3627" t="s">
        <v>5</v>
      </c>
      <c r="G3627" t="s">
        <v>3516</v>
      </c>
    </row>
    <row r="3628" spans="1:7">
      <c r="A3628" t="s">
        <v>9022</v>
      </c>
      <c r="B3628" t="s">
        <v>9023</v>
      </c>
      <c r="C3628">
        <v>4779581</v>
      </c>
      <c r="D3628" t="s">
        <v>9035</v>
      </c>
      <c r="F3628" t="s">
        <v>5</v>
      </c>
      <c r="G3628" t="s">
        <v>3517</v>
      </c>
    </row>
    <row r="3629" spans="1:7">
      <c r="A3629" t="s">
        <v>9022</v>
      </c>
      <c r="B3629" t="s">
        <v>9023</v>
      </c>
      <c r="C3629">
        <v>4779581</v>
      </c>
      <c r="D3629" t="s">
        <v>9025</v>
      </c>
      <c r="F3629" t="s">
        <v>5</v>
      </c>
      <c r="G3629" t="s">
        <v>3518</v>
      </c>
    </row>
    <row r="3630" spans="1:7">
      <c r="A3630" t="s">
        <v>9022</v>
      </c>
      <c r="B3630" t="s">
        <v>9023</v>
      </c>
      <c r="C3630">
        <v>4779582</v>
      </c>
      <c r="D3630" t="s">
        <v>9036</v>
      </c>
      <c r="F3630" t="s">
        <v>5</v>
      </c>
      <c r="G3630" t="s">
        <v>3519</v>
      </c>
    </row>
    <row r="3631" spans="1:7">
      <c r="A3631" t="s">
        <v>9022</v>
      </c>
      <c r="B3631" t="s">
        <v>9023</v>
      </c>
      <c r="C3631">
        <v>4779582</v>
      </c>
      <c r="D3631" t="s">
        <v>9027</v>
      </c>
      <c r="F3631" t="s">
        <v>5</v>
      </c>
      <c r="G3631" t="s">
        <v>3520</v>
      </c>
    </row>
    <row r="3632" spans="1:7">
      <c r="A3632" t="s">
        <v>9022</v>
      </c>
      <c r="B3632" t="s">
        <v>9023</v>
      </c>
      <c r="C3632">
        <v>4779583</v>
      </c>
      <c r="D3632" t="s">
        <v>9025</v>
      </c>
      <c r="F3632" t="s">
        <v>5</v>
      </c>
      <c r="G3632" t="s">
        <v>3522</v>
      </c>
    </row>
    <row r="3633" spans="1:7">
      <c r="A3633" t="s">
        <v>9022</v>
      </c>
      <c r="B3633" t="s">
        <v>9023</v>
      </c>
      <c r="C3633">
        <v>4779584</v>
      </c>
      <c r="D3633" t="s">
        <v>9036</v>
      </c>
      <c r="F3633" t="s">
        <v>5</v>
      </c>
      <c r="G3633" t="s">
        <v>3523</v>
      </c>
    </row>
    <row r="3634" spans="1:7">
      <c r="A3634" t="s">
        <v>9022</v>
      </c>
      <c r="B3634" t="s">
        <v>9023</v>
      </c>
      <c r="C3634">
        <v>4779584</v>
      </c>
      <c r="D3634" t="s">
        <v>9027</v>
      </c>
      <c r="F3634" t="s">
        <v>5</v>
      </c>
      <c r="G3634" t="s">
        <v>3524</v>
      </c>
    </row>
    <row r="3635" spans="1:7">
      <c r="A3635" t="s">
        <v>9022</v>
      </c>
      <c r="B3635" t="s">
        <v>9023</v>
      </c>
      <c r="C3635">
        <v>4779586</v>
      </c>
      <c r="D3635" t="s">
        <v>9036</v>
      </c>
      <c r="F3635" t="s">
        <v>5</v>
      </c>
      <c r="G3635" t="s">
        <v>3527</v>
      </c>
    </row>
    <row r="3636" spans="1:7">
      <c r="A3636" t="s">
        <v>9022</v>
      </c>
      <c r="B3636" t="s">
        <v>9023</v>
      </c>
      <c r="C3636">
        <v>4779587</v>
      </c>
      <c r="D3636" t="s">
        <v>9025</v>
      </c>
      <c r="F3636" t="s">
        <v>5</v>
      </c>
      <c r="G3636" t="s">
        <v>3530</v>
      </c>
    </row>
    <row r="3637" spans="1:7">
      <c r="A3637" t="s">
        <v>9022</v>
      </c>
      <c r="B3637" t="s">
        <v>9023</v>
      </c>
      <c r="C3637">
        <v>4779588</v>
      </c>
      <c r="D3637" t="s">
        <v>9036</v>
      </c>
      <c r="F3637" t="s">
        <v>5</v>
      </c>
      <c r="G3637" t="s">
        <v>3531</v>
      </c>
    </row>
    <row r="3638" spans="1:7">
      <c r="A3638" t="s">
        <v>9022</v>
      </c>
      <c r="B3638" t="s">
        <v>9023</v>
      </c>
      <c r="C3638">
        <v>4779588</v>
      </c>
      <c r="D3638" t="s">
        <v>9027</v>
      </c>
      <c r="F3638" t="s">
        <v>5</v>
      </c>
      <c r="G3638" t="s">
        <v>3532</v>
      </c>
    </row>
    <row r="3639" spans="1:7">
      <c r="A3639" t="s">
        <v>9022</v>
      </c>
      <c r="B3639" t="s">
        <v>9023</v>
      </c>
      <c r="C3639">
        <v>4779589</v>
      </c>
      <c r="D3639" t="s">
        <v>9025</v>
      </c>
      <c r="F3639" t="s">
        <v>5</v>
      </c>
      <c r="G3639" t="s">
        <v>3534</v>
      </c>
    </row>
    <row r="3640" spans="1:7">
      <c r="A3640" t="s">
        <v>9022</v>
      </c>
      <c r="B3640" t="s">
        <v>9023</v>
      </c>
      <c r="C3640">
        <v>4779590</v>
      </c>
      <c r="D3640" t="s">
        <v>9036</v>
      </c>
      <c r="F3640" t="s">
        <v>5</v>
      </c>
      <c r="G3640" t="s">
        <v>3535</v>
      </c>
    </row>
    <row r="3641" spans="1:7">
      <c r="A3641" t="s">
        <v>9022</v>
      </c>
      <c r="B3641" t="s">
        <v>9023</v>
      </c>
      <c r="C3641">
        <v>4779590</v>
      </c>
      <c r="D3641" t="s">
        <v>9027</v>
      </c>
      <c r="F3641" t="s">
        <v>5</v>
      </c>
      <c r="G3641" t="s">
        <v>3536</v>
      </c>
    </row>
    <row r="3642" spans="1:7">
      <c r="A3642" t="s">
        <v>9022</v>
      </c>
      <c r="B3642" t="s">
        <v>9023</v>
      </c>
      <c r="C3642">
        <v>4779592</v>
      </c>
      <c r="D3642" t="s">
        <v>9036</v>
      </c>
      <c r="F3642" t="s">
        <v>5</v>
      </c>
      <c r="G3642" t="s">
        <v>3539</v>
      </c>
    </row>
    <row r="3643" spans="1:7">
      <c r="A3643" t="s">
        <v>9022</v>
      </c>
      <c r="B3643" t="s">
        <v>9023</v>
      </c>
      <c r="C3643">
        <v>4779594</v>
      </c>
      <c r="D3643" t="s">
        <v>9036</v>
      </c>
      <c r="F3643" t="s">
        <v>5</v>
      </c>
      <c r="G3643" t="s">
        <v>3543</v>
      </c>
    </row>
    <row r="3644" spans="1:7">
      <c r="A3644" t="s">
        <v>9022</v>
      </c>
      <c r="B3644" t="s">
        <v>9023</v>
      </c>
      <c r="C3644">
        <v>4779595</v>
      </c>
      <c r="D3644" t="s">
        <v>9025</v>
      </c>
      <c r="F3644" t="s">
        <v>5</v>
      </c>
      <c r="G3644" t="s">
        <v>3546</v>
      </c>
    </row>
    <row r="3645" spans="1:7">
      <c r="A3645" t="s">
        <v>9022</v>
      </c>
      <c r="B3645" t="s">
        <v>9023</v>
      </c>
      <c r="C3645">
        <v>4779596</v>
      </c>
      <c r="D3645" t="s">
        <v>9036</v>
      </c>
      <c r="F3645" t="s">
        <v>5</v>
      </c>
      <c r="G3645" t="s">
        <v>3547</v>
      </c>
    </row>
    <row r="3646" spans="1:7">
      <c r="A3646" t="s">
        <v>9022</v>
      </c>
      <c r="B3646" t="s">
        <v>9023</v>
      </c>
      <c r="C3646">
        <v>4779596</v>
      </c>
      <c r="D3646" t="s">
        <v>9027</v>
      </c>
      <c r="F3646" t="s">
        <v>5</v>
      </c>
      <c r="G3646" t="s">
        <v>3548</v>
      </c>
    </row>
    <row r="3647" spans="1:7">
      <c r="A3647" t="s">
        <v>9022</v>
      </c>
      <c r="B3647" t="s">
        <v>9023</v>
      </c>
      <c r="C3647">
        <v>4779597</v>
      </c>
      <c r="D3647" t="s">
        <v>9035</v>
      </c>
      <c r="F3647" t="s">
        <v>5</v>
      </c>
      <c r="G3647" t="s">
        <v>3549</v>
      </c>
    </row>
    <row r="3648" spans="1:7">
      <c r="A3648" t="s">
        <v>9022</v>
      </c>
      <c r="B3648" t="s">
        <v>9023</v>
      </c>
      <c r="C3648">
        <v>4779598</v>
      </c>
      <c r="D3648" t="s">
        <v>9036</v>
      </c>
      <c r="F3648" t="s">
        <v>5</v>
      </c>
      <c r="G3648" t="s">
        <v>3551</v>
      </c>
    </row>
    <row r="3649" spans="1:7">
      <c r="A3649" t="s">
        <v>9022</v>
      </c>
      <c r="B3649" t="s">
        <v>9023</v>
      </c>
      <c r="C3649">
        <v>4779598</v>
      </c>
      <c r="D3649" t="s">
        <v>9027</v>
      </c>
      <c r="F3649" t="s">
        <v>5</v>
      </c>
      <c r="G3649" t="s">
        <v>3552</v>
      </c>
    </row>
    <row r="3650" spans="1:7">
      <c r="A3650" t="s">
        <v>9022</v>
      </c>
      <c r="B3650" t="s">
        <v>9023</v>
      </c>
      <c r="C3650">
        <v>4779600</v>
      </c>
      <c r="D3650" t="s">
        <v>9036</v>
      </c>
      <c r="F3650" t="s">
        <v>5</v>
      </c>
      <c r="G3650" t="s">
        <v>3555</v>
      </c>
    </row>
    <row r="3651" spans="1:7">
      <c r="A3651" t="s">
        <v>9022</v>
      </c>
      <c r="B3651" t="s">
        <v>9023</v>
      </c>
      <c r="C3651">
        <v>4779601</v>
      </c>
      <c r="D3651" t="s">
        <v>9025</v>
      </c>
      <c r="F3651" t="s">
        <v>5</v>
      </c>
      <c r="G3651" t="s">
        <v>3558</v>
      </c>
    </row>
    <row r="3652" spans="1:7">
      <c r="A3652" t="s">
        <v>9022</v>
      </c>
      <c r="B3652" t="s">
        <v>9023</v>
      </c>
      <c r="C3652">
        <v>4779602</v>
      </c>
      <c r="D3652" t="s">
        <v>9036</v>
      </c>
      <c r="F3652" t="s">
        <v>5</v>
      </c>
      <c r="G3652" t="s">
        <v>3559</v>
      </c>
    </row>
    <row r="3653" spans="1:7">
      <c r="A3653" t="s">
        <v>9022</v>
      </c>
      <c r="B3653" t="s">
        <v>9023</v>
      </c>
      <c r="C3653">
        <v>4779602</v>
      </c>
      <c r="D3653" t="s">
        <v>9027</v>
      </c>
      <c r="F3653" t="s">
        <v>5</v>
      </c>
      <c r="G3653" t="s">
        <v>3560</v>
      </c>
    </row>
    <row r="3654" spans="1:7">
      <c r="A3654" t="s">
        <v>9022</v>
      </c>
      <c r="B3654" t="s">
        <v>9023</v>
      </c>
      <c r="C3654">
        <v>4779603</v>
      </c>
      <c r="D3654" t="s">
        <v>9025</v>
      </c>
      <c r="F3654" t="s">
        <v>5</v>
      </c>
      <c r="G3654" t="s">
        <v>3562</v>
      </c>
    </row>
    <row r="3655" spans="1:7">
      <c r="A3655" t="s">
        <v>9022</v>
      </c>
      <c r="B3655" t="s">
        <v>9023</v>
      </c>
      <c r="C3655">
        <v>4779604</v>
      </c>
      <c r="D3655" t="s">
        <v>9036</v>
      </c>
      <c r="F3655" t="s">
        <v>5</v>
      </c>
      <c r="G3655" t="s">
        <v>3563</v>
      </c>
    </row>
    <row r="3656" spans="1:7">
      <c r="A3656" t="s">
        <v>9022</v>
      </c>
      <c r="B3656" t="s">
        <v>9023</v>
      </c>
      <c r="C3656">
        <v>4779604</v>
      </c>
      <c r="D3656" t="s">
        <v>9027</v>
      </c>
      <c r="F3656" t="s">
        <v>5</v>
      </c>
      <c r="G3656" t="s">
        <v>3564</v>
      </c>
    </row>
    <row r="3657" spans="1:7">
      <c r="A3657" t="s">
        <v>9022</v>
      </c>
      <c r="B3657" t="s">
        <v>9023</v>
      </c>
      <c r="C3657">
        <v>4779605</v>
      </c>
      <c r="D3657" t="s">
        <v>9025</v>
      </c>
      <c r="F3657" t="s">
        <v>5</v>
      </c>
      <c r="G3657" t="s">
        <v>3566</v>
      </c>
    </row>
    <row r="3658" spans="1:7">
      <c r="A3658" t="s">
        <v>9022</v>
      </c>
      <c r="B3658" t="s">
        <v>9023</v>
      </c>
      <c r="C3658">
        <v>4779606</v>
      </c>
      <c r="D3658" t="s">
        <v>9036</v>
      </c>
      <c r="F3658" t="s">
        <v>5</v>
      </c>
      <c r="G3658" t="s">
        <v>3567</v>
      </c>
    </row>
    <row r="3659" spans="1:7">
      <c r="A3659" t="s">
        <v>9022</v>
      </c>
      <c r="B3659" t="s">
        <v>9023</v>
      </c>
      <c r="C3659">
        <v>4779606</v>
      </c>
      <c r="D3659" t="s">
        <v>9027</v>
      </c>
      <c r="F3659" t="s">
        <v>5</v>
      </c>
      <c r="G3659" t="s">
        <v>3568</v>
      </c>
    </row>
    <row r="3660" spans="1:7">
      <c r="A3660" t="s">
        <v>9022</v>
      </c>
      <c r="B3660" t="s">
        <v>9023</v>
      </c>
      <c r="C3660">
        <v>4779607</v>
      </c>
      <c r="D3660" t="s">
        <v>9035</v>
      </c>
      <c r="F3660" t="s">
        <v>5</v>
      </c>
      <c r="G3660" t="s">
        <v>3569</v>
      </c>
    </row>
    <row r="3661" spans="1:7">
      <c r="A3661" t="s">
        <v>9022</v>
      </c>
      <c r="B3661" t="s">
        <v>9023</v>
      </c>
      <c r="C3661">
        <v>4779607</v>
      </c>
      <c r="D3661" t="s">
        <v>9025</v>
      </c>
      <c r="F3661" t="s">
        <v>5</v>
      </c>
      <c r="G3661" t="s">
        <v>3570</v>
      </c>
    </row>
    <row r="3662" spans="1:7">
      <c r="A3662" t="s">
        <v>9022</v>
      </c>
      <c r="B3662" t="s">
        <v>9023</v>
      </c>
      <c r="C3662">
        <v>4779608</v>
      </c>
      <c r="D3662" t="s">
        <v>9036</v>
      </c>
      <c r="F3662" t="s">
        <v>5</v>
      </c>
      <c r="G3662" t="s">
        <v>3571</v>
      </c>
    </row>
    <row r="3663" spans="1:7">
      <c r="A3663" t="s">
        <v>9022</v>
      </c>
      <c r="B3663" t="s">
        <v>9023</v>
      </c>
      <c r="C3663">
        <v>4779608</v>
      </c>
      <c r="D3663" t="s">
        <v>9027</v>
      </c>
      <c r="F3663" t="s">
        <v>5</v>
      </c>
      <c r="G3663" t="s">
        <v>3572</v>
      </c>
    </row>
    <row r="3664" spans="1:7">
      <c r="A3664" t="s">
        <v>9022</v>
      </c>
      <c r="B3664" t="s">
        <v>9023</v>
      </c>
      <c r="C3664">
        <v>4779609</v>
      </c>
      <c r="D3664" t="s">
        <v>9035</v>
      </c>
      <c r="F3664" t="s">
        <v>5</v>
      </c>
      <c r="G3664" t="s">
        <v>3573</v>
      </c>
    </row>
    <row r="3665" spans="1:7">
      <c r="A3665" t="s">
        <v>9022</v>
      </c>
      <c r="B3665" t="s">
        <v>9023</v>
      </c>
      <c r="C3665">
        <v>4779609</v>
      </c>
      <c r="D3665" t="s">
        <v>9025</v>
      </c>
      <c r="F3665" t="s">
        <v>5</v>
      </c>
      <c r="G3665" t="s">
        <v>3574</v>
      </c>
    </row>
    <row r="3666" spans="1:7">
      <c r="A3666" t="s">
        <v>9022</v>
      </c>
      <c r="B3666" t="s">
        <v>9023</v>
      </c>
      <c r="C3666">
        <v>4779610</v>
      </c>
      <c r="D3666" t="s">
        <v>9036</v>
      </c>
      <c r="F3666" t="s">
        <v>5</v>
      </c>
      <c r="G3666" t="s">
        <v>3575</v>
      </c>
    </row>
    <row r="3667" spans="1:7">
      <c r="A3667" t="s">
        <v>9022</v>
      </c>
      <c r="B3667" t="s">
        <v>9023</v>
      </c>
      <c r="C3667">
        <v>4779610</v>
      </c>
      <c r="D3667" t="s">
        <v>9027</v>
      </c>
      <c r="F3667" t="s">
        <v>5</v>
      </c>
      <c r="G3667" t="s">
        <v>3576</v>
      </c>
    </row>
    <row r="3668" spans="1:7">
      <c r="A3668" t="s">
        <v>9022</v>
      </c>
      <c r="B3668" t="s">
        <v>9023</v>
      </c>
      <c r="C3668">
        <v>4779611</v>
      </c>
      <c r="D3668" t="s">
        <v>9025</v>
      </c>
      <c r="F3668" t="s">
        <v>5</v>
      </c>
      <c r="G3668" t="s">
        <v>3578</v>
      </c>
    </row>
    <row r="3669" spans="1:7">
      <c r="A3669" t="s">
        <v>9022</v>
      </c>
      <c r="B3669" t="s">
        <v>9023</v>
      </c>
      <c r="C3669">
        <v>4779612</v>
      </c>
      <c r="D3669" t="s">
        <v>9036</v>
      </c>
      <c r="F3669" t="s">
        <v>5</v>
      </c>
      <c r="G3669" t="s">
        <v>3579</v>
      </c>
    </row>
    <row r="3670" spans="1:7">
      <c r="A3670" t="s">
        <v>9022</v>
      </c>
      <c r="B3670" t="s">
        <v>9023</v>
      </c>
      <c r="C3670">
        <v>4779612</v>
      </c>
      <c r="D3670" t="s">
        <v>9027</v>
      </c>
      <c r="F3670" t="s">
        <v>5</v>
      </c>
      <c r="G3670" t="s">
        <v>3580</v>
      </c>
    </row>
    <row r="3671" spans="1:7">
      <c r="A3671" t="s">
        <v>9022</v>
      </c>
      <c r="B3671" t="s">
        <v>9023</v>
      </c>
      <c r="C3671">
        <v>4779613</v>
      </c>
      <c r="D3671" t="s">
        <v>9025</v>
      </c>
      <c r="F3671" t="s">
        <v>5</v>
      </c>
      <c r="G3671" t="s">
        <v>3582</v>
      </c>
    </row>
    <row r="3672" spans="1:7">
      <c r="A3672" t="s">
        <v>9022</v>
      </c>
      <c r="B3672" t="s">
        <v>9023</v>
      </c>
      <c r="C3672">
        <v>4779614</v>
      </c>
      <c r="D3672" t="s">
        <v>9036</v>
      </c>
      <c r="F3672" t="s">
        <v>5</v>
      </c>
      <c r="G3672" t="s">
        <v>3583</v>
      </c>
    </row>
    <row r="3673" spans="1:7">
      <c r="A3673" t="s">
        <v>9022</v>
      </c>
      <c r="B3673" t="s">
        <v>9023</v>
      </c>
      <c r="C3673">
        <v>4779614</v>
      </c>
      <c r="D3673" t="s">
        <v>9027</v>
      </c>
      <c r="F3673" t="s">
        <v>5</v>
      </c>
      <c r="G3673" t="s">
        <v>3584</v>
      </c>
    </row>
    <row r="3674" spans="1:7">
      <c r="A3674" t="s">
        <v>9022</v>
      </c>
      <c r="B3674" t="s">
        <v>9023</v>
      </c>
      <c r="C3674">
        <v>4779615</v>
      </c>
      <c r="D3674" t="s">
        <v>9025</v>
      </c>
      <c r="F3674" t="s">
        <v>5</v>
      </c>
      <c r="G3674" t="s">
        <v>3586</v>
      </c>
    </row>
    <row r="3675" spans="1:7">
      <c r="A3675" t="s">
        <v>9022</v>
      </c>
      <c r="B3675" t="s">
        <v>9023</v>
      </c>
      <c r="C3675">
        <v>4779616</v>
      </c>
      <c r="D3675" t="s">
        <v>9036</v>
      </c>
      <c r="F3675" t="s">
        <v>5</v>
      </c>
      <c r="G3675" t="s">
        <v>3587</v>
      </c>
    </row>
    <row r="3676" spans="1:7">
      <c r="A3676" t="s">
        <v>9022</v>
      </c>
      <c r="B3676" t="s">
        <v>9023</v>
      </c>
      <c r="C3676">
        <v>4779616</v>
      </c>
      <c r="D3676" t="s">
        <v>9027</v>
      </c>
      <c r="F3676" t="s">
        <v>5</v>
      </c>
      <c r="G3676" t="s">
        <v>3588</v>
      </c>
    </row>
    <row r="3677" spans="1:7">
      <c r="A3677" t="s">
        <v>9022</v>
      </c>
      <c r="B3677" t="s">
        <v>9023</v>
      </c>
      <c r="C3677">
        <v>4779618</v>
      </c>
      <c r="D3677" t="s">
        <v>9036</v>
      </c>
      <c r="F3677" t="s">
        <v>5</v>
      </c>
      <c r="G3677" t="s">
        <v>3591</v>
      </c>
    </row>
    <row r="3678" spans="1:7">
      <c r="A3678" t="s">
        <v>9022</v>
      </c>
      <c r="B3678" t="s">
        <v>9023</v>
      </c>
      <c r="C3678">
        <v>4779619</v>
      </c>
      <c r="D3678" t="s">
        <v>9025</v>
      </c>
      <c r="F3678" t="s">
        <v>5</v>
      </c>
      <c r="G3678" t="s">
        <v>3594</v>
      </c>
    </row>
    <row r="3679" spans="1:7">
      <c r="A3679" t="s">
        <v>9022</v>
      </c>
      <c r="B3679" t="s">
        <v>9023</v>
      </c>
      <c r="C3679">
        <v>4779620</v>
      </c>
      <c r="D3679" t="s">
        <v>9036</v>
      </c>
      <c r="F3679" t="s">
        <v>5</v>
      </c>
      <c r="G3679" t="s">
        <v>3595</v>
      </c>
    </row>
    <row r="3680" spans="1:7">
      <c r="A3680" t="s">
        <v>9022</v>
      </c>
      <c r="B3680" t="s">
        <v>9023</v>
      </c>
      <c r="C3680">
        <v>4779620</v>
      </c>
      <c r="D3680" t="s">
        <v>9027</v>
      </c>
      <c r="F3680" t="s">
        <v>5</v>
      </c>
      <c r="G3680" t="s">
        <v>3596</v>
      </c>
    </row>
    <row r="3681" spans="1:7">
      <c r="A3681" t="s">
        <v>9022</v>
      </c>
      <c r="B3681" t="s">
        <v>9023</v>
      </c>
      <c r="C3681">
        <v>4779622</v>
      </c>
      <c r="D3681" t="s">
        <v>9036</v>
      </c>
      <c r="F3681" t="s">
        <v>5</v>
      </c>
      <c r="G3681" t="s">
        <v>3599</v>
      </c>
    </row>
    <row r="3682" spans="1:7">
      <c r="A3682" t="s">
        <v>9022</v>
      </c>
      <c r="B3682" t="s">
        <v>9023</v>
      </c>
      <c r="C3682">
        <v>4779623</v>
      </c>
      <c r="D3682" t="s">
        <v>9035</v>
      </c>
      <c r="F3682" t="s">
        <v>5</v>
      </c>
      <c r="G3682" t="s">
        <v>3601</v>
      </c>
    </row>
    <row r="3683" spans="1:7">
      <c r="A3683" t="s">
        <v>9022</v>
      </c>
      <c r="B3683" t="s">
        <v>9023</v>
      </c>
      <c r="C3683">
        <v>4779624</v>
      </c>
      <c r="D3683" t="s">
        <v>9036</v>
      </c>
      <c r="F3683" t="s">
        <v>5</v>
      </c>
      <c r="G3683" t="s">
        <v>3603</v>
      </c>
    </row>
    <row r="3684" spans="1:7">
      <c r="A3684" t="s">
        <v>9022</v>
      </c>
      <c r="B3684" t="s">
        <v>9023</v>
      </c>
      <c r="C3684">
        <v>4779624</v>
      </c>
      <c r="D3684" t="s">
        <v>9027</v>
      </c>
      <c r="F3684" t="s">
        <v>5</v>
      </c>
      <c r="G3684" t="s">
        <v>3604</v>
      </c>
    </row>
    <row r="3685" spans="1:7">
      <c r="A3685" t="s">
        <v>9022</v>
      </c>
      <c r="B3685" t="s">
        <v>9023</v>
      </c>
      <c r="C3685">
        <v>4779625</v>
      </c>
      <c r="D3685" t="s">
        <v>9025</v>
      </c>
      <c r="F3685" t="s">
        <v>5</v>
      </c>
      <c r="G3685" t="s">
        <v>3606</v>
      </c>
    </row>
    <row r="3686" spans="1:7">
      <c r="A3686" t="s">
        <v>9022</v>
      </c>
      <c r="B3686" t="s">
        <v>9023</v>
      </c>
      <c r="C3686">
        <v>4779626</v>
      </c>
      <c r="D3686" t="s">
        <v>9036</v>
      </c>
      <c r="F3686" t="s">
        <v>5</v>
      </c>
      <c r="G3686" t="s">
        <v>3607</v>
      </c>
    </row>
    <row r="3687" spans="1:7">
      <c r="A3687" t="s">
        <v>9022</v>
      </c>
      <c r="B3687" t="s">
        <v>9023</v>
      </c>
      <c r="C3687">
        <v>4779626</v>
      </c>
      <c r="D3687" t="s">
        <v>9027</v>
      </c>
      <c r="F3687" t="s">
        <v>5</v>
      </c>
      <c r="G3687" t="s">
        <v>3608</v>
      </c>
    </row>
    <row r="3688" spans="1:7">
      <c r="A3688" t="s">
        <v>9022</v>
      </c>
      <c r="B3688" t="s">
        <v>9023</v>
      </c>
      <c r="C3688">
        <v>4779627</v>
      </c>
      <c r="D3688" t="s">
        <v>9025</v>
      </c>
      <c r="F3688" t="s">
        <v>5</v>
      </c>
      <c r="G3688" t="s">
        <v>3610</v>
      </c>
    </row>
    <row r="3689" spans="1:7">
      <c r="A3689" t="s">
        <v>9022</v>
      </c>
      <c r="B3689" t="s">
        <v>9023</v>
      </c>
      <c r="C3689">
        <v>4779628</v>
      </c>
      <c r="D3689" t="s">
        <v>9036</v>
      </c>
      <c r="F3689" t="s">
        <v>5</v>
      </c>
      <c r="G3689" t="s">
        <v>3611</v>
      </c>
    </row>
    <row r="3690" spans="1:7">
      <c r="A3690" t="s">
        <v>9022</v>
      </c>
      <c r="B3690" t="s">
        <v>9023</v>
      </c>
      <c r="C3690">
        <v>4779628</v>
      </c>
      <c r="D3690" t="s">
        <v>9027</v>
      </c>
      <c r="F3690" t="s">
        <v>5</v>
      </c>
      <c r="G3690" t="s">
        <v>3612</v>
      </c>
    </row>
    <row r="3691" spans="1:7">
      <c r="A3691" t="s">
        <v>9022</v>
      </c>
      <c r="B3691" t="s">
        <v>9023</v>
      </c>
      <c r="C3691">
        <v>4779630</v>
      </c>
      <c r="D3691" t="s">
        <v>9036</v>
      </c>
      <c r="F3691" t="s">
        <v>5</v>
      </c>
      <c r="G3691" t="s">
        <v>3615</v>
      </c>
    </row>
    <row r="3692" spans="1:7">
      <c r="A3692" t="s">
        <v>9022</v>
      </c>
      <c r="B3692" t="s">
        <v>9023</v>
      </c>
      <c r="C3692">
        <v>4779631</v>
      </c>
      <c r="D3692" t="s">
        <v>9025</v>
      </c>
      <c r="F3692" t="s">
        <v>5</v>
      </c>
      <c r="G3692" t="s">
        <v>3618</v>
      </c>
    </row>
    <row r="3693" spans="1:7">
      <c r="A3693" t="s">
        <v>9022</v>
      </c>
      <c r="B3693" t="s">
        <v>9023</v>
      </c>
      <c r="C3693">
        <v>4779632</v>
      </c>
      <c r="D3693" t="s">
        <v>9036</v>
      </c>
      <c r="F3693" t="s">
        <v>5</v>
      </c>
      <c r="G3693" t="s">
        <v>3619</v>
      </c>
    </row>
    <row r="3694" spans="1:7">
      <c r="A3694" t="s">
        <v>9022</v>
      </c>
      <c r="B3694" t="s">
        <v>9023</v>
      </c>
      <c r="C3694">
        <v>4779632</v>
      </c>
      <c r="D3694" t="s">
        <v>9027</v>
      </c>
      <c r="F3694" t="s">
        <v>5</v>
      </c>
      <c r="G3694" t="s">
        <v>3620</v>
      </c>
    </row>
    <row r="3695" spans="1:7">
      <c r="A3695" t="s">
        <v>9022</v>
      </c>
      <c r="B3695" t="s">
        <v>9023</v>
      </c>
      <c r="C3695">
        <v>4779633</v>
      </c>
      <c r="D3695" t="s">
        <v>9025</v>
      </c>
      <c r="F3695" t="s">
        <v>5</v>
      </c>
      <c r="G3695" t="s">
        <v>3622</v>
      </c>
    </row>
    <row r="3696" spans="1:7">
      <c r="A3696" t="s">
        <v>9022</v>
      </c>
      <c r="B3696" t="s">
        <v>9023</v>
      </c>
      <c r="C3696">
        <v>4779634</v>
      </c>
      <c r="D3696" t="s">
        <v>9036</v>
      </c>
      <c r="F3696" t="s">
        <v>5</v>
      </c>
      <c r="G3696" t="s">
        <v>3623</v>
      </c>
    </row>
    <row r="3697" spans="1:7">
      <c r="A3697" t="s">
        <v>9022</v>
      </c>
      <c r="B3697" t="s">
        <v>9023</v>
      </c>
      <c r="C3697">
        <v>4779634</v>
      </c>
      <c r="D3697" t="s">
        <v>9027</v>
      </c>
      <c r="F3697" t="s">
        <v>5</v>
      </c>
      <c r="G3697" t="s">
        <v>3624</v>
      </c>
    </row>
    <row r="3698" spans="1:7">
      <c r="A3698" t="s">
        <v>9022</v>
      </c>
      <c r="B3698" t="s">
        <v>9023</v>
      </c>
      <c r="C3698">
        <v>4779636</v>
      </c>
      <c r="D3698" t="s">
        <v>9036</v>
      </c>
      <c r="F3698" t="s">
        <v>5</v>
      </c>
      <c r="G3698" t="s">
        <v>3627</v>
      </c>
    </row>
    <row r="3699" spans="1:7">
      <c r="A3699" t="s">
        <v>9022</v>
      </c>
      <c r="B3699" t="s">
        <v>9023</v>
      </c>
      <c r="C3699">
        <v>4779637</v>
      </c>
      <c r="D3699" t="s">
        <v>9035</v>
      </c>
      <c r="F3699" t="s">
        <v>5</v>
      </c>
      <c r="G3699" t="s">
        <v>3629</v>
      </c>
    </row>
    <row r="3700" spans="1:7">
      <c r="A3700" t="s">
        <v>9022</v>
      </c>
      <c r="B3700" t="s">
        <v>9023</v>
      </c>
      <c r="C3700">
        <v>4779637</v>
      </c>
      <c r="D3700" t="s">
        <v>9025</v>
      </c>
      <c r="F3700" t="s">
        <v>5</v>
      </c>
      <c r="G3700" t="s">
        <v>3630</v>
      </c>
    </row>
    <row r="3701" spans="1:7">
      <c r="A3701" t="s">
        <v>9022</v>
      </c>
      <c r="B3701" t="s">
        <v>9023</v>
      </c>
      <c r="C3701">
        <v>4779638</v>
      </c>
      <c r="D3701" t="s">
        <v>9036</v>
      </c>
      <c r="F3701" t="s">
        <v>5</v>
      </c>
      <c r="G3701" t="s">
        <v>3631</v>
      </c>
    </row>
    <row r="3702" spans="1:7">
      <c r="A3702" t="s">
        <v>9022</v>
      </c>
      <c r="B3702" t="s">
        <v>9023</v>
      </c>
      <c r="C3702">
        <v>4779638</v>
      </c>
      <c r="D3702" t="s">
        <v>9027</v>
      </c>
      <c r="F3702" t="s">
        <v>5</v>
      </c>
      <c r="G3702" t="s">
        <v>3632</v>
      </c>
    </row>
    <row r="3703" spans="1:7">
      <c r="A3703" t="s">
        <v>9022</v>
      </c>
      <c r="B3703" t="s">
        <v>9023</v>
      </c>
      <c r="C3703">
        <v>5023413</v>
      </c>
      <c r="F3703" t="s">
        <v>5</v>
      </c>
      <c r="G3703" t="s">
        <v>3633</v>
      </c>
    </row>
    <row r="3704" spans="1:7">
      <c r="A3704" t="s">
        <v>9022</v>
      </c>
      <c r="B3704" t="s">
        <v>9023</v>
      </c>
      <c r="C3704">
        <v>5023414</v>
      </c>
      <c r="F3704" t="s">
        <v>5</v>
      </c>
      <c r="G3704" t="s">
        <v>3634</v>
      </c>
    </row>
    <row r="3705" spans="1:7">
      <c r="A3705" t="s">
        <v>9022</v>
      </c>
      <c r="B3705" t="s">
        <v>9023</v>
      </c>
      <c r="C3705">
        <v>5023415</v>
      </c>
      <c r="F3705" t="s">
        <v>5</v>
      </c>
      <c r="G3705" t="s">
        <v>3635</v>
      </c>
    </row>
    <row r="3706" spans="1:7">
      <c r="A3706" t="s">
        <v>9022</v>
      </c>
      <c r="B3706" t="s">
        <v>9023</v>
      </c>
      <c r="C3706">
        <v>5023416</v>
      </c>
      <c r="F3706" t="s">
        <v>5</v>
      </c>
      <c r="G3706" t="s">
        <v>3636</v>
      </c>
    </row>
    <row r="3707" spans="1:7">
      <c r="A3707" t="s">
        <v>9022</v>
      </c>
      <c r="B3707" t="s">
        <v>9023</v>
      </c>
      <c r="C3707">
        <v>5023417</v>
      </c>
      <c r="F3707" t="s">
        <v>5</v>
      </c>
      <c r="G3707" t="s">
        <v>3637</v>
      </c>
    </row>
    <row r="3708" spans="1:7">
      <c r="A3708" t="s">
        <v>9022</v>
      </c>
      <c r="B3708" t="s">
        <v>9023</v>
      </c>
      <c r="C3708">
        <v>5023418</v>
      </c>
      <c r="F3708" t="s">
        <v>5</v>
      </c>
      <c r="G3708" t="s">
        <v>3638</v>
      </c>
    </row>
    <row r="3709" spans="1:7">
      <c r="A3709" t="s">
        <v>9022</v>
      </c>
      <c r="B3709" t="s">
        <v>9023</v>
      </c>
      <c r="C3709">
        <v>5023419</v>
      </c>
      <c r="F3709" t="s">
        <v>5</v>
      </c>
      <c r="G3709" t="s">
        <v>3639</v>
      </c>
    </row>
    <row r="3710" spans="1:7">
      <c r="A3710" t="s">
        <v>9022</v>
      </c>
      <c r="B3710" t="s">
        <v>9023</v>
      </c>
      <c r="C3710">
        <v>5023420</v>
      </c>
      <c r="F3710" t="s">
        <v>5</v>
      </c>
      <c r="G3710" t="s">
        <v>3640</v>
      </c>
    </row>
    <row r="3711" spans="1:7">
      <c r="A3711" t="s">
        <v>9022</v>
      </c>
      <c r="B3711" t="s">
        <v>9023</v>
      </c>
      <c r="C3711">
        <v>5023421</v>
      </c>
      <c r="F3711" t="s">
        <v>5</v>
      </c>
      <c r="G3711" t="s">
        <v>3641</v>
      </c>
    </row>
    <row r="3712" spans="1:7">
      <c r="A3712" t="s">
        <v>9022</v>
      </c>
      <c r="B3712" t="s">
        <v>9023</v>
      </c>
      <c r="C3712">
        <v>5023422</v>
      </c>
      <c r="F3712" t="s">
        <v>5</v>
      </c>
      <c r="G3712" t="s">
        <v>3642</v>
      </c>
    </row>
    <row r="3713" spans="1:7">
      <c r="A3713" t="s">
        <v>9022</v>
      </c>
      <c r="B3713" t="s">
        <v>9023</v>
      </c>
      <c r="C3713">
        <v>5023423</v>
      </c>
      <c r="F3713" t="s">
        <v>5</v>
      </c>
      <c r="G3713" t="s">
        <v>3643</v>
      </c>
    </row>
    <row r="3714" spans="1:7">
      <c r="A3714" t="s">
        <v>9022</v>
      </c>
      <c r="B3714" t="s">
        <v>9023</v>
      </c>
      <c r="C3714">
        <v>5023424</v>
      </c>
      <c r="F3714" t="s">
        <v>5</v>
      </c>
      <c r="G3714" t="s">
        <v>3644</v>
      </c>
    </row>
    <row r="3715" spans="1:7">
      <c r="A3715" t="s">
        <v>9022</v>
      </c>
      <c r="B3715" t="s">
        <v>9023</v>
      </c>
      <c r="C3715">
        <v>5023425</v>
      </c>
      <c r="F3715" t="s">
        <v>5</v>
      </c>
      <c r="G3715" t="s">
        <v>3645</v>
      </c>
    </row>
    <row r="3716" spans="1:7">
      <c r="A3716" t="s">
        <v>9022</v>
      </c>
      <c r="B3716" t="s">
        <v>9023</v>
      </c>
      <c r="C3716">
        <v>5023426</v>
      </c>
      <c r="F3716" t="s">
        <v>5</v>
      </c>
      <c r="G3716" t="s">
        <v>3646</v>
      </c>
    </row>
    <row r="3717" spans="1:7">
      <c r="A3717" t="s">
        <v>9022</v>
      </c>
      <c r="B3717" t="s">
        <v>9023</v>
      </c>
      <c r="C3717">
        <v>5023427</v>
      </c>
      <c r="F3717" t="s">
        <v>5</v>
      </c>
      <c r="G3717" t="s">
        <v>3647</v>
      </c>
    </row>
    <row r="3718" spans="1:7">
      <c r="A3718" t="s">
        <v>9022</v>
      </c>
      <c r="B3718" t="s">
        <v>9023</v>
      </c>
      <c r="C3718">
        <v>5023428</v>
      </c>
      <c r="F3718" t="s">
        <v>5</v>
      </c>
      <c r="G3718" t="s">
        <v>3648</v>
      </c>
    </row>
    <row r="3719" spans="1:7">
      <c r="A3719" t="s">
        <v>9022</v>
      </c>
      <c r="B3719" t="s">
        <v>9023</v>
      </c>
      <c r="C3719">
        <v>5023429</v>
      </c>
      <c r="F3719" t="s">
        <v>5</v>
      </c>
      <c r="G3719" t="s">
        <v>3649</v>
      </c>
    </row>
    <row r="3720" spans="1:7">
      <c r="A3720" t="s">
        <v>9022</v>
      </c>
      <c r="B3720" t="s">
        <v>9023</v>
      </c>
      <c r="C3720">
        <v>5023430</v>
      </c>
      <c r="F3720" t="s">
        <v>5</v>
      </c>
      <c r="G3720" t="s">
        <v>3650</v>
      </c>
    </row>
    <row r="3721" spans="1:7">
      <c r="A3721" t="s">
        <v>9022</v>
      </c>
      <c r="B3721" t="s">
        <v>9023</v>
      </c>
      <c r="C3721">
        <v>5023431</v>
      </c>
      <c r="F3721" t="s">
        <v>5</v>
      </c>
      <c r="G3721" t="s">
        <v>3651</v>
      </c>
    </row>
    <row r="3722" spans="1:7">
      <c r="A3722" t="s">
        <v>9022</v>
      </c>
      <c r="B3722" t="s">
        <v>9023</v>
      </c>
      <c r="C3722">
        <v>5023432</v>
      </c>
      <c r="F3722" t="s">
        <v>5</v>
      </c>
      <c r="G3722" t="s">
        <v>3652</v>
      </c>
    </row>
    <row r="3723" spans="1:7">
      <c r="A3723" t="s">
        <v>9022</v>
      </c>
      <c r="B3723" t="s">
        <v>9023</v>
      </c>
      <c r="C3723">
        <v>5023433</v>
      </c>
      <c r="F3723" t="s">
        <v>5</v>
      </c>
      <c r="G3723" t="s">
        <v>3653</v>
      </c>
    </row>
    <row r="3724" spans="1:7">
      <c r="A3724" t="s">
        <v>9022</v>
      </c>
      <c r="B3724" t="s">
        <v>9023</v>
      </c>
      <c r="C3724">
        <v>5023434</v>
      </c>
      <c r="F3724" t="s">
        <v>5</v>
      </c>
      <c r="G3724" t="s">
        <v>3654</v>
      </c>
    </row>
    <row r="3725" spans="1:7">
      <c r="A3725" t="s">
        <v>9022</v>
      </c>
      <c r="B3725" t="s">
        <v>9023</v>
      </c>
      <c r="C3725">
        <v>5023435</v>
      </c>
      <c r="F3725" t="s">
        <v>5</v>
      </c>
      <c r="G3725" t="s">
        <v>3655</v>
      </c>
    </row>
    <row r="3726" spans="1:7">
      <c r="A3726" t="s">
        <v>9022</v>
      </c>
      <c r="B3726" t="s">
        <v>9023</v>
      </c>
      <c r="C3726">
        <v>5023436</v>
      </c>
      <c r="F3726" t="s">
        <v>5</v>
      </c>
      <c r="G3726" t="s">
        <v>3656</v>
      </c>
    </row>
    <row r="3727" spans="1:7">
      <c r="A3727" t="s">
        <v>9022</v>
      </c>
      <c r="B3727" t="s">
        <v>9023</v>
      </c>
      <c r="C3727">
        <v>5023437</v>
      </c>
      <c r="F3727" t="s">
        <v>5</v>
      </c>
      <c r="G3727" t="s">
        <v>3657</v>
      </c>
    </row>
    <row r="3728" spans="1:7">
      <c r="A3728" t="s">
        <v>9022</v>
      </c>
      <c r="B3728" t="s">
        <v>9023</v>
      </c>
      <c r="C3728">
        <v>5023438</v>
      </c>
      <c r="F3728" t="s">
        <v>5</v>
      </c>
      <c r="G3728" t="s">
        <v>3658</v>
      </c>
    </row>
    <row r="3729" spans="1:7">
      <c r="A3729" t="s">
        <v>9022</v>
      </c>
      <c r="B3729" t="s">
        <v>9023</v>
      </c>
      <c r="C3729">
        <v>5023439</v>
      </c>
      <c r="F3729" t="s">
        <v>5</v>
      </c>
      <c r="G3729" t="s">
        <v>3659</v>
      </c>
    </row>
    <row r="3730" spans="1:7">
      <c r="A3730" t="s">
        <v>9022</v>
      </c>
      <c r="B3730" t="s">
        <v>9023</v>
      </c>
      <c r="C3730">
        <v>5023440</v>
      </c>
      <c r="F3730" t="s">
        <v>5</v>
      </c>
      <c r="G3730" t="s">
        <v>3660</v>
      </c>
    </row>
    <row r="3731" spans="1:7">
      <c r="A3731" t="s">
        <v>9022</v>
      </c>
      <c r="B3731" t="s">
        <v>9023</v>
      </c>
      <c r="C3731">
        <v>5023441</v>
      </c>
      <c r="F3731" t="s">
        <v>5</v>
      </c>
      <c r="G3731" t="s">
        <v>3661</v>
      </c>
    </row>
    <row r="3732" spans="1:7">
      <c r="A3732" t="s">
        <v>9022</v>
      </c>
      <c r="B3732" t="s">
        <v>9023</v>
      </c>
      <c r="C3732">
        <v>5023442</v>
      </c>
      <c r="F3732" t="s">
        <v>5</v>
      </c>
      <c r="G3732" t="s">
        <v>3662</v>
      </c>
    </row>
    <row r="3733" spans="1:7">
      <c r="A3733" t="s">
        <v>9022</v>
      </c>
      <c r="B3733" t="s">
        <v>9023</v>
      </c>
      <c r="C3733">
        <v>5023443</v>
      </c>
      <c r="F3733" t="s">
        <v>5</v>
      </c>
      <c r="G3733" t="s">
        <v>3663</v>
      </c>
    </row>
    <row r="3734" spans="1:7">
      <c r="A3734" t="s">
        <v>9022</v>
      </c>
      <c r="B3734" t="s">
        <v>9023</v>
      </c>
      <c r="C3734">
        <v>5023444</v>
      </c>
      <c r="F3734" t="s">
        <v>5</v>
      </c>
      <c r="G3734" t="s">
        <v>3664</v>
      </c>
    </row>
    <row r="3735" spans="1:7">
      <c r="A3735" t="s">
        <v>9022</v>
      </c>
      <c r="B3735" t="s">
        <v>9023</v>
      </c>
      <c r="C3735">
        <v>201617823</v>
      </c>
      <c r="F3735" t="s">
        <v>5</v>
      </c>
      <c r="G3735" t="s">
        <v>8634</v>
      </c>
    </row>
    <row r="3736" spans="1:7">
      <c r="A3736" t="s">
        <v>9022</v>
      </c>
      <c r="B3736" t="s">
        <v>9023</v>
      </c>
      <c r="C3736">
        <v>201617827</v>
      </c>
      <c r="F3736" t="s">
        <v>5</v>
      </c>
      <c r="G3736" t="s">
        <v>8636</v>
      </c>
    </row>
    <row r="3737" spans="1:7">
      <c r="A3737" t="s">
        <v>9022</v>
      </c>
      <c r="B3737" t="s">
        <v>9023</v>
      </c>
      <c r="C3737">
        <v>201617829</v>
      </c>
      <c r="F3737" t="s">
        <v>5</v>
      </c>
      <c r="G3737" t="s">
        <v>8638</v>
      </c>
    </row>
    <row r="3738" spans="1:7">
      <c r="A3738" t="s">
        <v>9022</v>
      </c>
      <c r="B3738" t="s">
        <v>9023</v>
      </c>
      <c r="C3738">
        <v>201617831</v>
      </c>
      <c r="F3738" t="s">
        <v>5</v>
      </c>
      <c r="G3738" t="s">
        <v>8640</v>
      </c>
    </row>
    <row r="3739" spans="1:7">
      <c r="A3739" t="s">
        <v>9022</v>
      </c>
      <c r="B3739" t="s">
        <v>9023</v>
      </c>
      <c r="C3739">
        <v>201617836</v>
      </c>
      <c r="F3739" t="s">
        <v>5</v>
      </c>
      <c r="G3739" t="s">
        <v>8642</v>
      </c>
    </row>
    <row r="3740" spans="1:7">
      <c r="A3740" t="s">
        <v>9022</v>
      </c>
      <c r="B3740" t="s">
        <v>9023</v>
      </c>
      <c r="C3740">
        <v>201617839</v>
      </c>
      <c r="F3740" t="s">
        <v>5</v>
      </c>
      <c r="G3740" t="s">
        <v>8644</v>
      </c>
    </row>
    <row r="3741" spans="1:7">
      <c r="A3741" t="s">
        <v>9022</v>
      </c>
      <c r="B3741" t="s">
        <v>9023</v>
      </c>
      <c r="C3741">
        <v>201617848</v>
      </c>
      <c r="F3741" t="s">
        <v>5</v>
      </c>
      <c r="G3741" t="s">
        <v>8646</v>
      </c>
    </row>
    <row r="3742" spans="1:7">
      <c r="A3742" t="s">
        <v>9022</v>
      </c>
      <c r="B3742" t="s">
        <v>9023</v>
      </c>
      <c r="C3742">
        <v>201617875</v>
      </c>
      <c r="F3742" t="s">
        <v>5</v>
      </c>
      <c r="G3742" t="s">
        <v>8648</v>
      </c>
    </row>
    <row r="3743" spans="1:7">
      <c r="A3743" t="s">
        <v>9022</v>
      </c>
      <c r="B3743" t="s">
        <v>9023</v>
      </c>
      <c r="C3743">
        <v>201617880</v>
      </c>
      <c r="F3743" t="s">
        <v>5</v>
      </c>
      <c r="G3743" t="s">
        <v>8650</v>
      </c>
    </row>
    <row r="3744" spans="1:7">
      <c r="A3744" t="s">
        <v>9022</v>
      </c>
      <c r="B3744" t="s">
        <v>9023</v>
      </c>
      <c r="C3744">
        <v>201617881</v>
      </c>
      <c r="F3744" t="s">
        <v>5</v>
      </c>
      <c r="G3744" t="s">
        <v>8652</v>
      </c>
    </row>
    <row r="3745" spans="1:7">
      <c r="A3745" t="s">
        <v>9022</v>
      </c>
      <c r="B3745" t="s">
        <v>9023</v>
      </c>
      <c r="C3745">
        <v>201617882</v>
      </c>
      <c r="F3745" t="s">
        <v>5</v>
      </c>
      <c r="G3745" t="s">
        <v>8654</v>
      </c>
    </row>
    <row r="3746" spans="1:7">
      <c r="A3746" t="s">
        <v>9022</v>
      </c>
      <c r="B3746" t="s">
        <v>9023</v>
      </c>
      <c r="C3746">
        <v>201617863</v>
      </c>
      <c r="F3746" t="s">
        <v>5</v>
      </c>
      <c r="G3746" t="s">
        <v>8656</v>
      </c>
    </row>
    <row r="3747" spans="1:7">
      <c r="A3747" t="s">
        <v>9022</v>
      </c>
      <c r="B3747" t="s">
        <v>9023</v>
      </c>
      <c r="C3747">
        <v>201617853</v>
      </c>
      <c r="F3747" t="s">
        <v>5</v>
      </c>
      <c r="G3747" t="s">
        <v>8658</v>
      </c>
    </row>
    <row r="3748" spans="1:7">
      <c r="A3748" t="s">
        <v>9022</v>
      </c>
      <c r="B3748" t="s">
        <v>9023</v>
      </c>
      <c r="C3748">
        <v>201617857</v>
      </c>
      <c r="F3748" t="s">
        <v>5</v>
      </c>
      <c r="G3748" t="s">
        <v>8660</v>
      </c>
    </row>
    <row r="3749" spans="1:7">
      <c r="A3749" t="s">
        <v>9022</v>
      </c>
      <c r="B3749" t="s">
        <v>9023</v>
      </c>
      <c r="C3749">
        <v>201617867</v>
      </c>
      <c r="F3749" t="s">
        <v>5</v>
      </c>
      <c r="G3749" t="s">
        <v>8662</v>
      </c>
    </row>
    <row r="3750" spans="1:7">
      <c r="A3750" t="s">
        <v>9022</v>
      </c>
      <c r="B3750" t="s">
        <v>9023</v>
      </c>
      <c r="C3750">
        <v>201617877</v>
      </c>
      <c r="F3750" t="s">
        <v>5</v>
      </c>
      <c r="G3750" t="s">
        <v>8664</v>
      </c>
    </row>
    <row r="3751" spans="1:7">
      <c r="A3751" t="s">
        <v>9022</v>
      </c>
      <c r="B3751" t="s">
        <v>9023</v>
      </c>
      <c r="C3751">
        <v>201617878</v>
      </c>
      <c r="F3751" t="s">
        <v>5</v>
      </c>
      <c r="G3751" t="s">
        <v>8666</v>
      </c>
    </row>
    <row r="3752" spans="1:7">
      <c r="A3752" t="s">
        <v>9022</v>
      </c>
      <c r="B3752" t="s">
        <v>9023</v>
      </c>
      <c r="C3752">
        <v>201617834</v>
      </c>
      <c r="F3752" t="s">
        <v>5</v>
      </c>
      <c r="G3752" t="s">
        <v>8668</v>
      </c>
    </row>
    <row r="3753" spans="1:7">
      <c r="A3753" t="s">
        <v>9022</v>
      </c>
      <c r="B3753" t="s">
        <v>9023</v>
      </c>
      <c r="C3753">
        <v>201617832</v>
      </c>
      <c r="F3753" t="s">
        <v>5</v>
      </c>
      <c r="G3753" t="s">
        <v>8670</v>
      </c>
    </row>
    <row r="3754" spans="1:7">
      <c r="A3754" t="s">
        <v>9022</v>
      </c>
      <c r="B3754" t="s">
        <v>9023</v>
      </c>
      <c r="C3754">
        <v>201617837</v>
      </c>
      <c r="F3754" t="s">
        <v>5</v>
      </c>
      <c r="G3754" t="s">
        <v>8672</v>
      </c>
    </row>
    <row r="3755" spans="1:7">
      <c r="A3755" t="s">
        <v>9022</v>
      </c>
      <c r="B3755" t="s">
        <v>9023</v>
      </c>
      <c r="C3755">
        <v>201617840</v>
      </c>
      <c r="F3755" t="s">
        <v>5</v>
      </c>
      <c r="G3755" t="s">
        <v>8674</v>
      </c>
    </row>
    <row r="3756" spans="1:7">
      <c r="A3756" t="s">
        <v>9022</v>
      </c>
      <c r="B3756" t="s">
        <v>9023</v>
      </c>
      <c r="C3756">
        <v>201617844</v>
      </c>
      <c r="F3756" t="s">
        <v>5</v>
      </c>
      <c r="G3756" t="s">
        <v>8676</v>
      </c>
    </row>
    <row r="3757" spans="1:7">
      <c r="A3757" t="s">
        <v>9022</v>
      </c>
      <c r="B3757" t="s">
        <v>9023</v>
      </c>
      <c r="C3757">
        <v>201617850</v>
      </c>
      <c r="F3757" t="s">
        <v>5</v>
      </c>
      <c r="G3757" t="s">
        <v>8678</v>
      </c>
    </row>
    <row r="3758" spans="1:7">
      <c r="A3758" t="s">
        <v>9022</v>
      </c>
      <c r="B3758" t="s">
        <v>9023</v>
      </c>
      <c r="C3758">
        <v>201617852</v>
      </c>
      <c r="F3758" t="s">
        <v>5</v>
      </c>
      <c r="G3758" t="s">
        <v>8680</v>
      </c>
    </row>
    <row r="3759" spans="1:7">
      <c r="A3759" t="s">
        <v>9022</v>
      </c>
      <c r="B3759" t="s">
        <v>9023</v>
      </c>
      <c r="C3759">
        <v>201617859</v>
      </c>
      <c r="F3759" t="s">
        <v>5</v>
      </c>
      <c r="G3759" t="s">
        <v>8682</v>
      </c>
    </row>
    <row r="3760" spans="1:7">
      <c r="A3760" t="s">
        <v>9022</v>
      </c>
      <c r="B3760" t="s">
        <v>9023</v>
      </c>
      <c r="C3760">
        <v>201617861</v>
      </c>
      <c r="F3760" t="s">
        <v>5</v>
      </c>
      <c r="G3760" t="s">
        <v>8684</v>
      </c>
    </row>
    <row r="3761" spans="1:7">
      <c r="A3761" t="s">
        <v>9022</v>
      </c>
      <c r="B3761" t="s">
        <v>9023</v>
      </c>
      <c r="C3761">
        <v>201617865</v>
      </c>
      <c r="F3761" t="s">
        <v>5</v>
      </c>
      <c r="G3761" t="s">
        <v>8686</v>
      </c>
    </row>
    <row r="3762" spans="1:7">
      <c r="A3762" t="s">
        <v>9022</v>
      </c>
      <c r="B3762" t="s">
        <v>9023</v>
      </c>
      <c r="C3762">
        <v>201617869</v>
      </c>
      <c r="F3762" t="s">
        <v>5</v>
      </c>
      <c r="G3762" t="s">
        <v>8688</v>
      </c>
    </row>
    <row r="3763" spans="1:7">
      <c r="A3763" t="s">
        <v>9022</v>
      </c>
      <c r="B3763" t="s">
        <v>9023</v>
      </c>
      <c r="C3763">
        <v>201617871</v>
      </c>
      <c r="F3763" t="s">
        <v>5</v>
      </c>
      <c r="G3763" t="s">
        <v>8690</v>
      </c>
    </row>
    <row r="3764" spans="1:7">
      <c r="A3764" t="s">
        <v>9022</v>
      </c>
      <c r="B3764" t="s">
        <v>9023</v>
      </c>
      <c r="C3764">
        <v>201617873</v>
      </c>
      <c r="F3764" t="s">
        <v>5</v>
      </c>
      <c r="G3764" t="s">
        <v>8692</v>
      </c>
    </row>
    <row r="3765" spans="1:7">
      <c r="A3765" t="s">
        <v>9022</v>
      </c>
      <c r="B3765" t="s">
        <v>9023</v>
      </c>
      <c r="C3765">
        <v>201617876</v>
      </c>
      <c r="F3765" t="s">
        <v>5</v>
      </c>
      <c r="G3765" t="s">
        <v>8694</v>
      </c>
    </row>
    <row r="3766" spans="1:7">
      <c r="A3766" t="s">
        <v>9022</v>
      </c>
      <c r="B3766" t="s">
        <v>9023</v>
      </c>
      <c r="C3766">
        <v>201617819</v>
      </c>
      <c r="F3766" t="s">
        <v>5</v>
      </c>
      <c r="G3766" t="s">
        <v>8696</v>
      </c>
    </row>
    <row r="3767" spans="1:7">
      <c r="A3767" t="s">
        <v>9022</v>
      </c>
      <c r="B3767" t="s">
        <v>9023</v>
      </c>
      <c r="C3767">
        <v>201617991</v>
      </c>
      <c r="F3767" t="s">
        <v>5</v>
      </c>
      <c r="G3767" t="s">
        <v>8698</v>
      </c>
    </row>
    <row r="3768" spans="1:7">
      <c r="A3768" t="s">
        <v>9022</v>
      </c>
      <c r="B3768" t="s">
        <v>9023</v>
      </c>
      <c r="C3768">
        <v>201617993</v>
      </c>
      <c r="F3768" t="s">
        <v>5</v>
      </c>
      <c r="G3768" t="s">
        <v>8700</v>
      </c>
    </row>
    <row r="3769" spans="1:7">
      <c r="A3769" t="s">
        <v>9022</v>
      </c>
      <c r="B3769" t="s">
        <v>9023</v>
      </c>
      <c r="C3769">
        <v>201617995</v>
      </c>
      <c r="F3769" t="s">
        <v>5</v>
      </c>
      <c r="G3769" t="s">
        <v>8702</v>
      </c>
    </row>
    <row r="3770" spans="1:7">
      <c r="A3770" t="s">
        <v>9022</v>
      </c>
      <c r="B3770" t="s">
        <v>9023</v>
      </c>
      <c r="C3770">
        <v>201617998</v>
      </c>
      <c r="F3770" t="s">
        <v>5</v>
      </c>
      <c r="G3770" t="s">
        <v>8704</v>
      </c>
    </row>
    <row r="3771" spans="1:7">
      <c r="A3771" t="s">
        <v>9022</v>
      </c>
      <c r="B3771" t="s">
        <v>9023</v>
      </c>
      <c r="C3771">
        <v>201618001</v>
      </c>
      <c r="F3771" t="s">
        <v>5</v>
      </c>
      <c r="G3771" t="s">
        <v>8706</v>
      </c>
    </row>
    <row r="3772" spans="1:7">
      <c r="A3772" t="s">
        <v>9022</v>
      </c>
      <c r="B3772" t="s">
        <v>9023</v>
      </c>
      <c r="C3772">
        <v>201618002</v>
      </c>
      <c r="F3772" t="s">
        <v>5</v>
      </c>
      <c r="G3772" t="s">
        <v>8708</v>
      </c>
    </row>
    <row r="3773" spans="1:7">
      <c r="A3773" t="s">
        <v>9022</v>
      </c>
      <c r="B3773" t="s">
        <v>9023</v>
      </c>
      <c r="C3773">
        <v>201617987</v>
      </c>
      <c r="F3773" t="s">
        <v>5</v>
      </c>
      <c r="G3773" t="s">
        <v>8710</v>
      </c>
    </row>
    <row r="3774" spans="1:7">
      <c r="A3774" t="s">
        <v>9022</v>
      </c>
      <c r="B3774" t="s">
        <v>9023</v>
      </c>
      <c r="C3774">
        <v>201617988</v>
      </c>
      <c r="F3774" t="s">
        <v>5</v>
      </c>
      <c r="G3774" t="s">
        <v>8712</v>
      </c>
    </row>
    <row r="3775" spans="1:7">
      <c r="A3775" t="s">
        <v>9022</v>
      </c>
      <c r="B3775" t="s">
        <v>9023</v>
      </c>
      <c r="C3775">
        <v>201617990</v>
      </c>
      <c r="F3775" t="s">
        <v>5</v>
      </c>
      <c r="G3775" t="s">
        <v>8714</v>
      </c>
    </row>
    <row r="3776" spans="1:7">
      <c r="A3776" t="s">
        <v>9022</v>
      </c>
      <c r="B3776" t="s">
        <v>9023</v>
      </c>
      <c r="C3776">
        <v>201617994</v>
      </c>
      <c r="F3776" t="s">
        <v>5</v>
      </c>
      <c r="G3776" t="s">
        <v>8716</v>
      </c>
    </row>
    <row r="3777" spans="1:7">
      <c r="A3777" t="s">
        <v>9022</v>
      </c>
      <c r="B3777" t="s">
        <v>9023</v>
      </c>
      <c r="C3777">
        <v>201617997</v>
      </c>
      <c r="F3777" t="s">
        <v>5</v>
      </c>
      <c r="G3777" t="s">
        <v>8718</v>
      </c>
    </row>
    <row r="3778" spans="1:7">
      <c r="A3778" t="s">
        <v>9022</v>
      </c>
      <c r="B3778" t="s">
        <v>9023</v>
      </c>
      <c r="C3778">
        <v>201618000</v>
      </c>
      <c r="F3778" t="s">
        <v>5</v>
      </c>
      <c r="G3778" t="s">
        <v>8720</v>
      </c>
    </row>
    <row r="3779" spans="1:7">
      <c r="A3779" t="s">
        <v>9022</v>
      </c>
      <c r="B3779" t="s">
        <v>9023</v>
      </c>
      <c r="C3779">
        <v>201618003</v>
      </c>
      <c r="F3779" t="s">
        <v>5</v>
      </c>
      <c r="G3779" t="s">
        <v>8722</v>
      </c>
    </row>
    <row r="3780" spans="1:7">
      <c r="A3780" t="s">
        <v>9022</v>
      </c>
      <c r="B3780" t="s">
        <v>9023</v>
      </c>
      <c r="C3780">
        <v>201618008</v>
      </c>
      <c r="F3780" t="s">
        <v>5</v>
      </c>
      <c r="G3780" t="s">
        <v>8724</v>
      </c>
    </row>
    <row r="3781" spans="1:7">
      <c r="A3781" t="s">
        <v>9022</v>
      </c>
      <c r="B3781" t="s">
        <v>9023</v>
      </c>
      <c r="C3781">
        <v>201617984</v>
      </c>
      <c r="F3781" t="s">
        <v>5</v>
      </c>
      <c r="G3781" t="s">
        <v>8726</v>
      </c>
    </row>
    <row r="3782" spans="1:7">
      <c r="A3782" t="s">
        <v>9022</v>
      </c>
      <c r="B3782" t="s">
        <v>9023</v>
      </c>
      <c r="C3782">
        <v>201617985</v>
      </c>
      <c r="F3782" t="s">
        <v>5</v>
      </c>
      <c r="G3782" t="s">
        <v>8728</v>
      </c>
    </row>
    <row r="3783" spans="1:7">
      <c r="A3783" t="s">
        <v>9022</v>
      </c>
      <c r="B3783" t="s">
        <v>9023</v>
      </c>
      <c r="C3783">
        <v>201617992</v>
      </c>
      <c r="F3783" t="s">
        <v>5</v>
      </c>
      <c r="G3783" t="s">
        <v>8730</v>
      </c>
    </row>
    <row r="3784" spans="1:7">
      <c r="A3784" t="s">
        <v>9022</v>
      </c>
      <c r="B3784" t="s">
        <v>9023</v>
      </c>
      <c r="C3784">
        <v>201617996</v>
      </c>
      <c r="F3784" t="s">
        <v>5</v>
      </c>
      <c r="G3784" t="s">
        <v>8732</v>
      </c>
    </row>
    <row r="3785" spans="1:7">
      <c r="A3785" t="s">
        <v>9022</v>
      </c>
      <c r="B3785" t="s">
        <v>9023</v>
      </c>
      <c r="C3785">
        <v>201617999</v>
      </c>
      <c r="F3785" t="s">
        <v>5</v>
      </c>
      <c r="G3785" t="s">
        <v>8734</v>
      </c>
    </row>
    <row r="3786" spans="1:7">
      <c r="A3786" t="s">
        <v>9022</v>
      </c>
      <c r="B3786" t="s">
        <v>9023</v>
      </c>
      <c r="C3786">
        <v>201618004</v>
      </c>
      <c r="F3786" t="s">
        <v>5</v>
      </c>
      <c r="G3786" t="s">
        <v>8736</v>
      </c>
    </row>
    <row r="3787" spans="1:7">
      <c r="A3787" t="s">
        <v>9022</v>
      </c>
      <c r="B3787" t="s">
        <v>9023</v>
      </c>
      <c r="C3787">
        <v>201618005</v>
      </c>
      <c r="F3787" t="s">
        <v>5</v>
      </c>
      <c r="G3787" t="s">
        <v>8738</v>
      </c>
    </row>
    <row r="3788" spans="1:7">
      <c r="A3788" t="s">
        <v>9022</v>
      </c>
      <c r="B3788" t="s">
        <v>9023</v>
      </c>
      <c r="C3788">
        <v>201618006</v>
      </c>
      <c r="F3788" t="s">
        <v>5</v>
      </c>
      <c r="G3788" t="s">
        <v>8740</v>
      </c>
    </row>
    <row r="3789" spans="1:7">
      <c r="A3789" t="s">
        <v>9022</v>
      </c>
      <c r="B3789" t="s">
        <v>9023</v>
      </c>
      <c r="C3789">
        <v>201618010</v>
      </c>
      <c r="F3789" t="s">
        <v>5</v>
      </c>
      <c r="G3789" t="s">
        <v>8742</v>
      </c>
    </row>
    <row r="3790" spans="1:7">
      <c r="A3790" t="s">
        <v>9022</v>
      </c>
      <c r="B3790" t="s">
        <v>9023</v>
      </c>
      <c r="C3790">
        <v>201618012</v>
      </c>
      <c r="F3790" t="s">
        <v>5</v>
      </c>
      <c r="G3790" t="s">
        <v>8744</v>
      </c>
    </row>
    <row r="3791" spans="1:7">
      <c r="A3791" t="s">
        <v>9022</v>
      </c>
      <c r="B3791" t="s">
        <v>9023</v>
      </c>
      <c r="C3791">
        <v>201618014</v>
      </c>
      <c r="F3791" t="s">
        <v>5</v>
      </c>
      <c r="G3791" t="s">
        <v>8746</v>
      </c>
    </row>
    <row r="3792" spans="1:7">
      <c r="A3792" t="s">
        <v>9022</v>
      </c>
      <c r="B3792" t="s">
        <v>9023</v>
      </c>
      <c r="C3792">
        <v>201618015</v>
      </c>
      <c r="F3792" t="s">
        <v>5</v>
      </c>
      <c r="G3792" t="s">
        <v>8748</v>
      </c>
    </row>
    <row r="3793" spans="1:7">
      <c r="A3793" t="s">
        <v>9022</v>
      </c>
      <c r="B3793" t="s">
        <v>9023</v>
      </c>
      <c r="C3793">
        <v>201618016</v>
      </c>
      <c r="F3793" t="s">
        <v>5</v>
      </c>
      <c r="G3793" t="s">
        <v>8750</v>
      </c>
    </row>
    <row r="3794" spans="1:7">
      <c r="A3794" t="s">
        <v>9022</v>
      </c>
      <c r="B3794" t="s">
        <v>9023</v>
      </c>
      <c r="C3794">
        <v>201618017</v>
      </c>
      <c r="F3794" t="s">
        <v>5</v>
      </c>
      <c r="G3794" t="s">
        <v>8752</v>
      </c>
    </row>
    <row r="3795" spans="1:7">
      <c r="A3795" t="s">
        <v>9022</v>
      </c>
      <c r="B3795" t="s">
        <v>9023</v>
      </c>
      <c r="C3795">
        <v>201618019</v>
      </c>
      <c r="F3795" t="s">
        <v>5</v>
      </c>
      <c r="G3795" t="s">
        <v>8754</v>
      </c>
    </row>
    <row r="3796" spans="1:7">
      <c r="A3796" t="s">
        <v>9022</v>
      </c>
      <c r="B3796" t="s">
        <v>9023</v>
      </c>
      <c r="C3796">
        <v>201618027</v>
      </c>
      <c r="F3796" t="s">
        <v>5</v>
      </c>
      <c r="G3796" t="s">
        <v>8756</v>
      </c>
    </row>
    <row r="3797" spans="1:7">
      <c r="A3797" t="s">
        <v>9022</v>
      </c>
      <c r="B3797" t="s">
        <v>9023</v>
      </c>
      <c r="C3797">
        <v>201618025</v>
      </c>
      <c r="F3797" t="s">
        <v>5</v>
      </c>
      <c r="G3797" t="s">
        <v>8758</v>
      </c>
    </row>
    <row r="3798" spans="1:7">
      <c r="A3798" t="s">
        <v>9022</v>
      </c>
      <c r="B3798" t="s">
        <v>9023</v>
      </c>
      <c r="C3798">
        <v>201617959</v>
      </c>
      <c r="F3798" t="s">
        <v>5</v>
      </c>
      <c r="G3798" t="s">
        <v>8760</v>
      </c>
    </row>
    <row r="3799" spans="1:7">
      <c r="A3799" t="s">
        <v>9022</v>
      </c>
      <c r="B3799" t="s">
        <v>9023</v>
      </c>
      <c r="C3799">
        <v>4201779</v>
      </c>
      <c r="F3799" t="s">
        <v>5</v>
      </c>
      <c r="G3799" t="s">
        <v>3665</v>
      </c>
    </row>
    <row r="3800" spans="1:7">
      <c r="A3800" t="s">
        <v>9022</v>
      </c>
      <c r="B3800" t="s">
        <v>9023</v>
      </c>
      <c r="C3800">
        <v>4201806</v>
      </c>
      <c r="F3800" t="s">
        <v>5</v>
      </c>
      <c r="G3800" t="s">
        <v>3666</v>
      </c>
    </row>
    <row r="3801" spans="1:7">
      <c r="A3801" t="s">
        <v>9022</v>
      </c>
      <c r="B3801" t="s">
        <v>9023</v>
      </c>
      <c r="C3801">
        <v>4201780</v>
      </c>
      <c r="F3801" t="s">
        <v>5</v>
      </c>
      <c r="G3801" t="s">
        <v>3667</v>
      </c>
    </row>
    <row r="3802" spans="1:7">
      <c r="A3802" t="s">
        <v>9022</v>
      </c>
      <c r="B3802" t="s">
        <v>9023</v>
      </c>
      <c r="C3802">
        <v>4201781</v>
      </c>
      <c r="F3802" t="s">
        <v>5</v>
      </c>
      <c r="G3802" t="s">
        <v>3668</v>
      </c>
    </row>
    <row r="3803" spans="1:7">
      <c r="A3803" t="s">
        <v>9022</v>
      </c>
      <c r="B3803" t="s">
        <v>9023</v>
      </c>
      <c r="C3803">
        <v>4201783</v>
      </c>
      <c r="F3803" t="s">
        <v>5</v>
      </c>
      <c r="G3803" t="s">
        <v>3669</v>
      </c>
    </row>
    <row r="3804" spans="1:7">
      <c r="A3804" t="s">
        <v>9022</v>
      </c>
      <c r="B3804" t="s">
        <v>9023</v>
      </c>
      <c r="C3804">
        <v>4201784</v>
      </c>
      <c r="F3804" t="s">
        <v>5</v>
      </c>
      <c r="G3804" t="s">
        <v>3670</v>
      </c>
    </row>
    <row r="3805" spans="1:7">
      <c r="A3805" t="s">
        <v>9022</v>
      </c>
      <c r="B3805" t="s">
        <v>9023</v>
      </c>
      <c r="C3805">
        <v>4201807</v>
      </c>
      <c r="F3805" t="s">
        <v>5</v>
      </c>
      <c r="G3805" t="s">
        <v>3672</v>
      </c>
    </row>
    <row r="3806" spans="1:7">
      <c r="A3806" t="s">
        <v>9022</v>
      </c>
      <c r="B3806" t="s">
        <v>9023</v>
      </c>
      <c r="C3806">
        <v>4201787</v>
      </c>
      <c r="F3806" t="s">
        <v>5</v>
      </c>
      <c r="G3806" t="s">
        <v>3673</v>
      </c>
    </row>
    <row r="3807" spans="1:7">
      <c r="A3807" t="s">
        <v>9022</v>
      </c>
      <c r="B3807" t="s">
        <v>9023</v>
      </c>
      <c r="C3807">
        <v>4201808</v>
      </c>
      <c r="F3807" t="s">
        <v>5</v>
      </c>
      <c r="G3807" t="s">
        <v>3674</v>
      </c>
    </row>
    <row r="3808" spans="1:7">
      <c r="A3808" t="s">
        <v>9022</v>
      </c>
      <c r="B3808" t="s">
        <v>9023</v>
      </c>
      <c r="C3808">
        <v>4201788</v>
      </c>
      <c r="F3808" t="s">
        <v>5</v>
      </c>
      <c r="G3808" t="s">
        <v>3675</v>
      </c>
    </row>
    <row r="3809" spans="1:7">
      <c r="A3809" t="s">
        <v>9022</v>
      </c>
      <c r="B3809" t="s">
        <v>9023</v>
      </c>
      <c r="C3809">
        <v>4201809</v>
      </c>
      <c r="F3809" t="s">
        <v>5</v>
      </c>
      <c r="G3809" t="s">
        <v>3676</v>
      </c>
    </row>
    <row r="3810" spans="1:7">
      <c r="A3810" t="s">
        <v>9022</v>
      </c>
      <c r="B3810" t="s">
        <v>9023</v>
      </c>
      <c r="C3810">
        <v>4201789</v>
      </c>
      <c r="F3810" t="s">
        <v>5</v>
      </c>
      <c r="G3810" t="s">
        <v>3677</v>
      </c>
    </row>
    <row r="3811" spans="1:7">
      <c r="A3811" t="s">
        <v>9022</v>
      </c>
      <c r="B3811" t="s">
        <v>9023</v>
      </c>
      <c r="C3811">
        <v>4201810</v>
      </c>
      <c r="F3811" t="s">
        <v>5</v>
      </c>
      <c r="G3811" t="s">
        <v>3678</v>
      </c>
    </row>
    <row r="3812" spans="1:7">
      <c r="A3812" t="s">
        <v>9022</v>
      </c>
      <c r="B3812" t="s">
        <v>9023</v>
      </c>
      <c r="C3812">
        <v>4201790</v>
      </c>
      <c r="F3812" t="s">
        <v>5</v>
      </c>
      <c r="G3812" t="s">
        <v>3679</v>
      </c>
    </row>
    <row r="3813" spans="1:7">
      <c r="A3813" t="s">
        <v>9022</v>
      </c>
      <c r="B3813" t="s">
        <v>9023</v>
      </c>
      <c r="C3813">
        <v>4201811</v>
      </c>
      <c r="F3813" t="s">
        <v>5</v>
      </c>
      <c r="G3813" t="s">
        <v>3680</v>
      </c>
    </row>
    <row r="3814" spans="1:7">
      <c r="A3814" t="s">
        <v>9022</v>
      </c>
      <c r="B3814" t="s">
        <v>9023</v>
      </c>
      <c r="C3814">
        <v>4201791</v>
      </c>
      <c r="F3814" t="s">
        <v>5</v>
      </c>
      <c r="G3814" t="s">
        <v>3681</v>
      </c>
    </row>
    <row r="3815" spans="1:7">
      <c r="A3815" t="s">
        <v>9022</v>
      </c>
      <c r="B3815" t="s">
        <v>9023</v>
      </c>
      <c r="C3815">
        <v>4201812</v>
      </c>
      <c r="F3815" t="s">
        <v>5</v>
      </c>
      <c r="G3815" t="s">
        <v>3682</v>
      </c>
    </row>
    <row r="3816" spans="1:7">
      <c r="A3816" t="s">
        <v>9022</v>
      </c>
      <c r="B3816" t="s">
        <v>9023</v>
      </c>
      <c r="C3816">
        <v>4201792</v>
      </c>
      <c r="F3816" t="s">
        <v>5</v>
      </c>
      <c r="G3816" t="s">
        <v>3683</v>
      </c>
    </row>
    <row r="3817" spans="1:7">
      <c r="A3817" t="s">
        <v>9022</v>
      </c>
      <c r="B3817" t="s">
        <v>9023</v>
      </c>
      <c r="C3817">
        <v>4201813</v>
      </c>
      <c r="F3817" t="s">
        <v>5</v>
      </c>
      <c r="G3817" t="s">
        <v>3684</v>
      </c>
    </row>
    <row r="3818" spans="1:7">
      <c r="A3818" t="s">
        <v>9022</v>
      </c>
      <c r="B3818" t="s">
        <v>9023</v>
      </c>
      <c r="C3818">
        <v>4201793</v>
      </c>
      <c r="F3818" t="s">
        <v>5</v>
      </c>
      <c r="G3818" t="s">
        <v>3685</v>
      </c>
    </row>
    <row r="3819" spans="1:7">
      <c r="A3819" t="s">
        <v>9022</v>
      </c>
      <c r="B3819" t="s">
        <v>9023</v>
      </c>
      <c r="C3819">
        <v>4201814</v>
      </c>
      <c r="F3819" t="s">
        <v>5</v>
      </c>
      <c r="G3819" t="s">
        <v>3686</v>
      </c>
    </row>
    <row r="3820" spans="1:7">
      <c r="A3820" t="s">
        <v>9022</v>
      </c>
      <c r="B3820" t="s">
        <v>9023</v>
      </c>
      <c r="C3820">
        <v>4201794</v>
      </c>
      <c r="F3820" t="s">
        <v>5</v>
      </c>
      <c r="G3820" t="s">
        <v>3687</v>
      </c>
    </row>
    <row r="3821" spans="1:7">
      <c r="A3821" t="s">
        <v>9022</v>
      </c>
      <c r="B3821" t="s">
        <v>9023</v>
      </c>
      <c r="C3821">
        <v>4201816</v>
      </c>
      <c r="F3821" t="s">
        <v>5</v>
      </c>
      <c r="G3821" t="s">
        <v>3690</v>
      </c>
    </row>
    <row r="3822" spans="1:7">
      <c r="A3822" t="s">
        <v>9022</v>
      </c>
      <c r="B3822" t="s">
        <v>9023</v>
      </c>
      <c r="C3822">
        <v>4638530</v>
      </c>
      <c r="D3822" t="s">
        <v>9035</v>
      </c>
      <c r="F3822" t="s">
        <v>5</v>
      </c>
      <c r="G3822" t="s">
        <v>3692</v>
      </c>
    </row>
    <row r="3823" spans="1:7">
      <c r="A3823" t="s">
        <v>9022</v>
      </c>
      <c r="B3823" t="s">
        <v>9023</v>
      </c>
      <c r="C3823">
        <v>4638530</v>
      </c>
      <c r="D3823" t="s">
        <v>9036</v>
      </c>
      <c r="F3823" t="s">
        <v>5</v>
      </c>
      <c r="G3823" t="s">
        <v>3693</v>
      </c>
    </row>
    <row r="3824" spans="1:7">
      <c r="A3824" t="s">
        <v>9022</v>
      </c>
      <c r="B3824" t="s">
        <v>9023</v>
      </c>
      <c r="C3824">
        <v>4638531</v>
      </c>
      <c r="D3824" t="s">
        <v>9035</v>
      </c>
      <c r="F3824" t="s">
        <v>5</v>
      </c>
      <c r="G3824" t="s">
        <v>3694</v>
      </c>
    </row>
    <row r="3825" spans="1:7">
      <c r="A3825" t="s">
        <v>9022</v>
      </c>
      <c r="B3825" t="s">
        <v>9023</v>
      </c>
      <c r="C3825">
        <v>4638531</v>
      </c>
      <c r="D3825" t="s">
        <v>9036</v>
      </c>
      <c r="F3825" t="s">
        <v>5</v>
      </c>
      <c r="G3825" t="s">
        <v>3695</v>
      </c>
    </row>
    <row r="3826" spans="1:7">
      <c r="A3826" t="s">
        <v>9022</v>
      </c>
      <c r="B3826" t="s">
        <v>9023</v>
      </c>
      <c r="C3826">
        <v>4638532</v>
      </c>
      <c r="D3826" t="s">
        <v>9035</v>
      </c>
      <c r="F3826" t="s">
        <v>5</v>
      </c>
      <c r="G3826" t="s">
        <v>3696</v>
      </c>
    </row>
    <row r="3827" spans="1:7">
      <c r="A3827" t="s">
        <v>9022</v>
      </c>
      <c r="B3827" t="s">
        <v>9023</v>
      </c>
      <c r="C3827">
        <v>4638532</v>
      </c>
      <c r="D3827" t="s">
        <v>9036</v>
      </c>
      <c r="F3827" t="s">
        <v>5</v>
      </c>
      <c r="G3827" t="s">
        <v>3697</v>
      </c>
    </row>
    <row r="3828" spans="1:7">
      <c r="A3828" t="s">
        <v>9022</v>
      </c>
      <c r="B3828" t="s">
        <v>9023</v>
      </c>
      <c r="C3828">
        <v>4638533</v>
      </c>
      <c r="D3828" t="s">
        <v>9035</v>
      </c>
      <c r="F3828" t="s">
        <v>5</v>
      </c>
      <c r="G3828" t="s">
        <v>3698</v>
      </c>
    </row>
    <row r="3829" spans="1:7">
      <c r="A3829" t="s">
        <v>9022</v>
      </c>
      <c r="B3829" t="s">
        <v>9023</v>
      </c>
      <c r="C3829">
        <v>4638533</v>
      </c>
      <c r="D3829" t="s">
        <v>9036</v>
      </c>
      <c r="F3829" t="s">
        <v>5</v>
      </c>
      <c r="G3829" t="s">
        <v>3699</v>
      </c>
    </row>
    <row r="3830" spans="1:7">
      <c r="A3830" t="s">
        <v>9022</v>
      </c>
      <c r="B3830" t="s">
        <v>9023</v>
      </c>
      <c r="C3830">
        <v>4638534</v>
      </c>
      <c r="D3830" t="s">
        <v>9035</v>
      </c>
      <c r="F3830" t="s">
        <v>5</v>
      </c>
      <c r="G3830" t="s">
        <v>3700</v>
      </c>
    </row>
    <row r="3831" spans="1:7">
      <c r="A3831" t="s">
        <v>9022</v>
      </c>
      <c r="B3831" t="s">
        <v>9023</v>
      </c>
      <c r="C3831">
        <v>4638534</v>
      </c>
      <c r="D3831" t="s">
        <v>9036</v>
      </c>
      <c r="F3831" t="s">
        <v>5</v>
      </c>
      <c r="G3831" t="s">
        <v>3701</v>
      </c>
    </row>
    <row r="3832" spans="1:7">
      <c r="A3832" t="s">
        <v>9022</v>
      </c>
      <c r="B3832" t="s">
        <v>9023</v>
      </c>
      <c r="C3832">
        <v>4638535</v>
      </c>
      <c r="D3832" t="s">
        <v>9035</v>
      </c>
      <c r="F3832" t="s">
        <v>5</v>
      </c>
      <c r="G3832" t="s">
        <v>3702</v>
      </c>
    </row>
    <row r="3833" spans="1:7">
      <c r="A3833" t="s">
        <v>9022</v>
      </c>
      <c r="B3833" t="s">
        <v>9023</v>
      </c>
      <c r="C3833">
        <v>4638535</v>
      </c>
      <c r="D3833" t="s">
        <v>9036</v>
      </c>
      <c r="F3833" t="s">
        <v>5</v>
      </c>
      <c r="G3833" t="s">
        <v>3703</v>
      </c>
    </row>
    <row r="3834" spans="1:7">
      <c r="A3834" t="s">
        <v>9022</v>
      </c>
      <c r="B3834" t="s">
        <v>9023</v>
      </c>
      <c r="C3834">
        <v>4638536</v>
      </c>
      <c r="D3834" t="s">
        <v>9035</v>
      </c>
      <c r="F3834" t="s">
        <v>5</v>
      </c>
      <c r="G3834" t="s">
        <v>3704</v>
      </c>
    </row>
    <row r="3835" spans="1:7">
      <c r="A3835" t="s">
        <v>9022</v>
      </c>
      <c r="B3835" t="s">
        <v>9023</v>
      </c>
      <c r="C3835">
        <v>4638536</v>
      </c>
      <c r="D3835" t="s">
        <v>9036</v>
      </c>
      <c r="F3835" t="s">
        <v>5</v>
      </c>
      <c r="G3835" t="s">
        <v>3705</v>
      </c>
    </row>
    <row r="3836" spans="1:7">
      <c r="A3836" t="s">
        <v>9022</v>
      </c>
      <c r="B3836" t="s">
        <v>9023</v>
      </c>
      <c r="C3836">
        <v>4638537</v>
      </c>
      <c r="D3836" t="s">
        <v>9035</v>
      </c>
      <c r="F3836" t="s">
        <v>5</v>
      </c>
      <c r="G3836" t="s">
        <v>3706</v>
      </c>
    </row>
    <row r="3837" spans="1:7">
      <c r="A3837" t="s">
        <v>9022</v>
      </c>
      <c r="B3837" t="s">
        <v>9023</v>
      </c>
      <c r="C3837">
        <v>4638537</v>
      </c>
      <c r="D3837" t="s">
        <v>9036</v>
      </c>
      <c r="F3837" t="s">
        <v>5</v>
      </c>
      <c r="G3837" t="s">
        <v>3707</v>
      </c>
    </row>
    <row r="3838" spans="1:7">
      <c r="A3838" t="s">
        <v>9022</v>
      </c>
      <c r="B3838" t="s">
        <v>9023</v>
      </c>
      <c r="C3838">
        <v>4638538</v>
      </c>
      <c r="D3838" t="s">
        <v>9035</v>
      </c>
      <c r="F3838" t="s">
        <v>5</v>
      </c>
      <c r="G3838" t="s">
        <v>3708</v>
      </c>
    </row>
    <row r="3839" spans="1:7">
      <c r="A3839" t="s">
        <v>9022</v>
      </c>
      <c r="B3839" t="s">
        <v>9023</v>
      </c>
      <c r="C3839">
        <v>4638538</v>
      </c>
      <c r="D3839" t="s">
        <v>9036</v>
      </c>
      <c r="F3839" t="s">
        <v>5</v>
      </c>
      <c r="G3839" t="s">
        <v>3709</v>
      </c>
    </row>
    <row r="3840" spans="1:7">
      <c r="A3840" t="s">
        <v>9022</v>
      </c>
      <c r="B3840" t="s">
        <v>9023</v>
      </c>
      <c r="C3840">
        <v>4638539</v>
      </c>
      <c r="D3840" t="s">
        <v>9035</v>
      </c>
      <c r="F3840" t="s">
        <v>5</v>
      </c>
      <c r="G3840" t="s">
        <v>3710</v>
      </c>
    </row>
    <row r="3841" spans="1:7">
      <c r="A3841" t="s">
        <v>9022</v>
      </c>
      <c r="B3841" t="s">
        <v>9023</v>
      </c>
      <c r="C3841">
        <v>4638539</v>
      </c>
      <c r="D3841" t="s">
        <v>9036</v>
      </c>
      <c r="F3841" t="s">
        <v>5</v>
      </c>
      <c r="G3841" t="s">
        <v>3711</v>
      </c>
    </row>
    <row r="3842" spans="1:7">
      <c r="A3842" t="s">
        <v>9022</v>
      </c>
      <c r="B3842" t="s">
        <v>9023</v>
      </c>
      <c r="C3842">
        <v>4638540</v>
      </c>
      <c r="D3842" t="s">
        <v>9035</v>
      </c>
      <c r="F3842" t="s">
        <v>5</v>
      </c>
      <c r="G3842" t="s">
        <v>3712</v>
      </c>
    </row>
    <row r="3843" spans="1:7">
      <c r="A3843" t="s">
        <v>9022</v>
      </c>
      <c r="B3843" t="s">
        <v>9023</v>
      </c>
      <c r="C3843">
        <v>4638540</v>
      </c>
      <c r="D3843" t="s">
        <v>9036</v>
      </c>
      <c r="F3843" t="s">
        <v>5</v>
      </c>
      <c r="G3843" t="s">
        <v>3713</v>
      </c>
    </row>
    <row r="3844" spans="1:7">
      <c r="A3844" t="s">
        <v>9022</v>
      </c>
      <c r="B3844" t="s">
        <v>9023</v>
      </c>
      <c r="C3844">
        <v>4638541</v>
      </c>
      <c r="D3844" t="s">
        <v>9035</v>
      </c>
      <c r="F3844" t="s">
        <v>5</v>
      </c>
      <c r="G3844" t="s">
        <v>3714</v>
      </c>
    </row>
    <row r="3845" spans="1:7">
      <c r="A3845" t="s">
        <v>9022</v>
      </c>
      <c r="B3845" t="s">
        <v>9023</v>
      </c>
      <c r="C3845">
        <v>4638541</v>
      </c>
      <c r="D3845" t="s">
        <v>9036</v>
      </c>
      <c r="F3845" t="s">
        <v>5</v>
      </c>
      <c r="G3845" t="s">
        <v>3715</v>
      </c>
    </row>
    <row r="3846" spans="1:7">
      <c r="A3846" t="s">
        <v>9022</v>
      </c>
      <c r="B3846" t="s">
        <v>9023</v>
      </c>
      <c r="C3846">
        <v>4638542</v>
      </c>
      <c r="D3846" t="s">
        <v>9035</v>
      </c>
      <c r="F3846" t="s">
        <v>5</v>
      </c>
      <c r="G3846" t="s">
        <v>3716</v>
      </c>
    </row>
    <row r="3847" spans="1:7">
      <c r="A3847" t="s">
        <v>9022</v>
      </c>
      <c r="B3847" t="s">
        <v>9023</v>
      </c>
      <c r="C3847">
        <v>4638542</v>
      </c>
      <c r="D3847" t="s">
        <v>9036</v>
      </c>
      <c r="F3847" t="s">
        <v>5</v>
      </c>
      <c r="G3847" t="s">
        <v>3717</v>
      </c>
    </row>
    <row r="3848" spans="1:7">
      <c r="A3848" t="s">
        <v>9022</v>
      </c>
      <c r="B3848" t="s">
        <v>9023</v>
      </c>
      <c r="C3848">
        <v>4638543</v>
      </c>
      <c r="D3848" t="s">
        <v>9035</v>
      </c>
      <c r="F3848" t="s">
        <v>5</v>
      </c>
      <c r="G3848" t="s">
        <v>3718</v>
      </c>
    </row>
    <row r="3849" spans="1:7">
      <c r="A3849" t="s">
        <v>9022</v>
      </c>
      <c r="B3849" t="s">
        <v>9023</v>
      </c>
      <c r="C3849">
        <v>4638543</v>
      </c>
      <c r="D3849" t="s">
        <v>9036</v>
      </c>
      <c r="F3849" t="s">
        <v>5</v>
      </c>
      <c r="G3849" t="s">
        <v>3719</v>
      </c>
    </row>
    <row r="3850" spans="1:7">
      <c r="A3850" t="s">
        <v>9022</v>
      </c>
      <c r="B3850" t="s">
        <v>9023</v>
      </c>
      <c r="C3850">
        <v>4638545</v>
      </c>
      <c r="D3850" t="s">
        <v>9035</v>
      </c>
      <c r="F3850" t="s">
        <v>5</v>
      </c>
      <c r="G3850" t="s">
        <v>3720</v>
      </c>
    </row>
    <row r="3851" spans="1:7">
      <c r="A3851" t="s">
        <v>9022</v>
      </c>
      <c r="B3851" t="s">
        <v>9023</v>
      </c>
      <c r="C3851">
        <v>4638545</v>
      </c>
      <c r="D3851" t="s">
        <v>9036</v>
      </c>
      <c r="F3851" t="s">
        <v>5</v>
      </c>
      <c r="G3851" t="s">
        <v>3721</v>
      </c>
    </row>
    <row r="3852" spans="1:7">
      <c r="A3852" t="s">
        <v>9022</v>
      </c>
      <c r="B3852" t="s">
        <v>9023</v>
      </c>
      <c r="C3852">
        <v>4638547</v>
      </c>
      <c r="D3852" t="s">
        <v>9035</v>
      </c>
      <c r="F3852" t="s">
        <v>5</v>
      </c>
      <c r="G3852" t="s">
        <v>3722</v>
      </c>
    </row>
    <row r="3853" spans="1:7">
      <c r="A3853" t="s">
        <v>9022</v>
      </c>
      <c r="B3853" t="s">
        <v>9023</v>
      </c>
      <c r="C3853">
        <v>4638547</v>
      </c>
      <c r="D3853" t="s">
        <v>9036</v>
      </c>
      <c r="F3853" t="s">
        <v>5</v>
      </c>
      <c r="G3853" t="s">
        <v>3723</v>
      </c>
    </row>
    <row r="3854" spans="1:7">
      <c r="A3854" t="s">
        <v>9022</v>
      </c>
      <c r="B3854" t="s">
        <v>9023</v>
      </c>
      <c r="C3854">
        <v>4638549</v>
      </c>
      <c r="D3854" t="s">
        <v>9035</v>
      </c>
      <c r="F3854" t="s">
        <v>5</v>
      </c>
      <c r="G3854" t="s">
        <v>3724</v>
      </c>
    </row>
    <row r="3855" spans="1:7">
      <c r="A3855" t="s">
        <v>9022</v>
      </c>
      <c r="B3855" t="s">
        <v>9023</v>
      </c>
      <c r="C3855">
        <v>4638549</v>
      </c>
      <c r="D3855" t="s">
        <v>9036</v>
      </c>
      <c r="F3855" t="s">
        <v>5</v>
      </c>
      <c r="G3855" t="s">
        <v>3725</v>
      </c>
    </row>
    <row r="3856" spans="1:7">
      <c r="A3856" t="s">
        <v>9022</v>
      </c>
      <c r="B3856" t="s">
        <v>9023</v>
      </c>
      <c r="C3856">
        <v>4638551</v>
      </c>
      <c r="D3856" t="s">
        <v>9035</v>
      </c>
      <c r="F3856" t="s">
        <v>5</v>
      </c>
      <c r="G3856" t="s">
        <v>3726</v>
      </c>
    </row>
    <row r="3857" spans="1:7">
      <c r="A3857" t="s">
        <v>9022</v>
      </c>
      <c r="B3857" t="s">
        <v>9023</v>
      </c>
      <c r="C3857">
        <v>4638551</v>
      </c>
      <c r="D3857" t="s">
        <v>9036</v>
      </c>
      <c r="F3857" t="s">
        <v>5</v>
      </c>
      <c r="G3857" t="s">
        <v>3727</v>
      </c>
    </row>
    <row r="3858" spans="1:7">
      <c r="A3858" t="s">
        <v>9022</v>
      </c>
      <c r="B3858" t="s">
        <v>9023</v>
      </c>
      <c r="C3858">
        <v>4638553</v>
      </c>
      <c r="D3858" t="s">
        <v>9035</v>
      </c>
      <c r="F3858" t="s">
        <v>5</v>
      </c>
      <c r="G3858" t="s">
        <v>3728</v>
      </c>
    </row>
    <row r="3859" spans="1:7">
      <c r="A3859" t="s">
        <v>9022</v>
      </c>
      <c r="B3859" t="s">
        <v>9023</v>
      </c>
      <c r="C3859">
        <v>4638553</v>
      </c>
      <c r="D3859" t="s">
        <v>9036</v>
      </c>
      <c r="F3859" t="s">
        <v>5</v>
      </c>
      <c r="G3859" t="s">
        <v>3729</v>
      </c>
    </row>
    <row r="3860" spans="1:7">
      <c r="A3860" t="s">
        <v>9022</v>
      </c>
      <c r="B3860" t="s">
        <v>9023</v>
      </c>
      <c r="C3860">
        <v>4638555</v>
      </c>
      <c r="D3860" t="s">
        <v>9035</v>
      </c>
      <c r="F3860" t="s">
        <v>5</v>
      </c>
      <c r="G3860" t="s">
        <v>3731</v>
      </c>
    </row>
    <row r="3861" spans="1:7">
      <c r="A3861" t="s">
        <v>9022</v>
      </c>
      <c r="B3861" t="s">
        <v>9023</v>
      </c>
      <c r="C3861">
        <v>4638555</v>
      </c>
      <c r="D3861" t="s">
        <v>9036</v>
      </c>
      <c r="F3861" t="s">
        <v>5</v>
      </c>
      <c r="G3861" t="s">
        <v>3732</v>
      </c>
    </row>
    <row r="3862" spans="1:7">
      <c r="A3862" t="s">
        <v>9022</v>
      </c>
      <c r="B3862" t="s">
        <v>9023</v>
      </c>
      <c r="C3862">
        <v>4638557</v>
      </c>
      <c r="D3862" t="s">
        <v>9035</v>
      </c>
      <c r="F3862" t="s">
        <v>5</v>
      </c>
      <c r="G3862" t="s">
        <v>3733</v>
      </c>
    </row>
    <row r="3863" spans="1:7">
      <c r="A3863" t="s">
        <v>9022</v>
      </c>
      <c r="B3863" t="s">
        <v>9023</v>
      </c>
      <c r="C3863">
        <v>4638557</v>
      </c>
      <c r="D3863" t="s">
        <v>9036</v>
      </c>
      <c r="F3863" t="s">
        <v>5</v>
      </c>
      <c r="G3863" t="s">
        <v>3734</v>
      </c>
    </row>
    <row r="3864" spans="1:7">
      <c r="A3864" t="s">
        <v>9022</v>
      </c>
      <c r="B3864" t="s">
        <v>9023</v>
      </c>
      <c r="C3864">
        <v>4638559</v>
      </c>
      <c r="D3864" t="s">
        <v>9035</v>
      </c>
      <c r="F3864" t="s">
        <v>5</v>
      </c>
      <c r="G3864" t="s">
        <v>3735</v>
      </c>
    </row>
    <row r="3865" spans="1:7">
      <c r="A3865" t="s">
        <v>9022</v>
      </c>
      <c r="B3865" t="s">
        <v>9023</v>
      </c>
      <c r="C3865">
        <v>4638559</v>
      </c>
      <c r="D3865" t="s">
        <v>9036</v>
      </c>
      <c r="F3865" t="s">
        <v>5</v>
      </c>
      <c r="G3865" t="s">
        <v>3736</v>
      </c>
    </row>
    <row r="3866" spans="1:7">
      <c r="A3866" t="s">
        <v>9022</v>
      </c>
      <c r="B3866" t="s">
        <v>9023</v>
      </c>
      <c r="C3866">
        <v>4638561</v>
      </c>
      <c r="D3866" t="s">
        <v>9035</v>
      </c>
      <c r="F3866" t="s">
        <v>5</v>
      </c>
      <c r="G3866" t="s">
        <v>3737</v>
      </c>
    </row>
    <row r="3867" spans="1:7">
      <c r="A3867" t="s">
        <v>9022</v>
      </c>
      <c r="B3867" t="s">
        <v>9023</v>
      </c>
      <c r="C3867">
        <v>4638561</v>
      </c>
      <c r="D3867" t="s">
        <v>9036</v>
      </c>
      <c r="F3867" t="s">
        <v>5</v>
      </c>
      <c r="G3867" t="s">
        <v>3738</v>
      </c>
    </row>
    <row r="3868" spans="1:7">
      <c r="A3868" t="s">
        <v>9022</v>
      </c>
      <c r="B3868" t="s">
        <v>9023</v>
      </c>
      <c r="C3868">
        <v>4638563</v>
      </c>
      <c r="D3868" t="s">
        <v>9035</v>
      </c>
      <c r="F3868" t="s">
        <v>5</v>
      </c>
      <c r="G3868" t="s">
        <v>3739</v>
      </c>
    </row>
    <row r="3869" spans="1:7">
      <c r="A3869" t="s">
        <v>9022</v>
      </c>
      <c r="B3869" t="s">
        <v>9023</v>
      </c>
      <c r="C3869">
        <v>4638563</v>
      </c>
      <c r="D3869" t="s">
        <v>9036</v>
      </c>
      <c r="F3869" t="s">
        <v>5</v>
      </c>
      <c r="G3869" t="s">
        <v>3740</v>
      </c>
    </row>
    <row r="3870" spans="1:7">
      <c r="A3870" t="s">
        <v>9022</v>
      </c>
      <c r="B3870" t="s">
        <v>9023</v>
      </c>
      <c r="C3870">
        <v>4638565</v>
      </c>
      <c r="D3870" t="s">
        <v>9035</v>
      </c>
      <c r="F3870" t="s">
        <v>5</v>
      </c>
      <c r="G3870" t="s">
        <v>3741</v>
      </c>
    </row>
    <row r="3871" spans="1:7">
      <c r="A3871" t="s">
        <v>9022</v>
      </c>
      <c r="B3871" t="s">
        <v>9023</v>
      </c>
      <c r="C3871">
        <v>4638565</v>
      </c>
      <c r="D3871" t="s">
        <v>9036</v>
      </c>
      <c r="F3871" t="s">
        <v>5</v>
      </c>
      <c r="G3871" t="s">
        <v>3742</v>
      </c>
    </row>
    <row r="3872" spans="1:7">
      <c r="A3872" t="s">
        <v>9022</v>
      </c>
      <c r="B3872" t="s">
        <v>9023</v>
      </c>
      <c r="C3872">
        <v>4638567</v>
      </c>
      <c r="D3872" t="s">
        <v>9035</v>
      </c>
      <c r="F3872" t="s">
        <v>5</v>
      </c>
      <c r="G3872" t="s">
        <v>3743</v>
      </c>
    </row>
    <row r="3873" spans="1:7">
      <c r="A3873" t="s">
        <v>9022</v>
      </c>
      <c r="B3873" t="s">
        <v>9023</v>
      </c>
      <c r="C3873">
        <v>4638567</v>
      </c>
      <c r="D3873" t="s">
        <v>9036</v>
      </c>
      <c r="F3873" t="s">
        <v>5</v>
      </c>
      <c r="G3873" t="s">
        <v>3744</v>
      </c>
    </row>
    <row r="3874" spans="1:7">
      <c r="A3874" t="s">
        <v>9022</v>
      </c>
      <c r="B3874" t="s">
        <v>9023</v>
      </c>
      <c r="C3874">
        <v>4638569</v>
      </c>
      <c r="D3874" t="s">
        <v>9035</v>
      </c>
      <c r="F3874" t="s">
        <v>5</v>
      </c>
      <c r="G3874" t="s">
        <v>3745</v>
      </c>
    </row>
    <row r="3875" spans="1:7">
      <c r="A3875" t="s">
        <v>9022</v>
      </c>
      <c r="B3875" t="s">
        <v>9023</v>
      </c>
      <c r="C3875">
        <v>4638569</v>
      </c>
      <c r="D3875" t="s">
        <v>9036</v>
      </c>
      <c r="F3875" t="s">
        <v>5</v>
      </c>
      <c r="G3875" t="s">
        <v>3746</v>
      </c>
    </row>
    <row r="3876" spans="1:7">
      <c r="A3876" t="s">
        <v>9022</v>
      </c>
      <c r="B3876" t="s">
        <v>9023</v>
      </c>
      <c r="C3876">
        <v>4638573</v>
      </c>
      <c r="D3876" t="s">
        <v>9035</v>
      </c>
      <c r="F3876" t="s">
        <v>5</v>
      </c>
      <c r="G3876" t="s">
        <v>3747</v>
      </c>
    </row>
    <row r="3877" spans="1:7">
      <c r="A3877" t="s">
        <v>9022</v>
      </c>
      <c r="B3877" t="s">
        <v>9023</v>
      </c>
      <c r="C3877">
        <v>4638573</v>
      </c>
      <c r="D3877" t="s">
        <v>9036</v>
      </c>
      <c r="F3877" t="s">
        <v>5</v>
      </c>
      <c r="G3877" t="s">
        <v>3748</v>
      </c>
    </row>
    <row r="3878" spans="1:7">
      <c r="A3878" t="s">
        <v>9022</v>
      </c>
      <c r="B3878" t="s">
        <v>9023</v>
      </c>
      <c r="C3878">
        <v>4638571</v>
      </c>
      <c r="D3878" t="s">
        <v>9035</v>
      </c>
      <c r="F3878" t="s">
        <v>5</v>
      </c>
      <c r="G3878" t="s">
        <v>3749</v>
      </c>
    </row>
    <row r="3879" spans="1:7">
      <c r="A3879" t="s">
        <v>9022</v>
      </c>
      <c r="B3879" t="s">
        <v>9023</v>
      </c>
      <c r="C3879">
        <v>4638571</v>
      </c>
      <c r="D3879" t="s">
        <v>9036</v>
      </c>
      <c r="F3879" t="s">
        <v>5</v>
      </c>
      <c r="G3879" t="s">
        <v>3750</v>
      </c>
    </row>
    <row r="3880" spans="1:7">
      <c r="A3880" t="s">
        <v>9022</v>
      </c>
      <c r="B3880" t="s">
        <v>9023</v>
      </c>
      <c r="C3880">
        <v>4638575</v>
      </c>
      <c r="D3880" t="s">
        <v>9035</v>
      </c>
      <c r="F3880" t="s">
        <v>5</v>
      </c>
      <c r="G3880" t="s">
        <v>3751</v>
      </c>
    </row>
    <row r="3881" spans="1:7">
      <c r="A3881" t="s">
        <v>9022</v>
      </c>
      <c r="B3881" t="s">
        <v>9023</v>
      </c>
      <c r="C3881">
        <v>4638575</v>
      </c>
      <c r="D3881" t="s">
        <v>9036</v>
      </c>
      <c r="F3881" t="s">
        <v>5</v>
      </c>
      <c r="G3881" t="s">
        <v>3752</v>
      </c>
    </row>
    <row r="3882" spans="1:7">
      <c r="A3882" t="s">
        <v>9022</v>
      </c>
      <c r="B3882" t="s">
        <v>9023</v>
      </c>
      <c r="C3882">
        <v>4638577</v>
      </c>
      <c r="D3882" t="s">
        <v>9035</v>
      </c>
      <c r="F3882" t="s">
        <v>5</v>
      </c>
      <c r="G3882" t="s">
        <v>3753</v>
      </c>
    </row>
    <row r="3883" spans="1:7">
      <c r="A3883" t="s">
        <v>9022</v>
      </c>
      <c r="B3883" t="s">
        <v>9023</v>
      </c>
      <c r="C3883">
        <v>4638577</v>
      </c>
      <c r="D3883" t="s">
        <v>9036</v>
      </c>
      <c r="F3883" t="s">
        <v>5</v>
      </c>
      <c r="G3883" t="s">
        <v>3754</v>
      </c>
    </row>
    <row r="3884" spans="1:7">
      <c r="A3884" t="s">
        <v>9022</v>
      </c>
      <c r="B3884" t="s">
        <v>9023</v>
      </c>
      <c r="C3884">
        <v>4638579</v>
      </c>
      <c r="D3884" t="s">
        <v>9035</v>
      </c>
      <c r="F3884" t="s">
        <v>5</v>
      </c>
      <c r="G3884" t="s">
        <v>3755</v>
      </c>
    </row>
    <row r="3885" spans="1:7">
      <c r="A3885" t="s">
        <v>9022</v>
      </c>
      <c r="B3885" t="s">
        <v>9023</v>
      </c>
      <c r="C3885">
        <v>4638579</v>
      </c>
      <c r="D3885" t="s">
        <v>9036</v>
      </c>
      <c r="F3885" t="s">
        <v>5</v>
      </c>
      <c r="G3885" t="s">
        <v>3756</v>
      </c>
    </row>
    <row r="3886" spans="1:7">
      <c r="A3886" t="s">
        <v>9022</v>
      </c>
      <c r="B3886" t="s">
        <v>9023</v>
      </c>
      <c r="C3886">
        <v>5137570</v>
      </c>
      <c r="D3886" t="s">
        <v>9035</v>
      </c>
      <c r="F3886" t="s">
        <v>5</v>
      </c>
      <c r="G3886" t="s">
        <v>3757</v>
      </c>
    </row>
    <row r="3887" spans="1:7">
      <c r="A3887" t="s">
        <v>9022</v>
      </c>
      <c r="B3887" t="s">
        <v>9023</v>
      </c>
      <c r="C3887">
        <v>5137576</v>
      </c>
      <c r="D3887" t="s">
        <v>9035</v>
      </c>
      <c r="F3887" t="s">
        <v>5</v>
      </c>
      <c r="G3887" t="s">
        <v>3758</v>
      </c>
    </row>
    <row r="3888" spans="1:7">
      <c r="A3888" t="s">
        <v>9022</v>
      </c>
      <c r="B3888" t="s">
        <v>9023</v>
      </c>
      <c r="C3888">
        <v>5137581</v>
      </c>
      <c r="D3888" t="s">
        <v>9035</v>
      </c>
      <c r="F3888" t="s">
        <v>5</v>
      </c>
      <c r="G3888" t="s">
        <v>3759</v>
      </c>
    </row>
    <row r="3889" spans="1:7">
      <c r="A3889" t="s">
        <v>9022</v>
      </c>
      <c r="B3889" t="s">
        <v>9023</v>
      </c>
      <c r="C3889">
        <v>5137584</v>
      </c>
      <c r="D3889" t="s">
        <v>9035</v>
      </c>
      <c r="F3889" t="s">
        <v>5</v>
      </c>
      <c r="G3889" t="s">
        <v>3760</v>
      </c>
    </row>
    <row r="3890" spans="1:7">
      <c r="A3890" t="s">
        <v>9022</v>
      </c>
      <c r="B3890" t="s">
        <v>9023</v>
      </c>
      <c r="C3890">
        <v>5137585</v>
      </c>
      <c r="D3890" t="s">
        <v>9035</v>
      </c>
      <c r="F3890" t="s">
        <v>5</v>
      </c>
      <c r="G3890" t="s">
        <v>3761</v>
      </c>
    </row>
    <row r="3891" spans="1:7">
      <c r="A3891" t="s">
        <v>9022</v>
      </c>
      <c r="B3891" t="s">
        <v>9023</v>
      </c>
      <c r="C3891">
        <v>5137587</v>
      </c>
      <c r="D3891" t="s">
        <v>9035</v>
      </c>
      <c r="F3891" t="s">
        <v>5</v>
      </c>
      <c r="G3891" t="s">
        <v>3762</v>
      </c>
    </row>
    <row r="3892" spans="1:7">
      <c r="A3892" t="s">
        <v>9022</v>
      </c>
      <c r="B3892" t="s">
        <v>9023</v>
      </c>
      <c r="C3892">
        <v>5137591</v>
      </c>
      <c r="D3892" t="s">
        <v>9035</v>
      </c>
      <c r="F3892" t="s">
        <v>5</v>
      </c>
      <c r="G3892" t="s">
        <v>3763</v>
      </c>
    </row>
    <row r="3893" spans="1:7">
      <c r="A3893" t="s">
        <v>9022</v>
      </c>
      <c r="B3893" t="s">
        <v>9023</v>
      </c>
      <c r="C3893">
        <v>5137595</v>
      </c>
      <c r="D3893" t="s">
        <v>9035</v>
      </c>
      <c r="F3893" t="s">
        <v>5</v>
      </c>
      <c r="G3893" t="s">
        <v>3764</v>
      </c>
    </row>
    <row r="3894" spans="1:7">
      <c r="A3894" t="s">
        <v>9022</v>
      </c>
      <c r="B3894" t="s">
        <v>9023</v>
      </c>
      <c r="C3894">
        <v>5137597</v>
      </c>
      <c r="D3894" t="s">
        <v>9035</v>
      </c>
      <c r="F3894" t="s">
        <v>5</v>
      </c>
      <c r="G3894" t="s">
        <v>3765</v>
      </c>
    </row>
    <row r="3895" spans="1:7">
      <c r="A3895" t="s">
        <v>9022</v>
      </c>
      <c r="B3895" t="s">
        <v>9023</v>
      </c>
      <c r="C3895">
        <v>5137598</v>
      </c>
      <c r="D3895" t="s">
        <v>9035</v>
      </c>
      <c r="F3895" t="s">
        <v>5</v>
      </c>
      <c r="G3895" t="s">
        <v>3766</v>
      </c>
    </row>
    <row r="3896" spans="1:7">
      <c r="A3896" t="s">
        <v>9022</v>
      </c>
      <c r="B3896" t="s">
        <v>9023</v>
      </c>
      <c r="C3896">
        <v>5137599</v>
      </c>
      <c r="D3896" t="s">
        <v>9035</v>
      </c>
      <c r="F3896" t="s">
        <v>5</v>
      </c>
      <c r="G3896" t="s">
        <v>3767</v>
      </c>
    </row>
    <row r="3897" spans="1:7">
      <c r="A3897" t="s">
        <v>9022</v>
      </c>
      <c r="B3897" t="s">
        <v>9023</v>
      </c>
      <c r="C3897">
        <v>5137600</v>
      </c>
      <c r="D3897" t="s">
        <v>9035</v>
      </c>
      <c r="F3897" t="s">
        <v>5</v>
      </c>
      <c r="G3897" t="s">
        <v>3768</v>
      </c>
    </row>
    <row r="3898" spans="1:7">
      <c r="A3898" t="s">
        <v>9022</v>
      </c>
      <c r="B3898" t="s">
        <v>9023</v>
      </c>
      <c r="C3898">
        <v>5137611</v>
      </c>
      <c r="D3898" t="s">
        <v>9035</v>
      </c>
      <c r="F3898" t="s">
        <v>5</v>
      </c>
      <c r="G3898" t="s">
        <v>3769</v>
      </c>
    </row>
    <row r="3899" spans="1:7">
      <c r="A3899" t="s">
        <v>9022</v>
      </c>
      <c r="B3899" t="s">
        <v>9023</v>
      </c>
      <c r="C3899">
        <v>5137613</v>
      </c>
      <c r="D3899" t="s">
        <v>9035</v>
      </c>
      <c r="F3899" t="s">
        <v>5</v>
      </c>
      <c r="G3899" t="s">
        <v>3770</v>
      </c>
    </row>
    <row r="3900" spans="1:7">
      <c r="A3900" t="s">
        <v>9022</v>
      </c>
      <c r="B3900" t="s">
        <v>9023</v>
      </c>
      <c r="C3900">
        <v>5137615</v>
      </c>
      <c r="D3900" t="s">
        <v>9035</v>
      </c>
      <c r="F3900" t="s">
        <v>5</v>
      </c>
      <c r="G3900" t="s">
        <v>3771</v>
      </c>
    </row>
    <row r="3901" spans="1:7">
      <c r="A3901" t="s">
        <v>9022</v>
      </c>
      <c r="B3901" t="s">
        <v>9023</v>
      </c>
      <c r="C3901">
        <v>5137619</v>
      </c>
      <c r="D3901" t="s">
        <v>9035</v>
      </c>
      <c r="F3901" t="s">
        <v>5</v>
      </c>
      <c r="G3901" t="s">
        <v>3772</v>
      </c>
    </row>
    <row r="3902" spans="1:7">
      <c r="A3902" t="s">
        <v>9022</v>
      </c>
      <c r="B3902" t="s">
        <v>9023</v>
      </c>
      <c r="C3902">
        <v>5137620</v>
      </c>
      <c r="D3902" t="s">
        <v>9035</v>
      </c>
      <c r="F3902" t="s">
        <v>5</v>
      </c>
      <c r="G3902" t="s">
        <v>3773</v>
      </c>
    </row>
    <row r="3903" spans="1:7">
      <c r="A3903" t="s">
        <v>9022</v>
      </c>
      <c r="B3903" t="s">
        <v>9023</v>
      </c>
      <c r="C3903">
        <v>5137621</v>
      </c>
      <c r="D3903" t="s">
        <v>9035</v>
      </c>
      <c r="F3903" t="s">
        <v>5</v>
      </c>
      <c r="G3903" t="s">
        <v>3774</v>
      </c>
    </row>
    <row r="3904" spans="1:7">
      <c r="A3904" t="s">
        <v>9022</v>
      </c>
      <c r="B3904" t="s">
        <v>9023</v>
      </c>
      <c r="C3904">
        <v>5137629</v>
      </c>
      <c r="D3904" t="s">
        <v>9035</v>
      </c>
      <c r="F3904" t="s">
        <v>5</v>
      </c>
      <c r="G3904" t="s">
        <v>3775</v>
      </c>
    </row>
    <row r="3905" spans="1:7">
      <c r="A3905" t="s">
        <v>9022</v>
      </c>
      <c r="B3905" t="s">
        <v>9023</v>
      </c>
      <c r="C3905">
        <v>5137630</v>
      </c>
      <c r="D3905" t="s">
        <v>9035</v>
      </c>
      <c r="F3905" t="s">
        <v>5</v>
      </c>
      <c r="G3905" t="s">
        <v>3776</v>
      </c>
    </row>
    <row r="3906" spans="1:7">
      <c r="A3906" t="s">
        <v>9022</v>
      </c>
      <c r="B3906" t="s">
        <v>9023</v>
      </c>
      <c r="C3906">
        <v>5137638</v>
      </c>
      <c r="D3906" t="s">
        <v>9035</v>
      </c>
      <c r="F3906" t="s">
        <v>5</v>
      </c>
      <c r="G3906" t="s">
        <v>3777</v>
      </c>
    </row>
    <row r="3907" spans="1:7">
      <c r="A3907" t="s">
        <v>9022</v>
      </c>
      <c r="B3907" t="s">
        <v>9023</v>
      </c>
      <c r="C3907">
        <v>5137648</v>
      </c>
      <c r="D3907" t="s">
        <v>9035</v>
      </c>
      <c r="F3907" t="s">
        <v>5</v>
      </c>
      <c r="G3907" t="s">
        <v>3778</v>
      </c>
    </row>
    <row r="3908" spans="1:7">
      <c r="A3908" t="s">
        <v>9022</v>
      </c>
      <c r="B3908" t="s">
        <v>9023</v>
      </c>
      <c r="C3908">
        <v>5137649</v>
      </c>
      <c r="D3908" t="s">
        <v>9035</v>
      </c>
      <c r="F3908" t="s">
        <v>5</v>
      </c>
      <c r="G3908" t="s">
        <v>3779</v>
      </c>
    </row>
    <row r="3909" spans="1:7">
      <c r="A3909" t="s">
        <v>9022</v>
      </c>
      <c r="B3909" t="s">
        <v>9023</v>
      </c>
      <c r="C3909">
        <v>5137655</v>
      </c>
      <c r="D3909" t="s">
        <v>9035</v>
      </c>
      <c r="F3909" t="s">
        <v>5</v>
      </c>
      <c r="G3909" t="s">
        <v>3780</v>
      </c>
    </row>
    <row r="3910" spans="1:7">
      <c r="A3910" t="s">
        <v>9022</v>
      </c>
      <c r="B3910" t="s">
        <v>9023</v>
      </c>
      <c r="C3910">
        <v>5137656</v>
      </c>
      <c r="D3910" t="s">
        <v>9035</v>
      </c>
      <c r="F3910" t="s">
        <v>5</v>
      </c>
      <c r="G3910" t="s">
        <v>3781</v>
      </c>
    </row>
    <row r="3911" spans="1:7">
      <c r="A3911" t="s">
        <v>9022</v>
      </c>
      <c r="B3911" t="s">
        <v>9023</v>
      </c>
      <c r="C3911">
        <v>5137657</v>
      </c>
      <c r="D3911" t="s">
        <v>9035</v>
      </c>
      <c r="F3911" t="s">
        <v>5</v>
      </c>
      <c r="G3911" t="s">
        <v>3782</v>
      </c>
    </row>
    <row r="3912" spans="1:7">
      <c r="A3912" t="s">
        <v>9022</v>
      </c>
      <c r="B3912" t="s">
        <v>9023</v>
      </c>
      <c r="C3912">
        <v>5137658</v>
      </c>
      <c r="D3912" t="s">
        <v>9035</v>
      </c>
      <c r="F3912" t="s">
        <v>5</v>
      </c>
      <c r="G3912" t="s">
        <v>3783</v>
      </c>
    </row>
    <row r="3913" spans="1:7">
      <c r="A3913" t="s">
        <v>9022</v>
      </c>
      <c r="B3913" t="s">
        <v>9023</v>
      </c>
      <c r="C3913">
        <v>5137659</v>
      </c>
      <c r="D3913" t="s">
        <v>9035</v>
      </c>
      <c r="F3913" t="s">
        <v>5</v>
      </c>
      <c r="G3913" t="s">
        <v>3784</v>
      </c>
    </row>
    <row r="3914" spans="1:7">
      <c r="A3914" t="s">
        <v>9022</v>
      </c>
      <c r="B3914" t="s">
        <v>9023</v>
      </c>
      <c r="C3914">
        <v>5137660</v>
      </c>
      <c r="D3914" t="s">
        <v>9035</v>
      </c>
      <c r="F3914" t="s">
        <v>5</v>
      </c>
      <c r="G3914" t="s">
        <v>3785</v>
      </c>
    </row>
    <row r="3915" spans="1:7">
      <c r="A3915" t="s">
        <v>9022</v>
      </c>
      <c r="B3915" t="s">
        <v>9023</v>
      </c>
      <c r="C3915">
        <v>5137631</v>
      </c>
      <c r="D3915" t="s">
        <v>9035</v>
      </c>
      <c r="F3915" t="s">
        <v>5</v>
      </c>
      <c r="G3915" t="s">
        <v>3786</v>
      </c>
    </row>
    <row r="3916" spans="1:7">
      <c r="A3916" t="s">
        <v>9022</v>
      </c>
      <c r="B3916" t="s">
        <v>9023</v>
      </c>
      <c r="C3916">
        <v>5137673</v>
      </c>
      <c r="D3916" t="s">
        <v>9035</v>
      </c>
      <c r="F3916" t="s">
        <v>5</v>
      </c>
      <c r="G3916" t="s">
        <v>3787</v>
      </c>
    </row>
    <row r="3917" spans="1:7">
      <c r="A3917" t="s">
        <v>9022</v>
      </c>
      <c r="B3917" t="s">
        <v>9023</v>
      </c>
      <c r="C3917">
        <v>5137676</v>
      </c>
      <c r="D3917" t="s">
        <v>9035</v>
      </c>
      <c r="F3917" t="s">
        <v>5</v>
      </c>
      <c r="G3917" t="s">
        <v>3788</v>
      </c>
    </row>
    <row r="3918" spans="1:7">
      <c r="A3918" t="s">
        <v>9022</v>
      </c>
      <c r="B3918" t="s">
        <v>9023</v>
      </c>
      <c r="C3918">
        <v>5137677</v>
      </c>
      <c r="D3918" t="s">
        <v>9035</v>
      </c>
      <c r="F3918" t="s">
        <v>5</v>
      </c>
      <c r="G3918" t="s">
        <v>3789</v>
      </c>
    </row>
    <row r="3919" spans="1:7">
      <c r="A3919" t="s">
        <v>9022</v>
      </c>
      <c r="B3919" t="s">
        <v>9023</v>
      </c>
      <c r="C3919">
        <v>5137681</v>
      </c>
      <c r="D3919" t="s">
        <v>9035</v>
      </c>
      <c r="F3919" t="s">
        <v>5</v>
      </c>
      <c r="G3919" t="s">
        <v>3790</v>
      </c>
    </row>
    <row r="3920" spans="1:7">
      <c r="A3920" t="s">
        <v>9022</v>
      </c>
      <c r="B3920" t="s">
        <v>9023</v>
      </c>
      <c r="C3920">
        <v>5137684</v>
      </c>
      <c r="D3920" t="s">
        <v>9035</v>
      </c>
      <c r="F3920" t="s">
        <v>5</v>
      </c>
      <c r="G3920" t="s">
        <v>3791</v>
      </c>
    </row>
    <row r="3921" spans="1:7">
      <c r="A3921" t="s">
        <v>9022</v>
      </c>
      <c r="B3921" t="s">
        <v>9023</v>
      </c>
      <c r="C3921">
        <v>5137689</v>
      </c>
      <c r="D3921" t="s">
        <v>9035</v>
      </c>
      <c r="F3921" t="s">
        <v>5</v>
      </c>
      <c r="G3921" t="s">
        <v>3792</v>
      </c>
    </row>
    <row r="3922" spans="1:7">
      <c r="A3922" t="s">
        <v>9022</v>
      </c>
      <c r="B3922" t="s">
        <v>9023</v>
      </c>
      <c r="C3922">
        <v>5137691</v>
      </c>
      <c r="D3922" t="s">
        <v>9035</v>
      </c>
      <c r="F3922" t="s">
        <v>5</v>
      </c>
      <c r="G3922" t="s">
        <v>3793</v>
      </c>
    </row>
    <row r="3923" spans="1:7">
      <c r="A3923" t="s">
        <v>9022</v>
      </c>
      <c r="B3923" t="s">
        <v>9023</v>
      </c>
      <c r="C3923">
        <v>5137570</v>
      </c>
      <c r="D3923" t="s">
        <v>9036</v>
      </c>
      <c r="F3923" t="s">
        <v>5</v>
      </c>
      <c r="G3923" t="s">
        <v>3795</v>
      </c>
    </row>
    <row r="3924" spans="1:7">
      <c r="A3924" t="s">
        <v>9022</v>
      </c>
      <c r="B3924" t="s">
        <v>9023</v>
      </c>
      <c r="C3924">
        <v>5137576</v>
      </c>
      <c r="D3924" t="s">
        <v>9036</v>
      </c>
      <c r="F3924" t="s">
        <v>5</v>
      </c>
      <c r="G3924" t="s">
        <v>3796</v>
      </c>
    </row>
    <row r="3925" spans="1:7">
      <c r="A3925" t="s">
        <v>9022</v>
      </c>
      <c r="B3925" t="s">
        <v>9023</v>
      </c>
      <c r="C3925">
        <v>5137581</v>
      </c>
      <c r="D3925" t="s">
        <v>9036</v>
      </c>
      <c r="F3925" t="s">
        <v>5</v>
      </c>
      <c r="G3925" t="s">
        <v>3797</v>
      </c>
    </row>
    <row r="3926" spans="1:7">
      <c r="A3926" t="s">
        <v>9022</v>
      </c>
      <c r="B3926" t="s">
        <v>9023</v>
      </c>
      <c r="C3926">
        <v>5137584</v>
      </c>
      <c r="D3926" t="s">
        <v>9036</v>
      </c>
      <c r="F3926" t="s">
        <v>5</v>
      </c>
      <c r="G3926" t="s">
        <v>3798</v>
      </c>
    </row>
    <row r="3927" spans="1:7">
      <c r="A3927" t="s">
        <v>9022</v>
      </c>
      <c r="B3927" t="s">
        <v>9023</v>
      </c>
      <c r="C3927">
        <v>5137585</v>
      </c>
      <c r="D3927" t="s">
        <v>9036</v>
      </c>
      <c r="F3927" t="s">
        <v>5</v>
      </c>
      <c r="G3927" t="s">
        <v>3800</v>
      </c>
    </row>
    <row r="3928" spans="1:7">
      <c r="A3928" t="s">
        <v>9022</v>
      </c>
      <c r="B3928" t="s">
        <v>9023</v>
      </c>
      <c r="C3928">
        <v>5137587</v>
      </c>
      <c r="D3928" t="s">
        <v>9036</v>
      </c>
      <c r="F3928" t="s">
        <v>5</v>
      </c>
      <c r="G3928" t="s">
        <v>3801</v>
      </c>
    </row>
    <row r="3929" spans="1:7">
      <c r="A3929" t="s">
        <v>9022</v>
      </c>
      <c r="B3929" t="s">
        <v>9023</v>
      </c>
      <c r="C3929">
        <v>5137591</v>
      </c>
      <c r="D3929" t="s">
        <v>9036</v>
      </c>
      <c r="F3929" t="s">
        <v>5</v>
      </c>
      <c r="G3929" t="s">
        <v>3802</v>
      </c>
    </row>
    <row r="3930" spans="1:7">
      <c r="A3930" t="s">
        <v>9022</v>
      </c>
      <c r="B3930" t="s">
        <v>9023</v>
      </c>
      <c r="C3930">
        <v>5137595</v>
      </c>
      <c r="D3930" t="s">
        <v>9036</v>
      </c>
      <c r="F3930" t="s">
        <v>5</v>
      </c>
      <c r="G3930" t="s">
        <v>3803</v>
      </c>
    </row>
    <row r="3931" spans="1:7">
      <c r="A3931" t="s">
        <v>9022</v>
      </c>
      <c r="B3931" t="s">
        <v>9023</v>
      </c>
      <c r="C3931">
        <v>5137597</v>
      </c>
      <c r="D3931" t="s">
        <v>9036</v>
      </c>
      <c r="F3931" t="s">
        <v>5</v>
      </c>
      <c r="G3931" t="s">
        <v>3804</v>
      </c>
    </row>
    <row r="3932" spans="1:7">
      <c r="A3932" t="s">
        <v>9022</v>
      </c>
      <c r="B3932" t="s">
        <v>9023</v>
      </c>
      <c r="C3932">
        <v>5137598</v>
      </c>
      <c r="D3932" t="s">
        <v>9036</v>
      </c>
      <c r="F3932" t="s">
        <v>5</v>
      </c>
      <c r="G3932" t="s">
        <v>3805</v>
      </c>
    </row>
    <row r="3933" spans="1:7">
      <c r="A3933" t="s">
        <v>9022</v>
      </c>
      <c r="B3933" t="s">
        <v>9023</v>
      </c>
      <c r="C3933">
        <v>5137599</v>
      </c>
      <c r="D3933" t="s">
        <v>9036</v>
      </c>
      <c r="F3933" t="s">
        <v>5</v>
      </c>
      <c r="G3933" t="s">
        <v>3807</v>
      </c>
    </row>
    <row r="3934" spans="1:7">
      <c r="A3934" t="s">
        <v>9022</v>
      </c>
      <c r="B3934" t="s">
        <v>9023</v>
      </c>
      <c r="C3934">
        <v>5137600</v>
      </c>
      <c r="D3934" t="s">
        <v>9036</v>
      </c>
      <c r="F3934" t="s">
        <v>5</v>
      </c>
      <c r="G3934" t="s">
        <v>3808</v>
      </c>
    </row>
    <row r="3935" spans="1:7">
      <c r="A3935" t="s">
        <v>9022</v>
      </c>
      <c r="B3935" t="s">
        <v>9023</v>
      </c>
      <c r="C3935">
        <v>5137611</v>
      </c>
      <c r="D3935" t="s">
        <v>9036</v>
      </c>
      <c r="F3935" t="s">
        <v>5</v>
      </c>
      <c r="G3935" t="s">
        <v>3809</v>
      </c>
    </row>
    <row r="3936" spans="1:7">
      <c r="A3936" t="s">
        <v>9022</v>
      </c>
      <c r="B3936" t="s">
        <v>9023</v>
      </c>
      <c r="C3936">
        <v>5137613</v>
      </c>
      <c r="D3936" t="s">
        <v>9036</v>
      </c>
      <c r="F3936" t="s">
        <v>5</v>
      </c>
      <c r="G3936" t="s">
        <v>3810</v>
      </c>
    </row>
    <row r="3937" spans="1:7">
      <c r="A3937" t="s">
        <v>9022</v>
      </c>
      <c r="B3937" t="s">
        <v>9023</v>
      </c>
      <c r="C3937">
        <v>5137615</v>
      </c>
      <c r="D3937" t="s">
        <v>9036</v>
      </c>
      <c r="F3937" t="s">
        <v>5</v>
      </c>
      <c r="G3937" t="s">
        <v>3811</v>
      </c>
    </row>
    <row r="3938" spans="1:7">
      <c r="A3938" t="s">
        <v>9022</v>
      </c>
      <c r="B3938" t="s">
        <v>9023</v>
      </c>
      <c r="C3938">
        <v>5137619</v>
      </c>
      <c r="D3938" t="s">
        <v>9036</v>
      </c>
      <c r="F3938" t="s">
        <v>5</v>
      </c>
      <c r="G3938" t="s">
        <v>3812</v>
      </c>
    </row>
    <row r="3939" spans="1:7">
      <c r="A3939" t="s">
        <v>9022</v>
      </c>
      <c r="B3939" t="s">
        <v>9023</v>
      </c>
      <c r="C3939">
        <v>5137620</v>
      </c>
      <c r="D3939" t="s">
        <v>9036</v>
      </c>
      <c r="F3939" t="s">
        <v>5</v>
      </c>
      <c r="G3939" t="s">
        <v>3813</v>
      </c>
    </row>
    <row r="3940" spans="1:7">
      <c r="A3940" t="s">
        <v>9022</v>
      </c>
      <c r="B3940" t="s">
        <v>9023</v>
      </c>
      <c r="C3940">
        <v>5137621</v>
      </c>
      <c r="D3940" t="s">
        <v>9036</v>
      </c>
      <c r="F3940" t="s">
        <v>5</v>
      </c>
      <c r="G3940" t="s">
        <v>3814</v>
      </c>
    </row>
    <row r="3941" spans="1:7">
      <c r="A3941" t="s">
        <v>9022</v>
      </c>
      <c r="B3941" t="s">
        <v>9023</v>
      </c>
      <c r="C3941">
        <v>5137629</v>
      </c>
      <c r="D3941" t="s">
        <v>9036</v>
      </c>
      <c r="F3941" t="s">
        <v>5</v>
      </c>
      <c r="G3941" t="s">
        <v>3815</v>
      </c>
    </row>
    <row r="3942" spans="1:7">
      <c r="A3942" t="s">
        <v>9022</v>
      </c>
      <c r="B3942" t="s">
        <v>9023</v>
      </c>
      <c r="C3942">
        <v>5137630</v>
      </c>
      <c r="D3942" t="s">
        <v>9036</v>
      </c>
      <c r="F3942" t="s">
        <v>5</v>
      </c>
      <c r="G3942" t="s">
        <v>3816</v>
      </c>
    </row>
    <row r="3943" spans="1:7">
      <c r="A3943" t="s">
        <v>9022</v>
      </c>
      <c r="B3943" t="s">
        <v>9023</v>
      </c>
      <c r="C3943">
        <v>5137638</v>
      </c>
      <c r="D3943" t="s">
        <v>9036</v>
      </c>
      <c r="F3943" t="s">
        <v>5</v>
      </c>
      <c r="G3943" t="s">
        <v>3817</v>
      </c>
    </row>
    <row r="3944" spans="1:7">
      <c r="A3944" t="s">
        <v>9022</v>
      </c>
      <c r="B3944" t="s">
        <v>9023</v>
      </c>
      <c r="C3944">
        <v>5137648</v>
      </c>
      <c r="D3944" t="s">
        <v>9036</v>
      </c>
      <c r="F3944" t="s">
        <v>5</v>
      </c>
      <c r="G3944" t="s">
        <v>3818</v>
      </c>
    </row>
    <row r="3945" spans="1:7">
      <c r="A3945" t="s">
        <v>9022</v>
      </c>
      <c r="B3945" t="s">
        <v>9023</v>
      </c>
      <c r="C3945">
        <v>5137649</v>
      </c>
      <c r="D3945" t="s">
        <v>9036</v>
      </c>
      <c r="F3945" t="s">
        <v>5</v>
      </c>
      <c r="G3945" t="s">
        <v>3819</v>
      </c>
    </row>
    <row r="3946" spans="1:7">
      <c r="A3946" t="s">
        <v>9022</v>
      </c>
      <c r="B3946" t="s">
        <v>9023</v>
      </c>
      <c r="C3946">
        <v>5137655</v>
      </c>
      <c r="D3946" t="s">
        <v>9036</v>
      </c>
      <c r="F3946" t="s">
        <v>5</v>
      </c>
      <c r="G3946" t="s">
        <v>3820</v>
      </c>
    </row>
    <row r="3947" spans="1:7">
      <c r="A3947" t="s">
        <v>9022</v>
      </c>
      <c r="B3947" t="s">
        <v>9023</v>
      </c>
      <c r="C3947">
        <v>5137656</v>
      </c>
      <c r="D3947" t="s">
        <v>9036</v>
      </c>
      <c r="F3947" t="s">
        <v>5</v>
      </c>
      <c r="G3947" t="s">
        <v>3821</v>
      </c>
    </row>
    <row r="3948" spans="1:7">
      <c r="A3948" t="s">
        <v>9022</v>
      </c>
      <c r="B3948" t="s">
        <v>9023</v>
      </c>
      <c r="C3948">
        <v>5137657</v>
      </c>
      <c r="D3948" t="s">
        <v>9036</v>
      </c>
      <c r="F3948" t="s">
        <v>5</v>
      </c>
      <c r="G3948" t="s">
        <v>3822</v>
      </c>
    </row>
    <row r="3949" spans="1:7">
      <c r="A3949" t="s">
        <v>9022</v>
      </c>
      <c r="B3949" t="s">
        <v>9023</v>
      </c>
      <c r="C3949">
        <v>5137658</v>
      </c>
      <c r="D3949" t="s">
        <v>9036</v>
      </c>
      <c r="F3949" t="s">
        <v>5</v>
      </c>
      <c r="G3949" t="s">
        <v>3823</v>
      </c>
    </row>
    <row r="3950" spans="1:7">
      <c r="A3950" t="s">
        <v>9022</v>
      </c>
      <c r="B3950" t="s">
        <v>9023</v>
      </c>
      <c r="C3950">
        <v>5137659</v>
      </c>
      <c r="D3950" t="s">
        <v>9036</v>
      </c>
      <c r="F3950" t="s">
        <v>5</v>
      </c>
      <c r="G3950" t="s">
        <v>3825</v>
      </c>
    </row>
    <row r="3951" spans="1:7">
      <c r="A3951" t="s">
        <v>9022</v>
      </c>
      <c r="B3951" t="s">
        <v>9023</v>
      </c>
      <c r="C3951">
        <v>5137660</v>
      </c>
      <c r="D3951" t="s">
        <v>9036</v>
      </c>
      <c r="F3951" t="s">
        <v>5</v>
      </c>
      <c r="G3951" t="s">
        <v>3827</v>
      </c>
    </row>
    <row r="3952" spans="1:7">
      <c r="A3952" t="s">
        <v>9022</v>
      </c>
      <c r="B3952" t="s">
        <v>9023</v>
      </c>
      <c r="C3952">
        <v>5137631</v>
      </c>
      <c r="D3952" t="s">
        <v>9036</v>
      </c>
      <c r="F3952" t="s">
        <v>5</v>
      </c>
      <c r="G3952" t="s">
        <v>3828</v>
      </c>
    </row>
    <row r="3953" spans="1:7">
      <c r="A3953" t="s">
        <v>9022</v>
      </c>
      <c r="B3953" t="s">
        <v>9023</v>
      </c>
      <c r="C3953">
        <v>5137673</v>
      </c>
      <c r="D3953" t="s">
        <v>9036</v>
      </c>
      <c r="F3953" t="s">
        <v>5</v>
      </c>
      <c r="G3953" t="s">
        <v>3832</v>
      </c>
    </row>
    <row r="3954" spans="1:7">
      <c r="A3954" t="s">
        <v>9022</v>
      </c>
      <c r="B3954" t="s">
        <v>9023</v>
      </c>
      <c r="C3954">
        <v>5137676</v>
      </c>
      <c r="D3954" t="s">
        <v>9036</v>
      </c>
      <c r="F3954" t="s">
        <v>5</v>
      </c>
      <c r="G3954" t="s">
        <v>3834</v>
      </c>
    </row>
    <row r="3955" spans="1:7">
      <c r="A3955" t="s">
        <v>9022</v>
      </c>
      <c r="B3955" t="s">
        <v>9023</v>
      </c>
      <c r="C3955">
        <v>5137677</v>
      </c>
      <c r="D3955" t="s">
        <v>9036</v>
      </c>
      <c r="F3955" t="s">
        <v>5</v>
      </c>
      <c r="G3955" t="s">
        <v>3835</v>
      </c>
    </row>
    <row r="3956" spans="1:7">
      <c r="A3956" t="s">
        <v>9022</v>
      </c>
      <c r="B3956" t="s">
        <v>9023</v>
      </c>
      <c r="C3956">
        <v>5137681</v>
      </c>
      <c r="D3956" t="s">
        <v>9036</v>
      </c>
      <c r="F3956" t="s">
        <v>5</v>
      </c>
      <c r="G3956" t="s">
        <v>3837</v>
      </c>
    </row>
    <row r="3957" spans="1:7">
      <c r="A3957" t="s">
        <v>9022</v>
      </c>
      <c r="B3957" t="s">
        <v>9023</v>
      </c>
      <c r="C3957">
        <v>5137684</v>
      </c>
      <c r="D3957" t="s">
        <v>9036</v>
      </c>
      <c r="F3957" t="s">
        <v>5</v>
      </c>
      <c r="G3957" t="s">
        <v>3840</v>
      </c>
    </row>
    <row r="3958" spans="1:7">
      <c r="A3958" t="s">
        <v>9022</v>
      </c>
      <c r="B3958" t="s">
        <v>9023</v>
      </c>
      <c r="C3958">
        <v>5137689</v>
      </c>
      <c r="D3958" t="s">
        <v>9036</v>
      </c>
      <c r="F3958" t="s">
        <v>5</v>
      </c>
      <c r="G3958" t="s">
        <v>3841</v>
      </c>
    </row>
    <row r="3959" spans="1:7">
      <c r="A3959" t="s">
        <v>9022</v>
      </c>
      <c r="B3959" t="s">
        <v>9023</v>
      </c>
      <c r="C3959">
        <v>5137691</v>
      </c>
      <c r="D3959" t="s">
        <v>9036</v>
      </c>
      <c r="F3959" t="s">
        <v>5</v>
      </c>
      <c r="G3959" t="s">
        <v>3842</v>
      </c>
    </row>
    <row r="3960" spans="1:7">
      <c r="A3960" t="s">
        <v>9022</v>
      </c>
      <c r="B3960" t="s">
        <v>9023</v>
      </c>
      <c r="C3960">
        <v>201617657</v>
      </c>
      <c r="F3960" t="s">
        <v>5</v>
      </c>
      <c r="G3960" t="s">
        <v>8762</v>
      </c>
    </row>
    <row r="3961" spans="1:7">
      <c r="A3961" t="s">
        <v>9022</v>
      </c>
      <c r="B3961" t="s">
        <v>9023</v>
      </c>
      <c r="C3961">
        <v>201617658</v>
      </c>
      <c r="F3961" t="s">
        <v>5</v>
      </c>
      <c r="G3961" t="s">
        <v>8764</v>
      </c>
    </row>
    <row r="3962" spans="1:7">
      <c r="A3962" t="s">
        <v>9022</v>
      </c>
      <c r="B3962" t="s">
        <v>9023</v>
      </c>
      <c r="C3962">
        <v>201617659</v>
      </c>
      <c r="F3962" t="s">
        <v>5</v>
      </c>
      <c r="G3962" t="s">
        <v>8766</v>
      </c>
    </row>
    <row r="3963" spans="1:7">
      <c r="A3963" t="s">
        <v>9022</v>
      </c>
      <c r="B3963" t="s">
        <v>9023</v>
      </c>
      <c r="C3963">
        <v>201617661</v>
      </c>
      <c r="F3963" t="s">
        <v>5</v>
      </c>
      <c r="G3963" t="s">
        <v>8768</v>
      </c>
    </row>
    <row r="3964" spans="1:7">
      <c r="A3964" t="s">
        <v>9022</v>
      </c>
      <c r="B3964" t="s">
        <v>9023</v>
      </c>
      <c r="C3964">
        <v>201617662</v>
      </c>
      <c r="F3964" t="s">
        <v>5</v>
      </c>
      <c r="G3964" t="s">
        <v>8770</v>
      </c>
    </row>
    <row r="3965" spans="1:7">
      <c r="A3965" t="s">
        <v>9022</v>
      </c>
      <c r="B3965" t="s">
        <v>9023</v>
      </c>
      <c r="C3965">
        <v>201617656</v>
      </c>
      <c r="F3965" t="s">
        <v>5</v>
      </c>
      <c r="G3965" t="s">
        <v>8772</v>
      </c>
    </row>
    <row r="3966" spans="1:7">
      <c r="A3966" t="s">
        <v>9022</v>
      </c>
      <c r="B3966" t="s">
        <v>9023</v>
      </c>
      <c r="C3966">
        <v>201617664</v>
      </c>
      <c r="F3966" t="s">
        <v>5</v>
      </c>
      <c r="G3966" t="s">
        <v>8774</v>
      </c>
    </row>
    <row r="3967" spans="1:7">
      <c r="A3967" t="s">
        <v>9022</v>
      </c>
      <c r="B3967" t="s">
        <v>9023</v>
      </c>
      <c r="C3967">
        <v>201617665</v>
      </c>
      <c r="F3967" t="s">
        <v>5</v>
      </c>
      <c r="G3967" t="s">
        <v>8776</v>
      </c>
    </row>
    <row r="3968" spans="1:7">
      <c r="A3968" t="s">
        <v>9022</v>
      </c>
      <c r="B3968" t="s">
        <v>9023</v>
      </c>
      <c r="C3968">
        <v>201617666</v>
      </c>
      <c r="F3968" t="s">
        <v>5</v>
      </c>
      <c r="G3968" t="s">
        <v>8778</v>
      </c>
    </row>
    <row r="3969" spans="1:7">
      <c r="A3969" t="s">
        <v>9022</v>
      </c>
      <c r="B3969" t="s">
        <v>9023</v>
      </c>
      <c r="C3969">
        <v>201617667</v>
      </c>
      <c r="F3969" t="s">
        <v>5</v>
      </c>
      <c r="G3969" t="s">
        <v>8780</v>
      </c>
    </row>
    <row r="3970" spans="1:7">
      <c r="A3970" t="s">
        <v>9022</v>
      </c>
      <c r="B3970" t="s">
        <v>9023</v>
      </c>
      <c r="C3970">
        <v>201617668</v>
      </c>
      <c r="F3970" t="s">
        <v>5</v>
      </c>
      <c r="G3970" t="s">
        <v>8782</v>
      </c>
    </row>
    <row r="3971" spans="1:7">
      <c r="A3971" t="s">
        <v>9022</v>
      </c>
      <c r="B3971" t="s">
        <v>9023</v>
      </c>
      <c r="C3971">
        <v>201617669</v>
      </c>
      <c r="F3971" t="s">
        <v>5</v>
      </c>
      <c r="G3971" t="s">
        <v>8784</v>
      </c>
    </row>
    <row r="3972" spans="1:7">
      <c r="A3972" t="s">
        <v>9022</v>
      </c>
      <c r="B3972" t="s">
        <v>9023</v>
      </c>
      <c r="C3972">
        <v>201617663</v>
      </c>
      <c r="F3972" t="s">
        <v>5</v>
      </c>
      <c r="G3972" t="s">
        <v>8786</v>
      </c>
    </row>
    <row r="3973" spans="1:7">
      <c r="A3973" t="s">
        <v>9022</v>
      </c>
      <c r="B3973" t="s">
        <v>9023</v>
      </c>
      <c r="C3973">
        <v>201617671</v>
      </c>
      <c r="F3973" t="s">
        <v>5</v>
      </c>
      <c r="G3973" t="s">
        <v>8788</v>
      </c>
    </row>
    <row r="3974" spans="1:7">
      <c r="A3974" t="s">
        <v>9022</v>
      </c>
      <c r="B3974" t="s">
        <v>9023</v>
      </c>
      <c r="C3974">
        <v>201617672</v>
      </c>
      <c r="F3974" t="s">
        <v>5</v>
      </c>
      <c r="G3974" t="s">
        <v>8790</v>
      </c>
    </row>
    <row r="3975" spans="1:7">
      <c r="A3975" t="s">
        <v>9022</v>
      </c>
      <c r="B3975" t="s">
        <v>9023</v>
      </c>
      <c r="C3975">
        <v>201617670</v>
      </c>
      <c r="F3975" t="s">
        <v>5</v>
      </c>
      <c r="G3975" t="s">
        <v>8792</v>
      </c>
    </row>
    <row r="3976" spans="1:7">
      <c r="A3976" t="s">
        <v>9022</v>
      </c>
      <c r="B3976" t="s">
        <v>9023</v>
      </c>
      <c r="C3976">
        <v>201617679</v>
      </c>
      <c r="F3976" t="s">
        <v>5</v>
      </c>
      <c r="G3976" t="s">
        <v>8794</v>
      </c>
    </row>
    <row r="3977" spans="1:7">
      <c r="A3977" t="s">
        <v>9022</v>
      </c>
      <c r="B3977" t="s">
        <v>9023</v>
      </c>
      <c r="C3977">
        <v>201617682</v>
      </c>
      <c r="F3977" t="s">
        <v>5</v>
      </c>
      <c r="G3977" t="s">
        <v>8796</v>
      </c>
    </row>
    <row r="3978" spans="1:7">
      <c r="A3978" t="s">
        <v>9022</v>
      </c>
      <c r="B3978" t="s">
        <v>9023</v>
      </c>
      <c r="C3978">
        <v>201617684</v>
      </c>
      <c r="F3978" t="s">
        <v>5</v>
      </c>
      <c r="G3978" t="s">
        <v>8798</v>
      </c>
    </row>
    <row r="3979" spans="1:7">
      <c r="A3979" t="s">
        <v>9022</v>
      </c>
      <c r="B3979" t="s">
        <v>9023</v>
      </c>
      <c r="C3979">
        <v>201617660</v>
      </c>
      <c r="F3979" t="s">
        <v>5</v>
      </c>
      <c r="G3979" t="s">
        <v>8800</v>
      </c>
    </row>
    <row r="3980" spans="1:7">
      <c r="A3980" t="s">
        <v>9022</v>
      </c>
      <c r="B3980" t="s">
        <v>9023</v>
      </c>
      <c r="C3980">
        <v>201617674</v>
      </c>
      <c r="F3980" t="s">
        <v>5</v>
      </c>
      <c r="G3980" t="s">
        <v>8802</v>
      </c>
    </row>
    <row r="3981" spans="1:7">
      <c r="A3981" t="s">
        <v>9022</v>
      </c>
      <c r="B3981" t="s">
        <v>9023</v>
      </c>
      <c r="C3981">
        <v>201617675</v>
      </c>
      <c r="F3981" t="s">
        <v>5</v>
      </c>
      <c r="G3981" t="s">
        <v>8804</v>
      </c>
    </row>
    <row r="3982" spans="1:7">
      <c r="A3982" t="s">
        <v>9022</v>
      </c>
      <c r="B3982" t="s">
        <v>9023</v>
      </c>
      <c r="C3982">
        <v>201617694</v>
      </c>
      <c r="F3982" t="s">
        <v>5</v>
      </c>
      <c r="G3982" t="s">
        <v>8806</v>
      </c>
    </row>
    <row r="3983" spans="1:7">
      <c r="A3983" t="s">
        <v>9022</v>
      </c>
      <c r="B3983" t="s">
        <v>9023</v>
      </c>
      <c r="C3983">
        <v>201617692</v>
      </c>
      <c r="F3983" t="s">
        <v>5</v>
      </c>
      <c r="G3983" t="s">
        <v>8808</v>
      </c>
    </row>
    <row r="3984" spans="1:7">
      <c r="A3984" t="s">
        <v>9022</v>
      </c>
      <c r="B3984" t="s">
        <v>9023</v>
      </c>
      <c r="C3984">
        <v>201617691</v>
      </c>
      <c r="F3984" t="s">
        <v>5</v>
      </c>
      <c r="G3984" t="s">
        <v>8810</v>
      </c>
    </row>
    <row r="3985" spans="1:7">
      <c r="A3985" t="s">
        <v>9022</v>
      </c>
      <c r="B3985" t="s">
        <v>9023</v>
      </c>
      <c r="C3985">
        <v>201617693</v>
      </c>
      <c r="F3985" t="s">
        <v>5</v>
      </c>
      <c r="G3985" t="s">
        <v>8812</v>
      </c>
    </row>
    <row r="3986" spans="1:7">
      <c r="A3986" t="s">
        <v>9022</v>
      </c>
      <c r="B3986" t="s">
        <v>9023</v>
      </c>
      <c r="C3986">
        <v>201617695</v>
      </c>
      <c r="F3986" t="s">
        <v>5</v>
      </c>
      <c r="G3986" t="s">
        <v>8814</v>
      </c>
    </row>
    <row r="3987" spans="1:7">
      <c r="A3987" t="s">
        <v>9022</v>
      </c>
      <c r="B3987" t="s">
        <v>9023</v>
      </c>
      <c r="C3987">
        <v>201617683</v>
      </c>
      <c r="F3987" t="s">
        <v>5</v>
      </c>
      <c r="G3987" t="s">
        <v>8816</v>
      </c>
    </row>
    <row r="3988" spans="1:7">
      <c r="A3988" t="s">
        <v>9022</v>
      </c>
      <c r="B3988" t="s">
        <v>9023</v>
      </c>
      <c r="C3988">
        <v>201617676</v>
      </c>
      <c r="F3988" t="s">
        <v>5</v>
      </c>
      <c r="G3988" t="s">
        <v>8818</v>
      </c>
    </row>
    <row r="3989" spans="1:7">
      <c r="A3989" t="s">
        <v>9022</v>
      </c>
      <c r="B3989" t="s">
        <v>9023</v>
      </c>
      <c r="C3989">
        <v>201617677</v>
      </c>
      <c r="F3989" t="s">
        <v>5</v>
      </c>
      <c r="G3989" t="s">
        <v>8820</v>
      </c>
    </row>
    <row r="3990" spans="1:7">
      <c r="A3990" t="s">
        <v>9022</v>
      </c>
      <c r="B3990" t="s">
        <v>9023</v>
      </c>
      <c r="C3990">
        <v>201617678</v>
      </c>
      <c r="F3990" t="s">
        <v>5</v>
      </c>
      <c r="G3990" t="s">
        <v>8822</v>
      </c>
    </row>
    <row r="3991" spans="1:7">
      <c r="A3991" t="s">
        <v>9022</v>
      </c>
      <c r="B3991" t="s">
        <v>9023</v>
      </c>
      <c r="C3991">
        <v>201617680</v>
      </c>
      <c r="F3991" t="s">
        <v>5</v>
      </c>
      <c r="G3991" t="s">
        <v>8824</v>
      </c>
    </row>
    <row r="3992" spans="1:7">
      <c r="A3992" t="s">
        <v>9022</v>
      </c>
      <c r="B3992" t="s">
        <v>9023</v>
      </c>
      <c r="C3992">
        <v>201617681</v>
      </c>
      <c r="F3992" t="s">
        <v>5</v>
      </c>
      <c r="G3992" t="s">
        <v>8826</v>
      </c>
    </row>
    <row r="3993" spans="1:7">
      <c r="A3993" t="s">
        <v>9022</v>
      </c>
      <c r="B3993" t="s">
        <v>9023</v>
      </c>
      <c r="C3993">
        <v>201617673</v>
      </c>
      <c r="F3993" t="s">
        <v>5</v>
      </c>
      <c r="G3993" t="s">
        <v>8828</v>
      </c>
    </row>
    <row r="3994" spans="1:7">
      <c r="A3994" t="s">
        <v>9022</v>
      </c>
      <c r="B3994" t="s">
        <v>9023</v>
      </c>
      <c r="C3994">
        <v>201617686</v>
      </c>
      <c r="F3994" t="s">
        <v>5</v>
      </c>
      <c r="G3994" t="s">
        <v>8830</v>
      </c>
    </row>
    <row r="3995" spans="1:7">
      <c r="A3995" t="s">
        <v>9022</v>
      </c>
      <c r="B3995" t="s">
        <v>9023</v>
      </c>
      <c r="C3995">
        <v>201617687</v>
      </c>
      <c r="F3995" t="s">
        <v>5</v>
      </c>
      <c r="G3995" t="s">
        <v>8832</v>
      </c>
    </row>
    <row r="3996" spans="1:7">
      <c r="A3996" t="s">
        <v>9022</v>
      </c>
      <c r="B3996" t="s">
        <v>9023</v>
      </c>
      <c r="C3996">
        <v>201617688</v>
      </c>
      <c r="F3996" t="s">
        <v>5</v>
      </c>
      <c r="G3996" t="s">
        <v>8834</v>
      </c>
    </row>
    <row r="3997" spans="1:7">
      <c r="A3997" t="s">
        <v>9022</v>
      </c>
      <c r="B3997" t="s">
        <v>9023</v>
      </c>
      <c r="C3997">
        <v>201617690</v>
      </c>
      <c r="F3997" t="s">
        <v>5</v>
      </c>
      <c r="G3997" t="s">
        <v>8836</v>
      </c>
    </row>
    <row r="3998" spans="1:7">
      <c r="A3998" t="s">
        <v>9022</v>
      </c>
      <c r="B3998" t="s">
        <v>9023</v>
      </c>
      <c r="C3998">
        <v>201617704</v>
      </c>
      <c r="F3998" t="s">
        <v>5</v>
      </c>
      <c r="G3998" t="s">
        <v>8838</v>
      </c>
    </row>
    <row r="3999" spans="1:7">
      <c r="A3999" t="s">
        <v>9022</v>
      </c>
      <c r="B3999" t="s">
        <v>9023</v>
      </c>
      <c r="C3999">
        <v>201617706</v>
      </c>
      <c r="F3999" t="s">
        <v>5</v>
      </c>
      <c r="G3999" t="s">
        <v>8840</v>
      </c>
    </row>
    <row r="4000" spans="1:7">
      <c r="A4000" t="s">
        <v>9022</v>
      </c>
      <c r="B4000" t="s">
        <v>9023</v>
      </c>
      <c r="C4000">
        <v>201617708</v>
      </c>
      <c r="F4000" t="s">
        <v>5</v>
      </c>
      <c r="G4000" t="s">
        <v>8842</v>
      </c>
    </row>
    <row r="4001" spans="1:7">
      <c r="A4001" t="s">
        <v>9022</v>
      </c>
      <c r="B4001" t="s">
        <v>9023</v>
      </c>
      <c r="C4001">
        <v>201617710</v>
      </c>
      <c r="F4001" t="s">
        <v>5</v>
      </c>
      <c r="G4001" t="s">
        <v>8844</v>
      </c>
    </row>
    <row r="4002" spans="1:7">
      <c r="A4002" t="s">
        <v>9022</v>
      </c>
      <c r="B4002" t="s">
        <v>9023</v>
      </c>
      <c r="C4002">
        <v>201617716</v>
      </c>
      <c r="F4002" t="s">
        <v>5</v>
      </c>
      <c r="G4002" t="s">
        <v>8846</v>
      </c>
    </row>
    <row r="4003" spans="1:7">
      <c r="A4003" t="s">
        <v>9022</v>
      </c>
      <c r="B4003" t="s">
        <v>9023</v>
      </c>
      <c r="C4003">
        <v>201617717</v>
      </c>
      <c r="F4003" t="s">
        <v>5</v>
      </c>
      <c r="G4003" t="s">
        <v>8848</v>
      </c>
    </row>
    <row r="4004" spans="1:7">
      <c r="A4004" t="s">
        <v>9022</v>
      </c>
      <c r="B4004" t="s">
        <v>9023</v>
      </c>
      <c r="C4004">
        <v>201617718</v>
      </c>
      <c r="F4004" t="s">
        <v>5</v>
      </c>
      <c r="G4004" t="s">
        <v>8850</v>
      </c>
    </row>
    <row r="4005" spans="1:7">
      <c r="A4005" t="s">
        <v>9022</v>
      </c>
      <c r="B4005" t="s">
        <v>9023</v>
      </c>
      <c r="C4005">
        <v>201617715</v>
      </c>
      <c r="F4005" t="s">
        <v>5</v>
      </c>
      <c r="G4005" t="s">
        <v>8852</v>
      </c>
    </row>
    <row r="4006" spans="1:7">
      <c r="A4006" t="s">
        <v>9022</v>
      </c>
      <c r="B4006" t="s">
        <v>9023</v>
      </c>
      <c r="C4006">
        <v>201617712</v>
      </c>
      <c r="F4006" t="s">
        <v>5</v>
      </c>
      <c r="G4006" t="s">
        <v>8854</v>
      </c>
    </row>
    <row r="4007" spans="1:7">
      <c r="A4007" t="s">
        <v>9022</v>
      </c>
      <c r="B4007" t="s">
        <v>9023</v>
      </c>
      <c r="C4007">
        <v>201617713</v>
      </c>
      <c r="F4007" t="s">
        <v>5</v>
      </c>
      <c r="G4007" t="s">
        <v>8856</v>
      </c>
    </row>
    <row r="4008" spans="1:7">
      <c r="A4008" t="s">
        <v>9022</v>
      </c>
      <c r="B4008" t="s">
        <v>9023</v>
      </c>
      <c r="C4008">
        <v>201617714</v>
      </c>
      <c r="F4008" t="s">
        <v>5</v>
      </c>
      <c r="G4008" t="s">
        <v>8858</v>
      </c>
    </row>
    <row r="4009" spans="1:7">
      <c r="A4009" t="s">
        <v>9022</v>
      </c>
      <c r="B4009" t="s">
        <v>9023</v>
      </c>
      <c r="C4009">
        <v>201617689</v>
      </c>
      <c r="F4009" t="s">
        <v>5</v>
      </c>
      <c r="G4009" t="s">
        <v>8860</v>
      </c>
    </row>
    <row r="4010" spans="1:7">
      <c r="A4010" t="s">
        <v>9022</v>
      </c>
      <c r="B4010" t="s">
        <v>9023</v>
      </c>
      <c r="C4010">
        <v>201617701</v>
      </c>
      <c r="F4010" t="s">
        <v>5</v>
      </c>
      <c r="G4010" t="s">
        <v>8862</v>
      </c>
    </row>
    <row r="4011" spans="1:7">
      <c r="A4011" t="s">
        <v>9022</v>
      </c>
      <c r="B4011" t="s">
        <v>9023</v>
      </c>
      <c r="C4011">
        <v>201617705</v>
      </c>
      <c r="F4011" t="s">
        <v>5</v>
      </c>
      <c r="G4011" t="s">
        <v>8864</v>
      </c>
    </row>
    <row r="4012" spans="1:7">
      <c r="A4012" t="s">
        <v>9022</v>
      </c>
      <c r="B4012" t="s">
        <v>9023</v>
      </c>
      <c r="C4012">
        <v>201617699</v>
      </c>
      <c r="F4012" t="s">
        <v>5</v>
      </c>
      <c r="G4012" t="s">
        <v>8866</v>
      </c>
    </row>
    <row r="4013" spans="1:7">
      <c r="A4013" t="s">
        <v>9022</v>
      </c>
      <c r="B4013" t="s">
        <v>9023</v>
      </c>
      <c r="C4013">
        <v>201617698</v>
      </c>
      <c r="F4013" t="s">
        <v>5</v>
      </c>
      <c r="G4013" t="s">
        <v>8868</v>
      </c>
    </row>
    <row r="4014" spans="1:7">
      <c r="A4014" t="s">
        <v>9022</v>
      </c>
      <c r="B4014" t="s">
        <v>9023</v>
      </c>
      <c r="C4014">
        <v>201617700</v>
      </c>
      <c r="F4014" t="s">
        <v>5</v>
      </c>
      <c r="G4014" t="s">
        <v>8870</v>
      </c>
    </row>
    <row r="4015" spans="1:7">
      <c r="A4015" t="s">
        <v>9022</v>
      </c>
      <c r="B4015" t="s">
        <v>9023</v>
      </c>
      <c r="C4015">
        <v>201617702</v>
      </c>
      <c r="F4015" t="s">
        <v>5</v>
      </c>
      <c r="G4015" t="s">
        <v>8872</v>
      </c>
    </row>
    <row r="4016" spans="1:7">
      <c r="A4016" t="s">
        <v>9022</v>
      </c>
      <c r="B4016" t="s">
        <v>9023</v>
      </c>
      <c r="C4016">
        <v>201617696</v>
      </c>
      <c r="F4016" t="s">
        <v>5</v>
      </c>
      <c r="G4016" t="s">
        <v>8874</v>
      </c>
    </row>
    <row r="4017" spans="1:7">
      <c r="A4017" t="s">
        <v>9022</v>
      </c>
      <c r="B4017" t="s">
        <v>9023</v>
      </c>
      <c r="C4017">
        <v>201617703</v>
      </c>
      <c r="F4017" t="s">
        <v>5</v>
      </c>
      <c r="G4017" t="s">
        <v>8876</v>
      </c>
    </row>
    <row r="4018" spans="1:7">
      <c r="A4018" t="s">
        <v>9022</v>
      </c>
      <c r="B4018" t="s">
        <v>9023</v>
      </c>
      <c r="C4018">
        <v>201617707</v>
      </c>
      <c r="F4018" t="s">
        <v>5</v>
      </c>
      <c r="G4018" t="s">
        <v>8878</v>
      </c>
    </row>
    <row r="4019" spans="1:7">
      <c r="A4019" t="s">
        <v>9022</v>
      </c>
      <c r="B4019" t="s">
        <v>9023</v>
      </c>
      <c r="C4019">
        <v>201617711</v>
      </c>
      <c r="F4019" t="s">
        <v>5</v>
      </c>
      <c r="G4019" t="s">
        <v>8880</v>
      </c>
    </row>
    <row r="4020" spans="1:7">
      <c r="A4020" t="s">
        <v>9022</v>
      </c>
      <c r="B4020" t="s">
        <v>9023</v>
      </c>
      <c r="C4020">
        <v>201617697</v>
      </c>
      <c r="F4020" t="s">
        <v>5</v>
      </c>
      <c r="G4020" t="s">
        <v>8882</v>
      </c>
    </row>
    <row r="4021" spans="1:7">
      <c r="A4021" t="s">
        <v>9022</v>
      </c>
      <c r="B4021" t="s">
        <v>9023</v>
      </c>
      <c r="C4021">
        <v>201617719</v>
      </c>
      <c r="F4021" t="s">
        <v>5</v>
      </c>
      <c r="G4021" t="s">
        <v>8884</v>
      </c>
    </row>
    <row r="4022" spans="1:7">
      <c r="A4022" t="s">
        <v>9022</v>
      </c>
      <c r="B4022" t="s">
        <v>9023</v>
      </c>
      <c r="C4022">
        <v>201617709</v>
      </c>
      <c r="F4022" t="s">
        <v>5</v>
      </c>
      <c r="G4022" t="s">
        <v>8886</v>
      </c>
    </row>
    <row r="4023" spans="1:7">
      <c r="A4023" t="s">
        <v>9022</v>
      </c>
      <c r="B4023" t="s">
        <v>9023</v>
      </c>
      <c r="C4023">
        <v>201617685</v>
      </c>
      <c r="F4023" t="s">
        <v>5</v>
      </c>
      <c r="G4023" t="s">
        <v>8888</v>
      </c>
    </row>
    <row r="4024" spans="1:7">
      <c r="A4024" t="s">
        <v>9022</v>
      </c>
      <c r="B4024" t="s">
        <v>9023</v>
      </c>
      <c r="C4024">
        <v>201617776</v>
      </c>
      <c r="F4024" t="s">
        <v>5</v>
      </c>
      <c r="G4024" t="s">
        <v>8890</v>
      </c>
    </row>
    <row r="4025" spans="1:7">
      <c r="A4025" t="s">
        <v>9022</v>
      </c>
      <c r="B4025" t="s">
        <v>9023</v>
      </c>
      <c r="C4025">
        <v>201617777</v>
      </c>
      <c r="F4025" t="s">
        <v>5</v>
      </c>
      <c r="G4025" t="s">
        <v>8892</v>
      </c>
    </row>
    <row r="4026" spans="1:7">
      <c r="A4026" t="s">
        <v>9022</v>
      </c>
      <c r="B4026" t="s">
        <v>9023</v>
      </c>
      <c r="C4026">
        <v>201617779</v>
      </c>
      <c r="F4026" t="s">
        <v>5</v>
      </c>
      <c r="G4026" t="s">
        <v>8894</v>
      </c>
    </row>
    <row r="4027" spans="1:7">
      <c r="A4027" t="s">
        <v>9022</v>
      </c>
      <c r="B4027" t="s">
        <v>9023</v>
      </c>
      <c r="C4027">
        <v>201617775</v>
      </c>
      <c r="F4027" t="s">
        <v>5</v>
      </c>
      <c r="G4027" t="s">
        <v>8896</v>
      </c>
    </row>
    <row r="4028" spans="1:7">
      <c r="A4028" t="s">
        <v>9022</v>
      </c>
      <c r="B4028" t="s">
        <v>9023</v>
      </c>
      <c r="C4028">
        <v>201617780</v>
      </c>
      <c r="F4028" t="s">
        <v>5</v>
      </c>
      <c r="G4028" t="s">
        <v>8898</v>
      </c>
    </row>
    <row r="4029" spans="1:7">
      <c r="A4029" t="s">
        <v>9022</v>
      </c>
      <c r="B4029" t="s">
        <v>9023</v>
      </c>
      <c r="C4029">
        <v>201617778</v>
      </c>
      <c r="F4029" t="s">
        <v>5</v>
      </c>
      <c r="G4029" t="s">
        <v>8900</v>
      </c>
    </row>
    <row r="4030" spans="1:7">
      <c r="A4030" t="s">
        <v>9022</v>
      </c>
      <c r="B4030" t="s">
        <v>9023</v>
      </c>
      <c r="C4030">
        <v>201617755</v>
      </c>
      <c r="F4030" t="s">
        <v>5</v>
      </c>
      <c r="G4030" t="s">
        <v>8902</v>
      </c>
    </row>
    <row r="4031" spans="1:7">
      <c r="A4031" t="s">
        <v>9022</v>
      </c>
      <c r="B4031" t="s">
        <v>9023</v>
      </c>
      <c r="C4031">
        <v>201617756</v>
      </c>
      <c r="F4031" t="s">
        <v>5</v>
      </c>
      <c r="G4031" t="s">
        <v>8904</v>
      </c>
    </row>
    <row r="4032" spans="1:7">
      <c r="A4032" t="s">
        <v>9022</v>
      </c>
      <c r="B4032" t="s">
        <v>9023</v>
      </c>
      <c r="C4032">
        <v>201617757</v>
      </c>
      <c r="F4032" t="s">
        <v>5</v>
      </c>
      <c r="G4032" t="s">
        <v>8906</v>
      </c>
    </row>
    <row r="4033" spans="1:7">
      <c r="A4033" t="s">
        <v>9022</v>
      </c>
      <c r="B4033" t="s">
        <v>9023</v>
      </c>
      <c r="C4033">
        <v>201617759</v>
      </c>
      <c r="F4033" t="s">
        <v>5</v>
      </c>
      <c r="G4033" t="s">
        <v>8908</v>
      </c>
    </row>
    <row r="4034" spans="1:7">
      <c r="A4034" t="s">
        <v>9022</v>
      </c>
      <c r="B4034" t="s">
        <v>9023</v>
      </c>
      <c r="C4034">
        <v>201617765</v>
      </c>
      <c r="F4034" t="s">
        <v>5</v>
      </c>
      <c r="G4034" t="s">
        <v>8910</v>
      </c>
    </row>
    <row r="4035" spans="1:7">
      <c r="A4035" t="s">
        <v>9022</v>
      </c>
      <c r="B4035" t="s">
        <v>9023</v>
      </c>
      <c r="C4035">
        <v>201617763</v>
      </c>
      <c r="F4035" t="s">
        <v>5</v>
      </c>
      <c r="G4035" t="s">
        <v>8912</v>
      </c>
    </row>
    <row r="4036" spans="1:7">
      <c r="A4036" t="s">
        <v>9022</v>
      </c>
      <c r="B4036" t="s">
        <v>9023</v>
      </c>
      <c r="C4036">
        <v>201617761</v>
      </c>
      <c r="F4036" t="s">
        <v>5</v>
      </c>
      <c r="G4036" t="s">
        <v>8914</v>
      </c>
    </row>
    <row r="4037" spans="1:7">
      <c r="A4037" t="s">
        <v>9022</v>
      </c>
      <c r="B4037" t="s">
        <v>9023</v>
      </c>
      <c r="C4037">
        <v>201617762</v>
      </c>
      <c r="F4037" t="s">
        <v>5</v>
      </c>
      <c r="G4037" t="s">
        <v>8916</v>
      </c>
    </row>
    <row r="4038" spans="1:7">
      <c r="A4038" t="s">
        <v>9022</v>
      </c>
      <c r="B4038" t="s">
        <v>9023</v>
      </c>
      <c r="C4038">
        <v>201617753</v>
      </c>
      <c r="F4038" t="s">
        <v>5</v>
      </c>
      <c r="G4038" t="s">
        <v>8918</v>
      </c>
    </row>
    <row r="4039" spans="1:7">
      <c r="A4039" t="s">
        <v>9022</v>
      </c>
      <c r="B4039" t="s">
        <v>9023</v>
      </c>
      <c r="C4039">
        <v>201617760</v>
      </c>
      <c r="F4039" t="s">
        <v>5</v>
      </c>
      <c r="G4039" t="s">
        <v>8920</v>
      </c>
    </row>
    <row r="4040" spans="1:7">
      <c r="A4040" t="s">
        <v>9022</v>
      </c>
      <c r="B4040" t="s">
        <v>9023</v>
      </c>
      <c r="C4040">
        <v>201617767</v>
      </c>
      <c r="F4040" t="s">
        <v>5</v>
      </c>
      <c r="G4040" t="s">
        <v>8922</v>
      </c>
    </row>
    <row r="4041" spans="1:7">
      <c r="A4041" t="s">
        <v>9022</v>
      </c>
      <c r="B4041" t="s">
        <v>9023</v>
      </c>
      <c r="C4041">
        <v>201617772</v>
      </c>
      <c r="F4041" t="s">
        <v>5</v>
      </c>
      <c r="G4041" t="s">
        <v>8924</v>
      </c>
    </row>
    <row r="4042" spans="1:7">
      <c r="A4042" t="s">
        <v>9022</v>
      </c>
      <c r="B4042" t="s">
        <v>9023</v>
      </c>
      <c r="C4042">
        <v>201617774</v>
      </c>
      <c r="F4042" t="s">
        <v>5</v>
      </c>
      <c r="G4042" t="s">
        <v>8926</v>
      </c>
    </row>
    <row r="4043" spans="1:7">
      <c r="A4043" t="s">
        <v>9022</v>
      </c>
      <c r="B4043" t="s">
        <v>9023</v>
      </c>
      <c r="C4043">
        <v>201617770</v>
      </c>
      <c r="F4043" t="s">
        <v>5</v>
      </c>
      <c r="G4043" t="s">
        <v>8928</v>
      </c>
    </row>
    <row r="4044" spans="1:7">
      <c r="A4044" t="s">
        <v>9022</v>
      </c>
      <c r="B4044" t="s">
        <v>9023</v>
      </c>
      <c r="C4044">
        <v>201617771</v>
      </c>
      <c r="F4044" t="s">
        <v>5</v>
      </c>
      <c r="G4044" t="s">
        <v>8930</v>
      </c>
    </row>
    <row r="4045" spans="1:7">
      <c r="A4045" t="s">
        <v>9022</v>
      </c>
      <c r="B4045" t="s">
        <v>9023</v>
      </c>
      <c r="C4045">
        <v>201617773</v>
      </c>
      <c r="F4045" t="s">
        <v>5</v>
      </c>
      <c r="G4045" t="s">
        <v>8932</v>
      </c>
    </row>
    <row r="4046" spans="1:7">
      <c r="A4046" t="s">
        <v>9022</v>
      </c>
      <c r="B4046" t="s">
        <v>9023</v>
      </c>
      <c r="C4046">
        <v>201617758</v>
      </c>
      <c r="F4046" t="s">
        <v>5</v>
      </c>
      <c r="G4046" t="s">
        <v>8934</v>
      </c>
    </row>
    <row r="4047" spans="1:7">
      <c r="A4047" t="s">
        <v>9022</v>
      </c>
      <c r="B4047" t="s">
        <v>9023</v>
      </c>
      <c r="C4047">
        <v>201617766</v>
      </c>
      <c r="F4047" t="s">
        <v>5</v>
      </c>
      <c r="G4047" t="s">
        <v>8936</v>
      </c>
    </row>
    <row r="4048" spans="1:7">
      <c r="A4048" t="s">
        <v>9022</v>
      </c>
      <c r="B4048" t="s">
        <v>9023</v>
      </c>
      <c r="C4048">
        <v>201617768</v>
      </c>
      <c r="F4048" t="s">
        <v>5</v>
      </c>
      <c r="G4048" t="s">
        <v>8938</v>
      </c>
    </row>
    <row r="4049" spans="1:7">
      <c r="A4049" t="s">
        <v>9022</v>
      </c>
      <c r="B4049" t="s">
        <v>9023</v>
      </c>
      <c r="C4049">
        <v>201617769</v>
      </c>
      <c r="F4049" t="s">
        <v>5</v>
      </c>
      <c r="G4049" t="s">
        <v>8940</v>
      </c>
    </row>
    <row r="4050" spans="1:7">
      <c r="A4050" t="s">
        <v>9022</v>
      </c>
      <c r="B4050" t="s">
        <v>9023</v>
      </c>
      <c r="C4050">
        <v>201617764</v>
      </c>
      <c r="F4050" t="s">
        <v>5</v>
      </c>
      <c r="G4050" t="s">
        <v>8942</v>
      </c>
    </row>
    <row r="4051" spans="1:7">
      <c r="A4051" t="s">
        <v>9022</v>
      </c>
      <c r="B4051" t="s">
        <v>9023</v>
      </c>
      <c r="C4051">
        <v>201617782</v>
      </c>
      <c r="F4051" t="s">
        <v>5</v>
      </c>
      <c r="G4051" t="s">
        <v>8944</v>
      </c>
    </row>
    <row r="4052" spans="1:7">
      <c r="A4052" t="s">
        <v>9022</v>
      </c>
      <c r="B4052" t="s">
        <v>9023</v>
      </c>
      <c r="C4052">
        <v>201617781</v>
      </c>
      <c r="F4052" t="s">
        <v>5</v>
      </c>
      <c r="G4052" t="s">
        <v>8946</v>
      </c>
    </row>
    <row r="4053" spans="1:7">
      <c r="A4053" t="s">
        <v>9022</v>
      </c>
      <c r="B4053" t="s">
        <v>9023</v>
      </c>
      <c r="C4053">
        <v>201617783</v>
      </c>
      <c r="F4053" t="s">
        <v>5</v>
      </c>
      <c r="G4053" t="s">
        <v>8948</v>
      </c>
    </row>
    <row r="4054" spans="1:7">
      <c r="A4054" t="s">
        <v>9022</v>
      </c>
      <c r="B4054" t="s">
        <v>9023</v>
      </c>
      <c r="C4054">
        <v>201617721</v>
      </c>
      <c r="F4054" t="s">
        <v>5</v>
      </c>
      <c r="G4054" t="s">
        <v>8950</v>
      </c>
    </row>
    <row r="4055" spans="1:7">
      <c r="A4055" t="s">
        <v>9022</v>
      </c>
      <c r="B4055" t="s">
        <v>9023</v>
      </c>
      <c r="C4055">
        <v>201617723</v>
      </c>
      <c r="F4055" t="s">
        <v>5</v>
      </c>
      <c r="G4055" t="s">
        <v>8952</v>
      </c>
    </row>
    <row r="4056" spans="1:7">
      <c r="A4056" t="s">
        <v>9022</v>
      </c>
      <c r="B4056" t="s">
        <v>9023</v>
      </c>
      <c r="C4056">
        <v>201617724</v>
      </c>
      <c r="F4056" t="s">
        <v>5</v>
      </c>
      <c r="G4056" t="s">
        <v>8954</v>
      </c>
    </row>
    <row r="4057" spans="1:7">
      <c r="A4057" t="s">
        <v>9022</v>
      </c>
      <c r="B4057" t="s">
        <v>9023</v>
      </c>
      <c r="C4057">
        <v>201617725</v>
      </c>
      <c r="F4057" t="s">
        <v>5</v>
      </c>
      <c r="G4057" t="s">
        <v>8956</v>
      </c>
    </row>
    <row r="4058" spans="1:7">
      <c r="A4058" t="s">
        <v>9022</v>
      </c>
      <c r="B4058" t="s">
        <v>9023</v>
      </c>
      <c r="C4058">
        <v>201617726</v>
      </c>
      <c r="F4058" t="s">
        <v>5</v>
      </c>
      <c r="G4058" t="s">
        <v>8958</v>
      </c>
    </row>
    <row r="4059" spans="1:7">
      <c r="A4059" t="s">
        <v>9022</v>
      </c>
      <c r="B4059" t="s">
        <v>9023</v>
      </c>
      <c r="C4059">
        <v>201617727</v>
      </c>
      <c r="F4059" t="s">
        <v>5</v>
      </c>
      <c r="G4059" t="s">
        <v>8960</v>
      </c>
    </row>
    <row r="4060" spans="1:7">
      <c r="A4060" t="s">
        <v>9022</v>
      </c>
      <c r="B4060" t="s">
        <v>9023</v>
      </c>
      <c r="C4060">
        <v>201617728</v>
      </c>
      <c r="F4060" t="s">
        <v>5</v>
      </c>
      <c r="G4060" t="s">
        <v>8962</v>
      </c>
    </row>
    <row r="4061" spans="1:7">
      <c r="A4061" t="s">
        <v>9022</v>
      </c>
      <c r="B4061" t="s">
        <v>9023</v>
      </c>
      <c r="C4061">
        <v>201617730</v>
      </c>
      <c r="F4061" t="s">
        <v>5</v>
      </c>
      <c r="G4061" t="s">
        <v>8964</v>
      </c>
    </row>
    <row r="4062" spans="1:7">
      <c r="A4062" t="s">
        <v>9022</v>
      </c>
      <c r="B4062" t="s">
        <v>9023</v>
      </c>
      <c r="C4062">
        <v>201617732</v>
      </c>
      <c r="F4062" t="s">
        <v>5</v>
      </c>
      <c r="G4062" t="s">
        <v>8966</v>
      </c>
    </row>
    <row r="4063" spans="1:7">
      <c r="A4063" t="s">
        <v>9022</v>
      </c>
      <c r="B4063" t="s">
        <v>9023</v>
      </c>
      <c r="C4063">
        <v>201617738</v>
      </c>
      <c r="F4063" t="s">
        <v>5</v>
      </c>
      <c r="G4063" t="s">
        <v>8968</v>
      </c>
    </row>
    <row r="4064" spans="1:7">
      <c r="A4064" t="s">
        <v>9022</v>
      </c>
      <c r="B4064" t="s">
        <v>9023</v>
      </c>
      <c r="C4064">
        <v>201617740</v>
      </c>
      <c r="F4064" t="s">
        <v>5</v>
      </c>
      <c r="G4064" t="s">
        <v>8970</v>
      </c>
    </row>
    <row r="4065" spans="1:7">
      <c r="A4065" t="s">
        <v>9022</v>
      </c>
      <c r="B4065" t="s">
        <v>9023</v>
      </c>
      <c r="C4065">
        <v>201617742</v>
      </c>
      <c r="F4065" t="s">
        <v>5</v>
      </c>
      <c r="G4065" t="s">
        <v>8972</v>
      </c>
    </row>
    <row r="4066" spans="1:7">
      <c r="A4066" t="s">
        <v>9022</v>
      </c>
      <c r="B4066" t="s">
        <v>9023</v>
      </c>
      <c r="C4066">
        <v>201617744</v>
      </c>
      <c r="F4066" t="s">
        <v>5</v>
      </c>
      <c r="G4066" t="s">
        <v>8974</v>
      </c>
    </row>
    <row r="4067" spans="1:7">
      <c r="A4067" t="s">
        <v>9022</v>
      </c>
      <c r="B4067" t="s">
        <v>9023</v>
      </c>
      <c r="C4067">
        <v>201617745</v>
      </c>
      <c r="F4067" t="s">
        <v>5</v>
      </c>
      <c r="G4067" t="s">
        <v>8976</v>
      </c>
    </row>
    <row r="4068" spans="1:7">
      <c r="A4068" t="s">
        <v>9022</v>
      </c>
      <c r="B4068" t="s">
        <v>9023</v>
      </c>
      <c r="C4068">
        <v>201617746</v>
      </c>
      <c r="F4068" t="s">
        <v>5</v>
      </c>
      <c r="G4068" t="s">
        <v>8978</v>
      </c>
    </row>
    <row r="4069" spans="1:7">
      <c r="A4069" t="s">
        <v>9022</v>
      </c>
      <c r="B4069" t="s">
        <v>9023</v>
      </c>
      <c r="C4069">
        <v>201617749</v>
      </c>
      <c r="F4069" t="s">
        <v>5</v>
      </c>
      <c r="G4069" t="s">
        <v>8980</v>
      </c>
    </row>
    <row r="4070" spans="1:7">
      <c r="A4070" t="s">
        <v>9022</v>
      </c>
      <c r="B4070" t="s">
        <v>9023</v>
      </c>
      <c r="C4070">
        <v>201617722</v>
      </c>
      <c r="F4070" t="s">
        <v>5</v>
      </c>
      <c r="G4070" t="s">
        <v>8982</v>
      </c>
    </row>
    <row r="4071" spans="1:7">
      <c r="A4071" t="s">
        <v>9022</v>
      </c>
      <c r="B4071" t="s">
        <v>9023</v>
      </c>
      <c r="C4071">
        <v>201617729</v>
      </c>
      <c r="F4071" t="s">
        <v>5</v>
      </c>
      <c r="G4071" t="s">
        <v>8984</v>
      </c>
    </row>
    <row r="4072" spans="1:7">
      <c r="A4072" t="s">
        <v>9022</v>
      </c>
      <c r="B4072" t="s">
        <v>9023</v>
      </c>
      <c r="C4072">
        <v>201617731</v>
      </c>
      <c r="F4072" t="s">
        <v>5</v>
      </c>
      <c r="G4072" t="s">
        <v>8986</v>
      </c>
    </row>
    <row r="4073" spans="1:7">
      <c r="A4073" t="s">
        <v>9022</v>
      </c>
      <c r="B4073" t="s">
        <v>9023</v>
      </c>
      <c r="C4073">
        <v>201617733</v>
      </c>
      <c r="F4073" t="s">
        <v>5</v>
      </c>
      <c r="G4073" t="s">
        <v>8988</v>
      </c>
    </row>
    <row r="4074" spans="1:7">
      <c r="A4074" t="s">
        <v>9022</v>
      </c>
      <c r="B4074" t="s">
        <v>9023</v>
      </c>
      <c r="C4074">
        <v>201617734</v>
      </c>
      <c r="F4074" t="s">
        <v>5</v>
      </c>
      <c r="G4074" t="s">
        <v>8990</v>
      </c>
    </row>
    <row r="4075" spans="1:7">
      <c r="A4075" t="s">
        <v>9022</v>
      </c>
      <c r="B4075" t="s">
        <v>9023</v>
      </c>
      <c r="C4075">
        <v>201617735</v>
      </c>
      <c r="F4075" t="s">
        <v>5</v>
      </c>
      <c r="G4075" t="s">
        <v>8992</v>
      </c>
    </row>
    <row r="4076" spans="1:7">
      <c r="A4076" t="s">
        <v>9022</v>
      </c>
      <c r="B4076" t="s">
        <v>9023</v>
      </c>
      <c r="C4076">
        <v>201617748</v>
      </c>
      <c r="F4076" t="s">
        <v>5</v>
      </c>
      <c r="G4076" t="s">
        <v>8994</v>
      </c>
    </row>
    <row r="4077" spans="1:7">
      <c r="A4077" t="s">
        <v>9022</v>
      </c>
      <c r="B4077" t="s">
        <v>9023</v>
      </c>
      <c r="C4077">
        <v>201617750</v>
      </c>
      <c r="F4077" t="s">
        <v>5</v>
      </c>
      <c r="G4077" t="s">
        <v>8996</v>
      </c>
    </row>
    <row r="4078" spans="1:7">
      <c r="A4078" t="s">
        <v>9022</v>
      </c>
      <c r="B4078" t="s">
        <v>9023</v>
      </c>
      <c r="C4078">
        <v>201617747</v>
      </c>
      <c r="F4078" t="s">
        <v>5</v>
      </c>
      <c r="G4078" t="s">
        <v>8998</v>
      </c>
    </row>
    <row r="4079" spans="1:7">
      <c r="A4079" t="s">
        <v>9022</v>
      </c>
      <c r="B4079" t="s">
        <v>9023</v>
      </c>
      <c r="C4079">
        <v>201617752</v>
      </c>
      <c r="F4079" t="s">
        <v>5</v>
      </c>
      <c r="G4079" t="s">
        <v>9000</v>
      </c>
    </row>
    <row r="4080" spans="1:7">
      <c r="A4080" t="s">
        <v>9022</v>
      </c>
      <c r="B4080" t="s">
        <v>9023</v>
      </c>
      <c r="C4080">
        <v>201617754</v>
      </c>
      <c r="F4080" t="s">
        <v>5</v>
      </c>
      <c r="G4080" t="s">
        <v>9002</v>
      </c>
    </row>
    <row r="4081" spans="1:7">
      <c r="A4081" t="s">
        <v>9022</v>
      </c>
      <c r="B4081" t="s">
        <v>9023</v>
      </c>
      <c r="C4081">
        <v>201617751</v>
      </c>
      <c r="F4081" t="s">
        <v>5</v>
      </c>
      <c r="G4081" t="s">
        <v>9004</v>
      </c>
    </row>
    <row r="4082" spans="1:7">
      <c r="A4082" t="s">
        <v>9022</v>
      </c>
      <c r="B4082" t="s">
        <v>9023</v>
      </c>
      <c r="C4082">
        <v>201617736</v>
      </c>
      <c r="F4082" t="s">
        <v>5</v>
      </c>
      <c r="G4082" t="s">
        <v>9006</v>
      </c>
    </row>
    <row r="4083" spans="1:7">
      <c r="A4083" t="s">
        <v>9022</v>
      </c>
      <c r="B4083" t="s">
        <v>9023</v>
      </c>
      <c r="C4083">
        <v>201617737</v>
      </c>
      <c r="F4083" t="s">
        <v>5</v>
      </c>
      <c r="G4083" t="s">
        <v>9008</v>
      </c>
    </row>
    <row r="4084" spans="1:7">
      <c r="A4084" t="s">
        <v>9022</v>
      </c>
      <c r="B4084" t="s">
        <v>9023</v>
      </c>
      <c r="C4084">
        <v>201617739</v>
      </c>
      <c r="F4084" t="s">
        <v>5</v>
      </c>
      <c r="G4084" t="s">
        <v>9010</v>
      </c>
    </row>
    <row r="4085" spans="1:7">
      <c r="A4085" t="s">
        <v>9022</v>
      </c>
      <c r="B4085" t="s">
        <v>9023</v>
      </c>
      <c r="C4085">
        <v>201617741</v>
      </c>
      <c r="F4085" t="s">
        <v>5</v>
      </c>
      <c r="G4085" t="s">
        <v>9012</v>
      </c>
    </row>
    <row r="4086" spans="1:7">
      <c r="A4086" t="s">
        <v>9022</v>
      </c>
      <c r="B4086" t="s">
        <v>9023</v>
      </c>
      <c r="C4086">
        <v>201617743</v>
      </c>
      <c r="F4086" t="s">
        <v>5</v>
      </c>
      <c r="G4086" t="s">
        <v>9014</v>
      </c>
    </row>
    <row r="4087" spans="1:7">
      <c r="A4087" t="s">
        <v>9022</v>
      </c>
      <c r="B4087" t="s">
        <v>9023</v>
      </c>
      <c r="C4087">
        <v>201617720</v>
      </c>
      <c r="F4087" t="s">
        <v>5</v>
      </c>
      <c r="G4087" t="s">
        <v>9016</v>
      </c>
    </row>
    <row r="4088" spans="1:7">
      <c r="A4088" t="s">
        <v>9022</v>
      </c>
      <c r="B4088" t="s">
        <v>9023</v>
      </c>
      <c r="C4088">
        <v>5032957</v>
      </c>
      <c r="D4088" t="s">
        <v>9035</v>
      </c>
      <c r="F4088" t="s">
        <v>5</v>
      </c>
      <c r="G4088" t="s">
        <v>3848</v>
      </c>
    </row>
    <row r="4089" spans="1:7">
      <c r="A4089" t="s">
        <v>9022</v>
      </c>
      <c r="B4089" t="s">
        <v>9023</v>
      </c>
      <c r="C4089">
        <v>5032958</v>
      </c>
      <c r="D4089" t="s">
        <v>9035</v>
      </c>
      <c r="F4089" t="s">
        <v>5</v>
      </c>
      <c r="G4089" t="s">
        <v>3850</v>
      </c>
    </row>
    <row r="4090" spans="1:7">
      <c r="A4090" t="s">
        <v>9022</v>
      </c>
      <c r="B4090" t="s">
        <v>9023</v>
      </c>
      <c r="C4090">
        <v>5032958</v>
      </c>
      <c r="D4090" t="s">
        <v>9036</v>
      </c>
      <c r="F4090" t="s">
        <v>5</v>
      </c>
      <c r="G4090" t="s">
        <v>3851</v>
      </c>
    </row>
    <row r="4091" spans="1:7">
      <c r="A4091" t="s">
        <v>9022</v>
      </c>
      <c r="B4091" t="s">
        <v>9023</v>
      </c>
      <c r="C4091">
        <v>5032959</v>
      </c>
      <c r="D4091" t="s">
        <v>9036</v>
      </c>
      <c r="F4091" t="s">
        <v>5</v>
      </c>
      <c r="G4091" t="s">
        <v>5234</v>
      </c>
    </row>
    <row r="4092" spans="1:7">
      <c r="A4092" t="s">
        <v>9022</v>
      </c>
      <c r="B4092" t="s">
        <v>9023</v>
      </c>
      <c r="C4092">
        <v>5032960</v>
      </c>
      <c r="D4092" t="s">
        <v>9036</v>
      </c>
      <c r="F4092" t="s">
        <v>5</v>
      </c>
      <c r="G4092" t="s">
        <v>3854</v>
      </c>
    </row>
    <row r="4093" spans="1:7">
      <c r="A4093" t="s">
        <v>9022</v>
      </c>
      <c r="B4093" t="s">
        <v>9023</v>
      </c>
      <c r="C4093">
        <v>5032963</v>
      </c>
      <c r="D4093" t="s">
        <v>9035</v>
      </c>
      <c r="F4093" t="s">
        <v>5</v>
      </c>
      <c r="G4093" t="s">
        <v>3855</v>
      </c>
    </row>
    <row r="4094" spans="1:7">
      <c r="A4094" t="s">
        <v>9022</v>
      </c>
      <c r="B4094" t="s">
        <v>9023</v>
      </c>
      <c r="C4094">
        <v>5032963</v>
      </c>
      <c r="D4094" t="s">
        <v>9036</v>
      </c>
      <c r="F4094" t="s">
        <v>5</v>
      </c>
      <c r="G4094" t="s">
        <v>3856</v>
      </c>
    </row>
    <row r="4095" spans="1:7">
      <c r="A4095" t="s">
        <v>9022</v>
      </c>
      <c r="B4095" t="s">
        <v>9023</v>
      </c>
      <c r="C4095">
        <v>5032961</v>
      </c>
      <c r="D4095" t="s">
        <v>9035</v>
      </c>
      <c r="F4095" t="s">
        <v>5</v>
      </c>
      <c r="G4095" t="s">
        <v>3857</v>
      </c>
    </row>
    <row r="4096" spans="1:7">
      <c r="A4096" t="s">
        <v>9022</v>
      </c>
      <c r="B4096" t="s">
        <v>9023</v>
      </c>
      <c r="C4096">
        <v>5032961</v>
      </c>
      <c r="D4096" t="s">
        <v>9036</v>
      </c>
      <c r="F4096" t="s">
        <v>5</v>
      </c>
      <c r="G4096" t="s">
        <v>3858</v>
      </c>
    </row>
    <row r="4097" spans="1:7">
      <c r="A4097" t="s">
        <v>9022</v>
      </c>
      <c r="B4097" t="s">
        <v>9023</v>
      </c>
      <c r="C4097">
        <v>5032962</v>
      </c>
      <c r="D4097" t="s">
        <v>9035</v>
      </c>
      <c r="F4097" t="s">
        <v>5</v>
      </c>
      <c r="G4097" t="s">
        <v>3859</v>
      </c>
    </row>
    <row r="4098" spans="1:7">
      <c r="A4098" t="s">
        <v>9022</v>
      </c>
      <c r="B4098" t="s">
        <v>9023</v>
      </c>
      <c r="C4098">
        <v>5032964</v>
      </c>
      <c r="D4098" t="s">
        <v>9035</v>
      </c>
      <c r="F4098" t="s">
        <v>5</v>
      </c>
      <c r="G4098" t="s">
        <v>3861</v>
      </c>
    </row>
    <row r="4099" spans="1:7">
      <c r="A4099" t="s">
        <v>9022</v>
      </c>
      <c r="B4099" t="s">
        <v>9023</v>
      </c>
      <c r="C4099">
        <v>5032964</v>
      </c>
      <c r="D4099" t="s">
        <v>9036</v>
      </c>
      <c r="F4099" t="s">
        <v>5</v>
      </c>
      <c r="G4099" t="s">
        <v>3862</v>
      </c>
    </row>
    <row r="4100" spans="1:7">
      <c r="A4100" t="s">
        <v>9022</v>
      </c>
      <c r="B4100" t="s">
        <v>9023</v>
      </c>
      <c r="C4100">
        <v>5032965</v>
      </c>
      <c r="D4100" t="s">
        <v>9036</v>
      </c>
      <c r="F4100" t="s">
        <v>5</v>
      </c>
      <c r="G4100" t="s">
        <v>3864</v>
      </c>
    </row>
    <row r="4101" spans="1:7">
      <c r="A4101" t="s">
        <v>9022</v>
      </c>
      <c r="B4101" t="s">
        <v>9023</v>
      </c>
      <c r="C4101">
        <v>5032966</v>
      </c>
      <c r="D4101" t="s">
        <v>9035</v>
      </c>
      <c r="F4101" t="s">
        <v>5</v>
      </c>
      <c r="G4101" t="s">
        <v>3865</v>
      </c>
    </row>
    <row r="4102" spans="1:7">
      <c r="A4102" t="s">
        <v>9022</v>
      </c>
      <c r="B4102" t="s">
        <v>9023</v>
      </c>
      <c r="C4102">
        <v>5032966</v>
      </c>
      <c r="D4102" t="s">
        <v>9036</v>
      </c>
      <c r="F4102" t="s">
        <v>5</v>
      </c>
      <c r="G4102" t="s">
        <v>3866</v>
      </c>
    </row>
    <row r="4103" spans="1:7">
      <c r="A4103" t="s">
        <v>9022</v>
      </c>
      <c r="B4103" t="s">
        <v>9023</v>
      </c>
      <c r="C4103">
        <v>5032967</v>
      </c>
      <c r="D4103" t="s">
        <v>9035</v>
      </c>
      <c r="F4103" t="s">
        <v>5</v>
      </c>
      <c r="G4103" t="s">
        <v>3867</v>
      </c>
    </row>
    <row r="4104" spans="1:7">
      <c r="A4104" t="s">
        <v>9022</v>
      </c>
      <c r="B4104" t="s">
        <v>9023</v>
      </c>
      <c r="C4104">
        <v>5032967</v>
      </c>
      <c r="D4104" t="s">
        <v>9036</v>
      </c>
      <c r="F4104" t="s">
        <v>5</v>
      </c>
      <c r="G4104" t="s">
        <v>3868</v>
      </c>
    </row>
    <row r="4105" spans="1:7">
      <c r="A4105" t="s">
        <v>9022</v>
      </c>
      <c r="B4105" t="s">
        <v>9023</v>
      </c>
      <c r="C4105">
        <v>5032968</v>
      </c>
      <c r="D4105" t="s">
        <v>9035</v>
      </c>
      <c r="F4105" t="s">
        <v>5</v>
      </c>
      <c r="G4105" t="s">
        <v>3869</v>
      </c>
    </row>
    <row r="4106" spans="1:7">
      <c r="A4106" t="s">
        <v>9022</v>
      </c>
      <c r="B4106" t="s">
        <v>9023</v>
      </c>
      <c r="C4106">
        <v>5032968</v>
      </c>
      <c r="D4106" t="s">
        <v>9036</v>
      </c>
      <c r="F4106" t="s">
        <v>5</v>
      </c>
      <c r="G4106" t="s">
        <v>3870</v>
      </c>
    </row>
    <row r="4107" spans="1:7">
      <c r="A4107" t="s">
        <v>9022</v>
      </c>
      <c r="B4107" t="s">
        <v>9023</v>
      </c>
      <c r="C4107">
        <v>5032969</v>
      </c>
      <c r="D4107" t="s">
        <v>9035</v>
      </c>
      <c r="F4107" t="s">
        <v>5</v>
      </c>
      <c r="G4107" t="s">
        <v>3871</v>
      </c>
    </row>
    <row r="4108" spans="1:7">
      <c r="A4108" t="s">
        <v>9022</v>
      </c>
      <c r="B4108" t="s">
        <v>9023</v>
      </c>
      <c r="C4108">
        <v>5032969</v>
      </c>
      <c r="D4108" t="s">
        <v>9036</v>
      </c>
      <c r="F4108" t="s">
        <v>5</v>
      </c>
      <c r="G4108" t="s">
        <v>3872</v>
      </c>
    </row>
    <row r="4109" spans="1:7">
      <c r="A4109" t="s">
        <v>9022</v>
      </c>
      <c r="B4109" t="s">
        <v>9023</v>
      </c>
      <c r="C4109">
        <v>5032970</v>
      </c>
      <c r="D4109" t="s">
        <v>9036</v>
      </c>
      <c r="F4109" t="s">
        <v>5</v>
      </c>
      <c r="G4109" t="s">
        <v>3874</v>
      </c>
    </row>
    <row r="4110" spans="1:7">
      <c r="A4110" t="s">
        <v>9022</v>
      </c>
      <c r="B4110" t="s">
        <v>9023</v>
      </c>
      <c r="C4110">
        <v>5032971</v>
      </c>
      <c r="D4110" t="s">
        <v>9035</v>
      </c>
      <c r="F4110" t="s">
        <v>5</v>
      </c>
      <c r="G4110" t="s">
        <v>3875</v>
      </c>
    </row>
    <row r="4111" spans="1:7">
      <c r="A4111" t="s">
        <v>9022</v>
      </c>
      <c r="B4111" t="s">
        <v>9023</v>
      </c>
      <c r="C4111">
        <v>5032971</v>
      </c>
      <c r="D4111" t="s">
        <v>9036</v>
      </c>
      <c r="F4111" t="s">
        <v>5</v>
      </c>
      <c r="G4111" t="s">
        <v>3876</v>
      </c>
    </row>
    <row r="4112" spans="1:7">
      <c r="A4112" t="s">
        <v>9022</v>
      </c>
      <c r="B4112" t="s">
        <v>9023</v>
      </c>
      <c r="C4112">
        <v>5032972</v>
      </c>
      <c r="D4112" t="s">
        <v>9036</v>
      </c>
      <c r="F4112" t="s">
        <v>5</v>
      </c>
      <c r="G4112" t="s">
        <v>3878</v>
      </c>
    </row>
    <row r="4113" spans="1:7">
      <c r="A4113" t="s">
        <v>9022</v>
      </c>
      <c r="B4113" t="s">
        <v>9023</v>
      </c>
      <c r="C4113">
        <v>5032973</v>
      </c>
      <c r="D4113" t="s">
        <v>9035</v>
      </c>
      <c r="F4113" t="s">
        <v>5</v>
      </c>
      <c r="G4113" t="s">
        <v>3879</v>
      </c>
    </row>
    <row r="4114" spans="1:7">
      <c r="A4114" t="s">
        <v>9022</v>
      </c>
      <c r="B4114" t="s">
        <v>9023</v>
      </c>
      <c r="C4114">
        <v>5032973</v>
      </c>
      <c r="D4114" t="s">
        <v>9036</v>
      </c>
      <c r="F4114" t="s">
        <v>5</v>
      </c>
      <c r="G4114" t="s">
        <v>3880</v>
      </c>
    </row>
    <row r="4115" spans="1:7">
      <c r="A4115" t="s">
        <v>9022</v>
      </c>
      <c r="B4115" t="s">
        <v>9023</v>
      </c>
      <c r="C4115">
        <v>5032974</v>
      </c>
      <c r="D4115" t="s">
        <v>9036</v>
      </c>
      <c r="F4115" t="s">
        <v>5</v>
      </c>
      <c r="G4115" t="s">
        <v>3882</v>
      </c>
    </row>
    <row r="4116" spans="1:7">
      <c r="A4116" t="s">
        <v>9022</v>
      </c>
      <c r="B4116" t="s">
        <v>9023</v>
      </c>
      <c r="C4116">
        <v>5032976</v>
      </c>
      <c r="D4116" t="s">
        <v>9035</v>
      </c>
      <c r="F4116" t="s">
        <v>5</v>
      </c>
      <c r="G4116" t="s">
        <v>3885</v>
      </c>
    </row>
    <row r="4117" spans="1:7">
      <c r="A4117" t="s">
        <v>9022</v>
      </c>
      <c r="B4117" t="s">
        <v>9023</v>
      </c>
      <c r="C4117">
        <v>5032976</v>
      </c>
      <c r="D4117" t="s">
        <v>9036</v>
      </c>
      <c r="F4117" t="s">
        <v>5</v>
      </c>
      <c r="G4117" t="s">
        <v>3886</v>
      </c>
    </row>
    <row r="4118" spans="1:7">
      <c r="A4118" t="s">
        <v>9022</v>
      </c>
      <c r="B4118" t="s">
        <v>9023</v>
      </c>
      <c r="C4118">
        <v>5032978</v>
      </c>
      <c r="D4118" t="s">
        <v>9035</v>
      </c>
      <c r="F4118" t="s">
        <v>5</v>
      </c>
      <c r="G4118" t="s">
        <v>3887</v>
      </c>
    </row>
    <row r="4119" spans="1:7">
      <c r="A4119" t="s">
        <v>9022</v>
      </c>
      <c r="B4119" t="s">
        <v>9023</v>
      </c>
      <c r="C4119">
        <v>5032978</v>
      </c>
      <c r="D4119" t="s">
        <v>9036</v>
      </c>
      <c r="F4119" t="s">
        <v>5</v>
      </c>
      <c r="G4119" t="s">
        <v>3888</v>
      </c>
    </row>
    <row r="4120" spans="1:7">
      <c r="A4120" t="s">
        <v>9022</v>
      </c>
      <c r="B4120" t="s">
        <v>9023</v>
      </c>
      <c r="C4120">
        <v>5032977</v>
      </c>
      <c r="D4120" t="s">
        <v>9035</v>
      </c>
      <c r="F4120" t="s">
        <v>5</v>
      </c>
      <c r="G4120" t="s">
        <v>3889</v>
      </c>
    </row>
    <row r="4121" spans="1:7">
      <c r="A4121" t="s">
        <v>9022</v>
      </c>
      <c r="B4121" t="s">
        <v>9023</v>
      </c>
      <c r="C4121">
        <v>5032977</v>
      </c>
      <c r="D4121" t="s">
        <v>9036</v>
      </c>
      <c r="F4121" t="s">
        <v>5</v>
      </c>
      <c r="G4121" t="s">
        <v>3890</v>
      </c>
    </row>
    <row r="4122" spans="1:7">
      <c r="A4122" t="s">
        <v>9022</v>
      </c>
      <c r="B4122" t="s">
        <v>9023</v>
      </c>
      <c r="C4122">
        <v>5032979</v>
      </c>
      <c r="D4122" t="s">
        <v>9035</v>
      </c>
      <c r="F4122" t="s">
        <v>5</v>
      </c>
      <c r="G4122" t="s">
        <v>3891</v>
      </c>
    </row>
    <row r="4123" spans="1:7">
      <c r="A4123" t="s">
        <v>9022</v>
      </c>
      <c r="B4123" t="s">
        <v>9023</v>
      </c>
      <c r="C4123">
        <v>5032979</v>
      </c>
      <c r="D4123" t="s">
        <v>9036</v>
      </c>
      <c r="F4123" t="s">
        <v>5</v>
      </c>
      <c r="G4123" t="s">
        <v>3892</v>
      </c>
    </row>
    <row r="4124" spans="1:7">
      <c r="A4124" t="s">
        <v>9022</v>
      </c>
      <c r="B4124" t="s">
        <v>9023</v>
      </c>
      <c r="C4124">
        <v>5032980</v>
      </c>
      <c r="D4124" t="s">
        <v>9035</v>
      </c>
      <c r="F4124" t="s">
        <v>5</v>
      </c>
      <c r="G4124" t="s">
        <v>3893</v>
      </c>
    </row>
    <row r="4125" spans="1:7">
      <c r="A4125" t="s">
        <v>9022</v>
      </c>
      <c r="B4125" t="s">
        <v>9023</v>
      </c>
      <c r="C4125">
        <v>5032980</v>
      </c>
      <c r="D4125" t="s">
        <v>9036</v>
      </c>
      <c r="F4125" t="s">
        <v>5</v>
      </c>
      <c r="G4125" t="s">
        <v>3894</v>
      </c>
    </row>
    <row r="4126" spans="1:7">
      <c r="A4126" t="s">
        <v>9022</v>
      </c>
      <c r="B4126" t="s">
        <v>9023</v>
      </c>
      <c r="C4126">
        <v>5032981</v>
      </c>
      <c r="D4126" t="s">
        <v>9035</v>
      </c>
      <c r="F4126" t="s">
        <v>5</v>
      </c>
      <c r="G4126" t="s">
        <v>3895</v>
      </c>
    </row>
    <row r="4127" spans="1:7">
      <c r="A4127" t="s">
        <v>9022</v>
      </c>
      <c r="B4127" t="s">
        <v>9023</v>
      </c>
      <c r="C4127">
        <v>5032981</v>
      </c>
      <c r="D4127" t="s">
        <v>9036</v>
      </c>
      <c r="F4127" t="s">
        <v>5</v>
      </c>
      <c r="G4127" t="s">
        <v>3896</v>
      </c>
    </row>
    <row r="4128" spans="1:7">
      <c r="A4128" t="s">
        <v>9022</v>
      </c>
      <c r="B4128" t="s">
        <v>9023</v>
      </c>
      <c r="C4128">
        <v>5032982</v>
      </c>
      <c r="D4128" t="s">
        <v>9035</v>
      </c>
      <c r="F4128" t="s">
        <v>5</v>
      </c>
      <c r="G4128" t="s">
        <v>3897</v>
      </c>
    </row>
    <row r="4129" spans="1:7">
      <c r="A4129" t="s">
        <v>9022</v>
      </c>
      <c r="B4129" t="s">
        <v>9023</v>
      </c>
      <c r="C4129">
        <v>5032983</v>
      </c>
      <c r="D4129" t="s">
        <v>9035</v>
      </c>
      <c r="F4129" t="s">
        <v>5</v>
      </c>
      <c r="G4129" t="s">
        <v>3899</v>
      </c>
    </row>
    <row r="4130" spans="1:7">
      <c r="A4130" t="s">
        <v>9022</v>
      </c>
      <c r="B4130" t="s">
        <v>9023</v>
      </c>
      <c r="C4130">
        <v>5032983</v>
      </c>
      <c r="D4130" t="s">
        <v>9036</v>
      </c>
      <c r="F4130" t="s">
        <v>5</v>
      </c>
      <c r="G4130" t="s">
        <v>3900</v>
      </c>
    </row>
    <row r="4131" spans="1:7">
      <c r="A4131" t="s">
        <v>9022</v>
      </c>
      <c r="B4131" t="s">
        <v>9023</v>
      </c>
      <c r="C4131">
        <v>5032984</v>
      </c>
      <c r="D4131" t="s">
        <v>9035</v>
      </c>
      <c r="F4131" t="s">
        <v>5</v>
      </c>
      <c r="G4131" t="s">
        <v>5235</v>
      </c>
    </row>
    <row r="4132" spans="1:7">
      <c r="A4132" t="s">
        <v>9022</v>
      </c>
      <c r="B4132" t="s">
        <v>9023</v>
      </c>
      <c r="C4132">
        <v>5032984</v>
      </c>
      <c r="D4132" t="s">
        <v>9036</v>
      </c>
      <c r="F4132" t="s">
        <v>5</v>
      </c>
      <c r="G4132" t="s">
        <v>3901</v>
      </c>
    </row>
    <row r="4133" spans="1:7">
      <c r="A4133" t="s">
        <v>9022</v>
      </c>
      <c r="B4133" t="s">
        <v>9023</v>
      </c>
      <c r="C4133">
        <v>4773469</v>
      </c>
      <c r="F4133" t="s">
        <v>5</v>
      </c>
      <c r="G4133" t="s">
        <v>5236</v>
      </c>
    </row>
    <row r="4134" spans="1:7">
      <c r="A4134" t="s">
        <v>9022</v>
      </c>
      <c r="B4134" t="s">
        <v>9023</v>
      </c>
      <c r="C4134">
        <v>4773470</v>
      </c>
      <c r="F4134" t="s">
        <v>5</v>
      </c>
      <c r="G4134" t="s">
        <v>5237</v>
      </c>
    </row>
    <row r="4135" spans="1:7">
      <c r="A4135" t="s">
        <v>9022</v>
      </c>
      <c r="B4135" t="s">
        <v>9023</v>
      </c>
      <c r="C4135">
        <v>4773471</v>
      </c>
      <c r="F4135" t="s">
        <v>5</v>
      </c>
      <c r="G4135" t="s">
        <v>5238</v>
      </c>
    </row>
    <row r="4136" spans="1:7">
      <c r="A4136" t="s">
        <v>9022</v>
      </c>
      <c r="B4136" t="s">
        <v>9023</v>
      </c>
      <c r="C4136">
        <v>4773472</v>
      </c>
      <c r="F4136" t="s">
        <v>5</v>
      </c>
      <c r="G4136" t="s">
        <v>5239</v>
      </c>
    </row>
    <row r="4137" spans="1:7">
      <c r="A4137" t="s">
        <v>9022</v>
      </c>
      <c r="B4137" t="s">
        <v>9023</v>
      </c>
      <c r="C4137">
        <v>4773474</v>
      </c>
      <c r="F4137" t="s">
        <v>5</v>
      </c>
      <c r="G4137" t="s">
        <v>5240</v>
      </c>
    </row>
    <row r="4138" spans="1:7">
      <c r="A4138" t="s">
        <v>9022</v>
      </c>
      <c r="B4138" t="s">
        <v>9023</v>
      </c>
      <c r="C4138">
        <v>4773477</v>
      </c>
      <c r="F4138" t="s">
        <v>5</v>
      </c>
      <c r="G4138" t="s">
        <v>5242</v>
      </c>
    </row>
    <row r="4139" spans="1:7">
      <c r="A4139" t="s">
        <v>9022</v>
      </c>
      <c r="B4139" t="s">
        <v>9023</v>
      </c>
      <c r="C4139">
        <v>4773478</v>
      </c>
      <c r="F4139" t="s">
        <v>5</v>
      </c>
      <c r="G4139" t="s">
        <v>5243</v>
      </c>
    </row>
    <row r="4140" spans="1:7">
      <c r="A4140" t="s">
        <v>9022</v>
      </c>
      <c r="B4140" t="s">
        <v>9023</v>
      </c>
      <c r="C4140">
        <v>4773479</v>
      </c>
      <c r="F4140" t="s">
        <v>5</v>
      </c>
      <c r="G4140" t="s">
        <v>5244</v>
      </c>
    </row>
    <row r="4141" spans="1:7">
      <c r="A4141" t="s">
        <v>9022</v>
      </c>
      <c r="B4141" t="s">
        <v>9023</v>
      </c>
      <c r="C4141">
        <v>4773480</v>
      </c>
      <c r="F4141" t="s">
        <v>5</v>
      </c>
      <c r="G4141" t="s">
        <v>5245</v>
      </c>
    </row>
    <row r="4142" spans="1:7">
      <c r="A4142" t="s">
        <v>9022</v>
      </c>
      <c r="B4142" t="s">
        <v>9023</v>
      </c>
      <c r="C4142">
        <v>4773483</v>
      </c>
      <c r="F4142" t="s">
        <v>5</v>
      </c>
      <c r="G4142" t="s">
        <v>5247</v>
      </c>
    </row>
    <row r="4143" spans="1:7">
      <c r="A4143" t="s">
        <v>9022</v>
      </c>
      <c r="B4143" t="s">
        <v>9023</v>
      </c>
      <c r="C4143">
        <v>4773484</v>
      </c>
      <c r="F4143" t="s">
        <v>5</v>
      </c>
      <c r="G4143" t="s">
        <v>5248</v>
      </c>
    </row>
    <row r="4144" spans="1:7">
      <c r="A4144" t="s">
        <v>9022</v>
      </c>
      <c r="B4144" t="s">
        <v>9023</v>
      </c>
      <c r="C4144">
        <v>4773485</v>
      </c>
      <c r="F4144" t="s">
        <v>5</v>
      </c>
      <c r="G4144" t="s">
        <v>5249</v>
      </c>
    </row>
    <row r="4145" spans="1:7">
      <c r="A4145" t="s">
        <v>9022</v>
      </c>
      <c r="B4145" t="s">
        <v>9023</v>
      </c>
      <c r="C4145">
        <v>4773486</v>
      </c>
      <c r="F4145" t="s">
        <v>5</v>
      </c>
      <c r="G4145" t="s">
        <v>5250</v>
      </c>
    </row>
    <row r="4146" spans="1:7">
      <c r="A4146" t="s">
        <v>9022</v>
      </c>
      <c r="B4146" t="s">
        <v>9023</v>
      </c>
      <c r="C4146">
        <v>4773487</v>
      </c>
      <c r="F4146" t="s">
        <v>5</v>
      </c>
      <c r="G4146" t="s">
        <v>5251</v>
      </c>
    </row>
    <row r="4147" spans="1:7">
      <c r="A4147" t="s">
        <v>9022</v>
      </c>
      <c r="B4147" t="s">
        <v>9023</v>
      </c>
      <c r="C4147">
        <v>4773488</v>
      </c>
      <c r="F4147" t="s">
        <v>5</v>
      </c>
      <c r="G4147" t="s">
        <v>5252</v>
      </c>
    </row>
    <row r="4148" spans="1:7">
      <c r="A4148" t="s">
        <v>9022</v>
      </c>
      <c r="B4148" t="s">
        <v>9023</v>
      </c>
      <c r="C4148">
        <v>4773489</v>
      </c>
      <c r="F4148" t="s">
        <v>5</v>
      </c>
      <c r="G4148" t="s">
        <v>5253</v>
      </c>
    </row>
    <row r="4149" spans="1:7">
      <c r="A4149" t="s">
        <v>9022</v>
      </c>
      <c r="B4149" t="s">
        <v>9023</v>
      </c>
      <c r="C4149">
        <v>4773490</v>
      </c>
      <c r="F4149" t="s">
        <v>5</v>
      </c>
      <c r="G4149" t="s">
        <v>5254</v>
      </c>
    </row>
    <row r="4150" spans="1:7">
      <c r="A4150" t="s">
        <v>9022</v>
      </c>
      <c r="B4150" t="s">
        <v>9023</v>
      </c>
      <c r="C4150">
        <v>4773491</v>
      </c>
      <c r="F4150" t="s">
        <v>5</v>
      </c>
      <c r="G4150" t="s">
        <v>5255</v>
      </c>
    </row>
    <row r="4151" spans="1:7">
      <c r="A4151" t="s">
        <v>9022</v>
      </c>
      <c r="B4151" t="s">
        <v>9023</v>
      </c>
      <c r="C4151">
        <v>4773498</v>
      </c>
      <c r="F4151" t="s">
        <v>5</v>
      </c>
      <c r="G4151" t="s">
        <v>5261</v>
      </c>
    </row>
    <row r="4152" spans="1:7">
      <c r="A4152" t="s">
        <v>9022</v>
      </c>
      <c r="B4152" t="s">
        <v>9023</v>
      </c>
      <c r="C4152">
        <v>4773501</v>
      </c>
      <c r="F4152" t="s">
        <v>5</v>
      </c>
      <c r="G4152" t="s">
        <v>5264</v>
      </c>
    </row>
    <row r="4153" spans="1:7">
      <c r="A4153" t="s">
        <v>9022</v>
      </c>
      <c r="B4153" t="s">
        <v>9023</v>
      </c>
      <c r="C4153">
        <v>4773502</v>
      </c>
      <c r="F4153" t="s">
        <v>5</v>
      </c>
      <c r="G4153" t="s">
        <v>5265</v>
      </c>
    </row>
    <row r="4154" spans="1:7">
      <c r="A4154" t="s">
        <v>9022</v>
      </c>
      <c r="B4154" t="s">
        <v>9023</v>
      </c>
      <c r="C4154">
        <v>4773503</v>
      </c>
      <c r="F4154" t="s">
        <v>5</v>
      </c>
      <c r="G4154" t="s">
        <v>5266</v>
      </c>
    </row>
    <row r="4155" spans="1:7">
      <c r="A4155" t="s">
        <v>9022</v>
      </c>
      <c r="B4155" t="s">
        <v>9023</v>
      </c>
      <c r="C4155">
        <v>4773504</v>
      </c>
      <c r="F4155" t="s">
        <v>5</v>
      </c>
      <c r="G4155" t="s">
        <v>5267</v>
      </c>
    </row>
    <row r="4156" spans="1:7">
      <c r="A4156" t="s">
        <v>9022</v>
      </c>
      <c r="B4156" t="s">
        <v>9023</v>
      </c>
      <c r="C4156">
        <v>4773505</v>
      </c>
      <c r="F4156" t="s">
        <v>5</v>
      </c>
      <c r="G4156" t="s">
        <v>5268</v>
      </c>
    </row>
    <row r="4157" spans="1:7">
      <c r="A4157" t="s">
        <v>9022</v>
      </c>
      <c r="B4157" t="s">
        <v>9023</v>
      </c>
      <c r="C4157">
        <v>4773506</v>
      </c>
      <c r="F4157" t="s">
        <v>5</v>
      </c>
      <c r="G4157" t="s">
        <v>5269</v>
      </c>
    </row>
    <row r="4158" spans="1:7">
      <c r="A4158" t="s">
        <v>9022</v>
      </c>
      <c r="B4158" t="s">
        <v>9023</v>
      </c>
      <c r="C4158">
        <v>4773507</v>
      </c>
      <c r="F4158" t="s">
        <v>5</v>
      </c>
      <c r="G4158" t="s">
        <v>5270</v>
      </c>
    </row>
    <row r="4159" spans="1:7">
      <c r="A4159" t="s">
        <v>9022</v>
      </c>
      <c r="B4159" t="s">
        <v>9023</v>
      </c>
      <c r="C4159">
        <v>4773508</v>
      </c>
      <c r="F4159" t="s">
        <v>5</v>
      </c>
      <c r="G4159" t="s">
        <v>5271</v>
      </c>
    </row>
    <row r="4160" spans="1:7">
      <c r="A4160" t="s">
        <v>9022</v>
      </c>
      <c r="B4160" t="s">
        <v>9023</v>
      </c>
      <c r="C4160">
        <v>4773509</v>
      </c>
      <c r="F4160" t="s">
        <v>5</v>
      </c>
      <c r="G4160" t="s">
        <v>5272</v>
      </c>
    </row>
    <row r="4161" spans="1:7">
      <c r="A4161" t="s">
        <v>9022</v>
      </c>
      <c r="B4161" t="s">
        <v>9023</v>
      </c>
      <c r="C4161">
        <v>4773510</v>
      </c>
      <c r="F4161" t="s">
        <v>5</v>
      </c>
      <c r="G4161" t="s">
        <v>5273</v>
      </c>
    </row>
    <row r="4162" spans="1:7">
      <c r="A4162" t="s">
        <v>9022</v>
      </c>
      <c r="B4162" t="s">
        <v>9023</v>
      </c>
      <c r="C4162">
        <v>4773511</v>
      </c>
      <c r="F4162" t="s">
        <v>5</v>
      </c>
      <c r="G4162" t="s">
        <v>5274</v>
      </c>
    </row>
    <row r="4163" spans="1:7">
      <c r="A4163" t="s">
        <v>9022</v>
      </c>
      <c r="B4163" t="s">
        <v>9023</v>
      </c>
      <c r="C4163">
        <v>4773512</v>
      </c>
      <c r="F4163" t="s">
        <v>5</v>
      </c>
      <c r="G4163" t="s">
        <v>5275</v>
      </c>
    </row>
    <row r="4164" spans="1:7">
      <c r="A4164" t="s">
        <v>9022</v>
      </c>
      <c r="B4164" t="s">
        <v>9023</v>
      </c>
      <c r="C4164">
        <v>4773513</v>
      </c>
      <c r="F4164" t="s">
        <v>5</v>
      </c>
      <c r="G4164" t="s">
        <v>5276</v>
      </c>
    </row>
    <row r="4165" spans="1:7">
      <c r="A4165" t="s">
        <v>9022</v>
      </c>
      <c r="B4165" t="s">
        <v>9023</v>
      </c>
      <c r="C4165">
        <v>4773514</v>
      </c>
      <c r="F4165" t="s">
        <v>5</v>
      </c>
      <c r="G4165" t="s">
        <v>5277</v>
      </c>
    </row>
    <row r="4166" spans="1:7">
      <c r="A4166" t="s">
        <v>9022</v>
      </c>
      <c r="B4166" t="s">
        <v>9023</v>
      </c>
      <c r="C4166">
        <v>4773515</v>
      </c>
      <c r="F4166" t="s">
        <v>5</v>
      </c>
      <c r="G4166" t="s">
        <v>5278</v>
      </c>
    </row>
    <row r="4167" spans="1:7">
      <c r="A4167" t="s">
        <v>9022</v>
      </c>
      <c r="B4167" t="s">
        <v>9023</v>
      </c>
      <c r="C4167">
        <v>4773516</v>
      </c>
      <c r="F4167" t="s">
        <v>5</v>
      </c>
      <c r="G4167" t="s">
        <v>5279</v>
      </c>
    </row>
    <row r="4168" spans="1:7">
      <c r="A4168" t="s">
        <v>9022</v>
      </c>
      <c r="B4168" t="s">
        <v>9023</v>
      </c>
      <c r="C4168">
        <v>4773517</v>
      </c>
      <c r="F4168" t="s">
        <v>5</v>
      </c>
      <c r="G4168" t="s">
        <v>5280</v>
      </c>
    </row>
    <row r="4169" spans="1:7">
      <c r="A4169" t="s">
        <v>9022</v>
      </c>
      <c r="B4169" t="s">
        <v>9023</v>
      </c>
      <c r="C4169">
        <v>4773518</v>
      </c>
      <c r="F4169" t="s">
        <v>5</v>
      </c>
      <c r="G4169" t="s">
        <v>5281</v>
      </c>
    </row>
    <row r="4170" spans="1:7">
      <c r="A4170" t="s">
        <v>9022</v>
      </c>
      <c r="B4170" t="s">
        <v>9023</v>
      </c>
      <c r="C4170">
        <v>4773519</v>
      </c>
      <c r="F4170" t="s">
        <v>5</v>
      </c>
      <c r="G4170" t="s">
        <v>5282</v>
      </c>
    </row>
    <row r="4171" spans="1:7">
      <c r="A4171" t="s">
        <v>9022</v>
      </c>
      <c r="B4171" t="s">
        <v>9023</v>
      </c>
      <c r="C4171">
        <v>4773520</v>
      </c>
      <c r="F4171" t="s">
        <v>5</v>
      </c>
      <c r="G4171" t="s">
        <v>5283</v>
      </c>
    </row>
    <row r="4172" spans="1:7">
      <c r="A4172" t="s">
        <v>9022</v>
      </c>
      <c r="B4172" t="s">
        <v>9023</v>
      </c>
      <c r="C4172">
        <v>4773521</v>
      </c>
      <c r="F4172" t="s">
        <v>5</v>
      </c>
      <c r="G4172" t="s">
        <v>5284</v>
      </c>
    </row>
    <row r="4173" spans="1:7">
      <c r="A4173" t="s">
        <v>9022</v>
      </c>
      <c r="B4173" t="s">
        <v>9023</v>
      </c>
      <c r="C4173">
        <v>4773522</v>
      </c>
      <c r="F4173" t="s">
        <v>5</v>
      </c>
      <c r="G4173" t="s">
        <v>5285</v>
      </c>
    </row>
    <row r="4174" spans="1:7">
      <c r="A4174" t="s">
        <v>9022</v>
      </c>
      <c r="B4174" t="s">
        <v>9023</v>
      </c>
      <c r="C4174">
        <v>4773523</v>
      </c>
      <c r="F4174" t="s">
        <v>5</v>
      </c>
      <c r="G4174" t="s">
        <v>5286</v>
      </c>
    </row>
    <row r="4175" spans="1:7">
      <c r="A4175" t="s">
        <v>9022</v>
      </c>
      <c r="B4175" t="s">
        <v>9023</v>
      </c>
      <c r="C4175">
        <v>4773524</v>
      </c>
      <c r="F4175" t="s">
        <v>5</v>
      </c>
      <c r="G4175" t="s">
        <v>5287</v>
      </c>
    </row>
    <row r="4176" spans="1:7">
      <c r="A4176" t="s">
        <v>9022</v>
      </c>
      <c r="B4176" t="s">
        <v>9023</v>
      </c>
      <c r="C4176">
        <v>4773525</v>
      </c>
      <c r="F4176" t="s">
        <v>5</v>
      </c>
      <c r="G4176" t="s">
        <v>5288</v>
      </c>
    </row>
    <row r="4177" spans="1:7">
      <c r="A4177" t="s">
        <v>9022</v>
      </c>
      <c r="B4177" t="s">
        <v>9023</v>
      </c>
      <c r="C4177">
        <v>4773526</v>
      </c>
      <c r="F4177" t="s">
        <v>5</v>
      </c>
      <c r="G4177" t="s">
        <v>5289</v>
      </c>
    </row>
    <row r="4178" spans="1:7">
      <c r="A4178" t="s">
        <v>9022</v>
      </c>
      <c r="B4178" t="s">
        <v>9023</v>
      </c>
      <c r="C4178">
        <v>4773527</v>
      </c>
      <c r="F4178" t="s">
        <v>5</v>
      </c>
      <c r="G4178" t="s">
        <v>5290</v>
      </c>
    </row>
    <row r="4179" spans="1:7">
      <c r="A4179" t="s">
        <v>9022</v>
      </c>
      <c r="B4179" t="s">
        <v>9023</v>
      </c>
      <c r="C4179">
        <v>4773528</v>
      </c>
      <c r="F4179" t="s">
        <v>5</v>
      </c>
      <c r="G4179" t="s">
        <v>5291</v>
      </c>
    </row>
    <row r="4180" spans="1:7">
      <c r="A4180" t="s">
        <v>9022</v>
      </c>
      <c r="B4180" t="s">
        <v>9023</v>
      </c>
      <c r="C4180">
        <v>4773530</v>
      </c>
      <c r="F4180" t="s">
        <v>5</v>
      </c>
      <c r="G4180" t="s">
        <v>5292</v>
      </c>
    </row>
    <row r="4181" spans="1:7">
      <c r="A4181" t="s">
        <v>9022</v>
      </c>
      <c r="B4181" t="s">
        <v>9023</v>
      </c>
      <c r="C4181">
        <v>4773531</v>
      </c>
      <c r="F4181" t="s">
        <v>5</v>
      </c>
      <c r="G4181" t="s">
        <v>5293</v>
      </c>
    </row>
    <row r="4182" spans="1:7">
      <c r="A4182" t="s">
        <v>9022</v>
      </c>
      <c r="B4182" t="s">
        <v>9023</v>
      </c>
      <c r="C4182">
        <v>200685507</v>
      </c>
      <c r="D4182" t="s">
        <v>9035</v>
      </c>
      <c r="F4182" t="s">
        <v>5</v>
      </c>
      <c r="G4182" t="s">
        <v>5294</v>
      </c>
    </row>
    <row r="4183" spans="1:7">
      <c r="A4183" t="s">
        <v>9022</v>
      </c>
      <c r="B4183" t="s">
        <v>9023</v>
      </c>
      <c r="C4183">
        <v>200685507</v>
      </c>
      <c r="D4183" t="s">
        <v>9036</v>
      </c>
      <c r="F4183" t="s">
        <v>5</v>
      </c>
      <c r="G4183" t="s">
        <v>3920</v>
      </c>
    </row>
    <row r="4184" spans="1:7">
      <c r="A4184" t="s">
        <v>9022</v>
      </c>
      <c r="B4184" t="s">
        <v>9023</v>
      </c>
      <c r="C4184">
        <v>200685510</v>
      </c>
      <c r="D4184" t="s">
        <v>9035</v>
      </c>
      <c r="F4184" t="s">
        <v>5</v>
      </c>
      <c r="G4184" t="s">
        <v>5295</v>
      </c>
    </row>
    <row r="4185" spans="1:7">
      <c r="A4185" t="s">
        <v>9022</v>
      </c>
      <c r="B4185" t="s">
        <v>9023</v>
      </c>
      <c r="C4185">
        <v>200685510</v>
      </c>
      <c r="D4185" t="s">
        <v>9036</v>
      </c>
      <c r="F4185" t="s">
        <v>5</v>
      </c>
      <c r="G4185" t="s">
        <v>3921</v>
      </c>
    </row>
    <row r="4186" spans="1:7">
      <c r="A4186" t="s">
        <v>9022</v>
      </c>
      <c r="B4186" t="s">
        <v>9023</v>
      </c>
      <c r="C4186">
        <v>200685513</v>
      </c>
      <c r="D4186" t="s">
        <v>9035</v>
      </c>
      <c r="F4186" t="s">
        <v>5</v>
      </c>
      <c r="G4186" t="s">
        <v>3922</v>
      </c>
    </row>
    <row r="4187" spans="1:7">
      <c r="A4187" t="s">
        <v>9022</v>
      </c>
      <c r="B4187" t="s">
        <v>9023</v>
      </c>
      <c r="C4187">
        <v>200685513</v>
      </c>
      <c r="D4187" t="s">
        <v>9036</v>
      </c>
      <c r="F4187" t="s">
        <v>5</v>
      </c>
      <c r="G4187" t="s">
        <v>3923</v>
      </c>
    </row>
    <row r="4188" spans="1:7">
      <c r="A4188" t="s">
        <v>9022</v>
      </c>
      <c r="B4188" t="s">
        <v>9023</v>
      </c>
      <c r="C4188">
        <v>200685516</v>
      </c>
      <c r="D4188" t="s">
        <v>9035</v>
      </c>
      <c r="F4188" t="s">
        <v>5</v>
      </c>
      <c r="G4188" t="s">
        <v>3924</v>
      </c>
    </row>
    <row r="4189" spans="1:7">
      <c r="A4189" t="s">
        <v>9022</v>
      </c>
      <c r="B4189" t="s">
        <v>9023</v>
      </c>
      <c r="C4189">
        <v>200685516</v>
      </c>
      <c r="D4189" t="s">
        <v>9036</v>
      </c>
      <c r="F4189" t="s">
        <v>5</v>
      </c>
      <c r="G4189" t="s">
        <v>3925</v>
      </c>
    </row>
    <row r="4190" spans="1:7">
      <c r="A4190" t="s">
        <v>9022</v>
      </c>
      <c r="B4190" t="s">
        <v>9023</v>
      </c>
      <c r="C4190">
        <v>200685518</v>
      </c>
      <c r="D4190" t="s">
        <v>9035</v>
      </c>
      <c r="F4190" t="s">
        <v>5</v>
      </c>
      <c r="G4190" t="s">
        <v>5296</v>
      </c>
    </row>
    <row r="4191" spans="1:7">
      <c r="A4191" t="s">
        <v>9022</v>
      </c>
      <c r="B4191" t="s">
        <v>9023</v>
      </c>
      <c r="C4191">
        <v>200685518</v>
      </c>
      <c r="D4191" t="s">
        <v>9036</v>
      </c>
      <c r="F4191" t="s">
        <v>5</v>
      </c>
      <c r="G4191" t="s">
        <v>3926</v>
      </c>
    </row>
    <row r="4192" spans="1:7">
      <c r="A4192" t="s">
        <v>9022</v>
      </c>
      <c r="B4192" t="s">
        <v>9023</v>
      </c>
      <c r="C4192">
        <v>200685521</v>
      </c>
      <c r="D4192" t="s">
        <v>9035</v>
      </c>
      <c r="F4192" t="s">
        <v>5</v>
      </c>
      <c r="G4192" t="s">
        <v>3927</v>
      </c>
    </row>
    <row r="4193" spans="1:7">
      <c r="A4193" t="s">
        <v>9022</v>
      </c>
      <c r="B4193" t="s">
        <v>9023</v>
      </c>
      <c r="C4193">
        <v>200685521</v>
      </c>
      <c r="D4193" t="s">
        <v>9036</v>
      </c>
      <c r="F4193" t="s">
        <v>5</v>
      </c>
      <c r="G4193" t="s">
        <v>3928</v>
      </c>
    </row>
    <row r="4194" spans="1:7">
      <c r="A4194" t="s">
        <v>9022</v>
      </c>
      <c r="B4194" t="s">
        <v>9023</v>
      </c>
      <c r="C4194">
        <v>200685530</v>
      </c>
      <c r="D4194" t="s">
        <v>9035</v>
      </c>
      <c r="F4194" t="s">
        <v>5</v>
      </c>
      <c r="G4194" t="s">
        <v>3929</v>
      </c>
    </row>
    <row r="4195" spans="1:7">
      <c r="A4195" t="s">
        <v>9022</v>
      </c>
      <c r="B4195" t="s">
        <v>9023</v>
      </c>
      <c r="C4195">
        <v>200685530</v>
      </c>
      <c r="D4195" t="s">
        <v>9036</v>
      </c>
      <c r="F4195" t="s">
        <v>5</v>
      </c>
      <c r="G4195" t="s">
        <v>3930</v>
      </c>
    </row>
    <row r="4196" spans="1:7">
      <c r="A4196" t="s">
        <v>9022</v>
      </c>
      <c r="B4196" t="s">
        <v>9023</v>
      </c>
      <c r="C4196">
        <v>200685524</v>
      </c>
      <c r="D4196" t="s">
        <v>9035</v>
      </c>
      <c r="F4196" t="s">
        <v>5</v>
      </c>
      <c r="G4196" t="s">
        <v>3931</v>
      </c>
    </row>
    <row r="4197" spans="1:7">
      <c r="A4197" t="s">
        <v>9022</v>
      </c>
      <c r="B4197" t="s">
        <v>9023</v>
      </c>
      <c r="C4197">
        <v>200685524</v>
      </c>
      <c r="D4197" t="s">
        <v>9036</v>
      </c>
      <c r="F4197" t="s">
        <v>5</v>
      </c>
      <c r="G4197" t="s">
        <v>3932</v>
      </c>
    </row>
    <row r="4198" spans="1:7">
      <c r="A4198" t="s">
        <v>9022</v>
      </c>
      <c r="B4198" t="s">
        <v>9023</v>
      </c>
      <c r="C4198">
        <v>200685527</v>
      </c>
      <c r="D4198" t="s">
        <v>9035</v>
      </c>
      <c r="F4198" t="s">
        <v>5</v>
      </c>
      <c r="G4198" t="s">
        <v>3933</v>
      </c>
    </row>
    <row r="4199" spans="1:7">
      <c r="A4199" t="s">
        <v>9022</v>
      </c>
      <c r="B4199" t="s">
        <v>9023</v>
      </c>
      <c r="C4199">
        <v>200685527</v>
      </c>
      <c r="D4199" t="s">
        <v>9036</v>
      </c>
      <c r="F4199" t="s">
        <v>5</v>
      </c>
      <c r="G4199" t="s">
        <v>3934</v>
      </c>
    </row>
    <row r="4200" spans="1:7">
      <c r="A4200" t="s">
        <v>9022</v>
      </c>
      <c r="B4200" t="s">
        <v>9023</v>
      </c>
      <c r="C4200">
        <v>200685533</v>
      </c>
      <c r="D4200" t="s">
        <v>9035</v>
      </c>
      <c r="F4200" t="s">
        <v>5</v>
      </c>
      <c r="G4200" t="s">
        <v>3935</v>
      </c>
    </row>
    <row r="4201" spans="1:7">
      <c r="A4201" t="s">
        <v>9022</v>
      </c>
      <c r="B4201" t="s">
        <v>9023</v>
      </c>
      <c r="C4201">
        <v>200685533</v>
      </c>
      <c r="D4201" t="s">
        <v>9036</v>
      </c>
      <c r="F4201" t="s">
        <v>5</v>
      </c>
      <c r="G4201" t="s">
        <v>3936</v>
      </c>
    </row>
    <row r="4202" spans="1:7">
      <c r="A4202" t="s">
        <v>9022</v>
      </c>
      <c r="B4202" t="s">
        <v>9023</v>
      </c>
      <c r="C4202">
        <v>200685536</v>
      </c>
      <c r="D4202" t="s">
        <v>9035</v>
      </c>
      <c r="F4202" t="s">
        <v>5</v>
      </c>
      <c r="G4202" t="s">
        <v>5297</v>
      </c>
    </row>
    <row r="4203" spans="1:7">
      <c r="A4203" t="s">
        <v>9022</v>
      </c>
      <c r="B4203" t="s">
        <v>9023</v>
      </c>
      <c r="C4203">
        <v>200685536</v>
      </c>
      <c r="D4203" t="s">
        <v>9036</v>
      </c>
      <c r="F4203" t="s">
        <v>5</v>
      </c>
      <c r="G4203" t="s">
        <v>3937</v>
      </c>
    </row>
    <row r="4204" spans="1:7">
      <c r="A4204" t="s">
        <v>9022</v>
      </c>
      <c r="B4204" t="s">
        <v>9023</v>
      </c>
      <c r="C4204">
        <v>200685539</v>
      </c>
      <c r="D4204" t="s">
        <v>9035</v>
      </c>
      <c r="F4204" t="s">
        <v>5</v>
      </c>
      <c r="G4204" t="s">
        <v>5298</v>
      </c>
    </row>
    <row r="4205" spans="1:7">
      <c r="A4205" t="s">
        <v>9022</v>
      </c>
      <c r="B4205" t="s">
        <v>9023</v>
      </c>
      <c r="C4205">
        <v>200685539</v>
      </c>
      <c r="D4205" t="s">
        <v>9036</v>
      </c>
      <c r="F4205" t="s">
        <v>5</v>
      </c>
      <c r="G4205" t="s">
        <v>5299</v>
      </c>
    </row>
    <row r="4206" spans="1:7">
      <c r="A4206" t="s">
        <v>9022</v>
      </c>
      <c r="B4206" t="s">
        <v>9023</v>
      </c>
      <c r="C4206">
        <v>200685542</v>
      </c>
      <c r="D4206" t="s">
        <v>9035</v>
      </c>
      <c r="F4206" t="s">
        <v>5</v>
      </c>
      <c r="G4206" t="s">
        <v>5300</v>
      </c>
    </row>
    <row r="4207" spans="1:7">
      <c r="A4207" t="s">
        <v>9022</v>
      </c>
      <c r="B4207" t="s">
        <v>9023</v>
      </c>
      <c r="C4207">
        <v>200685542</v>
      </c>
      <c r="D4207" t="s">
        <v>9036</v>
      </c>
      <c r="F4207" t="s">
        <v>5</v>
      </c>
      <c r="G4207" t="s">
        <v>3938</v>
      </c>
    </row>
    <row r="4208" spans="1:7">
      <c r="A4208" t="s">
        <v>9022</v>
      </c>
      <c r="B4208" t="s">
        <v>9023</v>
      </c>
      <c r="C4208">
        <v>200685545</v>
      </c>
      <c r="D4208" t="s">
        <v>9035</v>
      </c>
      <c r="F4208" t="s">
        <v>5</v>
      </c>
      <c r="G4208" t="s">
        <v>3939</v>
      </c>
    </row>
    <row r="4209" spans="1:7">
      <c r="A4209" t="s">
        <v>9022</v>
      </c>
      <c r="B4209" t="s">
        <v>9023</v>
      </c>
      <c r="C4209">
        <v>200685545</v>
      </c>
      <c r="D4209" t="s">
        <v>9036</v>
      </c>
      <c r="F4209" t="s">
        <v>5</v>
      </c>
      <c r="G4209" t="s">
        <v>3940</v>
      </c>
    </row>
    <row r="4210" spans="1:7">
      <c r="A4210" t="s">
        <v>9022</v>
      </c>
      <c r="B4210" t="s">
        <v>9023</v>
      </c>
      <c r="C4210">
        <v>200685548</v>
      </c>
      <c r="D4210" t="s">
        <v>9035</v>
      </c>
      <c r="F4210" t="s">
        <v>5</v>
      </c>
      <c r="G4210" t="s">
        <v>5301</v>
      </c>
    </row>
    <row r="4211" spans="1:7">
      <c r="A4211" t="s">
        <v>9022</v>
      </c>
      <c r="B4211" t="s">
        <v>9023</v>
      </c>
      <c r="C4211">
        <v>200685548</v>
      </c>
      <c r="D4211" t="s">
        <v>9036</v>
      </c>
      <c r="F4211" t="s">
        <v>5</v>
      </c>
      <c r="G4211" t="s">
        <v>3941</v>
      </c>
    </row>
    <row r="4212" spans="1:7">
      <c r="A4212" t="s">
        <v>9022</v>
      </c>
      <c r="B4212" t="s">
        <v>9023</v>
      </c>
      <c r="C4212">
        <v>200685551</v>
      </c>
      <c r="D4212" t="s">
        <v>9035</v>
      </c>
      <c r="F4212" t="s">
        <v>5</v>
      </c>
      <c r="G4212" t="s">
        <v>5302</v>
      </c>
    </row>
    <row r="4213" spans="1:7">
      <c r="A4213" t="s">
        <v>9022</v>
      </c>
      <c r="B4213" t="s">
        <v>9023</v>
      </c>
      <c r="C4213">
        <v>200685551</v>
      </c>
      <c r="D4213" t="s">
        <v>9036</v>
      </c>
      <c r="F4213" t="s">
        <v>5</v>
      </c>
      <c r="G4213" t="s">
        <v>3942</v>
      </c>
    </row>
    <row r="4214" spans="1:7">
      <c r="A4214" t="s">
        <v>9022</v>
      </c>
      <c r="B4214" t="s">
        <v>9023</v>
      </c>
      <c r="C4214">
        <v>200685554</v>
      </c>
      <c r="D4214" t="s">
        <v>9035</v>
      </c>
      <c r="F4214" t="s">
        <v>5</v>
      </c>
      <c r="G4214" t="s">
        <v>3943</v>
      </c>
    </row>
    <row r="4215" spans="1:7">
      <c r="A4215" t="s">
        <v>9022</v>
      </c>
      <c r="B4215" t="s">
        <v>9023</v>
      </c>
      <c r="C4215">
        <v>200685554</v>
      </c>
      <c r="D4215" t="s">
        <v>9036</v>
      </c>
      <c r="F4215" t="s">
        <v>5</v>
      </c>
      <c r="G4215" t="s">
        <v>5303</v>
      </c>
    </row>
    <row r="4216" spans="1:7">
      <c r="A4216" t="s">
        <v>9022</v>
      </c>
      <c r="B4216" t="s">
        <v>9023</v>
      </c>
      <c r="C4216">
        <v>200685557</v>
      </c>
      <c r="D4216" t="s">
        <v>9035</v>
      </c>
      <c r="F4216" t="s">
        <v>5</v>
      </c>
      <c r="G4216" t="s">
        <v>3944</v>
      </c>
    </row>
    <row r="4217" spans="1:7">
      <c r="A4217" t="s">
        <v>9022</v>
      </c>
      <c r="B4217" t="s">
        <v>9023</v>
      </c>
      <c r="C4217">
        <v>200685557</v>
      </c>
      <c r="D4217" t="s">
        <v>9036</v>
      </c>
      <c r="F4217" t="s">
        <v>5</v>
      </c>
      <c r="G4217" t="s">
        <v>3945</v>
      </c>
    </row>
    <row r="4218" spans="1:7">
      <c r="A4218" t="s">
        <v>9022</v>
      </c>
      <c r="B4218" t="s">
        <v>9023</v>
      </c>
      <c r="C4218">
        <v>200685560</v>
      </c>
      <c r="D4218" t="s">
        <v>9035</v>
      </c>
      <c r="F4218" t="s">
        <v>5</v>
      </c>
      <c r="G4218" t="s">
        <v>3946</v>
      </c>
    </row>
    <row r="4219" spans="1:7">
      <c r="A4219" t="s">
        <v>9022</v>
      </c>
      <c r="B4219" t="s">
        <v>9023</v>
      </c>
      <c r="C4219">
        <v>200685560</v>
      </c>
      <c r="D4219" t="s">
        <v>9036</v>
      </c>
      <c r="F4219" t="s">
        <v>5</v>
      </c>
      <c r="G4219" t="s">
        <v>3947</v>
      </c>
    </row>
    <row r="4220" spans="1:7">
      <c r="A4220" t="s">
        <v>9022</v>
      </c>
      <c r="B4220" t="s">
        <v>9023</v>
      </c>
      <c r="C4220">
        <v>200685563</v>
      </c>
      <c r="D4220" t="s">
        <v>9035</v>
      </c>
      <c r="F4220" t="s">
        <v>5</v>
      </c>
      <c r="G4220" t="s">
        <v>3948</v>
      </c>
    </row>
    <row r="4221" spans="1:7">
      <c r="A4221" t="s">
        <v>9022</v>
      </c>
      <c r="B4221" t="s">
        <v>9023</v>
      </c>
      <c r="C4221">
        <v>200685563</v>
      </c>
      <c r="D4221" t="s">
        <v>9036</v>
      </c>
      <c r="F4221" t="s">
        <v>5</v>
      </c>
      <c r="G4221" t="s">
        <v>3949</v>
      </c>
    </row>
    <row r="4222" spans="1:7">
      <c r="A4222" t="s">
        <v>9022</v>
      </c>
      <c r="B4222" t="s">
        <v>9023</v>
      </c>
      <c r="C4222">
        <v>200685566</v>
      </c>
      <c r="D4222" t="s">
        <v>9035</v>
      </c>
      <c r="F4222" t="s">
        <v>5</v>
      </c>
      <c r="G4222" t="s">
        <v>5304</v>
      </c>
    </row>
    <row r="4223" spans="1:7">
      <c r="A4223" t="s">
        <v>9022</v>
      </c>
      <c r="B4223" t="s">
        <v>9023</v>
      </c>
      <c r="C4223">
        <v>200685566</v>
      </c>
      <c r="D4223" t="s">
        <v>9036</v>
      </c>
      <c r="F4223" t="s">
        <v>5</v>
      </c>
      <c r="G4223" t="s">
        <v>5305</v>
      </c>
    </row>
    <row r="4224" spans="1:7">
      <c r="A4224" t="s">
        <v>9022</v>
      </c>
      <c r="B4224" t="s">
        <v>9023</v>
      </c>
      <c r="C4224">
        <v>200685569</v>
      </c>
      <c r="D4224" t="s">
        <v>9035</v>
      </c>
      <c r="F4224" t="s">
        <v>5</v>
      </c>
      <c r="G4224" t="s">
        <v>5306</v>
      </c>
    </row>
    <row r="4225" spans="1:7">
      <c r="A4225" t="s">
        <v>9022</v>
      </c>
      <c r="B4225" t="s">
        <v>9023</v>
      </c>
      <c r="C4225">
        <v>200685569</v>
      </c>
      <c r="D4225" t="s">
        <v>9036</v>
      </c>
      <c r="F4225" t="s">
        <v>5</v>
      </c>
      <c r="G4225" t="s">
        <v>3950</v>
      </c>
    </row>
    <row r="4226" spans="1:7">
      <c r="A4226" t="s">
        <v>9022</v>
      </c>
      <c r="B4226" t="s">
        <v>9023</v>
      </c>
      <c r="C4226">
        <v>200685572</v>
      </c>
      <c r="D4226" t="s">
        <v>9035</v>
      </c>
      <c r="F4226" t="s">
        <v>5</v>
      </c>
      <c r="G4226" t="s">
        <v>3951</v>
      </c>
    </row>
    <row r="4227" spans="1:7">
      <c r="A4227" t="s">
        <v>9022</v>
      </c>
      <c r="B4227" t="s">
        <v>9023</v>
      </c>
      <c r="C4227">
        <v>200685572</v>
      </c>
      <c r="D4227" t="s">
        <v>9036</v>
      </c>
      <c r="F4227" t="s">
        <v>5</v>
      </c>
      <c r="G4227" t="s">
        <v>3952</v>
      </c>
    </row>
    <row r="4228" spans="1:7">
      <c r="A4228" t="s">
        <v>9022</v>
      </c>
      <c r="B4228" t="s">
        <v>9023</v>
      </c>
      <c r="C4228">
        <v>200685578</v>
      </c>
      <c r="D4228" t="s">
        <v>9035</v>
      </c>
      <c r="F4228" t="s">
        <v>5</v>
      </c>
      <c r="G4228" t="s">
        <v>5307</v>
      </c>
    </row>
    <row r="4229" spans="1:7">
      <c r="A4229" t="s">
        <v>9022</v>
      </c>
      <c r="B4229" t="s">
        <v>9023</v>
      </c>
      <c r="C4229">
        <v>200685578</v>
      </c>
      <c r="D4229" t="s">
        <v>9036</v>
      </c>
      <c r="F4229" t="s">
        <v>5</v>
      </c>
      <c r="G4229" t="s">
        <v>5308</v>
      </c>
    </row>
    <row r="4230" spans="1:7">
      <c r="A4230" t="s">
        <v>9022</v>
      </c>
      <c r="B4230" t="s">
        <v>9023</v>
      </c>
      <c r="C4230">
        <v>200685575</v>
      </c>
      <c r="D4230" t="s">
        <v>9035</v>
      </c>
      <c r="F4230" t="s">
        <v>5</v>
      </c>
      <c r="G4230" t="s">
        <v>3953</v>
      </c>
    </row>
    <row r="4231" spans="1:7">
      <c r="A4231" t="s">
        <v>9022</v>
      </c>
      <c r="B4231" t="s">
        <v>9023</v>
      </c>
      <c r="C4231">
        <v>200685575</v>
      </c>
      <c r="D4231" t="s">
        <v>9036</v>
      </c>
      <c r="F4231" t="s">
        <v>5</v>
      </c>
      <c r="G4231" t="s">
        <v>3954</v>
      </c>
    </row>
    <row r="4232" spans="1:7">
      <c r="A4232" t="s">
        <v>9022</v>
      </c>
      <c r="B4232" t="s">
        <v>9023</v>
      </c>
      <c r="C4232">
        <v>200685581</v>
      </c>
      <c r="D4232" t="s">
        <v>9035</v>
      </c>
      <c r="F4232" t="s">
        <v>5</v>
      </c>
      <c r="G4232" t="s">
        <v>3955</v>
      </c>
    </row>
    <row r="4233" spans="1:7">
      <c r="A4233" t="s">
        <v>9022</v>
      </c>
      <c r="B4233" t="s">
        <v>9023</v>
      </c>
      <c r="C4233">
        <v>200685581</v>
      </c>
      <c r="D4233" t="s">
        <v>9036</v>
      </c>
      <c r="F4233" t="s">
        <v>5</v>
      </c>
      <c r="G4233" t="s">
        <v>3956</v>
      </c>
    </row>
    <row r="4234" spans="1:7">
      <c r="A4234" t="s">
        <v>9022</v>
      </c>
      <c r="B4234" t="s">
        <v>9023</v>
      </c>
      <c r="C4234">
        <v>200685584</v>
      </c>
      <c r="D4234" t="s">
        <v>9035</v>
      </c>
      <c r="F4234" t="s">
        <v>5</v>
      </c>
      <c r="G4234" t="s">
        <v>3957</v>
      </c>
    </row>
    <row r="4235" spans="1:7">
      <c r="A4235" t="s">
        <v>9022</v>
      </c>
      <c r="B4235" t="s">
        <v>9023</v>
      </c>
      <c r="C4235">
        <v>200685584</v>
      </c>
      <c r="D4235" t="s">
        <v>9036</v>
      </c>
      <c r="F4235" t="s">
        <v>5</v>
      </c>
      <c r="G4235" t="s">
        <v>3958</v>
      </c>
    </row>
    <row r="4236" spans="1:7">
      <c r="A4236" t="s">
        <v>9022</v>
      </c>
      <c r="B4236" t="s">
        <v>9023</v>
      </c>
      <c r="C4236">
        <v>200685587</v>
      </c>
      <c r="D4236" t="s">
        <v>9035</v>
      </c>
      <c r="F4236" t="s">
        <v>5</v>
      </c>
      <c r="G4236" t="s">
        <v>5309</v>
      </c>
    </row>
    <row r="4237" spans="1:7">
      <c r="A4237" t="s">
        <v>9022</v>
      </c>
      <c r="B4237" t="s">
        <v>9023</v>
      </c>
      <c r="C4237">
        <v>200685587</v>
      </c>
      <c r="D4237" t="s">
        <v>9036</v>
      </c>
      <c r="F4237" t="s">
        <v>5</v>
      </c>
      <c r="G4237" t="s">
        <v>3959</v>
      </c>
    </row>
    <row r="4238" spans="1:7">
      <c r="A4238" t="s">
        <v>9022</v>
      </c>
      <c r="B4238" t="s">
        <v>9023</v>
      </c>
      <c r="C4238">
        <v>200685590</v>
      </c>
      <c r="D4238" t="s">
        <v>9035</v>
      </c>
      <c r="F4238" t="s">
        <v>5</v>
      </c>
      <c r="G4238" t="s">
        <v>3960</v>
      </c>
    </row>
    <row r="4239" spans="1:7">
      <c r="A4239" t="s">
        <v>9022</v>
      </c>
      <c r="B4239" t="s">
        <v>9023</v>
      </c>
      <c r="C4239">
        <v>200685590</v>
      </c>
      <c r="D4239" t="s">
        <v>9036</v>
      </c>
      <c r="F4239" t="s">
        <v>5</v>
      </c>
      <c r="G4239" t="s">
        <v>3961</v>
      </c>
    </row>
    <row r="4240" spans="1:7">
      <c r="A4240" t="s">
        <v>9022</v>
      </c>
      <c r="B4240" t="s">
        <v>9023</v>
      </c>
      <c r="C4240">
        <v>200685593</v>
      </c>
      <c r="D4240" t="s">
        <v>9035</v>
      </c>
      <c r="F4240" t="s">
        <v>5</v>
      </c>
      <c r="G4240" t="s">
        <v>3962</v>
      </c>
    </row>
    <row r="4241" spans="1:7">
      <c r="A4241" t="s">
        <v>9022</v>
      </c>
      <c r="B4241" t="s">
        <v>9023</v>
      </c>
      <c r="C4241">
        <v>200685593</v>
      </c>
      <c r="D4241" t="s">
        <v>9036</v>
      </c>
      <c r="F4241" t="s">
        <v>5</v>
      </c>
      <c r="G4241" t="s">
        <v>3963</v>
      </c>
    </row>
    <row r="4242" spans="1:7">
      <c r="A4242" t="s">
        <v>9022</v>
      </c>
      <c r="B4242" t="s">
        <v>9023</v>
      </c>
      <c r="C4242">
        <v>200685596</v>
      </c>
      <c r="D4242" t="s">
        <v>9035</v>
      </c>
      <c r="F4242" t="s">
        <v>5</v>
      </c>
      <c r="G4242" t="s">
        <v>3964</v>
      </c>
    </row>
    <row r="4243" spans="1:7">
      <c r="A4243" t="s">
        <v>9022</v>
      </c>
      <c r="B4243" t="s">
        <v>9023</v>
      </c>
      <c r="C4243">
        <v>200685596</v>
      </c>
      <c r="D4243" t="s">
        <v>9036</v>
      </c>
      <c r="F4243" t="s">
        <v>5</v>
      </c>
      <c r="G4243" t="s">
        <v>3965</v>
      </c>
    </row>
    <row r="4244" spans="1:7">
      <c r="A4244" t="s">
        <v>9022</v>
      </c>
      <c r="B4244" t="s">
        <v>9023</v>
      </c>
      <c r="C4244">
        <v>200685599</v>
      </c>
      <c r="D4244" t="s">
        <v>9035</v>
      </c>
      <c r="F4244" t="s">
        <v>5</v>
      </c>
      <c r="G4244" t="s">
        <v>5310</v>
      </c>
    </row>
    <row r="4245" spans="1:7">
      <c r="A4245" t="s">
        <v>9022</v>
      </c>
      <c r="B4245" t="s">
        <v>9023</v>
      </c>
      <c r="C4245">
        <v>200685599</v>
      </c>
      <c r="D4245" t="s">
        <v>9036</v>
      </c>
      <c r="F4245" t="s">
        <v>5</v>
      </c>
      <c r="G4245" t="s">
        <v>5311</v>
      </c>
    </row>
    <row r="4246" spans="1:7">
      <c r="A4246" t="s">
        <v>9022</v>
      </c>
      <c r="B4246" t="s">
        <v>9023</v>
      </c>
      <c r="C4246">
        <v>200685508</v>
      </c>
      <c r="D4246" t="s">
        <v>9035</v>
      </c>
      <c r="F4246" t="s">
        <v>5</v>
      </c>
      <c r="G4246" t="s">
        <v>3966</v>
      </c>
    </row>
    <row r="4247" spans="1:7">
      <c r="A4247" t="s">
        <v>9022</v>
      </c>
      <c r="B4247" t="s">
        <v>9023</v>
      </c>
      <c r="C4247">
        <v>200685508</v>
      </c>
      <c r="D4247" t="s">
        <v>9036</v>
      </c>
      <c r="F4247" t="s">
        <v>5</v>
      </c>
      <c r="G4247" t="s">
        <v>5312</v>
      </c>
    </row>
    <row r="4248" spans="1:7">
      <c r="A4248" t="s">
        <v>9022</v>
      </c>
      <c r="B4248" t="s">
        <v>9023</v>
      </c>
      <c r="C4248">
        <v>200685511</v>
      </c>
      <c r="D4248" t="s">
        <v>9035</v>
      </c>
      <c r="F4248" t="s">
        <v>5</v>
      </c>
      <c r="G4248" t="s">
        <v>5313</v>
      </c>
    </row>
    <row r="4249" spans="1:7">
      <c r="A4249" t="s">
        <v>9022</v>
      </c>
      <c r="B4249" t="s">
        <v>9023</v>
      </c>
      <c r="C4249">
        <v>200685511</v>
      </c>
      <c r="D4249" t="s">
        <v>9036</v>
      </c>
      <c r="F4249" t="s">
        <v>5</v>
      </c>
      <c r="G4249" t="s">
        <v>5314</v>
      </c>
    </row>
    <row r="4250" spans="1:7">
      <c r="A4250" t="s">
        <v>9022</v>
      </c>
      <c r="B4250" t="s">
        <v>9023</v>
      </c>
      <c r="C4250">
        <v>200685514</v>
      </c>
      <c r="D4250" t="s">
        <v>9035</v>
      </c>
      <c r="F4250" t="s">
        <v>5</v>
      </c>
      <c r="G4250" t="s">
        <v>5315</v>
      </c>
    </row>
    <row r="4251" spans="1:7">
      <c r="A4251" t="s">
        <v>9022</v>
      </c>
      <c r="B4251" t="s">
        <v>9023</v>
      </c>
      <c r="C4251">
        <v>200685514</v>
      </c>
      <c r="D4251" t="s">
        <v>9036</v>
      </c>
      <c r="F4251" t="s">
        <v>5</v>
      </c>
      <c r="G4251" t="s">
        <v>3967</v>
      </c>
    </row>
    <row r="4252" spans="1:7">
      <c r="A4252" t="s">
        <v>9022</v>
      </c>
      <c r="B4252" t="s">
        <v>9023</v>
      </c>
      <c r="C4252">
        <v>200685517</v>
      </c>
      <c r="D4252" t="s">
        <v>9035</v>
      </c>
      <c r="F4252" t="s">
        <v>5</v>
      </c>
      <c r="G4252" t="s">
        <v>3968</v>
      </c>
    </row>
    <row r="4253" spans="1:7">
      <c r="A4253" t="s">
        <v>9022</v>
      </c>
      <c r="B4253" t="s">
        <v>9023</v>
      </c>
      <c r="C4253">
        <v>200685517</v>
      </c>
      <c r="D4253" t="s">
        <v>9036</v>
      </c>
      <c r="F4253" t="s">
        <v>5</v>
      </c>
      <c r="G4253" t="s">
        <v>3969</v>
      </c>
    </row>
    <row r="4254" spans="1:7">
      <c r="A4254" t="s">
        <v>9022</v>
      </c>
      <c r="B4254" t="s">
        <v>9023</v>
      </c>
      <c r="C4254">
        <v>200685519</v>
      </c>
      <c r="D4254" t="s">
        <v>9035</v>
      </c>
      <c r="F4254" t="s">
        <v>5</v>
      </c>
      <c r="G4254" t="s">
        <v>5316</v>
      </c>
    </row>
    <row r="4255" spans="1:7">
      <c r="A4255" t="s">
        <v>9022</v>
      </c>
      <c r="B4255" t="s">
        <v>9023</v>
      </c>
      <c r="C4255">
        <v>200685519</v>
      </c>
      <c r="D4255" t="s">
        <v>9036</v>
      </c>
      <c r="F4255" t="s">
        <v>5</v>
      </c>
      <c r="G4255" t="s">
        <v>5317</v>
      </c>
    </row>
    <row r="4256" spans="1:7">
      <c r="A4256" t="s">
        <v>9022</v>
      </c>
      <c r="B4256" t="s">
        <v>9023</v>
      </c>
      <c r="C4256">
        <v>200685522</v>
      </c>
      <c r="D4256" t="s">
        <v>9035</v>
      </c>
      <c r="F4256" t="s">
        <v>5</v>
      </c>
      <c r="G4256" t="s">
        <v>5318</v>
      </c>
    </row>
    <row r="4257" spans="1:7">
      <c r="A4257" t="s">
        <v>9022</v>
      </c>
      <c r="B4257" t="s">
        <v>9023</v>
      </c>
      <c r="C4257">
        <v>200685522</v>
      </c>
      <c r="D4257" t="s">
        <v>9036</v>
      </c>
      <c r="F4257" t="s">
        <v>5</v>
      </c>
      <c r="G4257" t="s">
        <v>5319</v>
      </c>
    </row>
    <row r="4258" spans="1:7">
      <c r="A4258" t="s">
        <v>9022</v>
      </c>
      <c r="B4258" t="s">
        <v>9023</v>
      </c>
      <c r="C4258">
        <v>200685531</v>
      </c>
      <c r="D4258" t="s">
        <v>9035</v>
      </c>
      <c r="F4258" t="s">
        <v>5</v>
      </c>
      <c r="G4258" t="s">
        <v>5320</v>
      </c>
    </row>
    <row r="4259" spans="1:7">
      <c r="A4259" t="s">
        <v>9022</v>
      </c>
      <c r="B4259" t="s">
        <v>9023</v>
      </c>
      <c r="C4259">
        <v>200685531</v>
      </c>
      <c r="D4259" t="s">
        <v>9036</v>
      </c>
      <c r="F4259" t="s">
        <v>5</v>
      </c>
      <c r="G4259" t="s">
        <v>5321</v>
      </c>
    </row>
    <row r="4260" spans="1:7">
      <c r="A4260" t="s">
        <v>9022</v>
      </c>
      <c r="B4260" t="s">
        <v>9023</v>
      </c>
      <c r="C4260">
        <v>200685525</v>
      </c>
      <c r="D4260" t="s">
        <v>9035</v>
      </c>
      <c r="F4260" t="s">
        <v>5</v>
      </c>
      <c r="G4260" t="s">
        <v>5322</v>
      </c>
    </row>
    <row r="4261" spans="1:7">
      <c r="A4261" t="s">
        <v>9022</v>
      </c>
      <c r="B4261" t="s">
        <v>9023</v>
      </c>
      <c r="C4261">
        <v>200685525</v>
      </c>
      <c r="D4261" t="s">
        <v>9036</v>
      </c>
      <c r="F4261" t="s">
        <v>5</v>
      </c>
      <c r="G4261" t="s">
        <v>5323</v>
      </c>
    </row>
    <row r="4262" spans="1:7">
      <c r="A4262" t="s">
        <v>9022</v>
      </c>
      <c r="B4262" t="s">
        <v>9023</v>
      </c>
      <c r="C4262">
        <v>200685528</v>
      </c>
      <c r="D4262" t="s">
        <v>9035</v>
      </c>
      <c r="F4262" t="s">
        <v>5</v>
      </c>
      <c r="G4262" t="s">
        <v>3970</v>
      </c>
    </row>
    <row r="4263" spans="1:7">
      <c r="A4263" t="s">
        <v>9022</v>
      </c>
      <c r="B4263" t="s">
        <v>9023</v>
      </c>
      <c r="C4263">
        <v>200685528</v>
      </c>
      <c r="D4263" t="s">
        <v>9036</v>
      </c>
      <c r="F4263" t="s">
        <v>5</v>
      </c>
      <c r="G4263" t="s">
        <v>3971</v>
      </c>
    </row>
    <row r="4264" spans="1:7">
      <c r="A4264" t="s">
        <v>9022</v>
      </c>
      <c r="B4264" t="s">
        <v>9023</v>
      </c>
      <c r="C4264">
        <v>200685534</v>
      </c>
      <c r="D4264" t="s">
        <v>9035</v>
      </c>
      <c r="F4264" t="s">
        <v>5</v>
      </c>
      <c r="G4264" t="s">
        <v>5324</v>
      </c>
    </row>
    <row r="4265" spans="1:7">
      <c r="A4265" t="s">
        <v>9022</v>
      </c>
      <c r="B4265" t="s">
        <v>9023</v>
      </c>
      <c r="C4265">
        <v>200685534</v>
      </c>
      <c r="D4265" t="s">
        <v>9036</v>
      </c>
      <c r="F4265" t="s">
        <v>5</v>
      </c>
      <c r="G4265" t="s">
        <v>3972</v>
      </c>
    </row>
    <row r="4266" spans="1:7">
      <c r="A4266" t="s">
        <v>9022</v>
      </c>
      <c r="B4266" t="s">
        <v>9023</v>
      </c>
      <c r="C4266">
        <v>200685537</v>
      </c>
      <c r="D4266" t="s">
        <v>9035</v>
      </c>
      <c r="F4266" t="s">
        <v>5</v>
      </c>
      <c r="G4266" t="s">
        <v>3973</v>
      </c>
    </row>
    <row r="4267" spans="1:7">
      <c r="A4267" t="s">
        <v>9022</v>
      </c>
      <c r="B4267" t="s">
        <v>9023</v>
      </c>
      <c r="C4267">
        <v>200685537</v>
      </c>
      <c r="D4267" t="s">
        <v>9036</v>
      </c>
      <c r="F4267" t="s">
        <v>5</v>
      </c>
      <c r="G4267" t="s">
        <v>3974</v>
      </c>
    </row>
    <row r="4268" spans="1:7">
      <c r="A4268" t="s">
        <v>9022</v>
      </c>
      <c r="B4268" t="s">
        <v>9023</v>
      </c>
      <c r="C4268">
        <v>200685540</v>
      </c>
      <c r="D4268" t="s">
        <v>9035</v>
      </c>
      <c r="F4268" t="s">
        <v>5</v>
      </c>
      <c r="G4268" t="s">
        <v>5325</v>
      </c>
    </row>
    <row r="4269" spans="1:7">
      <c r="A4269" t="s">
        <v>9022</v>
      </c>
      <c r="B4269" t="s">
        <v>9023</v>
      </c>
      <c r="C4269">
        <v>200685540</v>
      </c>
      <c r="D4269" t="s">
        <v>9036</v>
      </c>
      <c r="F4269" t="s">
        <v>5</v>
      </c>
      <c r="G4269" t="s">
        <v>5326</v>
      </c>
    </row>
    <row r="4270" spans="1:7">
      <c r="A4270" t="s">
        <v>9022</v>
      </c>
      <c r="B4270" t="s">
        <v>9023</v>
      </c>
      <c r="C4270">
        <v>200685543</v>
      </c>
      <c r="D4270" t="s">
        <v>9035</v>
      </c>
      <c r="F4270" t="s">
        <v>5</v>
      </c>
      <c r="G4270" t="s">
        <v>3975</v>
      </c>
    </row>
    <row r="4271" spans="1:7">
      <c r="A4271" t="s">
        <v>9022</v>
      </c>
      <c r="B4271" t="s">
        <v>9023</v>
      </c>
      <c r="C4271">
        <v>200685543</v>
      </c>
      <c r="D4271" t="s">
        <v>9036</v>
      </c>
      <c r="F4271" t="s">
        <v>5</v>
      </c>
      <c r="G4271" t="s">
        <v>3976</v>
      </c>
    </row>
    <row r="4272" spans="1:7">
      <c r="A4272" t="s">
        <v>9022</v>
      </c>
      <c r="B4272" t="s">
        <v>9023</v>
      </c>
      <c r="C4272">
        <v>200685546</v>
      </c>
      <c r="D4272" t="s">
        <v>9035</v>
      </c>
      <c r="F4272" t="s">
        <v>5</v>
      </c>
      <c r="G4272" t="s">
        <v>5327</v>
      </c>
    </row>
    <row r="4273" spans="1:7">
      <c r="A4273" t="s">
        <v>9022</v>
      </c>
      <c r="B4273" t="s">
        <v>9023</v>
      </c>
      <c r="C4273">
        <v>200685546</v>
      </c>
      <c r="D4273" t="s">
        <v>9036</v>
      </c>
      <c r="F4273" t="s">
        <v>5</v>
      </c>
      <c r="G4273" t="s">
        <v>5328</v>
      </c>
    </row>
    <row r="4274" spans="1:7">
      <c r="A4274" t="s">
        <v>9022</v>
      </c>
      <c r="B4274" t="s">
        <v>9023</v>
      </c>
      <c r="C4274">
        <v>200685549</v>
      </c>
      <c r="D4274" t="s">
        <v>9035</v>
      </c>
      <c r="F4274" t="s">
        <v>5</v>
      </c>
      <c r="G4274" t="s">
        <v>5329</v>
      </c>
    </row>
    <row r="4275" spans="1:7">
      <c r="A4275" t="s">
        <v>9022</v>
      </c>
      <c r="B4275" t="s">
        <v>9023</v>
      </c>
      <c r="C4275">
        <v>200685549</v>
      </c>
      <c r="D4275" t="s">
        <v>9036</v>
      </c>
      <c r="F4275" t="s">
        <v>5</v>
      </c>
      <c r="G4275" t="s">
        <v>3977</v>
      </c>
    </row>
    <row r="4276" spans="1:7">
      <c r="A4276" t="s">
        <v>9022</v>
      </c>
      <c r="B4276" t="s">
        <v>9023</v>
      </c>
      <c r="C4276">
        <v>200685552</v>
      </c>
      <c r="D4276" t="s">
        <v>9035</v>
      </c>
      <c r="F4276" t="s">
        <v>5</v>
      </c>
      <c r="G4276" t="s">
        <v>5330</v>
      </c>
    </row>
    <row r="4277" spans="1:7">
      <c r="A4277" t="s">
        <v>9022</v>
      </c>
      <c r="B4277" t="s">
        <v>9023</v>
      </c>
      <c r="C4277">
        <v>200685552</v>
      </c>
      <c r="D4277" t="s">
        <v>9036</v>
      </c>
      <c r="F4277" t="s">
        <v>5</v>
      </c>
      <c r="G4277" t="s">
        <v>5331</v>
      </c>
    </row>
    <row r="4278" spans="1:7">
      <c r="A4278" t="s">
        <v>9022</v>
      </c>
      <c r="B4278" t="s">
        <v>9023</v>
      </c>
      <c r="C4278">
        <v>200685555</v>
      </c>
      <c r="D4278" t="s">
        <v>9035</v>
      </c>
      <c r="F4278" t="s">
        <v>5</v>
      </c>
      <c r="G4278" t="s">
        <v>5332</v>
      </c>
    </row>
    <row r="4279" spans="1:7">
      <c r="A4279" t="s">
        <v>9022</v>
      </c>
      <c r="B4279" t="s">
        <v>9023</v>
      </c>
      <c r="C4279">
        <v>200685555</v>
      </c>
      <c r="D4279" t="s">
        <v>9036</v>
      </c>
      <c r="F4279" t="s">
        <v>5</v>
      </c>
      <c r="G4279" t="s">
        <v>3978</v>
      </c>
    </row>
    <row r="4280" spans="1:7">
      <c r="A4280" t="s">
        <v>9022</v>
      </c>
      <c r="B4280" t="s">
        <v>9023</v>
      </c>
      <c r="C4280">
        <v>200685558</v>
      </c>
      <c r="D4280" t="s">
        <v>9035</v>
      </c>
      <c r="F4280" t="s">
        <v>5</v>
      </c>
      <c r="G4280" t="s">
        <v>5333</v>
      </c>
    </row>
    <row r="4281" spans="1:7">
      <c r="A4281" t="s">
        <v>9022</v>
      </c>
      <c r="B4281" t="s">
        <v>9023</v>
      </c>
      <c r="C4281">
        <v>200685558</v>
      </c>
      <c r="D4281" t="s">
        <v>9036</v>
      </c>
      <c r="F4281" t="s">
        <v>5</v>
      </c>
      <c r="G4281" t="s">
        <v>3979</v>
      </c>
    </row>
    <row r="4282" spans="1:7">
      <c r="A4282" t="s">
        <v>9022</v>
      </c>
      <c r="B4282" t="s">
        <v>9023</v>
      </c>
      <c r="C4282">
        <v>200685561</v>
      </c>
      <c r="D4282" t="s">
        <v>9035</v>
      </c>
      <c r="F4282" t="s">
        <v>5</v>
      </c>
      <c r="G4282" t="s">
        <v>5334</v>
      </c>
    </row>
    <row r="4283" spans="1:7">
      <c r="A4283" t="s">
        <v>9022</v>
      </c>
      <c r="B4283" t="s">
        <v>9023</v>
      </c>
      <c r="C4283">
        <v>200685561</v>
      </c>
      <c r="D4283" t="s">
        <v>9036</v>
      </c>
      <c r="F4283" t="s">
        <v>5</v>
      </c>
      <c r="G4283" t="s">
        <v>3980</v>
      </c>
    </row>
    <row r="4284" spans="1:7">
      <c r="A4284" t="s">
        <v>9022</v>
      </c>
      <c r="B4284" t="s">
        <v>9023</v>
      </c>
      <c r="C4284">
        <v>200685564</v>
      </c>
      <c r="D4284" t="s">
        <v>9035</v>
      </c>
      <c r="F4284" t="s">
        <v>5</v>
      </c>
      <c r="G4284" t="s">
        <v>5335</v>
      </c>
    </row>
    <row r="4285" spans="1:7">
      <c r="A4285" t="s">
        <v>9022</v>
      </c>
      <c r="B4285" t="s">
        <v>9023</v>
      </c>
      <c r="C4285">
        <v>200685564</v>
      </c>
      <c r="D4285" t="s">
        <v>9036</v>
      </c>
      <c r="F4285" t="s">
        <v>5</v>
      </c>
      <c r="G4285" t="s">
        <v>3981</v>
      </c>
    </row>
    <row r="4286" spans="1:7">
      <c r="A4286" t="s">
        <v>9022</v>
      </c>
      <c r="B4286" t="s">
        <v>9023</v>
      </c>
      <c r="C4286">
        <v>200685567</v>
      </c>
      <c r="D4286" t="s">
        <v>9035</v>
      </c>
      <c r="F4286" t="s">
        <v>5</v>
      </c>
      <c r="G4286" t="s">
        <v>5336</v>
      </c>
    </row>
    <row r="4287" spans="1:7">
      <c r="A4287" t="s">
        <v>9022</v>
      </c>
      <c r="B4287" t="s">
        <v>9023</v>
      </c>
      <c r="C4287">
        <v>200685567</v>
      </c>
      <c r="D4287" t="s">
        <v>9036</v>
      </c>
      <c r="F4287" t="s">
        <v>5</v>
      </c>
      <c r="G4287" t="s">
        <v>5337</v>
      </c>
    </row>
    <row r="4288" spans="1:7">
      <c r="A4288" t="s">
        <v>9022</v>
      </c>
      <c r="B4288" t="s">
        <v>9023</v>
      </c>
      <c r="C4288">
        <v>200685570</v>
      </c>
      <c r="D4288" t="s">
        <v>9035</v>
      </c>
      <c r="F4288" t="s">
        <v>5</v>
      </c>
      <c r="G4288" t="s">
        <v>5338</v>
      </c>
    </row>
    <row r="4289" spans="1:7">
      <c r="A4289" t="s">
        <v>9022</v>
      </c>
      <c r="B4289" t="s">
        <v>9023</v>
      </c>
      <c r="C4289">
        <v>200685570</v>
      </c>
      <c r="D4289" t="s">
        <v>9036</v>
      </c>
      <c r="F4289" t="s">
        <v>5</v>
      </c>
      <c r="G4289" t="s">
        <v>3982</v>
      </c>
    </row>
    <row r="4290" spans="1:7">
      <c r="A4290" t="s">
        <v>9022</v>
      </c>
      <c r="B4290" t="s">
        <v>9023</v>
      </c>
      <c r="C4290">
        <v>200685573</v>
      </c>
      <c r="D4290" t="s">
        <v>9035</v>
      </c>
      <c r="F4290" t="s">
        <v>5</v>
      </c>
      <c r="G4290" t="s">
        <v>5339</v>
      </c>
    </row>
    <row r="4291" spans="1:7">
      <c r="A4291" t="s">
        <v>9022</v>
      </c>
      <c r="B4291" t="s">
        <v>9023</v>
      </c>
      <c r="C4291">
        <v>200685573</v>
      </c>
      <c r="D4291" t="s">
        <v>9036</v>
      </c>
      <c r="F4291" t="s">
        <v>5</v>
      </c>
      <c r="G4291" t="s">
        <v>5340</v>
      </c>
    </row>
    <row r="4292" spans="1:7">
      <c r="A4292" t="s">
        <v>9022</v>
      </c>
      <c r="B4292" t="s">
        <v>9023</v>
      </c>
      <c r="C4292">
        <v>200685579</v>
      </c>
      <c r="D4292" t="s">
        <v>9035</v>
      </c>
      <c r="F4292" t="s">
        <v>5</v>
      </c>
      <c r="G4292" t="s">
        <v>5341</v>
      </c>
    </row>
    <row r="4293" spans="1:7">
      <c r="A4293" t="s">
        <v>9022</v>
      </c>
      <c r="B4293" t="s">
        <v>9023</v>
      </c>
      <c r="C4293">
        <v>200685579</v>
      </c>
      <c r="D4293" t="s">
        <v>9036</v>
      </c>
      <c r="F4293" t="s">
        <v>5</v>
      </c>
      <c r="G4293" t="s">
        <v>3983</v>
      </c>
    </row>
    <row r="4294" spans="1:7">
      <c r="A4294" t="s">
        <v>9022</v>
      </c>
      <c r="B4294" t="s">
        <v>9023</v>
      </c>
      <c r="C4294">
        <v>200685576</v>
      </c>
      <c r="D4294" t="s">
        <v>9035</v>
      </c>
      <c r="F4294" t="s">
        <v>5</v>
      </c>
      <c r="G4294" t="s">
        <v>5342</v>
      </c>
    </row>
    <row r="4295" spans="1:7">
      <c r="A4295" t="s">
        <v>9022</v>
      </c>
      <c r="B4295" t="s">
        <v>9023</v>
      </c>
      <c r="C4295">
        <v>200685576</v>
      </c>
      <c r="D4295" t="s">
        <v>9036</v>
      </c>
      <c r="F4295" t="s">
        <v>5</v>
      </c>
      <c r="G4295" t="s">
        <v>3984</v>
      </c>
    </row>
    <row r="4296" spans="1:7">
      <c r="A4296" t="s">
        <v>9022</v>
      </c>
      <c r="B4296" t="s">
        <v>9023</v>
      </c>
      <c r="C4296">
        <v>200685582</v>
      </c>
      <c r="D4296" t="s">
        <v>9035</v>
      </c>
      <c r="F4296" t="s">
        <v>5</v>
      </c>
      <c r="G4296" t="s">
        <v>3985</v>
      </c>
    </row>
    <row r="4297" spans="1:7">
      <c r="A4297" t="s">
        <v>9022</v>
      </c>
      <c r="B4297" t="s">
        <v>9023</v>
      </c>
      <c r="C4297">
        <v>200685582</v>
      </c>
      <c r="D4297" t="s">
        <v>9036</v>
      </c>
      <c r="F4297" t="s">
        <v>5</v>
      </c>
      <c r="G4297" t="s">
        <v>3986</v>
      </c>
    </row>
    <row r="4298" spans="1:7">
      <c r="A4298" t="s">
        <v>9022</v>
      </c>
      <c r="B4298" t="s">
        <v>9023</v>
      </c>
      <c r="C4298">
        <v>200685585</v>
      </c>
      <c r="D4298" t="s">
        <v>9035</v>
      </c>
      <c r="F4298" t="s">
        <v>5</v>
      </c>
      <c r="G4298" t="s">
        <v>3987</v>
      </c>
    </row>
    <row r="4299" spans="1:7">
      <c r="A4299" t="s">
        <v>9022</v>
      </c>
      <c r="B4299" t="s">
        <v>9023</v>
      </c>
      <c r="C4299">
        <v>200685585</v>
      </c>
      <c r="D4299" t="s">
        <v>9036</v>
      </c>
      <c r="F4299" t="s">
        <v>5</v>
      </c>
      <c r="G4299" t="s">
        <v>3988</v>
      </c>
    </row>
    <row r="4300" spans="1:7">
      <c r="A4300" t="s">
        <v>9022</v>
      </c>
      <c r="B4300" t="s">
        <v>9023</v>
      </c>
      <c r="C4300">
        <v>200685588</v>
      </c>
      <c r="D4300" t="s">
        <v>9035</v>
      </c>
      <c r="F4300" t="s">
        <v>5</v>
      </c>
      <c r="G4300" t="s">
        <v>5343</v>
      </c>
    </row>
    <row r="4301" spans="1:7">
      <c r="A4301" t="s">
        <v>9022</v>
      </c>
      <c r="B4301" t="s">
        <v>9023</v>
      </c>
      <c r="C4301">
        <v>200685588</v>
      </c>
      <c r="D4301" t="s">
        <v>9036</v>
      </c>
      <c r="F4301" t="s">
        <v>5</v>
      </c>
      <c r="G4301" t="s">
        <v>3989</v>
      </c>
    </row>
    <row r="4302" spans="1:7">
      <c r="A4302" t="s">
        <v>9022</v>
      </c>
      <c r="B4302" t="s">
        <v>9023</v>
      </c>
      <c r="C4302">
        <v>200685591</v>
      </c>
      <c r="D4302" t="s">
        <v>9035</v>
      </c>
      <c r="F4302" t="s">
        <v>5</v>
      </c>
      <c r="G4302" t="s">
        <v>5344</v>
      </c>
    </row>
    <row r="4303" spans="1:7">
      <c r="A4303" t="s">
        <v>9022</v>
      </c>
      <c r="B4303" t="s">
        <v>9023</v>
      </c>
      <c r="C4303">
        <v>200685591</v>
      </c>
      <c r="D4303" t="s">
        <v>9036</v>
      </c>
      <c r="F4303" t="s">
        <v>5</v>
      </c>
      <c r="G4303" t="s">
        <v>5345</v>
      </c>
    </row>
    <row r="4304" spans="1:7">
      <c r="A4304" t="s">
        <v>9022</v>
      </c>
      <c r="B4304" t="s">
        <v>9023</v>
      </c>
      <c r="C4304">
        <v>200685594</v>
      </c>
      <c r="D4304" t="s">
        <v>9035</v>
      </c>
      <c r="F4304" t="s">
        <v>5</v>
      </c>
      <c r="G4304" t="s">
        <v>5346</v>
      </c>
    </row>
    <row r="4305" spans="1:7">
      <c r="A4305" t="s">
        <v>9022</v>
      </c>
      <c r="B4305" t="s">
        <v>9023</v>
      </c>
      <c r="C4305">
        <v>200685594</v>
      </c>
      <c r="D4305" t="s">
        <v>9036</v>
      </c>
      <c r="F4305" t="s">
        <v>5</v>
      </c>
      <c r="G4305" t="s">
        <v>3990</v>
      </c>
    </row>
    <row r="4306" spans="1:7">
      <c r="A4306" t="s">
        <v>9022</v>
      </c>
      <c r="B4306" t="s">
        <v>9023</v>
      </c>
      <c r="C4306">
        <v>200685597</v>
      </c>
      <c r="D4306" t="s">
        <v>9035</v>
      </c>
      <c r="F4306" t="s">
        <v>5</v>
      </c>
      <c r="G4306" t="s">
        <v>5347</v>
      </c>
    </row>
    <row r="4307" spans="1:7">
      <c r="A4307" t="s">
        <v>9022</v>
      </c>
      <c r="B4307" t="s">
        <v>9023</v>
      </c>
      <c r="C4307">
        <v>200685597</v>
      </c>
      <c r="D4307" t="s">
        <v>9036</v>
      </c>
      <c r="F4307" t="s">
        <v>5</v>
      </c>
      <c r="G4307" t="s">
        <v>3991</v>
      </c>
    </row>
    <row r="4308" spans="1:7">
      <c r="A4308" t="s">
        <v>9022</v>
      </c>
      <c r="B4308" t="s">
        <v>9023</v>
      </c>
      <c r="C4308">
        <v>200685600</v>
      </c>
      <c r="D4308" t="s">
        <v>9035</v>
      </c>
      <c r="F4308" t="s">
        <v>5</v>
      </c>
      <c r="G4308" t="s">
        <v>3992</v>
      </c>
    </row>
    <row r="4309" spans="1:7">
      <c r="A4309" t="s">
        <v>9022</v>
      </c>
      <c r="B4309" t="s">
        <v>9023</v>
      </c>
      <c r="C4309">
        <v>200685600</v>
      </c>
      <c r="D4309" t="s">
        <v>9036</v>
      </c>
      <c r="F4309" t="s">
        <v>5</v>
      </c>
      <c r="G4309" t="s">
        <v>5348</v>
      </c>
    </row>
    <row r="4310" spans="1:7">
      <c r="A4310" t="s">
        <v>9022</v>
      </c>
      <c r="B4310" t="s">
        <v>9023</v>
      </c>
      <c r="C4310">
        <v>5032985</v>
      </c>
      <c r="D4310" t="s">
        <v>9025</v>
      </c>
      <c r="F4310" t="s">
        <v>5</v>
      </c>
      <c r="G4310" t="s">
        <v>3994</v>
      </c>
    </row>
    <row r="4311" spans="1:7">
      <c r="A4311" t="s">
        <v>9022</v>
      </c>
      <c r="B4311" t="s">
        <v>9023</v>
      </c>
      <c r="C4311">
        <v>5032985</v>
      </c>
      <c r="D4311" t="s">
        <v>9026</v>
      </c>
      <c r="F4311" t="s">
        <v>5</v>
      </c>
      <c r="G4311" t="s">
        <v>3995</v>
      </c>
    </row>
    <row r="4312" spans="1:7">
      <c r="A4312" t="s">
        <v>9022</v>
      </c>
      <c r="B4312" t="s">
        <v>9023</v>
      </c>
      <c r="C4312">
        <v>5032985</v>
      </c>
      <c r="D4312" t="s">
        <v>9027</v>
      </c>
      <c r="F4312" t="s">
        <v>5</v>
      </c>
      <c r="G4312" t="s">
        <v>3996</v>
      </c>
    </row>
    <row r="4313" spans="1:7">
      <c r="A4313" t="s">
        <v>9022</v>
      </c>
      <c r="B4313" t="s">
        <v>9023</v>
      </c>
      <c r="C4313">
        <v>5032986</v>
      </c>
      <c r="D4313" t="s">
        <v>9025</v>
      </c>
      <c r="F4313" t="s">
        <v>5</v>
      </c>
      <c r="G4313" t="s">
        <v>3998</v>
      </c>
    </row>
    <row r="4314" spans="1:7">
      <c r="A4314" t="s">
        <v>9022</v>
      </c>
      <c r="B4314" t="s">
        <v>9023</v>
      </c>
      <c r="C4314">
        <v>5032986</v>
      </c>
      <c r="D4314" t="s">
        <v>9026</v>
      </c>
      <c r="F4314" t="s">
        <v>5</v>
      </c>
      <c r="G4314" t="s">
        <v>3999</v>
      </c>
    </row>
    <row r="4315" spans="1:7">
      <c r="A4315" t="s">
        <v>9022</v>
      </c>
      <c r="B4315" t="s">
        <v>9023</v>
      </c>
      <c r="C4315">
        <v>5032986</v>
      </c>
      <c r="D4315" t="s">
        <v>9027</v>
      </c>
      <c r="F4315" t="s">
        <v>5</v>
      </c>
      <c r="G4315" t="s">
        <v>4000</v>
      </c>
    </row>
    <row r="4316" spans="1:7">
      <c r="A4316" t="s">
        <v>9022</v>
      </c>
      <c r="B4316" t="s">
        <v>9023</v>
      </c>
      <c r="C4316">
        <v>5032987</v>
      </c>
      <c r="D4316" t="s">
        <v>9025</v>
      </c>
      <c r="F4316" t="s">
        <v>5</v>
      </c>
      <c r="G4316" t="s">
        <v>4002</v>
      </c>
    </row>
    <row r="4317" spans="1:7">
      <c r="A4317" t="s">
        <v>9022</v>
      </c>
      <c r="B4317" t="s">
        <v>9023</v>
      </c>
      <c r="C4317">
        <v>5032987</v>
      </c>
      <c r="D4317" t="s">
        <v>9026</v>
      </c>
      <c r="F4317" t="s">
        <v>5</v>
      </c>
      <c r="G4317" t="s">
        <v>4003</v>
      </c>
    </row>
    <row r="4318" spans="1:7">
      <c r="A4318" t="s">
        <v>9022</v>
      </c>
      <c r="B4318" t="s">
        <v>9023</v>
      </c>
      <c r="C4318">
        <v>5032987</v>
      </c>
      <c r="D4318" t="s">
        <v>9027</v>
      </c>
      <c r="F4318" t="s">
        <v>5</v>
      </c>
      <c r="G4318" t="s">
        <v>4004</v>
      </c>
    </row>
    <row r="4319" spans="1:7">
      <c r="A4319" t="s">
        <v>9022</v>
      </c>
      <c r="B4319" t="s">
        <v>9023</v>
      </c>
      <c r="C4319">
        <v>5032989</v>
      </c>
      <c r="D4319" t="s">
        <v>9025</v>
      </c>
      <c r="F4319" t="s">
        <v>5</v>
      </c>
      <c r="G4319" t="s">
        <v>4006</v>
      </c>
    </row>
    <row r="4320" spans="1:7">
      <c r="A4320" t="s">
        <v>9022</v>
      </c>
      <c r="B4320" t="s">
        <v>9023</v>
      </c>
      <c r="C4320">
        <v>5032989</v>
      </c>
      <c r="D4320" t="s">
        <v>9026</v>
      </c>
      <c r="F4320" t="s">
        <v>5</v>
      </c>
      <c r="G4320" t="s">
        <v>4007</v>
      </c>
    </row>
    <row r="4321" spans="1:7">
      <c r="A4321" t="s">
        <v>9022</v>
      </c>
      <c r="B4321" t="s">
        <v>9023</v>
      </c>
      <c r="C4321">
        <v>5032989</v>
      </c>
      <c r="D4321" t="s">
        <v>9027</v>
      </c>
      <c r="F4321" t="s">
        <v>5</v>
      </c>
      <c r="G4321" t="s">
        <v>4008</v>
      </c>
    </row>
    <row r="4322" spans="1:7">
      <c r="A4322" t="s">
        <v>9022</v>
      </c>
      <c r="B4322" t="s">
        <v>9023</v>
      </c>
      <c r="C4322">
        <v>5032990</v>
      </c>
      <c r="D4322" t="s">
        <v>9025</v>
      </c>
      <c r="F4322" t="s">
        <v>5</v>
      </c>
      <c r="G4322" t="s">
        <v>4010</v>
      </c>
    </row>
    <row r="4323" spans="1:7">
      <c r="A4323" t="s">
        <v>9022</v>
      </c>
      <c r="B4323" t="s">
        <v>9023</v>
      </c>
      <c r="C4323">
        <v>5032990</v>
      </c>
      <c r="D4323" t="s">
        <v>9026</v>
      </c>
      <c r="F4323" t="s">
        <v>5</v>
      </c>
      <c r="G4323" t="s">
        <v>4011</v>
      </c>
    </row>
    <row r="4324" spans="1:7">
      <c r="A4324" t="s">
        <v>9022</v>
      </c>
      <c r="B4324" t="s">
        <v>9023</v>
      </c>
      <c r="C4324">
        <v>5032990</v>
      </c>
      <c r="D4324" t="s">
        <v>9027</v>
      </c>
      <c r="F4324" t="s">
        <v>5</v>
      </c>
      <c r="G4324" t="s">
        <v>4012</v>
      </c>
    </row>
    <row r="4325" spans="1:7">
      <c r="A4325" t="s">
        <v>9022</v>
      </c>
      <c r="B4325" t="s">
        <v>9023</v>
      </c>
      <c r="C4325">
        <v>5032991</v>
      </c>
      <c r="D4325" t="s">
        <v>9025</v>
      </c>
      <c r="F4325" t="s">
        <v>5</v>
      </c>
      <c r="G4325" t="s">
        <v>4014</v>
      </c>
    </row>
    <row r="4326" spans="1:7">
      <c r="A4326" t="s">
        <v>9022</v>
      </c>
      <c r="B4326" t="s">
        <v>9023</v>
      </c>
      <c r="C4326">
        <v>206576809</v>
      </c>
      <c r="D4326" t="s">
        <v>9026</v>
      </c>
      <c r="F4326" t="s">
        <v>5</v>
      </c>
      <c r="G4326" t="s">
        <v>8266</v>
      </c>
    </row>
    <row r="4327" spans="1:7">
      <c r="A4327" t="s">
        <v>9022</v>
      </c>
      <c r="B4327" t="s">
        <v>9023</v>
      </c>
      <c r="C4327">
        <v>206576808</v>
      </c>
      <c r="D4327" t="s">
        <v>9040</v>
      </c>
      <c r="F4327" t="s">
        <v>5</v>
      </c>
      <c r="G4327" t="s">
        <v>8267</v>
      </c>
    </row>
    <row r="4328" spans="1:7">
      <c r="A4328" t="s">
        <v>9022</v>
      </c>
      <c r="B4328" t="s">
        <v>9023</v>
      </c>
      <c r="C4328">
        <v>5032992</v>
      </c>
      <c r="D4328" t="s">
        <v>9025</v>
      </c>
      <c r="F4328" t="s">
        <v>5</v>
      </c>
      <c r="G4328" t="s">
        <v>4016</v>
      </c>
    </row>
    <row r="4329" spans="1:7">
      <c r="A4329" t="s">
        <v>9022</v>
      </c>
      <c r="B4329" t="s">
        <v>9023</v>
      </c>
      <c r="C4329">
        <v>5032992</v>
      </c>
      <c r="D4329" t="s">
        <v>9026</v>
      </c>
      <c r="F4329" t="s">
        <v>5</v>
      </c>
      <c r="G4329" t="s">
        <v>4017</v>
      </c>
    </row>
    <row r="4330" spans="1:7">
      <c r="A4330" t="s">
        <v>9022</v>
      </c>
      <c r="B4330" t="s">
        <v>9023</v>
      </c>
      <c r="C4330">
        <v>5032992</v>
      </c>
      <c r="D4330" t="s">
        <v>9027</v>
      </c>
      <c r="F4330" t="s">
        <v>5</v>
      </c>
      <c r="G4330" t="s">
        <v>4018</v>
      </c>
    </row>
    <row r="4331" spans="1:7">
      <c r="A4331" t="s">
        <v>9022</v>
      </c>
      <c r="B4331" t="s">
        <v>9023</v>
      </c>
      <c r="C4331">
        <v>5032993</v>
      </c>
      <c r="D4331" t="s">
        <v>9025</v>
      </c>
      <c r="F4331" t="s">
        <v>5</v>
      </c>
      <c r="G4331" t="s">
        <v>4020</v>
      </c>
    </row>
    <row r="4332" spans="1:7">
      <c r="A4332" t="s">
        <v>9022</v>
      </c>
      <c r="B4332" t="s">
        <v>9023</v>
      </c>
      <c r="C4332">
        <v>5032993</v>
      </c>
      <c r="D4332" t="s">
        <v>9026</v>
      </c>
      <c r="F4332" t="s">
        <v>5</v>
      </c>
      <c r="G4332" t="s">
        <v>4021</v>
      </c>
    </row>
    <row r="4333" spans="1:7">
      <c r="A4333" t="s">
        <v>9022</v>
      </c>
      <c r="B4333" t="s">
        <v>9023</v>
      </c>
      <c r="C4333">
        <v>5032993</v>
      </c>
      <c r="D4333" t="s">
        <v>9027</v>
      </c>
      <c r="F4333" t="s">
        <v>5</v>
      </c>
      <c r="G4333" t="s">
        <v>4022</v>
      </c>
    </row>
    <row r="4334" spans="1:7">
      <c r="A4334" t="s">
        <v>9022</v>
      </c>
      <c r="B4334" t="s">
        <v>9023</v>
      </c>
      <c r="C4334">
        <v>5032994</v>
      </c>
      <c r="D4334" t="s">
        <v>9026</v>
      </c>
      <c r="F4334" t="s">
        <v>5</v>
      </c>
      <c r="G4334" t="s">
        <v>4025</v>
      </c>
    </row>
    <row r="4335" spans="1:7">
      <c r="A4335" t="s">
        <v>9022</v>
      </c>
      <c r="B4335" t="s">
        <v>9023</v>
      </c>
      <c r="C4335">
        <v>5032995</v>
      </c>
      <c r="D4335" t="s">
        <v>9025</v>
      </c>
      <c r="F4335" t="s">
        <v>5</v>
      </c>
      <c r="G4335" t="s">
        <v>4028</v>
      </c>
    </row>
    <row r="4336" spans="1:7">
      <c r="A4336" t="s">
        <v>9022</v>
      </c>
      <c r="B4336" t="s">
        <v>9023</v>
      </c>
      <c r="C4336">
        <v>5032995</v>
      </c>
      <c r="D4336" t="s">
        <v>9026</v>
      </c>
      <c r="F4336" t="s">
        <v>5</v>
      </c>
      <c r="G4336" t="s">
        <v>4029</v>
      </c>
    </row>
    <row r="4337" spans="1:7">
      <c r="A4337" t="s">
        <v>9022</v>
      </c>
      <c r="B4337" t="s">
        <v>9023</v>
      </c>
      <c r="C4337">
        <v>5032995</v>
      </c>
      <c r="D4337" t="s">
        <v>9027</v>
      </c>
      <c r="F4337" t="s">
        <v>5</v>
      </c>
      <c r="G4337" t="s">
        <v>4030</v>
      </c>
    </row>
    <row r="4338" spans="1:7">
      <c r="A4338" t="s">
        <v>9022</v>
      </c>
      <c r="B4338" t="s">
        <v>9023</v>
      </c>
      <c r="C4338">
        <v>5032996</v>
      </c>
      <c r="D4338" t="s">
        <v>9024</v>
      </c>
      <c r="F4338" t="s">
        <v>5</v>
      </c>
      <c r="G4338" t="s">
        <v>4031</v>
      </c>
    </row>
    <row r="4339" spans="1:7">
      <c r="A4339" t="s">
        <v>9022</v>
      </c>
      <c r="B4339" t="s">
        <v>9023</v>
      </c>
      <c r="C4339">
        <v>5032996</v>
      </c>
      <c r="D4339" t="s">
        <v>9025</v>
      </c>
      <c r="F4339" t="s">
        <v>5</v>
      </c>
      <c r="G4339" t="s">
        <v>4032</v>
      </c>
    </row>
    <row r="4340" spans="1:7">
      <c r="A4340" t="s">
        <v>9022</v>
      </c>
      <c r="B4340" t="s">
        <v>9023</v>
      </c>
      <c r="C4340">
        <v>5032996</v>
      </c>
      <c r="D4340" t="s">
        <v>9026</v>
      </c>
      <c r="F4340" t="s">
        <v>5</v>
      </c>
      <c r="G4340" t="s">
        <v>4033</v>
      </c>
    </row>
    <row r="4341" spans="1:7">
      <c r="A4341" t="s">
        <v>9022</v>
      </c>
      <c r="B4341" t="s">
        <v>9023</v>
      </c>
      <c r="C4341">
        <v>5032996</v>
      </c>
      <c r="D4341" t="s">
        <v>9027</v>
      </c>
      <c r="F4341" t="s">
        <v>5</v>
      </c>
      <c r="G4341" t="s">
        <v>4034</v>
      </c>
    </row>
    <row r="4342" spans="1:7">
      <c r="A4342" t="s">
        <v>9022</v>
      </c>
      <c r="B4342" t="s">
        <v>9023</v>
      </c>
      <c r="C4342">
        <v>5032997</v>
      </c>
      <c r="D4342" t="s">
        <v>9025</v>
      </c>
      <c r="F4342" t="s">
        <v>5</v>
      </c>
      <c r="G4342" t="s">
        <v>4036</v>
      </c>
    </row>
    <row r="4343" spans="1:7">
      <c r="A4343" t="s">
        <v>9022</v>
      </c>
      <c r="B4343" t="s">
        <v>9023</v>
      </c>
      <c r="C4343">
        <v>5032997</v>
      </c>
      <c r="D4343" t="s">
        <v>9026</v>
      </c>
      <c r="F4343" t="s">
        <v>5</v>
      </c>
      <c r="G4343" t="s">
        <v>4037</v>
      </c>
    </row>
    <row r="4344" spans="1:7">
      <c r="A4344" t="s">
        <v>9022</v>
      </c>
      <c r="B4344" t="s">
        <v>9023</v>
      </c>
      <c r="C4344">
        <v>5032997</v>
      </c>
      <c r="D4344" t="s">
        <v>9027</v>
      </c>
      <c r="F4344" t="s">
        <v>5</v>
      </c>
      <c r="G4344" t="s">
        <v>4038</v>
      </c>
    </row>
    <row r="4345" spans="1:7">
      <c r="A4345" t="s">
        <v>9022</v>
      </c>
      <c r="B4345" t="s">
        <v>9023</v>
      </c>
      <c r="C4345">
        <v>5032998</v>
      </c>
      <c r="D4345" t="s">
        <v>9025</v>
      </c>
      <c r="F4345" t="s">
        <v>5</v>
      </c>
      <c r="G4345" t="s">
        <v>4040</v>
      </c>
    </row>
    <row r="4346" spans="1:7">
      <c r="A4346" t="s">
        <v>9022</v>
      </c>
      <c r="B4346" t="s">
        <v>9023</v>
      </c>
      <c r="C4346">
        <v>5032998</v>
      </c>
      <c r="D4346" t="s">
        <v>9026</v>
      </c>
      <c r="F4346" t="s">
        <v>5</v>
      </c>
      <c r="G4346" t="s">
        <v>4041</v>
      </c>
    </row>
    <row r="4347" spans="1:7">
      <c r="A4347" t="s">
        <v>9022</v>
      </c>
      <c r="B4347" t="s">
        <v>9023</v>
      </c>
      <c r="C4347">
        <v>5032998</v>
      </c>
      <c r="D4347" t="s">
        <v>9027</v>
      </c>
      <c r="F4347" t="s">
        <v>5</v>
      </c>
      <c r="G4347" t="s">
        <v>4042</v>
      </c>
    </row>
    <row r="4348" spans="1:7">
      <c r="A4348" t="s">
        <v>9022</v>
      </c>
      <c r="B4348" t="s">
        <v>9023</v>
      </c>
      <c r="C4348">
        <v>5032999</v>
      </c>
      <c r="D4348" t="s">
        <v>9025</v>
      </c>
      <c r="F4348" t="s">
        <v>5</v>
      </c>
      <c r="G4348" t="s">
        <v>4044</v>
      </c>
    </row>
    <row r="4349" spans="1:7">
      <c r="A4349" t="s">
        <v>9022</v>
      </c>
      <c r="B4349" t="s">
        <v>9023</v>
      </c>
      <c r="C4349">
        <v>5032999</v>
      </c>
      <c r="D4349" t="s">
        <v>9026</v>
      </c>
      <c r="F4349" t="s">
        <v>5</v>
      </c>
      <c r="G4349" t="s">
        <v>4045</v>
      </c>
    </row>
    <row r="4350" spans="1:7">
      <c r="A4350" t="s">
        <v>9022</v>
      </c>
      <c r="B4350" t="s">
        <v>9023</v>
      </c>
      <c r="C4350">
        <v>5032999</v>
      </c>
      <c r="D4350" t="s">
        <v>9027</v>
      </c>
      <c r="F4350" t="s">
        <v>5</v>
      </c>
      <c r="G4350" t="s">
        <v>4046</v>
      </c>
    </row>
    <row r="4351" spans="1:7">
      <c r="A4351" t="s">
        <v>9022</v>
      </c>
      <c r="B4351" t="s">
        <v>9023</v>
      </c>
      <c r="C4351">
        <v>5033000</v>
      </c>
      <c r="D4351" t="s">
        <v>9025</v>
      </c>
      <c r="F4351" t="s">
        <v>5</v>
      </c>
      <c r="G4351" t="s">
        <v>4048</v>
      </c>
    </row>
    <row r="4352" spans="1:7">
      <c r="A4352" t="s">
        <v>9022</v>
      </c>
      <c r="B4352" t="s">
        <v>9023</v>
      </c>
      <c r="C4352">
        <v>5033000</v>
      </c>
      <c r="D4352" t="s">
        <v>9026</v>
      </c>
      <c r="F4352" t="s">
        <v>5</v>
      </c>
      <c r="G4352" t="s">
        <v>4049</v>
      </c>
    </row>
    <row r="4353" spans="1:7">
      <c r="A4353" t="s">
        <v>9022</v>
      </c>
      <c r="B4353" t="s">
        <v>9023</v>
      </c>
      <c r="C4353">
        <v>5033000</v>
      </c>
      <c r="D4353" t="s">
        <v>9027</v>
      </c>
      <c r="F4353" t="s">
        <v>5</v>
      </c>
      <c r="G4353" t="s">
        <v>4050</v>
      </c>
    </row>
    <row r="4354" spans="1:7">
      <c r="A4354" t="s">
        <v>9022</v>
      </c>
      <c r="B4354" t="s">
        <v>9023</v>
      </c>
      <c r="C4354">
        <v>5033001</v>
      </c>
      <c r="D4354" t="s">
        <v>9024</v>
      </c>
      <c r="F4354" t="s">
        <v>5</v>
      </c>
      <c r="G4354" t="s">
        <v>4051</v>
      </c>
    </row>
    <row r="4355" spans="1:7">
      <c r="A4355" t="s">
        <v>9022</v>
      </c>
      <c r="B4355" t="s">
        <v>9023</v>
      </c>
      <c r="C4355">
        <v>5033001</v>
      </c>
      <c r="D4355" t="s">
        <v>9025</v>
      </c>
      <c r="F4355" t="s">
        <v>5</v>
      </c>
      <c r="G4355" t="s">
        <v>4052</v>
      </c>
    </row>
    <row r="4356" spans="1:7">
      <c r="A4356" t="s">
        <v>9022</v>
      </c>
      <c r="B4356" t="s">
        <v>9023</v>
      </c>
      <c r="C4356">
        <v>5033001</v>
      </c>
      <c r="D4356" t="s">
        <v>9026</v>
      </c>
      <c r="F4356" t="s">
        <v>5</v>
      </c>
      <c r="G4356" t="s">
        <v>4053</v>
      </c>
    </row>
    <row r="4357" spans="1:7">
      <c r="A4357" t="s">
        <v>9022</v>
      </c>
      <c r="B4357" t="s">
        <v>9023</v>
      </c>
      <c r="C4357">
        <v>5033001</v>
      </c>
      <c r="D4357" t="s">
        <v>9027</v>
      </c>
      <c r="F4357" t="s">
        <v>5</v>
      </c>
      <c r="G4357" t="s">
        <v>4054</v>
      </c>
    </row>
    <row r="4358" spans="1:7">
      <c r="A4358" t="s">
        <v>9022</v>
      </c>
      <c r="B4358" t="s">
        <v>9023</v>
      </c>
      <c r="C4358">
        <v>200685509</v>
      </c>
      <c r="D4358" t="s">
        <v>9035</v>
      </c>
      <c r="F4358" t="s">
        <v>5</v>
      </c>
      <c r="G4358" t="s">
        <v>5349</v>
      </c>
    </row>
    <row r="4359" spans="1:7">
      <c r="A4359" t="s">
        <v>9022</v>
      </c>
      <c r="B4359" t="s">
        <v>9023</v>
      </c>
      <c r="C4359">
        <v>200685509</v>
      </c>
      <c r="D4359" t="s">
        <v>9036</v>
      </c>
      <c r="F4359" t="s">
        <v>5</v>
      </c>
      <c r="G4359" t="s">
        <v>5350</v>
      </c>
    </row>
    <row r="4360" spans="1:7">
      <c r="A4360" t="s">
        <v>9022</v>
      </c>
      <c r="B4360" t="s">
        <v>9023</v>
      </c>
      <c r="C4360">
        <v>200685512</v>
      </c>
      <c r="D4360" t="s">
        <v>9035</v>
      </c>
      <c r="F4360" t="s">
        <v>5</v>
      </c>
      <c r="G4360" t="s">
        <v>5351</v>
      </c>
    </row>
    <row r="4361" spans="1:7">
      <c r="A4361" t="s">
        <v>9022</v>
      </c>
      <c r="B4361" t="s">
        <v>9023</v>
      </c>
      <c r="C4361">
        <v>200685512</v>
      </c>
      <c r="D4361" t="s">
        <v>9036</v>
      </c>
      <c r="F4361" t="s">
        <v>5</v>
      </c>
      <c r="G4361" t="s">
        <v>5352</v>
      </c>
    </row>
    <row r="4362" spans="1:7">
      <c r="A4362" t="s">
        <v>9022</v>
      </c>
      <c r="B4362" t="s">
        <v>9023</v>
      </c>
      <c r="C4362">
        <v>200685515</v>
      </c>
      <c r="D4362" t="s">
        <v>9035</v>
      </c>
      <c r="F4362" t="s">
        <v>5</v>
      </c>
      <c r="G4362" t="s">
        <v>4055</v>
      </c>
    </row>
    <row r="4363" spans="1:7">
      <c r="A4363" t="s">
        <v>9022</v>
      </c>
      <c r="B4363" t="s">
        <v>9023</v>
      </c>
      <c r="C4363">
        <v>200685515</v>
      </c>
      <c r="D4363" t="s">
        <v>9036</v>
      </c>
      <c r="F4363" t="s">
        <v>5</v>
      </c>
      <c r="G4363" t="s">
        <v>4056</v>
      </c>
    </row>
    <row r="4364" spans="1:7">
      <c r="A4364" t="s">
        <v>9022</v>
      </c>
      <c r="B4364" t="s">
        <v>9023</v>
      </c>
      <c r="C4364">
        <v>200685520</v>
      </c>
      <c r="D4364" t="s">
        <v>9035</v>
      </c>
      <c r="F4364" t="s">
        <v>5</v>
      </c>
      <c r="G4364" t="s">
        <v>5353</v>
      </c>
    </row>
    <row r="4365" spans="1:7">
      <c r="A4365" t="s">
        <v>9022</v>
      </c>
      <c r="B4365" t="s">
        <v>9023</v>
      </c>
      <c r="C4365">
        <v>200685520</v>
      </c>
      <c r="D4365" t="s">
        <v>9036</v>
      </c>
      <c r="F4365" t="s">
        <v>5</v>
      </c>
      <c r="G4365" t="s">
        <v>5354</v>
      </c>
    </row>
    <row r="4366" spans="1:7">
      <c r="A4366" t="s">
        <v>9022</v>
      </c>
      <c r="B4366" t="s">
        <v>9023</v>
      </c>
      <c r="C4366">
        <v>200685523</v>
      </c>
      <c r="D4366" t="s">
        <v>9035</v>
      </c>
      <c r="F4366" t="s">
        <v>5</v>
      </c>
      <c r="G4366" t="s">
        <v>4057</v>
      </c>
    </row>
    <row r="4367" spans="1:7">
      <c r="A4367" t="s">
        <v>9022</v>
      </c>
      <c r="B4367" t="s">
        <v>9023</v>
      </c>
      <c r="C4367">
        <v>200685523</v>
      </c>
      <c r="D4367" t="s">
        <v>9036</v>
      </c>
      <c r="F4367" t="s">
        <v>5</v>
      </c>
      <c r="G4367" t="s">
        <v>4058</v>
      </c>
    </row>
    <row r="4368" spans="1:7">
      <c r="A4368" t="s">
        <v>9022</v>
      </c>
      <c r="B4368" t="s">
        <v>9023</v>
      </c>
      <c r="C4368">
        <v>200685532</v>
      </c>
      <c r="D4368" t="s">
        <v>9035</v>
      </c>
      <c r="F4368" t="s">
        <v>5</v>
      </c>
      <c r="G4368" t="s">
        <v>5355</v>
      </c>
    </row>
    <row r="4369" spans="1:7">
      <c r="A4369" t="s">
        <v>9022</v>
      </c>
      <c r="B4369" t="s">
        <v>9023</v>
      </c>
      <c r="C4369">
        <v>200685532</v>
      </c>
      <c r="D4369" t="s">
        <v>9036</v>
      </c>
      <c r="F4369" t="s">
        <v>5</v>
      </c>
      <c r="G4369" t="s">
        <v>5356</v>
      </c>
    </row>
    <row r="4370" spans="1:7">
      <c r="A4370" t="s">
        <v>9022</v>
      </c>
      <c r="B4370" t="s">
        <v>9023</v>
      </c>
      <c r="C4370">
        <v>200685526</v>
      </c>
      <c r="D4370" t="s">
        <v>9035</v>
      </c>
      <c r="F4370" t="s">
        <v>5</v>
      </c>
      <c r="G4370" t="s">
        <v>4059</v>
      </c>
    </row>
    <row r="4371" spans="1:7">
      <c r="A4371" t="s">
        <v>9022</v>
      </c>
      <c r="B4371" t="s">
        <v>9023</v>
      </c>
      <c r="C4371">
        <v>200685526</v>
      </c>
      <c r="D4371" t="s">
        <v>9036</v>
      </c>
      <c r="F4371" t="s">
        <v>5</v>
      </c>
      <c r="G4371" t="s">
        <v>4060</v>
      </c>
    </row>
    <row r="4372" spans="1:7">
      <c r="A4372" t="s">
        <v>9022</v>
      </c>
      <c r="B4372" t="s">
        <v>9023</v>
      </c>
      <c r="C4372">
        <v>200685529</v>
      </c>
      <c r="D4372" t="s">
        <v>9035</v>
      </c>
      <c r="F4372" t="s">
        <v>5</v>
      </c>
      <c r="G4372" t="s">
        <v>4061</v>
      </c>
    </row>
    <row r="4373" spans="1:7">
      <c r="A4373" t="s">
        <v>9022</v>
      </c>
      <c r="B4373" t="s">
        <v>9023</v>
      </c>
      <c r="C4373">
        <v>200685529</v>
      </c>
      <c r="D4373" t="s">
        <v>9036</v>
      </c>
      <c r="F4373" t="s">
        <v>5</v>
      </c>
      <c r="G4373" t="s">
        <v>4062</v>
      </c>
    </row>
    <row r="4374" spans="1:7">
      <c r="A4374" t="s">
        <v>9022</v>
      </c>
      <c r="B4374" t="s">
        <v>9023</v>
      </c>
      <c r="C4374">
        <v>200685535</v>
      </c>
      <c r="D4374" t="s">
        <v>9035</v>
      </c>
      <c r="F4374" t="s">
        <v>5</v>
      </c>
      <c r="G4374" t="s">
        <v>5357</v>
      </c>
    </row>
    <row r="4375" spans="1:7">
      <c r="A4375" t="s">
        <v>9022</v>
      </c>
      <c r="B4375" t="s">
        <v>9023</v>
      </c>
      <c r="C4375">
        <v>200685535</v>
      </c>
      <c r="D4375" t="s">
        <v>9036</v>
      </c>
      <c r="F4375" t="s">
        <v>5</v>
      </c>
      <c r="G4375" t="s">
        <v>4063</v>
      </c>
    </row>
    <row r="4376" spans="1:7">
      <c r="A4376" t="s">
        <v>9022</v>
      </c>
      <c r="B4376" t="s">
        <v>9023</v>
      </c>
      <c r="C4376">
        <v>200685538</v>
      </c>
      <c r="D4376" t="s">
        <v>9035</v>
      </c>
      <c r="F4376" t="s">
        <v>5</v>
      </c>
      <c r="G4376" t="s">
        <v>4064</v>
      </c>
    </row>
    <row r="4377" spans="1:7">
      <c r="A4377" t="s">
        <v>9022</v>
      </c>
      <c r="B4377" t="s">
        <v>9023</v>
      </c>
      <c r="C4377">
        <v>200685538</v>
      </c>
      <c r="D4377" t="s">
        <v>9036</v>
      </c>
      <c r="F4377" t="s">
        <v>5</v>
      </c>
      <c r="G4377" t="s">
        <v>4065</v>
      </c>
    </row>
    <row r="4378" spans="1:7">
      <c r="A4378" t="s">
        <v>9022</v>
      </c>
      <c r="B4378" t="s">
        <v>9023</v>
      </c>
      <c r="C4378">
        <v>200685541</v>
      </c>
      <c r="D4378" t="s">
        <v>9035</v>
      </c>
      <c r="F4378" t="s">
        <v>5</v>
      </c>
      <c r="G4378" t="s">
        <v>5358</v>
      </c>
    </row>
    <row r="4379" spans="1:7">
      <c r="A4379" t="s">
        <v>9022</v>
      </c>
      <c r="B4379" t="s">
        <v>9023</v>
      </c>
      <c r="C4379">
        <v>200685541</v>
      </c>
      <c r="D4379" t="s">
        <v>9036</v>
      </c>
      <c r="F4379" t="s">
        <v>5</v>
      </c>
      <c r="G4379" t="s">
        <v>5359</v>
      </c>
    </row>
    <row r="4380" spans="1:7">
      <c r="A4380" t="s">
        <v>9022</v>
      </c>
      <c r="B4380" t="s">
        <v>9023</v>
      </c>
      <c r="C4380">
        <v>200685544</v>
      </c>
      <c r="D4380" t="s">
        <v>9035</v>
      </c>
      <c r="F4380" t="s">
        <v>5</v>
      </c>
      <c r="G4380" t="s">
        <v>4066</v>
      </c>
    </row>
    <row r="4381" spans="1:7">
      <c r="A4381" t="s">
        <v>9022</v>
      </c>
      <c r="B4381" t="s">
        <v>9023</v>
      </c>
      <c r="C4381">
        <v>200685544</v>
      </c>
      <c r="D4381" t="s">
        <v>9036</v>
      </c>
      <c r="F4381" t="s">
        <v>5</v>
      </c>
      <c r="G4381" t="s">
        <v>4067</v>
      </c>
    </row>
    <row r="4382" spans="1:7">
      <c r="A4382" t="s">
        <v>9022</v>
      </c>
      <c r="B4382" t="s">
        <v>9023</v>
      </c>
      <c r="C4382">
        <v>200685547</v>
      </c>
      <c r="D4382" t="s">
        <v>9035</v>
      </c>
      <c r="F4382" t="s">
        <v>5</v>
      </c>
      <c r="G4382" t="s">
        <v>5360</v>
      </c>
    </row>
    <row r="4383" spans="1:7">
      <c r="A4383" t="s">
        <v>9022</v>
      </c>
      <c r="B4383" t="s">
        <v>9023</v>
      </c>
      <c r="C4383">
        <v>200685547</v>
      </c>
      <c r="D4383" t="s">
        <v>9036</v>
      </c>
      <c r="F4383" t="s">
        <v>5</v>
      </c>
      <c r="G4383" t="s">
        <v>4068</v>
      </c>
    </row>
    <row r="4384" spans="1:7">
      <c r="A4384" t="s">
        <v>9022</v>
      </c>
      <c r="B4384" t="s">
        <v>9023</v>
      </c>
      <c r="C4384">
        <v>200685550</v>
      </c>
      <c r="D4384" t="s">
        <v>9035</v>
      </c>
      <c r="F4384" t="s">
        <v>5</v>
      </c>
      <c r="G4384" t="s">
        <v>5361</v>
      </c>
    </row>
    <row r="4385" spans="1:7">
      <c r="A4385" t="s">
        <v>9022</v>
      </c>
      <c r="B4385" t="s">
        <v>9023</v>
      </c>
      <c r="C4385">
        <v>200685550</v>
      </c>
      <c r="D4385" t="s">
        <v>9036</v>
      </c>
      <c r="F4385" t="s">
        <v>5</v>
      </c>
      <c r="G4385" t="s">
        <v>4069</v>
      </c>
    </row>
    <row r="4386" spans="1:7">
      <c r="A4386" t="s">
        <v>9022</v>
      </c>
      <c r="B4386" t="s">
        <v>9023</v>
      </c>
      <c r="C4386">
        <v>200685553</v>
      </c>
      <c r="D4386" t="s">
        <v>9035</v>
      </c>
      <c r="F4386" t="s">
        <v>5</v>
      </c>
      <c r="G4386" t="s">
        <v>5362</v>
      </c>
    </row>
    <row r="4387" spans="1:7">
      <c r="A4387" t="s">
        <v>9022</v>
      </c>
      <c r="B4387" t="s">
        <v>9023</v>
      </c>
      <c r="C4387">
        <v>200685553</v>
      </c>
      <c r="D4387" t="s">
        <v>9036</v>
      </c>
      <c r="F4387" t="s">
        <v>5</v>
      </c>
      <c r="G4387" t="s">
        <v>4070</v>
      </c>
    </row>
    <row r="4388" spans="1:7">
      <c r="A4388" t="s">
        <v>9022</v>
      </c>
      <c r="B4388" t="s">
        <v>9023</v>
      </c>
      <c r="C4388">
        <v>200685556</v>
      </c>
      <c r="D4388" t="s">
        <v>9035</v>
      </c>
      <c r="F4388" t="s">
        <v>5</v>
      </c>
      <c r="G4388" t="s">
        <v>4071</v>
      </c>
    </row>
    <row r="4389" spans="1:7">
      <c r="A4389" t="s">
        <v>9022</v>
      </c>
      <c r="B4389" t="s">
        <v>9023</v>
      </c>
      <c r="C4389">
        <v>200685556</v>
      </c>
      <c r="D4389" t="s">
        <v>9036</v>
      </c>
      <c r="F4389" t="s">
        <v>5</v>
      </c>
      <c r="G4389" t="s">
        <v>5363</v>
      </c>
    </row>
    <row r="4390" spans="1:7">
      <c r="A4390" t="s">
        <v>9022</v>
      </c>
      <c r="B4390" t="s">
        <v>9023</v>
      </c>
      <c r="C4390">
        <v>200685559</v>
      </c>
      <c r="D4390" t="s">
        <v>9035</v>
      </c>
      <c r="F4390" t="s">
        <v>5</v>
      </c>
      <c r="G4390" t="s">
        <v>4072</v>
      </c>
    </row>
    <row r="4391" spans="1:7">
      <c r="A4391" t="s">
        <v>9022</v>
      </c>
      <c r="B4391" t="s">
        <v>9023</v>
      </c>
      <c r="C4391">
        <v>200685559</v>
      </c>
      <c r="D4391" t="s">
        <v>9036</v>
      </c>
      <c r="F4391" t="s">
        <v>5</v>
      </c>
      <c r="G4391" t="s">
        <v>4073</v>
      </c>
    </row>
    <row r="4392" spans="1:7">
      <c r="A4392" t="s">
        <v>9022</v>
      </c>
      <c r="B4392" t="s">
        <v>9023</v>
      </c>
      <c r="C4392">
        <v>200685562</v>
      </c>
      <c r="D4392" t="s">
        <v>9035</v>
      </c>
      <c r="F4392" t="s">
        <v>5</v>
      </c>
      <c r="G4392" t="s">
        <v>4074</v>
      </c>
    </row>
    <row r="4393" spans="1:7">
      <c r="A4393" t="s">
        <v>9022</v>
      </c>
      <c r="B4393" t="s">
        <v>9023</v>
      </c>
      <c r="C4393">
        <v>200685562</v>
      </c>
      <c r="D4393" t="s">
        <v>9036</v>
      </c>
      <c r="F4393" t="s">
        <v>5</v>
      </c>
      <c r="G4393" t="s">
        <v>4075</v>
      </c>
    </row>
    <row r="4394" spans="1:7">
      <c r="A4394" t="s">
        <v>9022</v>
      </c>
      <c r="B4394" t="s">
        <v>9023</v>
      </c>
      <c r="C4394">
        <v>200685565</v>
      </c>
      <c r="D4394" t="s">
        <v>9035</v>
      </c>
      <c r="F4394" t="s">
        <v>5</v>
      </c>
      <c r="G4394" t="s">
        <v>4076</v>
      </c>
    </row>
    <row r="4395" spans="1:7">
      <c r="A4395" t="s">
        <v>9022</v>
      </c>
      <c r="B4395" t="s">
        <v>9023</v>
      </c>
      <c r="C4395">
        <v>200685565</v>
      </c>
      <c r="D4395" t="s">
        <v>9036</v>
      </c>
      <c r="F4395" t="s">
        <v>5</v>
      </c>
      <c r="G4395" t="s">
        <v>5364</v>
      </c>
    </row>
    <row r="4396" spans="1:7">
      <c r="A4396" t="s">
        <v>9022</v>
      </c>
      <c r="B4396" t="s">
        <v>9023</v>
      </c>
      <c r="C4396">
        <v>200685568</v>
      </c>
      <c r="D4396" t="s">
        <v>9035</v>
      </c>
      <c r="F4396" t="s">
        <v>5</v>
      </c>
      <c r="G4396" t="s">
        <v>5365</v>
      </c>
    </row>
    <row r="4397" spans="1:7">
      <c r="A4397" t="s">
        <v>9022</v>
      </c>
      <c r="B4397" t="s">
        <v>9023</v>
      </c>
      <c r="C4397">
        <v>200685568</v>
      </c>
      <c r="D4397" t="s">
        <v>9036</v>
      </c>
      <c r="F4397" t="s">
        <v>5</v>
      </c>
      <c r="G4397" t="s">
        <v>4077</v>
      </c>
    </row>
    <row r="4398" spans="1:7">
      <c r="A4398" t="s">
        <v>9022</v>
      </c>
      <c r="B4398" t="s">
        <v>9023</v>
      </c>
      <c r="C4398">
        <v>200685571</v>
      </c>
      <c r="D4398" t="s">
        <v>9035</v>
      </c>
      <c r="F4398" t="s">
        <v>5</v>
      </c>
      <c r="G4398" t="s">
        <v>4078</v>
      </c>
    </row>
    <row r="4399" spans="1:7">
      <c r="A4399" t="s">
        <v>9022</v>
      </c>
      <c r="B4399" t="s">
        <v>9023</v>
      </c>
      <c r="C4399">
        <v>200685571</v>
      </c>
      <c r="D4399" t="s">
        <v>9036</v>
      </c>
      <c r="F4399" t="s">
        <v>5</v>
      </c>
      <c r="G4399" t="s">
        <v>4079</v>
      </c>
    </row>
    <row r="4400" spans="1:7">
      <c r="A4400" t="s">
        <v>9022</v>
      </c>
      <c r="B4400" t="s">
        <v>9023</v>
      </c>
      <c r="C4400">
        <v>200685574</v>
      </c>
      <c r="D4400" t="s">
        <v>9035</v>
      </c>
      <c r="F4400" t="s">
        <v>5</v>
      </c>
      <c r="G4400" t="s">
        <v>5366</v>
      </c>
    </row>
    <row r="4401" spans="1:7">
      <c r="A4401" t="s">
        <v>9022</v>
      </c>
      <c r="B4401" t="s">
        <v>9023</v>
      </c>
      <c r="C4401">
        <v>200685574</v>
      </c>
      <c r="D4401" t="s">
        <v>9036</v>
      </c>
      <c r="F4401" t="s">
        <v>5</v>
      </c>
      <c r="G4401" t="s">
        <v>4080</v>
      </c>
    </row>
    <row r="4402" spans="1:7">
      <c r="A4402" t="s">
        <v>9022</v>
      </c>
      <c r="B4402" t="s">
        <v>9023</v>
      </c>
      <c r="C4402">
        <v>200685580</v>
      </c>
      <c r="D4402" t="s">
        <v>9035</v>
      </c>
      <c r="F4402" t="s">
        <v>5</v>
      </c>
      <c r="G4402" t="s">
        <v>5367</v>
      </c>
    </row>
    <row r="4403" spans="1:7">
      <c r="A4403" t="s">
        <v>9022</v>
      </c>
      <c r="B4403" t="s">
        <v>9023</v>
      </c>
      <c r="C4403">
        <v>200685580</v>
      </c>
      <c r="D4403" t="s">
        <v>9036</v>
      </c>
      <c r="F4403" t="s">
        <v>5</v>
      </c>
      <c r="G4403" t="s">
        <v>4081</v>
      </c>
    </row>
    <row r="4404" spans="1:7">
      <c r="A4404" t="s">
        <v>9022</v>
      </c>
      <c r="B4404" t="s">
        <v>9023</v>
      </c>
      <c r="C4404">
        <v>200685577</v>
      </c>
      <c r="D4404" t="s">
        <v>9035</v>
      </c>
      <c r="F4404" t="s">
        <v>5</v>
      </c>
      <c r="G4404" t="s">
        <v>5368</v>
      </c>
    </row>
    <row r="4405" spans="1:7">
      <c r="A4405" t="s">
        <v>9022</v>
      </c>
      <c r="B4405" t="s">
        <v>9023</v>
      </c>
      <c r="C4405">
        <v>200685577</v>
      </c>
      <c r="D4405" t="s">
        <v>9036</v>
      </c>
      <c r="F4405" t="s">
        <v>5</v>
      </c>
      <c r="G4405" t="s">
        <v>5369</v>
      </c>
    </row>
    <row r="4406" spans="1:7">
      <c r="A4406" t="s">
        <v>9022</v>
      </c>
      <c r="B4406" t="s">
        <v>9023</v>
      </c>
      <c r="C4406">
        <v>200685583</v>
      </c>
      <c r="D4406" t="s">
        <v>9035</v>
      </c>
      <c r="F4406" t="s">
        <v>5</v>
      </c>
      <c r="G4406" t="s">
        <v>5370</v>
      </c>
    </row>
    <row r="4407" spans="1:7">
      <c r="A4407" t="s">
        <v>9022</v>
      </c>
      <c r="B4407" t="s">
        <v>9023</v>
      </c>
      <c r="C4407">
        <v>200685583</v>
      </c>
      <c r="D4407" t="s">
        <v>9036</v>
      </c>
      <c r="F4407" t="s">
        <v>5</v>
      </c>
      <c r="G4407" t="s">
        <v>5371</v>
      </c>
    </row>
    <row r="4408" spans="1:7">
      <c r="A4408" t="s">
        <v>9022</v>
      </c>
      <c r="B4408" t="s">
        <v>9023</v>
      </c>
      <c r="C4408">
        <v>200685586</v>
      </c>
      <c r="D4408" t="s">
        <v>9035</v>
      </c>
      <c r="F4408" t="s">
        <v>5</v>
      </c>
      <c r="G4408" t="s">
        <v>4082</v>
      </c>
    </row>
    <row r="4409" spans="1:7">
      <c r="A4409" t="s">
        <v>9022</v>
      </c>
      <c r="B4409" t="s">
        <v>9023</v>
      </c>
      <c r="C4409">
        <v>200685586</v>
      </c>
      <c r="D4409" t="s">
        <v>9036</v>
      </c>
      <c r="F4409" t="s">
        <v>5</v>
      </c>
      <c r="G4409" t="s">
        <v>4083</v>
      </c>
    </row>
    <row r="4410" spans="1:7">
      <c r="A4410" t="s">
        <v>9022</v>
      </c>
      <c r="B4410" t="s">
        <v>9023</v>
      </c>
      <c r="C4410">
        <v>200685589</v>
      </c>
      <c r="D4410" t="s">
        <v>9035</v>
      </c>
      <c r="F4410" t="s">
        <v>5</v>
      </c>
      <c r="G4410" t="s">
        <v>5372</v>
      </c>
    </row>
    <row r="4411" spans="1:7">
      <c r="A4411" t="s">
        <v>9022</v>
      </c>
      <c r="B4411" t="s">
        <v>9023</v>
      </c>
      <c r="C4411">
        <v>200685589</v>
      </c>
      <c r="D4411" t="s">
        <v>9036</v>
      </c>
      <c r="F4411" t="s">
        <v>5</v>
      </c>
      <c r="G4411" t="s">
        <v>5373</v>
      </c>
    </row>
    <row r="4412" spans="1:7">
      <c r="A4412" t="s">
        <v>9022</v>
      </c>
      <c r="B4412" t="s">
        <v>9023</v>
      </c>
      <c r="C4412">
        <v>200685592</v>
      </c>
      <c r="D4412" t="s">
        <v>9035</v>
      </c>
      <c r="F4412" t="s">
        <v>5</v>
      </c>
      <c r="G4412" t="s">
        <v>5374</v>
      </c>
    </row>
    <row r="4413" spans="1:7">
      <c r="A4413" t="s">
        <v>9022</v>
      </c>
      <c r="B4413" t="s">
        <v>9023</v>
      </c>
      <c r="C4413">
        <v>200685592</v>
      </c>
      <c r="D4413" t="s">
        <v>9036</v>
      </c>
      <c r="F4413" t="s">
        <v>5</v>
      </c>
      <c r="G4413" t="s">
        <v>5375</v>
      </c>
    </row>
    <row r="4414" spans="1:7">
      <c r="A4414" t="s">
        <v>9022</v>
      </c>
      <c r="B4414" t="s">
        <v>9023</v>
      </c>
      <c r="C4414">
        <v>200685595</v>
      </c>
      <c r="D4414" t="s">
        <v>9035</v>
      </c>
      <c r="F4414" t="s">
        <v>5</v>
      </c>
      <c r="G4414" t="s">
        <v>4084</v>
      </c>
    </row>
    <row r="4415" spans="1:7">
      <c r="A4415" t="s">
        <v>9022</v>
      </c>
      <c r="B4415" t="s">
        <v>9023</v>
      </c>
      <c r="C4415">
        <v>200685595</v>
      </c>
      <c r="D4415" t="s">
        <v>9036</v>
      </c>
      <c r="F4415" t="s">
        <v>5</v>
      </c>
      <c r="G4415" t="s">
        <v>5376</v>
      </c>
    </row>
    <row r="4416" spans="1:7">
      <c r="A4416" t="s">
        <v>9022</v>
      </c>
      <c r="B4416" t="s">
        <v>9023</v>
      </c>
      <c r="C4416">
        <v>200685598</v>
      </c>
      <c r="D4416" t="s">
        <v>9035</v>
      </c>
      <c r="F4416" t="s">
        <v>5</v>
      </c>
      <c r="G4416" t="s">
        <v>5377</v>
      </c>
    </row>
    <row r="4417" spans="1:7">
      <c r="A4417" t="s">
        <v>9022</v>
      </c>
      <c r="B4417" t="s">
        <v>9023</v>
      </c>
      <c r="C4417">
        <v>200685598</v>
      </c>
      <c r="D4417" t="s">
        <v>9036</v>
      </c>
      <c r="F4417" t="s">
        <v>5</v>
      </c>
      <c r="G4417" t="s">
        <v>4085</v>
      </c>
    </row>
    <row r="4418" spans="1:7">
      <c r="A4418" t="s">
        <v>9022</v>
      </c>
      <c r="B4418" t="s">
        <v>9023</v>
      </c>
      <c r="C4418">
        <v>200685601</v>
      </c>
      <c r="D4418" t="s">
        <v>9035</v>
      </c>
      <c r="F4418" t="s">
        <v>5</v>
      </c>
      <c r="G4418" t="s">
        <v>5378</v>
      </c>
    </row>
    <row r="4419" spans="1:7">
      <c r="A4419" t="s">
        <v>9022</v>
      </c>
      <c r="B4419" t="s">
        <v>9023</v>
      </c>
      <c r="C4419">
        <v>200685601</v>
      </c>
      <c r="D4419" t="s">
        <v>9036</v>
      </c>
      <c r="F4419" t="s">
        <v>5</v>
      </c>
      <c r="G4419" t="s">
        <v>4086</v>
      </c>
    </row>
    <row r="4420" spans="1:7">
      <c r="A4420" t="s">
        <v>9022</v>
      </c>
      <c r="B4420" t="s">
        <v>9023</v>
      </c>
      <c r="C4420">
        <v>200905159</v>
      </c>
      <c r="D4420" t="s">
        <v>9024</v>
      </c>
      <c r="F4420" t="s">
        <v>5</v>
      </c>
      <c r="G4420" t="s">
        <v>5379</v>
      </c>
    </row>
    <row r="4421" spans="1:7">
      <c r="A4421" t="s">
        <v>9022</v>
      </c>
      <c r="B4421" t="s">
        <v>9023</v>
      </c>
      <c r="C4421">
        <v>200905159</v>
      </c>
      <c r="D4421" t="s">
        <v>9025</v>
      </c>
      <c r="F4421" t="s">
        <v>5</v>
      </c>
      <c r="G4421" t="s">
        <v>5380</v>
      </c>
    </row>
    <row r="4422" spans="1:7">
      <c r="A4422" t="s">
        <v>9022</v>
      </c>
      <c r="B4422" t="s">
        <v>9023</v>
      </c>
      <c r="C4422">
        <v>200905159</v>
      </c>
      <c r="D4422" t="s">
        <v>9026</v>
      </c>
      <c r="F4422" t="s">
        <v>5</v>
      </c>
      <c r="G4422" t="s">
        <v>5381</v>
      </c>
    </row>
    <row r="4423" spans="1:7">
      <c r="A4423" t="s">
        <v>9022</v>
      </c>
      <c r="B4423" t="s">
        <v>9023</v>
      </c>
      <c r="C4423">
        <v>200905159</v>
      </c>
      <c r="D4423" t="s">
        <v>9027</v>
      </c>
      <c r="F4423" t="s">
        <v>5</v>
      </c>
      <c r="G4423" t="s">
        <v>5382</v>
      </c>
    </row>
    <row r="4424" spans="1:7">
      <c r="A4424" t="s">
        <v>9022</v>
      </c>
      <c r="B4424" t="s">
        <v>9023</v>
      </c>
      <c r="C4424">
        <v>200905125</v>
      </c>
      <c r="D4424" t="s">
        <v>9026</v>
      </c>
      <c r="F4424" t="s">
        <v>5</v>
      </c>
      <c r="G4424" t="s">
        <v>4130</v>
      </c>
    </row>
    <row r="4425" spans="1:7">
      <c r="A4425" t="s">
        <v>9022</v>
      </c>
      <c r="B4425" t="s">
        <v>9023</v>
      </c>
      <c r="C4425">
        <v>200905114</v>
      </c>
      <c r="D4425" t="s">
        <v>9024</v>
      </c>
      <c r="F4425" t="s">
        <v>5</v>
      </c>
      <c r="G4425" t="s">
        <v>5384</v>
      </c>
    </row>
    <row r="4426" spans="1:7">
      <c r="A4426" t="s">
        <v>9022</v>
      </c>
      <c r="B4426" t="s">
        <v>9023</v>
      </c>
      <c r="C4426">
        <v>200905114</v>
      </c>
      <c r="D4426" t="s">
        <v>9025</v>
      </c>
      <c r="F4426" t="s">
        <v>5</v>
      </c>
      <c r="G4426" t="s">
        <v>4132</v>
      </c>
    </row>
    <row r="4427" spans="1:7">
      <c r="A4427" t="s">
        <v>9022</v>
      </c>
      <c r="B4427" t="s">
        <v>9023</v>
      </c>
      <c r="C4427">
        <v>200905114</v>
      </c>
      <c r="D4427" t="s">
        <v>9026</v>
      </c>
      <c r="F4427" t="s">
        <v>5</v>
      </c>
      <c r="G4427" t="s">
        <v>4133</v>
      </c>
    </row>
    <row r="4428" spans="1:7">
      <c r="A4428" t="s">
        <v>9022</v>
      </c>
      <c r="B4428" t="s">
        <v>9023</v>
      </c>
      <c r="C4428">
        <v>200905114</v>
      </c>
      <c r="D4428" t="s">
        <v>9027</v>
      </c>
      <c r="F4428" t="s">
        <v>5</v>
      </c>
      <c r="G4428" t="s">
        <v>4134</v>
      </c>
    </row>
    <row r="4429" spans="1:7">
      <c r="A4429" t="s">
        <v>9022</v>
      </c>
      <c r="B4429" t="s">
        <v>9023</v>
      </c>
      <c r="C4429">
        <v>200905115</v>
      </c>
      <c r="D4429" t="s">
        <v>9024</v>
      </c>
      <c r="F4429" t="s">
        <v>5</v>
      </c>
      <c r="G4429" t="s">
        <v>5385</v>
      </c>
    </row>
    <row r="4430" spans="1:7">
      <c r="A4430" t="s">
        <v>9022</v>
      </c>
      <c r="B4430" t="s">
        <v>9023</v>
      </c>
      <c r="C4430">
        <v>200905115</v>
      </c>
      <c r="D4430" t="s">
        <v>9025</v>
      </c>
      <c r="F4430" t="s">
        <v>5</v>
      </c>
      <c r="G4430" t="s">
        <v>5386</v>
      </c>
    </row>
    <row r="4431" spans="1:7">
      <c r="A4431" t="s">
        <v>9022</v>
      </c>
      <c r="B4431" t="s">
        <v>9023</v>
      </c>
      <c r="C4431">
        <v>200905115</v>
      </c>
      <c r="D4431" t="s">
        <v>9026</v>
      </c>
      <c r="F4431" t="s">
        <v>5</v>
      </c>
      <c r="G4431" t="s">
        <v>4135</v>
      </c>
    </row>
    <row r="4432" spans="1:7">
      <c r="A4432" t="s">
        <v>9022</v>
      </c>
      <c r="B4432" t="s">
        <v>9023</v>
      </c>
      <c r="C4432">
        <v>200905115</v>
      </c>
      <c r="D4432" t="s">
        <v>9027</v>
      </c>
      <c r="F4432" t="s">
        <v>5</v>
      </c>
      <c r="G4432" t="s">
        <v>5387</v>
      </c>
    </row>
    <row r="4433" spans="1:7">
      <c r="A4433" t="s">
        <v>9022</v>
      </c>
      <c r="B4433" t="s">
        <v>9023</v>
      </c>
      <c r="C4433">
        <v>200905129</v>
      </c>
      <c r="D4433" t="s">
        <v>9024</v>
      </c>
      <c r="F4433" t="s">
        <v>5</v>
      </c>
      <c r="G4433" t="s">
        <v>4136</v>
      </c>
    </row>
    <row r="4434" spans="1:7">
      <c r="A4434" t="s">
        <v>9022</v>
      </c>
      <c r="B4434" t="s">
        <v>9023</v>
      </c>
      <c r="C4434">
        <v>200905129</v>
      </c>
      <c r="D4434" t="s">
        <v>9025</v>
      </c>
      <c r="F4434" t="s">
        <v>5</v>
      </c>
      <c r="G4434" t="s">
        <v>4137</v>
      </c>
    </row>
    <row r="4435" spans="1:7">
      <c r="A4435" t="s">
        <v>9022</v>
      </c>
      <c r="B4435" t="s">
        <v>9023</v>
      </c>
      <c r="C4435">
        <v>200905129</v>
      </c>
      <c r="D4435" t="s">
        <v>9026</v>
      </c>
      <c r="F4435" t="s">
        <v>5</v>
      </c>
      <c r="G4435" t="s">
        <v>4138</v>
      </c>
    </row>
    <row r="4436" spans="1:7">
      <c r="A4436" t="s">
        <v>9022</v>
      </c>
      <c r="B4436" t="s">
        <v>9023</v>
      </c>
      <c r="C4436">
        <v>200905129</v>
      </c>
      <c r="D4436" t="s">
        <v>9027</v>
      </c>
      <c r="F4436" t="s">
        <v>5</v>
      </c>
      <c r="G4436" t="s">
        <v>4139</v>
      </c>
    </row>
    <row r="4437" spans="1:7">
      <c r="A4437" t="s">
        <v>9022</v>
      </c>
      <c r="B4437" t="s">
        <v>9023</v>
      </c>
      <c r="C4437">
        <v>200905140</v>
      </c>
      <c r="D4437" t="s">
        <v>9024</v>
      </c>
      <c r="F4437" t="s">
        <v>5</v>
      </c>
      <c r="G4437" t="s">
        <v>4140</v>
      </c>
    </row>
    <row r="4438" spans="1:7">
      <c r="A4438" t="s">
        <v>9022</v>
      </c>
      <c r="B4438" t="s">
        <v>9023</v>
      </c>
      <c r="C4438">
        <v>200905140</v>
      </c>
      <c r="D4438" t="s">
        <v>9025</v>
      </c>
      <c r="F4438" t="s">
        <v>5</v>
      </c>
      <c r="G4438" t="s">
        <v>5388</v>
      </c>
    </row>
    <row r="4439" spans="1:7">
      <c r="A4439" t="s">
        <v>9022</v>
      </c>
      <c r="B4439" t="s">
        <v>9023</v>
      </c>
      <c r="C4439">
        <v>200905140</v>
      </c>
      <c r="D4439" t="s">
        <v>9027</v>
      </c>
      <c r="F4439" t="s">
        <v>5</v>
      </c>
      <c r="G4439" t="s">
        <v>4142</v>
      </c>
    </row>
    <row r="4440" spans="1:7">
      <c r="A4440" t="s">
        <v>9022</v>
      </c>
      <c r="B4440" t="s">
        <v>9023</v>
      </c>
      <c r="C4440">
        <v>200905136</v>
      </c>
      <c r="D4440" t="s">
        <v>9024</v>
      </c>
      <c r="F4440" t="s">
        <v>5</v>
      </c>
      <c r="G4440" t="s">
        <v>4143</v>
      </c>
    </row>
    <row r="4441" spans="1:7">
      <c r="A4441" t="s">
        <v>9022</v>
      </c>
      <c r="B4441" t="s">
        <v>9023</v>
      </c>
      <c r="C4441">
        <v>200905136</v>
      </c>
      <c r="D4441" t="s">
        <v>9025</v>
      </c>
      <c r="F4441" t="s">
        <v>5</v>
      </c>
      <c r="G4441" t="s">
        <v>4144</v>
      </c>
    </row>
    <row r="4442" spans="1:7">
      <c r="A4442" t="s">
        <v>9022</v>
      </c>
      <c r="B4442" t="s">
        <v>9023</v>
      </c>
      <c r="C4442">
        <v>200905136</v>
      </c>
      <c r="D4442" t="s">
        <v>9026</v>
      </c>
      <c r="F4442" t="s">
        <v>5</v>
      </c>
      <c r="G4442" t="s">
        <v>4145</v>
      </c>
    </row>
    <row r="4443" spans="1:7">
      <c r="A4443" t="s">
        <v>9022</v>
      </c>
      <c r="B4443" t="s">
        <v>9023</v>
      </c>
      <c r="C4443">
        <v>200905136</v>
      </c>
      <c r="D4443" t="s">
        <v>9027</v>
      </c>
      <c r="F4443" t="s">
        <v>5</v>
      </c>
      <c r="G4443" t="s">
        <v>5389</v>
      </c>
    </row>
    <row r="4444" spans="1:7">
      <c r="A4444" t="s">
        <v>9022</v>
      </c>
      <c r="B4444" t="s">
        <v>9023</v>
      </c>
      <c r="C4444">
        <v>200905148</v>
      </c>
      <c r="D4444" t="s">
        <v>9024</v>
      </c>
      <c r="F4444" t="s">
        <v>5</v>
      </c>
      <c r="G4444" t="s">
        <v>4146</v>
      </c>
    </row>
    <row r="4445" spans="1:7">
      <c r="A4445" t="s">
        <v>9022</v>
      </c>
      <c r="B4445" t="s">
        <v>9023</v>
      </c>
      <c r="C4445">
        <v>200905148</v>
      </c>
      <c r="D4445" t="s">
        <v>9025</v>
      </c>
      <c r="F4445" t="s">
        <v>5</v>
      </c>
      <c r="G4445" t="s">
        <v>4147</v>
      </c>
    </row>
    <row r="4446" spans="1:7">
      <c r="A4446" t="s">
        <v>9022</v>
      </c>
      <c r="B4446" t="s">
        <v>9023</v>
      </c>
      <c r="C4446">
        <v>200905148</v>
      </c>
      <c r="D4446" t="s">
        <v>9027</v>
      </c>
      <c r="F4446" t="s">
        <v>5</v>
      </c>
      <c r="G4446" t="s">
        <v>4149</v>
      </c>
    </row>
    <row r="4447" spans="1:7">
      <c r="A4447" t="s">
        <v>9022</v>
      </c>
      <c r="B4447" t="s">
        <v>9023</v>
      </c>
      <c r="C4447">
        <v>200905146</v>
      </c>
      <c r="D4447" t="s">
        <v>9024</v>
      </c>
      <c r="F4447" t="s">
        <v>5</v>
      </c>
      <c r="G4447" t="s">
        <v>4150</v>
      </c>
    </row>
    <row r="4448" spans="1:7">
      <c r="A4448" t="s">
        <v>9022</v>
      </c>
      <c r="B4448" t="s">
        <v>9023</v>
      </c>
      <c r="C4448">
        <v>200905146</v>
      </c>
      <c r="D4448" t="s">
        <v>9025</v>
      </c>
      <c r="F4448" t="s">
        <v>5</v>
      </c>
      <c r="G4448" t="s">
        <v>4151</v>
      </c>
    </row>
    <row r="4449" spans="1:7">
      <c r="A4449" t="s">
        <v>9022</v>
      </c>
      <c r="B4449" t="s">
        <v>9023</v>
      </c>
      <c r="C4449">
        <v>200905146</v>
      </c>
      <c r="D4449" t="s">
        <v>9027</v>
      </c>
      <c r="F4449" t="s">
        <v>5</v>
      </c>
      <c r="G4449" t="s">
        <v>4153</v>
      </c>
    </row>
    <row r="4450" spans="1:7">
      <c r="A4450" t="s">
        <v>9022</v>
      </c>
      <c r="B4450" t="s">
        <v>9023</v>
      </c>
      <c r="C4450">
        <v>200905294</v>
      </c>
      <c r="F4450" t="s">
        <v>5</v>
      </c>
      <c r="G4450" t="s">
        <v>5390</v>
      </c>
    </row>
    <row r="4451" spans="1:7">
      <c r="A4451" t="s">
        <v>9022</v>
      </c>
      <c r="B4451" t="s">
        <v>9023</v>
      </c>
      <c r="C4451">
        <v>200905325</v>
      </c>
      <c r="F4451" t="s">
        <v>5</v>
      </c>
      <c r="G4451" t="s">
        <v>5391</v>
      </c>
    </row>
    <row r="4452" spans="1:7">
      <c r="A4452" t="s">
        <v>9022</v>
      </c>
      <c r="B4452" t="s">
        <v>9023</v>
      </c>
      <c r="C4452">
        <v>200905308</v>
      </c>
      <c r="F4452" t="s">
        <v>5</v>
      </c>
      <c r="G4452" t="s">
        <v>5392</v>
      </c>
    </row>
    <row r="4453" spans="1:7">
      <c r="A4453" t="s">
        <v>9022</v>
      </c>
      <c r="B4453" t="s">
        <v>9023</v>
      </c>
      <c r="C4453">
        <v>200905337</v>
      </c>
      <c r="F4453" t="s">
        <v>5</v>
      </c>
      <c r="G4453" t="s">
        <v>5393</v>
      </c>
    </row>
    <row r="4454" spans="1:7">
      <c r="A4454" t="s">
        <v>9022</v>
      </c>
      <c r="B4454" t="s">
        <v>9023</v>
      </c>
      <c r="C4454">
        <v>200905304</v>
      </c>
      <c r="F4454" t="s">
        <v>5</v>
      </c>
      <c r="G4454" t="s">
        <v>4154</v>
      </c>
    </row>
    <row r="4455" spans="1:7">
      <c r="A4455" t="s">
        <v>9022</v>
      </c>
      <c r="B4455" t="s">
        <v>9023</v>
      </c>
      <c r="C4455">
        <v>200905310</v>
      </c>
      <c r="F4455" t="s">
        <v>5</v>
      </c>
      <c r="G4455" t="s">
        <v>4155</v>
      </c>
    </row>
    <row r="4456" spans="1:7">
      <c r="A4456" t="s">
        <v>9022</v>
      </c>
      <c r="B4456" t="s">
        <v>9023</v>
      </c>
      <c r="C4456">
        <v>200905309</v>
      </c>
      <c r="F4456" t="s">
        <v>5</v>
      </c>
      <c r="G4456" t="s">
        <v>5394</v>
      </c>
    </row>
    <row r="4457" spans="1:7">
      <c r="A4457" t="s">
        <v>9022</v>
      </c>
      <c r="B4457" t="s">
        <v>9023</v>
      </c>
      <c r="C4457">
        <v>200905298</v>
      </c>
      <c r="F4457" t="s">
        <v>5</v>
      </c>
      <c r="G4457" t="s">
        <v>5395</v>
      </c>
    </row>
    <row r="4458" spans="1:7">
      <c r="A4458" t="s">
        <v>9022</v>
      </c>
      <c r="B4458" t="s">
        <v>9023</v>
      </c>
      <c r="C4458">
        <v>200905301</v>
      </c>
      <c r="F4458" t="s">
        <v>5</v>
      </c>
      <c r="G4458" t="s">
        <v>5396</v>
      </c>
    </row>
    <row r="4459" spans="1:7">
      <c r="A4459" t="s">
        <v>9022</v>
      </c>
      <c r="B4459" t="s">
        <v>9023</v>
      </c>
      <c r="C4459">
        <v>200905303</v>
      </c>
      <c r="F4459" t="s">
        <v>5</v>
      </c>
      <c r="G4459" t="s">
        <v>4156</v>
      </c>
    </row>
    <row r="4460" spans="1:7">
      <c r="A4460" t="s">
        <v>9022</v>
      </c>
      <c r="B4460" t="s">
        <v>9023</v>
      </c>
      <c r="C4460">
        <v>200905320</v>
      </c>
      <c r="F4460" t="s">
        <v>5</v>
      </c>
      <c r="G4460" t="s">
        <v>5397</v>
      </c>
    </row>
    <row r="4461" spans="1:7">
      <c r="A4461" t="s">
        <v>9022</v>
      </c>
      <c r="B4461" t="s">
        <v>9023</v>
      </c>
      <c r="C4461">
        <v>200905204</v>
      </c>
      <c r="F4461" t="s">
        <v>5</v>
      </c>
      <c r="G4461" t="s">
        <v>5398</v>
      </c>
    </row>
    <row r="4462" spans="1:7">
      <c r="A4462" t="s">
        <v>9022</v>
      </c>
      <c r="B4462" t="s">
        <v>9023</v>
      </c>
      <c r="C4462">
        <v>200905237</v>
      </c>
      <c r="F4462" t="s">
        <v>5</v>
      </c>
      <c r="G4462" t="s">
        <v>5399</v>
      </c>
    </row>
    <row r="4463" spans="1:7">
      <c r="A4463" t="s">
        <v>9022</v>
      </c>
      <c r="B4463" t="s">
        <v>9023</v>
      </c>
      <c r="C4463">
        <v>200905225</v>
      </c>
      <c r="F4463" t="s">
        <v>5</v>
      </c>
      <c r="G4463" t="s">
        <v>5400</v>
      </c>
    </row>
    <row r="4464" spans="1:7">
      <c r="A4464" t="s">
        <v>9022</v>
      </c>
      <c r="B4464" t="s">
        <v>9023</v>
      </c>
      <c r="C4464">
        <v>200905236</v>
      </c>
      <c r="F4464" t="s">
        <v>5</v>
      </c>
      <c r="G4464" t="s">
        <v>5401</v>
      </c>
    </row>
    <row r="4465" spans="1:7">
      <c r="A4465" t="s">
        <v>9022</v>
      </c>
      <c r="B4465" t="s">
        <v>9023</v>
      </c>
      <c r="C4465">
        <v>200905222</v>
      </c>
      <c r="F4465" t="s">
        <v>5</v>
      </c>
      <c r="G4465" t="s">
        <v>4157</v>
      </c>
    </row>
    <row r="4466" spans="1:7">
      <c r="A4466" t="s">
        <v>9022</v>
      </c>
      <c r="B4466" t="s">
        <v>9023</v>
      </c>
      <c r="C4466">
        <v>200905226</v>
      </c>
      <c r="F4466" t="s">
        <v>5</v>
      </c>
      <c r="G4466" t="s">
        <v>5402</v>
      </c>
    </row>
    <row r="4467" spans="1:7">
      <c r="A4467" t="s">
        <v>9022</v>
      </c>
      <c r="B4467" t="s">
        <v>9023</v>
      </c>
      <c r="C4467">
        <v>200905213</v>
      </c>
      <c r="F4467" t="s">
        <v>5</v>
      </c>
      <c r="G4467" t="s">
        <v>5403</v>
      </c>
    </row>
    <row r="4468" spans="1:7">
      <c r="A4468" t="s">
        <v>9022</v>
      </c>
      <c r="B4468" t="s">
        <v>9023</v>
      </c>
      <c r="C4468">
        <v>200905211</v>
      </c>
      <c r="F4468" t="s">
        <v>5</v>
      </c>
      <c r="G4468" t="s">
        <v>5404</v>
      </c>
    </row>
    <row r="4469" spans="1:7">
      <c r="A4469" t="s">
        <v>9022</v>
      </c>
      <c r="B4469" t="s">
        <v>9023</v>
      </c>
      <c r="C4469">
        <v>200905219</v>
      </c>
      <c r="F4469" t="s">
        <v>5</v>
      </c>
      <c r="G4469" t="s">
        <v>5405</v>
      </c>
    </row>
    <row r="4470" spans="1:7">
      <c r="A4470" t="s">
        <v>9022</v>
      </c>
      <c r="B4470" t="s">
        <v>9023</v>
      </c>
      <c r="C4470">
        <v>200905221</v>
      </c>
      <c r="F4470" t="s">
        <v>5</v>
      </c>
      <c r="G4470" t="s">
        <v>5406</v>
      </c>
    </row>
    <row r="4471" spans="1:7">
      <c r="A4471" t="s">
        <v>9022</v>
      </c>
      <c r="B4471" t="s">
        <v>9023</v>
      </c>
      <c r="C4471">
        <v>200905216</v>
      </c>
      <c r="F4471" t="s">
        <v>5</v>
      </c>
      <c r="G4471" t="s">
        <v>5407</v>
      </c>
    </row>
    <row r="4472" spans="1:7">
      <c r="A4472" t="s">
        <v>9022</v>
      </c>
      <c r="B4472" t="s">
        <v>9023</v>
      </c>
      <c r="C4472">
        <v>200905292</v>
      </c>
      <c r="F4472" t="s">
        <v>5</v>
      </c>
      <c r="G4472" t="s">
        <v>5408</v>
      </c>
    </row>
    <row r="4473" spans="1:7">
      <c r="A4473" t="s">
        <v>9022</v>
      </c>
      <c r="B4473" t="s">
        <v>9023</v>
      </c>
      <c r="C4473">
        <v>200905283</v>
      </c>
      <c r="F4473" t="s">
        <v>5</v>
      </c>
      <c r="G4473" t="s">
        <v>5409</v>
      </c>
    </row>
    <row r="4474" spans="1:7">
      <c r="A4474" t="s">
        <v>9022</v>
      </c>
      <c r="B4474" t="s">
        <v>9023</v>
      </c>
      <c r="C4474">
        <v>200905285</v>
      </c>
      <c r="F4474" t="s">
        <v>5</v>
      </c>
      <c r="G4474" t="s">
        <v>4159</v>
      </c>
    </row>
    <row r="4475" spans="1:7">
      <c r="A4475" t="s">
        <v>9022</v>
      </c>
      <c r="B4475" t="s">
        <v>9023</v>
      </c>
      <c r="C4475">
        <v>200905266</v>
      </c>
      <c r="F4475" t="s">
        <v>5</v>
      </c>
      <c r="G4475" t="s">
        <v>5414</v>
      </c>
    </row>
    <row r="4476" spans="1:7">
      <c r="A4476" t="s">
        <v>9022</v>
      </c>
      <c r="B4476" t="s">
        <v>9023</v>
      </c>
      <c r="C4476">
        <v>200905270</v>
      </c>
      <c r="F4476" t="s">
        <v>5</v>
      </c>
      <c r="G4476" t="s">
        <v>4160</v>
      </c>
    </row>
    <row r="4477" spans="1:7">
      <c r="A4477" t="s">
        <v>9022</v>
      </c>
      <c r="B4477" t="s">
        <v>9023</v>
      </c>
      <c r="C4477">
        <v>200905262</v>
      </c>
      <c r="F4477" t="s">
        <v>5</v>
      </c>
      <c r="G4477" t="s">
        <v>5415</v>
      </c>
    </row>
    <row r="4478" spans="1:7">
      <c r="A4478" t="s">
        <v>9022</v>
      </c>
      <c r="B4478" t="s">
        <v>9023</v>
      </c>
      <c r="C4478">
        <v>4611725</v>
      </c>
      <c r="F4478" t="s">
        <v>5</v>
      </c>
      <c r="G4478" t="s">
        <v>4172</v>
      </c>
    </row>
    <row r="4479" spans="1:7">
      <c r="A4479" t="s">
        <v>9022</v>
      </c>
      <c r="B4479" t="s">
        <v>9023</v>
      </c>
      <c r="C4479">
        <v>4611727</v>
      </c>
      <c r="F4479" t="s">
        <v>5</v>
      </c>
      <c r="G4479" t="s">
        <v>4174</v>
      </c>
    </row>
    <row r="4480" spans="1:7">
      <c r="A4480" t="s">
        <v>9022</v>
      </c>
      <c r="B4480" t="s">
        <v>9023</v>
      </c>
      <c r="C4480">
        <v>4611728</v>
      </c>
      <c r="F4480" t="s">
        <v>5</v>
      </c>
      <c r="G4480" t="s">
        <v>4175</v>
      </c>
    </row>
    <row r="4481" spans="1:7">
      <c r="A4481" t="s">
        <v>9022</v>
      </c>
      <c r="B4481" t="s">
        <v>9023</v>
      </c>
      <c r="C4481">
        <v>4611729</v>
      </c>
      <c r="F4481" t="s">
        <v>5</v>
      </c>
      <c r="G4481" t="s">
        <v>4176</v>
      </c>
    </row>
    <row r="4482" spans="1:7">
      <c r="A4482" t="s">
        <v>9022</v>
      </c>
      <c r="B4482" t="s">
        <v>9023</v>
      </c>
      <c r="C4482">
        <v>4611730</v>
      </c>
      <c r="F4482" t="s">
        <v>5</v>
      </c>
      <c r="G4482" t="s">
        <v>4177</v>
      </c>
    </row>
    <row r="4483" spans="1:7">
      <c r="A4483" t="s">
        <v>9022</v>
      </c>
      <c r="B4483" t="s">
        <v>9023</v>
      </c>
      <c r="C4483">
        <v>4611731</v>
      </c>
      <c r="F4483" t="s">
        <v>5</v>
      </c>
      <c r="G4483" t="s">
        <v>4178</v>
      </c>
    </row>
    <row r="4484" spans="1:7">
      <c r="A4484" t="s">
        <v>9022</v>
      </c>
      <c r="B4484" t="s">
        <v>9023</v>
      </c>
      <c r="C4484">
        <v>4611732</v>
      </c>
      <c r="F4484" t="s">
        <v>5</v>
      </c>
      <c r="G4484" t="s">
        <v>4179</v>
      </c>
    </row>
    <row r="4485" spans="1:7">
      <c r="A4485" t="s">
        <v>9022</v>
      </c>
      <c r="B4485" t="s">
        <v>9023</v>
      </c>
      <c r="C4485">
        <v>4611734</v>
      </c>
      <c r="F4485" t="s">
        <v>5</v>
      </c>
      <c r="G4485" t="s">
        <v>4181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918"/>
  <sheetViews>
    <sheetView workbookViewId="0"/>
  </sheetViews>
  <sheetFormatPr defaultColWidth="11" defaultRowHeight="15.75"/>
  <sheetData>
    <row r="1" spans="1:7">
      <c r="A1" t="s">
        <v>9041</v>
      </c>
      <c r="B1" t="s">
        <v>9042</v>
      </c>
      <c r="C1" t="s">
        <v>9043</v>
      </c>
      <c r="D1" t="s">
        <v>9044</v>
      </c>
      <c r="F1" t="s">
        <v>6</v>
      </c>
      <c r="G1" t="s">
        <v>1166</v>
      </c>
    </row>
    <row r="2" spans="1:7">
      <c r="A2" t="s">
        <v>9041</v>
      </c>
      <c r="B2" t="s">
        <v>9042</v>
      </c>
      <c r="C2" t="s">
        <v>9045</v>
      </c>
      <c r="D2" t="s">
        <v>9046</v>
      </c>
      <c r="F2" t="s">
        <v>6</v>
      </c>
      <c r="G2" t="s">
        <v>1167</v>
      </c>
    </row>
    <row r="3" spans="1:7">
      <c r="A3" t="s">
        <v>9041</v>
      </c>
      <c r="B3" t="s">
        <v>9042</v>
      </c>
      <c r="C3" t="s">
        <v>9047</v>
      </c>
      <c r="D3" t="s">
        <v>9048</v>
      </c>
      <c r="F3" t="s">
        <v>6</v>
      </c>
      <c r="G3" t="s">
        <v>486</v>
      </c>
    </row>
    <row r="4" spans="1:7">
      <c r="A4" t="s">
        <v>9041</v>
      </c>
      <c r="B4" t="s">
        <v>9042</v>
      </c>
      <c r="C4" t="s">
        <v>9049</v>
      </c>
      <c r="D4" t="s">
        <v>9050</v>
      </c>
      <c r="F4" t="s">
        <v>6</v>
      </c>
      <c r="G4" t="s">
        <v>282</v>
      </c>
    </row>
    <row r="5" spans="1:7">
      <c r="A5" t="s">
        <v>9041</v>
      </c>
      <c r="B5" t="s">
        <v>9042</v>
      </c>
      <c r="C5" t="s">
        <v>9051</v>
      </c>
      <c r="D5" t="s">
        <v>9052</v>
      </c>
      <c r="F5" t="s">
        <v>6</v>
      </c>
      <c r="G5" t="s">
        <v>488</v>
      </c>
    </row>
    <row r="6" spans="1:7">
      <c r="A6" t="s">
        <v>9041</v>
      </c>
      <c r="B6" t="s">
        <v>9042</v>
      </c>
      <c r="C6" t="s">
        <v>9053</v>
      </c>
      <c r="D6" t="s">
        <v>9054</v>
      </c>
      <c r="F6" t="s">
        <v>6</v>
      </c>
      <c r="G6" t="s">
        <v>489</v>
      </c>
    </row>
    <row r="7" spans="1:7">
      <c r="A7" t="s">
        <v>9041</v>
      </c>
      <c r="B7" t="s">
        <v>9042</v>
      </c>
      <c r="C7" t="s">
        <v>9055</v>
      </c>
      <c r="D7" t="s">
        <v>9056</v>
      </c>
      <c r="F7" t="s">
        <v>6</v>
      </c>
      <c r="G7" t="s">
        <v>1503</v>
      </c>
    </row>
    <row r="8" spans="1:7">
      <c r="A8" t="s">
        <v>9041</v>
      </c>
      <c r="B8" t="s">
        <v>9042</v>
      </c>
      <c r="C8" t="s">
        <v>9057</v>
      </c>
      <c r="D8" t="s">
        <v>9058</v>
      </c>
      <c r="F8" t="s">
        <v>6</v>
      </c>
      <c r="G8" t="s">
        <v>1504</v>
      </c>
    </row>
    <row r="9" spans="1:7">
      <c r="A9" t="s">
        <v>9041</v>
      </c>
      <c r="B9" t="s">
        <v>9042</v>
      </c>
      <c r="C9" t="s">
        <v>9059</v>
      </c>
      <c r="F9" t="s">
        <v>6</v>
      </c>
      <c r="G9" t="s">
        <v>29</v>
      </c>
    </row>
    <row r="10" spans="1:7">
      <c r="A10" t="s">
        <v>9041</v>
      </c>
      <c r="B10" t="s">
        <v>9042</v>
      </c>
      <c r="C10" t="s">
        <v>9060</v>
      </c>
      <c r="F10" t="s">
        <v>6</v>
      </c>
      <c r="G10" t="s">
        <v>32</v>
      </c>
    </row>
    <row r="11" spans="1:7">
      <c r="A11" t="s">
        <v>9041</v>
      </c>
      <c r="B11" t="s">
        <v>9042</v>
      </c>
      <c r="C11" t="s">
        <v>9061</v>
      </c>
      <c r="F11" t="s">
        <v>6</v>
      </c>
      <c r="G11" t="s">
        <v>35</v>
      </c>
    </row>
    <row r="12" spans="1:7">
      <c r="A12" t="s">
        <v>9041</v>
      </c>
      <c r="B12" t="s">
        <v>9042</v>
      </c>
      <c r="C12" t="s">
        <v>9062</v>
      </c>
      <c r="F12" t="s">
        <v>6</v>
      </c>
      <c r="G12" t="s">
        <v>38</v>
      </c>
    </row>
    <row r="13" spans="1:7">
      <c r="A13" t="s">
        <v>9041</v>
      </c>
      <c r="B13" t="s">
        <v>9042</v>
      </c>
      <c r="C13" t="s">
        <v>9063</v>
      </c>
      <c r="F13" t="s">
        <v>6</v>
      </c>
      <c r="G13" t="s">
        <v>40</v>
      </c>
    </row>
    <row r="14" spans="1:7">
      <c r="A14" t="s">
        <v>9041</v>
      </c>
      <c r="B14" t="s">
        <v>9042</v>
      </c>
      <c r="C14" t="s">
        <v>9064</v>
      </c>
      <c r="F14" t="s">
        <v>6</v>
      </c>
      <c r="G14" t="s">
        <v>43</v>
      </c>
    </row>
    <row r="15" spans="1:7">
      <c r="A15" t="s">
        <v>9041</v>
      </c>
      <c r="B15" t="s">
        <v>9042</v>
      </c>
      <c r="C15" t="s">
        <v>9065</v>
      </c>
      <c r="F15" t="s">
        <v>6</v>
      </c>
      <c r="G15" t="s">
        <v>45</v>
      </c>
    </row>
    <row r="16" spans="1:7">
      <c r="A16" t="s">
        <v>9041</v>
      </c>
      <c r="B16" t="s">
        <v>9042</v>
      </c>
      <c r="C16" t="s">
        <v>9066</v>
      </c>
      <c r="F16" t="s">
        <v>6</v>
      </c>
      <c r="G16" t="s">
        <v>49</v>
      </c>
    </row>
    <row r="17" spans="1:7">
      <c r="A17" t="s">
        <v>9041</v>
      </c>
      <c r="B17" t="s">
        <v>9042</v>
      </c>
      <c r="C17" t="s">
        <v>9067</v>
      </c>
      <c r="F17" t="s">
        <v>6</v>
      </c>
      <c r="G17" t="s">
        <v>51</v>
      </c>
    </row>
    <row r="18" spans="1:7">
      <c r="A18" t="s">
        <v>9041</v>
      </c>
      <c r="B18" t="s">
        <v>9042</v>
      </c>
      <c r="C18" t="s">
        <v>9068</v>
      </c>
      <c r="F18" t="s">
        <v>6</v>
      </c>
      <c r="G18" t="s">
        <v>53</v>
      </c>
    </row>
    <row r="19" spans="1:7">
      <c r="A19" t="s">
        <v>9041</v>
      </c>
      <c r="B19" t="s">
        <v>9042</v>
      </c>
      <c r="C19" t="s">
        <v>9069</v>
      </c>
      <c r="F19" t="s">
        <v>6</v>
      </c>
      <c r="G19" t="s">
        <v>58</v>
      </c>
    </row>
    <row r="20" spans="1:7">
      <c r="A20" t="s">
        <v>9041</v>
      </c>
      <c r="B20" t="s">
        <v>9042</v>
      </c>
      <c r="C20" t="s">
        <v>9070</v>
      </c>
      <c r="F20" t="s">
        <v>6</v>
      </c>
      <c r="G20" t="s">
        <v>60</v>
      </c>
    </row>
    <row r="21" spans="1:7">
      <c r="A21" t="s">
        <v>9041</v>
      </c>
      <c r="B21" t="s">
        <v>9042</v>
      </c>
      <c r="C21" t="s">
        <v>9071</v>
      </c>
      <c r="F21" t="s">
        <v>6</v>
      </c>
      <c r="G21" t="s">
        <v>62</v>
      </c>
    </row>
    <row r="22" spans="1:7">
      <c r="A22" t="s">
        <v>9041</v>
      </c>
      <c r="B22" t="s">
        <v>9042</v>
      </c>
      <c r="C22" t="s">
        <v>9072</v>
      </c>
      <c r="F22" t="s">
        <v>6</v>
      </c>
      <c r="G22" t="s">
        <v>64</v>
      </c>
    </row>
    <row r="23" spans="1:7">
      <c r="A23" t="s">
        <v>9041</v>
      </c>
      <c r="B23" t="s">
        <v>9042</v>
      </c>
      <c r="C23" t="s">
        <v>9073</v>
      </c>
      <c r="F23" t="s">
        <v>6</v>
      </c>
      <c r="G23" t="s">
        <v>66</v>
      </c>
    </row>
    <row r="24" spans="1:7">
      <c r="A24" t="s">
        <v>9041</v>
      </c>
      <c r="B24" t="s">
        <v>9042</v>
      </c>
      <c r="C24" t="s">
        <v>9074</v>
      </c>
      <c r="F24" t="s">
        <v>6</v>
      </c>
      <c r="G24" t="s">
        <v>69</v>
      </c>
    </row>
    <row r="25" spans="1:7">
      <c r="A25" t="s">
        <v>9041</v>
      </c>
      <c r="B25" t="s">
        <v>9042</v>
      </c>
      <c r="C25" t="s">
        <v>9075</v>
      </c>
      <c r="F25" t="s">
        <v>6</v>
      </c>
      <c r="G25" t="s">
        <v>71</v>
      </c>
    </row>
    <row r="26" spans="1:7">
      <c r="A26" t="s">
        <v>9041</v>
      </c>
      <c r="B26" t="s">
        <v>9042</v>
      </c>
      <c r="C26" t="s">
        <v>9076</v>
      </c>
      <c r="F26" t="s">
        <v>6</v>
      </c>
      <c r="G26" t="s">
        <v>73</v>
      </c>
    </row>
    <row r="27" spans="1:7">
      <c r="A27" t="s">
        <v>9041</v>
      </c>
      <c r="B27" t="s">
        <v>9042</v>
      </c>
      <c r="C27" t="s">
        <v>9077</v>
      </c>
      <c r="F27" t="s">
        <v>6</v>
      </c>
      <c r="G27" t="s">
        <v>75</v>
      </c>
    </row>
    <row r="28" spans="1:7">
      <c r="A28" t="s">
        <v>9041</v>
      </c>
      <c r="B28" t="s">
        <v>9042</v>
      </c>
      <c r="C28" t="s">
        <v>9078</v>
      </c>
      <c r="F28" t="s">
        <v>6</v>
      </c>
      <c r="G28" t="s">
        <v>78</v>
      </c>
    </row>
    <row r="29" spans="1:7">
      <c r="A29" t="s">
        <v>9041</v>
      </c>
      <c r="B29" t="s">
        <v>9042</v>
      </c>
      <c r="C29" t="s">
        <v>9079</v>
      </c>
      <c r="F29" t="s">
        <v>6</v>
      </c>
      <c r="G29" t="s">
        <v>80</v>
      </c>
    </row>
    <row r="30" spans="1:7">
      <c r="A30" t="s">
        <v>9041</v>
      </c>
      <c r="B30" t="s">
        <v>9042</v>
      </c>
      <c r="C30" t="s">
        <v>9080</v>
      </c>
      <c r="F30" t="s">
        <v>6</v>
      </c>
      <c r="G30" t="s">
        <v>83</v>
      </c>
    </row>
    <row r="31" spans="1:7">
      <c r="A31" t="s">
        <v>9041</v>
      </c>
      <c r="B31" t="s">
        <v>9042</v>
      </c>
      <c r="C31" t="s">
        <v>9081</v>
      </c>
      <c r="F31" t="s">
        <v>6</v>
      </c>
      <c r="G31" t="s">
        <v>86</v>
      </c>
    </row>
    <row r="32" spans="1:7">
      <c r="A32" t="s">
        <v>9041</v>
      </c>
      <c r="B32" t="s">
        <v>9042</v>
      </c>
      <c r="C32" t="s">
        <v>9082</v>
      </c>
      <c r="F32" t="s">
        <v>6</v>
      </c>
      <c r="G32" t="s">
        <v>88</v>
      </c>
    </row>
    <row r="33" spans="1:7">
      <c r="A33" t="s">
        <v>9041</v>
      </c>
      <c r="B33" t="s">
        <v>9042</v>
      </c>
      <c r="C33" t="s">
        <v>9083</v>
      </c>
      <c r="F33" t="s">
        <v>6</v>
      </c>
      <c r="G33" t="s">
        <v>91</v>
      </c>
    </row>
    <row r="34" spans="1:7">
      <c r="A34" t="s">
        <v>9041</v>
      </c>
      <c r="B34" t="s">
        <v>9042</v>
      </c>
      <c r="C34" t="s">
        <v>9084</v>
      </c>
      <c r="F34" t="s">
        <v>6</v>
      </c>
      <c r="G34" t="s">
        <v>94</v>
      </c>
    </row>
    <row r="35" spans="1:7">
      <c r="A35" t="s">
        <v>9041</v>
      </c>
      <c r="B35" t="s">
        <v>9042</v>
      </c>
      <c r="C35" t="s">
        <v>9085</v>
      </c>
      <c r="F35" t="s">
        <v>6</v>
      </c>
      <c r="G35" t="s">
        <v>97</v>
      </c>
    </row>
    <row r="36" spans="1:7">
      <c r="A36" t="s">
        <v>9041</v>
      </c>
      <c r="B36" t="s">
        <v>9042</v>
      </c>
      <c r="C36" t="s">
        <v>9086</v>
      </c>
      <c r="F36" t="s">
        <v>6</v>
      </c>
      <c r="G36" t="s">
        <v>99</v>
      </c>
    </row>
    <row r="37" spans="1:7">
      <c r="A37" t="s">
        <v>9041</v>
      </c>
      <c r="B37" t="s">
        <v>9042</v>
      </c>
      <c r="C37" t="s">
        <v>9087</v>
      </c>
      <c r="F37" t="s">
        <v>6</v>
      </c>
      <c r="G37" t="s">
        <v>101</v>
      </c>
    </row>
    <row r="38" spans="1:7">
      <c r="A38" t="s">
        <v>9041</v>
      </c>
      <c r="B38" t="s">
        <v>9042</v>
      </c>
      <c r="C38" t="s">
        <v>9088</v>
      </c>
      <c r="F38" t="s">
        <v>6</v>
      </c>
      <c r="G38" t="s">
        <v>108</v>
      </c>
    </row>
    <row r="39" spans="1:7">
      <c r="A39" t="s">
        <v>9041</v>
      </c>
      <c r="B39" t="s">
        <v>9042</v>
      </c>
      <c r="C39" t="s">
        <v>9089</v>
      </c>
      <c r="F39" t="s">
        <v>6</v>
      </c>
      <c r="G39" t="s">
        <v>111</v>
      </c>
    </row>
    <row r="40" spans="1:7">
      <c r="A40" t="s">
        <v>9041</v>
      </c>
      <c r="B40" t="s">
        <v>9042</v>
      </c>
      <c r="C40" t="s">
        <v>9090</v>
      </c>
      <c r="F40" t="s">
        <v>6</v>
      </c>
      <c r="G40" t="s">
        <v>114</v>
      </c>
    </row>
    <row r="41" spans="1:7">
      <c r="A41" t="s">
        <v>9041</v>
      </c>
      <c r="B41" t="s">
        <v>9042</v>
      </c>
      <c r="C41" t="s">
        <v>9091</v>
      </c>
      <c r="F41" t="s">
        <v>6</v>
      </c>
      <c r="G41" t="s">
        <v>116</v>
      </c>
    </row>
    <row r="42" spans="1:7">
      <c r="A42" t="s">
        <v>9041</v>
      </c>
      <c r="B42" t="s">
        <v>9042</v>
      </c>
      <c r="C42" t="s">
        <v>9092</v>
      </c>
      <c r="F42" t="s">
        <v>6</v>
      </c>
      <c r="G42" t="s">
        <v>119</v>
      </c>
    </row>
    <row r="43" spans="1:7">
      <c r="A43" t="s">
        <v>9041</v>
      </c>
      <c r="B43" t="s">
        <v>9042</v>
      </c>
      <c r="C43" t="s">
        <v>9093</v>
      </c>
      <c r="F43" t="s">
        <v>6</v>
      </c>
      <c r="G43" t="s">
        <v>123</v>
      </c>
    </row>
    <row r="44" spans="1:7">
      <c r="A44" t="s">
        <v>9041</v>
      </c>
      <c r="B44" t="s">
        <v>9042</v>
      </c>
      <c r="C44" t="s">
        <v>9094</v>
      </c>
      <c r="F44" t="s">
        <v>6</v>
      </c>
      <c r="G44" t="s">
        <v>126</v>
      </c>
    </row>
    <row r="45" spans="1:7">
      <c r="A45" t="s">
        <v>9041</v>
      </c>
      <c r="B45" t="s">
        <v>9042</v>
      </c>
      <c r="C45" t="s">
        <v>9095</v>
      </c>
      <c r="F45" t="s">
        <v>6</v>
      </c>
      <c r="G45" t="s">
        <v>132</v>
      </c>
    </row>
    <row r="46" spans="1:7">
      <c r="A46" t="s">
        <v>9041</v>
      </c>
      <c r="B46" t="s">
        <v>9042</v>
      </c>
      <c r="C46" t="s">
        <v>9096</v>
      </c>
      <c r="F46" t="s">
        <v>6</v>
      </c>
      <c r="G46" t="s">
        <v>135</v>
      </c>
    </row>
    <row r="47" spans="1:7">
      <c r="A47" t="s">
        <v>9041</v>
      </c>
      <c r="B47" t="s">
        <v>9042</v>
      </c>
      <c r="C47" t="s">
        <v>9097</v>
      </c>
      <c r="F47" t="s">
        <v>6</v>
      </c>
      <c r="G47" t="s">
        <v>138</v>
      </c>
    </row>
    <row r="48" spans="1:7">
      <c r="A48" t="s">
        <v>9041</v>
      </c>
      <c r="B48" t="s">
        <v>9042</v>
      </c>
      <c r="C48" t="s">
        <v>9098</v>
      </c>
      <c r="F48" t="s">
        <v>6</v>
      </c>
      <c r="G48" t="s">
        <v>140</v>
      </c>
    </row>
    <row r="49" spans="1:7">
      <c r="A49" t="s">
        <v>9041</v>
      </c>
      <c r="B49" t="s">
        <v>9042</v>
      </c>
      <c r="C49" t="s">
        <v>9099</v>
      </c>
      <c r="F49" t="s">
        <v>6</v>
      </c>
      <c r="G49" t="s">
        <v>143</v>
      </c>
    </row>
    <row r="50" spans="1:7">
      <c r="A50" t="s">
        <v>9041</v>
      </c>
      <c r="B50" t="s">
        <v>9042</v>
      </c>
      <c r="C50" t="s">
        <v>9100</v>
      </c>
      <c r="F50" t="s">
        <v>6</v>
      </c>
      <c r="G50" t="s">
        <v>145</v>
      </c>
    </row>
    <row r="51" spans="1:7">
      <c r="A51" t="s">
        <v>9041</v>
      </c>
      <c r="B51" t="s">
        <v>9042</v>
      </c>
      <c r="C51" t="s">
        <v>9101</v>
      </c>
      <c r="F51" t="s">
        <v>6</v>
      </c>
      <c r="G51" t="s">
        <v>147</v>
      </c>
    </row>
    <row r="52" spans="1:7">
      <c r="A52" t="s">
        <v>9041</v>
      </c>
      <c r="B52" t="s">
        <v>9042</v>
      </c>
      <c r="C52" t="s">
        <v>9102</v>
      </c>
      <c r="F52" t="s">
        <v>6</v>
      </c>
      <c r="G52" t="s">
        <v>153</v>
      </c>
    </row>
    <row r="53" spans="1:7">
      <c r="A53" t="s">
        <v>9041</v>
      </c>
      <c r="B53" t="s">
        <v>9042</v>
      </c>
      <c r="C53" t="s">
        <v>9103</v>
      </c>
      <c r="F53" t="s">
        <v>6</v>
      </c>
      <c r="G53" t="s">
        <v>155</v>
      </c>
    </row>
    <row r="54" spans="1:7">
      <c r="A54" t="s">
        <v>9041</v>
      </c>
      <c r="B54" t="s">
        <v>9042</v>
      </c>
      <c r="C54" t="s">
        <v>9104</v>
      </c>
      <c r="F54" t="s">
        <v>6</v>
      </c>
      <c r="G54" t="s">
        <v>157</v>
      </c>
    </row>
    <row r="55" spans="1:7">
      <c r="A55" t="s">
        <v>9041</v>
      </c>
      <c r="B55" t="s">
        <v>9042</v>
      </c>
      <c r="C55" t="s">
        <v>9105</v>
      </c>
      <c r="F55" t="s">
        <v>6</v>
      </c>
      <c r="G55" t="s">
        <v>160</v>
      </c>
    </row>
    <row r="56" spans="1:7">
      <c r="A56" t="s">
        <v>9041</v>
      </c>
      <c r="B56" t="s">
        <v>9042</v>
      </c>
      <c r="C56" t="s">
        <v>9106</v>
      </c>
      <c r="F56" t="s">
        <v>6</v>
      </c>
      <c r="G56" t="s">
        <v>164</v>
      </c>
    </row>
    <row r="57" spans="1:7">
      <c r="A57" t="s">
        <v>9041</v>
      </c>
      <c r="B57" t="s">
        <v>9042</v>
      </c>
      <c r="C57" t="s">
        <v>9107</v>
      </c>
      <c r="F57" t="s">
        <v>6</v>
      </c>
      <c r="G57" t="s">
        <v>166</v>
      </c>
    </row>
    <row r="58" spans="1:7">
      <c r="A58" t="s">
        <v>9041</v>
      </c>
      <c r="B58" t="s">
        <v>9042</v>
      </c>
      <c r="C58" t="s">
        <v>9108</v>
      </c>
      <c r="F58" t="s">
        <v>6</v>
      </c>
      <c r="G58" t="s">
        <v>168</v>
      </c>
    </row>
    <row r="59" spans="1:7">
      <c r="A59" t="s">
        <v>9041</v>
      </c>
      <c r="B59" t="s">
        <v>9042</v>
      </c>
      <c r="C59" t="s">
        <v>9109</v>
      </c>
      <c r="F59" t="s">
        <v>6</v>
      </c>
      <c r="G59" t="s">
        <v>170</v>
      </c>
    </row>
    <row r="60" spans="1:7">
      <c r="A60" t="s">
        <v>9041</v>
      </c>
      <c r="B60" t="s">
        <v>9042</v>
      </c>
      <c r="C60" t="s">
        <v>9110</v>
      </c>
      <c r="F60" t="s">
        <v>6</v>
      </c>
      <c r="G60" t="s">
        <v>172</v>
      </c>
    </row>
    <row r="61" spans="1:7">
      <c r="A61" t="s">
        <v>9041</v>
      </c>
      <c r="B61" t="s">
        <v>9042</v>
      </c>
      <c r="C61" t="s">
        <v>9111</v>
      </c>
      <c r="F61" t="s">
        <v>6</v>
      </c>
      <c r="G61" t="s">
        <v>179</v>
      </c>
    </row>
    <row r="62" spans="1:7">
      <c r="A62" t="s">
        <v>9041</v>
      </c>
      <c r="B62" t="s">
        <v>9042</v>
      </c>
      <c r="C62" t="s">
        <v>9112</v>
      </c>
      <c r="F62" t="s">
        <v>6</v>
      </c>
      <c r="G62" t="s">
        <v>181</v>
      </c>
    </row>
    <row r="63" spans="1:7">
      <c r="A63" t="s">
        <v>9041</v>
      </c>
      <c r="B63" t="s">
        <v>9042</v>
      </c>
      <c r="C63" t="s">
        <v>9113</v>
      </c>
      <c r="F63" t="s">
        <v>6</v>
      </c>
      <c r="G63" t="s">
        <v>189</v>
      </c>
    </row>
    <row r="64" spans="1:7">
      <c r="A64" t="s">
        <v>9041</v>
      </c>
      <c r="B64" t="s">
        <v>9042</v>
      </c>
      <c r="C64" t="s">
        <v>9114</v>
      </c>
      <c r="F64" t="s">
        <v>6</v>
      </c>
      <c r="G64" t="s">
        <v>194</v>
      </c>
    </row>
    <row r="65" spans="1:7">
      <c r="A65" t="s">
        <v>9041</v>
      </c>
      <c r="B65" t="s">
        <v>9042</v>
      </c>
      <c r="C65" t="s">
        <v>9115</v>
      </c>
      <c r="F65" t="s">
        <v>6</v>
      </c>
      <c r="G65" t="s">
        <v>197</v>
      </c>
    </row>
    <row r="66" spans="1:7">
      <c r="A66" t="s">
        <v>9041</v>
      </c>
      <c r="B66" t="s">
        <v>9042</v>
      </c>
      <c r="C66" t="s">
        <v>9116</v>
      </c>
      <c r="F66" t="s">
        <v>6</v>
      </c>
      <c r="G66" t="s">
        <v>199</v>
      </c>
    </row>
    <row r="67" spans="1:7">
      <c r="A67" t="s">
        <v>9041</v>
      </c>
      <c r="B67" t="s">
        <v>9042</v>
      </c>
      <c r="C67" t="s">
        <v>9117</v>
      </c>
      <c r="F67" t="s">
        <v>6</v>
      </c>
      <c r="G67" t="s">
        <v>201</v>
      </c>
    </row>
    <row r="68" spans="1:7">
      <c r="A68" t="s">
        <v>9041</v>
      </c>
      <c r="B68" t="s">
        <v>9042</v>
      </c>
      <c r="C68" t="s">
        <v>9118</v>
      </c>
      <c r="F68" t="s">
        <v>6</v>
      </c>
      <c r="G68" t="s">
        <v>204</v>
      </c>
    </row>
    <row r="69" spans="1:7">
      <c r="A69" t="s">
        <v>9041</v>
      </c>
      <c r="B69" t="s">
        <v>9042</v>
      </c>
      <c r="C69" t="s">
        <v>9119</v>
      </c>
      <c r="F69" t="s">
        <v>6</v>
      </c>
      <c r="G69" t="s">
        <v>206</v>
      </c>
    </row>
    <row r="70" spans="1:7">
      <c r="A70" t="s">
        <v>9041</v>
      </c>
      <c r="B70" t="s">
        <v>9042</v>
      </c>
      <c r="C70" t="s">
        <v>9120</v>
      </c>
      <c r="F70" t="s">
        <v>6</v>
      </c>
      <c r="G70" t="s">
        <v>208</v>
      </c>
    </row>
    <row r="71" spans="1:7">
      <c r="A71" t="s">
        <v>9041</v>
      </c>
      <c r="B71" t="s">
        <v>9042</v>
      </c>
      <c r="C71" t="s">
        <v>9121</v>
      </c>
      <c r="F71" t="s">
        <v>6</v>
      </c>
      <c r="G71" t="s">
        <v>213</v>
      </c>
    </row>
    <row r="72" spans="1:7">
      <c r="A72" t="s">
        <v>9041</v>
      </c>
      <c r="B72" t="s">
        <v>9042</v>
      </c>
      <c r="C72" t="s">
        <v>9122</v>
      </c>
      <c r="F72" t="s">
        <v>6</v>
      </c>
      <c r="G72" t="s">
        <v>219</v>
      </c>
    </row>
    <row r="73" spans="1:7">
      <c r="A73" t="s">
        <v>9041</v>
      </c>
      <c r="B73" t="s">
        <v>9042</v>
      </c>
      <c r="C73" t="s">
        <v>9123</v>
      </c>
      <c r="F73" t="s">
        <v>6</v>
      </c>
      <c r="G73" t="s">
        <v>223</v>
      </c>
    </row>
    <row r="74" spans="1:7">
      <c r="A74" t="s">
        <v>9041</v>
      </c>
      <c r="B74" t="s">
        <v>9042</v>
      </c>
      <c r="C74" t="s">
        <v>9124</v>
      </c>
      <c r="F74" t="s">
        <v>6</v>
      </c>
      <c r="G74" t="s">
        <v>226</v>
      </c>
    </row>
    <row r="75" spans="1:7">
      <c r="A75" t="s">
        <v>9041</v>
      </c>
      <c r="B75" t="s">
        <v>9042</v>
      </c>
      <c r="C75" t="s">
        <v>9125</v>
      </c>
      <c r="F75" t="s">
        <v>6</v>
      </c>
      <c r="G75" t="s">
        <v>228</v>
      </c>
    </row>
    <row r="76" spans="1:7">
      <c r="A76" t="s">
        <v>9041</v>
      </c>
      <c r="B76" t="s">
        <v>9042</v>
      </c>
      <c r="C76" t="s">
        <v>9126</v>
      </c>
      <c r="F76" t="s">
        <v>6</v>
      </c>
      <c r="G76" t="s">
        <v>230</v>
      </c>
    </row>
    <row r="77" spans="1:7">
      <c r="A77" t="s">
        <v>9041</v>
      </c>
      <c r="B77" t="s">
        <v>9042</v>
      </c>
      <c r="C77" t="s">
        <v>9127</v>
      </c>
      <c r="F77" t="s">
        <v>6</v>
      </c>
      <c r="G77" t="s">
        <v>232</v>
      </c>
    </row>
    <row r="78" spans="1:7">
      <c r="A78" t="s">
        <v>9041</v>
      </c>
      <c r="B78" t="s">
        <v>9042</v>
      </c>
      <c r="C78" t="s">
        <v>9128</v>
      </c>
      <c r="F78" t="s">
        <v>6</v>
      </c>
      <c r="G78" t="s">
        <v>251</v>
      </c>
    </row>
    <row r="79" spans="1:7">
      <c r="A79" t="s">
        <v>9041</v>
      </c>
      <c r="B79" t="s">
        <v>9042</v>
      </c>
      <c r="C79" t="s">
        <v>9129</v>
      </c>
      <c r="F79" t="s">
        <v>6</v>
      </c>
      <c r="G79" t="s">
        <v>255</v>
      </c>
    </row>
    <row r="80" spans="1:7">
      <c r="A80" t="s">
        <v>9041</v>
      </c>
      <c r="B80" t="s">
        <v>9042</v>
      </c>
      <c r="C80" t="s">
        <v>9130</v>
      </c>
      <c r="F80" t="s">
        <v>6</v>
      </c>
      <c r="G80" t="s">
        <v>258</v>
      </c>
    </row>
    <row r="81" spans="1:7">
      <c r="A81" t="s">
        <v>9041</v>
      </c>
      <c r="B81" t="s">
        <v>9042</v>
      </c>
      <c r="C81" t="s">
        <v>9131</v>
      </c>
      <c r="F81" t="s">
        <v>6</v>
      </c>
      <c r="G81" t="s">
        <v>264</v>
      </c>
    </row>
    <row r="82" spans="1:7">
      <c r="A82" t="s">
        <v>9041</v>
      </c>
      <c r="B82" t="s">
        <v>9042</v>
      </c>
      <c r="C82" t="s">
        <v>9132</v>
      </c>
      <c r="F82" t="s">
        <v>6</v>
      </c>
      <c r="G82" t="s">
        <v>266</v>
      </c>
    </row>
    <row r="83" spans="1:7">
      <c r="A83" t="s">
        <v>9041</v>
      </c>
      <c r="B83" t="s">
        <v>9042</v>
      </c>
      <c r="C83" t="s">
        <v>9133</v>
      </c>
      <c r="F83" t="s">
        <v>6</v>
      </c>
      <c r="G83" t="s">
        <v>268</v>
      </c>
    </row>
    <row r="84" spans="1:7">
      <c r="A84" t="s">
        <v>9041</v>
      </c>
      <c r="B84" t="s">
        <v>9042</v>
      </c>
      <c r="C84" t="s">
        <v>9134</v>
      </c>
      <c r="F84" t="s">
        <v>6</v>
      </c>
      <c r="G84" t="s">
        <v>272</v>
      </c>
    </row>
    <row r="85" spans="1:7">
      <c r="A85" t="s">
        <v>9041</v>
      </c>
      <c r="B85" t="s">
        <v>9042</v>
      </c>
      <c r="C85" t="s">
        <v>9135</v>
      </c>
      <c r="F85" t="s">
        <v>6</v>
      </c>
      <c r="G85" t="s">
        <v>273</v>
      </c>
    </row>
    <row r="86" spans="1:7">
      <c r="A86" t="s">
        <v>9041</v>
      </c>
      <c r="B86" t="s">
        <v>9042</v>
      </c>
      <c r="C86" t="s">
        <v>9136</v>
      </c>
      <c r="F86" t="s">
        <v>6</v>
      </c>
      <c r="G86" t="s">
        <v>276</v>
      </c>
    </row>
    <row r="87" spans="1:7">
      <c r="A87" t="s">
        <v>9041</v>
      </c>
      <c r="B87" t="s">
        <v>9042</v>
      </c>
      <c r="C87" t="s">
        <v>9137</v>
      </c>
      <c r="F87" t="s">
        <v>6</v>
      </c>
      <c r="G87" t="s">
        <v>277</v>
      </c>
    </row>
    <row r="88" spans="1:7">
      <c r="A88" t="s">
        <v>9041</v>
      </c>
      <c r="B88" t="s">
        <v>9042</v>
      </c>
      <c r="C88" t="s">
        <v>9138</v>
      </c>
      <c r="F88" t="s">
        <v>6</v>
      </c>
      <c r="G88" t="s">
        <v>278</v>
      </c>
    </row>
    <row r="89" spans="1:7">
      <c r="A89" t="s">
        <v>9041</v>
      </c>
      <c r="B89" t="s">
        <v>9042</v>
      </c>
      <c r="C89" t="s">
        <v>9139</v>
      </c>
      <c r="F89" t="s">
        <v>6</v>
      </c>
      <c r="G89" t="s">
        <v>279</v>
      </c>
    </row>
    <row r="90" spans="1:7">
      <c r="A90" t="s">
        <v>9041</v>
      </c>
      <c r="B90" t="s">
        <v>9042</v>
      </c>
      <c r="C90" t="s">
        <v>9140</v>
      </c>
      <c r="F90" t="s">
        <v>6</v>
      </c>
      <c r="G90" t="s">
        <v>280</v>
      </c>
    </row>
    <row r="91" spans="1:7">
      <c r="A91" t="s">
        <v>9041</v>
      </c>
      <c r="B91" t="s">
        <v>9042</v>
      </c>
      <c r="C91" t="s">
        <v>9141</v>
      </c>
      <c r="F91" t="s">
        <v>6</v>
      </c>
      <c r="G91" t="s">
        <v>283</v>
      </c>
    </row>
    <row r="92" spans="1:7">
      <c r="A92" t="s">
        <v>9041</v>
      </c>
      <c r="B92" t="s">
        <v>9042</v>
      </c>
      <c r="C92" t="s">
        <v>9142</v>
      </c>
      <c r="F92" t="s">
        <v>6</v>
      </c>
      <c r="G92" t="s">
        <v>284</v>
      </c>
    </row>
    <row r="93" spans="1:7">
      <c r="A93" t="s">
        <v>9041</v>
      </c>
      <c r="B93" t="s">
        <v>9042</v>
      </c>
      <c r="C93" t="s">
        <v>9143</v>
      </c>
      <c r="F93" t="s">
        <v>6</v>
      </c>
      <c r="G93" t="s">
        <v>285</v>
      </c>
    </row>
    <row r="94" spans="1:7">
      <c r="A94" t="s">
        <v>9041</v>
      </c>
      <c r="B94" t="s">
        <v>9042</v>
      </c>
      <c r="C94" t="s">
        <v>9144</v>
      </c>
      <c r="F94" t="s">
        <v>6</v>
      </c>
      <c r="G94" t="s">
        <v>287</v>
      </c>
    </row>
    <row r="95" spans="1:7">
      <c r="A95" t="s">
        <v>9041</v>
      </c>
      <c r="B95" t="s">
        <v>9042</v>
      </c>
      <c r="C95" t="s">
        <v>9145</v>
      </c>
      <c r="F95" t="s">
        <v>6</v>
      </c>
      <c r="G95" t="s">
        <v>288</v>
      </c>
    </row>
    <row r="96" spans="1:7">
      <c r="A96" t="s">
        <v>9041</v>
      </c>
      <c r="B96" t="s">
        <v>9042</v>
      </c>
      <c r="C96" t="s">
        <v>9146</v>
      </c>
      <c r="F96" t="s">
        <v>6</v>
      </c>
      <c r="G96" t="s">
        <v>289</v>
      </c>
    </row>
    <row r="97" spans="1:7">
      <c r="A97" t="s">
        <v>9041</v>
      </c>
      <c r="B97" t="s">
        <v>9042</v>
      </c>
      <c r="C97" t="s">
        <v>9147</v>
      </c>
      <c r="F97" t="s">
        <v>6</v>
      </c>
      <c r="G97" t="s">
        <v>290</v>
      </c>
    </row>
    <row r="98" spans="1:7">
      <c r="A98" t="s">
        <v>9041</v>
      </c>
      <c r="B98" t="s">
        <v>9042</v>
      </c>
      <c r="C98" t="s">
        <v>9148</v>
      </c>
      <c r="F98" t="s">
        <v>6</v>
      </c>
      <c r="G98" t="s">
        <v>291</v>
      </c>
    </row>
    <row r="99" spans="1:7">
      <c r="A99" t="s">
        <v>9041</v>
      </c>
      <c r="B99" t="s">
        <v>9042</v>
      </c>
      <c r="C99" t="s">
        <v>9149</v>
      </c>
      <c r="F99" t="s">
        <v>6</v>
      </c>
      <c r="G99" t="s">
        <v>292</v>
      </c>
    </row>
    <row r="100" spans="1:7">
      <c r="A100" t="s">
        <v>9041</v>
      </c>
      <c r="B100" t="s">
        <v>9042</v>
      </c>
      <c r="C100" t="s">
        <v>9150</v>
      </c>
      <c r="F100" t="s">
        <v>6</v>
      </c>
      <c r="G100" t="s">
        <v>293</v>
      </c>
    </row>
    <row r="101" spans="1:7">
      <c r="A101" t="s">
        <v>9041</v>
      </c>
      <c r="B101" t="s">
        <v>9042</v>
      </c>
      <c r="C101" t="s">
        <v>9151</v>
      </c>
      <c r="F101" t="s">
        <v>6</v>
      </c>
      <c r="G101" t="s">
        <v>296</v>
      </c>
    </row>
    <row r="102" spans="1:7">
      <c r="A102" t="s">
        <v>9041</v>
      </c>
      <c r="B102" t="s">
        <v>9042</v>
      </c>
      <c r="C102" t="s">
        <v>9152</v>
      </c>
      <c r="F102" t="s">
        <v>6</v>
      </c>
      <c r="G102" t="s">
        <v>298</v>
      </c>
    </row>
    <row r="103" spans="1:7">
      <c r="A103" t="s">
        <v>9041</v>
      </c>
      <c r="B103" t="s">
        <v>9042</v>
      </c>
      <c r="C103" t="s">
        <v>9153</v>
      </c>
      <c r="F103" t="s">
        <v>6</v>
      </c>
      <c r="G103" t="s">
        <v>299</v>
      </c>
    </row>
    <row r="104" spans="1:7">
      <c r="A104" t="s">
        <v>9041</v>
      </c>
      <c r="B104" t="s">
        <v>9042</v>
      </c>
      <c r="C104" t="s">
        <v>9154</v>
      </c>
      <c r="F104" t="s">
        <v>6</v>
      </c>
      <c r="G104" t="s">
        <v>302</v>
      </c>
    </row>
    <row r="105" spans="1:7">
      <c r="A105" t="s">
        <v>9041</v>
      </c>
      <c r="B105" t="s">
        <v>9042</v>
      </c>
      <c r="C105" t="s">
        <v>9155</v>
      </c>
      <c r="F105" t="s">
        <v>6</v>
      </c>
      <c r="G105" t="s">
        <v>303</v>
      </c>
    </row>
    <row r="106" spans="1:7">
      <c r="A106" t="s">
        <v>9041</v>
      </c>
      <c r="B106" t="s">
        <v>9042</v>
      </c>
      <c r="C106" t="s">
        <v>9156</v>
      </c>
      <c r="F106" t="s">
        <v>6</v>
      </c>
      <c r="G106" t="s">
        <v>307</v>
      </c>
    </row>
    <row r="107" spans="1:7">
      <c r="A107" t="s">
        <v>9041</v>
      </c>
      <c r="B107" t="s">
        <v>9042</v>
      </c>
      <c r="C107" t="s">
        <v>9157</v>
      </c>
      <c r="F107" t="s">
        <v>6</v>
      </c>
      <c r="G107" t="s">
        <v>309</v>
      </c>
    </row>
    <row r="108" spans="1:7">
      <c r="A108" t="s">
        <v>9041</v>
      </c>
      <c r="B108" t="s">
        <v>9042</v>
      </c>
      <c r="C108" t="s">
        <v>9158</v>
      </c>
      <c r="F108" t="s">
        <v>6</v>
      </c>
      <c r="G108" t="s">
        <v>311</v>
      </c>
    </row>
    <row r="109" spans="1:7">
      <c r="A109" t="s">
        <v>9041</v>
      </c>
      <c r="B109" t="s">
        <v>9042</v>
      </c>
      <c r="C109" t="s">
        <v>9159</v>
      </c>
      <c r="F109" t="s">
        <v>6</v>
      </c>
      <c r="G109" t="s">
        <v>312</v>
      </c>
    </row>
    <row r="110" spans="1:7">
      <c r="A110" t="s">
        <v>9041</v>
      </c>
      <c r="B110" t="s">
        <v>9042</v>
      </c>
      <c r="C110" t="s">
        <v>9160</v>
      </c>
      <c r="F110" t="s">
        <v>6</v>
      </c>
      <c r="G110" t="s">
        <v>314</v>
      </c>
    </row>
    <row r="111" spans="1:7">
      <c r="A111" t="s">
        <v>9041</v>
      </c>
      <c r="B111" t="s">
        <v>9042</v>
      </c>
      <c r="C111" t="s">
        <v>9161</v>
      </c>
      <c r="F111" t="s">
        <v>6</v>
      </c>
      <c r="G111" t="s">
        <v>315</v>
      </c>
    </row>
    <row r="112" spans="1:7">
      <c r="A112" t="s">
        <v>9041</v>
      </c>
      <c r="B112" t="s">
        <v>9042</v>
      </c>
      <c r="C112" t="s">
        <v>9162</v>
      </c>
      <c r="F112" t="s">
        <v>6</v>
      </c>
      <c r="G112" t="s">
        <v>318</v>
      </c>
    </row>
    <row r="113" spans="1:7">
      <c r="A113" t="s">
        <v>9041</v>
      </c>
      <c r="B113" t="s">
        <v>9042</v>
      </c>
      <c r="C113" t="s">
        <v>9163</v>
      </c>
      <c r="F113" t="s">
        <v>6</v>
      </c>
      <c r="G113" t="s">
        <v>319</v>
      </c>
    </row>
    <row r="114" spans="1:7">
      <c r="A114" t="s">
        <v>9041</v>
      </c>
      <c r="B114" t="s">
        <v>9042</v>
      </c>
      <c r="C114" t="s">
        <v>9164</v>
      </c>
      <c r="F114" t="s">
        <v>6</v>
      </c>
      <c r="G114" t="s">
        <v>321</v>
      </c>
    </row>
    <row r="115" spans="1:7">
      <c r="A115" t="s">
        <v>9041</v>
      </c>
      <c r="B115" t="s">
        <v>9042</v>
      </c>
      <c r="C115" t="s">
        <v>9165</v>
      </c>
      <c r="F115" t="s">
        <v>6</v>
      </c>
      <c r="G115" t="s">
        <v>322</v>
      </c>
    </row>
    <row r="116" spans="1:7">
      <c r="A116" t="s">
        <v>9041</v>
      </c>
      <c r="B116" t="s">
        <v>9042</v>
      </c>
      <c r="C116" t="s">
        <v>9166</v>
      </c>
      <c r="F116" t="s">
        <v>6</v>
      </c>
      <c r="G116" t="s">
        <v>324</v>
      </c>
    </row>
    <row r="117" spans="1:7">
      <c r="A117" t="s">
        <v>9041</v>
      </c>
      <c r="B117" t="s">
        <v>9042</v>
      </c>
      <c r="C117" t="s">
        <v>9167</v>
      </c>
      <c r="F117" t="s">
        <v>6</v>
      </c>
      <c r="G117" t="s">
        <v>326</v>
      </c>
    </row>
    <row r="118" spans="1:7">
      <c r="A118" t="s">
        <v>9041</v>
      </c>
      <c r="B118" t="s">
        <v>9042</v>
      </c>
      <c r="C118" t="s">
        <v>9168</v>
      </c>
      <c r="F118" t="s">
        <v>6</v>
      </c>
      <c r="G118" t="s">
        <v>327</v>
      </c>
    </row>
    <row r="119" spans="1:7">
      <c r="A119" t="s">
        <v>9041</v>
      </c>
      <c r="B119" t="s">
        <v>9042</v>
      </c>
      <c r="C119" t="s">
        <v>9169</v>
      </c>
      <c r="F119" t="s">
        <v>6</v>
      </c>
      <c r="G119" t="s">
        <v>330</v>
      </c>
    </row>
    <row r="120" spans="1:7">
      <c r="A120" t="s">
        <v>9041</v>
      </c>
      <c r="B120" t="s">
        <v>9042</v>
      </c>
      <c r="C120" t="s">
        <v>9170</v>
      </c>
      <c r="F120" t="s">
        <v>6</v>
      </c>
      <c r="G120" t="s">
        <v>331</v>
      </c>
    </row>
    <row r="121" spans="1:7">
      <c r="A121" t="s">
        <v>9041</v>
      </c>
      <c r="B121" t="s">
        <v>9042</v>
      </c>
      <c r="C121" t="s">
        <v>9171</v>
      </c>
      <c r="F121" t="s">
        <v>6</v>
      </c>
      <c r="G121" t="s">
        <v>332</v>
      </c>
    </row>
    <row r="122" spans="1:7">
      <c r="A122" t="s">
        <v>9041</v>
      </c>
      <c r="B122" t="s">
        <v>9042</v>
      </c>
      <c r="C122" t="s">
        <v>9172</v>
      </c>
      <c r="F122" t="s">
        <v>6</v>
      </c>
      <c r="G122" t="s">
        <v>333</v>
      </c>
    </row>
    <row r="123" spans="1:7">
      <c r="A123" t="s">
        <v>9041</v>
      </c>
      <c r="B123" t="s">
        <v>9042</v>
      </c>
      <c r="C123" t="s">
        <v>9173</v>
      </c>
      <c r="F123" t="s">
        <v>6</v>
      </c>
      <c r="G123" t="s">
        <v>334</v>
      </c>
    </row>
    <row r="124" spans="1:7">
      <c r="A124" t="s">
        <v>9041</v>
      </c>
      <c r="B124" t="s">
        <v>9042</v>
      </c>
      <c r="C124" t="s">
        <v>9174</v>
      </c>
      <c r="F124" t="s">
        <v>6</v>
      </c>
      <c r="G124" t="s">
        <v>335</v>
      </c>
    </row>
    <row r="125" spans="1:7">
      <c r="A125" t="s">
        <v>9041</v>
      </c>
      <c r="B125" t="s">
        <v>9042</v>
      </c>
      <c r="C125" t="s">
        <v>9175</v>
      </c>
      <c r="F125" t="s">
        <v>6</v>
      </c>
      <c r="G125" t="s">
        <v>336</v>
      </c>
    </row>
    <row r="126" spans="1:7">
      <c r="A126" t="s">
        <v>9041</v>
      </c>
      <c r="B126" t="s">
        <v>9042</v>
      </c>
      <c r="C126" t="s">
        <v>9176</v>
      </c>
      <c r="F126" t="s">
        <v>6</v>
      </c>
      <c r="G126" t="s">
        <v>337</v>
      </c>
    </row>
    <row r="127" spans="1:7">
      <c r="A127" t="s">
        <v>9041</v>
      </c>
      <c r="B127" t="s">
        <v>9042</v>
      </c>
      <c r="C127" t="s">
        <v>9177</v>
      </c>
      <c r="F127" t="s">
        <v>6</v>
      </c>
      <c r="G127" t="s">
        <v>338</v>
      </c>
    </row>
    <row r="128" spans="1:7">
      <c r="A128" t="s">
        <v>9041</v>
      </c>
      <c r="B128" t="s">
        <v>9042</v>
      </c>
      <c r="C128" t="s">
        <v>9178</v>
      </c>
      <c r="F128" t="s">
        <v>6</v>
      </c>
      <c r="G128" t="s">
        <v>340</v>
      </c>
    </row>
    <row r="129" spans="1:7">
      <c r="A129" t="s">
        <v>9041</v>
      </c>
      <c r="B129" t="s">
        <v>9042</v>
      </c>
      <c r="C129" t="s">
        <v>9179</v>
      </c>
      <c r="F129" t="s">
        <v>6</v>
      </c>
      <c r="G129" t="s">
        <v>341</v>
      </c>
    </row>
    <row r="130" spans="1:7">
      <c r="A130" t="s">
        <v>9041</v>
      </c>
      <c r="B130" t="s">
        <v>9042</v>
      </c>
      <c r="C130" t="s">
        <v>9180</v>
      </c>
      <c r="F130" t="s">
        <v>6</v>
      </c>
      <c r="G130" t="s">
        <v>343</v>
      </c>
    </row>
    <row r="131" spans="1:7">
      <c r="A131" t="s">
        <v>9041</v>
      </c>
      <c r="B131" t="s">
        <v>9042</v>
      </c>
      <c r="C131" t="s">
        <v>9181</v>
      </c>
      <c r="F131" t="s">
        <v>6</v>
      </c>
      <c r="G131" t="s">
        <v>345</v>
      </c>
    </row>
    <row r="132" spans="1:7">
      <c r="A132" t="s">
        <v>9041</v>
      </c>
      <c r="B132" t="s">
        <v>9042</v>
      </c>
      <c r="C132" t="s">
        <v>9182</v>
      </c>
      <c r="F132" t="s">
        <v>6</v>
      </c>
      <c r="G132" t="s">
        <v>346</v>
      </c>
    </row>
    <row r="133" spans="1:7">
      <c r="A133" t="s">
        <v>9041</v>
      </c>
      <c r="B133" t="s">
        <v>9042</v>
      </c>
      <c r="C133" t="s">
        <v>9183</v>
      </c>
      <c r="F133" t="s">
        <v>6</v>
      </c>
      <c r="G133" t="s">
        <v>348</v>
      </c>
    </row>
    <row r="134" spans="1:7">
      <c r="A134" t="s">
        <v>9041</v>
      </c>
      <c r="B134" t="s">
        <v>9042</v>
      </c>
      <c r="C134" t="s">
        <v>9184</v>
      </c>
      <c r="F134" t="s">
        <v>6</v>
      </c>
      <c r="G134" t="s">
        <v>351</v>
      </c>
    </row>
    <row r="135" spans="1:7">
      <c r="A135" t="s">
        <v>9041</v>
      </c>
      <c r="B135" t="s">
        <v>9042</v>
      </c>
      <c r="C135" t="s">
        <v>9185</v>
      </c>
      <c r="F135" t="s">
        <v>6</v>
      </c>
      <c r="G135" t="s">
        <v>352</v>
      </c>
    </row>
    <row r="136" spans="1:7">
      <c r="A136" t="s">
        <v>9041</v>
      </c>
      <c r="B136" t="s">
        <v>9042</v>
      </c>
      <c r="C136" t="s">
        <v>9186</v>
      </c>
      <c r="F136" t="s">
        <v>6</v>
      </c>
      <c r="G136" t="s">
        <v>353</v>
      </c>
    </row>
    <row r="137" spans="1:7">
      <c r="A137" t="s">
        <v>9041</v>
      </c>
      <c r="B137" t="s">
        <v>9042</v>
      </c>
      <c r="C137" t="s">
        <v>9187</v>
      </c>
      <c r="F137" t="s">
        <v>6</v>
      </c>
      <c r="G137" t="s">
        <v>354</v>
      </c>
    </row>
    <row r="138" spans="1:7">
      <c r="A138" t="s">
        <v>9041</v>
      </c>
      <c r="B138" t="s">
        <v>9042</v>
      </c>
      <c r="C138" t="s">
        <v>9188</v>
      </c>
      <c r="F138" t="s">
        <v>6</v>
      </c>
      <c r="G138" t="s">
        <v>357</v>
      </c>
    </row>
    <row r="139" spans="1:7">
      <c r="A139" t="s">
        <v>9041</v>
      </c>
      <c r="B139" t="s">
        <v>9042</v>
      </c>
      <c r="C139" t="s">
        <v>9189</v>
      </c>
      <c r="F139" t="s">
        <v>6</v>
      </c>
      <c r="G139" t="s">
        <v>359</v>
      </c>
    </row>
    <row r="140" spans="1:7">
      <c r="A140" t="s">
        <v>9041</v>
      </c>
      <c r="B140" t="s">
        <v>9042</v>
      </c>
      <c r="C140" t="s">
        <v>9190</v>
      </c>
      <c r="F140" t="s">
        <v>6</v>
      </c>
      <c r="G140" t="s">
        <v>360</v>
      </c>
    </row>
    <row r="141" spans="1:7">
      <c r="A141" t="s">
        <v>9041</v>
      </c>
      <c r="B141" t="s">
        <v>9042</v>
      </c>
      <c r="C141" t="s">
        <v>9191</v>
      </c>
      <c r="F141" t="s">
        <v>6</v>
      </c>
      <c r="G141" t="s">
        <v>361</v>
      </c>
    </row>
    <row r="142" spans="1:7">
      <c r="A142" t="s">
        <v>9041</v>
      </c>
      <c r="B142" t="s">
        <v>9042</v>
      </c>
      <c r="C142" t="s">
        <v>9192</v>
      </c>
      <c r="F142" t="s">
        <v>6</v>
      </c>
      <c r="G142" t="s">
        <v>363</v>
      </c>
    </row>
    <row r="143" spans="1:7">
      <c r="A143" t="s">
        <v>9041</v>
      </c>
      <c r="B143" t="s">
        <v>9042</v>
      </c>
      <c r="C143" t="s">
        <v>9193</v>
      </c>
      <c r="F143" t="s">
        <v>6</v>
      </c>
      <c r="G143" t="s">
        <v>364</v>
      </c>
    </row>
    <row r="144" spans="1:7">
      <c r="A144" t="s">
        <v>9041</v>
      </c>
      <c r="B144" t="s">
        <v>9042</v>
      </c>
      <c r="C144" t="s">
        <v>9194</v>
      </c>
      <c r="F144" t="s">
        <v>6</v>
      </c>
      <c r="G144" t="s">
        <v>366</v>
      </c>
    </row>
    <row r="145" spans="1:7">
      <c r="A145" t="s">
        <v>9041</v>
      </c>
      <c r="B145" t="s">
        <v>9042</v>
      </c>
      <c r="C145" t="s">
        <v>9195</v>
      </c>
      <c r="F145" t="s">
        <v>6</v>
      </c>
      <c r="G145" t="s">
        <v>367</v>
      </c>
    </row>
    <row r="146" spans="1:7">
      <c r="A146" t="s">
        <v>9041</v>
      </c>
      <c r="B146" t="s">
        <v>9042</v>
      </c>
      <c r="C146" t="s">
        <v>9196</v>
      </c>
      <c r="F146" t="s">
        <v>6</v>
      </c>
      <c r="G146" t="s">
        <v>368</v>
      </c>
    </row>
    <row r="147" spans="1:7">
      <c r="A147" t="s">
        <v>9041</v>
      </c>
      <c r="B147" t="s">
        <v>9042</v>
      </c>
      <c r="C147" t="s">
        <v>9197</v>
      </c>
      <c r="F147" t="s">
        <v>6</v>
      </c>
      <c r="G147" t="s">
        <v>369</v>
      </c>
    </row>
    <row r="148" spans="1:7">
      <c r="A148" t="s">
        <v>9041</v>
      </c>
      <c r="B148" t="s">
        <v>9042</v>
      </c>
      <c r="C148" t="s">
        <v>9198</v>
      </c>
      <c r="F148" t="s">
        <v>6</v>
      </c>
      <c r="G148" t="s">
        <v>370</v>
      </c>
    </row>
    <row r="149" spans="1:7">
      <c r="A149" t="s">
        <v>9041</v>
      </c>
      <c r="B149" t="s">
        <v>9042</v>
      </c>
      <c r="C149" t="s">
        <v>9199</v>
      </c>
      <c r="F149" t="s">
        <v>6</v>
      </c>
      <c r="G149" t="s">
        <v>371</v>
      </c>
    </row>
    <row r="150" spans="1:7">
      <c r="A150" t="s">
        <v>9041</v>
      </c>
      <c r="B150" t="s">
        <v>9042</v>
      </c>
      <c r="C150" t="s">
        <v>9200</v>
      </c>
      <c r="F150" t="s">
        <v>6</v>
      </c>
      <c r="G150" t="s">
        <v>372</v>
      </c>
    </row>
    <row r="151" spans="1:7">
      <c r="A151" t="s">
        <v>9041</v>
      </c>
      <c r="B151" t="s">
        <v>9042</v>
      </c>
      <c r="C151" t="s">
        <v>9201</v>
      </c>
      <c r="F151" t="s">
        <v>6</v>
      </c>
      <c r="G151" t="s">
        <v>373</v>
      </c>
    </row>
    <row r="152" spans="1:7">
      <c r="A152" t="s">
        <v>9041</v>
      </c>
      <c r="B152" t="s">
        <v>9042</v>
      </c>
      <c r="C152" t="s">
        <v>9202</v>
      </c>
      <c r="F152" t="s">
        <v>6</v>
      </c>
      <c r="G152" t="s">
        <v>374</v>
      </c>
    </row>
    <row r="153" spans="1:7">
      <c r="A153" t="s">
        <v>9041</v>
      </c>
      <c r="B153" t="s">
        <v>9042</v>
      </c>
      <c r="C153" t="s">
        <v>9203</v>
      </c>
      <c r="F153" t="s">
        <v>6</v>
      </c>
      <c r="G153" t="s">
        <v>492</v>
      </c>
    </row>
    <row r="154" spans="1:7">
      <c r="A154" t="s">
        <v>9041</v>
      </c>
      <c r="B154" t="s">
        <v>9042</v>
      </c>
      <c r="C154" t="s">
        <v>9204</v>
      </c>
      <c r="F154" t="s">
        <v>6</v>
      </c>
      <c r="G154" t="s">
        <v>494</v>
      </c>
    </row>
    <row r="155" spans="1:7">
      <c r="A155" t="s">
        <v>9041</v>
      </c>
      <c r="B155" t="s">
        <v>9042</v>
      </c>
      <c r="C155" t="s">
        <v>9205</v>
      </c>
      <c r="F155" t="s">
        <v>6</v>
      </c>
      <c r="G155" t="s">
        <v>495</v>
      </c>
    </row>
    <row r="156" spans="1:7">
      <c r="A156" t="s">
        <v>9041</v>
      </c>
      <c r="B156" t="s">
        <v>9042</v>
      </c>
      <c r="C156" t="s">
        <v>9206</v>
      </c>
      <c r="F156" t="s">
        <v>6</v>
      </c>
      <c r="G156" t="s">
        <v>496</v>
      </c>
    </row>
    <row r="157" spans="1:7">
      <c r="A157" t="s">
        <v>9041</v>
      </c>
      <c r="B157" t="s">
        <v>9042</v>
      </c>
      <c r="C157" t="s">
        <v>9207</v>
      </c>
      <c r="F157" t="s">
        <v>6</v>
      </c>
      <c r="G157" t="s">
        <v>497</v>
      </c>
    </row>
    <row r="158" spans="1:7">
      <c r="A158" t="s">
        <v>9041</v>
      </c>
      <c r="B158" t="s">
        <v>9042</v>
      </c>
      <c r="C158" t="s">
        <v>9208</v>
      </c>
      <c r="F158" t="s">
        <v>6</v>
      </c>
      <c r="G158" t="s">
        <v>500</v>
      </c>
    </row>
    <row r="159" spans="1:7">
      <c r="A159" t="s">
        <v>9041</v>
      </c>
      <c r="B159" t="s">
        <v>9042</v>
      </c>
      <c r="C159" t="s">
        <v>9209</v>
      </c>
      <c r="F159" t="s">
        <v>6</v>
      </c>
      <c r="G159" t="s">
        <v>504</v>
      </c>
    </row>
    <row r="160" spans="1:7">
      <c r="A160" t="s">
        <v>9041</v>
      </c>
      <c r="B160" t="s">
        <v>9042</v>
      </c>
      <c r="C160" t="s">
        <v>9210</v>
      </c>
      <c r="F160" t="s">
        <v>6</v>
      </c>
      <c r="G160" t="s">
        <v>508</v>
      </c>
    </row>
    <row r="161" spans="1:7">
      <c r="A161" t="s">
        <v>9041</v>
      </c>
      <c r="B161" t="s">
        <v>9042</v>
      </c>
      <c r="C161" t="s">
        <v>9211</v>
      </c>
      <c r="F161" t="s">
        <v>6</v>
      </c>
      <c r="G161" t="s">
        <v>509</v>
      </c>
    </row>
    <row r="162" spans="1:7">
      <c r="A162" t="s">
        <v>9041</v>
      </c>
      <c r="B162" t="s">
        <v>9042</v>
      </c>
      <c r="C162" t="s">
        <v>9212</v>
      </c>
      <c r="F162" t="s">
        <v>6</v>
      </c>
      <c r="G162" t="s">
        <v>510</v>
      </c>
    </row>
    <row r="163" spans="1:7">
      <c r="A163" t="s">
        <v>9041</v>
      </c>
      <c r="B163" t="s">
        <v>9042</v>
      </c>
      <c r="C163" t="s">
        <v>9213</v>
      </c>
      <c r="F163" t="s">
        <v>6</v>
      </c>
      <c r="G163" t="s">
        <v>511</v>
      </c>
    </row>
    <row r="164" spans="1:7">
      <c r="A164" t="s">
        <v>9041</v>
      </c>
      <c r="B164" t="s">
        <v>9042</v>
      </c>
      <c r="C164" t="s">
        <v>9214</v>
      </c>
      <c r="F164" t="s">
        <v>6</v>
      </c>
      <c r="G164" t="s">
        <v>512</v>
      </c>
    </row>
    <row r="165" spans="1:7">
      <c r="A165" t="s">
        <v>9041</v>
      </c>
      <c r="B165" t="s">
        <v>9042</v>
      </c>
      <c r="C165" t="s">
        <v>9215</v>
      </c>
      <c r="F165" t="s">
        <v>6</v>
      </c>
      <c r="G165" t="s">
        <v>513</v>
      </c>
    </row>
    <row r="166" spans="1:7">
      <c r="A166" t="s">
        <v>9041</v>
      </c>
      <c r="B166" t="s">
        <v>9042</v>
      </c>
      <c r="C166" t="s">
        <v>9216</v>
      </c>
      <c r="F166" t="s">
        <v>6</v>
      </c>
      <c r="G166" t="s">
        <v>514</v>
      </c>
    </row>
    <row r="167" spans="1:7">
      <c r="A167" t="s">
        <v>9041</v>
      </c>
      <c r="B167" t="s">
        <v>9042</v>
      </c>
      <c r="C167" t="s">
        <v>9217</v>
      </c>
      <c r="F167" t="s">
        <v>6</v>
      </c>
      <c r="G167" t="s">
        <v>515</v>
      </c>
    </row>
    <row r="168" spans="1:7">
      <c r="A168" t="s">
        <v>9041</v>
      </c>
      <c r="B168" t="s">
        <v>9042</v>
      </c>
      <c r="C168" t="s">
        <v>9218</v>
      </c>
      <c r="F168" t="s">
        <v>6</v>
      </c>
      <c r="G168" t="s">
        <v>516</v>
      </c>
    </row>
    <row r="169" spans="1:7">
      <c r="A169" t="s">
        <v>9041</v>
      </c>
      <c r="B169" t="s">
        <v>9042</v>
      </c>
      <c r="C169" t="s">
        <v>9219</v>
      </c>
      <c r="F169" t="s">
        <v>6</v>
      </c>
      <c r="G169" t="s">
        <v>517</v>
      </c>
    </row>
    <row r="170" spans="1:7">
      <c r="A170" t="s">
        <v>9041</v>
      </c>
      <c r="B170" t="s">
        <v>9042</v>
      </c>
      <c r="C170" t="s">
        <v>9220</v>
      </c>
      <c r="F170" t="s">
        <v>6</v>
      </c>
      <c r="G170" t="s">
        <v>518</v>
      </c>
    </row>
    <row r="171" spans="1:7">
      <c r="A171" t="s">
        <v>9041</v>
      </c>
      <c r="B171" t="s">
        <v>9042</v>
      </c>
      <c r="C171" t="s">
        <v>9221</v>
      </c>
      <c r="F171" t="s">
        <v>6</v>
      </c>
      <c r="G171" t="s">
        <v>519</v>
      </c>
    </row>
    <row r="172" spans="1:7">
      <c r="A172" t="s">
        <v>9041</v>
      </c>
      <c r="B172" t="s">
        <v>9042</v>
      </c>
      <c r="C172" t="s">
        <v>9222</v>
      </c>
      <c r="F172" t="s">
        <v>6</v>
      </c>
      <c r="G172" t="s">
        <v>520</v>
      </c>
    </row>
    <row r="173" spans="1:7">
      <c r="A173" t="s">
        <v>9041</v>
      </c>
      <c r="B173" t="s">
        <v>9042</v>
      </c>
      <c r="C173" t="s">
        <v>9223</v>
      </c>
      <c r="F173" t="s">
        <v>6</v>
      </c>
      <c r="G173" t="s">
        <v>521</v>
      </c>
    </row>
    <row r="174" spans="1:7">
      <c r="A174" t="s">
        <v>9041</v>
      </c>
      <c r="B174" t="s">
        <v>9042</v>
      </c>
      <c r="C174" t="s">
        <v>9224</v>
      </c>
      <c r="F174" t="s">
        <v>6</v>
      </c>
      <c r="G174" t="s">
        <v>522</v>
      </c>
    </row>
    <row r="175" spans="1:7">
      <c r="A175" t="s">
        <v>9041</v>
      </c>
      <c r="B175" t="s">
        <v>9042</v>
      </c>
      <c r="C175" t="s">
        <v>9225</v>
      </c>
      <c r="F175" t="s">
        <v>6</v>
      </c>
      <c r="G175" t="s">
        <v>523</v>
      </c>
    </row>
    <row r="176" spans="1:7">
      <c r="A176" t="s">
        <v>9041</v>
      </c>
      <c r="B176" t="s">
        <v>9042</v>
      </c>
      <c r="C176" t="s">
        <v>9226</v>
      </c>
      <c r="F176" t="s">
        <v>6</v>
      </c>
      <c r="G176" t="s">
        <v>524</v>
      </c>
    </row>
    <row r="177" spans="1:7">
      <c r="A177" t="s">
        <v>9041</v>
      </c>
      <c r="B177" t="s">
        <v>9042</v>
      </c>
      <c r="C177" t="s">
        <v>9227</v>
      </c>
      <c r="F177" t="s">
        <v>6</v>
      </c>
      <c r="G177" t="s">
        <v>525</v>
      </c>
    </row>
    <row r="178" spans="1:7">
      <c r="A178" t="s">
        <v>9041</v>
      </c>
      <c r="B178" t="s">
        <v>9042</v>
      </c>
      <c r="C178" t="s">
        <v>9228</v>
      </c>
      <c r="F178" t="s">
        <v>6</v>
      </c>
      <c r="G178" t="s">
        <v>526</v>
      </c>
    </row>
    <row r="179" spans="1:7">
      <c r="A179" t="s">
        <v>9041</v>
      </c>
      <c r="B179" t="s">
        <v>9042</v>
      </c>
      <c r="C179" t="s">
        <v>9229</v>
      </c>
      <c r="F179" t="s">
        <v>6</v>
      </c>
      <c r="G179" t="s">
        <v>527</v>
      </c>
    </row>
    <row r="180" spans="1:7">
      <c r="A180" t="s">
        <v>9041</v>
      </c>
      <c r="B180" t="s">
        <v>9042</v>
      </c>
      <c r="C180" t="s">
        <v>9230</v>
      </c>
      <c r="F180" t="s">
        <v>6</v>
      </c>
      <c r="G180" t="s">
        <v>528</v>
      </c>
    </row>
    <row r="181" spans="1:7">
      <c r="A181" t="s">
        <v>9041</v>
      </c>
      <c r="B181" t="s">
        <v>9042</v>
      </c>
      <c r="C181" t="s">
        <v>9231</v>
      </c>
      <c r="F181" t="s">
        <v>6</v>
      </c>
      <c r="G181" t="s">
        <v>530</v>
      </c>
    </row>
    <row r="182" spans="1:7">
      <c r="A182" t="s">
        <v>9041</v>
      </c>
      <c r="B182" t="s">
        <v>9042</v>
      </c>
      <c r="C182" t="s">
        <v>9232</v>
      </c>
      <c r="F182" t="s">
        <v>6</v>
      </c>
      <c r="G182" t="s">
        <v>531</v>
      </c>
    </row>
    <row r="183" spans="1:7">
      <c r="A183" t="s">
        <v>9041</v>
      </c>
      <c r="B183" t="s">
        <v>9042</v>
      </c>
      <c r="C183" t="s">
        <v>9233</v>
      </c>
      <c r="F183" t="s">
        <v>6</v>
      </c>
      <c r="G183" t="s">
        <v>532</v>
      </c>
    </row>
    <row r="184" spans="1:7">
      <c r="A184" t="s">
        <v>9041</v>
      </c>
      <c r="B184" t="s">
        <v>9042</v>
      </c>
      <c r="C184" t="s">
        <v>9234</v>
      </c>
      <c r="F184" t="s">
        <v>6</v>
      </c>
      <c r="G184" t="s">
        <v>533</v>
      </c>
    </row>
    <row r="185" spans="1:7">
      <c r="A185" t="s">
        <v>9041</v>
      </c>
      <c r="B185" t="s">
        <v>9042</v>
      </c>
      <c r="C185" t="s">
        <v>9235</v>
      </c>
      <c r="F185" t="s">
        <v>6</v>
      </c>
      <c r="G185" t="s">
        <v>534</v>
      </c>
    </row>
    <row r="186" spans="1:7">
      <c r="A186" t="s">
        <v>9041</v>
      </c>
      <c r="B186" t="s">
        <v>9042</v>
      </c>
      <c r="C186" t="s">
        <v>9236</v>
      </c>
      <c r="F186" t="s">
        <v>6</v>
      </c>
      <c r="G186" t="s">
        <v>535</v>
      </c>
    </row>
    <row r="187" spans="1:7">
      <c r="A187" t="s">
        <v>9041</v>
      </c>
      <c r="B187" t="s">
        <v>9042</v>
      </c>
      <c r="C187" t="s">
        <v>9237</v>
      </c>
      <c r="F187" t="s">
        <v>6</v>
      </c>
      <c r="G187" t="s">
        <v>536</v>
      </c>
    </row>
    <row r="188" spans="1:7">
      <c r="A188" t="s">
        <v>9041</v>
      </c>
      <c r="B188" t="s">
        <v>9042</v>
      </c>
      <c r="C188" t="s">
        <v>9238</v>
      </c>
      <c r="F188" t="s">
        <v>6</v>
      </c>
      <c r="G188" t="s">
        <v>537</v>
      </c>
    </row>
    <row r="189" spans="1:7">
      <c r="A189" t="s">
        <v>9041</v>
      </c>
      <c r="B189" t="s">
        <v>9042</v>
      </c>
      <c r="C189" t="s">
        <v>9239</v>
      </c>
      <c r="F189" t="s">
        <v>6</v>
      </c>
      <c r="G189" t="s">
        <v>538</v>
      </c>
    </row>
    <row r="190" spans="1:7">
      <c r="A190" t="s">
        <v>9041</v>
      </c>
      <c r="B190" t="s">
        <v>9042</v>
      </c>
      <c r="C190" t="s">
        <v>9240</v>
      </c>
      <c r="F190" t="s">
        <v>6</v>
      </c>
      <c r="G190" t="s">
        <v>539</v>
      </c>
    </row>
    <row r="191" spans="1:7">
      <c r="A191" t="s">
        <v>9041</v>
      </c>
      <c r="B191" t="s">
        <v>9042</v>
      </c>
      <c r="C191" t="s">
        <v>9241</v>
      </c>
      <c r="F191" t="s">
        <v>6</v>
      </c>
      <c r="G191" t="s">
        <v>540</v>
      </c>
    </row>
    <row r="192" spans="1:7">
      <c r="A192" t="s">
        <v>9041</v>
      </c>
      <c r="B192" t="s">
        <v>9042</v>
      </c>
      <c r="C192" t="s">
        <v>9242</v>
      </c>
      <c r="F192" t="s">
        <v>6</v>
      </c>
      <c r="G192" t="s">
        <v>541</v>
      </c>
    </row>
    <row r="193" spans="1:7">
      <c r="A193" t="s">
        <v>9041</v>
      </c>
      <c r="B193" t="s">
        <v>9042</v>
      </c>
      <c r="C193" t="s">
        <v>9243</v>
      </c>
      <c r="F193" t="s">
        <v>6</v>
      </c>
      <c r="G193" t="s">
        <v>542</v>
      </c>
    </row>
    <row r="194" spans="1:7">
      <c r="A194" t="s">
        <v>9041</v>
      </c>
      <c r="B194" t="s">
        <v>9042</v>
      </c>
      <c r="C194" t="s">
        <v>9244</v>
      </c>
      <c r="F194" t="s">
        <v>6</v>
      </c>
      <c r="G194" t="s">
        <v>543</v>
      </c>
    </row>
    <row r="195" spans="1:7">
      <c r="A195" t="s">
        <v>9041</v>
      </c>
      <c r="B195" t="s">
        <v>9042</v>
      </c>
      <c r="C195" t="s">
        <v>9245</v>
      </c>
      <c r="F195" t="s">
        <v>6</v>
      </c>
      <c r="G195" t="s">
        <v>544</v>
      </c>
    </row>
    <row r="196" spans="1:7">
      <c r="A196" t="s">
        <v>9041</v>
      </c>
      <c r="B196" t="s">
        <v>9042</v>
      </c>
      <c r="C196" t="s">
        <v>9246</v>
      </c>
      <c r="F196" t="s">
        <v>6</v>
      </c>
      <c r="G196" t="s">
        <v>545</v>
      </c>
    </row>
    <row r="197" spans="1:7">
      <c r="A197" t="s">
        <v>9041</v>
      </c>
      <c r="B197" t="s">
        <v>9042</v>
      </c>
      <c r="C197" t="s">
        <v>9247</v>
      </c>
      <c r="F197" t="s">
        <v>6</v>
      </c>
      <c r="G197" t="s">
        <v>546</v>
      </c>
    </row>
    <row r="198" spans="1:7">
      <c r="A198" t="s">
        <v>9041</v>
      </c>
      <c r="B198" t="s">
        <v>9042</v>
      </c>
      <c r="C198" t="s">
        <v>9248</v>
      </c>
      <c r="F198" t="s">
        <v>6</v>
      </c>
      <c r="G198" t="s">
        <v>547</v>
      </c>
    </row>
    <row r="199" spans="1:7">
      <c r="A199" t="s">
        <v>9041</v>
      </c>
      <c r="B199" t="s">
        <v>9042</v>
      </c>
      <c r="C199" t="s">
        <v>9249</v>
      </c>
      <c r="F199" t="s">
        <v>6</v>
      </c>
      <c r="G199" t="s">
        <v>4412</v>
      </c>
    </row>
    <row r="200" spans="1:7">
      <c r="A200" t="s">
        <v>9041</v>
      </c>
      <c r="B200" t="s">
        <v>9042</v>
      </c>
      <c r="C200" t="s">
        <v>9250</v>
      </c>
      <c r="F200" t="s">
        <v>6</v>
      </c>
      <c r="G200" t="s">
        <v>548</v>
      </c>
    </row>
    <row r="201" spans="1:7">
      <c r="A201" t="s">
        <v>9041</v>
      </c>
      <c r="B201" t="s">
        <v>9042</v>
      </c>
      <c r="C201" t="s">
        <v>9251</v>
      </c>
      <c r="F201" t="s">
        <v>6</v>
      </c>
      <c r="G201" t="s">
        <v>549</v>
      </c>
    </row>
    <row r="202" spans="1:7">
      <c r="A202" t="s">
        <v>9041</v>
      </c>
      <c r="B202" t="s">
        <v>9042</v>
      </c>
      <c r="C202" t="s">
        <v>9252</v>
      </c>
      <c r="F202" t="s">
        <v>6</v>
      </c>
      <c r="G202" t="s">
        <v>550</v>
      </c>
    </row>
    <row r="203" spans="1:7">
      <c r="A203" t="s">
        <v>9041</v>
      </c>
      <c r="B203" t="s">
        <v>9042</v>
      </c>
      <c r="C203" t="s">
        <v>9253</v>
      </c>
      <c r="F203" t="s">
        <v>6</v>
      </c>
      <c r="G203" t="s">
        <v>551</v>
      </c>
    </row>
    <row r="204" spans="1:7">
      <c r="A204" t="s">
        <v>9041</v>
      </c>
      <c r="B204" t="s">
        <v>9042</v>
      </c>
      <c r="C204" t="s">
        <v>9254</v>
      </c>
      <c r="F204" t="s">
        <v>6</v>
      </c>
      <c r="G204" t="s">
        <v>552</v>
      </c>
    </row>
    <row r="205" spans="1:7">
      <c r="A205" t="s">
        <v>9041</v>
      </c>
      <c r="B205" t="s">
        <v>9042</v>
      </c>
      <c r="C205" t="s">
        <v>9255</v>
      </c>
      <c r="F205" t="s">
        <v>6</v>
      </c>
      <c r="G205" t="s">
        <v>553</v>
      </c>
    </row>
    <row r="206" spans="1:7">
      <c r="A206" t="s">
        <v>9041</v>
      </c>
      <c r="B206" t="s">
        <v>9042</v>
      </c>
      <c r="C206" t="s">
        <v>9256</v>
      </c>
      <c r="F206" t="s">
        <v>6</v>
      </c>
      <c r="G206" t="s">
        <v>554</v>
      </c>
    </row>
    <row r="207" spans="1:7">
      <c r="A207" t="s">
        <v>9041</v>
      </c>
      <c r="B207" t="s">
        <v>9042</v>
      </c>
      <c r="C207" t="s">
        <v>9257</v>
      </c>
      <c r="F207" t="s">
        <v>6</v>
      </c>
      <c r="G207" t="s">
        <v>555</v>
      </c>
    </row>
    <row r="208" spans="1:7">
      <c r="A208" t="s">
        <v>9041</v>
      </c>
      <c r="B208" t="s">
        <v>9042</v>
      </c>
      <c r="C208" t="s">
        <v>9258</v>
      </c>
      <c r="F208" t="s">
        <v>6</v>
      </c>
      <c r="G208" t="s">
        <v>556</v>
      </c>
    </row>
    <row r="209" spans="1:7">
      <c r="A209" t="s">
        <v>9041</v>
      </c>
      <c r="B209" t="s">
        <v>9042</v>
      </c>
      <c r="C209" t="s">
        <v>9259</v>
      </c>
      <c r="F209" t="s">
        <v>6</v>
      </c>
      <c r="G209" t="s">
        <v>557</v>
      </c>
    </row>
    <row r="210" spans="1:7">
      <c r="A210" t="s">
        <v>9041</v>
      </c>
      <c r="B210" t="s">
        <v>9042</v>
      </c>
      <c r="C210" t="s">
        <v>9260</v>
      </c>
      <c r="F210" t="s">
        <v>6</v>
      </c>
      <c r="G210" t="s">
        <v>558</v>
      </c>
    </row>
    <row r="211" spans="1:7">
      <c r="A211" t="s">
        <v>9041</v>
      </c>
      <c r="B211" t="s">
        <v>9042</v>
      </c>
      <c r="C211" t="s">
        <v>9261</v>
      </c>
      <c r="F211" t="s">
        <v>6</v>
      </c>
      <c r="G211" t="s">
        <v>559</v>
      </c>
    </row>
    <row r="212" spans="1:7">
      <c r="A212" t="s">
        <v>9041</v>
      </c>
      <c r="B212" t="s">
        <v>9042</v>
      </c>
      <c r="C212" t="s">
        <v>9262</v>
      </c>
      <c r="F212" t="s">
        <v>6</v>
      </c>
      <c r="G212" t="s">
        <v>4413</v>
      </c>
    </row>
    <row r="213" spans="1:7">
      <c r="A213" t="s">
        <v>9041</v>
      </c>
      <c r="B213" t="s">
        <v>9042</v>
      </c>
      <c r="C213" t="s">
        <v>9263</v>
      </c>
      <c r="F213" t="s">
        <v>6</v>
      </c>
      <c r="G213" t="s">
        <v>560</v>
      </c>
    </row>
    <row r="214" spans="1:7">
      <c r="A214" t="s">
        <v>9041</v>
      </c>
      <c r="B214" t="s">
        <v>9042</v>
      </c>
      <c r="C214" t="s">
        <v>9264</v>
      </c>
      <c r="F214" t="s">
        <v>6</v>
      </c>
      <c r="G214" t="s">
        <v>561</v>
      </c>
    </row>
    <row r="215" spans="1:7">
      <c r="A215" t="s">
        <v>9041</v>
      </c>
      <c r="B215" t="s">
        <v>9042</v>
      </c>
      <c r="C215" t="s">
        <v>9265</v>
      </c>
      <c r="F215" t="s">
        <v>6</v>
      </c>
      <c r="G215" t="s">
        <v>562</v>
      </c>
    </row>
    <row r="216" spans="1:7">
      <c r="A216" t="s">
        <v>9041</v>
      </c>
      <c r="B216" t="s">
        <v>9042</v>
      </c>
      <c r="C216" t="s">
        <v>9266</v>
      </c>
      <c r="F216" t="s">
        <v>6</v>
      </c>
      <c r="G216" t="s">
        <v>565</v>
      </c>
    </row>
    <row r="217" spans="1:7">
      <c r="A217" t="s">
        <v>9041</v>
      </c>
      <c r="B217" t="s">
        <v>9042</v>
      </c>
      <c r="C217" t="s">
        <v>9267</v>
      </c>
      <c r="F217" t="s">
        <v>6</v>
      </c>
      <c r="G217" t="s">
        <v>568</v>
      </c>
    </row>
    <row r="218" spans="1:7">
      <c r="A218" t="s">
        <v>9041</v>
      </c>
      <c r="B218" t="s">
        <v>9042</v>
      </c>
      <c r="C218" t="s">
        <v>9268</v>
      </c>
      <c r="F218" t="s">
        <v>6</v>
      </c>
      <c r="G218" t="s">
        <v>569</v>
      </c>
    </row>
    <row r="219" spans="1:7">
      <c r="A219" t="s">
        <v>9041</v>
      </c>
      <c r="B219" t="s">
        <v>9042</v>
      </c>
      <c r="C219" t="s">
        <v>9269</v>
      </c>
      <c r="F219" t="s">
        <v>6</v>
      </c>
      <c r="G219" t="s">
        <v>570</v>
      </c>
    </row>
    <row r="220" spans="1:7">
      <c r="A220" t="s">
        <v>9041</v>
      </c>
      <c r="B220" t="s">
        <v>9042</v>
      </c>
      <c r="C220" t="s">
        <v>9270</v>
      </c>
      <c r="F220" t="s">
        <v>6</v>
      </c>
      <c r="G220" t="s">
        <v>571</v>
      </c>
    </row>
    <row r="221" spans="1:7">
      <c r="A221" t="s">
        <v>9041</v>
      </c>
      <c r="B221" t="s">
        <v>9042</v>
      </c>
      <c r="C221" t="s">
        <v>9271</v>
      </c>
      <c r="F221" t="s">
        <v>6</v>
      </c>
      <c r="G221" t="s">
        <v>572</v>
      </c>
    </row>
    <row r="222" spans="1:7">
      <c r="A222" t="s">
        <v>9041</v>
      </c>
      <c r="B222" t="s">
        <v>9042</v>
      </c>
      <c r="C222" t="s">
        <v>9272</v>
      </c>
      <c r="F222" t="s">
        <v>6</v>
      </c>
      <c r="G222" t="s">
        <v>573</v>
      </c>
    </row>
    <row r="223" spans="1:7">
      <c r="A223" t="s">
        <v>9041</v>
      </c>
      <c r="B223" t="s">
        <v>9042</v>
      </c>
      <c r="C223" t="s">
        <v>9273</v>
      </c>
      <c r="F223" t="s">
        <v>6</v>
      </c>
      <c r="G223" t="s">
        <v>574</v>
      </c>
    </row>
    <row r="224" spans="1:7">
      <c r="A224" t="s">
        <v>9041</v>
      </c>
      <c r="B224" t="s">
        <v>9042</v>
      </c>
      <c r="C224" t="s">
        <v>9274</v>
      </c>
      <c r="F224" t="s">
        <v>6</v>
      </c>
      <c r="G224" t="s">
        <v>575</v>
      </c>
    </row>
    <row r="225" spans="1:7">
      <c r="A225" t="s">
        <v>9041</v>
      </c>
      <c r="B225" t="s">
        <v>9042</v>
      </c>
      <c r="C225" t="s">
        <v>9275</v>
      </c>
      <c r="F225" t="s">
        <v>6</v>
      </c>
      <c r="G225" t="s">
        <v>576</v>
      </c>
    </row>
    <row r="226" spans="1:7">
      <c r="A226" t="s">
        <v>9041</v>
      </c>
      <c r="B226" t="s">
        <v>9042</v>
      </c>
      <c r="C226" t="s">
        <v>9276</v>
      </c>
      <c r="F226" t="s">
        <v>6</v>
      </c>
      <c r="G226" t="s">
        <v>577</v>
      </c>
    </row>
    <row r="227" spans="1:7">
      <c r="A227" t="s">
        <v>9041</v>
      </c>
      <c r="B227" t="s">
        <v>9042</v>
      </c>
      <c r="C227" t="s">
        <v>9277</v>
      </c>
      <c r="F227" t="s">
        <v>6</v>
      </c>
      <c r="G227" t="s">
        <v>578</v>
      </c>
    </row>
    <row r="228" spans="1:7">
      <c r="A228" t="s">
        <v>9041</v>
      </c>
      <c r="B228" t="s">
        <v>9042</v>
      </c>
      <c r="C228" t="s">
        <v>9278</v>
      </c>
      <c r="F228" t="s">
        <v>6</v>
      </c>
      <c r="G228" t="s">
        <v>579</v>
      </c>
    </row>
    <row r="229" spans="1:7">
      <c r="A229" t="s">
        <v>9041</v>
      </c>
      <c r="B229" t="s">
        <v>9042</v>
      </c>
      <c r="C229" t="s">
        <v>9279</v>
      </c>
      <c r="F229" t="s">
        <v>6</v>
      </c>
      <c r="G229" t="s">
        <v>580</v>
      </c>
    </row>
    <row r="230" spans="1:7">
      <c r="A230" t="s">
        <v>9041</v>
      </c>
      <c r="B230" t="s">
        <v>9042</v>
      </c>
      <c r="C230" t="s">
        <v>9280</v>
      </c>
      <c r="F230" t="s">
        <v>6</v>
      </c>
      <c r="G230" t="s">
        <v>581</v>
      </c>
    </row>
    <row r="231" spans="1:7">
      <c r="A231" t="s">
        <v>9041</v>
      </c>
      <c r="B231" t="s">
        <v>9042</v>
      </c>
      <c r="C231" t="s">
        <v>9281</v>
      </c>
      <c r="F231" t="s">
        <v>6</v>
      </c>
      <c r="G231" t="s">
        <v>582</v>
      </c>
    </row>
    <row r="232" spans="1:7">
      <c r="A232" t="s">
        <v>9041</v>
      </c>
      <c r="B232" t="s">
        <v>9042</v>
      </c>
      <c r="C232" t="s">
        <v>9282</v>
      </c>
      <c r="F232" t="s">
        <v>6</v>
      </c>
      <c r="G232" t="s">
        <v>583</v>
      </c>
    </row>
    <row r="233" spans="1:7">
      <c r="A233" t="s">
        <v>9041</v>
      </c>
      <c r="B233" t="s">
        <v>9042</v>
      </c>
      <c r="C233" t="s">
        <v>9283</v>
      </c>
      <c r="F233" t="s">
        <v>6</v>
      </c>
      <c r="G233" t="s">
        <v>584</v>
      </c>
    </row>
    <row r="234" spans="1:7">
      <c r="A234" t="s">
        <v>9041</v>
      </c>
      <c r="B234" t="s">
        <v>9042</v>
      </c>
      <c r="C234" t="s">
        <v>9284</v>
      </c>
      <c r="F234" t="s">
        <v>6</v>
      </c>
      <c r="G234" t="s">
        <v>585</v>
      </c>
    </row>
    <row r="235" spans="1:7">
      <c r="A235" t="s">
        <v>9041</v>
      </c>
      <c r="B235" t="s">
        <v>9042</v>
      </c>
      <c r="C235" t="s">
        <v>9285</v>
      </c>
      <c r="F235" t="s">
        <v>6</v>
      </c>
      <c r="G235" t="s">
        <v>586</v>
      </c>
    </row>
    <row r="236" spans="1:7">
      <c r="A236" t="s">
        <v>9041</v>
      </c>
      <c r="B236" t="s">
        <v>9042</v>
      </c>
      <c r="C236" t="s">
        <v>9286</v>
      </c>
      <c r="F236" t="s">
        <v>6</v>
      </c>
      <c r="G236" t="s">
        <v>589</v>
      </c>
    </row>
    <row r="237" spans="1:7">
      <c r="A237" t="s">
        <v>9041</v>
      </c>
      <c r="B237" t="s">
        <v>9042</v>
      </c>
      <c r="C237" t="s">
        <v>9287</v>
      </c>
      <c r="F237" t="s">
        <v>6</v>
      </c>
      <c r="G237" t="s">
        <v>591</v>
      </c>
    </row>
    <row r="238" spans="1:7">
      <c r="A238" t="s">
        <v>9041</v>
      </c>
      <c r="B238" t="s">
        <v>9042</v>
      </c>
      <c r="C238" t="s">
        <v>9288</v>
      </c>
      <c r="F238" t="s">
        <v>6</v>
      </c>
      <c r="G238" t="s">
        <v>592</v>
      </c>
    </row>
    <row r="239" spans="1:7">
      <c r="A239" t="s">
        <v>9041</v>
      </c>
      <c r="B239" t="s">
        <v>9042</v>
      </c>
      <c r="C239" t="s">
        <v>9289</v>
      </c>
      <c r="F239" t="s">
        <v>6</v>
      </c>
      <c r="G239" t="s">
        <v>593</v>
      </c>
    </row>
    <row r="240" spans="1:7">
      <c r="A240" t="s">
        <v>9041</v>
      </c>
      <c r="B240" t="s">
        <v>9042</v>
      </c>
      <c r="C240" t="s">
        <v>9290</v>
      </c>
      <c r="F240" t="s">
        <v>6</v>
      </c>
      <c r="G240" t="s">
        <v>594</v>
      </c>
    </row>
    <row r="241" spans="1:7">
      <c r="A241" t="s">
        <v>9041</v>
      </c>
      <c r="B241" t="s">
        <v>9042</v>
      </c>
      <c r="C241" t="s">
        <v>9291</v>
      </c>
      <c r="F241" t="s">
        <v>6</v>
      </c>
      <c r="G241" t="s">
        <v>597</v>
      </c>
    </row>
    <row r="242" spans="1:7">
      <c r="A242" t="s">
        <v>9041</v>
      </c>
      <c r="B242" t="s">
        <v>9042</v>
      </c>
      <c r="C242" t="s">
        <v>9292</v>
      </c>
      <c r="F242" t="s">
        <v>6</v>
      </c>
      <c r="G242" t="s">
        <v>4414</v>
      </c>
    </row>
    <row r="243" spans="1:7">
      <c r="A243" t="s">
        <v>9041</v>
      </c>
      <c r="B243" t="s">
        <v>9042</v>
      </c>
      <c r="C243" t="s">
        <v>9293</v>
      </c>
      <c r="F243" t="s">
        <v>6</v>
      </c>
      <c r="G243" t="s">
        <v>4415</v>
      </c>
    </row>
    <row r="244" spans="1:7">
      <c r="A244" t="s">
        <v>9041</v>
      </c>
      <c r="B244" t="s">
        <v>9042</v>
      </c>
      <c r="C244" t="s">
        <v>9294</v>
      </c>
      <c r="F244" t="s">
        <v>6</v>
      </c>
      <c r="G244" t="s">
        <v>599</v>
      </c>
    </row>
    <row r="245" spans="1:7">
      <c r="A245" t="s">
        <v>9041</v>
      </c>
      <c r="B245" t="s">
        <v>9042</v>
      </c>
      <c r="C245" t="s">
        <v>9295</v>
      </c>
      <c r="F245" t="s">
        <v>6</v>
      </c>
      <c r="G245" t="s">
        <v>4416</v>
      </c>
    </row>
    <row r="246" spans="1:7">
      <c r="A246" t="s">
        <v>9041</v>
      </c>
      <c r="B246" t="s">
        <v>9042</v>
      </c>
      <c r="C246" t="s">
        <v>9296</v>
      </c>
      <c r="F246" t="s">
        <v>6</v>
      </c>
      <c r="G246" t="s">
        <v>600</v>
      </c>
    </row>
    <row r="247" spans="1:7">
      <c r="A247" t="s">
        <v>9041</v>
      </c>
      <c r="B247" t="s">
        <v>9042</v>
      </c>
      <c r="C247" t="s">
        <v>9297</v>
      </c>
      <c r="F247" t="s">
        <v>6</v>
      </c>
      <c r="G247" t="s">
        <v>601</v>
      </c>
    </row>
    <row r="248" spans="1:7">
      <c r="A248" t="s">
        <v>9041</v>
      </c>
      <c r="B248" t="s">
        <v>9042</v>
      </c>
      <c r="C248" t="s">
        <v>9298</v>
      </c>
      <c r="F248" t="s">
        <v>6</v>
      </c>
      <c r="G248" t="s">
        <v>602</v>
      </c>
    </row>
    <row r="249" spans="1:7">
      <c r="A249" t="s">
        <v>9041</v>
      </c>
      <c r="B249" t="s">
        <v>9042</v>
      </c>
      <c r="C249" t="s">
        <v>9299</v>
      </c>
      <c r="F249" t="s">
        <v>6</v>
      </c>
      <c r="G249" t="s">
        <v>603</v>
      </c>
    </row>
    <row r="250" spans="1:7">
      <c r="A250" t="s">
        <v>9041</v>
      </c>
      <c r="B250" t="s">
        <v>9042</v>
      </c>
      <c r="C250" t="s">
        <v>9300</v>
      </c>
      <c r="F250" t="s">
        <v>6</v>
      </c>
      <c r="G250" t="s">
        <v>604</v>
      </c>
    </row>
    <row r="251" spans="1:7">
      <c r="A251" t="s">
        <v>9041</v>
      </c>
      <c r="B251" t="s">
        <v>9042</v>
      </c>
      <c r="C251" t="s">
        <v>9301</v>
      </c>
      <c r="F251" t="s">
        <v>6</v>
      </c>
      <c r="G251" t="s">
        <v>605</v>
      </c>
    </row>
    <row r="252" spans="1:7">
      <c r="A252" t="s">
        <v>9041</v>
      </c>
      <c r="B252" t="s">
        <v>9042</v>
      </c>
      <c r="C252" t="s">
        <v>9302</v>
      </c>
      <c r="F252" t="s">
        <v>6</v>
      </c>
      <c r="G252" t="s">
        <v>4417</v>
      </c>
    </row>
    <row r="253" spans="1:7">
      <c r="A253" t="s">
        <v>9041</v>
      </c>
      <c r="B253" t="s">
        <v>9042</v>
      </c>
      <c r="C253" t="s">
        <v>9303</v>
      </c>
      <c r="F253" t="s">
        <v>6</v>
      </c>
      <c r="G253" t="s">
        <v>4418</v>
      </c>
    </row>
    <row r="254" spans="1:7">
      <c r="A254" t="s">
        <v>9041</v>
      </c>
      <c r="B254" t="s">
        <v>9042</v>
      </c>
      <c r="C254" t="s">
        <v>9304</v>
      </c>
      <c r="F254" t="s">
        <v>6</v>
      </c>
      <c r="G254" t="s">
        <v>606</v>
      </c>
    </row>
    <row r="255" spans="1:7">
      <c r="A255" t="s">
        <v>9041</v>
      </c>
      <c r="B255" t="s">
        <v>9042</v>
      </c>
      <c r="C255" t="s">
        <v>9305</v>
      </c>
      <c r="F255" t="s">
        <v>6</v>
      </c>
      <c r="G255" t="s">
        <v>607</v>
      </c>
    </row>
    <row r="256" spans="1:7">
      <c r="A256" t="s">
        <v>9041</v>
      </c>
      <c r="B256" t="s">
        <v>9042</v>
      </c>
      <c r="C256" t="s">
        <v>9306</v>
      </c>
      <c r="F256" t="s">
        <v>6</v>
      </c>
      <c r="G256" t="s">
        <v>608</v>
      </c>
    </row>
    <row r="257" spans="1:7">
      <c r="A257" t="s">
        <v>9041</v>
      </c>
      <c r="B257" t="s">
        <v>9042</v>
      </c>
      <c r="C257" t="s">
        <v>9307</v>
      </c>
      <c r="F257" t="s">
        <v>6</v>
      </c>
      <c r="G257" t="s">
        <v>609</v>
      </c>
    </row>
    <row r="258" spans="1:7">
      <c r="A258" t="s">
        <v>9041</v>
      </c>
      <c r="B258" t="s">
        <v>9042</v>
      </c>
      <c r="C258" t="s">
        <v>9308</v>
      </c>
      <c r="F258" t="s">
        <v>6</v>
      </c>
      <c r="G258" t="s">
        <v>610</v>
      </c>
    </row>
    <row r="259" spans="1:7">
      <c r="A259" t="s">
        <v>9041</v>
      </c>
      <c r="B259" t="s">
        <v>9042</v>
      </c>
      <c r="C259" t="s">
        <v>9309</v>
      </c>
      <c r="F259" t="s">
        <v>6</v>
      </c>
      <c r="G259" t="s">
        <v>611</v>
      </c>
    </row>
    <row r="260" spans="1:7">
      <c r="A260" t="s">
        <v>9041</v>
      </c>
      <c r="B260" t="s">
        <v>9042</v>
      </c>
      <c r="C260" t="s">
        <v>9310</v>
      </c>
      <c r="F260" t="s">
        <v>6</v>
      </c>
      <c r="G260" t="s">
        <v>612</v>
      </c>
    </row>
    <row r="261" spans="1:7">
      <c r="A261" t="s">
        <v>9041</v>
      </c>
      <c r="B261" t="s">
        <v>9042</v>
      </c>
      <c r="C261" t="s">
        <v>9311</v>
      </c>
      <c r="F261" t="s">
        <v>6</v>
      </c>
      <c r="G261" t="s">
        <v>4419</v>
      </c>
    </row>
    <row r="262" spans="1:7">
      <c r="A262" t="s">
        <v>9041</v>
      </c>
      <c r="B262" t="s">
        <v>9042</v>
      </c>
      <c r="C262" t="s">
        <v>9312</v>
      </c>
      <c r="F262" t="s">
        <v>6</v>
      </c>
      <c r="G262" t="s">
        <v>614</v>
      </c>
    </row>
    <row r="263" spans="1:7">
      <c r="A263" t="s">
        <v>9041</v>
      </c>
      <c r="B263" t="s">
        <v>9042</v>
      </c>
      <c r="C263" t="s">
        <v>9313</v>
      </c>
      <c r="F263" t="s">
        <v>6</v>
      </c>
      <c r="G263" t="s">
        <v>615</v>
      </c>
    </row>
    <row r="264" spans="1:7">
      <c r="A264" t="s">
        <v>9041</v>
      </c>
      <c r="B264" t="s">
        <v>9042</v>
      </c>
      <c r="C264" t="s">
        <v>9314</v>
      </c>
      <c r="F264" t="s">
        <v>6</v>
      </c>
      <c r="G264" t="s">
        <v>616</v>
      </c>
    </row>
    <row r="265" spans="1:7">
      <c r="A265" t="s">
        <v>9041</v>
      </c>
      <c r="B265" t="s">
        <v>9042</v>
      </c>
      <c r="C265" t="s">
        <v>9315</v>
      </c>
      <c r="F265" t="s">
        <v>6</v>
      </c>
      <c r="G265" t="s">
        <v>617</v>
      </c>
    </row>
    <row r="266" spans="1:7">
      <c r="A266" t="s">
        <v>9041</v>
      </c>
      <c r="B266" t="s">
        <v>9042</v>
      </c>
      <c r="C266" t="s">
        <v>9316</v>
      </c>
      <c r="F266" t="s">
        <v>6</v>
      </c>
      <c r="G266" t="s">
        <v>618</v>
      </c>
    </row>
    <row r="267" spans="1:7">
      <c r="A267" t="s">
        <v>9041</v>
      </c>
      <c r="B267" t="s">
        <v>9042</v>
      </c>
      <c r="C267" t="s">
        <v>9317</v>
      </c>
      <c r="F267" t="s">
        <v>6</v>
      </c>
      <c r="G267" t="s">
        <v>619</v>
      </c>
    </row>
    <row r="268" spans="1:7">
      <c r="A268" t="s">
        <v>9041</v>
      </c>
      <c r="B268" t="s">
        <v>9042</v>
      </c>
      <c r="C268" t="s">
        <v>9318</v>
      </c>
      <c r="F268" t="s">
        <v>6</v>
      </c>
      <c r="G268" t="s">
        <v>620</v>
      </c>
    </row>
    <row r="269" spans="1:7">
      <c r="A269" t="s">
        <v>9041</v>
      </c>
      <c r="B269" t="s">
        <v>9042</v>
      </c>
      <c r="C269" t="s">
        <v>9319</v>
      </c>
      <c r="F269" t="s">
        <v>6</v>
      </c>
      <c r="G269" t="s">
        <v>621</v>
      </c>
    </row>
    <row r="270" spans="1:7">
      <c r="A270" t="s">
        <v>9041</v>
      </c>
      <c r="B270" t="s">
        <v>9042</v>
      </c>
      <c r="C270" t="s">
        <v>9320</v>
      </c>
      <c r="F270" t="s">
        <v>6</v>
      </c>
      <c r="G270" t="s">
        <v>622</v>
      </c>
    </row>
    <row r="271" spans="1:7">
      <c r="A271" t="s">
        <v>9041</v>
      </c>
      <c r="B271" t="s">
        <v>9042</v>
      </c>
      <c r="C271" t="s">
        <v>9321</v>
      </c>
      <c r="F271" t="s">
        <v>6</v>
      </c>
      <c r="G271" t="s">
        <v>623</v>
      </c>
    </row>
    <row r="272" spans="1:7">
      <c r="A272" t="s">
        <v>9041</v>
      </c>
      <c r="B272" t="s">
        <v>9042</v>
      </c>
      <c r="C272" t="s">
        <v>9322</v>
      </c>
      <c r="F272" t="s">
        <v>6</v>
      </c>
      <c r="G272" t="s">
        <v>624</v>
      </c>
    </row>
    <row r="273" spans="1:7">
      <c r="A273" t="s">
        <v>9041</v>
      </c>
      <c r="B273" t="s">
        <v>9042</v>
      </c>
      <c r="C273" t="s">
        <v>9323</v>
      </c>
      <c r="F273" t="s">
        <v>6</v>
      </c>
      <c r="G273" t="s">
        <v>625</v>
      </c>
    </row>
    <row r="274" spans="1:7">
      <c r="A274" t="s">
        <v>9041</v>
      </c>
      <c r="B274" t="s">
        <v>9042</v>
      </c>
      <c r="C274" t="s">
        <v>9324</v>
      </c>
      <c r="F274" t="s">
        <v>6</v>
      </c>
      <c r="G274" t="s">
        <v>626</v>
      </c>
    </row>
    <row r="275" spans="1:7">
      <c r="A275" t="s">
        <v>9041</v>
      </c>
      <c r="B275" t="s">
        <v>9042</v>
      </c>
      <c r="C275" t="s">
        <v>9325</v>
      </c>
      <c r="F275" t="s">
        <v>6</v>
      </c>
      <c r="G275" t="s">
        <v>627</v>
      </c>
    </row>
    <row r="276" spans="1:7">
      <c r="A276" t="s">
        <v>9041</v>
      </c>
      <c r="B276" t="s">
        <v>9042</v>
      </c>
      <c r="C276" t="s">
        <v>9326</v>
      </c>
      <c r="F276" t="s">
        <v>6</v>
      </c>
      <c r="G276" t="s">
        <v>628</v>
      </c>
    </row>
    <row r="277" spans="1:7">
      <c r="A277" t="s">
        <v>9041</v>
      </c>
      <c r="B277" t="s">
        <v>9042</v>
      </c>
      <c r="C277" t="s">
        <v>9327</v>
      </c>
      <c r="F277" t="s">
        <v>6</v>
      </c>
      <c r="G277" t="s">
        <v>629</v>
      </c>
    </row>
    <row r="278" spans="1:7">
      <c r="A278" t="s">
        <v>9041</v>
      </c>
      <c r="B278" t="s">
        <v>9042</v>
      </c>
      <c r="C278" t="s">
        <v>9328</v>
      </c>
      <c r="F278" t="s">
        <v>6</v>
      </c>
      <c r="G278" t="s">
        <v>630</v>
      </c>
    </row>
    <row r="279" spans="1:7">
      <c r="A279" t="s">
        <v>9041</v>
      </c>
      <c r="B279" t="s">
        <v>9042</v>
      </c>
      <c r="C279" t="s">
        <v>9329</v>
      </c>
      <c r="F279" t="s">
        <v>6</v>
      </c>
      <c r="G279" t="s">
        <v>631</v>
      </c>
    </row>
    <row r="280" spans="1:7">
      <c r="A280" t="s">
        <v>9041</v>
      </c>
      <c r="B280" t="s">
        <v>9042</v>
      </c>
      <c r="C280" t="s">
        <v>9330</v>
      </c>
      <c r="F280" t="s">
        <v>6</v>
      </c>
      <c r="G280" t="s">
        <v>632</v>
      </c>
    </row>
    <row r="281" spans="1:7">
      <c r="A281" t="s">
        <v>9041</v>
      </c>
      <c r="B281" t="s">
        <v>9042</v>
      </c>
      <c r="C281" t="s">
        <v>9331</v>
      </c>
      <c r="F281" t="s">
        <v>6</v>
      </c>
      <c r="G281" t="s">
        <v>633</v>
      </c>
    </row>
    <row r="282" spans="1:7">
      <c r="A282" t="s">
        <v>9041</v>
      </c>
      <c r="B282" t="s">
        <v>9042</v>
      </c>
      <c r="C282" t="s">
        <v>9332</v>
      </c>
      <c r="F282" t="s">
        <v>6</v>
      </c>
      <c r="G282" t="s">
        <v>4420</v>
      </c>
    </row>
    <row r="283" spans="1:7">
      <c r="A283" t="s">
        <v>9041</v>
      </c>
      <c r="B283" t="s">
        <v>9042</v>
      </c>
      <c r="C283" t="s">
        <v>9333</v>
      </c>
      <c r="F283" t="s">
        <v>6</v>
      </c>
      <c r="G283" t="s">
        <v>634</v>
      </c>
    </row>
    <row r="284" spans="1:7">
      <c r="A284" t="s">
        <v>9041</v>
      </c>
      <c r="B284" t="s">
        <v>9042</v>
      </c>
      <c r="C284" t="s">
        <v>9334</v>
      </c>
      <c r="F284" t="s">
        <v>6</v>
      </c>
      <c r="G284" t="s">
        <v>635</v>
      </c>
    </row>
    <row r="285" spans="1:7">
      <c r="A285" t="s">
        <v>9041</v>
      </c>
      <c r="B285" t="s">
        <v>9042</v>
      </c>
      <c r="C285" t="s">
        <v>9335</v>
      </c>
      <c r="F285" t="s">
        <v>6</v>
      </c>
      <c r="G285" t="s">
        <v>638</v>
      </c>
    </row>
    <row r="286" spans="1:7">
      <c r="A286" t="s">
        <v>9041</v>
      </c>
      <c r="B286" t="s">
        <v>9042</v>
      </c>
      <c r="C286" t="s">
        <v>9336</v>
      </c>
      <c r="F286" t="s">
        <v>6</v>
      </c>
      <c r="G286" t="s">
        <v>640</v>
      </c>
    </row>
    <row r="287" spans="1:7">
      <c r="A287" t="s">
        <v>9041</v>
      </c>
      <c r="B287" t="s">
        <v>9042</v>
      </c>
      <c r="C287" t="s">
        <v>9337</v>
      </c>
      <c r="F287" t="s">
        <v>6</v>
      </c>
      <c r="G287" t="s">
        <v>642</v>
      </c>
    </row>
    <row r="288" spans="1:7">
      <c r="A288" t="s">
        <v>9041</v>
      </c>
      <c r="B288" t="s">
        <v>9042</v>
      </c>
      <c r="C288" t="s">
        <v>9338</v>
      </c>
      <c r="F288" t="s">
        <v>6</v>
      </c>
      <c r="G288" t="s">
        <v>643</v>
      </c>
    </row>
    <row r="289" spans="1:7">
      <c r="A289" t="s">
        <v>9041</v>
      </c>
      <c r="B289" t="s">
        <v>9042</v>
      </c>
      <c r="C289" t="s">
        <v>9339</v>
      </c>
      <c r="F289" t="s">
        <v>6</v>
      </c>
      <c r="G289" t="s">
        <v>644</v>
      </c>
    </row>
    <row r="290" spans="1:7">
      <c r="A290" t="s">
        <v>9041</v>
      </c>
      <c r="B290" t="s">
        <v>9042</v>
      </c>
      <c r="C290" t="s">
        <v>9340</v>
      </c>
      <c r="F290" t="s">
        <v>6</v>
      </c>
      <c r="G290" t="s">
        <v>645</v>
      </c>
    </row>
    <row r="291" spans="1:7">
      <c r="A291" t="s">
        <v>9041</v>
      </c>
      <c r="B291" t="s">
        <v>9042</v>
      </c>
      <c r="C291" t="s">
        <v>9341</v>
      </c>
      <c r="F291" t="s">
        <v>6</v>
      </c>
      <c r="G291" t="s">
        <v>646</v>
      </c>
    </row>
    <row r="292" spans="1:7">
      <c r="A292" t="s">
        <v>9041</v>
      </c>
      <c r="B292" t="s">
        <v>9042</v>
      </c>
      <c r="C292" t="s">
        <v>9342</v>
      </c>
      <c r="F292" t="s">
        <v>6</v>
      </c>
      <c r="G292" t="s">
        <v>647</v>
      </c>
    </row>
    <row r="293" spans="1:7">
      <c r="A293" t="s">
        <v>9041</v>
      </c>
      <c r="B293" t="s">
        <v>9042</v>
      </c>
      <c r="C293" t="s">
        <v>9343</v>
      </c>
      <c r="F293" t="s">
        <v>6</v>
      </c>
      <c r="G293" t="s">
        <v>648</v>
      </c>
    </row>
    <row r="294" spans="1:7">
      <c r="A294" t="s">
        <v>9041</v>
      </c>
      <c r="B294" t="s">
        <v>9042</v>
      </c>
      <c r="C294" t="s">
        <v>9344</v>
      </c>
      <c r="F294" t="s">
        <v>6</v>
      </c>
      <c r="G294" t="s">
        <v>649</v>
      </c>
    </row>
    <row r="295" spans="1:7">
      <c r="A295" t="s">
        <v>9041</v>
      </c>
      <c r="B295" t="s">
        <v>9042</v>
      </c>
      <c r="C295" t="s">
        <v>9345</v>
      </c>
      <c r="F295" t="s">
        <v>6</v>
      </c>
      <c r="G295" t="s">
        <v>650</v>
      </c>
    </row>
    <row r="296" spans="1:7">
      <c r="A296" t="s">
        <v>9041</v>
      </c>
      <c r="B296" t="s">
        <v>9042</v>
      </c>
      <c r="C296" t="s">
        <v>9346</v>
      </c>
      <c r="F296" t="s">
        <v>6</v>
      </c>
      <c r="G296" t="s">
        <v>651</v>
      </c>
    </row>
    <row r="297" spans="1:7">
      <c r="A297" t="s">
        <v>9041</v>
      </c>
      <c r="B297" t="s">
        <v>9042</v>
      </c>
      <c r="C297" t="s">
        <v>9347</v>
      </c>
      <c r="F297" t="s">
        <v>6</v>
      </c>
      <c r="G297" t="s">
        <v>652</v>
      </c>
    </row>
    <row r="298" spans="1:7">
      <c r="A298" t="s">
        <v>9041</v>
      </c>
      <c r="B298" t="s">
        <v>9042</v>
      </c>
      <c r="C298" t="s">
        <v>9348</v>
      </c>
      <c r="F298" t="s">
        <v>6</v>
      </c>
      <c r="G298" t="s">
        <v>653</v>
      </c>
    </row>
    <row r="299" spans="1:7">
      <c r="A299" t="s">
        <v>9041</v>
      </c>
      <c r="B299" t="s">
        <v>9042</v>
      </c>
      <c r="C299" t="s">
        <v>9349</v>
      </c>
      <c r="F299" t="s">
        <v>6</v>
      </c>
      <c r="G299" t="s">
        <v>654</v>
      </c>
    </row>
    <row r="300" spans="1:7">
      <c r="A300" t="s">
        <v>9041</v>
      </c>
      <c r="B300" t="s">
        <v>9042</v>
      </c>
      <c r="C300" t="s">
        <v>9350</v>
      </c>
      <c r="F300" t="s">
        <v>6</v>
      </c>
      <c r="G300" t="s">
        <v>655</v>
      </c>
    </row>
    <row r="301" spans="1:7">
      <c r="A301" t="s">
        <v>9041</v>
      </c>
      <c r="B301" t="s">
        <v>9042</v>
      </c>
      <c r="C301" t="s">
        <v>9351</v>
      </c>
      <c r="F301" t="s">
        <v>6</v>
      </c>
      <c r="G301" t="s">
        <v>658</v>
      </c>
    </row>
    <row r="302" spans="1:7">
      <c r="A302" t="s">
        <v>9041</v>
      </c>
      <c r="B302" t="s">
        <v>9042</v>
      </c>
      <c r="C302" t="s">
        <v>9352</v>
      </c>
      <c r="F302" t="s">
        <v>6</v>
      </c>
      <c r="G302" t="s">
        <v>661</v>
      </c>
    </row>
    <row r="303" spans="1:7">
      <c r="A303" t="s">
        <v>9041</v>
      </c>
      <c r="B303" t="s">
        <v>9042</v>
      </c>
      <c r="C303" t="s">
        <v>9353</v>
      </c>
      <c r="F303" t="s">
        <v>6</v>
      </c>
      <c r="G303" t="s">
        <v>662</v>
      </c>
    </row>
    <row r="304" spans="1:7">
      <c r="A304" t="s">
        <v>9041</v>
      </c>
      <c r="B304" t="s">
        <v>9042</v>
      </c>
      <c r="C304" t="s">
        <v>9354</v>
      </c>
      <c r="F304" t="s">
        <v>6</v>
      </c>
      <c r="G304" t="s">
        <v>663</v>
      </c>
    </row>
    <row r="305" spans="1:7">
      <c r="A305" t="s">
        <v>9041</v>
      </c>
      <c r="B305" t="s">
        <v>9042</v>
      </c>
      <c r="C305" t="s">
        <v>9355</v>
      </c>
      <c r="F305" t="s">
        <v>6</v>
      </c>
      <c r="G305" t="s">
        <v>665</v>
      </c>
    </row>
    <row r="306" spans="1:7">
      <c r="A306" t="s">
        <v>9041</v>
      </c>
      <c r="B306" t="s">
        <v>9042</v>
      </c>
      <c r="C306" t="s">
        <v>9356</v>
      </c>
      <c r="F306" t="s">
        <v>6</v>
      </c>
      <c r="G306" t="s">
        <v>666</v>
      </c>
    </row>
    <row r="307" spans="1:7">
      <c r="A307" t="s">
        <v>9041</v>
      </c>
      <c r="B307" t="s">
        <v>9042</v>
      </c>
      <c r="C307" t="s">
        <v>9357</v>
      </c>
      <c r="F307" t="s">
        <v>6</v>
      </c>
      <c r="G307" t="s">
        <v>667</v>
      </c>
    </row>
    <row r="308" spans="1:7">
      <c r="A308" t="s">
        <v>9041</v>
      </c>
      <c r="B308" t="s">
        <v>9042</v>
      </c>
      <c r="C308" t="s">
        <v>9358</v>
      </c>
      <c r="F308" t="s">
        <v>6</v>
      </c>
      <c r="G308" t="s">
        <v>668</v>
      </c>
    </row>
    <row r="309" spans="1:7">
      <c r="A309" t="s">
        <v>9041</v>
      </c>
      <c r="B309" t="s">
        <v>9042</v>
      </c>
      <c r="C309" t="s">
        <v>9359</v>
      </c>
      <c r="F309" t="s">
        <v>6</v>
      </c>
      <c r="G309" t="s">
        <v>681</v>
      </c>
    </row>
    <row r="310" spans="1:7">
      <c r="A310" t="s">
        <v>9041</v>
      </c>
      <c r="B310" t="s">
        <v>9042</v>
      </c>
      <c r="C310" t="s">
        <v>9360</v>
      </c>
      <c r="F310" t="s">
        <v>6</v>
      </c>
      <c r="G310" t="s">
        <v>682</v>
      </c>
    </row>
    <row r="311" spans="1:7">
      <c r="A311" t="s">
        <v>9041</v>
      </c>
      <c r="B311" t="s">
        <v>9042</v>
      </c>
      <c r="C311" t="s">
        <v>9361</v>
      </c>
      <c r="F311" t="s">
        <v>6</v>
      </c>
      <c r="G311" t="s">
        <v>683</v>
      </c>
    </row>
    <row r="312" spans="1:7">
      <c r="A312" t="s">
        <v>9041</v>
      </c>
      <c r="B312" t="s">
        <v>9042</v>
      </c>
      <c r="C312" t="s">
        <v>9362</v>
      </c>
      <c r="F312" t="s">
        <v>6</v>
      </c>
      <c r="G312" t="s">
        <v>684</v>
      </c>
    </row>
    <row r="313" spans="1:7">
      <c r="A313" t="s">
        <v>9041</v>
      </c>
      <c r="B313" t="s">
        <v>9042</v>
      </c>
      <c r="C313" t="s">
        <v>9363</v>
      </c>
      <c r="F313" t="s">
        <v>6</v>
      </c>
      <c r="G313" t="s">
        <v>685</v>
      </c>
    </row>
    <row r="314" spans="1:7">
      <c r="A314" t="s">
        <v>9041</v>
      </c>
      <c r="B314" t="s">
        <v>9042</v>
      </c>
      <c r="C314" t="s">
        <v>9364</v>
      </c>
      <c r="F314" t="s">
        <v>6</v>
      </c>
      <c r="G314" t="s">
        <v>686</v>
      </c>
    </row>
    <row r="315" spans="1:7">
      <c r="A315" t="s">
        <v>9041</v>
      </c>
      <c r="B315" t="s">
        <v>9042</v>
      </c>
      <c r="C315" t="s">
        <v>9365</v>
      </c>
      <c r="F315" t="s">
        <v>6</v>
      </c>
      <c r="G315" t="s">
        <v>687</v>
      </c>
    </row>
    <row r="316" spans="1:7">
      <c r="A316" t="s">
        <v>9041</v>
      </c>
      <c r="B316" t="s">
        <v>9042</v>
      </c>
      <c r="C316" t="s">
        <v>9366</v>
      </c>
      <c r="F316" t="s">
        <v>6</v>
      </c>
      <c r="G316" t="s">
        <v>688</v>
      </c>
    </row>
    <row r="317" spans="1:7">
      <c r="A317" t="s">
        <v>9041</v>
      </c>
      <c r="B317" t="s">
        <v>9042</v>
      </c>
      <c r="C317" t="s">
        <v>9367</v>
      </c>
      <c r="F317" t="s">
        <v>6</v>
      </c>
      <c r="G317" t="s">
        <v>689</v>
      </c>
    </row>
    <row r="318" spans="1:7">
      <c r="A318" t="s">
        <v>9041</v>
      </c>
      <c r="B318" t="s">
        <v>9042</v>
      </c>
      <c r="C318" t="s">
        <v>9368</v>
      </c>
      <c r="F318" t="s">
        <v>6</v>
      </c>
      <c r="G318" t="s">
        <v>690</v>
      </c>
    </row>
    <row r="319" spans="1:7">
      <c r="A319" t="s">
        <v>9041</v>
      </c>
      <c r="B319" t="s">
        <v>9042</v>
      </c>
      <c r="C319" t="s">
        <v>9369</v>
      </c>
      <c r="F319" t="s">
        <v>6</v>
      </c>
      <c r="G319" t="s">
        <v>691</v>
      </c>
    </row>
    <row r="320" spans="1:7">
      <c r="A320" t="s">
        <v>9041</v>
      </c>
      <c r="B320" t="s">
        <v>9042</v>
      </c>
      <c r="C320" t="s">
        <v>9370</v>
      </c>
      <c r="F320" t="s">
        <v>6</v>
      </c>
      <c r="G320" t="s">
        <v>692</v>
      </c>
    </row>
    <row r="321" spans="1:7">
      <c r="A321" t="s">
        <v>9041</v>
      </c>
      <c r="B321" t="s">
        <v>9042</v>
      </c>
      <c r="C321" t="s">
        <v>9371</v>
      </c>
      <c r="F321" t="s">
        <v>6</v>
      </c>
      <c r="G321" t="s">
        <v>693</v>
      </c>
    </row>
    <row r="322" spans="1:7">
      <c r="A322" t="s">
        <v>9041</v>
      </c>
      <c r="B322" t="s">
        <v>9042</v>
      </c>
      <c r="C322" t="s">
        <v>9372</v>
      </c>
      <c r="F322" t="s">
        <v>6</v>
      </c>
      <c r="G322" t="s">
        <v>694</v>
      </c>
    </row>
    <row r="323" spans="1:7">
      <c r="A323" t="s">
        <v>9041</v>
      </c>
      <c r="B323" t="s">
        <v>9042</v>
      </c>
      <c r="C323" t="s">
        <v>9373</v>
      </c>
      <c r="F323" t="s">
        <v>6</v>
      </c>
      <c r="G323" t="s">
        <v>695</v>
      </c>
    </row>
    <row r="324" spans="1:7">
      <c r="A324" t="s">
        <v>9041</v>
      </c>
      <c r="B324" t="s">
        <v>9042</v>
      </c>
      <c r="C324" t="s">
        <v>9374</v>
      </c>
      <c r="F324" t="s">
        <v>6</v>
      </c>
      <c r="G324" t="s">
        <v>696</v>
      </c>
    </row>
    <row r="325" spans="1:7">
      <c r="A325" t="s">
        <v>9041</v>
      </c>
      <c r="B325" t="s">
        <v>9042</v>
      </c>
      <c r="C325" t="s">
        <v>9375</v>
      </c>
      <c r="F325" t="s">
        <v>6</v>
      </c>
      <c r="G325" t="s">
        <v>697</v>
      </c>
    </row>
    <row r="326" spans="1:7">
      <c r="A326" t="s">
        <v>9041</v>
      </c>
      <c r="B326" t="s">
        <v>9042</v>
      </c>
      <c r="C326" t="s">
        <v>9376</v>
      </c>
      <c r="F326" t="s">
        <v>6</v>
      </c>
      <c r="G326" t="s">
        <v>698</v>
      </c>
    </row>
    <row r="327" spans="1:7">
      <c r="A327" t="s">
        <v>9041</v>
      </c>
      <c r="B327" t="s">
        <v>9042</v>
      </c>
      <c r="C327" t="s">
        <v>9377</v>
      </c>
      <c r="F327" t="s">
        <v>6</v>
      </c>
      <c r="G327" t="s">
        <v>699</v>
      </c>
    </row>
    <row r="328" spans="1:7">
      <c r="A328" t="s">
        <v>9041</v>
      </c>
      <c r="B328" t="s">
        <v>9042</v>
      </c>
      <c r="C328" t="s">
        <v>9378</v>
      </c>
      <c r="F328" t="s">
        <v>6</v>
      </c>
      <c r="G328" t="s">
        <v>700</v>
      </c>
    </row>
    <row r="329" spans="1:7">
      <c r="A329" t="s">
        <v>9041</v>
      </c>
      <c r="B329" t="s">
        <v>9042</v>
      </c>
      <c r="C329" t="s">
        <v>9379</v>
      </c>
      <c r="F329" t="s">
        <v>6</v>
      </c>
      <c r="G329" t="s">
        <v>701</v>
      </c>
    </row>
    <row r="330" spans="1:7">
      <c r="A330" t="s">
        <v>9041</v>
      </c>
      <c r="B330" t="s">
        <v>9042</v>
      </c>
      <c r="C330" t="s">
        <v>9380</v>
      </c>
      <c r="F330" t="s">
        <v>6</v>
      </c>
      <c r="G330" t="s">
        <v>702</v>
      </c>
    </row>
    <row r="331" spans="1:7">
      <c r="A331" t="s">
        <v>9041</v>
      </c>
      <c r="B331" t="s">
        <v>9042</v>
      </c>
      <c r="C331" t="s">
        <v>9381</v>
      </c>
      <c r="F331" t="s">
        <v>6</v>
      </c>
      <c r="G331" t="s">
        <v>703</v>
      </c>
    </row>
    <row r="332" spans="1:7">
      <c r="A332" t="s">
        <v>9041</v>
      </c>
      <c r="B332" t="s">
        <v>9042</v>
      </c>
      <c r="C332" t="s">
        <v>9382</v>
      </c>
      <c r="F332" t="s">
        <v>6</v>
      </c>
      <c r="G332" t="s">
        <v>704</v>
      </c>
    </row>
    <row r="333" spans="1:7">
      <c r="A333" t="s">
        <v>9041</v>
      </c>
      <c r="B333" t="s">
        <v>9042</v>
      </c>
      <c r="C333" t="s">
        <v>9383</v>
      </c>
      <c r="F333" t="s">
        <v>6</v>
      </c>
      <c r="G333" t="s">
        <v>705</v>
      </c>
    </row>
    <row r="334" spans="1:7">
      <c r="A334" t="s">
        <v>9041</v>
      </c>
      <c r="B334" t="s">
        <v>9042</v>
      </c>
      <c r="C334" t="s">
        <v>9384</v>
      </c>
      <c r="F334" t="s">
        <v>6</v>
      </c>
      <c r="G334" t="s">
        <v>706</v>
      </c>
    </row>
    <row r="335" spans="1:7">
      <c r="A335" t="s">
        <v>9041</v>
      </c>
      <c r="B335" t="s">
        <v>9042</v>
      </c>
      <c r="C335" t="s">
        <v>9385</v>
      </c>
      <c r="F335" t="s">
        <v>6</v>
      </c>
      <c r="G335" t="s">
        <v>707</v>
      </c>
    </row>
    <row r="336" spans="1:7">
      <c r="A336" t="s">
        <v>9041</v>
      </c>
      <c r="B336" t="s">
        <v>9042</v>
      </c>
      <c r="C336" t="s">
        <v>9386</v>
      </c>
      <c r="F336" t="s">
        <v>6</v>
      </c>
      <c r="G336" t="s">
        <v>708</v>
      </c>
    </row>
    <row r="337" spans="1:7">
      <c r="A337" t="s">
        <v>9041</v>
      </c>
      <c r="B337" t="s">
        <v>9042</v>
      </c>
      <c r="C337" t="s">
        <v>9387</v>
      </c>
      <c r="F337" t="s">
        <v>6</v>
      </c>
      <c r="G337" t="s">
        <v>709</v>
      </c>
    </row>
    <row r="338" spans="1:7">
      <c r="A338" t="s">
        <v>9041</v>
      </c>
      <c r="B338" t="s">
        <v>9042</v>
      </c>
      <c r="C338" t="s">
        <v>9388</v>
      </c>
      <c r="F338" t="s">
        <v>6</v>
      </c>
      <c r="G338" t="s">
        <v>710</v>
      </c>
    </row>
    <row r="339" spans="1:7">
      <c r="A339" t="s">
        <v>9041</v>
      </c>
      <c r="B339" t="s">
        <v>9042</v>
      </c>
      <c r="C339" t="s">
        <v>9389</v>
      </c>
      <c r="F339" t="s">
        <v>6</v>
      </c>
      <c r="G339" t="s">
        <v>711</v>
      </c>
    </row>
    <row r="340" spans="1:7">
      <c r="A340" t="s">
        <v>9041</v>
      </c>
      <c r="B340" t="s">
        <v>9042</v>
      </c>
      <c r="C340" t="s">
        <v>9390</v>
      </c>
      <c r="F340" t="s">
        <v>6</v>
      </c>
      <c r="G340" t="s">
        <v>712</v>
      </c>
    </row>
    <row r="341" spans="1:7">
      <c r="A341" t="s">
        <v>9041</v>
      </c>
      <c r="B341" t="s">
        <v>9042</v>
      </c>
      <c r="C341" t="s">
        <v>9391</v>
      </c>
      <c r="F341" t="s">
        <v>6</v>
      </c>
      <c r="G341" t="s">
        <v>713</v>
      </c>
    </row>
    <row r="342" spans="1:7">
      <c r="A342" t="s">
        <v>9041</v>
      </c>
      <c r="B342" t="s">
        <v>9042</v>
      </c>
      <c r="C342" t="s">
        <v>9392</v>
      </c>
      <c r="F342" t="s">
        <v>6</v>
      </c>
      <c r="G342" t="s">
        <v>714</v>
      </c>
    </row>
    <row r="343" spans="1:7">
      <c r="A343" t="s">
        <v>9041</v>
      </c>
      <c r="B343" t="s">
        <v>9042</v>
      </c>
      <c r="C343" t="s">
        <v>9393</v>
      </c>
      <c r="F343" t="s">
        <v>6</v>
      </c>
      <c r="G343" t="s">
        <v>715</v>
      </c>
    </row>
    <row r="344" spans="1:7">
      <c r="A344" t="s">
        <v>9041</v>
      </c>
      <c r="B344" t="s">
        <v>9042</v>
      </c>
      <c r="C344" t="s">
        <v>9394</v>
      </c>
      <c r="F344" t="s">
        <v>6</v>
      </c>
      <c r="G344" t="s">
        <v>716</v>
      </c>
    </row>
    <row r="345" spans="1:7">
      <c r="A345" t="s">
        <v>9041</v>
      </c>
      <c r="B345" t="s">
        <v>9042</v>
      </c>
      <c r="C345" t="s">
        <v>9395</v>
      </c>
      <c r="F345" t="s">
        <v>6</v>
      </c>
      <c r="G345" t="s">
        <v>717</v>
      </c>
    </row>
    <row r="346" spans="1:7">
      <c r="A346" t="s">
        <v>9041</v>
      </c>
      <c r="B346" t="s">
        <v>9042</v>
      </c>
      <c r="C346" t="s">
        <v>9396</v>
      </c>
      <c r="F346" t="s">
        <v>6</v>
      </c>
      <c r="G346" t="s">
        <v>718</v>
      </c>
    </row>
    <row r="347" spans="1:7">
      <c r="A347" t="s">
        <v>9041</v>
      </c>
      <c r="B347" t="s">
        <v>9042</v>
      </c>
      <c r="C347" t="s">
        <v>9397</v>
      </c>
      <c r="F347" t="s">
        <v>6</v>
      </c>
      <c r="G347" t="s">
        <v>719</v>
      </c>
    </row>
    <row r="348" spans="1:7">
      <c r="A348" t="s">
        <v>9041</v>
      </c>
      <c r="B348" t="s">
        <v>9042</v>
      </c>
      <c r="C348" t="s">
        <v>9398</v>
      </c>
      <c r="F348" t="s">
        <v>6</v>
      </c>
      <c r="G348" t="s">
        <v>720</v>
      </c>
    </row>
    <row r="349" spans="1:7">
      <c r="A349" t="s">
        <v>9041</v>
      </c>
      <c r="B349" t="s">
        <v>9042</v>
      </c>
      <c r="C349" t="s">
        <v>9399</v>
      </c>
      <c r="F349" t="s">
        <v>6</v>
      </c>
      <c r="G349" t="s">
        <v>721</v>
      </c>
    </row>
    <row r="350" spans="1:7">
      <c r="A350" t="s">
        <v>9041</v>
      </c>
      <c r="B350" t="s">
        <v>9042</v>
      </c>
      <c r="C350" t="s">
        <v>9400</v>
      </c>
      <c r="F350" t="s">
        <v>6</v>
      </c>
      <c r="G350" t="s">
        <v>722</v>
      </c>
    </row>
    <row r="351" spans="1:7">
      <c r="A351" t="s">
        <v>9041</v>
      </c>
      <c r="B351" t="s">
        <v>9042</v>
      </c>
      <c r="C351" t="s">
        <v>9401</v>
      </c>
      <c r="F351" t="s">
        <v>6</v>
      </c>
      <c r="G351" t="s">
        <v>723</v>
      </c>
    </row>
    <row r="352" spans="1:7">
      <c r="A352" t="s">
        <v>9041</v>
      </c>
      <c r="B352" t="s">
        <v>9042</v>
      </c>
      <c r="C352" t="s">
        <v>9402</v>
      </c>
      <c r="F352" t="s">
        <v>6</v>
      </c>
      <c r="G352" t="s">
        <v>724</v>
      </c>
    </row>
    <row r="353" spans="1:7">
      <c r="A353" t="s">
        <v>9041</v>
      </c>
      <c r="B353" t="s">
        <v>9042</v>
      </c>
      <c r="C353" t="s">
        <v>9403</v>
      </c>
      <c r="F353" t="s">
        <v>6</v>
      </c>
      <c r="G353" t="s">
        <v>725</v>
      </c>
    </row>
    <row r="354" spans="1:7">
      <c r="A354" t="s">
        <v>9041</v>
      </c>
      <c r="B354" t="s">
        <v>9042</v>
      </c>
      <c r="C354" t="s">
        <v>9404</v>
      </c>
      <c r="F354" t="s">
        <v>6</v>
      </c>
      <c r="G354" t="s">
        <v>726</v>
      </c>
    </row>
    <row r="355" spans="1:7">
      <c r="A355" t="s">
        <v>9041</v>
      </c>
      <c r="B355" t="s">
        <v>9042</v>
      </c>
      <c r="C355" t="s">
        <v>9405</v>
      </c>
      <c r="F355" t="s">
        <v>6</v>
      </c>
      <c r="G355" t="s">
        <v>727</v>
      </c>
    </row>
    <row r="356" spans="1:7">
      <c r="A356" t="s">
        <v>9041</v>
      </c>
      <c r="B356" t="s">
        <v>9042</v>
      </c>
      <c r="C356" t="s">
        <v>9406</v>
      </c>
      <c r="F356" t="s">
        <v>6</v>
      </c>
      <c r="G356" t="s">
        <v>728</v>
      </c>
    </row>
    <row r="357" spans="1:7">
      <c r="A357" t="s">
        <v>9041</v>
      </c>
      <c r="B357" t="s">
        <v>9042</v>
      </c>
      <c r="C357" t="s">
        <v>9407</v>
      </c>
      <c r="F357" t="s">
        <v>6</v>
      </c>
      <c r="G357" t="s">
        <v>729</v>
      </c>
    </row>
    <row r="358" spans="1:7">
      <c r="A358" t="s">
        <v>9041</v>
      </c>
      <c r="B358" t="s">
        <v>9042</v>
      </c>
      <c r="C358" t="s">
        <v>9408</v>
      </c>
      <c r="F358" t="s">
        <v>6</v>
      </c>
      <c r="G358" t="s">
        <v>730</v>
      </c>
    </row>
    <row r="359" spans="1:7">
      <c r="A359" t="s">
        <v>9041</v>
      </c>
      <c r="B359" t="s">
        <v>9042</v>
      </c>
      <c r="C359" t="s">
        <v>9409</v>
      </c>
      <c r="F359" t="s">
        <v>6</v>
      </c>
      <c r="G359" t="s">
        <v>731</v>
      </c>
    </row>
    <row r="360" spans="1:7">
      <c r="A360" t="s">
        <v>9041</v>
      </c>
      <c r="B360" t="s">
        <v>9042</v>
      </c>
      <c r="C360" t="s">
        <v>9410</v>
      </c>
      <c r="F360" t="s">
        <v>6</v>
      </c>
      <c r="G360" t="s">
        <v>732</v>
      </c>
    </row>
    <row r="361" spans="1:7">
      <c r="A361" t="s">
        <v>9041</v>
      </c>
      <c r="B361" t="s">
        <v>9042</v>
      </c>
      <c r="C361" t="s">
        <v>9411</v>
      </c>
      <c r="F361" t="s">
        <v>6</v>
      </c>
      <c r="G361" t="s">
        <v>733</v>
      </c>
    </row>
    <row r="362" spans="1:7">
      <c r="A362" t="s">
        <v>9041</v>
      </c>
      <c r="B362" t="s">
        <v>9042</v>
      </c>
      <c r="C362" t="s">
        <v>9412</v>
      </c>
      <c r="F362" t="s">
        <v>6</v>
      </c>
      <c r="G362" t="s">
        <v>734</v>
      </c>
    </row>
    <row r="363" spans="1:7">
      <c r="A363" t="s">
        <v>9041</v>
      </c>
      <c r="B363" t="s">
        <v>9042</v>
      </c>
      <c r="C363" t="s">
        <v>9413</v>
      </c>
      <c r="F363" t="s">
        <v>6</v>
      </c>
      <c r="G363" t="s">
        <v>735</v>
      </c>
    </row>
    <row r="364" spans="1:7">
      <c r="A364" t="s">
        <v>9041</v>
      </c>
      <c r="B364" t="s">
        <v>9042</v>
      </c>
      <c r="C364" t="s">
        <v>9414</v>
      </c>
      <c r="F364" t="s">
        <v>6</v>
      </c>
      <c r="G364" t="s">
        <v>736</v>
      </c>
    </row>
    <row r="365" spans="1:7">
      <c r="A365" t="s">
        <v>9041</v>
      </c>
      <c r="B365" t="s">
        <v>9042</v>
      </c>
      <c r="C365" t="s">
        <v>9415</v>
      </c>
      <c r="F365" t="s">
        <v>6</v>
      </c>
      <c r="G365" t="s">
        <v>737</v>
      </c>
    </row>
    <row r="366" spans="1:7">
      <c r="A366" t="s">
        <v>9041</v>
      </c>
      <c r="B366" t="s">
        <v>9042</v>
      </c>
      <c r="C366" t="s">
        <v>9416</v>
      </c>
      <c r="F366" t="s">
        <v>6</v>
      </c>
      <c r="G366" t="s">
        <v>738</v>
      </c>
    </row>
    <row r="367" spans="1:7">
      <c r="A367" t="s">
        <v>9041</v>
      </c>
      <c r="B367" t="s">
        <v>9042</v>
      </c>
      <c r="C367" t="s">
        <v>9417</v>
      </c>
      <c r="F367" t="s">
        <v>6</v>
      </c>
      <c r="G367" t="s">
        <v>739</v>
      </c>
    </row>
    <row r="368" spans="1:7">
      <c r="A368" t="s">
        <v>9041</v>
      </c>
      <c r="B368" t="s">
        <v>9042</v>
      </c>
      <c r="C368" t="s">
        <v>9418</v>
      </c>
      <c r="F368" t="s">
        <v>6</v>
      </c>
      <c r="G368" t="s">
        <v>740</v>
      </c>
    </row>
    <row r="369" spans="1:7">
      <c r="A369" t="s">
        <v>9041</v>
      </c>
      <c r="B369" t="s">
        <v>9042</v>
      </c>
      <c r="C369" t="s">
        <v>9419</v>
      </c>
      <c r="F369" t="s">
        <v>6</v>
      </c>
      <c r="G369" t="s">
        <v>741</v>
      </c>
    </row>
    <row r="370" spans="1:7">
      <c r="A370" t="s">
        <v>9041</v>
      </c>
      <c r="B370" t="s">
        <v>9042</v>
      </c>
      <c r="C370" t="s">
        <v>9420</v>
      </c>
      <c r="F370" t="s">
        <v>6</v>
      </c>
      <c r="G370" t="s">
        <v>742</v>
      </c>
    </row>
    <row r="371" spans="1:7">
      <c r="A371" t="s">
        <v>9041</v>
      </c>
      <c r="B371" t="s">
        <v>9042</v>
      </c>
      <c r="C371" t="s">
        <v>9421</v>
      </c>
      <c r="F371" t="s">
        <v>6</v>
      </c>
      <c r="G371" t="s">
        <v>743</v>
      </c>
    </row>
    <row r="372" spans="1:7">
      <c r="A372" t="s">
        <v>9041</v>
      </c>
      <c r="B372" t="s">
        <v>9042</v>
      </c>
      <c r="C372" t="s">
        <v>9422</v>
      </c>
      <c r="F372" t="s">
        <v>6</v>
      </c>
      <c r="G372" t="s">
        <v>744</v>
      </c>
    </row>
    <row r="373" spans="1:7">
      <c r="A373" t="s">
        <v>9041</v>
      </c>
      <c r="B373" t="s">
        <v>9042</v>
      </c>
      <c r="C373" t="s">
        <v>9423</v>
      </c>
      <c r="F373" t="s">
        <v>6</v>
      </c>
      <c r="G373" t="s">
        <v>746</v>
      </c>
    </row>
    <row r="374" spans="1:7">
      <c r="A374" t="s">
        <v>9041</v>
      </c>
      <c r="B374" t="s">
        <v>9042</v>
      </c>
      <c r="C374" t="s">
        <v>9424</v>
      </c>
      <c r="F374" t="s">
        <v>6</v>
      </c>
      <c r="G374" t="s">
        <v>747</v>
      </c>
    </row>
    <row r="375" spans="1:7">
      <c r="A375" t="s">
        <v>9041</v>
      </c>
      <c r="B375" t="s">
        <v>9042</v>
      </c>
      <c r="C375" t="s">
        <v>9425</v>
      </c>
      <c r="F375" t="s">
        <v>6</v>
      </c>
      <c r="G375" t="s">
        <v>748</v>
      </c>
    </row>
    <row r="376" spans="1:7">
      <c r="A376" t="s">
        <v>9041</v>
      </c>
      <c r="B376" t="s">
        <v>9042</v>
      </c>
      <c r="C376" t="s">
        <v>9426</v>
      </c>
      <c r="F376" t="s">
        <v>6</v>
      </c>
      <c r="G376" t="s">
        <v>749</v>
      </c>
    </row>
    <row r="377" spans="1:7">
      <c r="A377" t="s">
        <v>9041</v>
      </c>
      <c r="B377" t="s">
        <v>9042</v>
      </c>
      <c r="C377" t="s">
        <v>9427</v>
      </c>
      <c r="F377" t="s">
        <v>6</v>
      </c>
      <c r="G377" t="s">
        <v>750</v>
      </c>
    </row>
    <row r="378" spans="1:7">
      <c r="A378" t="s">
        <v>9041</v>
      </c>
      <c r="B378" t="s">
        <v>9042</v>
      </c>
      <c r="C378" t="s">
        <v>9428</v>
      </c>
      <c r="F378" t="s">
        <v>6</v>
      </c>
      <c r="G378" t="s">
        <v>751</v>
      </c>
    </row>
    <row r="379" spans="1:7">
      <c r="A379" t="s">
        <v>9041</v>
      </c>
      <c r="B379" t="s">
        <v>9042</v>
      </c>
      <c r="C379" t="s">
        <v>9429</v>
      </c>
      <c r="F379" t="s">
        <v>6</v>
      </c>
      <c r="G379" t="s">
        <v>752</v>
      </c>
    </row>
    <row r="380" spans="1:7">
      <c r="A380" t="s">
        <v>9041</v>
      </c>
      <c r="B380" t="s">
        <v>9042</v>
      </c>
      <c r="C380" t="s">
        <v>9430</v>
      </c>
      <c r="F380" t="s">
        <v>6</v>
      </c>
      <c r="G380" t="s">
        <v>753</v>
      </c>
    </row>
    <row r="381" spans="1:7">
      <c r="A381" t="s">
        <v>9041</v>
      </c>
      <c r="B381" t="s">
        <v>9042</v>
      </c>
      <c r="C381" t="s">
        <v>9431</v>
      </c>
      <c r="F381" t="s">
        <v>6</v>
      </c>
      <c r="G381" t="s">
        <v>4421</v>
      </c>
    </row>
    <row r="382" spans="1:7">
      <c r="A382" t="s">
        <v>9041</v>
      </c>
      <c r="B382" t="s">
        <v>9042</v>
      </c>
      <c r="C382" t="s">
        <v>9432</v>
      </c>
      <c r="F382" t="s">
        <v>6</v>
      </c>
      <c r="G382" t="s">
        <v>754</v>
      </c>
    </row>
    <row r="383" spans="1:7">
      <c r="A383" t="s">
        <v>9041</v>
      </c>
      <c r="B383" t="s">
        <v>9042</v>
      </c>
      <c r="C383" t="s">
        <v>9433</v>
      </c>
      <c r="F383" t="s">
        <v>6</v>
      </c>
      <c r="G383" t="s">
        <v>755</v>
      </c>
    </row>
    <row r="384" spans="1:7">
      <c r="A384" t="s">
        <v>9041</v>
      </c>
      <c r="B384" t="s">
        <v>9042</v>
      </c>
      <c r="C384" t="s">
        <v>9434</v>
      </c>
      <c r="F384" t="s">
        <v>6</v>
      </c>
      <c r="G384" t="s">
        <v>756</v>
      </c>
    </row>
    <row r="385" spans="1:7">
      <c r="A385" t="s">
        <v>9041</v>
      </c>
      <c r="B385" t="s">
        <v>9042</v>
      </c>
      <c r="C385" t="s">
        <v>9435</v>
      </c>
      <c r="F385" t="s">
        <v>6</v>
      </c>
      <c r="G385" t="s">
        <v>757</v>
      </c>
    </row>
    <row r="386" spans="1:7">
      <c r="A386" t="s">
        <v>9041</v>
      </c>
      <c r="B386" t="s">
        <v>9042</v>
      </c>
      <c r="C386" t="s">
        <v>9436</v>
      </c>
      <c r="F386" t="s">
        <v>6</v>
      </c>
      <c r="G386" t="s">
        <v>758</v>
      </c>
    </row>
    <row r="387" spans="1:7">
      <c r="A387" t="s">
        <v>9041</v>
      </c>
      <c r="B387" t="s">
        <v>9042</v>
      </c>
      <c r="C387" t="s">
        <v>9437</v>
      </c>
      <c r="F387" t="s">
        <v>6</v>
      </c>
      <c r="G387" t="s">
        <v>759</v>
      </c>
    </row>
    <row r="388" spans="1:7">
      <c r="A388" t="s">
        <v>9041</v>
      </c>
      <c r="B388" t="s">
        <v>9042</v>
      </c>
      <c r="C388" t="s">
        <v>9438</v>
      </c>
      <c r="F388" t="s">
        <v>6</v>
      </c>
      <c r="G388" t="s">
        <v>760</v>
      </c>
    </row>
    <row r="389" spans="1:7">
      <c r="A389" t="s">
        <v>9041</v>
      </c>
      <c r="B389" t="s">
        <v>9042</v>
      </c>
      <c r="C389" t="s">
        <v>9439</v>
      </c>
      <c r="F389" t="s">
        <v>6</v>
      </c>
      <c r="G389" t="s">
        <v>761</v>
      </c>
    </row>
    <row r="390" spans="1:7">
      <c r="A390" t="s">
        <v>9041</v>
      </c>
      <c r="B390" t="s">
        <v>9042</v>
      </c>
      <c r="C390" t="s">
        <v>9440</v>
      </c>
      <c r="F390" t="s">
        <v>6</v>
      </c>
      <c r="G390" t="s">
        <v>762</v>
      </c>
    </row>
    <row r="391" spans="1:7">
      <c r="A391" t="s">
        <v>9041</v>
      </c>
      <c r="B391" t="s">
        <v>9042</v>
      </c>
      <c r="C391" t="s">
        <v>9441</v>
      </c>
      <c r="F391" t="s">
        <v>6</v>
      </c>
      <c r="G391" t="s">
        <v>763</v>
      </c>
    </row>
    <row r="392" spans="1:7">
      <c r="A392" t="s">
        <v>9041</v>
      </c>
      <c r="B392" t="s">
        <v>9042</v>
      </c>
      <c r="C392" t="s">
        <v>9442</v>
      </c>
      <c r="F392" t="s">
        <v>6</v>
      </c>
      <c r="G392" t="s">
        <v>764</v>
      </c>
    </row>
    <row r="393" spans="1:7">
      <c r="A393" t="s">
        <v>9041</v>
      </c>
      <c r="B393" t="s">
        <v>9042</v>
      </c>
      <c r="C393" t="s">
        <v>9443</v>
      </c>
      <c r="F393" t="s">
        <v>6</v>
      </c>
      <c r="G393" t="s">
        <v>765</v>
      </c>
    </row>
    <row r="394" spans="1:7">
      <c r="A394" t="s">
        <v>9041</v>
      </c>
      <c r="B394" t="s">
        <v>9042</v>
      </c>
      <c r="C394" t="s">
        <v>9444</v>
      </c>
      <c r="F394" t="s">
        <v>6</v>
      </c>
      <c r="G394" t="s">
        <v>766</v>
      </c>
    </row>
    <row r="395" spans="1:7">
      <c r="A395" t="s">
        <v>9041</v>
      </c>
      <c r="B395" t="s">
        <v>9042</v>
      </c>
      <c r="C395" t="s">
        <v>9445</v>
      </c>
      <c r="F395" t="s">
        <v>6</v>
      </c>
      <c r="G395" t="s">
        <v>767</v>
      </c>
    </row>
    <row r="396" spans="1:7">
      <c r="A396" t="s">
        <v>9041</v>
      </c>
      <c r="B396" t="s">
        <v>9042</v>
      </c>
      <c r="C396" t="s">
        <v>9446</v>
      </c>
      <c r="F396" t="s">
        <v>6</v>
      </c>
      <c r="G396" t="s">
        <v>768</v>
      </c>
    </row>
    <row r="397" spans="1:7">
      <c r="A397" t="s">
        <v>9041</v>
      </c>
      <c r="B397" t="s">
        <v>9042</v>
      </c>
      <c r="C397" t="s">
        <v>9447</v>
      </c>
      <c r="F397" t="s">
        <v>6</v>
      </c>
      <c r="G397" t="s">
        <v>769</v>
      </c>
    </row>
    <row r="398" spans="1:7">
      <c r="A398" t="s">
        <v>9041</v>
      </c>
      <c r="B398" t="s">
        <v>9042</v>
      </c>
      <c r="C398" t="s">
        <v>9448</v>
      </c>
      <c r="F398" t="s">
        <v>6</v>
      </c>
      <c r="G398" t="s">
        <v>770</v>
      </c>
    </row>
    <row r="399" spans="1:7">
      <c r="A399" t="s">
        <v>9041</v>
      </c>
      <c r="B399" t="s">
        <v>9042</v>
      </c>
      <c r="C399" t="s">
        <v>9449</v>
      </c>
      <c r="F399" t="s">
        <v>6</v>
      </c>
      <c r="G399" t="s">
        <v>771</v>
      </c>
    </row>
    <row r="400" spans="1:7">
      <c r="A400" t="s">
        <v>9041</v>
      </c>
      <c r="B400" t="s">
        <v>9042</v>
      </c>
      <c r="C400" t="s">
        <v>9450</v>
      </c>
      <c r="F400" t="s">
        <v>6</v>
      </c>
      <c r="G400" t="s">
        <v>772</v>
      </c>
    </row>
    <row r="401" spans="1:7">
      <c r="A401" t="s">
        <v>9041</v>
      </c>
      <c r="B401" t="s">
        <v>9042</v>
      </c>
      <c r="C401" t="s">
        <v>9451</v>
      </c>
      <c r="F401" t="s">
        <v>6</v>
      </c>
      <c r="G401" t="s">
        <v>773</v>
      </c>
    </row>
    <row r="402" spans="1:7">
      <c r="A402" t="s">
        <v>9041</v>
      </c>
      <c r="B402" t="s">
        <v>9042</v>
      </c>
      <c r="C402" t="s">
        <v>9452</v>
      </c>
      <c r="F402" t="s">
        <v>6</v>
      </c>
      <c r="G402" t="s">
        <v>774</v>
      </c>
    </row>
    <row r="403" spans="1:7">
      <c r="A403" t="s">
        <v>9041</v>
      </c>
      <c r="B403" t="s">
        <v>9042</v>
      </c>
      <c r="C403" t="s">
        <v>9453</v>
      </c>
      <c r="F403" t="s">
        <v>6</v>
      </c>
      <c r="G403" t="s">
        <v>775</v>
      </c>
    </row>
    <row r="404" spans="1:7">
      <c r="A404" t="s">
        <v>9041</v>
      </c>
      <c r="B404" t="s">
        <v>9042</v>
      </c>
      <c r="C404" t="s">
        <v>9454</v>
      </c>
      <c r="F404" t="s">
        <v>6</v>
      </c>
      <c r="G404" t="s">
        <v>776</v>
      </c>
    </row>
    <row r="405" spans="1:7">
      <c r="A405" t="s">
        <v>9041</v>
      </c>
      <c r="B405" t="s">
        <v>9042</v>
      </c>
      <c r="C405" t="s">
        <v>9455</v>
      </c>
      <c r="F405" t="s">
        <v>6</v>
      </c>
      <c r="G405" t="s">
        <v>777</v>
      </c>
    </row>
    <row r="406" spans="1:7">
      <c r="A406" t="s">
        <v>9041</v>
      </c>
      <c r="B406" t="s">
        <v>9042</v>
      </c>
      <c r="C406" t="s">
        <v>9456</v>
      </c>
      <c r="F406" t="s">
        <v>6</v>
      </c>
      <c r="G406" t="s">
        <v>778</v>
      </c>
    </row>
    <row r="407" spans="1:7">
      <c r="A407" t="s">
        <v>9041</v>
      </c>
      <c r="B407" t="s">
        <v>9042</v>
      </c>
      <c r="C407" t="s">
        <v>9457</v>
      </c>
      <c r="F407" t="s">
        <v>6</v>
      </c>
      <c r="G407" t="s">
        <v>779</v>
      </c>
    </row>
    <row r="408" spans="1:7">
      <c r="A408" t="s">
        <v>9041</v>
      </c>
      <c r="B408" t="s">
        <v>9042</v>
      </c>
      <c r="C408" t="s">
        <v>9458</v>
      </c>
      <c r="F408" t="s">
        <v>6</v>
      </c>
      <c r="G408" t="s">
        <v>780</v>
      </c>
    </row>
    <row r="409" spans="1:7">
      <c r="A409" t="s">
        <v>9041</v>
      </c>
      <c r="B409" t="s">
        <v>9042</v>
      </c>
      <c r="C409" t="s">
        <v>9459</v>
      </c>
      <c r="F409" t="s">
        <v>6</v>
      </c>
      <c r="G409" t="s">
        <v>781</v>
      </c>
    </row>
    <row r="410" spans="1:7">
      <c r="A410" t="s">
        <v>9041</v>
      </c>
      <c r="B410" t="s">
        <v>9042</v>
      </c>
      <c r="C410" t="s">
        <v>9460</v>
      </c>
      <c r="F410" t="s">
        <v>6</v>
      </c>
      <c r="G410" t="s">
        <v>782</v>
      </c>
    </row>
    <row r="411" spans="1:7">
      <c r="A411" t="s">
        <v>9041</v>
      </c>
      <c r="B411" t="s">
        <v>9042</v>
      </c>
      <c r="C411" t="s">
        <v>9461</v>
      </c>
      <c r="F411" t="s">
        <v>6</v>
      </c>
      <c r="G411" t="s">
        <v>783</v>
      </c>
    </row>
    <row r="412" spans="1:7">
      <c r="A412" t="s">
        <v>9041</v>
      </c>
      <c r="B412" t="s">
        <v>9042</v>
      </c>
      <c r="C412" t="s">
        <v>9462</v>
      </c>
      <c r="F412" t="s">
        <v>6</v>
      </c>
      <c r="G412" t="s">
        <v>784</v>
      </c>
    </row>
    <row r="413" spans="1:7">
      <c r="A413" t="s">
        <v>9041</v>
      </c>
      <c r="B413" t="s">
        <v>9042</v>
      </c>
      <c r="C413" t="s">
        <v>9463</v>
      </c>
      <c r="F413" t="s">
        <v>6</v>
      </c>
      <c r="G413" t="s">
        <v>785</v>
      </c>
    </row>
    <row r="414" spans="1:7">
      <c r="A414" t="s">
        <v>9041</v>
      </c>
      <c r="B414" t="s">
        <v>9042</v>
      </c>
      <c r="C414" t="s">
        <v>9464</v>
      </c>
      <c r="F414" t="s">
        <v>6</v>
      </c>
      <c r="G414" t="s">
        <v>786</v>
      </c>
    </row>
    <row r="415" spans="1:7">
      <c r="A415" t="s">
        <v>9041</v>
      </c>
      <c r="B415" t="s">
        <v>9042</v>
      </c>
      <c r="C415" t="s">
        <v>9465</v>
      </c>
      <c r="F415" t="s">
        <v>6</v>
      </c>
      <c r="G415" t="s">
        <v>787</v>
      </c>
    </row>
    <row r="416" spans="1:7">
      <c r="A416" t="s">
        <v>9041</v>
      </c>
      <c r="B416" t="s">
        <v>9042</v>
      </c>
      <c r="C416" t="s">
        <v>9466</v>
      </c>
      <c r="F416" t="s">
        <v>6</v>
      </c>
      <c r="G416" t="s">
        <v>788</v>
      </c>
    </row>
    <row r="417" spans="1:7">
      <c r="A417" t="s">
        <v>9041</v>
      </c>
      <c r="B417" t="s">
        <v>9042</v>
      </c>
      <c r="C417" t="s">
        <v>9467</v>
      </c>
      <c r="F417" t="s">
        <v>6</v>
      </c>
      <c r="G417" t="s">
        <v>789</v>
      </c>
    </row>
    <row r="418" spans="1:7">
      <c r="A418" t="s">
        <v>9041</v>
      </c>
      <c r="B418" t="s">
        <v>9042</v>
      </c>
      <c r="C418" t="s">
        <v>9468</v>
      </c>
      <c r="F418" t="s">
        <v>6</v>
      </c>
      <c r="G418" t="s">
        <v>790</v>
      </c>
    </row>
    <row r="419" spans="1:7">
      <c r="A419" t="s">
        <v>9041</v>
      </c>
      <c r="B419" t="s">
        <v>9042</v>
      </c>
      <c r="C419" t="s">
        <v>9469</v>
      </c>
      <c r="F419" t="s">
        <v>6</v>
      </c>
      <c r="G419" t="s">
        <v>791</v>
      </c>
    </row>
    <row r="420" spans="1:7">
      <c r="A420" t="s">
        <v>9041</v>
      </c>
      <c r="B420" t="s">
        <v>9042</v>
      </c>
      <c r="C420" t="s">
        <v>9470</v>
      </c>
      <c r="F420" t="s">
        <v>6</v>
      </c>
      <c r="G420" t="s">
        <v>792</v>
      </c>
    </row>
    <row r="421" spans="1:7">
      <c r="A421" t="s">
        <v>9041</v>
      </c>
      <c r="B421" t="s">
        <v>9042</v>
      </c>
      <c r="C421" t="s">
        <v>9471</v>
      </c>
      <c r="F421" t="s">
        <v>6</v>
      </c>
      <c r="G421" t="s">
        <v>793</v>
      </c>
    </row>
    <row r="422" spans="1:7">
      <c r="A422" t="s">
        <v>9041</v>
      </c>
      <c r="B422" t="s">
        <v>9042</v>
      </c>
      <c r="C422" t="s">
        <v>9472</v>
      </c>
      <c r="F422" t="s">
        <v>6</v>
      </c>
      <c r="G422" t="s">
        <v>794</v>
      </c>
    </row>
    <row r="423" spans="1:7">
      <c r="A423" t="s">
        <v>9041</v>
      </c>
      <c r="B423" t="s">
        <v>9042</v>
      </c>
      <c r="C423" t="s">
        <v>9473</v>
      </c>
      <c r="F423" t="s">
        <v>6</v>
      </c>
      <c r="G423" t="s">
        <v>795</v>
      </c>
    </row>
    <row r="424" spans="1:7">
      <c r="A424" t="s">
        <v>9041</v>
      </c>
      <c r="B424" t="s">
        <v>9042</v>
      </c>
      <c r="C424" t="s">
        <v>9474</v>
      </c>
      <c r="F424" t="s">
        <v>6</v>
      </c>
      <c r="G424" t="s">
        <v>796</v>
      </c>
    </row>
    <row r="425" spans="1:7">
      <c r="A425" t="s">
        <v>9041</v>
      </c>
      <c r="B425" t="s">
        <v>9042</v>
      </c>
      <c r="C425" t="s">
        <v>9475</v>
      </c>
      <c r="F425" t="s">
        <v>6</v>
      </c>
      <c r="G425" t="s">
        <v>797</v>
      </c>
    </row>
    <row r="426" spans="1:7">
      <c r="A426" t="s">
        <v>9041</v>
      </c>
      <c r="B426" t="s">
        <v>9042</v>
      </c>
      <c r="C426" t="s">
        <v>9476</v>
      </c>
      <c r="F426" t="s">
        <v>6</v>
      </c>
      <c r="G426" t="s">
        <v>798</v>
      </c>
    </row>
    <row r="427" spans="1:7">
      <c r="A427" t="s">
        <v>9041</v>
      </c>
      <c r="B427" t="s">
        <v>9042</v>
      </c>
      <c r="C427" t="s">
        <v>9477</v>
      </c>
      <c r="F427" t="s">
        <v>6</v>
      </c>
      <c r="G427" t="s">
        <v>799</v>
      </c>
    </row>
    <row r="428" spans="1:7">
      <c r="A428" t="s">
        <v>9041</v>
      </c>
      <c r="B428" t="s">
        <v>9042</v>
      </c>
      <c r="C428" t="s">
        <v>9478</v>
      </c>
      <c r="F428" t="s">
        <v>6</v>
      </c>
      <c r="G428" t="s">
        <v>800</v>
      </c>
    </row>
    <row r="429" spans="1:7">
      <c r="A429" t="s">
        <v>9041</v>
      </c>
      <c r="B429" t="s">
        <v>9042</v>
      </c>
      <c r="C429" t="s">
        <v>9479</v>
      </c>
      <c r="F429" t="s">
        <v>6</v>
      </c>
      <c r="G429" t="s">
        <v>801</v>
      </c>
    </row>
    <row r="430" spans="1:7">
      <c r="A430" t="s">
        <v>9041</v>
      </c>
      <c r="B430" t="s">
        <v>9042</v>
      </c>
      <c r="C430" t="s">
        <v>9480</v>
      </c>
      <c r="F430" t="s">
        <v>6</v>
      </c>
      <c r="G430" t="s">
        <v>802</v>
      </c>
    </row>
    <row r="431" spans="1:7">
      <c r="A431" t="s">
        <v>9041</v>
      </c>
      <c r="B431" t="s">
        <v>9042</v>
      </c>
      <c r="C431" t="s">
        <v>9481</v>
      </c>
      <c r="F431" t="s">
        <v>6</v>
      </c>
      <c r="G431" t="s">
        <v>803</v>
      </c>
    </row>
    <row r="432" spans="1:7">
      <c r="A432" t="s">
        <v>9041</v>
      </c>
      <c r="B432" t="s">
        <v>9042</v>
      </c>
      <c r="C432" t="s">
        <v>9482</v>
      </c>
      <c r="F432" t="s">
        <v>6</v>
      </c>
      <c r="G432" t="s">
        <v>804</v>
      </c>
    </row>
    <row r="433" spans="1:7">
      <c r="A433" t="s">
        <v>9041</v>
      </c>
      <c r="B433" t="s">
        <v>9042</v>
      </c>
      <c r="C433" t="s">
        <v>9483</v>
      </c>
      <c r="F433" t="s">
        <v>6</v>
      </c>
      <c r="G433" t="s">
        <v>805</v>
      </c>
    </row>
    <row r="434" spans="1:7">
      <c r="A434" t="s">
        <v>9041</v>
      </c>
      <c r="B434" t="s">
        <v>9042</v>
      </c>
      <c r="C434" t="s">
        <v>9484</v>
      </c>
      <c r="F434" t="s">
        <v>6</v>
      </c>
      <c r="G434" t="s">
        <v>806</v>
      </c>
    </row>
    <row r="435" spans="1:7">
      <c r="A435" t="s">
        <v>9041</v>
      </c>
      <c r="B435" t="s">
        <v>9042</v>
      </c>
      <c r="C435" t="s">
        <v>9485</v>
      </c>
      <c r="F435" t="s">
        <v>6</v>
      </c>
      <c r="G435" t="s">
        <v>807</v>
      </c>
    </row>
    <row r="436" spans="1:7">
      <c r="A436" t="s">
        <v>9041</v>
      </c>
      <c r="B436" t="s">
        <v>9042</v>
      </c>
      <c r="C436" t="s">
        <v>9486</v>
      </c>
      <c r="F436" t="s">
        <v>6</v>
      </c>
      <c r="G436" t="s">
        <v>808</v>
      </c>
    </row>
    <row r="437" spans="1:7">
      <c r="A437" t="s">
        <v>9041</v>
      </c>
      <c r="B437" t="s">
        <v>9042</v>
      </c>
      <c r="C437" t="s">
        <v>9487</v>
      </c>
      <c r="F437" t="s">
        <v>6</v>
      </c>
      <c r="G437" t="s">
        <v>809</v>
      </c>
    </row>
    <row r="438" spans="1:7">
      <c r="A438" t="s">
        <v>9041</v>
      </c>
      <c r="B438" t="s">
        <v>9042</v>
      </c>
      <c r="C438" t="s">
        <v>9488</v>
      </c>
      <c r="F438" t="s">
        <v>6</v>
      </c>
      <c r="G438" t="s">
        <v>810</v>
      </c>
    </row>
    <row r="439" spans="1:7">
      <c r="A439" t="s">
        <v>9041</v>
      </c>
      <c r="B439" t="s">
        <v>9042</v>
      </c>
      <c r="C439" t="s">
        <v>9489</v>
      </c>
      <c r="F439" t="s">
        <v>6</v>
      </c>
      <c r="G439" t="s">
        <v>811</v>
      </c>
    </row>
    <row r="440" spans="1:7">
      <c r="A440" t="s">
        <v>9041</v>
      </c>
      <c r="B440" t="s">
        <v>9042</v>
      </c>
      <c r="C440" t="s">
        <v>9490</v>
      </c>
      <c r="F440" t="s">
        <v>6</v>
      </c>
      <c r="G440" t="s">
        <v>812</v>
      </c>
    </row>
    <row r="441" spans="1:7">
      <c r="A441" t="s">
        <v>9041</v>
      </c>
      <c r="B441" t="s">
        <v>9042</v>
      </c>
      <c r="C441" t="s">
        <v>9491</v>
      </c>
      <c r="F441" t="s">
        <v>6</v>
      </c>
      <c r="G441" t="s">
        <v>813</v>
      </c>
    </row>
    <row r="442" spans="1:7">
      <c r="A442" t="s">
        <v>9041</v>
      </c>
      <c r="B442" t="s">
        <v>9042</v>
      </c>
      <c r="C442" t="s">
        <v>9492</v>
      </c>
      <c r="F442" t="s">
        <v>6</v>
      </c>
      <c r="G442" t="s">
        <v>814</v>
      </c>
    </row>
    <row r="443" spans="1:7">
      <c r="A443" t="s">
        <v>9041</v>
      </c>
      <c r="B443" t="s">
        <v>9042</v>
      </c>
      <c r="C443" t="s">
        <v>9493</v>
      </c>
      <c r="F443" t="s">
        <v>6</v>
      </c>
      <c r="G443" t="s">
        <v>815</v>
      </c>
    </row>
    <row r="444" spans="1:7">
      <c r="A444" t="s">
        <v>9041</v>
      </c>
      <c r="B444" t="s">
        <v>9042</v>
      </c>
      <c r="C444" t="s">
        <v>9494</v>
      </c>
      <c r="F444" t="s">
        <v>6</v>
      </c>
      <c r="G444" t="s">
        <v>816</v>
      </c>
    </row>
    <row r="445" spans="1:7">
      <c r="A445" t="s">
        <v>9041</v>
      </c>
      <c r="B445" t="s">
        <v>9042</v>
      </c>
      <c r="C445" t="s">
        <v>9495</v>
      </c>
      <c r="F445" t="s">
        <v>6</v>
      </c>
      <c r="G445" t="s">
        <v>817</v>
      </c>
    </row>
    <row r="446" spans="1:7">
      <c r="A446" t="s">
        <v>9041</v>
      </c>
      <c r="B446" t="s">
        <v>9042</v>
      </c>
      <c r="C446" t="s">
        <v>9496</v>
      </c>
      <c r="F446" t="s">
        <v>6</v>
      </c>
      <c r="G446" t="s">
        <v>818</v>
      </c>
    </row>
    <row r="447" spans="1:7">
      <c r="A447" t="s">
        <v>9041</v>
      </c>
      <c r="B447" t="s">
        <v>9042</v>
      </c>
      <c r="C447" t="s">
        <v>9497</v>
      </c>
      <c r="F447" t="s">
        <v>6</v>
      </c>
      <c r="G447" t="s">
        <v>819</v>
      </c>
    </row>
    <row r="448" spans="1:7">
      <c r="A448" t="s">
        <v>9041</v>
      </c>
      <c r="B448" t="s">
        <v>9042</v>
      </c>
      <c r="C448" t="s">
        <v>9498</v>
      </c>
      <c r="F448" t="s">
        <v>6</v>
      </c>
      <c r="G448" t="s">
        <v>820</v>
      </c>
    </row>
    <row r="449" spans="1:7">
      <c r="A449" t="s">
        <v>9041</v>
      </c>
      <c r="B449" t="s">
        <v>9042</v>
      </c>
      <c r="C449" t="s">
        <v>9499</v>
      </c>
      <c r="F449" t="s">
        <v>6</v>
      </c>
      <c r="G449" t="s">
        <v>821</v>
      </c>
    </row>
    <row r="450" spans="1:7">
      <c r="A450" t="s">
        <v>9041</v>
      </c>
      <c r="B450" t="s">
        <v>9042</v>
      </c>
      <c r="C450" t="s">
        <v>9500</v>
      </c>
      <c r="F450" t="s">
        <v>6</v>
      </c>
      <c r="G450" t="s">
        <v>822</v>
      </c>
    </row>
    <row r="451" spans="1:7">
      <c r="A451" t="s">
        <v>9041</v>
      </c>
      <c r="B451" t="s">
        <v>9042</v>
      </c>
      <c r="C451" t="s">
        <v>9501</v>
      </c>
      <c r="F451" t="s">
        <v>6</v>
      </c>
      <c r="G451" t="s">
        <v>823</v>
      </c>
    </row>
    <row r="452" spans="1:7">
      <c r="A452" t="s">
        <v>9041</v>
      </c>
      <c r="B452" t="s">
        <v>9042</v>
      </c>
      <c r="C452" t="s">
        <v>9502</v>
      </c>
      <c r="F452" t="s">
        <v>6</v>
      </c>
      <c r="G452" t="s">
        <v>824</v>
      </c>
    </row>
    <row r="453" spans="1:7">
      <c r="A453" t="s">
        <v>9041</v>
      </c>
      <c r="B453" t="s">
        <v>9042</v>
      </c>
      <c r="C453" t="s">
        <v>9503</v>
      </c>
      <c r="F453" t="s">
        <v>6</v>
      </c>
      <c r="G453" t="s">
        <v>825</v>
      </c>
    </row>
    <row r="454" spans="1:7">
      <c r="A454" t="s">
        <v>9041</v>
      </c>
      <c r="B454" t="s">
        <v>9042</v>
      </c>
      <c r="C454" t="s">
        <v>9504</v>
      </c>
      <c r="F454" t="s">
        <v>6</v>
      </c>
      <c r="G454" t="s">
        <v>826</v>
      </c>
    </row>
    <row r="455" spans="1:7">
      <c r="A455" t="s">
        <v>9041</v>
      </c>
      <c r="B455" t="s">
        <v>9042</v>
      </c>
      <c r="C455" t="s">
        <v>9505</v>
      </c>
      <c r="F455" t="s">
        <v>6</v>
      </c>
      <c r="G455" t="s">
        <v>827</v>
      </c>
    </row>
    <row r="456" spans="1:7">
      <c r="A456" t="s">
        <v>9041</v>
      </c>
      <c r="B456" t="s">
        <v>9042</v>
      </c>
      <c r="C456" t="s">
        <v>9506</v>
      </c>
      <c r="F456" t="s">
        <v>6</v>
      </c>
      <c r="G456" t="s">
        <v>828</v>
      </c>
    </row>
    <row r="457" spans="1:7">
      <c r="A457" t="s">
        <v>9041</v>
      </c>
      <c r="B457" t="s">
        <v>9042</v>
      </c>
      <c r="C457" t="s">
        <v>9507</v>
      </c>
      <c r="F457" t="s">
        <v>6</v>
      </c>
      <c r="G457" t="s">
        <v>829</v>
      </c>
    </row>
    <row r="458" spans="1:7">
      <c r="A458" t="s">
        <v>9041</v>
      </c>
      <c r="B458" t="s">
        <v>9042</v>
      </c>
      <c r="C458" t="s">
        <v>9508</v>
      </c>
      <c r="F458" t="s">
        <v>6</v>
      </c>
      <c r="G458" t="s">
        <v>830</v>
      </c>
    </row>
    <row r="459" spans="1:7">
      <c r="A459" t="s">
        <v>9041</v>
      </c>
      <c r="B459" t="s">
        <v>9042</v>
      </c>
      <c r="C459" t="s">
        <v>9509</v>
      </c>
      <c r="F459" t="s">
        <v>6</v>
      </c>
      <c r="G459" t="s">
        <v>831</v>
      </c>
    </row>
    <row r="460" spans="1:7">
      <c r="A460" t="s">
        <v>9041</v>
      </c>
      <c r="B460" t="s">
        <v>9042</v>
      </c>
      <c r="C460" t="s">
        <v>9510</v>
      </c>
      <c r="F460" t="s">
        <v>6</v>
      </c>
      <c r="G460" t="s">
        <v>832</v>
      </c>
    </row>
    <row r="461" spans="1:7">
      <c r="A461" t="s">
        <v>9041</v>
      </c>
      <c r="B461" t="s">
        <v>9042</v>
      </c>
      <c r="C461" t="s">
        <v>9511</v>
      </c>
      <c r="F461" t="s">
        <v>6</v>
      </c>
      <c r="G461" t="s">
        <v>833</v>
      </c>
    </row>
    <row r="462" spans="1:7">
      <c r="A462" t="s">
        <v>9041</v>
      </c>
      <c r="B462" t="s">
        <v>9042</v>
      </c>
      <c r="C462" t="s">
        <v>9512</v>
      </c>
      <c r="F462" t="s">
        <v>6</v>
      </c>
      <c r="G462" t="s">
        <v>834</v>
      </c>
    </row>
    <row r="463" spans="1:7">
      <c r="A463" t="s">
        <v>9041</v>
      </c>
      <c r="B463" t="s">
        <v>9042</v>
      </c>
      <c r="C463" t="s">
        <v>9513</v>
      </c>
      <c r="F463" t="s">
        <v>6</v>
      </c>
      <c r="G463" t="s">
        <v>836</v>
      </c>
    </row>
    <row r="464" spans="1:7">
      <c r="A464" t="s">
        <v>9041</v>
      </c>
      <c r="B464" t="s">
        <v>9042</v>
      </c>
      <c r="C464" t="s">
        <v>9514</v>
      </c>
      <c r="F464" t="s">
        <v>6</v>
      </c>
      <c r="G464" t="s">
        <v>837</v>
      </c>
    </row>
    <row r="465" spans="1:7">
      <c r="A465" t="s">
        <v>9041</v>
      </c>
      <c r="B465" t="s">
        <v>9042</v>
      </c>
      <c r="C465" t="s">
        <v>9515</v>
      </c>
      <c r="F465" t="s">
        <v>6</v>
      </c>
      <c r="G465" t="s">
        <v>838</v>
      </c>
    </row>
    <row r="466" spans="1:7">
      <c r="A466" t="s">
        <v>9041</v>
      </c>
      <c r="B466" t="s">
        <v>9042</v>
      </c>
      <c r="C466" t="s">
        <v>9516</v>
      </c>
      <c r="F466" t="s">
        <v>6</v>
      </c>
      <c r="G466" t="s">
        <v>839</v>
      </c>
    </row>
    <row r="467" spans="1:7">
      <c r="A467" t="s">
        <v>9041</v>
      </c>
      <c r="B467" t="s">
        <v>9042</v>
      </c>
      <c r="C467" t="s">
        <v>9517</v>
      </c>
      <c r="F467" t="s">
        <v>6</v>
      </c>
      <c r="G467" t="s">
        <v>840</v>
      </c>
    </row>
    <row r="468" spans="1:7">
      <c r="A468" t="s">
        <v>9041</v>
      </c>
      <c r="B468" t="s">
        <v>9042</v>
      </c>
      <c r="C468" t="s">
        <v>9518</v>
      </c>
      <c r="F468" t="s">
        <v>6</v>
      </c>
      <c r="G468" t="s">
        <v>841</v>
      </c>
    </row>
    <row r="469" spans="1:7">
      <c r="A469" t="s">
        <v>9041</v>
      </c>
      <c r="B469" t="s">
        <v>9042</v>
      </c>
      <c r="C469" t="s">
        <v>9519</v>
      </c>
      <c r="F469" t="s">
        <v>6</v>
      </c>
      <c r="G469" t="s">
        <v>842</v>
      </c>
    </row>
    <row r="470" spans="1:7">
      <c r="A470" t="s">
        <v>9041</v>
      </c>
      <c r="B470" t="s">
        <v>9042</v>
      </c>
      <c r="C470" t="s">
        <v>9520</v>
      </c>
      <c r="F470" t="s">
        <v>6</v>
      </c>
      <c r="G470" t="s">
        <v>843</v>
      </c>
    </row>
    <row r="471" spans="1:7">
      <c r="A471" t="s">
        <v>9041</v>
      </c>
      <c r="B471" t="s">
        <v>9042</v>
      </c>
      <c r="C471" t="s">
        <v>9521</v>
      </c>
      <c r="F471" t="s">
        <v>6</v>
      </c>
      <c r="G471" t="s">
        <v>844</v>
      </c>
    </row>
    <row r="472" spans="1:7">
      <c r="A472" t="s">
        <v>9041</v>
      </c>
      <c r="B472" t="s">
        <v>9042</v>
      </c>
      <c r="C472" t="s">
        <v>9522</v>
      </c>
      <c r="F472" t="s">
        <v>6</v>
      </c>
      <c r="G472" t="s">
        <v>845</v>
      </c>
    </row>
    <row r="473" spans="1:7">
      <c r="A473" t="s">
        <v>9041</v>
      </c>
      <c r="B473" t="s">
        <v>9042</v>
      </c>
      <c r="C473" t="s">
        <v>9523</v>
      </c>
      <c r="F473" t="s">
        <v>6</v>
      </c>
      <c r="G473" t="s">
        <v>846</v>
      </c>
    </row>
    <row r="474" spans="1:7">
      <c r="A474" t="s">
        <v>9041</v>
      </c>
      <c r="B474" t="s">
        <v>9042</v>
      </c>
      <c r="C474" t="s">
        <v>9524</v>
      </c>
      <c r="F474" t="s">
        <v>6</v>
      </c>
      <c r="G474" t="s">
        <v>847</v>
      </c>
    </row>
    <row r="475" spans="1:7">
      <c r="A475" t="s">
        <v>9041</v>
      </c>
      <c r="B475" t="s">
        <v>9042</v>
      </c>
      <c r="C475" t="s">
        <v>9525</v>
      </c>
      <c r="F475" t="s">
        <v>6</v>
      </c>
      <c r="G475" t="s">
        <v>848</v>
      </c>
    </row>
    <row r="476" spans="1:7">
      <c r="A476" t="s">
        <v>9041</v>
      </c>
      <c r="B476" t="s">
        <v>9042</v>
      </c>
      <c r="C476" t="s">
        <v>9526</v>
      </c>
      <c r="F476" t="s">
        <v>6</v>
      </c>
      <c r="G476" t="s">
        <v>849</v>
      </c>
    </row>
    <row r="477" spans="1:7">
      <c r="A477" t="s">
        <v>9041</v>
      </c>
      <c r="B477" t="s">
        <v>9042</v>
      </c>
      <c r="C477" t="s">
        <v>9527</v>
      </c>
      <c r="F477" t="s">
        <v>6</v>
      </c>
      <c r="G477" t="s">
        <v>850</v>
      </c>
    </row>
    <row r="478" spans="1:7">
      <c r="A478" t="s">
        <v>9041</v>
      </c>
      <c r="B478" t="s">
        <v>9042</v>
      </c>
      <c r="C478" t="s">
        <v>9528</v>
      </c>
      <c r="F478" t="s">
        <v>6</v>
      </c>
      <c r="G478" t="s">
        <v>851</v>
      </c>
    </row>
    <row r="479" spans="1:7">
      <c r="A479" t="s">
        <v>9041</v>
      </c>
      <c r="B479" t="s">
        <v>9042</v>
      </c>
      <c r="C479" t="s">
        <v>9529</v>
      </c>
      <c r="F479" t="s">
        <v>6</v>
      </c>
      <c r="G479" t="s">
        <v>852</v>
      </c>
    </row>
    <row r="480" spans="1:7">
      <c r="A480" t="s">
        <v>9041</v>
      </c>
      <c r="B480" t="s">
        <v>9042</v>
      </c>
      <c r="C480" t="s">
        <v>9530</v>
      </c>
      <c r="F480" t="s">
        <v>6</v>
      </c>
      <c r="G480" t="s">
        <v>853</v>
      </c>
    </row>
    <row r="481" spans="1:7">
      <c r="A481" t="s">
        <v>9041</v>
      </c>
      <c r="B481" t="s">
        <v>9042</v>
      </c>
      <c r="C481" t="s">
        <v>9531</v>
      </c>
      <c r="F481" t="s">
        <v>6</v>
      </c>
      <c r="G481" t="s">
        <v>854</v>
      </c>
    </row>
    <row r="482" spans="1:7">
      <c r="A482" t="s">
        <v>9041</v>
      </c>
      <c r="B482" t="s">
        <v>9042</v>
      </c>
      <c r="C482" t="s">
        <v>9532</v>
      </c>
      <c r="F482" t="s">
        <v>6</v>
      </c>
      <c r="G482" t="s">
        <v>855</v>
      </c>
    </row>
    <row r="483" spans="1:7">
      <c r="A483" t="s">
        <v>9041</v>
      </c>
      <c r="B483" t="s">
        <v>9042</v>
      </c>
      <c r="C483" t="s">
        <v>9533</v>
      </c>
      <c r="F483" t="s">
        <v>6</v>
      </c>
      <c r="G483" t="s">
        <v>856</v>
      </c>
    </row>
    <row r="484" spans="1:7">
      <c r="A484" t="s">
        <v>9041</v>
      </c>
      <c r="B484" t="s">
        <v>9042</v>
      </c>
      <c r="C484" t="s">
        <v>9534</v>
      </c>
      <c r="F484" t="s">
        <v>6</v>
      </c>
      <c r="G484" t="s">
        <v>857</v>
      </c>
    </row>
    <row r="485" spans="1:7">
      <c r="A485" t="s">
        <v>9041</v>
      </c>
      <c r="B485" t="s">
        <v>9042</v>
      </c>
      <c r="C485" t="s">
        <v>9535</v>
      </c>
      <c r="F485" t="s">
        <v>6</v>
      </c>
      <c r="G485" t="s">
        <v>858</v>
      </c>
    </row>
    <row r="486" spans="1:7">
      <c r="A486" t="s">
        <v>9041</v>
      </c>
      <c r="B486" t="s">
        <v>9042</v>
      </c>
      <c r="C486" t="s">
        <v>9536</v>
      </c>
      <c r="F486" t="s">
        <v>6</v>
      </c>
      <c r="G486" t="s">
        <v>859</v>
      </c>
    </row>
    <row r="487" spans="1:7">
      <c r="A487" t="s">
        <v>9041</v>
      </c>
      <c r="B487" t="s">
        <v>9042</v>
      </c>
      <c r="C487" t="s">
        <v>9537</v>
      </c>
      <c r="F487" t="s">
        <v>6</v>
      </c>
      <c r="G487" t="s">
        <v>860</v>
      </c>
    </row>
    <row r="488" spans="1:7">
      <c r="A488" t="s">
        <v>9041</v>
      </c>
      <c r="B488" t="s">
        <v>9042</v>
      </c>
      <c r="C488" t="s">
        <v>9538</v>
      </c>
      <c r="F488" t="s">
        <v>6</v>
      </c>
      <c r="G488" t="s">
        <v>861</v>
      </c>
    </row>
    <row r="489" spans="1:7">
      <c r="A489" t="s">
        <v>9041</v>
      </c>
      <c r="B489" t="s">
        <v>9042</v>
      </c>
      <c r="C489" t="s">
        <v>9539</v>
      </c>
      <c r="F489" t="s">
        <v>6</v>
      </c>
      <c r="G489" t="s">
        <v>1168</v>
      </c>
    </row>
    <row r="490" spans="1:7">
      <c r="A490" t="s">
        <v>9041</v>
      </c>
      <c r="B490" t="s">
        <v>9042</v>
      </c>
      <c r="C490" t="s">
        <v>9540</v>
      </c>
      <c r="F490" t="s">
        <v>6</v>
      </c>
      <c r="G490" t="s">
        <v>1169</v>
      </c>
    </row>
    <row r="491" spans="1:7">
      <c r="A491" t="s">
        <v>9041</v>
      </c>
      <c r="B491" t="s">
        <v>9042</v>
      </c>
      <c r="C491" t="s">
        <v>9541</v>
      </c>
      <c r="F491" t="s">
        <v>6</v>
      </c>
      <c r="G491" t="s">
        <v>1170</v>
      </c>
    </row>
    <row r="492" spans="1:7">
      <c r="A492" t="s">
        <v>9041</v>
      </c>
      <c r="B492" t="s">
        <v>9042</v>
      </c>
      <c r="C492" t="s">
        <v>9542</v>
      </c>
      <c r="F492" t="s">
        <v>6</v>
      </c>
      <c r="G492" t="s">
        <v>1171</v>
      </c>
    </row>
    <row r="493" spans="1:7">
      <c r="A493" t="s">
        <v>9041</v>
      </c>
      <c r="B493" t="s">
        <v>9042</v>
      </c>
      <c r="C493" t="s">
        <v>9543</v>
      </c>
      <c r="F493" t="s">
        <v>6</v>
      </c>
      <c r="G493" t="s">
        <v>1172</v>
      </c>
    </row>
    <row r="494" spans="1:7">
      <c r="A494" t="s">
        <v>9041</v>
      </c>
      <c r="B494" t="s">
        <v>9042</v>
      </c>
      <c r="C494" t="s">
        <v>9544</v>
      </c>
      <c r="F494" t="s">
        <v>6</v>
      </c>
      <c r="G494" t="s">
        <v>1173</v>
      </c>
    </row>
    <row r="495" spans="1:7">
      <c r="A495" t="s">
        <v>9041</v>
      </c>
      <c r="B495" t="s">
        <v>9042</v>
      </c>
      <c r="C495" t="s">
        <v>9545</v>
      </c>
      <c r="F495" t="s">
        <v>6</v>
      </c>
      <c r="G495" t="s">
        <v>1174</v>
      </c>
    </row>
    <row r="496" spans="1:7">
      <c r="A496" t="s">
        <v>9041</v>
      </c>
      <c r="B496" t="s">
        <v>9042</v>
      </c>
      <c r="C496" t="s">
        <v>9546</v>
      </c>
      <c r="F496" t="s">
        <v>6</v>
      </c>
      <c r="G496" t="s">
        <v>1175</v>
      </c>
    </row>
    <row r="497" spans="1:7">
      <c r="A497" t="s">
        <v>9041</v>
      </c>
      <c r="B497" t="s">
        <v>9042</v>
      </c>
      <c r="C497" t="s">
        <v>9547</v>
      </c>
      <c r="F497" t="s">
        <v>6</v>
      </c>
      <c r="G497" t="s">
        <v>1176</v>
      </c>
    </row>
    <row r="498" spans="1:7">
      <c r="A498" t="s">
        <v>9041</v>
      </c>
      <c r="B498" t="s">
        <v>9042</v>
      </c>
      <c r="C498" t="s">
        <v>9548</v>
      </c>
      <c r="F498" t="s">
        <v>6</v>
      </c>
      <c r="G498" t="s">
        <v>1177</v>
      </c>
    </row>
    <row r="499" spans="1:7">
      <c r="A499" t="s">
        <v>9041</v>
      </c>
      <c r="B499" t="s">
        <v>9042</v>
      </c>
      <c r="C499" t="s">
        <v>9549</v>
      </c>
      <c r="F499" t="s">
        <v>6</v>
      </c>
      <c r="G499" t="s">
        <v>1178</v>
      </c>
    </row>
    <row r="500" spans="1:7">
      <c r="A500" t="s">
        <v>9041</v>
      </c>
      <c r="B500" t="s">
        <v>9042</v>
      </c>
      <c r="C500" t="s">
        <v>9550</v>
      </c>
      <c r="F500" t="s">
        <v>6</v>
      </c>
      <c r="G500" t="s">
        <v>1179</v>
      </c>
    </row>
    <row r="501" spans="1:7">
      <c r="A501" t="s">
        <v>9041</v>
      </c>
      <c r="B501" t="s">
        <v>9042</v>
      </c>
      <c r="C501" t="s">
        <v>9551</v>
      </c>
      <c r="F501" t="s">
        <v>6</v>
      </c>
      <c r="G501" t="s">
        <v>1180</v>
      </c>
    </row>
    <row r="502" spans="1:7">
      <c r="A502" t="s">
        <v>9041</v>
      </c>
      <c r="B502" t="s">
        <v>9042</v>
      </c>
      <c r="C502" t="s">
        <v>9552</v>
      </c>
      <c r="F502" t="s">
        <v>6</v>
      </c>
      <c r="G502" t="s">
        <v>1181</v>
      </c>
    </row>
    <row r="503" spans="1:7">
      <c r="A503" t="s">
        <v>9041</v>
      </c>
      <c r="B503" t="s">
        <v>9042</v>
      </c>
      <c r="C503" t="s">
        <v>9553</v>
      </c>
      <c r="F503" t="s">
        <v>6</v>
      </c>
      <c r="G503" t="s">
        <v>1182</v>
      </c>
    </row>
    <row r="504" spans="1:7">
      <c r="A504" t="s">
        <v>9041</v>
      </c>
      <c r="B504" t="s">
        <v>9042</v>
      </c>
      <c r="C504" t="s">
        <v>9554</v>
      </c>
      <c r="F504" t="s">
        <v>6</v>
      </c>
      <c r="G504" t="s">
        <v>1183</v>
      </c>
    </row>
    <row r="505" spans="1:7">
      <c r="A505" t="s">
        <v>9041</v>
      </c>
      <c r="B505" t="s">
        <v>9042</v>
      </c>
      <c r="C505" t="s">
        <v>9555</v>
      </c>
      <c r="F505" t="s">
        <v>6</v>
      </c>
      <c r="G505" t="s">
        <v>1184</v>
      </c>
    </row>
    <row r="506" spans="1:7">
      <c r="A506" t="s">
        <v>9041</v>
      </c>
      <c r="B506" t="s">
        <v>9042</v>
      </c>
      <c r="C506" t="s">
        <v>9556</v>
      </c>
      <c r="F506" t="s">
        <v>6</v>
      </c>
      <c r="G506" t="s">
        <v>1185</v>
      </c>
    </row>
    <row r="507" spans="1:7">
      <c r="A507" t="s">
        <v>9041</v>
      </c>
      <c r="B507" t="s">
        <v>9042</v>
      </c>
      <c r="C507" t="s">
        <v>9557</v>
      </c>
      <c r="F507" t="s">
        <v>6</v>
      </c>
      <c r="G507" t="s">
        <v>1186</v>
      </c>
    </row>
    <row r="508" spans="1:7">
      <c r="A508" t="s">
        <v>9041</v>
      </c>
      <c r="B508" t="s">
        <v>9042</v>
      </c>
      <c r="C508" t="s">
        <v>9558</v>
      </c>
      <c r="F508" t="s">
        <v>6</v>
      </c>
      <c r="G508" t="s">
        <v>1187</v>
      </c>
    </row>
    <row r="509" spans="1:7">
      <c r="A509" t="s">
        <v>9041</v>
      </c>
      <c r="B509" t="s">
        <v>9042</v>
      </c>
      <c r="C509" t="s">
        <v>9559</v>
      </c>
      <c r="F509" t="s">
        <v>6</v>
      </c>
      <c r="G509" t="s">
        <v>1188</v>
      </c>
    </row>
    <row r="510" spans="1:7">
      <c r="A510" t="s">
        <v>9041</v>
      </c>
      <c r="B510" t="s">
        <v>9042</v>
      </c>
      <c r="C510" t="s">
        <v>9560</v>
      </c>
      <c r="F510" t="s">
        <v>6</v>
      </c>
      <c r="G510" t="s">
        <v>1190</v>
      </c>
    </row>
    <row r="511" spans="1:7">
      <c r="A511" t="s">
        <v>9041</v>
      </c>
      <c r="B511" t="s">
        <v>9042</v>
      </c>
      <c r="C511" t="s">
        <v>9561</v>
      </c>
      <c r="F511" t="s">
        <v>6</v>
      </c>
      <c r="G511" t="s">
        <v>1191</v>
      </c>
    </row>
    <row r="512" spans="1:7">
      <c r="A512" t="s">
        <v>9041</v>
      </c>
      <c r="B512" t="s">
        <v>9042</v>
      </c>
      <c r="C512" t="s">
        <v>9562</v>
      </c>
      <c r="F512" t="s">
        <v>6</v>
      </c>
      <c r="G512" t="s">
        <v>1192</v>
      </c>
    </row>
    <row r="513" spans="1:7">
      <c r="A513" t="s">
        <v>9041</v>
      </c>
      <c r="B513" t="s">
        <v>9042</v>
      </c>
      <c r="C513" t="s">
        <v>9563</v>
      </c>
      <c r="F513" t="s">
        <v>6</v>
      </c>
      <c r="G513" t="s">
        <v>1193</v>
      </c>
    </row>
    <row r="514" spans="1:7">
      <c r="A514" t="s">
        <v>9041</v>
      </c>
      <c r="B514" t="s">
        <v>9042</v>
      </c>
      <c r="C514" t="s">
        <v>9564</v>
      </c>
      <c r="F514" t="s">
        <v>6</v>
      </c>
      <c r="G514" t="s">
        <v>1194</v>
      </c>
    </row>
    <row r="515" spans="1:7">
      <c r="A515" t="s">
        <v>9041</v>
      </c>
      <c r="B515" t="s">
        <v>9042</v>
      </c>
      <c r="C515" t="s">
        <v>9565</v>
      </c>
      <c r="F515" t="s">
        <v>6</v>
      </c>
      <c r="G515" t="s">
        <v>1195</v>
      </c>
    </row>
    <row r="516" spans="1:7">
      <c r="A516" t="s">
        <v>9041</v>
      </c>
      <c r="B516" t="s">
        <v>9042</v>
      </c>
      <c r="C516" t="s">
        <v>9566</v>
      </c>
      <c r="F516" t="s">
        <v>6</v>
      </c>
      <c r="G516" t="s">
        <v>1196</v>
      </c>
    </row>
    <row r="517" spans="1:7">
      <c r="A517" t="s">
        <v>9041</v>
      </c>
      <c r="B517" t="s">
        <v>9042</v>
      </c>
      <c r="C517" t="s">
        <v>9567</v>
      </c>
      <c r="F517" t="s">
        <v>6</v>
      </c>
      <c r="G517" t="s">
        <v>1197</v>
      </c>
    </row>
    <row r="518" spans="1:7">
      <c r="A518" t="s">
        <v>9041</v>
      </c>
      <c r="B518" t="s">
        <v>9042</v>
      </c>
      <c r="C518" t="s">
        <v>9568</v>
      </c>
      <c r="F518" t="s">
        <v>6</v>
      </c>
      <c r="G518" t="s">
        <v>1198</v>
      </c>
    </row>
    <row r="519" spans="1:7">
      <c r="A519" t="s">
        <v>9041</v>
      </c>
      <c r="B519" t="s">
        <v>9042</v>
      </c>
      <c r="C519" t="s">
        <v>9569</v>
      </c>
      <c r="F519" t="s">
        <v>6</v>
      </c>
      <c r="G519" t="s">
        <v>1199</v>
      </c>
    </row>
    <row r="520" spans="1:7">
      <c r="A520" t="s">
        <v>9041</v>
      </c>
      <c r="B520" t="s">
        <v>9042</v>
      </c>
      <c r="C520" t="s">
        <v>9570</v>
      </c>
      <c r="F520" t="s">
        <v>6</v>
      </c>
      <c r="G520" t="s">
        <v>1200</v>
      </c>
    </row>
    <row r="521" spans="1:7">
      <c r="A521" t="s">
        <v>9041</v>
      </c>
      <c r="B521" t="s">
        <v>9042</v>
      </c>
      <c r="C521" t="s">
        <v>9571</v>
      </c>
      <c r="F521" t="s">
        <v>6</v>
      </c>
      <c r="G521" t="s">
        <v>1201</v>
      </c>
    </row>
    <row r="522" spans="1:7">
      <c r="A522" t="s">
        <v>9041</v>
      </c>
      <c r="B522" t="s">
        <v>9042</v>
      </c>
      <c r="C522" t="s">
        <v>9572</v>
      </c>
      <c r="F522" t="s">
        <v>6</v>
      </c>
      <c r="G522" t="s">
        <v>1202</v>
      </c>
    </row>
    <row r="523" spans="1:7">
      <c r="A523" t="s">
        <v>9041</v>
      </c>
      <c r="B523" t="s">
        <v>9042</v>
      </c>
      <c r="C523" t="s">
        <v>9573</v>
      </c>
      <c r="F523" t="s">
        <v>6</v>
      </c>
      <c r="G523" t="s">
        <v>1203</v>
      </c>
    </row>
    <row r="524" spans="1:7">
      <c r="A524" t="s">
        <v>9041</v>
      </c>
      <c r="B524" t="s">
        <v>9042</v>
      </c>
      <c r="C524" t="s">
        <v>9574</v>
      </c>
      <c r="F524" t="s">
        <v>6</v>
      </c>
      <c r="G524" t="s">
        <v>1204</v>
      </c>
    </row>
    <row r="525" spans="1:7">
      <c r="A525" t="s">
        <v>9041</v>
      </c>
      <c r="B525" t="s">
        <v>9042</v>
      </c>
      <c r="C525" t="s">
        <v>9575</v>
      </c>
      <c r="F525" t="s">
        <v>6</v>
      </c>
      <c r="G525" t="s">
        <v>1205</v>
      </c>
    </row>
    <row r="526" spans="1:7">
      <c r="A526" t="s">
        <v>9041</v>
      </c>
      <c r="B526" t="s">
        <v>9042</v>
      </c>
      <c r="C526" t="s">
        <v>9576</v>
      </c>
      <c r="F526" t="s">
        <v>6</v>
      </c>
      <c r="G526" t="s">
        <v>1206</v>
      </c>
    </row>
    <row r="527" spans="1:7">
      <c r="A527" t="s">
        <v>9041</v>
      </c>
      <c r="B527" t="s">
        <v>9042</v>
      </c>
      <c r="C527" t="s">
        <v>9577</v>
      </c>
      <c r="F527" t="s">
        <v>6</v>
      </c>
      <c r="G527" t="s">
        <v>1207</v>
      </c>
    </row>
    <row r="528" spans="1:7">
      <c r="A528" t="s">
        <v>9041</v>
      </c>
      <c r="B528" t="s">
        <v>9042</v>
      </c>
      <c r="C528" t="s">
        <v>9578</v>
      </c>
      <c r="F528" t="s">
        <v>6</v>
      </c>
      <c r="G528" t="s">
        <v>1208</v>
      </c>
    </row>
    <row r="529" spans="1:7">
      <c r="A529" t="s">
        <v>9041</v>
      </c>
      <c r="B529" t="s">
        <v>9042</v>
      </c>
      <c r="C529" t="s">
        <v>9579</v>
      </c>
      <c r="F529" t="s">
        <v>6</v>
      </c>
      <c r="G529" t="s">
        <v>1209</v>
      </c>
    </row>
    <row r="530" spans="1:7">
      <c r="A530" t="s">
        <v>9041</v>
      </c>
      <c r="B530" t="s">
        <v>9042</v>
      </c>
      <c r="C530" t="s">
        <v>9580</v>
      </c>
      <c r="F530" t="s">
        <v>6</v>
      </c>
      <c r="G530" t="s">
        <v>1210</v>
      </c>
    </row>
    <row r="531" spans="1:7">
      <c r="A531" t="s">
        <v>9041</v>
      </c>
      <c r="B531" t="s">
        <v>9042</v>
      </c>
      <c r="C531" t="s">
        <v>9581</v>
      </c>
      <c r="F531" t="s">
        <v>6</v>
      </c>
      <c r="G531" t="s">
        <v>1211</v>
      </c>
    </row>
    <row r="532" spans="1:7">
      <c r="A532" t="s">
        <v>9041</v>
      </c>
      <c r="B532" t="s">
        <v>9042</v>
      </c>
      <c r="C532" t="s">
        <v>9582</v>
      </c>
      <c r="F532" t="s">
        <v>6</v>
      </c>
      <c r="G532" t="s">
        <v>1212</v>
      </c>
    </row>
    <row r="533" spans="1:7">
      <c r="A533" t="s">
        <v>9041</v>
      </c>
      <c r="B533" t="s">
        <v>9042</v>
      </c>
      <c r="C533" t="s">
        <v>9583</v>
      </c>
      <c r="F533" t="s">
        <v>6</v>
      </c>
      <c r="G533" t="s">
        <v>1213</v>
      </c>
    </row>
    <row r="534" spans="1:7">
      <c r="A534" t="s">
        <v>9041</v>
      </c>
      <c r="B534" t="s">
        <v>9042</v>
      </c>
      <c r="C534" t="s">
        <v>9584</v>
      </c>
      <c r="F534" t="s">
        <v>6</v>
      </c>
      <c r="G534" t="s">
        <v>1214</v>
      </c>
    </row>
    <row r="535" spans="1:7">
      <c r="A535" t="s">
        <v>9041</v>
      </c>
      <c r="B535" t="s">
        <v>9042</v>
      </c>
      <c r="C535" t="s">
        <v>9585</v>
      </c>
      <c r="F535" t="s">
        <v>6</v>
      </c>
      <c r="G535" t="s">
        <v>1215</v>
      </c>
    </row>
    <row r="536" spans="1:7">
      <c r="A536" t="s">
        <v>9041</v>
      </c>
      <c r="B536" t="s">
        <v>9042</v>
      </c>
      <c r="C536" t="s">
        <v>9586</v>
      </c>
      <c r="F536" t="s">
        <v>6</v>
      </c>
      <c r="G536" t="s">
        <v>1216</v>
      </c>
    </row>
    <row r="537" spans="1:7">
      <c r="A537" t="s">
        <v>9041</v>
      </c>
      <c r="B537" t="s">
        <v>9042</v>
      </c>
      <c r="C537" t="s">
        <v>9587</v>
      </c>
      <c r="F537" t="s">
        <v>6</v>
      </c>
      <c r="G537" t="s">
        <v>1217</v>
      </c>
    </row>
    <row r="538" spans="1:7">
      <c r="A538" t="s">
        <v>9041</v>
      </c>
      <c r="B538" t="s">
        <v>9042</v>
      </c>
      <c r="C538" t="s">
        <v>9588</v>
      </c>
      <c r="F538" t="s">
        <v>6</v>
      </c>
      <c r="G538" t="s">
        <v>1218</v>
      </c>
    </row>
    <row r="539" spans="1:7">
      <c r="A539" t="s">
        <v>9041</v>
      </c>
      <c r="B539" t="s">
        <v>9042</v>
      </c>
      <c r="C539" t="s">
        <v>9589</v>
      </c>
      <c r="F539" t="s">
        <v>6</v>
      </c>
      <c r="G539" t="s">
        <v>1219</v>
      </c>
    </row>
    <row r="540" spans="1:7">
      <c r="A540" t="s">
        <v>9041</v>
      </c>
      <c r="B540" t="s">
        <v>9042</v>
      </c>
      <c r="C540" t="s">
        <v>9590</v>
      </c>
      <c r="F540" t="s">
        <v>6</v>
      </c>
      <c r="G540" t="s">
        <v>1220</v>
      </c>
    </row>
    <row r="541" spans="1:7">
      <c r="A541" t="s">
        <v>9041</v>
      </c>
      <c r="B541" t="s">
        <v>9042</v>
      </c>
      <c r="C541" t="s">
        <v>9591</v>
      </c>
      <c r="F541" t="s">
        <v>6</v>
      </c>
      <c r="G541" t="s">
        <v>1221</v>
      </c>
    </row>
    <row r="542" spans="1:7">
      <c r="A542" t="s">
        <v>9041</v>
      </c>
      <c r="B542" t="s">
        <v>9042</v>
      </c>
      <c r="C542" t="s">
        <v>9592</v>
      </c>
      <c r="F542" t="s">
        <v>6</v>
      </c>
      <c r="G542" t="s">
        <v>1222</v>
      </c>
    </row>
    <row r="543" spans="1:7">
      <c r="A543" t="s">
        <v>9041</v>
      </c>
      <c r="B543" t="s">
        <v>9042</v>
      </c>
      <c r="C543" t="s">
        <v>9593</v>
      </c>
      <c r="F543" t="s">
        <v>6</v>
      </c>
      <c r="G543" t="s">
        <v>1223</v>
      </c>
    </row>
    <row r="544" spans="1:7">
      <c r="A544" t="s">
        <v>9041</v>
      </c>
      <c r="B544" t="s">
        <v>9042</v>
      </c>
      <c r="C544" t="s">
        <v>9594</v>
      </c>
      <c r="F544" t="s">
        <v>6</v>
      </c>
      <c r="G544" t="s">
        <v>1224</v>
      </c>
    </row>
    <row r="545" spans="1:7">
      <c r="A545" t="s">
        <v>9041</v>
      </c>
      <c r="B545" t="s">
        <v>9042</v>
      </c>
      <c r="C545" t="s">
        <v>9595</v>
      </c>
      <c r="F545" t="s">
        <v>6</v>
      </c>
      <c r="G545" t="s">
        <v>1225</v>
      </c>
    </row>
    <row r="546" spans="1:7">
      <c r="A546" t="s">
        <v>9041</v>
      </c>
      <c r="B546" t="s">
        <v>9042</v>
      </c>
      <c r="C546" t="s">
        <v>9596</v>
      </c>
      <c r="F546" t="s">
        <v>6</v>
      </c>
      <c r="G546" t="s">
        <v>1226</v>
      </c>
    </row>
    <row r="547" spans="1:7">
      <c r="A547" t="s">
        <v>9041</v>
      </c>
      <c r="B547" t="s">
        <v>9042</v>
      </c>
      <c r="C547" t="s">
        <v>9597</v>
      </c>
      <c r="F547" t="s">
        <v>6</v>
      </c>
      <c r="G547" t="s">
        <v>1227</v>
      </c>
    </row>
    <row r="548" spans="1:7">
      <c r="A548" t="s">
        <v>9041</v>
      </c>
      <c r="B548" t="s">
        <v>9042</v>
      </c>
      <c r="C548" t="s">
        <v>9598</v>
      </c>
      <c r="F548" t="s">
        <v>6</v>
      </c>
      <c r="G548" t="s">
        <v>1228</v>
      </c>
    </row>
    <row r="549" spans="1:7">
      <c r="A549" t="s">
        <v>9041</v>
      </c>
      <c r="B549" t="s">
        <v>9042</v>
      </c>
      <c r="C549" t="s">
        <v>9599</v>
      </c>
      <c r="F549" t="s">
        <v>6</v>
      </c>
      <c r="G549" t="s">
        <v>1229</v>
      </c>
    </row>
    <row r="550" spans="1:7">
      <c r="A550" t="s">
        <v>9041</v>
      </c>
      <c r="B550" t="s">
        <v>9042</v>
      </c>
      <c r="C550" t="s">
        <v>9600</v>
      </c>
      <c r="F550" t="s">
        <v>6</v>
      </c>
      <c r="G550" t="s">
        <v>1230</v>
      </c>
    </row>
    <row r="551" spans="1:7">
      <c r="A551" t="s">
        <v>9041</v>
      </c>
      <c r="B551" t="s">
        <v>9042</v>
      </c>
      <c r="C551" t="s">
        <v>9601</v>
      </c>
      <c r="F551" t="s">
        <v>6</v>
      </c>
      <c r="G551" t="s">
        <v>1231</v>
      </c>
    </row>
    <row r="552" spans="1:7">
      <c r="A552" t="s">
        <v>9041</v>
      </c>
      <c r="B552" t="s">
        <v>9042</v>
      </c>
      <c r="C552" t="s">
        <v>9602</v>
      </c>
      <c r="F552" t="s">
        <v>6</v>
      </c>
      <c r="G552" t="s">
        <v>1232</v>
      </c>
    </row>
    <row r="553" spans="1:7">
      <c r="A553" t="s">
        <v>9041</v>
      </c>
      <c r="B553" t="s">
        <v>9042</v>
      </c>
      <c r="C553" t="s">
        <v>9603</v>
      </c>
      <c r="F553" t="s">
        <v>6</v>
      </c>
      <c r="G553" t="s">
        <v>1233</v>
      </c>
    </row>
    <row r="554" spans="1:7">
      <c r="A554" t="s">
        <v>9041</v>
      </c>
      <c r="B554" t="s">
        <v>9042</v>
      </c>
      <c r="C554" t="s">
        <v>9604</v>
      </c>
      <c r="F554" t="s">
        <v>6</v>
      </c>
      <c r="G554" t="s">
        <v>1234</v>
      </c>
    </row>
    <row r="555" spans="1:7">
      <c r="A555" t="s">
        <v>9041</v>
      </c>
      <c r="B555" t="s">
        <v>9042</v>
      </c>
      <c r="C555" t="s">
        <v>9605</v>
      </c>
      <c r="F555" t="s">
        <v>6</v>
      </c>
      <c r="G555" t="s">
        <v>1235</v>
      </c>
    </row>
    <row r="556" spans="1:7">
      <c r="A556" t="s">
        <v>9041</v>
      </c>
      <c r="B556" t="s">
        <v>9042</v>
      </c>
      <c r="C556" t="s">
        <v>9606</v>
      </c>
      <c r="F556" t="s">
        <v>6</v>
      </c>
      <c r="G556" t="s">
        <v>1236</v>
      </c>
    </row>
    <row r="557" spans="1:7">
      <c r="A557" t="s">
        <v>9041</v>
      </c>
      <c r="B557" t="s">
        <v>9042</v>
      </c>
      <c r="C557" t="s">
        <v>9607</v>
      </c>
      <c r="F557" t="s">
        <v>6</v>
      </c>
      <c r="G557" t="s">
        <v>1237</v>
      </c>
    </row>
    <row r="558" spans="1:7">
      <c r="A558" t="s">
        <v>9041</v>
      </c>
      <c r="B558" t="s">
        <v>9042</v>
      </c>
      <c r="C558" t="s">
        <v>9608</v>
      </c>
      <c r="F558" t="s">
        <v>6</v>
      </c>
      <c r="G558" t="s">
        <v>4428</v>
      </c>
    </row>
    <row r="559" spans="1:7">
      <c r="A559" t="s">
        <v>9041</v>
      </c>
      <c r="B559" t="s">
        <v>9042</v>
      </c>
      <c r="C559" t="s">
        <v>9609</v>
      </c>
      <c r="F559" t="s">
        <v>6</v>
      </c>
      <c r="G559" t="s">
        <v>1238</v>
      </c>
    </row>
    <row r="560" spans="1:7">
      <c r="A560" t="s">
        <v>9041</v>
      </c>
      <c r="B560" t="s">
        <v>9042</v>
      </c>
      <c r="C560" t="s">
        <v>9610</v>
      </c>
      <c r="F560" t="s">
        <v>6</v>
      </c>
      <c r="G560" t="s">
        <v>1239</v>
      </c>
    </row>
    <row r="561" spans="1:7">
      <c r="A561" t="s">
        <v>9041</v>
      </c>
      <c r="B561" t="s">
        <v>9042</v>
      </c>
      <c r="C561" t="s">
        <v>9611</v>
      </c>
      <c r="F561" t="s">
        <v>6</v>
      </c>
      <c r="G561" t="s">
        <v>1240</v>
      </c>
    </row>
    <row r="562" spans="1:7">
      <c r="A562" t="s">
        <v>9041</v>
      </c>
      <c r="B562" t="s">
        <v>9042</v>
      </c>
      <c r="C562" t="s">
        <v>9612</v>
      </c>
      <c r="F562" t="s">
        <v>6</v>
      </c>
      <c r="G562" t="s">
        <v>1241</v>
      </c>
    </row>
    <row r="563" spans="1:7">
      <c r="A563" t="s">
        <v>9041</v>
      </c>
      <c r="B563" t="s">
        <v>9042</v>
      </c>
      <c r="C563" t="s">
        <v>9613</v>
      </c>
      <c r="F563" t="s">
        <v>6</v>
      </c>
      <c r="G563" t="s">
        <v>1242</v>
      </c>
    </row>
    <row r="564" spans="1:7">
      <c r="A564" t="s">
        <v>9041</v>
      </c>
      <c r="B564" t="s">
        <v>9042</v>
      </c>
      <c r="C564" t="s">
        <v>9614</v>
      </c>
      <c r="F564" t="s">
        <v>6</v>
      </c>
      <c r="G564" t="s">
        <v>1243</v>
      </c>
    </row>
    <row r="565" spans="1:7">
      <c r="A565" t="s">
        <v>9041</v>
      </c>
      <c r="B565" t="s">
        <v>9042</v>
      </c>
      <c r="C565" t="s">
        <v>9615</v>
      </c>
      <c r="F565" t="s">
        <v>6</v>
      </c>
      <c r="G565" t="s">
        <v>1244</v>
      </c>
    </row>
    <row r="566" spans="1:7">
      <c r="A566" t="s">
        <v>9041</v>
      </c>
      <c r="B566" t="s">
        <v>9042</v>
      </c>
      <c r="C566" t="s">
        <v>9616</v>
      </c>
      <c r="F566" t="s">
        <v>6</v>
      </c>
      <c r="G566" t="s">
        <v>1245</v>
      </c>
    </row>
    <row r="567" spans="1:7">
      <c r="A567" t="s">
        <v>9041</v>
      </c>
      <c r="B567" t="s">
        <v>9042</v>
      </c>
      <c r="C567" t="s">
        <v>9617</v>
      </c>
      <c r="F567" t="s">
        <v>6</v>
      </c>
      <c r="G567" t="s">
        <v>1246</v>
      </c>
    </row>
    <row r="568" spans="1:7">
      <c r="A568" t="s">
        <v>9041</v>
      </c>
      <c r="B568" t="s">
        <v>9042</v>
      </c>
      <c r="C568" t="s">
        <v>9618</v>
      </c>
      <c r="F568" t="s">
        <v>6</v>
      </c>
      <c r="G568" t="s">
        <v>1247</v>
      </c>
    </row>
    <row r="569" spans="1:7">
      <c r="A569" t="s">
        <v>9041</v>
      </c>
      <c r="B569" t="s">
        <v>9042</v>
      </c>
      <c r="C569" t="s">
        <v>9619</v>
      </c>
      <c r="F569" t="s">
        <v>6</v>
      </c>
      <c r="G569" t="s">
        <v>1248</v>
      </c>
    </row>
    <row r="570" spans="1:7">
      <c r="A570" t="s">
        <v>9041</v>
      </c>
      <c r="B570" t="s">
        <v>9042</v>
      </c>
      <c r="C570" t="s">
        <v>9620</v>
      </c>
      <c r="F570" t="s">
        <v>6</v>
      </c>
      <c r="G570" t="s">
        <v>1249</v>
      </c>
    </row>
    <row r="571" spans="1:7">
      <c r="A571" t="s">
        <v>9041</v>
      </c>
      <c r="B571" t="s">
        <v>9042</v>
      </c>
      <c r="C571" t="s">
        <v>9621</v>
      </c>
      <c r="F571" t="s">
        <v>6</v>
      </c>
      <c r="G571" t="s">
        <v>1250</v>
      </c>
    </row>
    <row r="572" spans="1:7">
      <c r="A572" t="s">
        <v>9041</v>
      </c>
      <c r="B572" t="s">
        <v>9042</v>
      </c>
      <c r="C572" t="s">
        <v>9622</v>
      </c>
      <c r="F572" t="s">
        <v>6</v>
      </c>
      <c r="G572" t="s">
        <v>1251</v>
      </c>
    </row>
    <row r="573" spans="1:7">
      <c r="A573" t="s">
        <v>9041</v>
      </c>
      <c r="B573" t="s">
        <v>9042</v>
      </c>
      <c r="C573" t="s">
        <v>9623</v>
      </c>
      <c r="F573" t="s">
        <v>6</v>
      </c>
      <c r="G573" t="s">
        <v>1252</v>
      </c>
    </row>
    <row r="574" spans="1:7">
      <c r="A574" t="s">
        <v>9041</v>
      </c>
      <c r="B574" t="s">
        <v>9042</v>
      </c>
      <c r="C574" t="s">
        <v>9624</v>
      </c>
      <c r="F574" t="s">
        <v>6</v>
      </c>
      <c r="G574" t="s">
        <v>1253</v>
      </c>
    </row>
    <row r="575" spans="1:7">
      <c r="A575" t="s">
        <v>9041</v>
      </c>
      <c r="B575" t="s">
        <v>9042</v>
      </c>
      <c r="C575" t="s">
        <v>9625</v>
      </c>
      <c r="F575" t="s">
        <v>6</v>
      </c>
      <c r="G575" t="s">
        <v>1254</v>
      </c>
    </row>
    <row r="576" spans="1:7">
      <c r="A576" t="s">
        <v>9041</v>
      </c>
      <c r="B576" t="s">
        <v>9042</v>
      </c>
      <c r="C576" t="s">
        <v>9626</v>
      </c>
      <c r="F576" t="s">
        <v>6</v>
      </c>
      <c r="G576" t="s">
        <v>1255</v>
      </c>
    </row>
    <row r="577" spans="1:7">
      <c r="A577" t="s">
        <v>9041</v>
      </c>
      <c r="B577" t="s">
        <v>9042</v>
      </c>
      <c r="C577" t="s">
        <v>9627</v>
      </c>
      <c r="F577" t="s">
        <v>6</v>
      </c>
      <c r="G577" t="s">
        <v>1256</v>
      </c>
    </row>
    <row r="578" spans="1:7">
      <c r="A578" t="s">
        <v>9041</v>
      </c>
      <c r="B578" t="s">
        <v>9042</v>
      </c>
      <c r="C578" t="s">
        <v>9628</v>
      </c>
      <c r="F578" t="s">
        <v>6</v>
      </c>
      <c r="G578" t="s">
        <v>1257</v>
      </c>
    </row>
    <row r="579" spans="1:7">
      <c r="A579" t="s">
        <v>9041</v>
      </c>
      <c r="B579" t="s">
        <v>9042</v>
      </c>
      <c r="C579" t="s">
        <v>9629</v>
      </c>
      <c r="F579" t="s">
        <v>6</v>
      </c>
      <c r="G579" t="s">
        <v>1258</v>
      </c>
    </row>
    <row r="580" spans="1:7">
      <c r="A580" t="s">
        <v>9041</v>
      </c>
      <c r="B580" t="s">
        <v>9042</v>
      </c>
      <c r="C580" t="s">
        <v>9630</v>
      </c>
      <c r="F580" t="s">
        <v>6</v>
      </c>
      <c r="G580" t="s">
        <v>1259</v>
      </c>
    </row>
    <row r="581" spans="1:7">
      <c r="A581" t="s">
        <v>9041</v>
      </c>
      <c r="B581" t="s">
        <v>9042</v>
      </c>
      <c r="C581" t="s">
        <v>9631</v>
      </c>
      <c r="F581" t="s">
        <v>6</v>
      </c>
      <c r="G581" t="s">
        <v>1260</v>
      </c>
    </row>
    <row r="582" spans="1:7">
      <c r="A582" t="s">
        <v>9041</v>
      </c>
      <c r="B582" t="s">
        <v>9042</v>
      </c>
      <c r="C582" t="s">
        <v>9632</v>
      </c>
      <c r="F582" t="s">
        <v>6</v>
      </c>
      <c r="G582" t="s">
        <v>1261</v>
      </c>
    </row>
    <row r="583" spans="1:7">
      <c r="A583" t="s">
        <v>9041</v>
      </c>
      <c r="B583" t="s">
        <v>9042</v>
      </c>
      <c r="C583" t="s">
        <v>9633</v>
      </c>
      <c r="F583" t="s">
        <v>6</v>
      </c>
      <c r="G583" t="s">
        <v>1262</v>
      </c>
    </row>
    <row r="584" spans="1:7">
      <c r="A584" t="s">
        <v>9041</v>
      </c>
      <c r="B584" t="s">
        <v>9042</v>
      </c>
      <c r="C584" t="s">
        <v>9634</v>
      </c>
      <c r="F584" t="s">
        <v>6</v>
      </c>
      <c r="G584" t="s">
        <v>1263</v>
      </c>
    </row>
    <row r="585" spans="1:7">
      <c r="A585" t="s">
        <v>9041</v>
      </c>
      <c r="B585" t="s">
        <v>9042</v>
      </c>
      <c r="C585" t="s">
        <v>9635</v>
      </c>
      <c r="F585" t="s">
        <v>6</v>
      </c>
      <c r="G585" t="s">
        <v>1264</v>
      </c>
    </row>
    <row r="586" spans="1:7">
      <c r="A586" t="s">
        <v>9041</v>
      </c>
      <c r="B586" t="s">
        <v>9042</v>
      </c>
      <c r="C586" t="s">
        <v>9636</v>
      </c>
      <c r="F586" t="s">
        <v>6</v>
      </c>
      <c r="G586" t="s">
        <v>1265</v>
      </c>
    </row>
    <row r="587" spans="1:7">
      <c r="A587" t="s">
        <v>9041</v>
      </c>
      <c r="B587" t="s">
        <v>9042</v>
      </c>
      <c r="C587" t="s">
        <v>9637</v>
      </c>
      <c r="F587" t="s">
        <v>6</v>
      </c>
      <c r="G587" t="s">
        <v>1266</v>
      </c>
    </row>
    <row r="588" spans="1:7">
      <c r="A588" t="s">
        <v>9041</v>
      </c>
      <c r="B588" t="s">
        <v>9042</v>
      </c>
      <c r="C588" t="s">
        <v>9638</v>
      </c>
      <c r="F588" t="s">
        <v>6</v>
      </c>
      <c r="G588" t="s">
        <v>1267</v>
      </c>
    </row>
    <row r="589" spans="1:7">
      <c r="A589" t="s">
        <v>9041</v>
      </c>
      <c r="B589" t="s">
        <v>9042</v>
      </c>
      <c r="C589" t="s">
        <v>9639</v>
      </c>
      <c r="F589" t="s">
        <v>6</v>
      </c>
      <c r="G589" t="s">
        <v>1268</v>
      </c>
    </row>
    <row r="590" spans="1:7">
      <c r="A590" t="s">
        <v>9041</v>
      </c>
      <c r="B590" t="s">
        <v>9042</v>
      </c>
      <c r="C590" t="s">
        <v>9640</v>
      </c>
      <c r="F590" t="s">
        <v>6</v>
      </c>
      <c r="G590" t="s">
        <v>1269</v>
      </c>
    </row>
    <row r="591" spans="1:7">
      <c r="A591" t="s">
        <v>9041</v>
      </c>
      <c r="B591" t="s">
        <v>9042</v>
      </c>
      <c r="C591" t="s">
        <v>9641</v>
      </c>
      <c r="F591" t="s">
        <v>6</v>
      </c>
      <c r="G591" t="s">
        <v>1270</v>
      </c>
    </row>
    <row r="592" spans="1:7">
      <c r="A592" t="s">
        <v>9041</v>
      </c>
      <c r="B592" t="s">
        <v>9042</v>
      </c>
      <c r="C592" t="s">
        <v>9642</v>
      </c>
      <c r="F592" t="s">
        <v>6</v>
      </c>
      <c r="G592" t="s">
        <v>1271</v>
      </c>
    </row>
    <row r="593" spans="1:7">
      <c r="A593" t="s">
        <v>9041</v>
      </c>
      <c r="B593" t="s">
        <v>9042</v>
      </c>
      <c r="C593" t="s">
        <v>9643</v>
      </c>
      <c r="F593" t="s">
        <v>6</v>
      </c>
      <c r="G593" t="s">
        <v>1272</v>
      </c>
    </row>
    <row r="594" spans="1:7">
      <c r="A594" t="s">
        <v>9041</v>
      </c>
      <c r="B594" t="s">
        <v>9042</v>
      </c>
      <c r="C594" t="s">
        <v>9644</v>
      </c>
      <c r="F594" t="s">
        <v>6</v>
      </c>
      <c r="G594" t="s">
        <v>1273</v>
      </c>
    </row>
    <row r="595" spans="1:7">
      <c r="A595" t="s">
        <v>9041</v>
      </c>
      <c r="B595" t="s">
        <v>9042</v>
      </c>
      <c r="C595" t="s">
        <v>9645</v>
      </c>
      <c r="F595" t="s">
        <v>6</v>
      </c>
      <c r="G595" t="s">
        <v>1274</v>
      </c>
    </row>
    <row r="596" spans="1:7">
      <c r="A596" t="s">
        <v>9041</v>
      </c>
      <c r="B596" t="s">
        <v>9042</v>
      </c>
      <c r="C596" t="s">
        <v>9646</v>
      </c>
      <c r="F596" t="s">
        <v>6</v>
      </c>
      <c r="G596" t="s">
        <v>1275</v>
      </c>
    </row>
    <row r="597" spans="1:7">
      <c r="A597" t="s">
        <v>9041</v>
      </c>
      <c r="B597" t="s">
        <v>9042</v>
      </c>
      <c r="C597" t="s">
        <v>9647</v>
      </c>
      <c r="F597" t="s">
        <v>6</v>
      </c>
      <c r="G597" t="s">
        <v>1276</v>
      </c>
    </row>
    <row r="598" spans="1:7">
      <c r="A598" t="s">
        <v>9041</v>
      </c>
      <c r="B598" t="s">
        <v>9042</v>
      </c>
      <c r="C598" t="s">
        <v>9648</v>
      </c>
      <c r="F598" t="s">
        <v>6</v>
      </c>
      <c r="G598" t="s">
        <v>4429</v>
      </c>
    </row>
    <row r="599" spans="1:7">
      <c r="A599" t="s">
        <v>9041</v>
      </c>
      <c r="B599" t="s">
        <v>9042</v>
      </c>
      <c r="C599" t="s">
        <v>9649</v>
      </c>
      <c r="F599" t="s">
        <v>6</v>
      </c>
      <c r="G599" t="s">
        <v>1277</v>
      </c>
    </row>
    <row r="600" spans="1:7">
      <c r="A600" t="s">
        <v>9041</v>
      </c>
      <c r="B600" t="s">
        <v>9042</v>
      </c>
      <c r="C600" t="s">
        <v>9650</v>
      </c>
      <c r="F600" t="s">
        <v>6</v>
      </c>
      <c r="G600" t="s">
        <v>1278</v>
      </c>
    </row>
    <row r="601" spans="1:7">
      <c r="A601" t="s">
        <v>9041</v>
      </c>
      <c r="B601" t="s">
        <v>9042</v>
      </c>
      <c r="C601" t="s">
        <v>9651</v>
      </c>
      <c r="F601" t="s">
        <v>6</v>
      </c>
      <c r="G601" t="s">
        <v>1279</v>
      </c>
    </row>
    <row r="602" spans="1:7">
      <c r="A602" t="s">
        <v>9041</v>
      </c>
      <c r="B602" t="s">
        <v>9042</v>
      </c>
      <c r="C602" t="s">
        <v>9652</v>
      </c>
      <c r="F602" t="s">
        <v>6</v>
      </c>
      <c r="G602" t="s">
        <v>1280</v>
      </c>
    </row>
    <row r="603" spans="1:7">
      <c r="A603" t="s">
        <v>9041</v>
      </c>
      <c r="B603" t="s">
        <v>9042</v>
      </c>
      <c r="C603" t="s">
        <v>9653</v>
      </c>
      <c r="F603" t="s">
        <v>6</v>
      </c>
      <c r="G603" t="s">
        <v>1281</v>
      </c>
    </row>
    <row r="604" spans="1:7">
      <c r="A604" t="s">
        <v>9041</v>
      </c>
      <c r="B604" t="s">
        <v>9042</v>
      </c>
      <c r="C604" t="s">
        <v>9654</v>
      </c>
      <c r="F604" t="s">
        <v>6</v>
      </c>
      <c r="G604" t="s">
        <v>1282</v>
      </c>
    </row>
    <row r="605" spans="1:7">
      <c r="A605" t="s">
        <v>9041</v>
      </c>
      <c r="B605" t="s">
        <v>9042</v>
      </c>
      <c r="C605" t="s">
        <v>9655</v>
      </c>
      <c r="F605" t="s">
        <v>6</v>
      </c>
      <c r="G605" t="s">
        <v>1283</v>
      </c>
    </row>
    <row r="606" spans="1:7">
      <c r="A606" t="s">
        <v>9041</v>
      </c>
      <c r="B606" t="s">
        <v>9042</v>
      </c>
      <c r="C606" t="s">
        <v>9656</v>
      </c>
      <c r="F606" t="s">
        <v>6</v>
      </c>
      <c r="G606" t="s">
        <v>1284</v>
      </c>
    </row>
    <row r="607" spans="1:7">
      <c r="A607" t="s">
        <v>9041</v>
      </c>
      <c r="B607" t="s">
        <v>9042</v>
      </c>
      <c r="C607" t="s">
        <v>9657</v>
      </c>
      <c r="F607" t="s">
        <v>6</v>
      </c>
      <c r="G607" t="s">
        <v>1285</v>
      </c>
    </row>
    <row r="608" spans="1:7">
      <c r="A608" t="s">
        <v>9041</v>
      </c>
      <c r="B608" t="s">
        <v>9042</v>
      </c>
      <c r="C608" t="s">
        <v>9658</v>
      </c>
      <c r="F608" t="s">
        <v>6</v>
      </c>
      <c r="G608" t="s">
        <v>1286</v>
      </c>
    </row>
    <row r="609" spans="1:7">
      <c r="A609" t="s">
        <v>9041</v>
      </c>
      <c r="B609" t="s">
        <v>9042</v>
      </c>
      <c r="C609" t="s">
        <v>9659</v>
      </c>
      <c r="F609" t="s">
        <v>6</v>
      </c>
      <c r="G609" t="s">
        <v>1287</v>
      </c>
    </row>
    <row r="610" spans="1:7">
      <c r="A610" t="s">
        <v>9041</v>
      </c>
      <c r="B610" t="s">
        <v>9042</v>
      </c>
      <c r="C610" t="s">
        <v>9660</v>
      </c>
      <c r="F610" t="s">
        <v>6</v>
      </c>
      <c r="G610" t="s">
        <v>1288</v>
      </c>
    </row>
    <row r="611" spans="1:7">
      <c r="A611" t="s">
        <v>9041</v>
      </c>
      <c r="B611" t="s">
        <v>9042</v>
      </c>
      <c r="C611" t="s">
        <v>9661</v>
      </c>
      <c r="F611" t="s">
        <v>6</v>
      </c>
      <c r="G611" t="s">
        <v>1289</v>
      </c>
    </row>
    <row r="612" spans="1:7">
      <c r="A612" t="s">
        <v>9041</v>
      </c>
      <c r="B612" t="s">
        <v>9042</v>
      </c>
      <c r="C612" t="s">
        <v>9662</v>
      </c>
      <c r="F612" t="s">
        <v>6</v>
      </c>
      <c r="G612" t="s">
        <v>1290</v>
      </c>
    </row>
    <row r="613" spans="1:7">
      <c r="A613" t="s">
        <v>9041</v>
      </c>
      <c r="B613" t="s">
        <v>9042</v>
      </c>
      <c r="C613" t="s">
        <v>9663</v>
      </c>
      <c r="F613" t="s">
        <v>6</v>
      </c>
      <c r="G613" t="s">
        <v>1291</v>
      </c>
    </row>
    <row r="614" spans="1:7">
      <c r="A614" t="s">
        <v>9041</v>
      </c>
      <c r="B614" t="s">
        <v>9042</v>
      </c>
      <c r="C614" t="s">
        <v>9664</v>
      </c>
      <c r="F614" t="s">
        <v>6</v>
      </c>
      <c r="G614" t="s">
        <v>1292</v>
      </c>
    </row>
    <row r="615" spans="1:7">
      <c r="A615" t="s">
        <v>9041</v>
      </c>
      <c r="B615" t="s">
        <v>9042</v>
      </c>
      <c r="C615" t="s">
        <v>9665</v>
      </c>
      <c r="F615" t="s">
        <v>6</v>
      </c>
      <c r="G615" t="s">
        <v>1293</v>
      </c>
    </row>
    <row r="616" spans="1:7">
      <c r="A616" t="s">
        <v>9041</v>
      </c>
      <c r="B616" t="s">
        <v>9042</v>
      </c>
      <c r="C616" t="s">
        <v>9666</v>
      </c>
      <c r="F616" t="s">
        <v>6</v>
      </c>
      <c r="G616" t="s">
        <v>1294</v>
      </c>
    </row>
    <row r="617" spans="1:7">
      <c r="A617" t="s">
        <v>9041</v>
      </c>
      <c r="B617" t="s">
        <v>9042</v>
      </c>
      <c r="C617" t="s">
        <v>9667</v>
      </c>
      <c r="F617" t="s">
        <v>6</v>
      </c>
      <c r="G617" t="s">
        <v>1297</v>
      </c>
    </row>
    <row r="618" spans="1:7">
      <c r="A618" t="s">
        <v>9041</v>
      </c>
      <c r="B618" t="s">
        <v>9042</v>
      </c>
      <c r="C618" t="s">
        <v>9668</v>
      </c>
      <c r="F618" t="s">
        <v>6</v>
      </c>
      <c r="G618" t="s">
        <v>1298</v>
      </c>
    </row>
    <row r="619" spans="1:7">
      <c r="A619" t="s">
        <v>9041</v>
      </c>
      <c r="B619" t="s">
        <v>9042</v>
      </c>
      <c r="C619" t="s">
        <v>9669</v>
      </c>
      <c r="F619" t="s">
        <v>6</v>
      </c>
      <c r="G619" t="s">
        <v>1300</v>
      </c>
    </row>
    <row r="620" spans="1:7">
      <c r="A620" t="s">
        <v>9041</v>
      </c>
      <c r="B620" t="s">
        <v>9042</v>
      </c>
      <c r="C620" t="s">
        <v>9670</v>
      </c>
      <c r="F620" t="s">
        <v>6</v>
      </c>
      <c r="G620" t="s">
        <v>1302</v>
      </c>
    </row>
    <row r="621" spans="1:7">
      <c r="A621" t="s">
        <v>9041</v>
      </c>
      <c r="B621" t="s">
        <v>9042</v>
      </c>
      <c r="C621" t="s">
        <v>9671</v>
      </c>
      <c r="F621" t="s">
        <v>6</v>
      </c>
      <c r="G621" t="s">
        <v>1303</v>
      </c>
    </row>
    <row r="622" spans="1:7">
      <c r="A622" t="s">
        <v>9041</v>
      </c>
      <c r="B622" t="s">
        <v>9042</v>
      </c>
      <c r="C622" t="s">
        <v>9672</v>
      </c>
      <c r="F622" t="s">
        <v>6</v>
      </c>
      <c r="G622" t="s">
        <v>1304</v>
      </c>
    </row>
    <row r="623" spans="1:7">
      <c r="A623" t="s">
        <v>9041</v>
      </c>
      <c r="B623" t="s">
        <v>9042</v>
      </c>
      <c r="C623" t="s">
        <v>9673</v>
      </c>
      <c r="F623" t="s">
        <v>6</v>
      </c>
      <c r="G623" t="s">
        <v>1305</v>
      </c>
    </row>
    <row r="624" spans="1:7">
      <c r="A624" t="s">
        <v>9041</v>
      </c>
      <c r="B624" t="s">
        <v>9042</v>
      </c>
      <c r="C624" t="s">
        <v>9674</v>
      </c>
      <c r="F624" t="s">
        <v>6</v>
      </c>
      <c r="G624" t="s">
        <v>1306</v>
      </c>
    </row>
    <row r="625" spans="1:7">
      <c r="A625" t="s">
        <v>9041</v>
      </c>
      <c r="B625" t="s">
        <v>9042</v>
      </c>
      <c r="C625" t="s">
        <v>9675</v>
      </c>
      <c r="F625" t="s">
        <v>6</v>
      </c>
      <c r="G625" t="s">
        <v>1307</v>
      </c>
    </row>
    <row r="626" spans="1:7">
      <c r="A626" t="s">
        <v>9041</v>
      </c>
      <c r="B626" t="s">
        <v>9042</v>
      </c>
      <c r="C626" t="s">
        <v>9676</v>
      </c>
      <c r="F626" t="s">
        <v>6</v>
      </c>
      <c r="G626" t="s">
        <v>1310</v>
      </c>
    </row>
    <row r="627" spans="1:7">
      <c r="A627" t="s">
        <v>9041</v>
      </c>
      <c r="B627" t="s">
        <v>9042</v>
      </c>
      <c r="C627" t="s">
        <v>9677</v>
      </c>
      <c r="F627" t="s">
        <v>6</v>
      </c>
      <c r="G627" t="s">
        <v>1311</v>
      </c>
    </row>
    <row r="628" spans="1:7">
      <c r="A628" t="s">
        <v>9041</v>
      </c>
      <c r="B628" t="s">
        <v>9042</v>
      </c>
      <c r="C628" t="s">
        <v>9678</v>
      </c>
      <c r="F628" t="s">
        <v>6</v>
      </c>
      <c r="G628" t="s">
        <v>1312</v>
      </c>
    </row>
    <row r="629" spans="1:7">
      <c r="A629" t="s">
        <v>9041</v>
      </c>
      <c r="B629" t="s">
        <v>9042</v>
      </c>
      <c r="C629" t="s">
        <v>9679</v>
      </c>
      <c r="F629" t="s">
        <v>6</v>
      </c>
      <c r="G629" t="s">
        <v>1313</v>
      </c>
    </row>
    <row r="630" spans="1:7">
      <c r="A630" t="s">
        <v>9041</v>
      </c>
      <c r="B630" t="s">
        <v>9042</v>
      </c>
      <c r="C630" t="s">
        <v>9680</v>
      </c>
      <c r="F630" t="s">
        <v>6</v>
      </c>
      <c r="G630" t="s">
        <v>1315</v>
      </c>
    </row>
    <row r="631" spans="1:7">
      <c r="A631" t="s">
        <v>9041</v>
      </c>
      <c r="B631" t="s">
        <v>9042</v>
      </c>
      <c r="C631" t="s">
        <v>9681</v>
      </c>
      <c r="F631" t="s">
        <v>6</v>
      </c>
      <c r="G631" t="s">
        <v>1316</v>
      </c>
    </row>
    <row r="632" spans="1:7">
      <c r="A632" t="s">
        <v>9041</v>
      </c>
      <c r="B632" t="s">
        <v>9042</v>
      </c>
      <c r="C632" t="s">
        <v>9682</v>
      </c>
      <c r="F632" t="s">
        <v>6</v>
      </c>
      <c r="G632" t="s">
        <v>1317</v>
      </c>
    </row>
    <row r="633" spans="1:7">
      <c r="A633" t="s">
        <v>9041</v>
      </c>
      <c r="B633" t="s">
        <v>9042</v>
      </c>
      <c r="C633" t="s">
        <v>9683</v>
      </c>
      <c r="F633" t="s">
        <v>6</v>
      </c>
      <c r="G633" t="s">
        <v>1318</v>
      </c>
    </row>
    <row r="634" spans="1:7">
      <c r="A634" t="s">
        <v>9041</v>
      </c>
      <c r="B634" t="s">
        <v>9042</v>
      </c>
      <c r="C634" t="s">
        <v>9684</v>
      </c>
      <c r="F634" t="s">
        <v>6</v>
      </c>
      <c r="G634" t="s">
        <v>1319</v>
      </c>
    </row>
    <row r="635" spans="1:7">
      <c r="A635" t="s">
        <v>9041</v>
      </c>
      <c r="B635" t="s">
        <v>9042</v>
      </c>
      <c r="C635" t="s">
        <v>9685</v>
      </c>
      <c r="F635" t="s">
        <v>6</v>
      </c>
      <c r="G635" t="s">
        <v>1320</v>
      </c>
    </row>
    <row r="636" spans="1:7">
      <c r="A636" t="s">
        <v>9041</v>
      </c>
      <c r="B636" t="s">
        <v>9042</v>
      </c>
      <c r="C636" t="s">
        <v>9686</v>
      </c>
      <c r="F636" t="s">
        <v>6</v>
      </c>
      <c r="G636" t="s">
        <v>1322</v>
      </c>
    </row>
    <row r="637" spans="1:7">
      <c r="A637" t="s">
        <v>9041</v>
      </c>
      <c r="B637" t="s">
        <v>9042</v>
      </c>
      <c r="C637" t="s">
        <v>9687</v>
      </c>
      <c r="F637" t="s">
        <v>6</v>
      </c>
      <c r="G637" t="s">
        <v>1323</v>
      </c>
    </row>
    <row r="638" spans="1:7">
      <c r="A638" t="s">
        <v>9041</v>
      </c>
      <c r="B638" t="s">
        <v>9042</v>
      </c>
      <c r="C638" t="s">
        <v>9688</v>
      </c>
      <c r="F638" t="s">
        <v>6</v>
      </c>
      <c r="G638" t="s">
        <v>1324</v>
      </c>
    </row>
    <row r="639" spans="1:7">
      <c r="A639" t="s">
        <v>9041</v>
      </c>
      <c r="B639" t="s">
        <v>9042</v>
      </c>
      <c r="C639" t="s">
        <v>9689</v>
      </c>
      <c r="F639" t="s">
        <v>6</v>
      </c>
      <c r="G639" t="s">
        <v>1325</v>
      </c>
    </row>
    <row r="640" spans="1:7">
      <c r="A640" t="s">
        <v>9041</v>
      </c>
      <c r="B640" t="s">
        <v>9042</v>
      </c>
      <c r="C640" t="s">
        <v>9690</v>
      </c>
      <c r="F640" t="s">
        <v>6</v>
      </c>
      <c r="G640" t="s">
        <v>1327</v>
      </c>
    </row>
    <row r="641" spans="1:7">
      <c r="A641" t="s">
        <v>9041</v>
      </c>
      <c r="B641" t="s">
        <v>9042</v>
      </c>
      <c r="C641" t="s">
        <v>9691</v>
      </c>
      <c r="F641" t="s">
        <v>6</v>
      </c>
      <c r="G641" t="s">
        <v>1329</v>
      </c>
    </row>
    <row r="642" spans="1:7">
      <c r="A642" t="s">
        <v>9041</v>
      </c>
      <c r="B642" t="s">
        <v>9042</v>
      </c>
      <c r="C642" t="s">
        <v>9692</v>
      </c>
      <c r="F642" t="s">
        <v>6</v>
      </c>
      <c r="G642" t="s">
        <v>1330</v>
      </c>
    </row>
    <row r="643" spans="1:7">
      <c r="A643" t="s">
        <v>9041</v>
      </c>
      <c r="B643" t="s">
        <v>9042</v>
      </c>
      <c r="C643" t="s">
        <v>9693</v>
      </c>
      <c r="F643" t="s">
        <v>6</v>
      </c>
      <c r="G643" t="s">
        <v>1332</v>
      </c>
    </row>
    <row r="644" spans="1:7">
      <c r="A644" t="s">
        <v>9041</v>
      </c>
      <c r="B644" t="s">
        <v>9042</v>
      </c>
      <c r="C644" t="s">
        <v>9694</v>
      </c>
      <c r="F644" t="s">
        <v>6</v>
      </c>
      <c r="G644" t="s">
        <v>1333</v>
      </c>
    </row>
    <row r="645" spans="1:7">
      <c r="A645" t="s">
        <v>9041</v>
      </c>
      <c r="B645" t="s">
        <v>9042</v>
      </c>
      <c r="C645" t="s">
        <v>9695</v>
      </c>
      <c r="F645" t="s">
        <v>6</v>
      </c>
      <c r="G645" t="s">
        <v>1334</v>
      </c>
    </row>
    <row r="646" spans="1:7">
      <c r="A646" t="s">
        <v>9041</v>
      </c>
      <c r="B646" t="s">
        <v>9042</v>
      </c>
      <c r="C646" t="s">
        <v>9696</v>
      </c>
      <c r="F646" t="s">
        <v>6</v>
      </c>
      <c r="G646" t="s">
        <v>1337</v>
      </c>
    </row>
    <row r="647" spans="1:7">
      <c r="A647" t="s">
        <v>9041</v>
      </c>
      <c r="B647" t="s">
        <v>9042</v>
      </c>
      <c r="C647" t="s">
        <v>9697</v>
      </c>
      <c r="F647" t="s">
        <v>6</v>
      </c>
      <c r="G647" t="s">
        <v>1338</v>
      </c>
    </row>
    <row r="648" spans="1:7">
      <c r="A648" t="s">
        <v>9041</v>
      </c>
      <c r="B648" t="s">
        <v>9042</v>
      </c>
      <c r="C648" t="s">
        <v>9698</v>
      </c>
      <c r="F648" t="s">
        <v>6</v>
      </c>
      <c r="G648" t="s">
        <v>1339</v>
      </c>
    </row>
    <row r="649" spans="1:7">
      <c r="A649" t="s">
        <v>9041</v>
      </c>
      <c r="B649" t="s">
        <v>9042</v>
      </c>
      <c r="C649" t="s">
        <v>9699</v>
      </c>
      <c r="F649" t="s">
        <v>6</v>
      </c>
      <c r="G649" t="s">
        <v>1340</v>
      </c>
    </row>
    <row r="650" spans="1:7">
      <c r="A650" t="s">
        <v>9041</v>
      </c>
      <c r="B650" t="s">
        <v>9042</v>
      </c>
      <c r="C650" t="s">
        <v>9700</v>
      </c>
      <c r="F650" t="s">
        <v>6</v>
      </c>
      <c r="G650" t="s">
        <v>1341</v>
      </c>
    </row>
    <row r="651" spans="1:7">
      <c r="A651" t="s">
        <v>9041</v>
      </c>
      <c r="B651" t="s">
        <v>9042</v>
      </c>
      <c r="C651" t="s">
        <v>9701</v>
      </c>
      <c r="F651" t="s">
        <v>6</v>
      </c>
      <c r="G651" t="s">
        <v>1345</v>
      </c>
    </row>
    <row r="652" spans="1:7">
      <c r="A652" t="s">
        <v>9041</v>
      </c>
      <c r="B652" t="s">
        <v>9042</v>
      </c>
      <c r="C652" t="s">
        <v>9702</v>
      </c>
      <c r="F652" t="s">
        <v>6</v>
      </c>
      <c r="G652" t="s">
        <v>1348</v>
      </c>
    </row>
    <row r="653" spans="1:7">
      <c r="A653" t="s">
        <v>9041</v>
      </c>
      <c r="B653" t="s">
        <v>9042</v>
      </c>
      <c r="C653" t="s">
        <v>9703</v>
      </c>
      <c r="F653" t="s">
        <v>6</v>
      </c>
      <c r="G653" t="s">
        <v>1349</v>
      </c>
    </row>
    <row r="654" spans="1:7">
      <c r="A654" t="s">
        <v>9041</v>
      </c>
      <c r="B654" t="s">
        <v>9042</v>
      </c>
      <c r="C654" t="s">
        <v>9704</v>
      </c>
      <c r="F654" t="s">
        <v>6</v>
      </c>
      <c r="G654" t="s">
        <v>1351</v>
      </c>
    </row>
    <row r="655" spans="1:7">
      <c r="A655" t="s">
        <v>9041</v>
      </c>
      <c r="B655" t="s">
        <v>9042</v>
      </c>
      <c r="C655" t="s">
        <v>9705</v>
      </c>
      <c r="F655" t="s">
        <v>6</v>
      </c>
      <c r="G655" t="s">
        <v>1352</v>
      </c>
    </row>
    <row r="656" spans="1:7">
      <c r="A656" t="s">
        <v>9041</v>
      </c>
      <c r="B656" t="s">
        <v>9042</v>
      </c>
      <c r="C656" t="s">
        <v>9706</v>
      </c>
      <c r="F656" t="s">
        <v>6</v>
      </c>
      <c r="G656" t="s">
        <v>1353</v>
      </c>
    </row>
    <row r="657" spans="1:7">
      <c r="A657" t="s">
        <v>9041</v>
      </c>
      <c r="B657" t="s">
        <v>9042</v>
      </c>
      <c r="C657" t="s">
        <v>9707</v>
      </c>
      <c r="F657" t="s">
        <v>6</v>
      </c>
      <c r="G657" t="s">
        <v>1354</v>
      </c>
    </row>
    <row r="658" spans="1:7">
      <c r="A658" t="s">
        <v>9041</v>
      </c>
      <c r="B658" t="s">
        <v>9042</v>
      </c>
      <c r="C658" t="s">
        <v>9708</v>
      </c>
      <c r="F658" t="s">
        <v>6</v>
      </c>
      <c r="G658" t="s">
        <v>1355</v>
      </c>
    </row>
    <row r="659" spans="1:7">
      <c r="A659" t="s">
        <v>9041</v>
      </c>
      <c r="B659" t="s">
        <v>9042</v>
      </c>
      <c r="C659" t="s">
        <v>9709</v>
      </c>
      <c r="F659" t="s">
        <v>6</v>
      </c>
      <c r="G659" t="s">
        <v>1359</v>
      </c>
    </row>
    <row r="660" spans="1:7">
      <c r="A660" t="s">
        <v>9041</v>
      </c>
      <c r="B660" t="s">
        <v>9042</v>
      </c>
      <c r="C660" t="s">
        <v>9710</v>
      </c>
      <c r="F660" t="s">
        <v>6</v>
      </c>
      <c r="G660" t="s">
        <v>1360</v>
      </c>
    </row>
    <row r="661" spans="1:7">
      <c r="A661" t="s">
        <v>9041</v>
      </c>
      <c r="B661" t="s">
        <v>9042</v>
      </c>
      <c r="C661" t="s">
        <v>9711</v>
      </c>
      <c r="F661" t="s">
        <v>6</v>
      </c>
      <c r="G661" t="s">
        <v>1361</v>
      </c>
    </row>
    <row r="662" spans="1:7">
      <c r="A662" t="s">
        <v>9041</v>
      </c>
      <c r="B662" t="s">
        <v>9042</v>
      </c>
      <c r="C662" t="s">
        <v>9712</v>
      </c>
      <c r="F662" t="s">
        <v>6</v>
      </c>
      <c r="G662" t="s">
        <v>1362</v>
      </c>
    </row>
    <row r="663" spans="1:7">
      <c r="A663" t="s">
        <v>9041</v>
      </c>
      <c r="B663" t="s">
        <v>9042</v>
      </c>
      <c r="C663" t="s">
        <v>9713</v>
      </c>
      <c r="F663" t="s">
        <v>6</v>
      </c>
      <c r="G663" t="s">
        <v>1363</v>
      </c>
    </row>
    <row r="664" spans="1:7">
      <c r="A664" t="s">
        <v>9041</v>
      </c>
      <c r="B664" t="s">
        <v>9042</v>
      </c>
      <c r="C664" t="s">
        <v>9714</v>
      </c>
      <c r="F664" t="s">
        <v>6</v>
      </c>
      <c r="G664" t="s">
        <v>1364</v>
      </c>
    </row>
    <row r="665" spans="1:7">
      <c r="A665" t="s">
        <v>9041</v>
      </c>
      <c r="B665" t="s">
        <v>9042</v>
      </c>
      <c r="C665" t="s">
        <v>9715</v>
      </c>
      <c r="F665" t="s">
        <v>6</v>
      </c>
      <c r="G665" t="s">
        <v>1365</v>
      </c>
    </row>
    <row r="666" spans="1:7">
      <c r="A666" t="s">
        <v>9041</v>
      </c>
      <c r="B666" t="s">
        <v>9042</v>
      </c>
      <c r="C666" t="s">
        <v>9716</v>
      </c>
      <c r="F666" t="s">
        <v>6</v>
      </c>
      <c r="G666" t="s">
        <v>1366</v>
      </c>
    </row>
    <row r="667" spans="1:7">
      <c r="A667" t="s">
        <v>9041</v>
      </c>
      <c r="B667" t="s">
        <v>9042</v>
      </c>
      <c r="C667" t="s">
        <v>9717</v>
      </c>
      <c r="F667" t="s">
        <v>6</v>
      </c>
      <c r="G667" t="s">
        <v>1367</v>
      </c>
    </row>
    <row r="668" spans="1:7">
      <c r="A668" t="s">
        <v>9041</v>
      </c>
      <c r="B668" t="s">
        <v>9042</v>
      </c>
      <c r="C668" t="s">
        <v>9718</v>
      </c>
      <c r="F668" t="s">
        <v>6</v>
      </c>
      <c r="G668" t="s">
        <v>1368</v>
      </c>
    </row>
    <row r="669" spans="1:7">
      <c r="A669" t="s">
        <v>9041</v>
      </c>
      <c r="B669" t="s">
        <v>9042</v>
      </c>
      <c r="C669" t="s">
        <v>9719</v>
      </c>
      <c r="F669" t="s">
        <v>6</v>
      </c>
      <c r="G669" t="s">
        <v>1369</v>
      </c>
    </row>
    <row r="670" spans="1:7">
      <c r="A670" t="s">
        <v>9041</v>
      </c>
      <c r="B670" t="s">
        <v>9042</v>
      </c>
      <c r="C670" t="s">
        <v>9720</v>
      </c>
      <c r="F670" t="s">
        <v>6</v>
      </c>
      <c r="G670" t="s">
        <v>1370</v>
      </c>
    </row>
    <row r="671" spans="1:7">
      <c r="A671" t="s">
        <v>9041</v>
      </c>
      <c r="B671" t="s">
        <v>9042</v>
      </c>
      <c r="C671" t="s">
        <v>9721</v>
      </c>
      <c r="F671" t="s">
        <v>6</v>
      </c>
      <c r="G671" t="s">
        <v>1371</v>
      </c>
    </row>
    <row r="672" spans="1:7">
      <c r="A672" t="s">
        <v>9041</v>
      </c>
      <c r="B672" t="s">
        <v>9042</v>
      </c>
      <c r="C672" t="s">
        <v>9722</v>
      </c>
      <c r="F672" t="s">
        <v>6</v>
      </c>
      <c r="G672" t="s">
        <v>1372</v>
      </c>
    </row>
    <row r="673" spans="1:7">
      <c r="A673" t="s">
        <v>9041</v>
      </c>
      <c r="B673" t="s">
        <v>9042</v>
      </c>
      <c r="C673" t="s">
        <v>9723</v>
      </c>
      <c r="F673" t="s">
        <v>6</v>
      </c>
      <c r="G673" t="s">
        <v>1373</v>
      </c>
    </row>
    <row r="674" spans="1:7">
      <c r="A674" t="s">
        <v>9041</v>
      </c>
      <c r="B674" t="s">
        <v>9042</v>
      </c>
      <c r="C674" t="s">
        <v>9724</v>
      </c>
      <c r="F674" t="s">
        <v>6</v>
      </c>
      <c r="G674" t="s">
        <v>1374</v>
      </c>
    </row>
    <row r="675" spans="1:7">
      <c r="A675" t="s">
        <v>9041</v>
      </c>
      <c r="B675" t="s">
        <v>9042</v>
      </c>
      <c r="C675" t="s">
        <v>9725</v>
      </c>
      <c r="F675" t="s">
        <v>6</v>
      </c>
      <c r="G675" t="s">
        <v>1375</v>
      </c>
    </row>
    <row r="676" spans="1:7">
      <c r="A676" t="s">
        <v>9041</v>
      </c>
      <c r="B676" t="s">
        <v>9042</v>
      </c>
      <c r="C676" t="s">
        <v>9726</v>
      </c>
      <c r="F676" t="s">
        <v>6</v>
      </c>
      <c r="G676" t="s">
        <v>1376</v>
      </c>
    </row>
    <row r="677" spans="1:7">
      <c r="A677" t="s">
        <v>9041</v>
      </c>
      <c r="B677" t="s">
        <v>9042</v>
      </c>
      <c r="C677" t="s">
        <v>9727</v>
      </c>
      <c r="F677" t="s">
        <v>6</v>
      </c>
      <c r="G677" t="s">
        <v>1377</v>
      </c>
    </row>
    <row r="678" spans="1:7">
      <c r="A678" t="s">
        <v>9041</v>
      </c>
      <c r="B678" t="s">
        <v>9042</v>
      </c>
      <c r="C678" t="s">
        <v>9728</v>
      </c>
      <c r="F678" t="s">
        <v>6</v>
      </c>
      <c r="G678" t="s">
        <v>1383</v>
      </c>
    </row>
    <row r="679" spans="1:7">
      <c r="A679" t="s">
        <v>9041</v>
      </c>
      <c r="B679" t="s">
        <v>9042</v>
      </c>
      <c r="C679" t="s">
        <v>9729</v>
      </c>
      <c r="F679" t="s">
        <v>6</v>
      </c>
      <c r="G679" t="s">
        <v>1385</v>
      </c>
    </row>
    <row r="680" spans="1:7">
      <c r="A680" t="s">
        <v>9041</v>
      </c>
      <c r="B680" t="s">
        <v>9042</v>
      </c>
      <c r="C680" t="s">
        <v>9730</v>
      </c>
      <c r="F680" t="s">
        <v>6</v>
      </c>
      <c r="G680" t="s">
        <v>1387</v>
      </c>
    </row>
    <row r="681" spans="1:7">
      <c r="A681" t="s">
        <v>9041</v>
      </c>
      <c r="B681" t="s">
        <v>9042</v>
      </c>
      <c r="C681" t="s">
        <v>9731</v>
      </c>
      <c r="F681" t="s">
        <v>6</v>
      </c>
      <c r="G681" t="s">
        <v>1388</v>
      </c>
    </row>
    <row r="682" spans="1:7">
      <c r="A682" t="s">
        <v>9041</v>
      </c>
      <c r="B682" t="s">
        <v>9042</v>
      </c>
      <c r="C682" t="s">
        <v>9732</v>
      </c>
      <c r="F682" t="s">
        <v>6</v>
      </c>
      <c r="G682" t="s">
        <v>1389</v>
      </c>
    </row>
    <row r="683" spans="1:7">
      <c r="A683" t="s">
        <v>9041</v>
      </c>
      <c r="B683" t="s">
        <v>9042</v>
      </c>
      <c r="C683" t="s">
        <v>9733</v>
      </c>
      <c r="F683" t="s">
        <v>6</v>
      </c>
      <c r="G683" t="s">
        <v>1391</v>
      </c>
    </row>
    <row r="684" spans="1:7">
      <c r="A684" t="s">
        <v>9041</v>
      </c>
      <c r="B684" t="s">
        <v>9042</v>
      </c>
      <c r="C684" t="s">
        <v>9734</v>
      </c>
      <c r="F684" t="s">
        <v>6</v>
      </c>
      <c r="G684" t="s">
        <v>1392</v>
      </c>
    </row>
    <row r="685" spans="1:7">
      <c r="A685" t="s">
        <v>9041</v>
      </c>
      <c r="B685" t="s">
        <v>9042</v>
      </c>
      <c r="C685" t="s">
        <v>9735</v>
      </c>
      <c r="F685" t="s">
        <v>6</v>
      </c>
      <c r="G685" t="s">
        <v>1393</v>
      </c>
    </row>
    <row r="686" spans="1:7">
      <c r="A686" t="s">
        <v>9041</v>
      </c>
      <c r="B686" t="s">
        <v>9042</v>
      </c>
      <c r="C686" t="s">
        <v>9736</v>
      </c>
      <c r="F686" t="s">
        <v>6</v>
      </c>
      <c r="G686" t="s">
        <v>1396</v>
      </c>
    </row>
    <row r="687" spans="1:7">
      <c r="A687" t="s">
        <v>9041</v>
      </c>
      <c r="B687" t="s">
        <v>9042</v>
      </c>
      <c r="C687" t="s">
        <v>9737</v>
      </c>
      <c r="F687" t="s">
        <v>6</v>
      </c>
      <c r="G687" t="s">
        <v>1397</v>
      </c>
    </row>
    <row r="688" spans="1:7">
      <c r="A688" t="s">
        <v>9041</v>
      </c>
      <c r="B688" t="s">
        <v>9042</v>
      </c>
      <c r="C688" t="s">
        <v>9738</v>
      </c>
      <c r="F688" t="s">
        <v>6</v>
      </c>
      <c r="G688" t="s">
        <v>1399</v>
      </c>
    </row>
    <row r="689" spans="1:7">
      <c r="A689" t="s">
        <v>9041</v>
      </c>
      <c r="B689" t="s">
        <v>9042</v>
      </c>
      <c r="C689" t="s">
        <v>9739</v>
      </c>
      <c r="F689" t="s">
        <v>6</v>
      </c>
      <c r="G689" t="s">
        <v>1401</v>
      </c>
    </row>
    <row r="690" spans="1:7">
      <c r="A690" t="s">
        <v>9041</v>
      </c>
      <c r="B690" t="s">
        <v>9042</v>
      </c>
      <c r="C690" t="s">
        <v>9740</v>
      </c>
      <c r="F690" t="s">
        <v>6</v>
      </c>
      <c r="G690" t="s">
        <v>1402</v>
      </c>
    </row>
    <row r="691" spans="1:7">
      <c r="A691" t="s">
        <v>9041</v>
      </c>
      <c r="B691" t="s">
        <v>9042</v>
      </c>
      <c r="C691" t="s">
        <v>9741</v>
      </c>
      <c r="F691" t="s">
        <v>6</v>
      </c>
      <c r="G691" t="s">
        <v>1403</v>
      </c>
    </row>
    <row r="692" spans="1:7">
      <c r="A692" t="s">
        <v>9041</v>
      </c>
      <c r="B692" t="s">
        <v>9042</v>
      </c>
      <c r="C692" t="s">
        <v>9742</v>
      </c>
      <c r="F692" t="s">
        <v>6</v>
      </c>
      <c r="G692" t="s">
        <v>1404</v>
      </c>
    </row>
    <row r="693" spans="1:7">
      <c r="A693" t="s">
        <v>9041</v>
      </c>
      <c r="B693" t="s">
        <v>9042</v>
      </c>
      <c r="C693" t="s">
        <v>9743</v>
      </c>
      <c r="F693" t="s">
        <v>6</v>
      </c>
      <c r="G693" t="s">
        <v>1405</v>
      </c>
    </row>
    <row r="694" spans="1:7">
      <c r="A694" t="s">
        <v>9041</v>
      </c>
      <c r="B694" t="s">
        <v>9042</v>
      </c>
      <c r="C694" t="s">
        <v>9744</v>
      </c>
      <c r="F694" t="s">
        <v>6</v>
      </c>
      <c r="G694" t="s">
        <v>1407</v>
      </c>
    </row>
    <row r="695" spans="1:7">
      <c r="A695" t="s">
        <v>9041</v>
      </c>
      <c r="B695" t="s">
        <v>9042</v>
      </c>
      <c r="C695" t="s">
        <v>9745</v>
      </c>
      <c r="F695" t="s">
        <v>6</v>
      </c>
      <c r="G695" t="s">
        <v>1410</v>
      </c>
    </row>
    <row r="696" spans="1:7">
      <c r="A696" t="s">
        <v>9041</v>
      </c>
      <c r="B696" t="s">
        <v>9042</v>
      </c>
      <c r="C696" t="s">
        <v>9746</v>
      </c>
      <c r="F696" t="s">
        <v>6</v>
      </c>
      <c r="G696" t="s">
        <v>1411</v>
      </c>
    </row>
    <row r="697" spans="1:7">
      <c r="A697" t="s">
        <v>9041</v>
      </c>
      <c r="B697" t="s">
        <v>9042</v>
      </c>
      <c r="C697" t="s">
        <v>9747</v>
      </c>
      <c r="F697" t="s">
        <v>6</v>
      </c>
      <c r="G697" t="s">
        <v>1413</v>
      </c>
    </row>
    <row r="698" spans="1:7">
      <c r="A698" t="s">
        <v>9041</v>
      </c>
      <c r="B698" t="s">
        <v>9042</v>
      </c>
      <c r="C698" t="s">
        <v>9748</v>
      </c>
      <c r="F698" t="s">
        <v>6</v>
      </c>
      <c r="G698" t="s">
        <v>1415</v>
      </c>
    </row>
    <row r="699" spans="1:7">
      <c r="A699" t="s">
        <v>9041</v>
      </c>
      <c r="B699" t="s">
        <v>9042</v>
      </c>
      <c r="C699" t="s">
        <v>9749</v>
      </c>
      <c r="F699" t="s">
        <v>6</v>
      </c>
      <c r="G699" t="s">
        <v>1416</v>
      </c>
    </row>
    <row r="700" spans="1:7">
      <c r="A700" t="s">
        <v>9041</v>
      </c>
      <c r="B700" t="s">
        <v>9042</v>
      </c>
      <c r="C700" t="s">
        <v>9750</v>
      </c>
      <c r="F700" t="s">
        <v>6</v>
      </c>
      <c r="G700" t="s">
        <v>1417</v>
      </c>
    </row>
    <row r="701" spans="1:7">
      <c r="A701" t="s">
        <v>9041</v>
      </c>
      <c r="B701" t="s">
        <v>9042</v>
      </c>
      <c r="C701" t="s">
        <v>9751</v>
      </c>
      <c r="F701" t="s">
        <v>6</v>
      </c>
      <c r="G701" t="s">
        <v>1418</v>
      </c>
    </row>
    <row r="702" spans="1:7">
      <c r="A702" t="s">
        <v>9041</v>
      </c>
      <c r="B702" t="s">
        <v>9042</v>
      </c>
      <c r="C702" t="s">
        <v>9752</v>
      </c>
      <c r="F702" t="s">
        <v>6</v>
      </c>
      <c r="G702" t="s">
        <v>1419</v>
      </c>
    </row>
    <row r="703" spans="1:7">
      <c r="A703" t="s">
        <v>9041</v>
      </c>
      <c r="B703" t="s">
        <v>9042</v>
      </c>
      <c r="C703" t="s">
        <v>9753</v>
      </c>
      <c r="F703" t="s">
        <v>6</v>
      </c>
      <c r="G703" t="s">
        <v>1420</v>
      </c>
    </row>
    <row r="704" spans="1:7">
      <c r="A704" t="s">
        <v>9041</v>
      </c>
      <c r="B704" t="s">
        <v>9042</v>
      </c>
      <c r="C704" t="s">
        <v>9754</v>
      </c>
      <c r="F704" t="s">
        <v>6</v>
      </c>
      <c r="G704" t="s">
        <v>1423</v>
      </c>
    </row>
    <row r="705" spans="1:7">
      <c r="A705" t="s">
        <v>9041</v>
      </c>
      <c r="B705" t="s">
        <v>9042</v>
      </c>
      <c r="C705" t="s">
        <v>9755</v>
      </c>
      <c r="F705" t="s">
        <v>6</v>
      </c>
      <c r="G705" t="s">
        <v>1424</v>
      </c>
    </row>
    <row r="706" spans="1:7">
      <c r="A706" t="s">
        <v>9041</v>
      </c>
      <c r="B706" t="s">
        <v>9042</v>
      </c>
      <c r="C706" t="s">
        <v>9756</v>
      </c>
      <c r="F706" t="s">
        <v>6</v>
      </c>
      <c r="G706" t="s">
        <v>1425</v>
      </c>
    </row>
    <row r="707" spans="1:7">
      <c r="A707" t="s">
        <v>9041</v>
      </c>
      <c r="B707" t="s">
        <v>9042</v>
      </c>
      <c r="C707" t="s">
        <v>9757</v>
      </c>
      <c r="F707" t="s">
        <v>6</v>
      </c>
      <c r="G707" t="s">
        <v>1426</v>
      </c>
    </row>
    <row r="708" spans="1:7">
      <c r="A708" t="s">
        <v>9041</v>
      </c>
      <c r="B708" t="s">
        <v>9042</v>
      </c>
      <c r="C708" t="s">
        <v>9758</v>
      </c>
      <c r="F708" t="s">
        <v>6</v>
      </c>
      <c r="G708" t="s">
        <v>1428</v>
      </c>
    </row>
    <row r="709" spans="1:7">
      <c r="A709" t="s">
        <v>9041</v>
      </c>
      <c r="B709" t="s">
        <v>9042</v>
      </c>
      <c r="C709" t="s">
        <v>9759</v>
      </c>
      <c r="F709" t="s">
        <v>6</v>
      </c>
      <c r="G709" t="s">
        <v>1430</v>
      </c>
    </row>
    <row r="710" spans="1:7">
      <c r="A710" t="s">
        <v>9041</v>
      </c>
      <c r="B710" t="s">
        <v>9042</v>
      </c>
      <c r="C710" t="s">
        <v>9760</v>
      </c>
      <c r="F710" t="s">
        <v>6</v>
      </c>
      <c r="G710" t="s">
        <v>1431</v>
      </c>
    </row>
    <row r="711" spans="1:7">
      <c r="A711" t="s">
        <v>9041</v>
      </c>
      <c r="B711" t="s">
        <v>9042</v>
      </c>
      <c r="C711" t="s">
        <v>9761</v>
      </c>
      <c r="F711" t="s">
        <v>6</v>
      </c>
      <c r="G711" t="s">
        <v>1433</v>
      </c>
    </row>
    <row r="712" spans="1:7">
      <c r="A712" t="s">
        <v>9041</v>
      </c>
      <c r="B712" t="s">
        <v>9042</v>
      </c>
      <c r="C712" t="s">
        <v>9762</v>
      </c>
      <c r="F712" t="s">
        <v>6</v>
      </c>
      <c r="G712" t="s">
        <v>1434</v>
      </c>
    </row>
    <row r="713" spans="1:7">
      <c r="A713" t="s">
        <v>9041</v>
      </c>
      <c r="B713" t="s">
        <v>9042</v>
      </c>
      <c r="C713" t="s">
        <v>9763</v>
      </c>
      <c r="F713" t="s">
        <v>6</v>
      </c>
      <c r="G713" t="s">
        <v>1435</v>
      </c>
    </row>
    <row r="714" spans="1:7">
      <c r="A714" t="s">
        <v>9041</v>
      </c>
      <c r="B714" t="s">
        <v>9042</v>
      </c>
      <c r="C714" t="s">
        <v>9764</v>
      </c>
      <c r="F714" t="s">
        <v>6</v>
      </c>
      <c r="G714" t="s">
        <v>1438</v>
      </c>
    </row>
    <row r="715" spans="1:7">
      <c r="A715" t="s">
        <v>9041</v>
      </c>
      <c r="B715" t="s">
        <v>9042</v>
      </c>
      <c r="C715" t="s">
        <v>9765</v>
      </c>
      <c r="F715" t="s">
        <v>6</v>
      </c>
      <c r="G715" t="s">
        <v>1440</v>
      </c>
    </row>
    <row r="716" spans="1:7">
      <c r="A716" t="s">
        <v>9041</v>
      </c>
      <c r="B716" t="s">
        <v>9042</v>
      </c>
      <c r="C716" t="s">
        <v>9766</v>
      </c>
      <c r="F716" t="s">
        <v>6</v>
      </c>
      <c r="G716" t="s">
        <v>1441</v>
      </c>
    </row>
    <row r="717" spans="1:7">
      <c r="A717" t="s">
        <v>9041</v>
      </c>
      <c r="B717" t="s">
        <v>9042</v>
      </c>
      <c r="C717" t="s">
        <v>9767</v>
      </c>
      <c r="F717" t="s">
        <v>6</v>
      </c>
      <c r="G717" t="s">
        <v>1442</v>
      </c>
    </row>
    <row r="718" spans="1:7">
      <c r="A718" t="s">
        <v>9041</v>
      </c>
      <c r="B718" t="s">
        <v>9042</v>
      </c>
      <c r="C718" t="s">
        <v>9768</v>
      </c>
      <c r="F718" t="s">
        <v>6</v>
      </c>
      <c r="G718" t="s">
        <v>1444</v>
      </c>
    </row>
    <row r="719" spans="1:7">
      <c r="A719" t="s">
        <v>9041</v>
      </c>
      <c r="B719" t="s">
        <v>9042</v>
      </c>
      <c r="C719" t="s">
        <v>9769</v>
      </c>
      <c r="F719" t="s">
        <v>6</v>
      </c>
      <c r="G719" t="s">
        <v>1446</v>
      </c>
    </row>
    <row r="720" spans="1:7">
      <c r="A720" t="s">
        <v>9041</v>
      </c>
      <c r="B720" t="s">
        <v>9042</v>
      </c>
      <c r="C720" t="s">
        <v>9770</v>
      </c>
      <c r="F720" t="s">
        <v>6</v>
      </c>
      <c r="G720" t="s">
        <v>1449</v>
      </c>
    </row>
    <row r="721" spans="1:7">
      <c r="A721" t="s">
        <v>9041</v>
      </c>
      <c r="B721" t="s">
        <v>9042</v>
      </c>
      <c r="C721" t="s">
        <v>9771</v>
      </c>
      <c r="F721" t="s">
        <v>6</v>
      </c>
      <c r="G721" t="s">
        <v>1450</v>
      </c>
    </row>
    <row r="722" spans="1:7">
      <c r="A722" t="s">
        <v>9041</v>
      </c>
      <c r="B722" t="s">
        <v>9042</v>
      </c>
      <c r="C722" t="s">
        <v>9772</v>
      </c>
      <c r="F722" t="s">
        <v>6</v>
      </c>
      <c r="G722" t="s">
        <v>1452</v>
      </c>
    </row>
    <row r="723" spans="1:7">
      <c r="A723" t="s">
        <v>9041</v>
      </c>
      <c r="B723" t="s">
        <v>9042</v>
      </c>
      <c r="C723" t="s">
        <v>9773</v>
      </c>
      <c r="F723" t="s">
        <v>6</v>
      </c>
      <c r="G723" t="s">
        <v>1454</v>
      </c>
    </row>
    <row r="724" spans="1:7">
      <c r="A724" t="s">
        <v>9041</v>
      </c>
      <c r="B724" t="s">
        <v>9042</v>
      </c>
      <c r="C724" t="s">
        <v>9774</v>
      </c>
      <c r="F724" t="s">
        <v>6</v>
      </c>
      <c r="G724" t="s">
        <v>1455</v>
      </c>
    </row>
    <row r="725" spans="1:7">
      <c r="A725" t="s">
        <v>9041</v>
      </c>
      <c r="B725" t="s">
        <v>9042</v>
      </c>
      <c r="C725" t="s">
        <v>9775</v>
      </c>
      <c r="F725" t="s">
        <v>6</v>
      </c>
      <c r="G725" t="s">
        <v>1456</v>
      </c>
    </row>
    <row r="726" spans="1:7">
      <c r="A726" t="s">
        <v>9041</v>
      </c>
      <c r="B726" t="s">
        <v>9042</v>
      </c>
      <c r="C726" t="s">
        <v>9776</v>
      </c>
      <c r="F726" t="s">
        <v>6</v>
      </c>
      <c r="G726" t="s">
        <v>1457</v>
      </c>
    </row>
    <row r="727" spans="1:7">
      <c r="A727" t="s">
        <v>9041</v>
      </c>
      <c r="B727" t="s">
        <v>9042</v>
      </c>
      <c r="C727" t="s">
        <v>9777</v>
      </c>
      <c r="F727" t="s">
        <v>6</v>
      </c>
      <c r="G727" t="s">
        <v>1461</v>
      </c>
    </row>
    <row r="728" spans="1:7">
      <c r="A728" t="s">
        <v>9041</v>
      </c>
      <c r="B728" t="s">
        <v>9042</v>
      </c>
      <c r="C728" t="s">
        <v>9778</v>
      </c>
      <c r="F728" t="s">
        <v>6</v>
      </c>
      <c r="G728" t="s">
        <v>1463</v>
      </c>
    </row>
    <row r="729" spans="1:7">
      <c r="A729" t="s">
        <v>9041</v>
      </c>
      <c r="B729" t="s">
        <v>9042</v>
      </c>
      <c r="C729" t="s">
        <v>9779</v>
      </c>
      <c r="F729" t="s">
        <v>6</v>
      </c>
      <c r="G729" t="s">
        <v>1464</v>
      </c>
    </row>
    <row r="730" spans="1:7">
      <c r="A730" t="s">
        <v>9041</v>
      </c>
      <c r="B730" t="s">
        <v>9042</v>
      </c>
      <c r="C730" t="s">
        <v>9780</v>
      </c>
      <c r="F730" t="s">
        <v>6</v>
      </c>
      <c r="G730" t="s">
        <v>1465</v>
      </c>
    </row>
    <row r="731" spans="1:7">
      <c r="A731" t="s">
        <v>9041</v>
      </c>
      <c r="B731" t="s">
        <v>9042</v>
      </c>
      <c r="C731" t="s">
        <v>9781</v>
      </c>
      <c r="F731" t="s">
        <v>6</v>
      </c>
      <c r="G731" t="s">
        <v>1466</v>
      </c>
    </row>
    <row r="732" spans="1:7">
      <c r="A732" t="s">
        <v>9041</v>
      </c>
      <c r="B732" t="s">
        <v>9042</v>
      </c>
      <c r="C732" t="s">
        <v>9782</v>
      </c>
      <c r="F732" t="s">
        <v>6</v>
      </c>
      <c r="G732" t="s">
        <v>1467</v>
      </c>
    </row>
    <row r="733" spans="1:7">
      <c r="A733" t="s">
        <v>9041</v>
      </c>
      <c r="B733" t="s">
        <v>9042</v>
      </c>
      <c r="C733" t="s">
        <v>9783</v>
      </c>
      <c r="F733" t="s">
        <v>6</v>
      </c>
      <c r="G733" t="s">
        <v>1468</v>
      </c>
    </row>
    <row r="734" spans="1:7">
      <c r="A734" t="s">
        <v>9041</v>
      </c>
      <c r="B734" t="s">
        <v>9042</v>
      </c>
      <c r="C734" t="s">
        <v>9784</v>
      </c>
      <c r="F734" t="s">
        <v>6</v>
      </c>
      <c r="G734" t="s">
        <v>1470</v>
      </c>
    </row>
    <row r="735" spans="1:7">
      <c r="A735" t="s">
        <v>9041</v>
      </c>
      <c r="B735" t="s">
        <v>9042</v>
      </c>
      <c r="C735" t="s">
        <v>9785</v>
      </c>
      <c r="F735" t="s">
        <v>6</v>
      </c>
      <c r="G735" t="s">
        <v>1471</v>
      </c>
    </row>
    <row r="736" spans="1:7">
      <c r="A736" t="s">
        <v>9041</v>
      </c>
      <c r="B736" t="s">
        <v>9042</v>
      </c>
      <c r="C736" t="s">
        <v>9786</v>
      </c>
      <c r="F736" t="s">
        <v>6</v>
      </c>
      <c r="G736" t="s">
        <v>1472</v>
      </c>
    </row>
    <row r="737" spans="1:7">
      <c r="A737" t="s">
        <v>9041</v>
      </c>
      <c r="B737" t="s">
        <v>9042</v>
      </c>
      <c r="C737" t="s">
        <v>9787</v>
      </c>
      <c r="F737" t="s">
        <v>6</v>
      </c>
      <c r="G737" t="s">
        <v>1474</v>
      </c>
    </row>
    <row r="738" spans="1:7">
      <c r="A738" t="s">
        <v>9041</v>
      </c>
      <c r="B738" t="s">
        <v>9042</v>
      </c>
      <c r="C738" t="s">
        <v>9788</v>
      </c>
      <c r="F738" t="s">
        <v>6</v>
      </c>
      <c r="G738" t="s">
        <v>1475</v>
      </c>
    </row>
    <row r="739" spans="1:7">
      <c r="A739" t="s">
        <v>9041</v>
      </c>
      <c r="B739" t="s">
        <v>9042</v>
      </c>
      <c r="C739" t="s">
        <v>9789</v>
      </c>
      <c r="F739" t="s">
        <v>6</v>
      </c>
      <c r="G739" t="s">
        <v>1476</v>
      </c>
    </row>
    <row r="740" spans="1:7">
      <c r="A740" t="s">
        <v>9041</v>
      </c>
      <c r="B740" t="s">
        <v>9042</v>
      </c>
      <c r="C740" t="s">
        <v>9790</v>
      </c>
      <c r="F740" t="s">
        <v>6</v>
      </c>
      <c r="G740" t="s">
        <v>1477</v>
      </c>
    </row>
    <row r="741" spans="1:7">
      <c r="A741" t="s">
        <v>9041</v>
      </c>
      <c r="B741" t="s">
        <v>9042</v>
      </c>
      <c r="C741" t="s">
        <v>9791</v>
      </c>
      <c r="F741" t="s">
        <v>6</v>
      </c>
      <c r="G741" t="s">
        <v>1478</v>
      </c>
    </row>
    <row r="742" spans="1:7">
      <c r="A742" t="s">
        <v>9041</v>
      </c>
      <c r="B742" t="s">
        <v>9042</v>
      </c>
      <c r="C742" t="s">
        <v>9792</v>
      </c>
      <c r="F742" t="s">
        <v>6</v>
      </c>
      <c r="G742" t="s">
        <v>1480</v>
      </c>
    </row>
    <row r="743" spans="1:7">
      <c r="A743" t="s">
        <v>9041</v>
      </c>
      <c r="B743" t="s">
        <v>9042</v>
      </c>
      <c r="C743" t="s">
        <v>9793</v>
      </c>
      <c r="F743" t="s">
        <v>6</v>
      </c>
      <c r="G743" t="s">
        <v>1481</v>
      </c>
    </row>
    <row r="744" spans="1:7">
      <c r="A744" t="s">
        <v>9041</v>
      </c>
      <c r="B744" t="s">
        <v>9042</v>
      </c>
      <c r="C744" t="s">
        <v>9794</v>
      </c>
      <c r="F744" t="s">
        <v>6</v>
      </c>
      <c r="G744" t="s">
        <v>1482</v>
      </c>
    </row>
    <row r="745" spans="1:7">
      <c r="A745" t="s">
        <v>9041</v>
      </c>
      <c r="B745" t="s">
        <v>9042</v>
      </c>
      <c r="C745" t="s">
        <v>9795</v>
      </c>
      <c r="F745" t="s">
        <v>6</v>
      </c>
      <c r="G745" t="s">
        <v>1488</v>
      </c>
    </row>
    <row r="746" spans="1:7">
      <c r="A746" t="s">
        <v>9041</v>
      </c>
      <c r="B746" t="s">
        <v>9042</v>
      </c>
      <c r="C746" t="s">
        <v>9796</v>
      </c>
      <c r="F746" t="s">
        <v>6</v>
      </c>
      <c r="G746" t="s">
        <v>1490</v>
      </c>
    </row>
    <row r="747" spans="1:7">
      <c r="A747" t="s">
        <v>9041</v>
      </c>
      <c r="B747" t="s">
        <v>9042</v>
      </c>
      <c r="C747" t="s">
        <v>9797</v>
      </c>
      <c r="F747" t="s">
        <v>6</v>
      </c>
      <c r="G747" t="s">
        <v>1491</v>
      </c>
    </row>
    <row r="748" spans="1:7">
      <c r="A748" t="s">
        <v>9041</v>
      </c>
      <c r="B748" t="s">
        <v>9042</v>
      </c>
      <c r="C748" t="s">
        <v>9798</v>
      </c>
      <c r="F748" t="s">
        <v>6</v>
      </c>
      <c r="G748" t="s">
        <v>1493</v>
      </c>
    </row>
    <row r="749" spans="1:7">
      <c r="A749" t="s">
        <v>9041</v>
      </c>
      <c r="B749" t="s">
        <v>9042</v>
      </c>
      <c r="C749" t="s">
        <v>9799</v>
      </c>
      <c r="F749" t="s">
        <v>6</v>
      </c>
      <c r="G749" t="s">
        <v>1495</v>
      </c>
    </row>
    <row r="750" spans="1:7">
      <c r="A750" t="s">
        <v>9041</v>
      </c>
      <c r="B750" t="s">
        <v>9042</v>
      </c>
      <c r="C750" t="s">
        <v>9800</v>
      </c>
      <c r="F750" t="s">
        <v>6</v>
      </c>
      <c r="G750" t="s">
        <v>1496</v>
      </c>
    </row>
    <row r="751" spans="1:7">
      <c r="A751" t="s">
        <v>9041</v>
      </c>
      <c r="B751" t="s">
        <v>9042</v>
      </c>
      <c r="C751" t="s">
        <v>9801</v>
      </c>
      <c r="F751" t="s">
        <v>6</v>
      </c>
      <c r="G751" t="s">
        <v>1505</v>
      </c>
    </row>
    <row r="752" spans="1:7">
      <c r="A752" t="s">
        <v>9041</v>
      </c>
      <c r="B752" t="s">
        <v>9042</v>
      </c>
      <c r="C752" t="s">
        <v>9802</v>
      </c>
      <c r="F752" t="s">
        <v>6</v>
      </c>
      <c r="G752" t="s">
        <v>1508</v>
      </c>
    </row>
    <row r="753" spans="1:7">
      <c r="A753" t="s">
        <v>9041</v>
      </c>
      <c r="B753" t="s">
        <v>9042</v>
      </c>
      <c r="C753" t="s">
        <v>9803</v>
      </c>
      <c r="F753" t="s">
        <v>6</v>
      </c>
      <c r="G753" t="s">
        <v>1509</v>
      </c>
    </row>
    <row r="754" spans="1:7">
      <c r="A754" t="s">
        <v>9041</v>
      </c>
      <c r="B754" t="s">
        <v>9042</v>
      </c>
      <c r="C754" t="s">
        <v>9804</v>
      </c>
      <c r="F754" t="s">
        <v>6</v>
      </c>
      <c r="G754" t="s">
        <v>1510</v>
      </c>
    </row>
    <row r="755" spans="1:7">
      <c r="A755" t="s">
        <v>9041</v>
      </c>
      <c r="B755" t="s">
        <v>9042</v>
      </c>
      <c r="C755" t="s">
        <v>9805</v>
      </c>
      <c r="F755" t="s">
        <v>6</v>
      </c>
      <c r="G755" t="s">
        <v>1512</v>
      </c>
    </row>
    <row r="756" spans="1:7">
      <c r="A756" t="s">
        <v>9041</v>
      </c>
      <c r="B756" t="s">
        <v>9042</v>
      </c>
      <c r="C756" t="s">
        <v>9806</v>
      </c>
      <c r="F756" t="s">
        <v>6</v>
      </c>
      <c r="G756" t="s">
        <v>1513</v>
      </c>
    </row>
    <row r="757" spans="1:7">
      <c r="A757" t="s">
        <v>9041</v>
      </c>
      <c r="B757" t="s">
        <v>9042</v>
      </c>
      <c r="C757" t="s">
        <v>9807</v>
      </c>
      <c r="F757" t="s">
        <v>6</v>
      </c>
      <c r="G757" t="s">
        <v>1514</v>
      </c>
    </row>
    <row r="758" spans="1:7">
      <c r="A758" t="s">
        <v>9041</v>
      </c>
      <c r="B758" t="s">
        <v>9042</v>
      </c>
      <c r="C758" t="s">
        <v>9808</v>
      </c>
      <c r="F758" t="s">
        <v>6</v>
      </c>
      <c r="G758" t="s">
        <v>1515</v>
      </c>
    </row>
    <row r="759" spans="1:7">
      <c r="A759" t="s">
        <v>9041</v>
      </c>
      <c r="B759" t="s">
        <v>9042</v>
      </c>
      <c r="C759" t="s">
        <v>9809</v>
      </c>
      <c r="F759" t="s">
        <v>6</v>
      </c>
      <c r="G759" t="s">
        <v>1516</v>
      </c>
    </row>
    <row r="760" spans="1:7">
      <c r="A760" t="s">
        <v>9041</v>
      </c>
      <c r="B760" t="s">
        <v>9042</v>
      </c>
      <c r="C760" t="s">
        <v>9810</v>
      </c>
      <c r="F760" t="s">
        <v>6</v>
      </c>
      <c r="G760" t="s">
        <v>1517</v>
      </c>
    </row>
    <row r="761" spans="1:7">
      <c r="A761" t="s">
        <v>9041</v>
      </c>
      <c r="B761" t="s">
        <v>9042</v>
      </c>
      <c r="C761" t="s">
        <v>9811</v>
      </c>
      <c r="F761" t="s">
        <v>6</v>
      </c>
      <c r="G761" t="s">
        <v>1518</v>
      </c>
    </row>
    <row r="762" spans="1:7">
      <c r="A762" t="s">
        <v>9041</v>
      </c>
      <c r="B762" t="s">
        <v>9042</v>
      </c>
      <c r="C762" t="s">
        <v>9812</v>
      </c>
      <c r="F762" t="s">
        <v>6</v>
      </c>
      <c r="G762" t="s">
        <v>1521</v>
      </c>
    </row>
    <row r="763" spans="1:7">
      <c r="A763" t="s">
        <v>9041</v>
      </c>
      <c r="B763" t="s">
        <v>9042</v>
      </c>
      <c r="C763" t="s">
        <v>9813</v>
      </c>
      <c r="F763" t="s">
        <v>6</v>
      </c>
      <c r="G763" t="s">
        <v>1525</v>
      </c>
    </row>
    <row r="764" spans="1:7">
      <c r="A764" t="s">
        <v>9041</v>
      </c>
      <c r="B764" t="s">
        <v>9042</v>
      </c>
      <c r="C764" t="s">
        <v>9814</v>
      </c>
      <c r="F764" t="s">
        <v>6</v>
      </c>
      <c r="G764" t="s">
        <v>1526</v>
      </c>
    </row>
    <row r="765" spans="1:7">
      <c r="A765" t="s">
        <v>9041</v>
      </c>
      <c r="B765" t="s">
        <v>9042</v>
      </c>
      <c r="C765" t="s">
        <v>9815</v>
      </c>
      <c r="F765" t="s">
        <v>6</v>
      </c>
      <c r="G765" t="s">
        <v>1527</v>
      </c>
    </row>
    <row r="766" spans="1:7">
      <c r="A766" t="s">
        <v>9041</v>
      </c>
      <c r="B766" t="s">
        <v>9042</v>
      </c>
      <c r="C766" t="s">
        <v>9816</v>
      </c>
      <c r="F766" t="s">
        <v>6</v>
      </c>
      <c r="G766" t="s">
        <v>1529</v>
      </c>
    </row>
    <row r="767" spans="1:7">
      <c r="A767" t="s">
        <v>9041</v>
      </c>
      <c r="B767" t="s">
        <v>9042</v>
      </c>
      <c r="C767" t="s">
        <v>9817</v>
      </c>
      <c r="F767" t="s">
        <v>6</v>
      </c>
      <c r="G767" t="s">
        <v>1530</v>
      </c>
    </row>
    <row r="768" spans="1:7">
      <c r="A768" t="s">
        <v>9041</v>
      </c>
      <c r="B768" t="s">
        <v>9042</v>
      </c>
      <c r="C768" t="s">
        <v>9818</v>
      </c>
      <c r="F768" t="s">
        <v>6</v>
      </c>
      <c r="G768" t="s">
        <v>1531</v>
      </c>
    </row>
    <row r="769" spans="1:7">
      <c r="A769" t="s">
        <v>9041</v>
      </c>
      <c r="B769" t="s">
        <v>9042</v>
      </c>
      <c r="C769" t="s">
        <v>10969</v>
      </c>
      <c r="F769" t="s">
        <v>6</v>
      </c>
      <c r="G769" t="s">
        <v>1533</v>
      </c>
    </row>
    <row r="770" spans="1:7">
      <c r="A770" t="s">
        <v>9041</v>
      </c>
      <c r="B770" t="s">
        <v>9042</v>
      </c>
      <c r="C770" t="s">
        <v>9819</v>
      </c>
      <c r="F770" t="s">
        <v>6</v>
      </c>
      <c r="G770" t="s">
        <v>1534</v>
      </c>
    </row>
    <row r="771" spans="1:7">
      <c r="A771" t="s">
        <v>9041</v>
      </c>
      <c r="B771" t="s">
        <v>9042</v>
      </c>
      <c r="C771" t="s">
        <v>9820</v>
      </c>
      <c r="F771" t="s">
        <v>6</v>
      </c>
      <c r="G771" t="s">
        <v>1535</v>
      </c>
    </row>
    <row r="772" spans="1:7">
      <c r="A772" t="s">
        <v>9041</v>
      </c>
      <c r="B772" t="s">
        <v>9042</v>
      </c>
      <c r="C772" t="s">
        <v>10970</v>
      </c>
      <c r="F772" t="s">
        <v>6</v>
      </c>
      <c r="G772" t="s">
        <v>1536</v>
      </c>
    </row>
    <row r="773" spans="1:7">
      <c r="A773" t="s">
        <v>9041</v>
      </c>
      <c r="B773" t="s">
        <v>9042</v>
      </c>
      <c r="C773" t="s">
        <v>9821</v>
      </c>
      <c r="F773" t="s">
        <v>6</v>
      </c>
      <c r="G773" t="s">
        <v>1537</v>
      </c>
    </row>
    <row r="774" spans="1:7">
      <c r="A774" t="s">
        <v>9041</v>
      </c>
      <c r="B774" t="s">
        <v>9042</v>
      </c>
      <c r="C774" t="s">
        <v>9822</v>
      </c>
      <c r="F774" t="s">
        <v>6</v>
      </c>
      <c r="G774" t="s">
        <v>1538</v>
      </c>
    </row>
    <row r="775" spans="1:7">
      <c r="A775" t="s">
        <v>9041</v>
      </c>
      <c r="B775" t="s">
        <v>9042</v>
      </c>
      <c r="C775" t="s">
        <v>9823</v>
      </c>
      <c r="F775" t="s">
        <v>6</v>
      </c>
      <c r="G775" t="s">
        <v>1650</v>
      </c>
    </row>
    <row r="776" spans="1:7">
      <c r="A776" t="s">
        <v>9041</v>
      </c>
      <c r="B776" t="s">
        <v>9042</v>
      </c>
      <c r="C776" t="s">
        <v>9824</v>
      </c>
      <c r="F776" t="s">
        <v>6</v>
      </c>
      <c r="G776" t="s">
        <v>1651</v>
      </c>
    </row>
    <row r="777" spans="1:7">
      <c r="A777" t="s">
        <v>9041</v>
      </c>
      <c r="B777" t="s">
        <v>9042</v>
      </c>
      <c r="C777" t="s">
        <v>9825</v>
      </c>
      <c r="F777" t="s">
        <v>6</v>
      </c>
      <c r="G777" t="s">
        <v>1685</v>
      </c>
    </row>
    <row r="778" spans="1:7">
      <c r="A778" t="s">
        <v>9041</v>
      </c>
      <c r="B778" t="s">
        <v>9042</v>
      </c>
      <c r="C778" t="s">
        <v>9826</v>
      </c>
      <c r="F778" t="s">
        <v>6</v>
      </c>
      <c r="G778" t="s">
        <v>1689</v>
      </c>
    </row>
    <row r="779" spans="1:7">
      <c r="A779" t="s">
        <v>9041</v>
      </c>
      <c r="B779" t="s">
        <v>9042</v>
      </c>
      <c r="C779" t="s">
        <v>9827</v>
      </c>
      <c r="F779" t="s">
        <v>6</v>
      </c>
      <c r="G779" t="s">
        <v>1691</v>
      </c>
    </row>
    <row r="780" spans="1:7">
      <c r="A780" t="s">
        <v>9041</v>
      </c>
      <c r="B780" t="s">
        <v>9042</v>
      </c>
      <c r="C780" t="s">
        <v>9828</v>
      </c>
      <c r="F780" t="s">
        <v>6</v>
      </c>
      <c r="G780" t="s">
        <v>1693</v>
      </c>
    </row>
    <row r="781" spans="1:7">
      <c r="A781" t="s">
        <v>9041</v>
      </c>
      <c r="B781" t="s">
        <v>9042</v>
      </c>
      <c r="C781" t="s">
        <v>9829</v>
      </c>
      <c r="F781" t="s">
        <v>6</v>
      </c>
      <c r="G781" t="s">
        <v>1695</v>
      </c>
    </row>
    <row r="782" spans="1:7">
      <c r="A782" t="s">
        <v>9041</v>
      </c>
      <c r="B782" t="s">
        <v>9042</v>
      </c>
      <c r="C782" t="s">
        <v>9830</v>
      </c>
      <c r="F782" t="s">
        <v>6</v>
      </c>
      <c r="G782" t="s">
        <v>1696</v>
      </c>
    </row>
    <row r="783" spans="1:7">
      <c r="A783" t="s">
        <v>9041</v>
      </c>
      <c r="B783" t="s">
        <v>9042</v>
      </c>
      <c r="C783" t="s">
        <v>9831</v>
      </c>
      <c r="F783" t="s">
        <v>6</v>
      </c>
      <c r="G783" t="s">
        <v>1717</v>
      </c>
    </row>
    <row r="784" spans="1:7">
      <c r="A784" t="s">
        <v>9041</v>
      </c>
      <c r="B784" t="s">
        <v>9042</v>
      </c>
      <c r="C784" t="s">
        <v>9832</v>
      </c>
      <c r="F784" t="s">
        <v>6</v>
      </c>
      <c r="G784" t="s">
        <v>1722</v>
      </c>
    </row>
    <row r="785" spans="1:7">
      <c r="A785" t="s">
        <v>9041</v>
      </c>
      <c r="B785" t="s">
        <v>9042</v>
      </c>
      <c r="C785" t="s">
        <v>9833</v>
      </c>
      <c r="F785" t="s">
        <v>6</v>
      </c>
      <c r="G785" t="s">
        <v>1724</v>
      </c>
    </row>
    <row r="786" spans="1:7">
      <c r="A786" t="s">
        <v>9041</v>
      </c>
      <c r="B786" t="s">
        <v>9042</v>
      </c>
      <c r="C786" t="s">
        <v>9834</v>
      </c>
      <c r="F786" t="s">
        <v>6</v>
      </c>
      <c r="G786" t="s">
        <v>1725</v>
      </c>
    </row>
    <row r="787" spans="1:7">
      <c r="A787" t="s">
        <v>9041</v>
      </c>
      <c r="B787" t="s">
        <v>9042</v>
      </c>
      <c r="C787" t="s">
        <v>9835</v>
      </c>
      <c r="F787" t="s">
        <v>6</v>
      </c>
      <c r="G787" t="s">
        <v>1726</v>
      </c>
    </row>
    <row r="788" spans="1:7">
      <c r="A788" t="s">
        <v>9041</v>
      </c>
      <c r="B788" t="s">
        <v>9042</v>
      </c>
      <c r="C788" t="s">
        <v>9836</v>
      </c>
      <c r="F788" t="s">
        <v>6</v>
      </c>
      <c r="G788" t="s">
        <v>1728</v>
      </c>
    </row>
    <row r="789" spans="1:7">
      <c r="A789" t="s">
        <v>9041</v>
      </c>
      <c r="B789" t="s">
        <v>9042</v>
      </c>
      <c r="C789" t="s">
        <v>9837</v>
      </c>
      <c r="F789" t="s">
        <v>6</v>
      </c>
      <c r="G789" t="s">
        <v>1731</v>
      </c>
    </row>
    <row r="790" spans="1:7">
      <c r="A790" t="s">
        <v>9041</v>
      </c>
      <c r="B790" t="s">
        <v>9042</v>
      </c>
      <c r="C790" t="s">
        <v>9838</v>
      </c>
      <c r="F790" t="s">
        <v>6</v>
      </c>
      <c r="G790" t="s">
        <v>1768</v>
      </c>
    </row>
    <row r="791" spans="1:7">
      <c r="A791" t="s">
        <v>9041</v>
      </c>
      <c r="B791" t="s">
        <v>9042</v>
      </c>
      <c r="C791" t="s">
        <v>9839</v>
      </c>
      <c r="F791" t="s">
        <v>6</v>
      </c>
      <c r="G791" t="s">
        <v>1769</v>
      </c>
    </row>
    <row r="792" spans="1:7">
      <c r="A792" t="s">
        <v>9041</v>
      </c>
      <c r="B792" t="s">
        <v>9042</v>
      </c>
      <c r="C792" t="s">
        <v>9840</v>
      </c>
      <c r="F792" t="s">
        <v>6</v>
      </c>
      <c r="G792" t="s">
        <v>1770</v>
      </c>
    </row>
    <row r="793" spans="1:7">
      <c r="A793" t="s">
        <v>9041</v>
      </c>
      <c r="B793" t="s">
        <v>9042</v>
      </c>
      <c r="C793" t="s">
        <v>9841</v>
      </c>
      <c r="F793" t="s">
        <v>6</v>
      </c>
      <c r="G793" t="s">
        <v>1771</v>
      </c>
    </row>
    <row r="794" spans="1:7">
      <c r="A794" t="s">
        <v>9041</v>
      </c>
      <c r="B794" t="s">
        <v>9042</v>
      </c>
      <c r="C794" t="s">
        <v>9842</v>
      </c>
      <c r="F794" t="s">
        <v>6</v>
      </c>
      <c r="G794" t="s">
        <v>1772</v>
      </c>
    </row>
    <row r="795" spans="1:7">
      <c r="A795" t="s">
        <v>9041</v>
      </c>
      <c r="B795" t="s">
        <v>9042</v>
      </c>
      <c r="C795" t="s">
        <v>9843</v>
      </c>
      <c r="F795" t="s">
        <v>6</v>
      </c>
      <c r="G795" t="s">
        <v>1773</v>
      </c>
    </row>
    <row r="796" spans="1:7">
      <c r="A796" t="s">
        <v>9041</v>
      </c>
      <c r="B796" t="s">
        <v>9042</v>
      </c>
      <c r="C796" t="s">
        <v>9844</v>
      </c>
      <c r="F796" t="s">
        <v>6</v>
      </c>
      <c r="G796" t="s">
        <v>1774</v>
      </c>
    </row>
    <row r="797" spans="1:7">
      <c r="A797" t="s">
        <v>9041</v>
      </c>
      <c r="B797" t="s">
        <v>9042</v>
      </c>
      <c r="C797" t="s">
        <v>9845</v>
      </c>
      <c r="F797" t="s">
        <v>6</v>
      </c>
      <c r="G797" t="s">
        <v>1775</v>
      </c>
    </row>
    <row r="798" spans="1:7">
      <c r="A798" t="s">
        <v>9041</v>
      </c>
      <c r="B798" t="s">
        <v>9042</v>
      </c>
      <c r="C798" t="s">
        <v>9846</v>
      </c>
      <c r="F798" t="s">
        <v>6</v>
      </c>
      <c r="G798" t="s">
        <v>5048</v>
      </c>
    </row>
    <row r="799" spans="1:7">
      <c r="A799" t="s">
        <v>9041</v>
      </c>
      <c r="B799" t="s">
        <v>9042</v>
      </c>
      <c r="C799" t="s">
        <v>9847</v>
      </c>
      <c r="F799" t="s">
        <v>6</v>
      </c>
      <c r="G799" t="s">
        <v>1828</v>
      </c>
    </row>
    <row r="800" spans="1:7">
      <c r="A800" t="s">
        <v>9041</v>
      </c>
      <c r="B800" t="s">
        <v>9042</v>
      </c>
      <c r="C800" t="s">
        <v>9848</v>
      </c>
      <c r="F800" t="s">
        <v>6</v>
      </c>
      <c r="G800" t="s">
        <v>1829</v>
      </c>
    </row>
    <row r="801" spans="1:7">
      <c r="A801" t="s">
        <v>9041</v>
      </c>
      <c r="B801" t="s">
        <v>9042</v>
      </c>
      <c r="C801" t="s">
        <v>9849</v>
      </c>
      <c r="F801" t="s">
        <v>6</v>
      </c>
      <c r="G801" t="s">
        <v>1832</v>
      </c>
    </row>
    <row r="802" spans="1:7">
      <c r="A802" t="s">
        <v>9041</v>
      </c>
      <c r="B802" t="s">
        <v>9042</v>
      </c>
      <c r="C802" t="s">
        <v>9850</v>
      </c>
      <c r="F802" t="s">
        <v>6</v>
      </c>
      <c r="G802" t="s">
        <v>1833</v>
      </c>
    </row>
    <row r="803" spans="1:7">
      <c r="A803" t="s">
        <v>9041</v>
      </c>
      <c r="B803" t="s">
        <v>9042</v>
      </c>
      <c r="C803" t="s">
        <v>9851</v>
      </c>
      <c r="F803" t="s">
        <v>6</v>
      </c>
      <c r="G803" t="s">
        <v>1834</v>
      </c>
    </row>
    <row r="804" spans="1:7">
      <c r="A804" t="s">
        <v>9041</v>
      </c>
      <c r="B804" t="s">
        <v>9042</v>
      </c>
      <c r="C804" t="s">
        <v>9852</v>
      </c>
      <c r="F804" t="s">
        <v>6</v>
      </c>
      <c r="G804" t="s">
        <v>1835</v>
      </c>
    </row>
    <row r="805" spans="1:7">
      <c r="A805" t="s">
        <v>9041</v>
      </c>
      <c r="B805" t="s">
        <v>9042</v>
      </c>
      <c r="C805" t="s">
        <v>9853</v>
      </c>
      <c r="F805" t="s">
        <v>6</v>
      </c>
      <c r="G805" t="s">
        <v>5049</v>
      </c>
    </row>
    <row r="806" spans="1:7">
      <c r="A806" t="s">
        <v>9041</v>
      </c>
      <c r="B806" t="s">
        <v>9042</v>
      </c>
      <c r="C806" t="s">
        <v>9854</v>
      </c>
      <c r="F806" t="s">
        <v>6</v>
      </c>
      <c r="G806" t="s">
        <v>1837</v>
      </c>
    </row>
    <row r="807" spans="1:7">
      <c r="A807" t="s">
        <v>9041</v>
      </c>
      <c r="B807" t="s">
        <v>9042</v>
      </c>
      <c r="C807" t="s">
        <v>9855</v>
      </c>
      <c r="F807" t="s">
        <v>6</v>
      </c>
      <c r="G807" t="s">
        <v>1838</v>
      </c>
    </row>
    <row r="808" spans="1:7">
      <c r="A808" t="s">
        <v>9041</v>
      </c>
      <c r="B808" t="s">
        <v>9042</v>
      </c>
      <c r="C808" t="s">
        <v>9856</v>
      </c>
      <c r="F808" t="s">
        <v>6</v>
      </c>
      <c r="G808" t="s">
        <v>1840</v>
      </c>
    </row>
    <row r="809" spans="1:7">
      <c r="A809" t="s">
        <v>9041</v>
      </c>
      <c r="B809" t="s">
        <v>9042</v>
      </c>
      <c r="C809" t="s">
        <v>9857</v>
      </c>
      <c r="F809" t="s">
        <v>6</v>
      </c>
      <c r="G809" t="s">
        <v>1841</v>
      </c>
    </row>
    <row r="810" spans="1:7">
      <c r="A810" t="s">
        <v>9041</v>
      </c>
      <c r="B810" t="s">
        <v>9042</v>
      </c>
      <c r="C810" t="s">
        <v>9858</v>
      </c>
      <c r="F810" t="s">
        <v>6</v>
      </c>
      <c r="G810" t="s">
        <v>1843</v>
      </c>
    </row>
    <row r="811" spans="1:7">
      <c r="A811" t="s">
        <v>9041</v>
      </c>
      <c r="B811" t="s">
        <v>9042</v>
      </c>
      <c r="C811" t="s">
        <v>9859</v>
      </c>
      <c r="F811" t="s">
        <v>6</v>
      </c>
      <c r="G811" t="s">
        <v>1844</v>
      </c>
    </row>
    <row r="812" spans="1:7">
      <c r="A812" t="s">
        <v>9041</v>
      </c>
      <c r="B812" t="s">
        <v>9042</v>
      </c>
      <c r="C812" t="s">
        <v>9860</v>
      </c>
      <c r="F812" t="s">
        <v>6</v>
      </c>
      <c r="G812" t="s">
        <v>1845</v>
      </c>
    </row>
    <row r="813" spans="1:7">
      <c r="A813" t="s">
        <v>9041</v>
      </c>
      <c r="B813" t="s">
        <v>9042</v>
      </c>
      <c r="C813" t="s">
        <v>9861</v>
      </c>
      <c r="F813" t="s">
        <v>6</v>
      </c>
      <c r="G813" t="s">
        <v>1846</v>
      </c>
    </row>
    <row r="814" spans="1:7">
      <c r="A814" t="s">
        <v>9041</v>
      </c>
      <c r="B814" t="s">
        <v>9042</v>
      </c>
      <c r="C814" t="s">
        <v>9862</v>
      </c>
      <c r="F814" t="s">
        <v>6</v>
      </c>
      <c r="G814" t="s">
        <v>1847</v>
      </c>
    </row>
    <row r="815" spans="1:7">
      <c r="A815" t="s">
        <v>9041</v>
      </c>
      <c r="B815" t="s">
        <v>9042</v>
      </c>
      <c r="C815" t="s">
        <v>9863</v>
      </c>
      <c r="F815" t="s">
        <v>6</v>
      </c>
      <c r="G815" t="s">
        <v>1848</v>
      </c>
    </row>
    <row r="816" spans="1:7">
      <c r="A816" t="s">
        <v>9041</v>
      </c>
      <c r="B816" t="s">
        <v>9042</v>
      </c>
      <c r="C816" t="s">
        <v>9864</v>
      </c>
      <c r="F816" t="s">
        <v>6</v>
      </c>
      <c r="G816" t="s">
        <v>1849</v>
      </c>
    </row>
    <row r="817" spans="1:7">
      <c r="A817" t="s">
        <v>9041</v>
      </c>
      <c r="B817" t="s">
        <v>9042</v>
      </c>
      <c r="C817" t="s">
        <v>9865</v>
      </c>
      <c r="F817" t="s">
        <v>6</v>
      </c>
      <c r="G817" t="s">
        <v>1850</v>
      </c>
    </row>
    <row r="818" spans="1:7">
      <c r="A818" t="s">
        <v>9041</v>
      </c>
      <c r="B818" t="s">
        <v>9042</v>
      </c>
      <c r="C818" t="s">
        <v>9866</v>
      </c>
      <c r="F818" t="s">
        <v>6</v>
      </c>
      <c r="G818" t="s">
        <v>1851</v>
      </c>
    </row>
    <row r="819" spans="1:7">
      <c r="A819" t="s">
        <v>9041</v>
      </c>
      <c r="B819" t="s">
        <v>9042</v>
      </c>
      <c r="C819" t="s">
        <v>9867</v>
      </c>
      <c r="F819" t="s">
        <v>6</v>
      </c>
      <c r="G819" t="s">
        <v>1852</v>
      </c>
    </row>
    <row r="820" spans="1:7">
      <c r="A820" t="s">
        <v>9041</v>
      </c>
      <c r="B820" t="s">
        <v>9042</v>
      </c>
      <c r="C820" t="s">
        <v>9868</v>
      </c>
      <c r="F820" t="s">
        <v>6</v>
      </c>
      <c r="G820" t="s">
        <v>1853</v>
      </c>
    </row>
    <row r="821" spans="1:7">
      <c r="A821" t="s">
        <v>9041</v>
      </c>
      <c r="B821" t="s">
        <v>9042</v>
      </c>
      <c r="C821" t="s">
        <v>9869</v>
      </c>
      <c r="F821" t="s">
        <v>6</v>
      </c>
      <c r="G821" t="s">
        <v>1854</v>
      </c>
    </row>
    <row r="822" spans="1:7">
      <c r="A822" t="s">
        <v>9041</v>
      </c>
      <c r="B822" t="s">
        <v>9042</v>
      </c>
      <c r="C822" t="s">
        <v>9870</v>
      </c>
      <c r="F822" t="s">
        <v>6</v>
      </c>
      <c r="G822" t="s">
        <v>1855</v>
      </c>
    </row>
    <row r="823" spans="1:7">
      <c r="A823" t="s">
        <v>9041</v>
      </c>
      <c r="B823" t="s">
        <v>9042</v>
      </c>
      <c r="C823" t="s">
        <v>9871</v>
      </c>
      <c r="F823" t="s">
        <v>6</v>
      </c>
      <c r="G823" t="s">
        <v>1856</v>
      </c>
    </row>
    <row r="824" spans="1:7">
      <c r="A824" t="s">
        <v>9041</v>
      </c>
      <c r="B824" t="s">
        <v>9042</v>
      </c>
      <c r="C824" t="s">
        <v>9872</v>
      </c>
      <c r="F824" t="s">
        <v>6</v>
      </c>
      <c r="G824" t="s">
        <v>1857</v>
      </c>
    </row>
    <row r="825" spans="1:7">
      <c r="A825" t="s">
        <v>9041</v>
      </c>
      <c r="B825" t="s">
        <v>9042</v>
      </c>
      <c r="C825" t="s">
        <v>9873</v>
      </c>
      <c r="F825" t="s">
        <v>6</v>
      </c>
      <c r="G825" t="s">
        <v>1858</v>
      </c>
    </row>
    <row r="826" spans="1:7">
      <c r="A826" t="s">
        <v>9041</v>
      </c>
      <c r="B826" t="s">
        <v>9042</v>
      </c>
      <c r="C826" t="s">
        <v>9874</v>
      </c>
      <c r="F826" t="s">
        <v>6</v>
      </c>
      <c r="G826" t="s">
        <v>1859</v>
      </c>
    </row>
    <row r="827" spans="1:7">
      <c r="A827" t="s">
        <v>9041</v>
      </c>
      <c r="B827" t="s">
        <v>9042</v>
      </c>
      <c r="C827" t="s">
        <v>9875</v>
      </c>
      <c r="F827" t="s">
        <v>6</v>
      </c>
      <c r="G827" t="s">
        <v>1860</v>
      </c>
    </row>
    <row r="828" spans="1:7">
      <c r="A828" t="s">
        <v>9041</v>
      </c>
      <c r="B828" t="s">
        <v>9042</v>
      </c>
      <c r="C828" t="s">
        <v>9876</v>
      </c>
      <c r="F828" t="s">
        <v>6</v>
      </c>
      <c r="G828" t="s">
        <v>1861</v>
      </c>
    </row>
    <row r="829" spans="1:7">
      <c r="A829" t="s">
        <v>9041</v>
      </c>
      <c r="B829" t="s">
        <v>9042</v>
      </c>
      <c r="C829" t="s">
        <v>9877</v>
      </c>
      <c r="F829" t="s">
        <v>6</v>
      </c>
      <c r="G829" t="s">
        <v>1862</v>
      </c>
    </row>
    <row r="830" spans="1:7">
      <c r="A830" t="s">
        <v>9041</v>
      </c>
      <c r="B830" t="s">
        <v>9042</v>
      </c>
      <c r="C830" t="s">
        <v>9878</v>
      </c>
      <c r="F830" t="s">
        <v>6</v>
      </c>
      <c r="G830" t="s">
        <v>5051</v>
      </c>
    </row>
    <row r="831" spans="1:7">
      <c r="A831" t="s">
        <v>9041</v>
      </c>
      <c r="B831" t="s">
        <v>9042</v>
      </c>
      <c r="C831" t="s">
        <v>9879</v>
      </c>
      <c r="F831" t="s">
        <v>6</v>
      </c>
      <c r="G831" t="s">
        <v>1863</v>
      </c>
    </row>
    <row r="832" spans="1:7">
      <c r="A832" t="s">
        <v>9041</v>
      </c>
      <c r="B832" t="s">
        <v>9042</v>
      </c>
      <c r="C832" t="s">
        <v>9880</v>
      </c>
      <c r="F832" t="s">
        <v>6</v>
      </c>
      <c r="G832" t="s">
        <v>5052</v>
      </c>
    </row>
    <row r="833" spans="1:7">
      <c r="A833" t="s">
        <v>9041</v>
      </c>
      <c r="B833" t="s">
        <v>9042</v>
      </c>
      <c r="C833" t="s">
        <v>9881</v>
      </c>
      <c r="F833" t="s">
        <v>6</v>
      </c>
      <c r="G833" t="s">
        <v>1866</v>
      </c>
    </row>
    <row r="834" spans="1:7">
      <c r="A834" t="s">
        <v>9041</v>
      </c>
      <c r="B834" t="s">
        <v>9042</v>
      </c>
      <c r="C834" t="s">
        <v>9882</v>
      </c>
      <c r="F834" t="s">
        <v>6</v>
      </c>
      <c r="G834" t="s">
        <v>1867</v>
      </c>
    </row>
    <row r="835" spans="1:7">
      <c r="A835" t="s">
        <v>9041</v>
      </c>
      <c r="B835" t="s">
        <v>9042</v>
      </c>
      <c r="C835" t="s">
        <v>9883</v>
      </c>
      <c r="F835" t="s">
        <v>6</v>
      </c>
      <c r="G835" t="s">
        <v>5053</v>
      </c>
    </row>
    <row r="836" spans="1:7">
      <c r="A836" t="s">
        <v>9041</v>
      </c>
      <c r="B836" t="s">
        <v>9042</v>
      </c>
      <c r="C836" t="s">
        <v>9884</v>
      </c>
      <c r="F836" t="s">
        <v>6</v>
      </c>
      <c r="G836" t="s">
        <v>1868</v>
      </c>
    </row>
    <row r="837" spans="1:7">
      <c r="A837" t="s">
        <v>9041</v>
      </c>
      <c r="B837" t="s">
        <v>9042</v>
      </c>
      <c r="C837" t="s">
        <v>9885</v>
      </c>
      <c r="F837" t="s">
        <v>6</v>
      </c>
      <c r="G837" t="s">
        <v>1871</v>
      </c>
    </row>
    <row r="838" spans="1:7">
      <c r="A838" t="s">
        <v>9041</v>
      </c>
      <c r="B838" t="s">
        <v>9042</v>
      </c>
      <c r="C838" t="s">
        <v>9886</v>
      </c>
      <c r="F838" t="s">
        <v>6</v>
      </c>
      <c r="G838" t="s">
        <v>1873</v>
      </c>
    </row>
    <row r="839" spans="1:7">
      <c r="A839" t="s">
        <v>9041</v>
      </c>
      <c r="B839" t="s">
        <v>9042</v>
      </c>
      <c r="C839" t="s">
        <v>9887</v>
      </c>
      <c r="F839" t="s">
        <v>6</v>
      </c>
      <c r="G839" t="s">
        <v>1874</v>
      </c>
    </row>
    <row r="840" spans="1:7">
      <c r="A840" t="s">
        <v>9041</v>
      </c>
      <c r="B840" t="s">
        <v>9042</v>
      </c>
      <c r="C840" t="s">
        <v>9888</v>
      </c>
      <c r="F840" t="s">
        <v>6</v>
      </c>
      <c r="G840" t="s">
        <v>1875</v>
      </c>
    </row>
    <row r="841" spans="1:7">
      <c r="A841" t="s">
        <v>9041</v>
      </c>
      <c r="B841" t="s">
        <v>9042</v>
      </c>
      <c r="C841" t="s">
        <v>9889</v>
      </c>
      <c r="F841" t="s">
        <v>6</v>
      </c>
      <c r="G841" t="s">
        <v>1876</v>
      </c>
    </row>
    <row r="842" spans="1:7">
      <c r="A842" t="s">
        <v>9041</v>
      </c>
      <c r="B842" t="s">
        <v>9042</v>
      </c>
      <c r="C842" t="s">
        <v>9890</v>
      </c>
      <c r="F842" t="s">
        <v>6</v>
      </c>
      <c r="G842" t="s">
        <v>1877</v>
      </c>
    </row>
    <row r="843" spans="1:7">
      <c r="A843" t="s">
        <v>9041</v>
      </c>
      <c r="B843" t="s">
        <v>9042</v>
      </c>
      <c r="C843" t="s">
        <v>9891</v>
      </c>
      <c r="F843" t="s">
        <v>6</v>
      </c>
      <c r="G843" t="s">
        <v>1878</v>
      </c>
    </row>
    <row r="844" spans="1:7">
      <c r="A844" t="s">
        <v>9041</v>
      </c>
      <c r="B844" t="s">
        <v>9042</v>
      </c>
      <c r="C844" t="s">
        <v>9892</v>
      </c>
      <c r="F844" t="s">
        <v>6</v>
      </c>
      <c r="G844" t="s">
        <v>5054</v>
      </c>
    </row>
    <row r="845" spans="1:7">
      <c r="A845" t="s">
        <v>9041</v>
      </c>
      <c r="B845" t="s">
        <v>9042</v>
      </c>
      <c r="C845" t="s">
        <v>9893</v>
      </c>
      <c r="F845" t="s">
        <v>6</v>
      </c>
      <c r="G845" t="s">
        <v>1900</v>
      </c>
    </row>
    <row r="846" spans="1:7">
      <c r="A846" t="s">
        <v>9041</v>
      </c>
      <c r="B846" t="s">
        <v>9042</v>
      </c>
      <c r="C846" t="s">
        <v>9894</v>
      </c>
      <c r="F846" t="s">
        <v>6</v>
      </c>
      <c r="G846" t="s">
        <v>1901</v>
      </c>
    </row>
    <row r="847" spans="1:7">
      <c r="A847" t="s">
        <v>9041</v>
      </c>
      <c r="B847" t="s">
        <v>9042</v>
      </c>
      <c r="C847" t="s">
        <v>9895</v>
      </c>
      <c r="F847" t="s">
        <v>6</v>
      </c>
      <c r="G847" t="s">
        <v>1902</v>
      </c>
    </row>
    <row r="848" spans="1:7">
      <c r="A848" t="s">
        <v>9041</v>
      </c>
      <c r="B848" t="s">
        <v>9042</v>
      </c>
      <c r="C848" t="s">
        <v>9896</v>
      </c>
      <c r="F848" t="s">
        <v>6</v>
      </c>
      <c r="G848" t="s">
        <v>1905</v>
      </c>
    </row>
    <row r="849" spans="1:7">
      <c r="A849" t="s">
        <v>9041</v>
      </c>
      <c r="B849" t="s">
        <v>9042</v>
      </c>
      <c r="C849" t="s">
        <v>9897</v>
      </c>
      <c r="F849" t="s">
        <v>6</v>
      </c>
      <c r="G849" t="s">
        <v>1908</v>
      </c>
    </row>
    <row r="850" spans="1:7">
      <c r="A850" t="s">
        <v>9041</v>
      </c>
      <c r="B850" t="s">
        <v>9042</v>
      </c>
      <c r="C850" t="s">
        <v>9898</v>
      </c>
      <c r="F850" t="s">
        <v>6</v>
      </c>
      <c r="G850" t="s">
        <v>1909</v>
      </c>
    </row>
    <row r="851" spans="1:7">
      <c r="A851" t="s">
        <v>9041</v>
      </c>
      <c r="B851" t="s">
        <v>9042</v>
      </c>
      <c r="C851" t="s">
        <v>9899</v>
      </c>
      <c r="F851" t="s">
        <v>6</v>
      </c>
      <c r="G851" t="s">
        <v>1910</v>
      </c>
    </row>
    <row r="852" spans="1:7">
      <c r="A852" t="s">
        <v>9041</v>
      </c>
      <c r="B852" t="s">
        <v>9042</v>
      </c>
      <c r="C852" t="s">
        <v>9900</v>
      </c>
      <c r="F852" t="s">
        <v>6</v>
      </c>
      <c r="G852" t="s">
        <v>1913</v>
      </c>
    </row>
    <row r="853" spans="1:7">
      <c r="A853" t="s">
        <v>9041</v>
      </c>
      <c r="B853" t="s">
        <v>9042</v>
      </c>
      <c r="C853" t="s">
        <v>9901</v>
      </c>
      <c r="F853" t="s">
        <v>6</v>
      </c>
      <c r="G853" t="s">
        <v>1915</v>
      </c>
    </row>
    <row r="854" spans="1:7">
      <c r="A854" t="s">
        <v>9041</v>
      </c>
      <c r="B854" t="s">
        <v>9042</v>
      </c>
      <c r="C854" t="s">
        <v>9902</v>
      </c>
      <c r="F854" t="s">
        <v>6</v>
      </c>
      <c r="G854" t="s">
        <v>1916</v>
      </c>
    </row>
    <row r="855" spans="1:7">
      <c r="A855" t="s">
        <v>9041</v>
      </c>
      <c r="B855" t="s">
        <v>9042</v>
      </c>
      <c r="C855" t="s">
        <v>9903</v>
      </c>
      <c r="F855" t="s">
        <v>6</v>
      </c>
      <c r="G855" t="s">
        <v>1917</v>
      </c>
    </row>
    <row r="856" spans="1:7">
      <c r="A856" t="s">
        <v>9041</v>
      </c>
      <c r="B856" t="s">
        <v>9042</v>
      </c>
      <c r="C856" t="s">
        <v>9904</v>
      </c>
      <c r="F856" t="s">
        <v>6</v>
      </c>
      <c r="G856" t="s">
        <v>1918</v>
      </c>
    </row>
    <row r="857" spans="1:7">
      <c r="A857" t="s">
        <v>9041</v>
      </c>
      <c r="B857" t="s">
        <v>9042</v>
      </c>
      <c r="C857" t="s">
        <v>9905</v>
      </c>
      <c r="F857" t="s">
        <v>6</v>
      </c>
      <c r="G857" t="s">
        <v>1920</v>
      </c>
    </row>
    <row r="858" spans="1:7">
      <c r="A858" t="s">
        <v>9041</v>
      </c>
      <c r="B858" t="s">
        <v>9042</v>
      </c>
      <c r="C858" t="s">
        <v>9906</v>
      </c>
      <c r="F858" t="s">
        <v>6</v>
      </c>
      <c r="G858" t="s">
        <v>1921</v>
      </c>
    </row>
    <row r="859" spans="1:7">
      <c r="A859" t="s">
        <v>9041</v>
      </c>
      <c r="B859" t="s">
        <v>9042</v>
      </c>
      <c r="C859" t="s">
        <v>9907</v>
      </c>
      <c r="F859" t="s">
        <v>6</v>
      </c>
      <c r="G859" t="s">
        <v>1922</v>
      </c>
    </row>
    <row r="860" spans="1:7">
      <c r="A860" t="s">
        <v>9041</v>
      </c>
      <c r="B860" t="s">
        <v>9042</v>
      </c>
      <c r="C860" t="s">
        <v>9908</v>
      </c>
      <c r="F860" t="s">
        <v>6</v>
      </c>
      <c r="G860" t="s">
        <v>1925</v>
      </c>
    </row>
    <row r="861" spans="1:7">
      <c r="A861" t="s">
        <v>9041</v>
      </c>
      <c r="B861" t="s">
        <v>9042</v>
      </c>
      <c r="C861" t="s">
        <v>9909</v>
      </c>
      <c r="F861" t="s">
        <v>6</v>
      </c>
      <c r="G861" t="s">
        <v>1927</v>
      </c>
    </row>
    <row r="862" spans="1:7">
      <c r="A862" t="s">
        <v>9041</v>
      </c>
      <c r="B862" t="s">
        <v>9042</v>
      </c>
      <c r="C862" t="s">
        <v>9910</v>
      </c>
      <c r="F862" t="s">
        <v>6</v>
      </c>
      <c r="G862" t="s">
        <v>1928</v>
      </c>
    </row>
    <row r="863" spans="1:7">
      <c r="A863" t="s">
        <v>9041</v>
      </c>
      <c r="B863" t="s">
        <v>9042</v>
      </c>
      <c r="C863" t="s">
        <v>9911</v>
      </c>
      <c r="F863" t="s">
        <v>6</v>
      </c>
      <c r="G863" t="s">
        <v>5067</v>
      </c>
    </row>
    <row r="864" spans="1:7">
      <c r="A864" t="s">
        <v>9041</v>
      </c>
      <c r="B864" t="s">
        <v>9042</v>
      </c>
      <c r="C864" t="s">
        <v>9912</v>
      </c>
      <c r="F864" t="s">
        <v>6</v>
      </c>
      <c r="G864" t="s">
        <v>1930</v>
      </c>
    </row>
    <row r="865" spans="1:7">
      <c r="A865" t="s">
        <v>9041</v>
      </c>
      <c r="B865" t="s">
        <v>9042</v>
      </c>
      <c r="C865" t="s">
        <v>9913</v>
      </c>
      <c r="F865" t="s">
        <v>6</v>
      </c>
      <c r="G865" t="s">
        <v>1931</v>
      </c>
    </row>
    <row r="866" spans="1:7">
      <c r="A866" t="s">
        <v>9041</v>
      </c>
      <c r="B866" t="s">
        <v>9042</v>
      </c>
      <c r="C866" t="s">
        <v>9914</v>
      </c>
      <c r="F866" t="s">
        <v>6</v>
      </c>
      <c r="G866" t="s">
        <v>1932</v>
      </c>
    </row>
    <row r="867" spans="1:7">
      <c r="A867" t="s">
        <v>9041</v>
      </c>
      <c r="B867" t="s">
        <v>9042</v>
      </c>
      <c r="C867" t="s">
        <v>9915</v>
      </c>
      <c r="F867" t="s">
        <v>6</v>
      </c>
      <c r="G867" t="s">
        <v>1934</v>
      </c>
    </row>
    <row r="868" spans="1:7">
      <c r="A868" t="s">
        <v>9041</v>
      </c>
      <c r="B868" t="s">
        <v>9042</v>
      </c>
      <c r="C868" t="s">
        <v>9916</v>
      </c>
      <c r="F868" t="s">
        <v>6</v>
      </c>
      <c r="G868" t="s">
        <v>1937</v>
      </c>
    </row>
    <row r="869" spans="1:7">
      <c r="A869" t="s">
        <v>9041</v>
      </c>
      <c r="B869" t="s">
        <v>9042</v>
      </c>
      <c r="C869" t="s">
        <v>9917</v>
      </c>
      <c r="F869" t="s">
        <v>6</v>
      </c>
      <c r="G869" t="s">
        <v>1939</v>
      </c>
    </row>
    <row r="870" spans="1:7">
      <c r="A870" t="s">
        <v>9041</v>
      </c>
      <c r="B870" t="s">
        <v>9042</v>
      </c>
      <c r="C870" t="s">
        <v>9918</v>
      </c>
      <c r="F870" t="s">
        <v>6</v>
      </c>
      <c r="G870" t="s">
        <v>1940</v>
      </c>
    </row>
    <row r="871" spans="1:7">
      <c r="A871" t="s">
        <v>9041</v>
      </c>
      <c r="B871" t="s">
        <v>9042</v>
      </c>
      <c r="C871" t="s">
        <v>9919</v>
      </c>
      <c r="F871" t="s">
        <v>6</v>
      </c>
      <c r="G871" t="s">
        <v>1941</v>
      </c>
    </row>
    <row r="872" spans="1:7">
      <c r="A872" t="s">
        <v>9041</v>
      </c>
      <c r="B872" t="s">
        <v>9042</v>
      </c>
      <c r="C872" t="s">
        <v>9920</v>
      </c>
      <c r="F872" t="s">
        <v>6</v>
      </c>
      <c r="G872" t="s">
        <v>1942</v>
      </c>
    </row>
    <row r="873" spans="1:7">
      <c r="A873" t="s">
        <v>9041</v>
      </c>
      <c r="B873" t="s">
        <v>9042</v>
      </c>
      <c r="C873" t="s">
        <v>9921</v>
      </c>
      <c r="F873" t="s">
        <v>6</v>
      </c>
      <c r="G873" t="s">
        <v>1943</v>
      </c>
    </row>
    <row r="874" spans="1:7">
      <c r="A874" t="s">
        <v>9041</v>
      </c>
      <c r="B874" t="s">
        <v>9042</v>
      </c>
      <c r="C874" t="s">
        <v>9922</v>
      </c>
      <c r="F874" t="s">
        <v>6</v>
      </c>
      <c r="G874" t="s">
        <v>1944</v>
      </c>
    </row>
    <row r="875" spans="1:7">
      <c r="A875" t="s">
        <v>9041</v>
      </c>
      <c r="B875" t="s">
        <v>9042</v>
      </c>
      <c r="C875" t="s">
        <v>9923</v>
      </c>
      <c r="F875" t="s">
        <v>6</v>
      </c>
      <c r="G875" t="s">
        <v>1945</v>
      </c>
    </row>
    <row r="876" spans="1:7">
      <c r="A876" t="s">
        <v>9041</v>
      </c>
      <c r="B876" t="s">
        <v>9042</v>
      </c>
      <c r="C876" t="s">
        <v>9924</v>
      </c>
      <c r="F876" t="s">
        <v>6</v>
      </c>
      <c r="G876" t="s">
        <v>1946</v>
      </c>
    </row>
    <row r="877" spans="1:7">
      <c r="A877" t="s">
        <v>9041</v>
      </c>
      <c r="B877" t="s">
        <v>9042</v>
      </c>
      <c r="C877" t="s">
        <v>9925</v>
      </c>
      <c r="F877" t="s">
        <v>6</v>
      </c>
      <c r="G877" t="s">
        <v>1947</v>
      </c>
    </row>
    <row r="878" spans="1:7">
      <c r="A878" t="s">
        <v>9041</v>
      </c>
      <c r="B878" t="s">
        <v>9042</v>
      </c>
      <c r="C878" t="s">
        <v>9926</v>
      </c>
      <c r="F878" t="s">
        <v>6</v>
      </c>
      <c r="G878" t="s">
        <v>1948</v>
      </c>
    </row>
    <row r="879" spans="1:7">
      <c r="A879" t="s">
        <v>9041</v>
      </c>
      <c r="B879" t="s">
        <v>9042</v>
      </c>
      <c r="C879" t="s">
        <v>9927</v>
      </c>
      <c r="F879" t="s">
        <v>6</v>
      </c>
      <c r="G879" t="s">
        <v>1949</v>
      </c>
    </row>
    <row r="880" spans="1:7">
      <c r="A880" t="s">
        <v>9041</v>
      </c>
      <c r="B880" t="s">
        <v>9042</v>
      </c>
      <c r="C880" t="s">
        <v>9928</v>
      </c>
      <c r="F880" t="s">
        <v>6</v>
      </c>
      <c r="G880" t="s">
        <v>1950</v>
      </c>
    </row>
    <row r="881" spans="1:7">
      <c r="A881" t="s">
        <v>9041</v>
      </c>
      <c r="B881" t="s">
        <v>9042</v>
      </c>
      <c r="C881" t="s">
        <v>9929</v>
      </c>
      <c r="F881" t="s">
        <v>6</v>
      </c>
      <c r="G881" t="s">
        <v>1952</v>
      </c>
    </row>
    <row r="882" spans="1:7">
      <c r="A882" t="s">
        <v>9041</v>
      </c>
      <c r="B882" t="s">
        <v>9042</v>
      </c>
      <c r="C882" t="s">
        <v>9930</v>
      </c>
      <c r="F882" t="s">
        <v>6</v>
      </c>
      <c r="G882" t="s">
        <v>1953</v>
      </c>
    </row>
    <row r="883" spans="1:7">
      <c r="A883" t="s">
        <v>9041</v>
      </c>
      <c r="B883" t="s">
        <v>9042</v>
      </c>
      <c r="C883" t="s">
        <v>9931</v>
      </c>
      <c r="F883" t="s">
        <v>6</v>
      </c>
      <c r="G883" t="s">
        <v>5070</v>
      </c>
    </row>
    <row r="884" spans="1:7">
      <c r="A884" t="s">
        <v>9041</v>
      </c>
      <c r="B884" t="s">
        <v>9042</v>
      </c>
      <c r="C884" t="s">
        <v>9932</v>
      </c>
      <c r="F884" t="s">
        <v>6</v>
      </c>
      <c r="G884" t="s">
        <v>1956</v>
      </c>
    </row>
    <row r="885" spans="1:7">
      <c r="A885" t="s">
        <v>9041</v>
      </c>
      <c r="B885" t="s">
        <v>9042</v>
      </c>
      <c r="C885" t="s">
        <v>9933</v>
      </c>
      <c r="F885" t="s">
        <v>6</v>
      </c>
      <c r="G885" t="s">
        <v>1959</v>
      </c>
    </row>
    <row r="886" spans="1:7">
      <c r="A886" t="s">
        <v>9041</v>
      </c>
      <c r="B886" t="s">
        <v>9042</v>
      </c>
      <c r="C886" t="s">
        <v>9934</v>
      </c>
      <c r="F886" t="s">
        <v>6</v>
      </c>
      <c r="G886" t="s">
        <v>1963</v>
      </c>
    </row>
    <row r="887" spans="1:7">
      <c r="A887" t="s">
        <v>9041</v>
      </c>
      <c r="B887" t="s">
        <v>9042</v>
      </c>
      <c r="C887" t="s">
        <v>9935</v>
      </c>
      <c r="F887" t="s">
        <v>6</v>
      </c>
      <c r="G887" t="s">
        <v>1965</v>
      </c>
    </row>
    <row r="888" spans="1:7">
      <c r="A888" t="s">
        <v>9041</v>
      </c>
      <c r="B888" t="s">
        <v>9042</v>
      </c>
      <c r="C888" t="s">
        <v>9936</v>
      </c>
      <c r="F888" t="s">
        <v>6</v>
      </c>
      <c r="G888" t="s">
        <v>1966</v>
      </c>
    </row>
    <row r="889" spans="1:7">
      <c r="A889" t="s">
        <v>9041</v>
      </c>
      <c r="B889" t="s">
        <v>9042</v>
      </c>
      <c r="C889" t="s">
        <v>9937</v>
      </c>
      <c r="F889" t="s">
        <v>6</v>
      </c>
      <c r="G889" t="s">
        <v>1967</v>
      </c>
    </row>
    <row r="890" spans="1:7">
      <c r="A890" t="s">
        <v>9041</v>
      </c>
      <c r="B890" t="s">
        <v>9042</v>
      </c>
      <c r="C890" t="s">
        <v>9938</v>
      </c>
      <c r="F890" t="s">
        <v>6</v>
      </c>
      <c r="G890" t="s">
        <v>1968</v>
      </c>
    </row>
    <row r="891" spans="1:7">
      <c r="A891" t="s">
        <v>9041</v>
      </c>
      <c r="B891" t="s">
        <v>9042</v>
      </c>
      <c r="C891" t="s">
        <v>9939</v>
      </c>
      <c r="F891" t="s">
        <v>6</v>
      </c>
      <c r="G891" t="s">
        <v>5072</v>
      </c>
    </row>
    <row r="892" spans="1:7">
      <c r="A892" t="s">
        <v>9041</v>
      </c>
      <c r="B892" t="s">
        <v>9042</v>
      </c>
      <c r="C892" t="s">
        <v>9940</v>
      </c>
      <c r="F892" t="s">
        <v>6</v>
      </c>
      <c r="G892" t="s">
        <v>1970</v>
      </c>
    </row>
    <row r="893" spans="1:7">
      <c r="A893" t="s">
        <v>9041</v>
      </c>
      <c r="B893" t="s">
        <v>9042</v>
      </c>
      <c r="C893" t="s">
        <v>9941</v>
      </c>
      <c r="F893" t="s">
        <v>6</v>
      </c>
      <c r="G893" t="s">
        <v>5073</v>
      </c>
    </row>
    <row r="894" spans="1:7">
      <c r="A894" t="s">
        <v>9041</v>
      </c>
      <c r="B894" t="s">
        <v>9042</v>
      </c>
      <c r="C894" t="s">
        <v>9942</v>
      </c>
      <c r="F894" t="s">
        <v>6</v>
      </c>
      <c r="G894" t="s">
        <v>1971</v>
      </c>
    </row>
    <row r="895" spans="1:7">
      <c r="A895" t="s">
        <v>9041</v>
      </c>
      <c r="B895" t="s">
        <v>9042</v>
      </c>
      <c r="C895" t="s">
        <v>9943</v>
      </c>
      <c r="F895" t="s">
        <v>6</v>
      </c>
      <c r="G895" t="s">
        <v>1972</v>
      </c>
    </row>
    <row r="896" spans="1:7">
      <c r="A896" t="s">
        <v>9041</v>
      </c>
      <c r="B896" t="s">
        <v>9042</v>
      </c>
      <c r="C896" t="s">
        <v>9944</v>
      </c>
      <c r="F896" t="s">
        <v>6</v>
      </c>
      <c r="G896" t="s">
        <v>1973</v>
      </c>
    </row>
    <row r="897" spans="1:7">
      <c r="A897" t="s">
        <v>9041</v>
      </c>
      <c r="B897" t="s">
        <v>9042</v>
      </c>
      <c r="C897" t="s">
        <v>9945</v>
      </c>
      <c r="F897" t="s">
        <v>6</v>
      </c>
      <c r="G897" t="s">
        <v>1974</v>
      </c>
    </row>
    <row r="898" spans="1:7">
      <c r="A898" t="s">
        <v>9041</v>
      </c>
      <c r="B898" t="s">
        <v>9042</v>
      </c>
      <c r="C898" t="s">
        <v>9946</v>
      </c>
      <c r="F898" t="s">
        <v>6</v>
      </c>
      <c r="G898" t="s">
        <v>5074</v>
      </c>
    </row>
    <row r="899" spans="1:7">
      <c r="A899" t="s">
        <v>9041</v>
      </c>
      <c r="B899" t="s">
        <v>9042</v>
      </c>
      <c r="C899" t="s">
        <v>9947</v>
      </c>
      <c r="F899" t="s">
        <v>6</v>
      </c>
      <c r="G899" t="s">
        <v>1976</v>
      </c>
    </row>
    <row r="900" spans="1:7">
      <c r="A900" t="s">
        <v>9041</v>
      </c>
      <c r="B900" t="s">
        <v>9042</v>
      </c>
      <c r="C900" t="s">
        <v>9948</v>
      </c>
      <c r="F900" t="s">
        <v>6</v>
      </c>
      <c r="G900" t="s">
        <v>1977</v>
      </c>
    </row>
    <row r="901" spans="1:7">
      <c r="A901" t="s">
        <v>9041</v>
      </c>
      <c r="B901" t="s">
        <v>9042</v>
      </c>
      <c r="C901" t="s">
        <v>9949</v>
      </c>
      <c r="F901" t="s">
        <v>6</v>
      </c>
      <c r="G901" t="s">
        <v>1979</v>
      </c>
    </row>
    <row r="902" spans="1:7">
      <c r="A902" t="s">
        <v>9041</v>
      </c>
      <c r="B902" t="s">
        <v>9042</v>
      </c>
      <c r="C902" t="s">
        <v>9950</v>
      </c>
      <c r="F902" t="s">
        <v>6</v>
      </c>
      <c r="G902" t="s">
        <v>1980</v>
      </c>
    </row>
    <row r="903" spans="1:7">
      <c r="A903" t="s">
        <v>9041</v>
      </c>
      <c r="B903" t="s">
        <v>9042</v>
      </c>
      <c r="C903" t="s">
        <v>9951</v>
      </c>
      <c r="F903" t="s">
        <v>6</v>
      </c>
      <c r="G903" t="s">
        <v>1981</v>
      </c>
    </row>
    <row r="904" spans="1:7">
      <c r="A904" t="s">
        <v>9041</v>
      </c>
      <c r="B904" t="s">
        <v>9042</v>
      </c>
      <c r="C904" t="s">
        <v>9952</v>
      </c>
      <c r="F904" t="s">
        <v>6</v>
      </c>
      <c r="G904" t="s">
        <v>1984</v>
      </c>
    </row>
    <row r="905" spans="1:7">
      <c r="A905" t="s">
        <v>9041</v>
      </c>
      <c r="B905" t="s">
        <v>9042</v>
      </c>
      <c r="C905" t="s">
        <v>9953</v>
      </c>
      <c r="F905" t="s">
        <v>6</v>
      </c>
      <c r="G905" t="s">
        <v>1987</v>
      </c>
    </row>
    <row r="906" spans="1:7">
      <c r="A906" t="s">
        <v>9041</v>
      </c>
      <c r="B906" t="s">
        <v>9042</v>
      </c>
      <c r="C906" t="s">
        <v>9954</v>
      </c>
      <c r="F906" t="s">
        <v>6</v>
      </c>
      <c r="G906" t="s">
        <v>1988</v>
      </c>
    </row>
    <row r="907" spans="1:7">
      <c r="A907" t="s">
        <v>9041</v>
      </c>
      <c r="B907" t="s">
        <v>9042</v>
      </c>
      <c r="C907" t="s">
        <v>9955</v>
      </c>
      <c r="F907" t="s">
        <v>6</v>
      </c>
      <c r="G907" t="s">
        <v>1989</v>
      </c>
    </row>
    <row r="908" spans="1:7">
      <c r="A908" t="s">
        <v>9041</v>
      </c>
      <c r="B908" t="s">
        <v>9042</v>
      </c>
      <c r="C908" t="s">
        <v>9956</v>
      </c>
      <c r="F908" t="s">
        <v>6</v>
      </c>
      <c r="G908" t="s">
        <v>1990</v>
      </c>
    </row>
    <row r="909" spans="1:7">
      <c r="A909" t="s">
        <v>9041</v>
      </c>
      <c r="B909" t="s">
        <v>9042</v>
      </c>
      <c r="C909" t="s">
        <v>9957</v>
      </c>
      <c r="F909" t="s">
        <v>6</v>
      </c>
      <c r="G909" t="s">
        <v>1991</v>
      </c>
    </row>
    <row r="910" spans="1:7">
      <c r="A910" t="s">
        <v>9041</v>
      </c>
      <c r="B910" t="s">
        <v>9042</v>
      </c>
      <c r="C910" t="s">
        <v>9958</v>
      </c>
      <c r="F910" t="s">
        <v>6</v>
      </c>
      <c r="G910" t="s">
        <v>1992</v>
      </c>
    </row>
    <row r="911" spans="1:7">
      <c r="A911" t="s">
        <v>9041</v>
      </c>
      <c r="B911" t="s">
        <v>9042</v>
      </c>
      <c r="C911" t="s">
        <v>9959</v>
      </c>
      <c r="F911" t="s">
        <v>6</v>
      </c>
      <c r="G911" t="s">
        <v>1993</v>
      </c>
    </row>
    <row r="912" spans="1:7">
      <c r="A912" t="s">
        <v>9041</v>
      </c>
      <c r="B912" t="s">
        <v>9042</v>
      </c>
      <c r="C912" t="s">
        <v>9960</v>
      </c>
      <c r="F912" t="s">
        <v>6</v>
      </c>
      <c r="G912" t="s">
        <v>1995</v>
      </c>
    </row>
    <row r="913" spans="1:7">
      <c r="A913" t="s">
        <v>9041</v>
      </c>
      <c r="B913" t="s">
        <v>9042</v>
      </c>
      <c r="C913" t="s">
        <v>9961</v>
      </c>
      <c r="F913" t="s">
        <v>6</v>
      </c>
      <c r="G913" t="s">
        <v>1997</v>
      </c>
    </row>
    <row r="914" spans="1:7">
      <c r="A914" t="s">
        <v>9041</v>
      </c>
      <c r="B914" t="s">
        <v>9042</v>
      </c>
      <c r="C914" t="s">
        <v>9962</v>
      </c>
      <c r="F914" t="s">
        <v>6</v>
      </c>
      <c r="G914" t="s">
        <v>1998</v>
      </c>
    </row>
    <row r="915" spans="1:7">
      <c r="A915" t="s">
        <v>9041</v>
      </c>
      <c r="B915" t="s">
        <v>9042</v>
      </c>
      <c r="C915" t="s">
        <v>9963</v>
      </c>
      <c r="F915" t="s">
        <v>6</v>
      </c>
      <c r="G915" t="s">
        <v>1999</v>
      </c>
    </row>
    <row r="916" spans="1:7">
      <c r="A916" t="s">
        <v>9041</v>
      </c>
      <c r="B916" t="s">
        <v>9042</v>
      </c>
      <c r="C916" t="s">
        <v>9964</v>
      </c>
      <c r="F916" t="s">
        <v>6</v>
      </c>
      <c r="G916" t="s">
        <v>2000</v>
      </c>
    </row>
    <row r="917" spans="1:7">
      <c r="A917" t="s">
        <v>9041</v>
      </c>
      <c r="B917" t="s">
        <v>9042</v>
      </c>
      <c r="C917" t="s">
        <v>9965</v>
      </c>
      <c r="F917" t="s">
        <v>6</v>
      </c>
      <c r="G917" t="s">
        <v>5076</v>
      </c>
    </row>
    <row r="918" spans="1:7">
      <c r="A918" t="s">
        <v>9041</v>
      </c>
      <c r="B918" t="s">
        <v>9042</v>
      </c>
      <c r="C918" t="s">
        <v>9966</v>
      </c>
      <c r="F918" t="s">
        <v>6</v>
      </c>
      <c r="G918" t="s">
        <v>2001</v>
      </c>
    </row>
    <row r="919" spans="1:7">
      <c r="A919" t="s">
        <v>9041</v>
      </c>
      <c r="B919" t="s">
        <v>9042</v>
      </c>
      <c r="C919" t="s">
        <v>9967</v>
      </c>
      <c r="F919" t="s">
        <v>6</v>
      </c>
      <c r="G919" t="s">
        <v>2002</v>
      </c>
    </row>
    <row r="920" spans="1:7">
      <c r="A920" t="s">
        <v>9041</v>
      </c>
      <c r="B920" t="s">
        <v>9042</v>
      </c>
      <c r="C920" t="s">
        <v>9968</v>
      </c>
      <c r="F920" t="s">
        <v>6</v>
      </c>
      <c r="G920" t="s">
        <v>2003</v>
      </c>
    </row>
    <row r="921" spans="1:7">
      <c r="A921" t="s">
        <v>9041</v>
      </c>
      <c r="B921" t="s">
        <v>9042</v>
      </c>
      <c r="C921" t="s">
        <v>9969</v>
      </c>
      <c r="F921" t="s">
        <v>6</v>
      </c>
      <c r="G921" t="s">
        <v>2004</v>
      </c>
    </row>
    <row r="922" spans="1:7">
      <c r="A922" t="s">
        <v>9041</v>
      </c>
      <c r="B922" t="s">
        <v>9042</v>
      </c>
      <c r="C922" t="s">
        <v>9970</v>
      </c>
      <c r="F922" t="s">
        <v>6</v>
      </c>
      <c r="G922" t="s">
        <v>2005</v>
      </c>
    </row>
    <row r="923" spans="1:7">
      <c r="A923" t="s">
        <v>9041</v>
      </c>
      <c r="B923" t="s">
        <v>9042</v>
      </c>
      <c r="C923" t="s">
        <v>9971</v>
      </c>
      <c r="F923" t="s">
        <v>6</v>
      </c>
      <c r="G923" t="s">
        <v>5077</v>
      </c>
    </row>
    <row r="924" spans="1:7">
      <c r="A924" t="s">
        <v>9041</v>
      </c>
      <c r="B924" t="s">
        <v>9042</v>
      </c>
      <c r="C924" t="s">
        <v>9972</v>
      </c>
      <c r="F924" t="s">
        <v>6</v>
      </c>
      <c r="G924" t="s">
        <v>2006</v>
      </c>
    </row>
    <row r="925" spans="1:7">
      <c r="A925" t="s">
        <v>9041</v>
      </c>
      <c r="B925" t="s">
        <v>9042</v>
      </c>
      <c r="C925" t="s">
        <v>9973</v>
      </c>
      <c r="F925" t="s">
        <v>6</v>
      </c>
      <c r="G925" t="s">
        <v>2007</v>
      </c>
    </row>
    <row r="926" spans="1:7">
      <c r="A926" t="s">
        <v>9041</v>
      </c>
      <c r="B926" t="s">
        <v>9042</v>
      </c>
      <c r="C926" t="s">
        <v>9974</v>
      </c>
      <c r="F926" t="s">
        <v>6</v>
      </c>
      <c r="G926" t="s">
        <v>2008</v>
      </c>
    </row>
    <row r="927" spans="1:7">
      <c r="A927" t="s">
        <v>9041</v>
      </c>
      <c r="B927" t="s">
        <v>9042</v>
      </c>
      <c r="C927" t="s">
        <v>9975</v>
      </c>
      <c r="F927" t="s">
        <v>6</v>
      </c>
      <c r="G927" t="s">
        <v>2009</v>
      </c>
    </row>
    <row r="928" spans="1:7">
      <c r="A928" t="s">
        <v>9041</v>
      </c>
      <c r="B928" t="s">
        <v>9042</v>
      </c>
      <c r="C928" t="s">
        <v>9976</v>
      </c>
      <c r="F928" t="s">
        <v>6</v>
      </c>
      <c r="G928" t="s">
        <v>2010</v>
      </c>
    </row>
    <row r="929" spans="1:7">
      <c r="A929" t="s">
        <v>9041</v>
      </c>
      <c r="B929" t="s">
        <v>9042</v>
      </c>
      <c r="C929" t="s">
        <v>9977</v>
      </c>
      <c r="F929" t="s">
        <v>6</v>
      </c>
      <c r="G929" t="s">
        <v>2011</v>
      </c>
    </row>
    <row r="930" spans="1:7">
      <c r="A930" t="s">
        <v>9041</v>
      </c>
      <c r="B930" t="s">
        <v>9042</v>
      </c>
      <c r="C930" t="s">
        <v>9978</v>
      </c>
      <c r="F930" t="s">
        <v>6</v>
      </c>
      <c r="G930" t="s">
        <v>2012</v>
      </c>
    </row>
    <row r="931" spans="1:7">
      <c r="A931" t="s">
        <v>9041</v>
      </c>
      <c r="B931" t="s">
        <v>9042</v>
      </c>
      <c r="C931" t="s">
        <v>9979</v>
      </c>
      <c r="F931" t="s">
        <v>6</v>
      </c>
      <c r="G931" t="s">
        <v>2013</v>
      </c>
    </row>
    <row r="932" spans="1:7">
      <c r="A932" t="s">
        <v>9041</v>
      </c>
      <c r="B932" t="s">
        <v>9042</v>
      </c>
      <c r="C932" t="s">
        <v>9980</v>
      </c>
      <c r="F932" t="s">
        <v>6</v>
      </c>
      <c r="G932" t="s">
        <v>2014</v>
      </c>
    </row>
    <row r="933" spans="1:7">
      <c r="A933" t="s">
        <v>9041</v>
      </c>
      <c r="B933" t="s">
        <v>9042</v>
      </c>
      <c r="C933" t="s">
        <v>9981</v>
      </c>
      <c r="F933" t="s">
        <v>6</v>
      </c>
      <c r="G933" t="s">
        <v>2015</v>
      </c>
    </row>
    <row r="934" spans="1:7">
      <c r="A934" t="s">
        <v>9041</v>
      </c>
      <c r="B934" t="s">
        <v>9042</v>
      </c>
      <c r="C934" t="s">
        <v>9982</v>
      </c>
      <c r="F934" t="s">
        <v>6</v>
      </c>
      <c r="G934" t="s">
        <v>2016</v>
      </c>
    </row>
    <row r="935" spans="1:7">
      <c r="A935" t="s">
        <v>9041</v>
      </c>
      <c r="B935" t="s">
        <v>9042</v>
      </c>
      <c r="C935" t="s">
        <v>9983</v>
      </c>
      <c r="F935" t="s">
        <v>6</v>
      </c>
      <c r="G935" t="s">
        <v>2017</v>
      </c>
    </row>
    <row r="936" spans="1:7">
      <c r="A936" t="s">
        <v>9041</v>
      </c>
      <c r="B936" t="s">
        <v>9042</v>
      </c>
      <c r="C936" t="s">
        <v>9984</v>
      </c>
      <c r="F936" t="s">
        <v>6</v>
      </c>
      <c r="G936" t="s">
        <v>2018</v>
      </c>
    </row>
    <row r="937" spans="1:7">
      <c r="A937" t="s">
        <v>9041</v>
      </c>
      <c r="B937" t="s">
        <v>9042</v>
      </c>
      <c r="C937" t="s">
        <v>9985</v>
      </c>
      <c r="F937" t="s">
        <v>6</v>
      </c>
      <c r="G937" t="s">
        <v>2019</v>
      </c>
    </row>
    <row r="938" spans="1:7">
      <c r="A938" t="s">
        <v>9041</v>
      </c>
      <c r="B938" t="s">
        <v>9042</v>
      </c>
      <c r="C938" t="s">
        <v>9986</v>
      </c>
      <c r="F938" t="s">
        <v>6</v>
      </c>
      <c r="G938" t="s">
        <v>2020</v>
      </c>
    </row>
    <row r="939" spans="1:7">
      <c r="A939" t="s">
        <v>9041</v>
      </c>
      <c r="B939" t="s">
        <v>9042</v>
      </c>
      <c r="C939" t="s">
        <v>9987</v>
      </c>
      <c r="F939" t="s">
        <v>6</v>
      </c>
      <c r="G939" t="s">
        <v>2021</v>
      </c>
    </row>
    <row r="940" spans="1:7">
      <c r="A940" t="s">
        <v>9041</v>
      </c>
      <c r="B940" t="s">
        <v>9042</v>
      </c>
      <c r="C940" t="s">
        <v>9988</v>
      </c>
      <c r="F940" t="s">
        <v>6</v>
      </c>
      <c r="G940" t="s">
        <v>2022</v>
      </c>
    </row>
    <row r="941" spans="1:7">
      <c r="A941" t="s">
        <v>9041</v>
      </c>
      <c r="B941" t="s">
        <v>9042</v>
      </c>
      <c r="C941" t="s">
        <v>9989</v>
      </c>
      <c r="F941" t="s">
        <v>6</v>
      </c>
      <c r="G941" t="s">
        <v>2023</v>
      </c>
    </row>
    <row r="942" spans="1:7">
      <c r="A942" t="s">
        <v>9041</v>
      </c>
      <c r="B942" t="s">
        <v>9042</v>
      </c>
      <c r="C942" t="s">
        <v>9990</v>
      </c>
      <c r="F942" t="s">
        <v>6</v>
      </c>
      <c r="G942" t="s">
        <v>2024</v>
      </c>
    </row>
    <row r="943" spans="1:7">
      <c r="A943" t="s">
        <v>9041</v>
      </c>
      <c r="B943" t="s">
        <v>9042</v>
      </c>
      <c r="C943" t="s">
        <v>9991</v>
      </c>
      <c r="F943" t="s">
        <v>6</v>
      </c>
      <c r="G943" t="s">
        <v>2025</v>
      </c>
    </row>
    <row r="944" spans="1:7">
      <c r="A944" t="s">
        <v>9041</v>
      </c>
      <c r="B944" t="s">
        <v>9042</v>
      </c>
      <c r="C944" t="s">
        <v>9992</v>
      </c>
      <c r="F944" t="s">
        <v>6</v>
      </c>
      <c r="G944" t="s">
        <v>2026</v>
      </c>
    </row>
    <row r="945" spans="1:7">
      <c r="A945" t="s">
        <v>9041</v>
      </c>
      <c r="B945" t="s">
        <v>9042</v>
      </c>
      <c r="C945" t="s">
        <v>9993</v>
      </c>
      <c r="F945" t="s">
        <v>6</v>
      </c>
      <c r="G945" t="s">
        <v>2027</v>
      </c>
    </row>
    <row r="946" spans="1:7">
      <c r="A946" t="s">
        <v>9041</v>
      </c>
      <c r="B946" t="s">
        <v>9042</v>
      </c>
      <c r="C946" t="s">
        <v>9994</v>
      </c>
      <c r="F946" t="s">
        <v>6</v>
      </c>
      <c r="G946" t="s">
        <v>2028</v>
      </c>
    </row>
    <row r="947" spans="1:7">
      <c r="A947" t="s">
        <v>9041</v>
      </c>
      <c r="B947" t="s">
        <v>9042</v>
      </c>
      <c r="C947" t="s">
        <v>9995</v>
      </c>
      <c r="F947" t="s">
        <v>6</v>
      </c>
      <c r="G947" t="s">
        <v>2029</v>
      </c>
    </row>
    <row r="948" spans="1:7">
      <c r="A948" t="s">
        <v>9041</v>
      </c>
      <c r="B948" t="s">
        <v>9042</v>
      </c>
      <c r="C948" t="s">
        <v>9996</v>
      </c>
      <c r="F948" t="s">
        <v>6</v>
      </c>
      <c r="G948" t="s">
        <v>2030</v>
      </c>
    </row>
    <row r="949" spans="1:7">
      <c r="A949" t="s">
        <v>9041</v>
      </c>
      <c r="B949" t="s">
        <v>9042</v>
      </c>
      <c r="C949" t="s">
        <v>9997</v>
      </c>
      <c r="F949" t="s">
        <v>6</v>
      </c>
      <c r="G949" t="s">
        <v>2031</v>
      </c>
    </row>
    <row r="950" spans="1:7">
      <c r="A950" t="s">
        <v>9041</v>
      </c>
      <c r="B950" t="s">
        <v>9042</v>
      </c>
      <c r="C950" t="s">
        <v>9998</v>
      </c>
      <c r="F950" t="s">
        <v>6</v>
      </c>
      <c r="G950" t="s">
        <v>2032</v>
      </c>
    </row>
    <row r="951" spans="1:7">
      <c r="A951" t="s">
        <v>9041</v>
      </c>
      <c r="B951" t="s">
        <v>9042</v>
      </c>
      <c r="C951" t="s">
        <v>9999</v>
      </c>
      <c r="F951" t="s">
        <v>6</v>
      </c>
      <c r="G951" t="s">
        <v>2033</v>
      </c>
    </row>
    <row r="952" spans="1:7">
      <c r="A952" t="s">
        <v>9041</v>
      </c>
      <c r="B952" t="s">
        <v>9042</v>
      </c>
      <c r="C952" t="s">
        <v>10000</v>
      </c>
      <c r="F952" t="s">
        <v>6</v>
      </c>
      <c r="G952" t="s">
        <v>2034</v>
      </c>
    </row>
    <row r="953" spans="1:7">
      <c r="A953" t="s">
        <v>9041</v>
      </c>
      <c r="B953" t="s">
        <v>9042</v>
      </c>
      <c r="C953" t="s">
        <v>10001</v>
      </c>
      <c r="F953" t="s">
        <v>6</v>
      </c>
      <c r="G953" t="s">
        <v>2035</v>
      </c>
    </row>
    <row r="954" spans="1:7">
      <c r="A954" t="s">
        <v>9041</v>
      </c>
      <c r="B954" t="s">
        <v>9042</v>
      </c>
      <c r="C954" t="s">
        <v>10002</v>
      </c>
      <c r="F954" t="s">
        <v>6</v>
      </c>
      <c r="G954" t="s">
        <v>2104</v>
      </c>
    </row>
    <row r="955" spans="1:7">
      <c r="A955" t="s">
        <v>9041</v>
      </c>
      <c r="B955" t="s">
        <v>9042</v>
      </c>
      <c r="C955" t="s">
        <v>10003</v>
      </c>
      <c r="F955" t="s">
        <v>6</v>
      </c>
      <c r="G955" t="s">
        <v>2105</v>
      </c>
    </row>
    <row r="956" spans="1:7">
      <c r="A956" t="s">
        <v>9041</v>
      </c>
      <c r="B956" t="s">
        <v>9042</v>
      </c>
      <c r="C956" t="s">
        <v>10004</v>
      </c>
      <c r="F956" t="s">
        <v>6</v>
      </c>
      <c r="G956" t="s">
        <v>2106</v>
      </c>
    </row>
    <row r="957" spans="1:7">
      <c r="A957" t="s">
        <v>9041</v>
      </c>
      <c r="B957" t="s">
        <v>9042</v>
      </c>
      <c r="C957" t="s">
        <v>10005</v>
      </c>
      <c r="F957" t="s">
        <v>6</v>
      </c>
      <c r="G957" t="s">
        <v>2107</v>
      </c>
    </row>
    <row r="958" spans="1:7">
      <c r="A958" t="s">
        <v>9041</v>
      </c>
      <c r="B958" t="s">
        <v>9042</v>
      </c>
      <c r="C958" t="s">
        <v>10006</v>
      </c>
      <c r="F958" t="s">
        <v>6</v>
      </c>
      <c r="G958" t="s">
        <v>2108</v>
      </c>
    </row>
    <row r="959" spans="1:7">
      <c r="A959" t="s">
        <v>9041</v>
      </c>
      <c r="B959" t="s">
        <v>9042</v>
      </c>
      <c r="C959" t="s">
        <v>10007</v>
      </c>
      <c r="F959" t="s">
        <v>6</v>
      </c>
      <c r="G959" t="s">
        <v>2110</v>
      </c>
    </row>
    <row r="960" spans="1:7">
      <c r="A960" t="s">
        <v>9041</v>
      </c>
      <c r="B960" t="s">
        <v>9042</v>
      </c>
      <c r="C960" t="s">
        <v>10008</v>
      </c>
      <c r="F960" t="s">
        <v>6</v>
      </c>
      <c r="G960" t="s">
        <v>2142</v>
      </c>
    </row>
    <row r="961" spans="1:7">
      <c r="A961" t="s">
        <v>9041</v>
      </c>
      <c r="B961" t="s">
        <v>9042</v>
      </c>
      <c r="C961" t="s">
        <v>10009</v>
      </c>
      <c r="F961" t="s">
        <v>6</v>
      </c>
      <c r="G961" t="s">
        <v>2143</v>
      </c>
    </row>
    <row r="962" spans="1:7">
      <c r="A962" t="s">
        <v>9041</v>
      </c>
      <c r="B962" t="s">
        <v>9042</v>
      </c>
      <c r="C962" t="s">
        <v>10010</v>
      </c>
      <c r="F962" t="s">
        <v>6</v>
      </c>
      <c r="G962" t="s">
        <v>2144</v>
      </c>
    </row>
    <row r="963" spans="1:7">
      <c r="A963" t="s">
        <v>9041</v>
      </c>
      <c r="B963" t="s">
        <v>9042</v>
      </c>
      <c r="C963" t="s">
        <v>10011</v>
      </c>
      <c r="F963" t="s">
        <v>6</v>
      </c>
      <c r="G963" t="s">
        <v>2145</v>
      </c>
    </row>
    <row r="964" spans="1:7">
      <c r="A964" t="s">
        <v>9041</v>
      </c>
      <c r="B964" t="s">
        <v>9042</v>
      </c>
      <c r="C964" t="s">
        <v>10012</v>
      </c>
      <c r="F964" t="s">
        <v>6</v>
      </c>
      <c r="G964" t="s">
        <v>2146</v>
      </c>
    </row>
    <row r="965" spans="1:7">
      <c r="A965" t="s">
        <v>9041</v>
      </c>
      <c r="B965" t="s">
        <v>9042</v>
      </c>
      <c r="C965" t="s">
        <v>10013</v>
      </c>
      <c r="F965" t="s">
        <v>6</v>
      </c>
      <c r="G965" t="s">
        <v>2147</v>
      </c>
    </row>
    <row r="966" spans="1:7">
      <c r="A966" t="s">
        <v>9041</v>
      </c>
      <c r="B966" t="s">
        <v>9042</v>
      </c>
      <c r="C966" t="s">
        <v>10014</v>
      </c>
      <c r="F966" t="s">
        <v>6</v>
      </c>
      <c r="G966" t="s">
        <v>2148</v>
      </c>
    </row>
    <row r="967" spans="1:7">
      <c r="A967" t="s">
        <v>9041</v>
      </c>
      <c r="B967" t="s">
        <v>9042</v>
      </c>
      <c r="C967" t="s">
        <v>10015</v>
      </c>
      <c r="F967" t="s">
        <v>6</v>
      </c>
      <c r="G967" t="s">
        <v>2149</v>
      </c>
    </row>
    <row r="968" spans="1:7">
      <c r="A968" t="s">
        <v>9041</v>
      </c>
      <c r="B968" t="s">
        <v>9042</v>
      </c>
      <c r="C968" t="s">
        <v>10016</v>
      </c>
      <c r="F968" t="s">
        <v>6</v>
      </c>
      <c r="G968" t="s">
        <v>2150</v>
      </c>
    </row>
    <row r="969" spans="1:7">
      <c r="A969" t="s">
        <v>9041</v>
      </c>
      <c r="B969" t="s">
        <v>9042</v>
      </c>
      <c r="C969" t="s">
        <v>10017</v>
      </c>
      <c r="F969" t="s">
        <v>6</v>
      </c>
      <c r="G969" t="s">
        <v>2151</v>
      </c>
    </row>
    <row r="970" spans="1:7">
      <c r="A970" t="s">
        <v>9041</v>
      </c>
      <c r="B970" t="s">
        <v>9042</v>
      </c>
      <c r="C970" t="s">
        <v>10018</v>
      </c>
      <c r="F970" t="s">
        <v>6</v>
      </c>
      <c r="G970" t="s">
        <v>2152</v>
      </c>
    </row>
    <row r="971" spans="1:7">
      <c r="A971" t="s">
        <v>9041</v>
      </c>
      <c r="B971" t="s">
        <v>9042</v>
      </c>
      <c r="C971" t="s">
        <v>10019</v>
      </c>
      <c r="F971" t="s">
        <v>6</v>
      </c>
      <c r="G971" t="s">
        <v>2153</v>
      </c>
    </row>
    <row r="972" spans="1:7">
      <c r="A972" t="s">
        <v>9041</v>
      </c>
      <c r="B972" t="s">
        <v>9042</v>
      </c>
      <c r="C972" t="s">
        <v>10020</v>
      </c>
      <c r="F972" t="s">
        <v>6</v>
      </c>
      <c r="G972" t="s">
        <v>2154</v>
      </c>
    </row>
    <row r="973" spans="1:7">
      <c r="A973" t="s">
        <v>9041</v>
      </c>
      <c r="B973" t="s">
        <v>9042</v>
      </c>
      <c r="C973" t="s">
        <v>10021</v>
      </c>
      <c r="F973" t="s">
        <v>6</v>
      </c>
      <c r="G973" t="s">
        <v>2155</v>
      </c>
    </row>
    <row r="974" spans="1:7">
      <c r="A974" t="s">
        <v>9041</v>
      </c>
      <c r="B974" t="s">
        <v>9042</v>
      </c>
      <c r="C974" t="s">
        <v>10022</v>
      </c>
      <c r="F974" t="s">
        <v>6</v>
      </c>
      <c r="G974" t="s">
        <v>2156</v>
      </c>
    </row>
    <row r="975" spans="1:7">
      <c r="A975" t="s">
        <v>9041</v>
      </c>
      <c r="B975" t="s">
        <v>9042</v>
      </c>
      <c r="C975" t="s">
        <v>10023</v>
      </c>
      <c r="F975" t="s">
        <v>6</v>
      </c>
      <c r="G975" t="s">
        <v>2157</v>
      </c>
    </row>
    <row r="976" spans="1:7">
      <c r="A976" t="s">
        <v>9041</v>
      </c>
      <c r="B976" t="s">
        <v>9042</v>
      </c>
      <c r="C976" t="s">
        <v>10024</v>
      </c>
      <c r="F976" t="s">
        <v>6</v>
      </c>
      <c r="G976" t="s">
        <v>2158</v>
      </c>
    </row>
    <row r="977" spans="1:7">
      <c r="A977" t="s">
        <v>9041</v>
      </c>
      <c r="B977" t="s">
        <v>9042</v>
      </c>
      <c r="C977" t="s">
        <v>10025</v>
      </c>
      <c r="F977" t="s">
        <v>6</v>
      </c>
      <c r="G977" t="s">
        <v>2159</v>
      </c>
    </row>
    <row r="978" spans="1:7">
      <c r="A978" t="s">
        <v>9041</v>
      </c>
      <c r="B978" t="s">
        <v>9042</v>
      </c>
      <c r="C978" t="s">
        <v>10026</v>
      </c>
      <c r="F978" t="s">
        <v>6</v>
      </c>
      <c r="G978" t="s">
        <v>2160</v>
      </c>
    </row>
    <row r="979" spans="1:7">
      <c r="A979" t="s">
        <v>9041</v>
      </c>
      <c r="B979" t="s">
        <v>9042</v>
      </c>
      <c r="C979" t="s">
        <v>10027</v>
      </c>
      <c r="F979" t="s">
        <v>6</v>
      </c>
      <c r="G979" t="s">
        <v>2161</v>
      </c>
    </row>
    <row r="980" spans="1:7">
      <c r="A980" t="s">
        <v>9041</v>
      </c>
      <c r="B980" t="s">
        <v>9042</v>
      </c>
      <c r="C980" t="s">
        <v>10028</v>
      </c>
      <c r="F980" t="s">
        <v>6</v>
      </c>
      <c r="G980" t="s">
        <v>2162</v>
      </c>
    </row>
    <row r="981" spans="1:7">
      <c r="A981" t="s">
        <v>9041</v>
      </c>
      <c r="B981" t="s">
        <v>9042</v>
      </c>
      <c r="C981" t="s">
        <v>10029</v>
      </c>
      <c r="F981" t="s">
        <v>6</v>
      </c>
      <c r="G981" t="s">
        <v>2163</v>
      </c>
    </row>
    <row r="982" spans="1:7">
      <c r="A982" t="s">
        <v>9041</v>
      </c>
      <c r="B982" t="s">
        <v>9042</v>
      </c>
      <c r="C982" t="s">
        <v>10030</v>
      </c>
      <c r="F982" t="s">
        <v>6</v>
      </c>
      <c r="G982" t="s">
        <v>2164</v>
      </c>
    </row>
    <row r="983" spans="1:7">
      <c r="A983" t="s">
        <v>9041</v>
      </c>
      <c r="B983" t="s">
        <v>9042</v>
      </c>
      <c r="C983" t="s">
        <v>10031</v>
      </c>
      <c r="F983" t="s">
        <v>6</v>
      </c>
      <c r="G983" t="s">
        <v>2165</v>
      </c>
    </row>
    <row r="984" spans="1:7">
      <c r="A984" t="s">
        <v>9041</v>
      </c>
      <c r="B984" t="s">
        <v>9042</v>
      </c>
      <c r="C984" t="s">
        <v>10032</v>
      </c>
      <c r="F984" t="s">
        <v>6</v>
      </c>
      <c r="G984" t="s">
        <v>2166</v>
      </c>
    </row>
    <row r="985" spans="1:7">
      <c r="A985" t="s">
        <v>9041</v>
      </c>
      <c r="B985" t="s">
        <v>9042</v>
      </c>
      <c r="C985" t="s">
        <v>10033</v>
      </c>
      <c r="F985" t="s">
        <v>6</v>
      </c>
      <c r="G985" t="s">
        <v>2167</v>
      </c>
    </row>
    <row r="986" spans="1:7">
      <c r="A986" t="s">
        <v>9041</v>
      </c>
      <c r="B986" t="s">
        <v>9042</v>
      </c>
      <c r="C986" t="s">
        <v>10034</v>
      </c>
      <c r="F986" t="s">
        <v>6</v>
      </c>
      <c r="G986" t="s">
        <v>2168</v>
      </c>
    </row>
    <row r="987" spans="1:7">
      <c r="A987" t="s">
        <v>9041</v>
      </c>
      <c r="B987" t="s">
        <v>9042</v>
      </c>
      <c r="C987" t="s">
        <v>10035</v>
      </c>
      <c r="F987" t="s">
        <v>6</v>
      </c>
      <c r="G987" t="s">
        <v>2169</v>
      </c>
    </row>
    <row r="988" spans="1:7">
      <c r="A988" t="s">
        <v>9041</v>
      </c>
      <c r="B988" t="s">
        <v>9042</v>
      </c>
      <c r="C988" t="s">
        <v>10036</v>
      </c>
      <c r="F988" t="s">
        <v>6</v>
      </c>
      <c r="G988" t="s">
        <v>2170</v>
      </c>
    </row>
    <row r="989" spans="1:7">
      <c r="A989" t="s">
        <v>9041</v>
      </c>
      <c r="B989" t="s">
        <v>9042</v>
      </c>
      <c r="C989" t="s">
        <v>10037</v>
      </c>
      <c r="F989" t="s">
        <v>6</v>
      </c>
      <c r="G989" t="s">
        <v>2171</v>
      </c>
    </row>
    <row r="990" spans="1:7">
      <c r="A990" t="s">
        <v>9041</v>
      </c>
      <c r="B990" t="s">
        <v>9042</v>
      </c>
      <c r="C990" t="s">
        <v>10038</v>
      </c>
      <c r="F990" t="s">
        <v>6</v>
      </c>
      <c r="G990" t="s">
        <v>2172</v>
      </c>
    </row>
    <row r="991" spans="1:7">
      <c r="A991" t="s">
        <v>9041</v>
      </c>
      <c r="B991" t="s">
        <v>9042</v>
      </c>
      <c r="C991" t="s">
        <v>10039</v>
      </c>
      <c r="F991" t="s">
        <v>6</v>
      </c>
      <c r="G991" t="s">
        <v>2173</v>
      </c>
    </row>
    <row r="992" spans="1:7">
      <c r="A992" t="s">
        <v>9041</v>
      </c>
      <c r="B992" t="s">
        <v>9042</v>
      </c>
      <c r="C992" t="s">
        <v>10040</v>
      </c>
      <c r="F992" t="s">
        <v>6</v>
      </c>
      <c r="G992" t="s">
        <v>2174</v>
      </c>
    </row>
    <row r="993" spans="1:7">
      <c r="A993" t="s">
        <v>9041</v>
      </c>
      <c r="B993" t="s">
        <v>9042</v>
      </c>
      <c r="C993" t="s">
        <v>10041</v>
      </c>
      <c r="F993" t="s">
        <v>6</v>
      </c>
      <c r="G993" t="s">
        <v>2175</v>
      </c>
    </row>
    <row r="994" spans="1:7">
      <c r="A994" t="s">
        <v>9041</v>
      </c>
      <c r="B994" t="s">
        <v>9042</v>
      </c>
      <c r="C994" t="s">
        <v>10042</v>
      </c>
      <c r="F994" t="s">
        <v>6</v>
      </c>
      <c r="G994" t="s">
        <v>2176</v>
      </c>
    </row>
    <row r="995" spans="1:7">
      <c r="A995" t="s">
        <v>9041</v>
      </c>
      <c r="B995" t="s">
        <v>9042</v>
      </c>
      <c r="C995" t="s">
        <v>10043</v>
      </c>
      <c r="F995" t="s">
        <v>6</v>
      </c>
      <c r="G995" t="s">
        <v>2177</v>
      </c>
    </row>
    <row r="996" spans="1:7">
      <c r="A996" t="s">
        <v>9041</v>
      </c>
      <c r="B996" t="s">
        <v>9042</v>
      </c>
      <c r="C996" t="s">
        <v>10044</v>
      </c>
      <c r="F996" t="s">
        <v>6</v>
      </c>
      <c r="G996" t="s">
        <v>2178</v>
      </c>
    </row>
    <row r="997" spans="1:7">
      <c r="A997" t="s">
        <v>9041</v>
      </c>
      <c r="B997" t="s">
        <v>9042</v>
      </c>
      <c r="C997" t="s">
        <v>10045</v>
      </c>
      <c r="F997" t="s">
        <v>6</v>
      </c>
      <c r="G997" t="s">
        <v>2179</v>
      </c>
    </row>
    <row r="998" spans="1:7">
      <c r="A998" t="s">
        <v>9041</v>
      </c>
      <c r="B998" t="s">
        <v>9042</v>
      </c>
      <c r="C998" t="s">
        <v>10046</v>
      </c>
      <c r="F998" t="s">
        <v>6</v>
      </c>
      <c r="G998" t="s">
        <v>2180</v>
      </c>
    </row>
    <row r="999" spans="1:7">
      <c r="A999" t="s">
        <v>9041</v>
      </c>
      <c r="B999" t="s">
        <v>9042</v>
      </c>
      <c r="C999" t="s">
        <v>10047</v>
      </c>
      <c r="F999" t="s">
        <v>6</v>
      </c>
      <c r="G999" t="s">
        <v>2181</v>
      </c>
    </row>
    <row r="1000" spans="1:7">
      <c r="A1000" t="s">
        <v>9041</v>
      </c>
      <c r="B1000" t="s">
        <v>9042</v>
      </c>
      <c r="C1000" t="s">
        <v>10048</v>
      </c>
      <c r="F1000" t="s">
        <v>6</v>
      </c>
      <c r="G1000" t="s">
        <v>2182</v>
      </c>
    </row>
    <row r="1001" spans="1:7">
      <c r="A1001" t="s">
        <v>9041</v>
      </c>
      <c r="B1001" t="s">
        <v>9042</v>
      </c>
      <c r="C1001" t="s">
        <v>10049</v>
      </c>
      <c r="F1001" t="s">
        <v>6</v>
      </c>
      <c r="G1001" t="s">
        <v>2183</v>
      </c>
    </row>
    <row r="1002" spans="1:7">
      <c r="A1002" t="s">
        <v>9041</v>
      </c>
      <c r="B1002" t="s">
        <v>9042</v>
      </c>
      <c r="C1002" t="s">
        <v>10050</v>
      </c>
      <c r="F1002" t="s">
        <v>6</v>
      </c>
      <c r="G1002" t="s">
        <v>2184</v>
      </c>
    </row>
    <row r="1003" spans="1:7">
      <c r="A1003" t="s">
        <v>9041</v>
      </c>
      <c r="B1003" t="s">
        <v>9042</v>
      </c>
      <c r="C1003" t="s">
        <v>10051</v>
      </c>
      <c r="F1003" t="s">
        <v>6</v>
      </c>
      <c r="G1003" t="s">
        <v>2185</v>
      </c>
    </row>
    <row r="1004" spans="1:7">
      <c r="A1004" t="s">
        <v>9041</v>
      </c>
      <c r="B1004" t="s">
        <v>9042</v>
      </c>
      <c r="C1004" t="s">
        <v>10052</v>
      </c>
      <c r="F1004" t="s">
        <v>6</v>
      </c>
      <c r="G1004" t="s">
        <v>2186</v>
      </c>
    </row>
    <row r="1005" spans="1:7">
      <c r="A1005" t="s">
        <v>9041</v>
      </c>
      <c r="B1005" t="s">
        <v>9042</v>
      </c>
      <c r="C1005" t="s">
        <v>10053</v>
      </c>
      <c r="F1005" t="s">
        <v>6</v>
      </c>
      <c r="G1005" t="s">
        <v>2187</v>
      </c>
    </row>
    <row r="1006" spans="1:7">
      <c r="A1006" t="s">
        <v>9041</v>
      </c>
      <c r="B1006" t="s">
        <v>9042</v>
      </c>
      <c r="C1006" t="s">
        <v>10054</v>
      </c>
      <c r="F1006" t="s">
        <v>6</v>
      </c>
      <c r="G1006" t="s">
        <v>2188</v>
      </c>
    </row>
    <row r="1007" spans="1:7">
      <c r="A1007" t="s">
        <v>9041</v>
      </c>
      <c r="B1007" t="s">
        <v>9042</v>
      </c>
      <c r="C1007" t="s">
        <v>10055</v>
      </c>
      <c r="F1007" t="s">
        <v>6</v>
      </c>
      <c r="G1007" t="s">
        <v>2189</v>
      </c>
    </row>
    <row r="1008" spans="1:7">
      <c r="A1008" t="s">
        <v>9041</v>
      </c>
      <c r="B1008" t="s">
        <v>9042</v>
      </c>
      <c r="C1008" t="s">
        <v>10056</v>
      </c>
      <c r="F1008" t="s">
        <v>6</v>
      </c>
      <c r="G1008" t="s">
        <v>2190</v>
      </c>
    </row>
    <row r="1009" spans="1:7">
      <c r="A1009" t="s">
        <v>9041</v>
      </c>
      <c r="B1009" t="s">
        <v>9042</v>
      </c>
      <c r="C1009" t="s">
        <v>10057</v>
      </c>
      <c r="F1009" t="s">
        <v>6</v>
      </c>
      <c r="G1009" t="s">
        <v>2191</v>
      </c>
    </row>
    <row r="1010" spans="1:7">
      <c r="A1010" t="s">
        <v>9041</v>
      </c>
      <c r="B1010" t="s">
        <v>9042</v>
      </c>
      <c r="C1010" t="s">
        <v>10058</v>
      </c>
      <c r="F1010" t="s">
        <v>6</v>
      </c>
      <c r="G1010" t="s">
        <v>2192</v>
      </c>
    </row>
    <row r="1011" spans="1:7">
      <c r="A1011" t="s">
        <v>9041</v>
      </c>
      <c r="B1011" t="s">
        <v>9042</v>
      </c>
      <c r="C1011" t="s">
        <v>10059</v>
      </c>
      <c r="F1011" t="s">
        <v>6</v>
      </c>
      <c r="G1011" t="s">
        <v>2193</v>
      </c>
    </row>
    <row r="1012" spans="1:7">
      <c r="A1012" t="s">
        <v>9041</v>
      </c>
      <c r="B1012" t="s">
        <v>9042</v>
      </c>
      <c r="C1012" t="s">
        <v>10060</v>
      </c>
      <c r="F1012" t="s">
        <v>6</v>
      </c>
      <c r="G1012" t="s">
        <v>2194</v>
      </c>
    </row>
    <row r="1013" spans="1:7">
      <c r="A1013" t="s">
        <v>9041</v>
      </c>
      <c r="B1013" t="s">
        <v>9042</v>
      </c>
      <c r="C1013" t="s">
        <v>10061</v>
      </c>
      <c r="F1013" t="s">
        <v>6</v>
      </c>
      <c r="G1013" t="s">
        <v>2195</v>
      </c>
    </row>
    <row r="1014" spans="1:7">
      <c r="A1014" t="s">
        <v>9041</v>
      </c>
      <c r="B1014" t="s">
        <v>9042</v>
      </c>
      <c r="C1014" t="s">
        <v>10062</v>
      </c>
      <c r="F1014" t="s">
        <v>6</v>
      </c>
      <c r="G1014" t="s">
        <v>2196</v>
      </c>
    </row>
    <row r="1015" spans="1:7">
      <c r="A1015" t="s">
        <v>9041</v>
      </c>
      <c r="B1015" t="s">
        <v>9042</v>
      </c>
      <c r="C1015" t="s">
        <v>10063</v>
      </c>
      <c r="F1015" t="s">
        <v>6</v>
      </c>
      <c r="G1015" t="s">
        <v>2197</v>
      </c>
    </row>
    <row r="1016" spans="1:7">
      <c r="A1016" t="s">
        <v>9041</v>
      </c>
      <c r="B1016" t="s">
        <v>9042</v>
      </c>
      <c r="C1016" t="s">
        <v>10064</v>
      </c>
      <c r="F1016" t="s">
        <v>6</v>
      </c>
      <c r="G1016" t="s">
        <v>2198</v>
      </c>
    </row>
    <row r="1017" spans="1:7">
      <c r="A1017" t="s">
        <v>9041</v>
      </c>
      <c r="B1017" t="s">
        <v>9042</v>
      </c>
      <c r="C1017" t="s">
        <v>10065</v>
      </c>
      <c r="F1017" t="s">
        <v>6</v>
      </c>
      <c r="G1017" t="s">
        <v>2199</v>
      </c>
    </row>
    <row r="1018" spans="1:7">
      <c r="A1018" t="s">
        <v>9041</v>
      </c>
      <c r="B1018" t="s">
        <v>9042</v>
      </c>
      <c r="C1018" t="s">
        <v>10066</v>
      </c>
      <c r="F1018" t="s">
        <v>6</v>
      </c>
      <c r="G1018" t="s">
        <v>2200</v>
      </c>
    </row>
    <row r="1019" spans="1:7">
      <c r="A1019" t="s">
        <v>9041</v>
      </c>
      <c r="B1019" t="s">
        <v>9042</v>
      </c>
      <c r="C1019" t="s">
        <v>10067</v>
      </c>
      <c r="F1019" t="s">
        <v>6</v>
      </c>
      <c r="G1019" t="s">
        <v>2201</v>
      </c>
    </row>
    <row r="1020" spans="1:7">
      <c r="A1020" t="s">
        <v>9041</v>
      </c>
      <c r="B1020" t="s">
        <v>9042</v>
      </c>
      <c r="C1020" t="s">
        <v>10068</v>
      </c>
      <c r="F1020" t="s">
        <v>6</v>
      </c>
      <c r="G1020" t="s">
        <v>2202</v>
      </c>
    </row>
    <row r="1021" spans="1:7">
      <c r="A1021" t="s">
        <v>9041</v>
      </c>
      <c r="B1021" t="s">
        <v>9042</v>
      </c>
      <c r="C1021" t="s">
        <v>10069</v>
      </c>
      <c r="F1021" t="s">
        <v>6</v>
      </c>
      <c r="G1021" t="s">
        <v>2203</v>
      </c>
    </row>
    <row r="1022" spans="1:7">
      <c r="A1022" t="s">
        <v>9041</v>
      </c>
      <c r="B1022" t="s">
        <v>9042</v>
      </c>
      <c r="C1022" t="s">
        <v>10070</v>
      </c>
      <c r="F1022" t="s">
        <v>6</v>
      </c>
      <c r="G1022" t="s">
        <v>2204</v>
      </c>
    </row>
    <row r="1023" spans="1:7">
      <c r="A1023" t="s">
        <v>9041</v>
      </c>
      <c r="B1023" t="s">
        <v>9042</v>
      </c>
      <c r="C1023" t="s">
        <v>10071</v>
      </c>
      <c r="F1023" t="s">
        <v>6</v>
      </c>
      <c r="G1023" t="s">
        <v>2205</v>
      </c>
    </row>
    <row r="1024" spans="1:7">
      <c r="A1024" t="s">
        <v>9041</v>
      </c>
      <c r="B1024" t="s">
        <v>9042</v>
      </c>
      <c r="C1024" t="s">
        <v>10072</v>
      </c>
      <c r="F1024" t="s">
        <v>6</v>
      </c>
      <c r="G1024" t="s">
        <v>2206</v>
      </c>
    </row>
    <row r="1025" spans="1:7">
      <c r="A1025" t="s">
        <v>9041</v>
      </c>
      <c r="B1025" t="s">
        <v>9042</v>
      </c>
      <c r="C1025" t="s">
        <v>10073</v>
      </c>
      <c r="F1025" t="s">
        <v>6</v>
      </c>
      <c r="G1025" t="s">
        <v>2207</v>
      </c>
    </row>
    <row r="1026" spans="1:7">
      <c r="A1026" t="s">
        <v>9041</v>
      </c>
      <c r="B1026" t="s">
        <v>9042</v>
      </c>
      <c r="C1026" t="s">
        <v>10074</v>
      </c>
      <c r="F1026" t="s">
        <v>6</v>
      </c>
      <c r="G1026" t="s">
        <v>2208</v>
      </c>
    </row>
    <row r="1027" spans="1:7">
      <c r="A1027" t="s">
        <v>9041</v>
      </c>
      <c r="B1027" t="s">
        <v>9042</v>
      </c>
      <c r="C1027" t="s">
        <v>10075</v>
      </c>
      <c r="F1027" t="s">
        <v>6</v>
      </c>
      <c r="G1027" t="s">
        <v>2209</v>
      </c>
    </row>
    <row r="1028" spans="1:7">
      <c r="A1028" t="s">
        <v>9041</v>
      </c>
      <c r="B1028" t="s">
        <v>9042</v>
      </c>
      <c r="C1028" t="s">
        <v>10076</v>
      </c>
      <c r="F1028" t="s">
        <v>6</v>
      </c>
      <c r="G1028" t="s">
        <v>2210</v>
      </c>
    </row>
    <row r="1029" spans="1:7">
      <c r="A1029" t="s">
        <v>9041</v>
      </c>
      <c r="B1029" t="s">
        <v>9042</v>
      </c>
      <c r="C1029" t="s">
        <v>10077</v>
      </c>
      <c r="F1029" t="s">
        <v>6</v>
      </c>
      <c r="G1029" t="s">
        <v>2211</v>
      </c>
    </row>
    <row r="1030" spans="1:7">
      <c r="A1030" t="s">
        <v>9041</v>
      </c>
      <c r="B1030" t="s">
        <v>9042</v>
      </c>
      <c r="C1030" t="s">
        <v>10078</v>
      </c>
      <c r="F1030" t="s">
        <v>6</v>
      </c>
      <c r="G1030" t="s">
        <v>2212</v>
      </c>
    </row>
    <row r="1031" spans="1:7">
      <c r="A1031" t="s">
        <v>9041</v>
      </c>
      <c r="B1031" t="s">
        <v>9042</v>
      </c>
      <c r="C1031" t="s">
        <v>10079</v>
      </c>
      <c r="F1031" t="s">
        <v>6</v>
      </c>
      <c r="G1031" t="s">
        <v>2213</v>
      </c>
    </row>
    <row r="1032" spans="1:7">
      <c r="A1032" t="s">
        <v>9041</v>
      </c>
      <c r="B1032" t="s">
        <v>9042</v>
      </c>
      <c r="C1032" t="s">
        <v>10080</v>
      </c>
      <c r="F1032" t="s">
        <v>6</v>
      </c>
      <c r="G1032" t="s">
        <v>2214</v>
      </c>
    </row>
    <row r="1033" spans="1:7">
      <c r="A1033" t="s">
        <v>9041</v>
      </c>
      <c r="B1033" t="s">
        <v>9042</v>
      </c>
      <c r="C1033" t="s">
        <v>10081</v>
      </c>
      <c r="F1033" t="s">
        <v>6</v>
      </c>
      <c r="G1033" t="s">
        <v>2215</v>
      </c>
    </row>
    <row r="1034" spans="1:7">
      <c r="A1034" t="s">
        <v>9041</v>
      </c>
      <c r="B1034" t="s">
        <v>9042</v>
      </c>
      <c r="C1034" t="s">
        <v>10082</v>
      </c>
      <c r="F1034" t="s">
        <v>6</v>
      </c>
      <c r="G1034" t="s">
        <v>2216</v>
      </c>
    </row>
    <row r="1035" spans="1:7">
      <c r="A1035" t="s">
        <v>9041</v>
      </c>
      <c r="B1035" t="s">
        <v>9042</v>
      </c>
      <c r="C1035" t="s">
        <v>10083</v>
      </c>
      <c r="F1035" t="s">
        <v>6</v>
      </c>
      <c r="G1035" t="s">
        <v>2217</v>
      </c>
    </row>
    <row r="1036" spans="1:7">
      <c r="A1036" t="s">
        <v>9041</v>
      </c>
      <c r="B1036" t="s">
        <v>9042</v>
      </c>
      <c r="C1036" t="s">
        <v>10084</v>
      </c>
      <c r="F1036" t="s">
        <v>6</v>
      </c>
      <c r="G1036" t="s">
        <v>2218</v>
      </c>
    </row>
    <row r="1037" spans="1:7">
      <c r="A1037" t="s">
        <v>9041</v>
      </c>
      <c r="B1037" t="s">
        <v>9042</v>
      </c>
      <c r="C1037" t="s">
        <v>10085</v>
      </c>
      <c r="F1037" t="s">
        <v>6</v>
      </c>
      <c r="G1037" t="s">
        <v>2219</v>
      </c>
    </row>
    <row r="1038" spans="1:7">
      <c r="A1038" t="s">
        <v>9041</v>
      </c>
      <c r="B1038" t="s">
        <v>9042</v>
      </c>
      <c r="C1038" t="s">
        <v>10086</v>
      </c>
      <c r="F1038" t="s">
        <v>6</v>
      </c>
      <c r="G1038" t="s">
        <v>2220</v>
      </c>
    </row>
    <row r="1039" spans="1:7">
      <c r="A1039" t="s">
        <v>9041</v>
      </c>
      <c r="B1039" t="s">
        <v>9042</v>
      </c>
      <c r="C1039" t="s">
        <v>10087</v>
      </c>
      <c r="F1039" t="s">
        <v>6</v>
      </c>
      <c r="G1039" t="s">
        <v>2221</v>
      </c>
    </row>
    <row r="1040" spans="1:7">
      <c r="A1040" t="s">
        <v>9041</v>
      </c>
      <c r="B1040" t="s">
        <v>9042</v>
      </c>
      <c r="C1040" t="s">
        <v>10088</v>
      </c>
      <c r="F1040" t="s">
        <v>6</v>
      </c>
      <c r="G1040" t="s">
        <v>2222</v>
      </c>
    </row>
    <row r="1041" spans="1:7">
      <c r="A1041" t="s">
        <v>9041</v>
      </c>
      <c r="B1041" t="s">
        <v>9042</v>
      </c>
      <c r="C1041" t="s">
        <v>10089</v>
      </c>
      <c r="F1041" t="s">
        <v>6</v>
      </c>
      <c r="G1041" t="s">
        <v>2223</v>
      </c>
    </row>
    <row r="1042" spans="1:7">
      <c r="A1042" t="s">
        <v>9041</v>
      </c>
      <c r="B1042" t="s">
        <v>9042</v>
      </c>
      <c r="C1042" t="s">
        <v>10090</v>
      </c>
      <c r="F1042" t="s">
        <v>6</v>
      </c>
      <c r="G1042" t="s">
        <v>2224</v>
      </c>
    </row>
    <row r="1043" spans="1:7">
      <c r="A1043" t="s">
        <v>9041</v>
      </c>
      <c r="B1043" t="s">
        <v>9042</v>
      </c>
      <c r="C1043" t="s">
        <v>10091</v>
      </c>
      <c r="F1043" t="s">
        <v>6</v>
      </c>
      <c r="G1043" t="s">
        <v>2225</v>
      </c>
    </row>
    <row r="1044" spans="1:7">
      <c r="A1044" t="s">
        <v>9041</v>
      </c>
      <c r="B1044" t="s">
        <v>9042</v>
      </c>
      <c r="C1044" t="s">
        <v>10092</v>
      </c>
      <c r="F1044" t="s">
        <v>6</v>
      </c>
      <c r="G1044" t="s">
        <v>2226</v>
      </c>
    </row>
    <row r="1045" spans="1:7">
      <c r="A1045" t="s">
        <v>9041</v>
      </c>
      <c r="B1045" t="s">
        <v>9042</v>
      </c>
      <c r="C1045" t="s">
        <v>10093</v>
      </c>
      <c r="F1045" t="s">
        <v>6</v>
      </c>
      <c r="G1045" t="s">
        <v>2227</v>
      </c>
    </row>
    <row r="1046" spans="1:7">
      <c r="A1046" t="s">
        <v>9041</v>
      </c>
      <c r="B1046" t="s">
        <v>9042</v>
      </c>
      <c r="C1046" t="s">
        <v>10094</v>
      </c>
      <c r="F1046" t="s">
        <v>6</v>
      </c>
      <c r="G1046" t="s">
        <v>2228</v>
      </c>
    </row>
    <row r="1047" spans="1:7">
      <c r="A1047" t="s">
        <v>9041</v>
      </c>
      <c r="B1047" t="s">
        <v>9042</v>
      </c>
      <c r="C1047" t="s">
        <v>10095</v>
      </c>
      <c r="F1047" t="s">
        <v>6</v>
      </c>
      <c r="G1047" t="s">
        <v>2229</v>
      </c>
    </row>
    <row r="1048" spans="1:7">
      <c r="A1048" t="s">
        <v>9041</v>
      </c>
      <c r="B1048" t="s">
        <v>9042</v>
      </c>
      <c r="C1048" t="s">
        <v>10096</v>
      </c>
      <c r="F1048" t="s">
        <v>6</v>
      </c>
      <c r="G1048" t="s">
        <v>2230</v>
      </c>
    </row>
    <row r="1049" spans="1:7">
      <c r="A1049" t="s">
        <v>9041</v>
      </c>
      <c r="B1049" t="s">
        <v>9042</v>
      </c>
      <c r="C1049" t="s">
        <v>10097</v>
      </c>
      <c r="F1049" t="s">
        <v>6</v>
      </c>
      <c r="G1049" t="s">
        <v>2231</v>
      </c>
    </row>
    <row r="1050" spans="1:7">
      <c r="A1050" t="s">
        <v>9041</v>
      </c>
      <c r="B1050" t="s">
        <v>9042</v>
      </c>
      <c r="C1050" t="s">
        <v>10098</v>
      </c>
      <c r="F1050" t="s">
        <v>6</v>
      </c>
      <c r="G1050" t="s">
        <v>2232</v>
      </c>
    </row>
    <row r="1051" spans="1:7">
      <c r="A1051" t="s">
        <v>9041</v>
      </c>
      <c r="B1051" t="s">
        <v>9042</v>
      </c>
      <c r="C1051" t="s">
        <v>10099</v>
      </c>
      <c r="F1051" t="s">
        <v>6</v>
      </c>
      <c r="G1051" t="s">
        <v>2233</v>
      </c>
    </row>
    <row r="1052" spans="1:7">
      <c r="A1052" t="s">
        <v>9041</v>
      </c>
      <c r="B1052" t="s">
        <v>9042</v>
      </c>
      <c r="C1052" t="s">
        <v>10100</v>
      </c>
      <c r="F1052" t="s">
        <v>6</v>
      </c>
      <c r="G1052" t="s">
        <v>2234</v>
      </c>
    </row>
    <row r="1053" spans="1:7">
      <c r="A1053" t="s">
        <v>9041</v>
      </c>
      <c r="B1053" t="s">
        <v>9042</v>
      </c>
      <c r="C1053" t="s">
        <v>10101</v>
      </c>
      <c r="F1053" t="s">
        <v>6</v>
      </c>
      <c r="G1053" t="s">
        <v>2235</v>
      </c>
    </row>
    <row r="1054" spans="1:7">
      <c r="A1054" t="s">
        <v>9041</v>
      </c>
      <c r="B1054" t="s">
        <v>9042</v>
      </c>
      <c r="C1054" t="s">
        <v>10102</v>
      </c>
      <c r="F1054" t="s">
        <v>6</v>
      </c>
      <c r="G1054" t="s">
        <v>2236</v>
      </c>
    </row>
    <row r="1055" spans="1:7">
      <c r="A1055" t="s">
        <v>9041</v>
      </c>
      <c r="B1055" t="s">
        <v>9042</v>
      </c>
      <c r="C1055" t="s">
        <v>10103</v>
      </c>
      <c r="F1055" t="s">
        <v>6</v>
      </c>
      <c r="G1055" t="s">
        <v>2237</v>
      </c>
    </row>
    <row r="1056" spans="1:7">
      <c r="A1056" t="s">
        <v>9041</v>
      </c>
      <c r="B1056" t="s">
        <v>9042</v>
      </c>
      <c r="C1056" t="s">
        <v>10104</v>
      </c>
      <c r="F1056" t="s">
        <v>6</v>
      </c>
      <c r="G1056" t="s">
        <v>2238</v>
      </c>
    </row>
    <row r="1057" spans="1:7">
      <c r="A1057" t="s">
        <v>9041</v>
      </c>
      <c r="B1057" t="s">
        <v>9042</v>
      </c>
      <c r="C1057" t="s">
        <v>10105</v>
      </c>
      <c r="F1057" t="s">
        <v>6</v>
      </c>
      <c r="G1057" t="s">
        <v>2239</v>
      </c>
    </row>
    <row r="1058" spans="1:7">
      <c r="A1058" t="s">
        <v>9041</v>
      </c>
      <c r="B1058" t="s">
        <v>9042</v>
      </c>
      <c r="C1058" t="s">
        <v>10106</v>
      </c>
      <c r="F1058" t="s">
        <v>6</v>
      </c>
      <c r="G1058" t="s">
        <v>2240</v>
      </c>
    </row>
    <row r="1059" spans="1:7">
      <c r="A1059" t="s">
        <v>9041</v>
      </c>
      <c r="B1059" t="s">
        <v>9042</v>
      </c>
      <c r="C1059" t="s">
        <v>10107</v>
      </c>
      <c r="F1059" t="s">
        <v>6</v>
      </c>
      <c r="G1059" t="s">
        <v>2241</v>
      </c>
    </row>
    <row r="1060" spans="1:7">
      <c r="A1060" t="s">
        <v>9041</v>
      </c>
      <c r="B1060" t="s">
        <v>9042</v>
      </c>
      <c r="C1060" t="s">
        <v>10108</v>
      </c>
      <c r="F1060" t="s">
        <v>6</v>
      </c>
      <c r="G1060" t="s">
        <v>2242</v>
      </c>
    </row>
    <row r="1061" spans="1:7">
      <c r="A1061" t="s">
        <v>9041</v>
      </c>
      <c r="B1061" t="s">
        <v>9042</v>
      </c>
      <c r="C1061" t="s">
        <v>10109</v>
      </c>
      <c r="F1061" t="s">
        <v>6</v>
      </c>
      <c r="G1061" t="s">
        <v>2243</v>
      </c>
    </row>
    <row r="1062" spans="1:7">
      <c r="A1062" t="s">
        <v>9041</v>
      </c>
      <c r="B1062" t="s">
        <v>9042</v>
      </c>
      <c r="C1062" t="s">
        <v>10110</v>
      </c>
      <c r="F1062" t="s">
        <v>6</v>
      </c>
      <c r="G1062" t="s">
        <v>2244</v>
      </c>
    </row>
    <row r="1063" spans="1:7">
      <c r="A1063" t="s">
        <v>9041</v>
      </c>
      <c r="B1063" t="s">
        <v>9042</v>
      </c>
      <c r="C1063" t="s">
        <v>10111</v>
      </c>
      <c r="F1063" t="s">
        <v>6</v>
      </c>
      <c r="G1063" t="s">
        <v>2245</v>
      </c>
    </row>
    <row r="1064" spans="1:7">
      <c r="A1064" t="s">
        <v>9041</v>
      </c>
      <c r="B1064" t="s">
        <v>9042</v>
      </c>
      <c r="C1064" t="s">
        <v>10112</v>
      </c>
      <c r="F1064" t="s">
        <v>6</v>
      </c>
      <c r="G1064" t="s">
        <v>2246</v>
      </c>
    </row>
    <row r="1065" spans="1:7">
      <c r="A1065" t="s">
        <v>9041</v>
      </c>
      <c r="B1065" t="s">
        <v>9042</v>
      </c>
      <c r="C1065" t="s">
        <v>10113</v>
      </c>
      <c r="F1065" t="s">
        <v>6</v>
      </c>
      <c r="G1065" t="s">
        <v>2247</v>
      </c>
    </row>
    <row r="1066" spans="1:7">
      <c r="A1066" t="s">
        <v>9041</v>
      </c>
      <c r="B1066" t="s">
        <v>9042</v>
      </c>
      <c r="C1066" t="s">
        <v>10114</v>
      </c>
      <c r="F1066" t="s">
        <v>6</v>
      </c>
      <c r="G1066" t="s">
        <v>2248</v>
      </c>
    </row>
    <row r="1067" spans="1:7">
      <c r="A1067" t="s">
        <v>9041</v>
      </c>
      <c r="B1067" t="s">
        <v>9042</v>
      </c>
      <c r="C1067" t="s">
        <v>10115</v>
      </c>
      <c r="F1067" t="s">
        <v>6</v>
      </c>
      <c r="G1067" t="s">
        <v>2249</v>
      </c>
    </row>
    <row r="1068" spans="1:7">
      <c r="A1068" t="s">
        <v>9041</v>
      </c>
      <c r="B1068" t="s">
        <v>9042</v>
      </c>
      <c r="C1068" t="s">
        <v>10116</v>
      </c>
      <c r="F1068" t="s">
        <v>6</v>
      </c>
      <c r="G1068" t="s">
        <v>2250</v>
      </c>
    </row>
    <row r="1069" spans="1:7">
      <c r="A1069" t="s">
        <v>9041</v>
      </c>
      <c r="B1069" t="s">
        <v>9042</v>
      </c>
      <c r="C1069" t="s">
        <v>10117</v>
      </c>
      <c r="F1069" t="s">
        <v>6</v>
      </c>
      <c r="G1069" t="s">
        <v>2251</v>
      </c>
    </row>
    <row r="1070" spans="1:7">
      <c r="A1070" t="s">
        <v>9041</v>
      </c>
      <c r="B1070" t="s">
        <v>9042</v>
      </c>
      <c r="C1070" t="s">
        <v>10118</v>
      </c>
      <c r="F1070" t="s">
        <v>6</v>
      </c>
      <c r="G1070" t="s">
        <v>2252</v>
      </c>
    </row>
    <row r="1071" spans="1:7">
      <c r="A1071" t="s">
        <v>9041</v>
      </c>
      <c r="B1071" t="s">
        <v>9042</v>
      </c>
      <c r="C1071" t="s">
        <v>10119</v>
      </c>
      <c r="F1071" t="s">
        <v>6</v>
      </c>
      <c r="G1071" t="s">
        <v>2253</v>
      </c>
    </row>
    <row r="1072" spans="1:7">
      <c r="A1072" t="s">
        <v>9041</v>
      </c>
      <c r="B1072" t="s">
        <v>9042</v>
      </c>
      <c r="C1072" t="s">
        <v>10120</v>
      </c>
      <c r="F1072" t="s">
        <v>6</v>
      </c>
      <c r="G1072" t="s">
        <v>2254</v>
      </c>
    </row>
    <row r="1073" spans="1:7">
      <c r="A1073" t="s">
        <v>9041</v>
      </c>
      <c r="B1073" t="s">
        <v>9042</v>
      </c>
      <c r="C1073" t="s">
        <v>10121</v>
      </c>
      <c r="F1073" t="s">
        <v>6</v>
      </c>
      <c r="G1073" t="s">
        <v>2255</v>
      </c>
    </row>
    <row r="1074" spans="1:7">
      <c r="A1074" t="s">
        <v>9041</v>
      </c>
      <c r="B1074" t="s">
        <v>9042</v>
      </c>
      <c r="C1074" t="s">
        <v>10122</v>
      </c>
      <c r="F1074" t="s">
        <v>6</v>
      </c>
      <c r="G1074" t="s">
        <v>2256</v>
      </c>
    </row>
    <row r="1075" spans="1:7">
      <c r="A1075" t="s">
        <v>9041</v>
      </c>
      <c r="B1075" t="s">
        <v>9042</v>
      </c>
      <c r="C1075" t="s">
        <v>10123</v>
      </c>
      <c r="F1075" t="s">
        <v>6</v>
      </c>
      <c r="G1075" t="s">
        <v>2257</v>
      </c>
    </row>
    <row r="1076" spans="1:7">
      <c r="A1076" t="s">
        <v>9041</v>
      </c>
      <c r="B1076" t="s">
        <v>9042</v>
      </c>
      <c r="C1076" t="s">
        <v>10124</v>
      </c>
      <c r="F1076" t="s">
        <v>6</v>
      </c>
      <c r="G1076" t="s">
        <v>2258</v>
      </c>
    </row>
    <row r="1077" spans="1:7">
      <c r="A1077" t="s">
        <v>9041</v>
      </c>
      <c r="B1077" t="s">
        <v>9042</v>
      </c>
      <c r="C1077" t="s">
        <v>10125</v>
      </c>
      <c r="F1077" t="s">
        <v>6</v>
      </c>
      <c r="G1077" t="s">
        <v>2259</v>
      </c>
    </row>
    <row r="1078" spans="1:7">
      <c r="A1078" t="s">
        <v>9041</v>
      </c>
      <c r="B1078" t="s">
        <v>9042</v>
      </c>
      <c r="C1078" t="s">
        <v>10126</v>
      </c>
      <c r="F1078" t="s">
        <v>6</v>
      </c>
      <c r="G1078" t="s">
        <v>2260</v>
      </c>
    </row>
    <row r="1079" spans="1:7">
      <c r="A1079" t="s">
        <v>9041</v>
      </c>
      <c r="B1079" t="s">
        <v>9042</v>
      </c>
      <c r="C1079" t="s">
        <v>10127</v>
      </c>
      <c r="F1079" t="s">
        <v>6</v>
      </c>
      <c r="G1079" t="s">
        <v>2261</v>
      </c>
    </row>
    <row r="1080" spans="1:7">
      <c r="A1080" t="s">
        <v>9041</v>
      </c>
      <c r="B1080" t="s">
        <v>9042</v>
      </c>
      <c r="C1080" t="s">
        <v>10128</v>
      </c>
      <c r="F1080" t="s">
        <v>6</v>
      </c>
      <c r="G1080" t="s">
        <v>2262</v>
      </c>
    </row>
    <row r="1081" spans="1:7">
      <c r="A1081" t="s">
        <v>9041</v>
      </c>
      <c r="B1081" t="s">
        <v>9042</v>
      </c>
      <c r="C1081" t="s">
        <v>10129</v>
      </c>
      <c r="F1081" t="s">
        <v>6</v>
      </c>
      <c r="G1081" t="s">
        <v>2263</v>
      </c>
    </row>
    <row r="1082" spans="1:7">
      <c r="A1082" t="s">
        <v>9041</v>
      </c>
      <c r="B1082" t="s">
        <v>9042</v>
      </c>
      <c r="C1082" t="s">
        <v>10130</v>
      </c>
      <c r="F1082" t="s">
        <v>6</v>
      </c>
      <c r="G1082" t="s">
        <v>2264</v>
      </c>
    </row>
    <row r="1083" spans="1:7">
      <c r="A1083" t="s">
        <v>9041</v>
      </c>
      <c r="B1083" t="s">
        <v>9042</v>
      </c>
      <c r="C1083" t="s">
        <v>10131</v>
      </c>
      <c r="F1083" t="s">
        <v>6</v>
      </c>
      <c r="G1083" t="s">
        <v>2265</v>
      </c>
    </row>
    <row r="1084" spans="1:7">
      <c r="A1084" t="s">
        <v>9041</v>
      </c>
      <c r="B1084" t="s">
        <v>9042</v>
      </c>
      <c r="C1084" t="s">
        <v>10132</v>
      </c>
      <c r="F1084" t="s">
        <v>6</v>
      </c>
      <c r="G1084" t="s">
        <v>2266</v>
      </c>
    </row>
    <row r="1085" spans="1:7">
      <c r="A1085" t="s">
        <v>9041</v>
      </c>
      <c r="B1085" t="s">
        <v>9042</v>
      </c>
      <c r="C1085" t="s">
        <v>10133</v>
      </c>
      <c r="F1085" t="s">
        <v>6</v>
      </c>
      <c r="G1085" t="s">
        <v>2267</v>
      </c>
    </row>
    <row r="1086" spans="1:7">
      <c r="A1086" t="s">
        <v>9041</v>
      </c>
      <c r="B1086" t="s">
        <v>9042</v>
      </c>
      <c r="C1086" t="s">
        <v>10134</v>
      </c>
      <c r="F1086" t="s">
        <v>6</v>
      </c>
      <c r="G1086" t="s">
        <v>2268</v>
      </c>
    </row>
    <row r="1087" spans="1:7">
      <c r="A1087" t="s">
        <v>9041</v>
      </c>
      <c r="B1087" t="s">
        <v>9042</v>
      </c>
      <c r="C1087" t="s">
        <v>10135</v>
      </c>
      <c r="F1087" t="s">
        <v>6</v>
      </c>
      <c r="G1087" t="s">
        <v>2269</v>
      </c>
    </row>
    <row r="1088" spans="1:7">
      <c r="A1088" t="s">
        <v>9041</v>
      </c>
      <c r="B1088" t="s">
        <v>9042</v>
      </c>
      <c r="C1088" t="s">
        <v>10136</v>
      </c>
      <c r="F1088" t="s">
        <v>6</v>
      </c>
      <c r="G1088" t="s">
        <v>2270</v>
      </c>
    </row>
    <row r="1089" spans="1:7">
      <c r="A1089" t="s">
        <v>9041</v>
      </c>
      <c r="B1089" t="s">
        <v>9042</v>
      </c>
      <c r="C1089" t="s">
        <v>10137</v>
      </c>
      <c r="F1089" t="s">
        <v>6</v>
      </c>
      <c r="G1089" t="s">
        <v>2271</v>
      </c>
    </row>
    <row r="1090" spans="1:7">
      <c r="A1090" t="s">
        <v>9041</v>
      </c>
      <c r="B1090" t="s">
        <v>9042</v>
      </c>
      <c r="C1090" t="s">
        <v>10138</v>
      </c>
      <c r="F1090" t="s">
        <v>6</v>
      </c>
      <c r="G1090" t="s">
        <v>2272</v>
      </c>
    </row>
    <row r="1091" spans="1:7">
      <c r="A1091" t="s">
        <v>9041</v>
      </c>
      <c r="B1091" t="s">
        <v>9042</v>
      </c>
      <c r="C1091" t="s">
        <v>10139</v>
      </c>
      <c r="F1091" t="s">
        <v>6</v>
      </c>
      <c r="G1091" t="s">
        <v>2273</v>
      </c>
    </row>
    <row r="1092" spans="1:7">
      <c r="A1092" t="s">
        <v>9041</v>
      </c>
      <c r="B1092" t="s">
        <v>9042</v>
      </c>
      <c r="C1092" t="s">
        <v>10140</v>
      </c>
      <c r="F1092" t="s">
        <v>6</v>
      </c>
      <c r="G1092" t="s">
        <v>2274</v>
      </c>
    </row>
    <row r="1093" spans="1:7">
      <c r="A1093" t="s">
        <v>9041</v>
      </c>
      <c r="B1093" t="s">
        <v>9042</v>
      </c>
      <c r="C1093" t="s">
        <v>10141</v>
      </c>
      <c r="F1093" t="s">
        <v>6</v>
      </c>
      <c r="G1093" t="s">
        <v>2275</v>
      </c>
    </row>
    <row r="1094" spans="1:7">
      <c r="A1094" t="s">
        <v>9041</v>
      </c>
      <c r="B1094" t="s">
        <v>9042</v>
      </c>
      <c r="C1094" t="s">
        <v>10142</v>
      </c>
      <c r="F1094" t="s">
        <v>6</v>
      </c>
      <c r="G1094" t="s">
        <v>2276</v>
      </c>
    </row>
    <row r="1095" spans="1:7">
      <c r="A1095" t="s">
        <v>9041</v>
      </c>
      <c r="B1095" t="s">
        <v>9042</v>
      </c>
      <c r="C1095" t="s">
        <v>10143</v>
      </c>
      <c r="F1095" t="s">
        <v>6</v>
      </c>
      <c r="G1095" t="s">
        <v>2277</v>
      </c>
    </row>
    <row r="1096" spans="1:7">
      <c r="A1096" t="s">
        <v>9041</v>
      </c>
      <c r="B1096" t="s">
        <v>9042</v>
      </c>
      <c r="C1096" t="s">
        <v>10144</v>
      </c>
      <c r="F1096" t="s">
        <v>6</v>
      </c>
      <c r="G1096" t="s">
        <v>2278</v>
      </c>
    </row>
    <row r="1097" spans="1:7">
      <c r="A1097" t="s">
        <v>9041</v>
      </c>
      <c r="B1097" t="s">
        <v>9042</v>
      </c>
      <c r="C1097" t="s">
        <v>10145</v>
      </c>
      <c r="F1097" t="s">
        <v>6</v>
      </c>
      <c r="G1097" t="s">
        <v>2279</v>
      </c>
    </row>
    <row r="1098" spans="1:7">
      <c r="A1098" t="s">
        <v>9041</v>
      </c>
      <c r="B1098" t="s">
        <v>9042</v>
      </c>
      <c r="C1098" t="s">
        <v>10146</v>
      </c>
      <c r="F1098" t="s">
        <v>6</v>
      </c>
      <c r="G1098" t="s">
        <v>2280</v>
      </c>
    </row>
    <row r="1099" spans="1:7">
      <c r="A1099" t="s">
        <v>9041</v>
      </c>
      <c r="B1099" t="s">
        <v>9042</v>
      </c>
      <c r="C1099" t="s">
        <v>10147</v>
      </c>
      <c r="F1099" t="s">
        <v>6</v>
      </c>
      <c r="G1099" t="s">
        <v>2281</v>
      </c>
    </row>
    <row r="1100" spans="1:7">
      <c r="A1100" t="s">
        <v>9041</v>
      </c>
      <c r="B1100" t="s">
        <v>9042</v>
      </c>
      <c r="C1100" t="s">
        <v>10148</v>
      </c>
      <c r="F1100" t="s">
        <v>6</v>
      </c>
      <c r="G1100" t="s">
        <v>2282</v>
      </c>
    </row>
    <row r="1101" spans="1:7">
      <c r="A1101" t="s">
        <v>9041</v>
      </c>
      <c r="B1101" t="s">
        <v>9042</v>
      </c>
      <c r="C1101" t="s">
        <v>10149</v>
      </c>
      <c r="F1101" t="s">
        <v>6</v>
      </c>
      <c r="G1101" t="s">
        <v>2283</v>
      </c>
    </row>
    <row r="1102" spans="1:7">
      <c r="A1102" t="s">
        <v>9041</v>
      </c>
      <c r="B1102" t="s">
        <v>9042</v>
      </c>
      <c r="C1102" t="s">
        <v>10150</v>
      </c>
      <c r="F1102" t="s">
        <v>6</v>
      </c>
      <c r="G1102" t="s">
        <v>2284</v>
      </c>
    </row>
    <row r="1103" spans="1:7">
      <c r="A1103" t="s">
        <v>9041</v>
      </c>
      <c r="B1103" t="s">
        <v>9042</v>
      </c>
      <c r="C1103" t="s">
        <v>10151</v>
      </c>
      <c r="F1103" t="s">
        <v>6</v>
      </c>
      <c r="G1103" t="s">
        <v>2285</v>
      </c>
    </row>
    <row r="1104" spans="1:7">
      <c r="A1104" t="s">
        <v>9041</v>
      </c>
      <c r="B1104" t="s">
        <v>9042</v>
      </c>
      <c r="C1104" t="s">
        <v>10152</v>
      </c>
      <c r="F1104" t="s">
        <v>6</v>
      </c>
      <c r="G1104" t="s">
        <v>5078</v>
      </c>
    </row>
    <row r="1105" spans="1:7">
      <c r="A1105" t="s">
        <v>9041</v>
      </c>
      <c r="B1105" t="s">
        <v>9042</v>
      </c>
      <c r="C1105" t="s">
        <v>10153</v>
      </c>
      <c r="F1105" t="s">
        <v>6</v>
      </c>
      <c r="G1105" t="s">
        <v>2286</v>
      </c>
    </row>
    <row r="1106" spans="1:7">
      <c r="A1106" t="s">
        <v>9041</v>
      </c>
      <c r="B1106" t="s">
        <v>9042</v>
      </c>
      <c r="C1106" t="s">
        <v>10154</v>
      </c>
      <c r="F1106" t="s">
        <v>6</v>
      </c>
      <c r="G1106" t="s">
        <v>2287</v>
      </c>
    </row>
    <row r="1107" spans="1:7">
      <c r="A1107" t="s">
        <v>9041</v>
      </c>
      <c r="B1107" t="s">
        <v>9042</v>
      </c>
      <c r="C1107" t="s">
        <v>10155</v>
      </c>
      <c r="F1107" t="s">
        <v>6</v>
      </c>
      <c r="G1107" t="s">
        <v>2288</v>
      </c>
    </row>
    <row r="1108" spans="1:7">
      <c r="A1108" t="s">
        <v>9041</v>
      </c>
      <c r="B1108" t="s">
        <v>9042</v>
      </c>
      <c r="C1108" t="s">
        <v>10156</v>
      </c>
      <c r="F1108" t="s">
        <v>6</v>
      </c>
      <c r="G1108" t="s">
        <v>2289</v>
      </c>
    </row>
    <row r="1109" spans="1:7">
      <c r="A1109" t="s">
        <v>9041</v>
      </c>
      <c r="B1109" t="s">
        <v>9042</v>
      </c>
      <c r="C1109" t="s">
        <v>10157</v>
      </c>
      <c r="F1109" t="s">
        <v>6</v>
      </c>
      <c r="G1109" t="s">
        <v>2290</v>
      </c>
    </row>
    <row r="1110" spans="1:7">
      <c r="A1110" t="s">
        <v>9041</v>
      </c>
      <c r="B1110" t="s">
        <v>9042</v>
      </c>
      <c r="C1110" t="s">
        <v>10158</v>
      </c>
      <c r="F1110" t="s">
        <v>6</v>
      </c>
      <c r="G1110" t="s">
        <v>2292</v>
      </c>
    </row>
    <row r="1111" spans="1:7">
      <c r="A1111" t="s">
        <v>9041</v>
      </c>
      <c r="B1111" t="s">
        <v>9042</v>
      </c>
      <c r="C1111" t="s">
        <v>10159</v>
      </c>
      <c r="F1111" t="s">
        <v>6</v>
      </c>
      <c r="G1111" t="s">
        <v>2294</v>
      </c>
    </row>
    <row r="1112" spans="1:7">
      <c r="A1112" t="s">
        <v>9041</v>
      </c>
      <c r="B1112" t="s">
        <v>9042</v>
      </c>
      <c r="C1112" t="s">
        <v>10160</v>
      </c>
      <c r="F1112" t="s">
        <v>6</v>
      </c>
      <c r="G1112" t="s">
        <v>2295</v>
      </c>
    </row>
    <row r="1113" spans="1:7">
      <c r="A1113" t="s">
        <v>9041</v>
      </c>
      <c r="B1113" t="s">
        <v>9042</v>
      </c>
      <c r="C1113" t="s">
        <v>10161</v>
      </c>
      <c r="F1113" t="s">
        <v>6</v>
      </c>
      <c r="G1113" t="s">
        <v>2296</v>
      </c>
    </row>
    <row r="1114" spans="1:7">
      <c r="A1114" t="s">
        <v>9041</v>
      </c>
      <c r="B1114" t="s">
        <v>9042</v>
      </c>
      <c r="C1114" t="s">
        <v>10162</v>
      </c>
      <c r="F1114" t="s">
        <v>6</v>
      </c>
      <c r="G1114" t="s">
        <v>2297</v>
      </c>
    </row>
    <row r="1115" spans="1:7">
      <c r="A1115" t="s">
        <v>9041</v>
      </c>
      <c r="B1115" t="s">
        <v>9042</v>
      </c>
      <c r="C1115" t="s">
        <v>10163</v>
      </c>
      <c r="F1115" t="s">
        <v>6</v>
      </c>
      <c r="G1115" t="s">
        <v>2298</v>
      </c>
    </row>
    <row r="1116" spans="1:7">
      <c r="A1116" t="s">
        <v>9041</v>
      </c>
      <c r="B1116" t="s">
        <v>9042</v>
      </c>
      <c r="C1116" t="s">
        <v>10164</v>
      </c>
      <c r="F1116" t="s">
        <v>6</v>
      </c>
      <c r="G1116" t="s">
        <v>2299</v>
      </c>
    </row>
    <row r="1117" spans="1:7">
      <c r="A1117" t="s">
        <v>9041</v>
      </c>
      <c r="B1117" t="s">
        <v>9042</v>
      </c>
      <c r="C1117" t="s">
        <v>10165</v>
      </c>
      <c r="F1117" t="s">
        <v>6</v>
      </c>
      <c r="G1117" t="s">
        <v>2300</v>
      </c>
    </row>
    <row r="1118" spans="1:7">
      <c r="A1118" t="s">
        <v>9041</v>
      </c>
      <c r="B1118" t="s">
        <v>9042</v>
      </c>
      <c r="C1118" t="s">
        <v>10166</v>
      </c>
      <c r="F1118" t="s">
        <v>6</v>
      </c>
      <c r="G1118" t="s">
        <v>2301</v>
      </c>
    </row>
    <row r="1119" spans="1:7">
      <c r="A1119" t="s">
        <v>9041</v>
      </c>
      <c r="B1119" t="s">
        <v>9042</v>
      </c>
      <c r="C1119" t="s">
        <v>10167</v>
      </c>
      <c r="F1119" t="s">
        <v>6</v>
      </c>
      <c r="G1119" t="s">
        <v>2302</v>
      </c>
    </row>
    <row r="1120" spans="1:7">
      <c r="A1120" t="s">
        <v>9041</v>
      </c>
      <c r="B1120" t="s">
        <v>9042</v>
      </c>
      <c r="C1120" t="s">
        <v>10168</v>
      </c>
      <c r="F1120" t="s">
        <v>6</v>
      </c>
      <c r="G1120" t="s">
        <v>2303</v>
      </c>
    </row>
    <row r="1121" spans="1:7">
      <c r="A1121" t="s">
        <v>9041</v>
      </c>
      <c r="B1121" t="s">
        <v>9042</v>
      </c>
      <c r="C1121" t="s">
        <v>10169</v>
      </c>
      <c r="F1121" t="s">
        <v>6</v>
      </c>
      <c r="G1121" t="s">
        <v>2304</v>
      </c>
    </row>
    <row r="1122" spans="1:7">
      <c r="A1122" t="s">
        <v>9041</v>
      </c>
      <c r="B1122" t="s">
        <v>9042</v>
      </c>
      <c r="C1122" t="s">
        <v>10170</v>
      </c>
      <c r="F1122" t="s">
        <v>6</v>
      </c>
      <c r="G1122" t="s">
        <v>2305</v>
      </c>
    </row>
    <row r="1123" spans="1:7">
      <c r="A1123" t="s">
        <v>9041</v>
      </c>
      <c r="B1123" t="s">
        <v>9042</v>
      </c>
      <c r="C1123" t="s">
        <v>10171</v>
      </c>
      <c r="F1123" t="s">
        <v>6</v>
      </c>
      <c r="G1123" t="s">
        <v>2306</v>
      </c>
    </row>
    <row r="1124" spans="1:7">
      <c r="A1124" t="s">
        <v>9041</v>
      </c>
      <c r="B1124" t="s">
        <v>9042</v>
      </c>
      <c r="C1124" t="s">
        <v>10172</v>
      </c>
      <c r="F1124" t="s">
        <v>6</v>
      </c>
      <c r="G1124" t="s">
        <v>2307</v>
      </c>
    </row>
    <row r="1125" spans="1:7">
      <c r="A1125" t="s">
        <v>9041</v>
      </c>
      <c r="B1125" t="s">
        <v>9042</v>
      </c>
      <c r="C1125" t="s">
        <v>10173</v>
      </c>
      <c r="F1125" t="s">
        <v>6</v>
      </c>
      <c r="G1125" t="s">
        <v>2308</v>
      </c>
    </row>
    <row r="1126" spans="1:7">
      <c r="A1126" t="s">
        <v>9041</v>
      </c>
      <c r="B1126" t="s">
        <v>9042</v>
      </c>
      <c r="C1126" t="s">
        <v>10174</v>
      </c>
      <c r="F1126" t="s">
        <v>6</v>
      </c>
      <c r="G1126" t="s">
        <v>2309</v>
      </c>
    </row>
    <row r="1127" spans="1:7">
      <c r="A1127" t="s">
        <v>9041</v>
      </c>
      <c r="B1127" t="s">
        <v>9042</v>
      </c>
      <c r="C1127" t="s">
        <v>10175</v>
      </c>
      <c r="F1127" t="s">
        <v>6</v>
      </c>
      <c r="G1127" t="s">
        <v>2310</v>
      </c>
    </row>
    <row r="1128" spans="1:7">
      <c r="A1128" t="s">
        <v>9041</v>
      </c>
      <c r="B1128" t="s">
        <v>9042</v>
      </c>
      <c r="C1128" t="s">
        <v>10176</v>
      </c>
      <c r="F1128" t="s">
        <v>6</v>
      </c>
      <c r="G1128" t="s">
        <v>2311</v>
      </c>
    </row>
    <row r="1129" spans="1:7">
      <c r="A1129" t="s">
        <v>9041</v>
      </c>
      <c r="B1129" t="s">
        <v>9042</v>
      </c>
      <c r="C1129" t="s">
        <v>10177</v>
      </c>
      <c r="F1129" t="s">
        <v>6</v>
      </c>
      <c r="G1129" t="s">
        <v>2312</v>
      </c>
    </row>
    <row r="1130" spans="1:7">
      <c r="A1130" t="s">
        <v>9041</v>
      </c>
      <c r="B1130" t="s">
        <v>9042</v>
      </c>
      <c r="C1130" t="s">
        <v>10178</v>
      </c>
      <c r="F1130" t="s">
        <v>6</v>
      </c>
      <c r="G1130" t="s">
        <v>2313</v>
      </c>
    </row>
    <row r="1131" spans="1:7">
      <c r="A1131" t="s">
        <v>9041</v>
      </c>
      <c r="B1131" t="s">
        <v>9042</v>
      </c>
      <c r="C1131" t="s">
        <v>10179</v>
      </c>
      <c r="F1131" t="s">
        <v>6</v>
      </c>
      <c r="G1131" t="s">
        <v>2314</v>
      </c>
    </row>
    <row r="1132" spans="1:7">
      <c r="A1132" t="s">
        <v>9041</v>
      </c>
      <c r="B1132" t="s">
        <v>9042</v>
      </c>
      <c r="C1132" t="s">
        <v>10180</v>
      </c>
      <c r="F1132" t="s">
        <v>6</v>
      </c>
      <c r="G1132" t="s">
        <v>2315</v>
      </c>
    </row>
    <row r="1133" spans="1:7">
      <c r="A1133" t="s">
        <v>9041</v>
      </c>
      <c r="B1133" t="s">
        <v>9042</v>
      </c>
      <c r="C1133" t="s">
        <v>10181</v>
      </c>
      <c r="F1133" t="s">
        <v>6</v>
      </c>
      <c r="G1133" t="s">
        <v>2316</v>
      </c>
    </row>
    <row r="1134" spans="1:7">
      <c r="A1134" t="s">
        <v>9041</v>
      </c>
      <c r="B1134" t="s">
        <v>9042</v>
      </c>
      <c r="C1134" t="s">
        <v>10182</v>
      </c>
      <c r="F1134" t="s">
        <v>6</v>
      </c>
      <c r="G1134" t="s">
        <v>2317</v>
      </c>
    </row>
    <row r="1135" spans="1:7">
      <c r="A1135" t="s">
        <v>9041</v>
      </c>
      <c r="B1135" t="s">
        <v>9042</v>
      </c>
      <c r="C1135" t="s">
        <v>10183</v>
      </c>
      <c r="F1135" t="s">
        <v>6</v>
      </c>
      <c r="G1135" t="s">
        <v>2318</v>
      </c>
    </row>
    <row r="1136" spans="1:7">
      <c r="A1136" t="s">
        <v>9041</v>
      </c>
      <c r="B1136" t="s">
        <v>9042</v>
      </c>
      <c r="C1136" t="s">
        <v>10184</v>
      </c>
      <c r="F1136" t="s">
        <v>6</v>
      </c>
      <c r="G1136" t="s">
        <v>2319</v>
      </c>
    </row>
    <row r="1137" spans="1:7">
      <c r="A1137" t="s">
        <v>9041</v>
      </c>
      <c r="B1137" t="s">
        <v>9042</v>
      </c>
      <c r="C1137" t="s">
        <v>10185</v>
      </c>
      <c r="F1137" t="s">
        <v>6</v>
      </c>
      <c r="G1137" t="s">
        <v>2320</v>
      </c>
    </row>
    <row r="1138" spans="1:7">
      <c r="A1138" t="s">
        <v>9041</v>
      </c>
      <c r="B1138" t="s">
        <v>9042</v>
      </c>
      <c r="C1138" t="s">
        <v>10186</v>
      </c>
      <c r="F1138" t="s">
        <v>6</v>
      </c>
      <c r="G1138" t="s">
        <v>2457</v>
      </c>
    </row>
    <row r="1139" spans="1:7">
      <c r="A1139" t="s">
        <v>9041</v>
      </c>
      <c r="B1139" t="s">
        <v>9042</v>
      </c>
      <c r="C1139" t="s">
        <v>10187</v>
      </c>
      <c r="F1139" t="s">
        <v>6</v>
      </c>
      <c r="G1139" t="s">
        <v>2458</v>
      </c>
    </row>
    <row r="1140" spans="1:7">
      <c r="A1140" t="s">
        <v>9041</v>
      </c>
      <c r="B1140" t="s">
        <v>9042</v>
      </c>
      <c r="C1140" t="s">
        <v>10188</v>
      </c>
      <c r="F1140" t="s">
        <v>6</v>
      </c>
      <c r="G1140" t="s">
        <v>2459</v>
      </c>
    </row>
    <row r="1141" spans="1:7">
      <c r="A1141" t="s">
        <v>9041</v>
      </c>
      <c r="B1141" t="s">
        <v>9042</v>
      </c>
      <c r="C1141" t="s">
        <v>10189</v>
      </c>
      <c r="F1141" t="s">
        <v>6</v>
      </c>
      <c r="G1141" t="s">
        <v>2460</v>
      </c>
    </row>
    <row r="1142" spans="1:7">
      <c r="A1142" t="s">
        <v>9041</v>
      </c>
      <c r="B1142" t="s">
        <v>9042</v>
      </c>
      <c r="C1142" t="s">
        <v>10190</v>
      </c>
      <c r="F1142" t="s">
        <v>6</v>
      </c>
      <c r="G1142" t="s">
        <v>2461</v>
      </c>
    </row>
    <row r="1143" spans="1:7">
      <c r="A1143" t="s">
        <v>9041</v>
      </c>
      <c r="B1143" t="s">
        <v>9042</v>
      </c>
      <c r="C1143" t="s">
        <v>10191</v>
      </c>
      <c r="F1143" t="s">
        <v>6</v>
      </c>
      <c r="G1143" t="s">
        <v>2462</v>
      </c>
    </row>
    <row r="1144" spans="1:7">
      <c r="A1144" t="s">
        <v>9041</v>
      </c>
      <c r="B1144" t="s">
        <v>9042</v>
      </c>
      <c r="C1144" t="s">
        <v>10192</v>
      </c>
      <c r="F1144" t="s">
        <v>6</v>
      </c>
      <c r="G1144" t="s">
        <v>2463</v>
      </c>
    </row>
    <row r="1145" spans="1:7">
      <c r="A1145" t="s">
        <v>9041</v>
      </c>
      <c r="B1145" t="s">
        <v>9042</v>
      </c>
      <c r="C1145" t="s">
        <v>10193</v>
      </c>
      <c r="F1145" t="s">
        <v>6</v>
      </c>
      <c r="G1145" t="s">
        <v>2464</v>
      </c>
    </row>
    <row r="1146" spans="1:7">
      <c r="A1146" t="s">
        <v>9041</v>
      </c>
      <c r="B1146" t="s">
        <v>9042</v>
      </c>
      <c r="C1146" t="s">
        <v>10194</v>
      </c>
      <c r="F1146" t="s">
        <v>6</v>
      </c>
      <c r="G1146" t="s">
        <v>2465</v>
      </c>
    </row>
    <row r="1147" spans="1:7">
      <c r="A1147" t="s">
        <v>9041</v>
      </c>
      <c r="B1147" t="s">
        <v>9042</v>
      </c>
      <c r="C1147" t="s">
        <v>10195</v>
      </c>
      <c r="F1147" t="s">
        <v>6</v>
      </c>
      <c r="G1147" t="s">
        <v>2466</v>
      </c>
    </row>
    <row r="1148" spans="1:7">
      <c r="A1148" t="s">
        <v>9041</v>
      </c>
      <c r="B1148" t="s">
        <v>9042</v>
      </c>
      <c r="C1148" t="s">
        <v>10196</v>
      </c>
      <c r="F1148" t="s">
        <v>6</v>
      </c>
      <c r="G1148" t="s">
        <v>2467</v>
      </c>
    </row>
    <row r="1149" spans="1:7">
      <c r="A1149" t="s">
        <v>9041</v>
      </c>
      <c r="B1149" t="s">
        <v>9042</v>
      </c>
      <c r="C1149" t="s">
        <v>10197</v>
      </c>
      <c r="F1149" t="s">
        <v>6</v>
      </c>
      <c r="G1149" t="s">
        <v>2468</v>
      </c>
    </row>
    <row r="1150" spans="1:7">
      <c r="A1150" t="s">
        <v>9041</v>
      </c>
      <c r="B1150" t="s">
        <v>9042</v>
      </c>
      <c r="C1150" t="s">
        <v>10198</v>
      </c>
      <c r="F1150" t="s">
        <v>6</v>
      </c>
      <c r="G1150" t="s">
        <v>2469</v>
      </c>
    </row>
    <row r="1151" spans="1:7">
      <c r="A1151" t="s">
        <v>9041</v>
      </c>
      <c r="B1151" t="s">
        <v>9042</v>
      </c>
      <c r="C1151" t="s">
        <v>10199</v>
      </c>
      <c r="F1151" t="s">
        <v>6</v>
      </c>
      <c r="G1151" t="s">
        <v>2470</v>
      </c>
    </row>
    <row r="1152" spans="1:7">
      <c r="A1152" t="s">
        <v>9041</v>
      </c>
      <c r="B1152" t="s">
        <v>9042</v>
      </c>
      <c r="C1152" t="s">
        <v>10200</v>
      </c>
      <c r="F1152" t="s">
        <v>6</v>
      </c>
      <c r="G1152" t="s">
        <v>2471</v>
      </c>
    </row>
    <row r="1153" spans="1:7">
      <c r="A1153" t="s">
        <v>9041</v>
      </c>
      <c r="B1153" t="s">
        <v>9042</v>
      </c>
      <c r="C1153" t="s">
        <v>10201</v>
      </c>
      <c r="F1153" t="s">
        <v>6</v>
      </c>
      <c r="G1153" t="s">
        <v>2472</v>
      </c>
    </row>
    <row r="1154" spans="1:7">
      <c r="A1154" t="s">
        <v>9041</v>
      </c>
      <c r="B1154" t="s">
        <v>9042</v>
      </c>
      <c r="C1154" t="s">
        <v>10202</v>
      </c>
      <c r="F1154" t="s">
        <v>6</v>
      </c>
      <c r="G1154" t="s">
        <v>2473</v>
      </c>
    </row>
    <row r="1155" spans="1:7">
      <c r="A1155" t="s">
        <v>9041</v>
      </c>
      <c r="B1155" t="s">
        <v>9042</v>
      </c>
      <c r="C1155" t="s">
        <v>10203</v>
      </c>
      <c r="F1155" t="s">
        <v>6</v>
      </c>
      <c r="G1155" t="s">
        <v>2474</v>
      </c>
    </row>
    <row r="1156" spans="1:7">
      <c r="A1156" t="s">
        <v>9041</v>
      </c>
      <c r="B1156" t="s">
        <v>9042</v>
      </c>
      <c r="C1156" t="s">
        <v>10204</v>
      </c>
      <c r="F1156" t="s">
        <v>6</v>
      </c>
      <c r="G1156" t="s">
        <v>2475</v>
      </c>
    </row>
    <row r="1157" spans="1:7">
      <c r="A1157" t="s">
        <v>9041</v>
      </c>
      <c r="B1157" t="s">
        <v>9042</v>
      </c>
      <c r="C1157" t="s">
        <v>10205</v>
      </c>
      <c r="F1157" t="s">
        <v>6</v>
      </c>
      <c r="G1157" t="s">
        <v>2476</v>
      </c>
    </row>
    <row r="1158" spans="1:7">
      <c r="A1158" t="s">
        <v>9041</v>
      </c>
      <c r="B1158" t="s">
        <v>9042</v>
      </c>
      <c r="C1158" t="s">
        <v>10206</v>
      </c>
      <c r="F1158" t="s">
        <v>6</v>
      </c>
      <c r="G1158" t="s">
        <v>2477</v>
      </c>
    </row>
    <row r="1159" spans="1:7">
      <c r="A1159" t="s">
        <v>9041</v>
      </c>
      <c r="B1159" t="s">
        <v>9042</v>
      </c>
      <c r="C1159" t="s">
        <v>10207</v>
      </c>
      <c r="F1159" t="s">
        <v>6</v>
      </c>
      <c r="G1159" t="s">
        <v>2478</v>
      </c>
    </row>
    <row r="1160" spans="1:7">
      <c r="A1160" t="s">
        <v>9041</v>
      </c>
      <c r="B1160" t="s">
        <v>9042</v>
      </c>
      <c r="C1160" t="s">
        <v>10208</v>
      </c>
      <c r="F1160" t="s">
        <v>6</v>
      </c>
      <c r="G1160" t="s">
        <v>2479</v>
      </c>
    </row>
    <row r="1161" spans="1:7">
      <c r="A1161" t="s">
        <v>9041</v>
      </c>
      <c r="B1161" t="s">
        <v>9042</v>
      </c>
      <c r="C1161" t="s">
        <v>10209</v>
      </c>
      <c r="F1161" t="s">
        <v>6</v>
      </c>
      <c r="G1161" t="s">
        <v>2480</v>
      </c>
    </row>
    <row r="1162" spans="1:7">
      <c r="A1162" t="s">
        <v>9041</v>
      </c>
      <c r="B1162" t="s">
        <v>9042</v>
      </c>
      <c r="C1162" t="s">
        <v>10210</v>
      </c>
      <c r="F1162" t="s">
        <v>6</v>
      </c>
      <c r="G1162" t="s">
        <v>2481</v>
      </c>
    </row>
    <row r="1163" spans="1:7">
      <c r="A1163" t="s">
        <v>9041</v>
      </c>
      <c r="B1163" t="s">
        <v>9042</v>
      </c>
      <c r="C1163" t="s">
        <v>10211</v>
      </c>
      <c r="F1163" t="s">
        <v>6</v>
      </c>
      <c r="G1163" t="s">
        <v>2482</v>
      </c>
    </row>
    <row r="1164" spans="1:7">
      <c r="A1164" t="s">
        <v>9041</v>
      </c>
      <c r="B1164" t="s">
        <v>9042</v>
      </c>
      <c r="C1164" t="s">
        <v>10212</v>
      </c>
      <c r="F1164" t="s">
        <v>6</v>
      </c>
      <c r="G1164" t="s">
        <v>2483</v>
      </c>
    </row>
    <row r="1165" spans="1:7">
      <c r="A1165" t="s">
        <v>9041</v>
      </c>
      <c r="B1165" t="s">
        <v>9042</v>
      </c>
      <c r="C1165" t="s">
        <v>10213</v>
      </c>
      <c r="F1165" t="s">
        <v>6</v>
      </c>
      <c r="G1165" t="s">
        <v>2484</v>
      </c>
    </row>
    <row r="1166" spans="1:7">
      <c r="A1166" t="s">
        <v>9041</v>
      </c>
      <c r="B1166" t="s">
        <v>9042</v>
      </c>
      <c r="C1166" t="s">
        <v>10214</v>
      </c>
      <c r="F1166" t="s">
        <v>6</v>
      </c>
      <c r="G1166" t="s">
        <v>2485</v>
      </c>
    </row>
    <row r="1167" spans="1:7">
      <c r="A1167" t="s">
        <v>9041</v>
      </c>
      <c r="B1167" t="s">
        <v>9042</v>
      </c>
      <c r="C1167" t="s">
        <v>10215</v>
      </c>
      <c r="F1167" t="s">
        <v>6</v>
      </c>
      <c r="G1167" t="s">
        <v>2486</v>
      </c>
    </row>
    <row r="1168" spans="1:7">
      <c r="A1168" t="s">
        <v>9041</v>
      </c>
      <c r="B1168" t="s">
        <v>9042</v>
      </c>
      <c r="C1168" t="s">
        <v>10216</v>
      </c>
      <c r="F1168" t="s">
        <v>6</v>
      </c>
      <c r="G1168" t="s">
        <v>2487</v>
      </c>
    </row>
    <row r="1169" spans="1:7">
      <c r="A1169" t="s">
        <v>9041</v>
      </c>
      <c r="B1169" t="s">
        <v>9042</v>
      </c>
      <c r="C1169" t="s">
        <v>10217</v>
      </c>
      <c r="F1169" t="s">
        <v>6</v>
      </c>
      <c r="G1169" t="s">
        <v>2488</v>
      </c>
    </row>
    <row r="1170" spans="1:7">
      <c r="A1170" t="s">
        <v>9041</v>
      </c>
      <c r="B1170" t="s">
        <v>9042</v>
      </c>
      <c r="C1170" t="s">
        <v>10218</v>
      </c>
      <c r="F1170" t="s">
        <v>6</v>
      </c>
      <c r="G1170" t="s">
        <v>2489</v>
      </c>
    </row>
    <row r="1171" spans="1:7">
      <c r="A1171" t="s">
        <v>9041</v>
      </c>
      <c r="B1171" t="s">
        <v>9042</v>
      </c>
      <c r="C1171" t="s">
        <v>10219</v>
      </c>
      <c r="F1171" t="s">
        <v>6</v>
      </c>
      <c r="G1171" t="s">
        <v>2490</v>
      </c>
    </row>
    <row r="1172" spans="1:7">
      <c r="A1172" t="s">
        <v>9041</v>
      </c>
      <c r="B1172" t="s">
        <v>9042</v>
      </c>
      <c r="C1172" t="s">
        <v>10220</v>
      </c>
      <c r="F1172" t="s">
        <v>6</v>
      </c>
      <c r="G1172" t="s">
        <v>2491</v>
      </c>
    </row>
    <row r="1173" spans="1:7">
      <c r="A1173" t="s">
        <v>9041</v>
      </c>
      <c r="B1173" t="s">
        <v>9042</v>
      </c>
      <c r="C1173" t="s">
        <v>10221</v>
      </c>
      <c r="F1173" t="s">
        <v>6</v>
      </c>
      <c r="G1173" t="s">
        <v>2492</v>
      </c>
    </row>
    <row r="1174" spans="1:7">
      <c r="A1174" t="s">
        <v>9041</v>
      </c>
      <c r="B1174" t="s">
        <v>9042</v>
      </c>
      <c r="C1174" t="s">
        <v>10222</v>
      </c>
      <c r="F1174" t="s">
        <v>6</v>
      </c>
      <c r="G1174" t="s">
        <v>2493</v>
      </c>
    </row>
    <row r="1175" spans="1:7">
      <c r="A1175" t="s">
        <v>9041</v>
      </c>
      <c r="B1175" t="s">
        <v>9042</v>
      </c>
      <c r="C1175" t="s">
        <v>10223</v>
      </c>
      <c r="F1175" t="s">
        <v>6</v>
      </c>
      <c r="G1175" t="s">
        <v>2494</v>
      </c>
    </row>
    <row r="1176" spans="1:7">
      <c r="A1176" t="s">
        <v>9041</v>
      </c>
      <c r="B1176" t="s">
        <v>9042</v>
      </c>
      <c r="C1176" t="s">
        <v>10224</v>
      </c>
      <c r="F1176" t="s">
        <v>6</v>
      </c>
      <c r="G1176" t="s">
        <v>2495</v>
      </c>
    </row>
    <row r="1177" spans="1:7">
      <c r="A1177" t="s">
        <v>9041</v>
      </c>
      <c r="B1177" t="s">
        <v>9042</v>
      </c>
      <c r="C1177" t="s">
        <v>10225</v>
      </c>
      <c r="F1177" t="s">
        <v>6</v>
      </c>
      <c r="G1177" t="s">
        <v>2496</v>
      </c>
    </row>
    <row r="1178" spans="1:7">
      <c r="A1178" t="s">
        <v>9041</v>
      </c>
      <c r="B1178" t="s">
        <v>9042</v>
      </c>
      <c r="C1178" t="s">
        <v>10226</v>
      </c>
      <c r="F1178" t="s">
        <v>6</v>
      </c>
      <c r="G1178" t="s">
        <v>2497</v>
      </c>
    </row>
    <row r="1179" spans="1:7">
      <c r="A1179" t="s">
        <v>9041</v>
      </c>
      <c r="B1179" t="s">
        <v>9042</v>
      </c>
      <c r="C1179" t="s">
        <v>10227</v>
      </c>
      <c r="F1179" t="s">
        <v>6</v>
      </c>
      <c r="G1179" t="s">
        <v>2498</v>
      </c>
    </row>
    <row r="1180" spans="1:7">
      <c r="A1180" t="s">
        <v>9041</v>
      </c>
      <c r="B1180" t="s">
        <v>9042</v>
      </c>
      <c r="C1180" t="s">
        <v>10228</v>
      </c>
      <c r="F1180" t="s">
        <v>6</v>
      </c>
      <c r="G1180" t="s">
        <v>2499</v>
      </c>
    </row>
    <row r="1181" spans="1:7">
      <c r="A1181" t="s">
        <v>9041</v>
      </c>
      <c r="B1181" t="s">
        <v>9042</v>
      </c>
      <c r="C1181" t="s">
        <v>10229</v>
      </c>
      <c r="F1181" t="s">
        <v>6</v>
      </c>
      <c r="G1181" t="s">
        <v>2500</v>
      </c>
    </row>
    <row r="1182" spans="1:7">
      <c r="A1182" t="s">
        <v>9041</v>
      </c>
      <c r="B1182" t="s">
        <v>9042</v>
      </c>
      <c r="C1182" t="s">
        <v>10230</v>
      </c>
      <c r="F1182" t="s">
        <v>6</v>
      </c>
      <c r="G1182" t="s">
        <v>5126</v>
      </c>
    </row>
    <row r="1183" spans="1:7">
      <c r="A1183" t="s">
        <v>9041</v>
      </c>
      <c r="B1183" t="s">
        <v>9042</v>
      </c>
      <c r="C1183" t="s">
        <v>10231</v>
      </c>
      <c r="F1183" t="s">
        <v>6</v>
      </c>
      <c r="G1183" t="s">
        <v>2501</v>
      </c>
    </row>
    <row r="1184" spans="1:7">
      <c r="A1184" t="s">
        <v>9041</v>
      </c>
      <c r="B1184" t="s">
        <v>9042</v>
      </c>
      <c r="C1184" t="s">
        <v>10232</v>
      </c>
      <c r="F1184" t="s">
        <v>6</v>
      </c>
      <c r="G1184" t="s">
        <v>2502</v>
      </c>
    </row>
    <row r="1185" spans="1:7">
      <c r="A1185" t="s">
        <v>9041</v>
      </c>
      <c r="B1185" t="s">
        <v>9042</v>
      </c>
      <c r="C1185" t="s">
        <v>10233</v>
      </c>
      <c r="F1185" t="s">
        <v>6</v>
      </c>
      <c r="G1185" t="s">
        <v>2503</v>
      </c>
    </row>
    <row r="1186" spans="1:7">
      <c r="A1186" t="s">
        <v>9041</v>
      </c>
      <c r="B1186" t="s">
        <v>9042</v>
      </c>
      <c r="C1186" t="s">
        <v>10234</v>
      </c>
      <c r="F1186" t="s">
        <v>6</v>
      </c>
      <c r="G1186" t="s">
        <v>2504</v>
      </c>
    </row>
    <row r="1187" spans="1:7">
      <c r="A1187" t="s">
        <v>9041</v>
      </c>
      <c r="B1187" t="s">
        <v>9042</v>
      </c>
      <c r="C1187" t="s">
        <v>10235</v>
      </c>
      <c r="F1187" t="s">
        <v>6</v>
      </c>
      <c r="G1187" t="s">
        <v>2505</v>
      </c>
    </row>
    <row r="1188" spans="1:7">
      <c r="A1188" t="s">
        <v>9041</v>
      </c>
      <c r="B1188" t="s">
        <v>9042</v>
      </c>
      <c r="C1188" t="s">
        <v>10236</v>
      </c>
      <c r="F1188" t="s">
        <v>6</v>
      </c>
      <c r="G1188" t="s">
        <v>2506</v>
      </c>
    </row>
    <row r="1189" spans="1:7">
      <c r="A1189" t="s">
        <v>9041</v>
      </c>
      <c r="B1189" t="s">
        <v>9042</v>
      </c>
      <c r="C1189" t="s">
        <v>10237</v>
      </c>
      <c r="F1189" t="s">
        <v>6</v>
      </c>
      <c r="G1189" t="s">
        <v>2507</v>
      </c>
    </row>
    <row r="1190" spans="1:7">
      <c r="A1190" t="s">
        <v>9041</v>
      </c>
      <c r="B1190" t="s">
        <v>9042</v>
      </c>
      <c r="C1190" t="s">
        <v>10238</v>
      </c>
      <c r="F1190" t="s">
        <v>6</v>
      </c>
      <c r="G1190" t="s">
        <v>2508</v>
      </c>
    </row>
    <row r="1191" spans="1:7">
      <c r="A1191" t="s">
        <v>9041</v>
      </c>
      <c r="B1191" t="s">
        <v>9042</v>
      </c>
      <c r="C1191" t="s">
        <v>10239</v>
      </c>
      <c r="F1191" t="s">
        <v>6</v>
      </c>
      <c r="G1191" t="s">
        <v>2509</v>
      </c>
    </row>
    <row r="1192" spans="1:7">
      <c r="A1192" t="s">
        <v>9041</v>
      </c>
      <c r="B1192" t="s">
        <v>9042</v>
      </c>
      <c r="C1192" t="s">
        <v>10240</v>
      </c>
      <c r="F1192" t="s">
        <v>6</v>
      </c>
      <c r="G1192" t="s">
        <v>2510</v>
      </c>
    </row>
    <row r="1193" spans="1:7">
      <c r="A1193" t="s">
        <v>9041</v>
      </c>
      <c r="B1193" t="s">
        <v>9042</v>
      </c>
      <c r="C1193" t="s">
        <v>10241</v>
      </c>
      <c r="F1193" t="s">
        <v>6</v>
      </c>
      <c r="G1193" t="s">
        <v>2511</v>
      </c>
    </row>
    <row r="1194" spans="1:7">
      <c r="A1194" t="s">
        <v>9041</v>
      </c>
      <c r="B1194" t="s">
        <v>9042</v>
      </c>
      <c r="C1194" t="s">
        <v>10242</v>
      </c>
      <c r="F1194" t="s">
        <v>6</v>
      </c>
      <c r="G1194" t="s">
        <v>2512</v>
      </c>
    </row>
    <row r="1195" spans="1:7">
      <c r="A1195" t="s">
        <v>9041</v>
      </c>
      <c r="B1195" t="s">
        <v>9042</v>
      </c>
      <c r="C1195" t="s">
        <v>10243</v>
      </c>
      <c r="F1195" t="s">
        <v>6</v>
      </c>
      <c r="G1195" t="s">
        <v>2513</v>
      </c>
    </row>
    <row r="1196" spans="1:7">
      <c r="A1196" t="s">
        <v>9041</v>
      </c>
      <c r="B1196" t="s">
        <v>9042</v>
      </c>
      <c r="C1196" t="s">
        <v>10244</v>
      </c>
      <c r="F1196" t="s">
        <v>6</v>
      </c>
      <c r="G1196" t="s">
        <v>2514</v>
      </c>
    </row>
    <row r="1197" spans="1:7">
      <c r="A1197" t="s">
        <v>9041</v>
      </c>
      <c r="B1197" t="s">
        <v>9042</v>
      </c>
      <c r="C1197" t="s">
        <v>10245</v>
      </c>
      <c r="F1197" t="s">
        <v>6</v>
      </c>
      <c r="G1197" t="s">
        <v>2515</v>
      </c>
    </row>
    <row r="1198" spans="1:7">
      <c r="A1198" t="s">
        <v>9041</v>
      </c>
      <c r="B1198" t="s">
        <v>9042</v>
      </c>
      <c r="C1198" t="s">
        <v>10246</v>
      </c>
      <c r="F1198" t="s">
        <v>6</v>
      </c>
      <c r="G1198" t="s">
        <v>2516</v>
      </c>
    </row>
    <row r="1199" spans="1:7">
      <c r="A1199" t="s">
        <v>9041</v>
      </c>
      <c r="B1199" t="s">
        <v>9042</v>
      </c>
      <c r="C1199" t="s">
        <v>10247</v>
      </c>
      <c r="F1199" t="s">
        <v>6</v>
      </c>
      <c r="G1199" t="s">
        <v>2517</v>
      </c>
    </row>
    <row r="1200" spans="1:7">
      <c r="A1200" t="s">
        <v>9041</v>
      </c>
      <c r="B1200" t="s">
        <v>9042</v>
      </c>
      <c r="C1200" t="s">
        <v>10248</v>
      </c>
      <c r="F1200" t="s">
        <v>6</v>
      </c>
      <c r="G1200" t="s">
        <v>2518</v>
      </c>
    </row>
    <row r="1201" spans="1:7">
      <c r="A1201" t="s">
        <v>9041</v>
      </c>
      <c r="B1201" t="s">
        <v>9042</v>
      </c>
      <c r="C1201" t="s">
        <v>10249</v>
      </c>
      <c r="F1201" t="s">
        <v>6</v>
      </c>
      <c r="G1201" t="s">
        <v>2519</v>
      </c>
    </row>
    <row r="1202" spans="1:7">
      <c r="A1202" t="s">
        <v>9041</v>
      </c>
      <c r="B1202" t="s">
        <v>9042</v>
      </c>
      <c r="C1202" t="s">
        <v>10250</v>
      </c>
      <c r="F1202" t="s">
        <v>6</v>
      </c>
      <c r="G1202" t="s">
        <v>2520</v>
      </c>
    </row>
    <row r="1203" spans="1:7">
      <c r="A1203" t="s">
        <v>9041</v>
      </c>
      <c r="B1203" t="s">
        <v>9042</v>
      </c>
      <c r="C1203" t="s">
        <v>10251</v>
      </c>
      <c r="F1203" t="s">
        <v>6</v>
      </c>
      <c r="G1203" t="s">
        <v>2521</v>
      </c>
    </row>
    <row r="1204" spans="1:7">
      <c r="A1204" t="s">
        <v>9041</v>
      </c>
      <c r="B1204" t="s">
        <v>9042</v>
      </c>
      <c r="C1204" t="s">
        <v>10252</v>
      </c>
      <c r="F1204" t="s">
        <v>6</v>
      </c>
      <c r="G1204" t="s">
        <v>2522</v>
      </c>
    </row>
    <row r="1205" spans="1:7">
      <c r="A1205" t="s">
        <v>9041</v>
      </c>
      <c r="B1205" t="s">
        <v>9042</v>
      </c>
      <c r="C1205" t="s">
        <v>10253</v>
      </c>
      <c r="F1205" t="s">
        <v>6</v>
      </c>
      <c r="G1205" t="s">
        <v>2523</v>
      </c>
    </row>
    <row r="1206" spans="1:7">
      <c r="A1206" t="s">
        <v>9041</v>
      </c>
      <c r="B1206" t="s">
        <v>9042</v>
      </c>
      <c r="C1206" t="s">
        <v>10254</v>
      </c>
      <c r="F1206" t="s">
        <v>6</v>
      </c>
      <c r="G1206" t="s">
        <v>2524</v>
      </c>
    </row>
    <row r="1207" spans="1:7">
      <c r="A1207" t="s">
        <v>9041</v>
      </c>
      <c r="B1207" t="s">
        <v>9042</v>
      </c>
      <c r="C1207" t="s">
        <v>10255</v>
      </c>
      <c r="F1207" t="s">
        <v>6</v>
      </c>
      <c r="G1207" t="s">
        <v>2525</v>
      </c>
    </row>
    <row r="1208" spans="1:7">
      <c r="A1208" t="s">
        <v>9041</v>
      </c>
      <c r="B1208" t="s">
        <v>9042</v>
      </c>
      <c r="C1208" t="s">
        <v>10256</v>
      </c>
      <c r="F1208" t="s">
        <v>6</v>
      </c>
      <c r="G1208" t="s">
        <v>2526</v>
      </c>
    </row>
    <row r="1209" spans="1:7">
      <c r="A1209" t="s">
        <v>9041</v>
      </c>
      <c r="B1209" t="s">
        <v>9042</v>
      </c>
      <c r="C1209" t="s">
        <v>10257</v>
      </c>
      <c r="F1209" t="s">
        <v>6</v>
      </c>
      <c r="G1209" t="s">
        <v>2527</v>
      </c>
    </row>
    <row r="1210" spans="1:7">
      <c r="A1210" t="s">
        <v>9041</v>
      </c>
      <c r="B1210" t="s">
        <v>9042</v>
      </c>
      <c r="C1210" t="s">
        <v>10258</v>
      </c>
      <c r="F1210" t="s">
        <v>6</v>
      </c>
      <c r="G1210" t="s">
        <v>2528</v>
      </c>
    </row>
    <row r="1211" spans="1:7">
      <c r="A1211" t="s">
        <v>9041</v>
      </c>
      <c r="B1211" t="s">
        <v>9042</v>
      </c>
      <c r="C1211" t="s">
        <v>10259</v>
      </c>
      <c r="F1211" t="s">
        <v>6</v>
      </c>
      <c r="G1211" t="s">
        <v>2529</v>
      </c>
    </row>
    <row r="1212" spans="1:7">
      <c r="A1212" t="s">
        <v>9041</v>
      </c>
      <c r="B1212" t="s">
        <v>9042</v>
      </c>
      <c r="C1212" t="s">
        <v>10260</v>
      </c>
      <c r="F1212" t="s">
        <v>6</v>
      </c>
      <c r="G1212" t="s">
        <v>2530</v>
      </c>
    </row>
    <row r="1213" spans="1:7">
      <c r="A1213" t="s">
        <v>9041</v>
      </c>
      <c r="B1213" t="s">
        <v>9042</v>
      </c>
      <c r="C1213" t="s">
        <v>10261</v>
      </c>
      <c r="F1213" t="s">
        <v>6</v>
      </c>
      <c r="G1213" t="s">
        <v>2531</v>
      </c>
    </row>
    <row r="1214" spans="1:7">
      <c r="A1214" t="s">
        <v>9041</v>
      </c>
      <c r="B1214" t="s">
        <v>9042</v>
      </c>
      <c r="C1214" t="s">
        <v>10262</v>
      </c>
      <c r="F1214" t="s">
        <v>6</v>
      </c>
      <c r="G1214" t="s">
        <v>2532</v>
      </c>
    </row>
    <row r="1215" spans="1:7">
      <c r="A1215" t="s">
        <v>9041</v>
      </c>
      <c r="B1215" t="s">
        <v>9042</v>
      </c>
      <c r="C1215" t="s">
        <v>10263</v>
      </c>
      <c r="F1215" t="s">
        <v>6</v>
      </c>
      <c r="G1215" t="s">
        <v>2533</v>
      </c>
    </row>
    <row r="1216" spans="1:7">
      <c r="A1216" t="s">
        <v>9041</v>
      </c>
      <c r="B1216" t="s">
        <v>9042</v>
      </c>
      <c r="C1216" t="s">
        <v>10264</v>
      </c>
      <c r="F1216" t="s">
        <v>6</v>
      </c>
      <c r="G1216" t="s">
        <v>2602</v>
      </c>
    </row>
    <row r="1217" spans="1:7">
      <c r="A1217" t="s">
        <v>9041</v>
      </c>
      <c r="B1217" t="s">
        <v>9042</v>
      </c>
      <c r="C1217" t="s">
        <v>10265</v>
      </c>
      <c r="F1217" t="s">
        <v>6</v>
      </c>
      <c r="G1217" t="s">
        <v>2604</v>
      </c>
    </row>
    <row r="1218" spans="1:7">
      <c r="A1218" t="s">
        <v>9041</v>
      </c>
      <c r="B1218" t="s">
        <v>9042</v>
      </c>
      <c r="C1218" t="s">
        <v>10266</v>
      </c>
      <c r="F1218" t="s">
        <v>6</v>
      </c>
      <c r="G1218" t="s">
        <v>5127</v>
      </c>
    </row>
    <row r="1219" spans="1:7">
      <c r="A1219" t="s">
        <v>9041</v>
      </c>
      <c r="B1219" t="s">
        <v>9042</v>
      </c>
      <c r="C1219" t="s">
        <v>10267</v>
      </c>
      <c r="F1219" t="s">
        <v>6</v>
      </c>
      <c r="G1219" t="s">
        <v>2606</v>
      </c>
    </row>
    <row r="1220" spans="1:7">
      <c r="A1220" t="s">
        <v>9041</v>
      </c>
      <c r="B1220" t="s">
        <v>9042</v>
      </c>
      <c r="C1220" t="s">
        <v>10268</v>
      </c>
      <c r="F1220" t="s">
        <v>6</v>
      </c>
      <c r="G1220" t="s">
        <v>2607</v>
      </c>
    </row>
    <row r="1221" spans="1:7">
      <c r="A1221" t="s">
        <v>9041</v>
      </c>
      <c r="B1221" t="s">
        <v>9042</v>
      </c>
      <c r="C1221" t="s">
        <v>10269</v>
      </c>
      <c r="F1221" t="s">
        <v>6</v>
      </c>
      <c r="G1221" t="s">
        <v>2609</v>
      </c>
    </row>
    <row r="1222" spans="1:7">
      <c r="A1222" t="s">
        <v>9041</v>
      </c>
      <c r="B1222" t="s">
        <v>9042</v>
      </c>
      <c r="C1222" t="s">
        <v>10270</v>
      </c>
      <c r="F1222" t="s">
        <v>6</v>
      </c>
      <c r="G1222" t="s">
        <v>5130</v>
      </c>
    </row>
    <row r="1223" spans="1:7">
      <c r="A1223" t="s">
        <v>9041</v>
      </c>
      <c r="B1223" t="s">
        <v>9042</v>
      </c>
      <c r="C1223" t="s">
        <v>10271</v>
      </c>
      <c r="F1223" t="s">
        <v>6</v>
      </c>
      <c r="G1223" t="s">
        <v>2612</v>
      </c>
    </row>
    <row r="1224" spans="1:7">
      <c r="A1224" t="s">
        <v>9041</v>
      </c>
      <c r="B1224" t="s">
        <v>9042</v>
      </c>
      <c r="C1224" t="s">
        <v>10272</v>
      </c>
      <c r="F1224" t="s">
        <v>6</v>
      </c>
      <c r="G1224" t="s">
        <v>2613</v>
      </c>
    </row>
    <row r="1225" spans="1:7">
      <c r="A1225" t="s">
        <v>9041</v>
      </c>
      <c r="B1225" t="s">
        <v>9042</v>
      </c>
      <c r="C1225" t="s">
        <v>10273</v>
      </c>
      <c r="F1225" t="s">
        <v>6</v>
      </c>
      <c r="G1225" t="s">
        <v>5132</v>
      </c>
    </row>
    <row r="1226" spans="1:7">
      <c r="A1226" t="s">
        <v>9041</v>
      </c>
      <c r="B1226" t="s">
        <v>9042</v>
      </c>
      <c r="C1226" t="s">
        <v>10274</v>
      </c>
      <c r="F1226" t="s">
        <v>6</v>
      </c>
      <c r="G1226" t="s">
        <v>5134</v>
      </c>
    </row>
    <row r="1227" spans="1:7">
      <c r="A1227" t="s">
        <v>9041</v>
      </c>
      <c r="B1227" t="s">
        <v>9042</v>
      </c>
      <c r="C1227" t="s">
        <v>10275</v>
      </c>
      <c r="F1227" t="s">
        <v>6</v>
      </c>
      <c r="G1227" t="s">
        <v>2616</v>
      </c>
    </row>
    <row r="1228" spans="1:7">
      <c r="A1228" t="s">
        <v>9041</v>
      </c>
      <c r="B1228" t="s">
        <v>9042</v>
      </c>
      <c r="C1228" t="s">
        <v>10276</v>
      </c>
      <c r="F1228" t="s">
        <v>6</v>
      </c>
      <c r="G1228" t="s">
        <v>2617</v>
      </c>
    </row>
    <row r="1229" spans="1:7">
      <c r="A1229" t="s">
        <v>9041</v>
      </c>
      <c r="B1229" t="s">
        <v>9042</v>
      </c>
      <c r="C1229" t="s">
        <v>10277</v>
      </c>
      <c r="F1229" t="s">
        <v>6</v>
      </c>
      <c r="G1229" t="s">
        <v>2618</v>
      </c>
    </row>
    <row r="1230" spans="1:7">
      <c r="A1230" t="s">
        <v>9041</v>
      </c>
      <c r="B1230" t="s">
        <v>9042</v>
      </c>
      <c r="C1230" t="s">
        <v>10278</v>
      </c>
      <c r="F1230" t="s">
        <v>6</v>
      </c>
      <c r="G1230" t="s">
        <v>2621</v>
      </c>
    </row>
    <row r="1231" spans="1:7">
      <c r="A1231" t="s">
        <v>9041</v>
      </c>
      <c r="B1231" t="s">
        <v>9042</v>
      </c>
      <c r="C1231" t="s">
        <v>10279</v>
      </c>
      <c r="F1231" t="s">
        <v>6</v>
      </c>
      <c r="G1231" t="s">
        <v>2623</v>
      </c>
    </row>
    <row r="1232" spans="1:7">
      <c r="A1232" t="s">
        <v>9041</v>
      </c>
      <c r="B1232" t="s">
        <v>9042</v>
      </c>
      <c r="C1232" t="s">
        <v>10280</v>
      </c>
      <c r="F1232" t="s">
        <v>6</v>
      </c>
      <c r="G1232" t="s">
        <v>2625</v>
      </c>
    </row>
    <row r="1233" spans="1:7">
      <c r="A1233" t="s">
        <v>9041</v>
      </c>
      <c r="B1233" t="s">
        <v>9042</v>
      </c>
      <c r="C1233" t="s">
        <v>10281</v>
      </c>
      <c r="F1233" t="s">
        <v>6</v>
      </c>
      <c r="G1233" t="s">
        <v>2627</v>
      </c>
    </row>
    <row r="1234" spans="1:7">
      <c r="A1234" t="s">
        <v>9041</v>
      </c>
      <c r="B1234" t="s">
        <v>9042</v>
      </c>
      <c r="C1234" t="s">
        <v>10282</v>
      </c>
      <c r="F1234" t="s">
        <v>6</v>
      </c>
      <c r="G1234" t="s">
        <v>2629</v>
      </c>
    </row>
    <row r="1235" spans="1:7">
      <c r="A1235" t="s">
        <v>9041</v>
      </c>
      <c r="B1235" t="s">
        <v>9042</v>
      </c>
      <c r="C1235" t="s">
        <v>10283</v>
      </c>
      <c r="F1235" t="s">
        <v>6</v>
      </c>
      <c r="G1235" t="s">
        <v>2631</v>
      </c>
    </row>
    <row r="1236" spans="1:7">
      <c r="A1236" t="s">
        <v>9041</v>
      </c>
      <c r="B1236" t="s">
        <v>9042</v>
      </c>
      <c r="C1236" t="s">
        <v>10284</v>
      </c>
      <c r="F1236" t="s">
        <v>6</v>
      </c>
      <c r="G1236" t="s">
        <v>5138</v>
      </c>
    </row>
    <row r="1237" spans="1:7">
      <c r="A1237" t="s">
        <v>9041</v>
      </c>
      <c r="B1237" t="s">
        <v>9042</v>
      </c>
      <c r="C1237" t="s">
        <v>10285</v>
      </c>
      <c r="F1237" t="s">
        <v>6</v>
      </c>
      <c r="G1237" t="s">
        <v>2634</v>
      </c>
    </row>
    <row r="1238" spans="1:7">
      <c r="A1238" t="s">
        <v>9041</v>
      </c>
      <c r="B1238" t="s">
        <v>9042</v>
      </c>
      <c r="C1238" t="s">
        <v>10286</v>
      </c>
      <c r="F1238" t="s">
        <v>6</v>
      </c>
      <c r="G1238" t="s">
        <v>8161</v>
      </c>
    </row>
    <row r="1239" spans="1:7">
      <c r="A1239" t="s">
        <v>9041</v>
      </c>
      <c r="B1239" t="s">
        <v>9042</v>
      </c>
      <c r="C1239" t="s">
        <v>10287</v>
      </c>
      <c r="F1239" t="s">
        <v>6</v>
      </c>
      <c r="G1239" t="s">
        <v>8165</v>
      </c>
    </row>
    <row r="1240" spans="1:7">
      <c r="A1240" t="s">
        <v>9041</v>
      </c>
      <c r="B1240" t="s">
        <v>9042</v>
      </c>
      <c r="C1240" t="s">
        <v>10288</v>
      </c>
      <c r="F1240" t="s">
        <v>6</v>
      </c>
      <c r="G1240" t="s">
        <v>2636</v>
      </c>
    </row>
    <row r="1241" spans="1:7">
      <c r="A1241" t="s">
        <v>9041</v>
      </c>
      <c r="B1241" t="s">
        <v>9042</v>
      </c>
      <c r="C1241" t="s">
        <v>10289</v>
      </c>
      <c r="F1241" t="s">
        <v>6</v>
      </c>
      <c r="G1241" t="s">
        <v>2638</v>
      </c>
    </row>
    <row r="1242" spans="1:7">
      <c r="A1242" t="s">
        <v>9041</v>
      </c>
      <c r="B1242" t="s">
        <v>9042</v>
      </c>
      <c r="C1242" t="s">
        <v>10290</v>
      </c>
      <c r="F1242" t="s">
        <v>6</v>
      </c>
      <c r="G1242" t="s">
        <v>5139</v>
      </c>
    </row>
    <row r="1243" spans="1:7">
      <c r="A1243" t="s">
        <v>9041</v>
      </c>
      <c r="B1243" t="s">
        <v>9042</v>
      </c>
      <c r="C1243" t="s">
        <v>10291</v>
      </c>
      <c r="F1243" t="s">
        <v>6</v>
      </c>
      <c r="G1243" t="s">
        <v>2641</v>
      </c>
    </row>
    <row r="1244" spans="1:7">
      <c r="A1244" t="s">
        <v>9041</v>
      </c>
      <c r="B1244" t="s">
        <v>9042</v>
      </c>
      <c r="C1244" t="s">
        <v>10292</v>
      </c>
      <c r="F1244" t="s">
        <v>6</v>
      </c>
      <c r="G1244" t="s">
        <v>2643</v>
      </c>
    </row>
    <row r="1245" spans="1:7">
      <c r="A1245" t="s">
        <v>9041</v>
      </c>
      <c r="B1245" t="s">
        <v>9042</v>
      </c>
      <c r="C1245" t="s">
        <v>10293</v>
      </c>
      <c r="F1245" t="s">
        <v>6</v>
      </c>
      <c r="G1245" t="s">
        <v>2644</v>
      </c>
    </row>
    <row r="1246" spans="1:7">
      <c r="A1246" t="s">
        <v>9041</v>
      </c>
      <c r="B1246" t="s">
        <v>9042</v>
      </c>
      <c r="C1246" t="s">
        <v>10294</v>
      </c>
      <c r="F1246" t="s">
        <v>6</v>
      </c>
      <c r="G1246" t="s">
        <v>2646</v>
      </c>
    </row>
    <row r="1247" spans="1:7">
      <c r="A1247" t="s">
        <v>9041</v>
      </c>
      <c r="B1247" t="s">
        <v>9042</v>
      </c>
      <c r="C1247" t="s">
        <v>10295</v>
      </c>
      <c r="F1247" t="s">
        <v>6</v>
      </c>
      <c r="G1247" t="s">
        <v>2648</v>
      </c>
    </row>
    <row r="1248" spans="1:7">
      <c r="A1248" t="s">
        <v>9041</v>
      </c>
      <c r="B1248" t="s">
        <v>9042</v>
      </c>
      <c r="C1248" t="s">
        <v>10296</v>
      </c>
      <c r="F1248" t="s">
        <v>6</v>
      </c>
      <c r="G1248" t="s">
        <v>2649</v>
      </c>
    </row>
    <row r="1249" spans="1:7">
      <c r="A1249" t="s">
        <v>9041</v>
      </c>
      <c r="B1249" t="s">
        <v>9042</v>
      </c>
      <c r="C1249" t="s">
        <v>10297</v>
      </c>
      <c r="F1249" t="s">
        <v>6</v>
      </c>
      <c r="G1249" t="s">
        <v>2651</v>
      </c>
    </row>
    <row r="1250" spans="1:7">
      <c r="A1250" t="s">
        <v>9041</v>
      </c>
      <c r="B1250" t="s">
        <v>9042</v>
      </c>
      <c r="C1250" t="s">
        <v>10298</v>
      </c>
      <c r="F1250" t="s">
        <v>6</v>
      </c>
      <c r="G1250" t="s">
        <v>2652</v>
      </c>
    </row>
    <row r="1251" spans="1:7">
      <c r="A1251" t="s">
        <v>9041</v>
      </c>
      <c r="B1251" t="s">
        <v>9042</v>
      </c>
      <c r="C1251" t="s">
        <v>10299</v>
      </c>
      <c r="F1251" t="s">
        <v>6</v>
      </c>
      <c r="G1251" t="s">
        <v>5144</v>
      </c>
    </row>
    <row r="1252" spans="1:7">
      <c r="A1252" t="s">
        <v>9041</v>
      </c>
      <c r="B1252" t="s">
        <v>9042</v>
      </c>
      <c r="C1252" t="s">
        <v>10300</v>
      </c>
      <c r="F1252" t="s">
        <v>6</v>
      </c>
      <c r="G1252" t="s">
        <v>5146</v>
      </c>
    </row>
    <row r="1253" spans="1:7">
      <c r="A1253" t="s">
        <v>9041</v>
      </c>
      <c r="B1253" t="s">
        <v>9042</v>
      </c>
      <c r="C1253" t="s">
        <v>10301</v>
      </c>
      <c r="F1253" t="s">
        <v>6</v>
      </c>
      <c r="G1253" t="s">
        <v>2653</v>
      </c>
    </row>
    <row r="1254" spans="1:7">
      <c r="A1254" t="s">
        <v>9041</v>
      </c>
      <c r="B1254" t="s">
        <v>9042</v>
      </c>
      <c r="C1254" t="s">
        <v>10302</v>
      </c>
      <c r="F1254" t="s">
        <v>6</v>
      </c>
      <c r="G1254" t="s">
        <v>5149</v>
      </c>
    </row>
    <row r="1255" spans="1:7">
      <c r="A1255" t="s">
        <v>9041</v>
      </c>
      <c r="B1255" t="s">
        <v>9042</v>
      </c>
      <c r="C1255" t="s">
        <v>10303</v>
      </c>
      <c r="F1255" t="s">
        <v>6</v>
      </c>
      <c r="G1255" t="s">
        <v>5151</v>
      </c>
    </row>
    <row r="1256" spans="1:7">
      <c r="A1256" t="s">
        <v>9041</v>
      </c>
      <c r="B1256" t="s">
        <v>9042</v>
      </c>
      <c r="C1256" t="s">
        <v>10304</v>
      </c>
      <c r="F1256" t="s">
        <v>6</v>
      </c>
      <c r="G1256" t="s">
        <v>2654</v>
      </c>
    </row>
    <row r="1257" spans="1:7">
      <c r="A1257" t="s">
        <v>9041</v>
      </c>
      <c r="B1257" t="s">
        <v>9042</v>
      </c>
      <c r="C1257" t="s">
        <v>10305</v>
      </c>
      <c r="F1257" t="s">
        <v>6</v>
      </c>
      <c r="G1257" t="s">
        <v>2655</v>
      </c>
    </row>
    <row r="1258" spans="1:7">
      <c r="A1258" t="s">
        <v>9041</v>
      </c>
      <c r="B1258" t="s">
        <v>9042</v>
      </c>
      <c r="C1258" t="s">
        <v>10306</v>
      </c>
      <c r="F1258" t="s">
        <v>6</v>
      </c>
      <c r="G1258" t="s">
        <v>5154</v>
      </c>
    </row>
    <row r="1259" spans="1:7">
      <c r="A1259" t="s">
        <v>9041</v>
      </c>
      <c r="B1259" t="s">
        <v>9042</v>
      </c>
      <c r="C1259" t="s">
        <v>10307</v>
      </c>
      <c r="F1259" t="s">
        <v>6</v>
      </c>
      <c r="G1259" t="s">
        <v>5156</v>
      </c>
    </row>
    <row r="1260" spans="1:7">
      <c r="A1260" t="s">
        <v>9041</v>
      </c>
      <c r="B1260" t="s">
        <v>9042</v>
      </c>
      <c r="C1260" t="s">
        <v>10308</v>
      </c>
      <c r="F1260" t="s">
        <v>6</v>
      </c>
      <c r="G1260" t="s">
        <v>2657</v>
      </c>
    </row>
    <row r="1261" spans="1:7">
      <c r="A1261" t="s">
        <v>9041</v>
      </c>
      <c r="B1261" t="s">
        <v>9042</v>
      </c>
      <c r="C1261" t="s">
        <v>10309</v>
      </c>
      <c r="F1261" t="s">
        <v>6</v>
      </c>
      <c r="G1261" t="s">
        <v>2659</v>
      </c>
    </row>
    <row r="1262" spans="1:7">
      <c r="A1262" t="s">
        <v>9041</v>
      </c>
      <c r="B1262" t="s">
        <v>9042</v>
      </c>
      <c r="C1262" t="s">
        <v>10310</v>
      </c>
      <c r="F1262" t="s">
        <v>6</v>
      </c>
      <c r="G1262" t="s">
        <v>5159</v>
      </c>
    </row>
    <row r="1263" spans="1:7">
      <c r="A1263" t="s">
        <v>9041</v>
      </c>
      <c r="B1263" t="s">
        <v>9042</v>
      </c>
      <c r="C1263" t="s">
        <v>10311</v>
      </c>
      <c r="F1263" t="s">
        <v>6</v>
      </c>
      <c r="G1263" t="s">
        <v>2661</v>
      </c>
    </row>
    <row r="1264" spans="1:7">
      <c r="A1264" t="s">
        <v>9041</v>
      </c>
      <c r="B1264" t="s">
        <v>9042</v>
      </c>
      <c r="C1264" t="s">
        <v>10312</v>
      </c>
      <c r="F1264" t="s">
        <v>6</v>
      </c>
      <c r="G1264" t="s">
        <v>5160</v>
      </c>
    </row>
    <row r="1265" spans="1:7">
      <c r="A1265" t="s">
        <v>9041</v>
      </c>
      <c r="B1265" t="s">
        <v>9042</v>
      </c>
      <c r="C1265" t="s">
        <v>10313</v>
      </c>
      <c r="F1265" t="s">
        <v>6</v>
      </c>
      <c r="G1265" t="s">
        <v>5162</v>
      </c>
    </row>
    <row r="1266" spans="1:7">
      <c r="A1266" t="s">
        <v>9041</v>
      </c>
      <c r="B1266" t="s">
        <v>9042</v>
      </c>
      <c r="C1266" t="s">
        <v>10314</v>
      </c>
      <c r="F1266" t="s">
        <v>6</v>
      </c>
      <c r="G1266" t="s">
        <v>5163</v>
      </c>
    </row>
    <row r="1267" spans="1:7">
      <c r="A1267" t="s">
        <v>9041</v>
      </c>
      <c r="B1267" t="s">
        <v>9042</v>
      </c>
      <c r="C1267" t="s">
        <v>10315</v>
      </c>
      <c r="F1267" t="s">
        <v>6</v>
      </c>
      <c r="G1267" t="s">
        <v>5164</v>
      </c>
    </row>
    <row r="1268" spans="1:7">
      <c r="A1268" t="s">
        <v>9041</v>
      </c>
      <c r="B1268" t="s">
        <v>9042</v>
      </c>
      <c r="C1268" t="s">
        <v>10316</v>
      </c>
      <c r="F1268" t="s">
        <v>6</v>
      </c>
      <c r="G1268" t="s">
        <v>2666</v>
      </c>
    </row>
    <row r="1269" spans="1:7">
      <c r="A1269" t="s">
        <v>9041</v>
      </c>
      <c r="B1269" t="s">
        <v>9042</v>
      </c>
      <c r="C1269" t="s">
        <v>10317</v>
      </c>
      <c r="F1269" t="s">
        <v>6</v>
      </c>
      <c r="G1269" t="s">
        <v>5166</v>
      </c>
    </row>
    <row r="1270" spans="1:7">
      <c r="A1270" t="s">
        <v>9041</v>
      </c>
      <c r="B1270" t="s">
        <v>9042</v>
      </c>
      <c r="C1270" t="s">
        <v>10318</v>
      </c>
      <c r="F1270" t="s">
        <v>6</v>
      </c>
      <c r="G1270" t="s">
        <v>5167</v>
      </c>
    </row>
    <row r="1271" spans="1:7">
      <c r="A1271" t="s">
        <v>9041</v>
      </c>
      <c r="B1271" t="s">
        <v>9042</v>
      </c>
      <c r="C1271" t="s">
        <v>10319</v>
      </c>
      <c r="F1271" t="s">
        <v>6</v>
      </c>
      <c r="G1271" t="s">
        <v>2669</v>
      </c>
    </row>
    <row r="1272" spans="1:7">
      <c r="A1272" t="s">
        <v>9041</v>
      </c>
      <c r="B1272" t="s">
        <v>9042</v>
      </c>
      <c r="C1272" t="s">
        <v>10320</v>
      </c>
      <c r="F1272" t="s">
        <v>6</v>
      </c>
      <c r="G1272" t="s">
        <v>2671</v>
      </c>
    </row>
    <row r="1273" spans="1:7">
      <c r="A1273" t="s">
        <v>9041</v>
      </c>
      <c r="B1273" t="s">
        <v>9042</v>
      </c>
      <c r="C1273" t="s">
        <v>10321</v>
      </c>
      <c r="F1273" t="s">
        <v>6</v>
      </c>
      <c r="G1273" t="s">
        <v>2672</v>
      </c>
    </row>
    <row r="1274" spans="1:7">
      <c r="A1274" t="s">
        <v>9041</v>
      </c>
      <c r="B1274" t="s">
        <v>9042</v>
      </c>
      <c r="C1274" t="s">
        <v>10322</v>
      </c>
      <c r="F1274" t="s">
        <v>6</v>
      </c>
      <c r="G1274" t="s">
        <v>2674</v>
      </c>
    </row>
    <row r="1275" spans="1:7">
      <c r="A1275" t="s">
        <v>9041</v>
      </c>
      <c r="B1275" t="s">
        <v>9042</v>
      </c>
      <c r="C1275" t="s">
        <v>10323</v>
      </c>
      <c r="F1275" t="s">
        <v>6</v>
      </c>
      <c r="G1275" t="s">
        <v>2676</v>
      </c>
    </row>
    <row r="1276" spans="1:7">
      <c r="A1276" t="s">
        <v>9041</v>
      </c>
      <c r="B1276" t="s">
        <v>9042</v>
      </c>
      <c r="C1276" t="s">
        <v>10324</v>
      </c>
      <c r="F1276" t="s">
        <v>6</v>
      </c>
      <c r="G1276" t="s">
        <v>5170</v>
      </c>
    </row>
    <row r="1277" spans="1:7">
      <c r="A1277" t="s">
        <v>9041</v>
      </c>
      <c r="B1277" t="s">
        <v>9042</v>
      </c>
      <c r="C1277" t="s">
        <v>10325</v>
      </c>
      <c r="F1277" t="s">
        <v>6</v>
      </c>
      <c r="G1277" t="s">
        <v>2678</v>
      </c>
    </row>
    <row r="1278" spans="1:7">
      <c r="A1278" t="s">
        <v>9041</v>
      </c>
      <c r="B1278" t="s">
        <v>9042</v>
      </c>
      <c r="C1278" t="s">
        <v>10326</v>
      </c>
      <c r="F1278" t="s">
        <v>6</v>
      </c>
      <c r="G1278" t="s">
        <v>8169</v>
      </c>
    </row>
    <row r="1279" spans="1:7">
      <c r="A1279" t="s">
        <v>9041</v>
      </c>
      <c r="B1279" t="s">
        <v>9042</v>
      </c>
      <c r="C1279" t="s">
        <v>10327</v>
      </c>
      <c r="F1279" t="s">
        <v>6</v>
      </c>
      <c r="G1279" t="s">
        <v>8173</v>
      </c>
    </row>
    <row r="1280" spans="1:7">
      <c r="A1280" t="s">
        <v>9041</v>
      </c>
      <c r="B1280" t="s">
        <v>9042</v>
      </c>
      <c r="C1280" t="s">
        <v>10328</v>
      </c>
      <c r="F1280" t="s">
        <v>6</v>
      </c>
      <c r="G1280" t="s">
        <v>2680</v>
      </c>
    </row>
    <row r="1281" spans="1:7">
      <c r="A1281" t="s">
        <v>9041</v>
      </c>
      <c r="B1281" t="s">
        <v>9042</v>
      </c>
      <c r="C1281" t="s">
        <v>10329</v>
      </c>
      <c r="F1281" t="s">
        <v>6</v>
      </c>
      <c r="G1281" t="s">
        <v>2682</v>
      </c>
    </row>
    <row r="1282" spans="1:7">
      <c r="A1282" t="s">
        <v>9041</v>
      </c>
      <c r="B1282" t="s">
        <v>9042</v>
      </c>
      <c r="C1282" t="s">
        <v>10330</v>
      </c>
      <c r="F1282" t="s">
        <v>6</v>
      </c>
      <c r="G1282" t="s">
        <v>2684</v>
      </c>
    </row>
    <row r="1283" spans="1:7">
      <c r="A1283" t="s">
        <v>9041</v>
      </c>
      <c r="B1283" t="s">
        <v>9042</v>
      </c>
      <c r="C1283" t="s">
        <v>10331</v>
      </c>
      <c r="F1283" t="s">
        <v>6</v>
      </c>
      <c r="G1283" t="s">
        <v>2685</v>
      </c>
    </row>
    <row r="1284" spans="1:7">
      <c r="A1284" t="s">
        <v>9041</v>
      </c>
      <c r="B1284" t="s">
        <v>9042</v>
      </c>
      <c r="C1284" t="s">
        <v>10332</v>
      </c>
      <c r="F1284" t="s">
        <v>6</v>
      </c>
      <c r="G1284" t="s">
        <v>2687</v>
      </c>
    </row>
    <row r="1285" spans="1:7">
      <c r="A1285" t="s">
        <v>9041</v>
      </c>
      <c r="B1285" t="s">
        <v>9042</v>
      </c>
      <c r="C1285" t="s">
        <v>10333</v>
      </c>
      <c r="F1285" t="s">
        <v>6</v>
      </c>
      <c r="G1285" t="s">
        <v>2688</v>
      </c>
    </row>
    <row r="1286" spans="1:7">
      <c r="A1286" t="s">
        <v>9041</v>
      </c>
      <c r="B1286" t="s">
        <v>9042</v>
      </c>
      <c r="C1286" t="s">
        <v>10334</v>
      </c>
      <c r="F1286" t="s">
        <v>6</v>
      </c>
      <c r="G1286" t="s">
        <v>2689</v>
      </c>
    </row>
    <row r="1287" spans="1:7">
      <c r="A1287" t="s">
        <v>9041</v>
      </c>
      <c r="B1287" t="s">
        <v>9042</v>
      </c>
      <c r="C1287" t="s">
        <v>10335</v>
      </c>
      <c r="F1287" t="s">
        <v>6</v>
      </c>
      <c r="G1287" t="s">
        <v>2691</v>
      </c>
    </row>
    <row r="1288" spans="1:7">
      <c r="A1288" t="s">
        <v>9041</v>
      </c>
      <c r="B1288" t="s">
        <v>9042</v>
      </c>
      <c r="C1288" t="s">
        <v>10336</v>
      </c>
      <c r="F1288" t="s">
        <v>6</v>
      </c>
      <c r="G1288" t="s">
        <v>5175</v>
      </c>
    </row>
    <row r="1289" spans="1:7">
      <c r="A1289" t="s">
        <v>9041</v>
      </c>
      <c r="B1289" t="s">
        <v>9042</v>
      </c>
      <c r="C1289" t="s">
        <v>10337</v>
      </c>
      <c r="F1289" t="s">
        <v>6</v>
      </c>
      <c r="G1289" t="s">
        <v>2694</v>
      </c>
    </row>
    <row r="1290" spans="1:7">
      <c r="A1290" t="s">
        <v>9041</v>
      </c>
      <c r="B1290" t="s">
        <v>9042</v>
      </c>
      <c r="C1290" t="s">
        <v>10338</v>
      </c>
      <c r="F1290" t="s">
        <v>6</v>
      </c>
      <c r="G1290" t="s">
        <v>5177</v>
      </c>
    </row>
    <row r="1291" spans="1:7">
      <c r="A1291" t="s">
        <v>9041</v>
      </c>
      <c r="B1291" t="s">
        <v>9042</v>
      </c>
      <c r="C1291" t="s">
        <v>10339</v>
      </c>
      <c r="F1291" t="s">
        <v>6</v>
      </c>
      <c r="G1291" t="s">
        <v>2696</v>
      </c>
    </row>
    <row r="1292" spans="1:7">
      <c r="A1292" t="s">
        <v>9041</v>
      </c>
      <c r="B1292" t="s">
        <v>9042</v>
      </c>
      <c r="C1292" t="s">
        <v>10340</v>
      </c>
      <c r="F1292" t="s">
        <v>6</v>
      </c>
      <c r="G1292" t="s">
        <v>5179</v>
      </c>
    </row>
    <row r="1293" spans="1:7">
      <c r="A1293" t="s">
        <v>9041</v>
      </c>
      <c r="B1293" t="s">
        <v>9042</v>
      </c>
      <c r="C1293" t="s">
        <v>10341</v>
      </c>
      <c r="F1293" t="s">
        <v>6</v>
      </c>
      <c r="G1293" t="s">
        <v>5181</v>
      </c>
    </row>
    <row r="1294" spans="1:7">
      <c r="A1294" t="s">
        <v>9041</v>
      </c>
      <c r="B1294" t="s">
        <v>9042</v>
      </c>
      <c r="C1294" t="s">
        <v>10342</v>
      </c>
      <c r="F1294" t="s">
        <v>6</v>
      </c>
      <c r="G1294" t="s">
        <v>5183</v>
      </c>
    </row>
    <row r="1295" spans="1:7">
      <c r="A1295" t="s">
        <v>9041</v>
      </c>
      <c r="B1295" t="s">
        <v>9042</v>
      </c>
      <c r="C1295" t="s">
        <v>10343</v>
      </c>
      <c r="F1295" t="s">
        <v>6</v>
      </c>
      <c r="G1295" t="s">
        <v>5185</v>
      </c>
    </row>
    <row r="1296" spans="1:7">
      <c r="A1296" t="s">
        <v>9041</v>
      </c>
      <c r="B1296" t="s">
        <v>9042</v>
      </c>
      <c r="C1296" t="s">
        <v>10344</v>
      </c>
      <c r="F1296" t="s">
        <v>6</v>
      </c>
      <c r="G1296" t="s">
        <v>8177</v>
      </c>
    </row>
    <row r="1297" spans="1:7">
      <c r="A1297" t="s">
        <v>9041</v>
      </c>
      <c r="B1297" t="s">
        <v>9042</v>
      </c>
      <c r="C1297" t="s">
        <v>10345</v>
      </c>
      <c r="F1297" t="s">
        <v>6</v>
      </c>
      <c r="G1297" t="s">
        <v>8179</v>
      </c>
    </row>
    <row r="1298" spans="1:7">
      <c r="A1298" t="s">
        <v>9041</v>
      </c>
      <c r="B1298" t="s">
        <v>9042</v>
      </c>
      <c r="C1298" t="s">
        <v>10346</v>
      </c>
      <c r="F1298" t="s">
        <v>6</v>
      </c>
      <c r="G1298" t="s">
        <v>8181</v>
      </c>
    </row>
    <row r="1299" spans="1:7">
      <c r="A1299" t="s">
        <v>9041</v>
      </c>
      <c r="B1299" t="s">
        <v>9042</v>
      </c>
      <c r="C1299" t="s">
        <v>10347</v>
      </c>
      <c r="F1299" t="s">
        <v>6</v>
      </c>
      <c r="G1299" t="s">
        <v>8183</v>
      </c>
    </row>
    <row r="1300" spans="1:7">
      <c r="A1300" t="s">
        <v>9041</v>
      </c>
      <c r="B1300" t="s">
        <v>9042</v>
      </c>
      <c r="C1300" t="s">
        <v>10348</v>
      </c>
      <c r="F1300" t="s">
        <v>6</v>
      </c>
      <c r="G1300" t="s">
        <v>8187</v>
      </c>
    </row>
    <row r="1301" spans="1:7">
      <c r="A1301" t="s">
        <v>9041</v>
      </c>
      <c r="B1301" t="s">
        <v>9042</v>
      </c>
      <c r="C1301" t="s">
        <v>10349</v>
      </c>
      <c r="F1301" t="s">
        <v>6</v>
      </c>
      <c r="G1301" t="s">
        <v>8189</v>
      </c>
    </row>
    <row r="1302" spans="1:7">
      <c r="A1302" t="s">
        <v>9041</v>
      </c>
      <c r="B1302" t="s">
        <v>9042</v>
      </c>
      <c r="C1302" t="s">
        <v>10350</v>
      </c>
      <c r="F1302" t="s">
        <v>6</v>
      </c>
      <c r="G1302" t="s">
        <v>8191</v>
      </c>
    </row>
    <row r="1303" spans="1:7">
      <c r="A1303" t="s">
        <v>9041</v>
      </c>
      <c r="B1303" t="s">
        <v>9042</v>
      </c>
      <c r="C1303" t="s">
        <v>10351</v>
      </c>
      <c r="F1303" t="s">
        <v>6</v>
      </c>
      <c r="G1303" t="s">
        <v>8197</v>
      </c>
    </row>
    <row r="1304" spans="1:7">
      <c r="A1304" t="s">
        <v>9041</v>
      </c>
      <c r="B1304" t="s">
        <v>9042</v>
      </c>
      <c r="C1304" t="s">
        <v>10352</v>
      </c>
      <c r="F1304" t="s">
        <v>6</v>
      </c>
      <c r="G1304" t="s">
        <v>8203</v>
      </c>
    </row>
    <row r="1305" spans="1:7">
      <c r="A1305" t="s">
        <v>9041</v>
      </c>
      <c r="B1305" t="s">
        <v>9042</v>
      </c>
      <c r="C1305" t="s">
        <v>10353</v>
      </c>
      <c r="F1305" t="s">
        <v>6</v>
      </c>
      <c r="G1305" t="s">
        <v>8205</v>
      </c>
    </row>
    <row r="1306" spans="1:7">
      <c r="A1306" t="s">
        <v>9041</v>
      </c>
      <c r="B1306" t="s">
        <v>9042</v>
      </c>
      <c r="C1306" t="s">
        <v>10354</v>
      </c>
      <c r="F1306" t="s">
        <v>6</v>
      </c>
      <c r="G1306" t="s">
        <v>8207</v>
      </c>
    </row>
    <row r="1307" spans="1:7">
      <c r="A1307" t="s">
        <v>9041</v>
      </c>
      <c r="B1307" t="s">
        <v>9042</v>
      </c>
      <c r="C1307" t="s">
        <v>10355</v>
      </c>
      <c r="F1307" t="s">
        <v>6</v>
      </c>
      <c r="G1307" t="s">
        <v>8211</v>
      </c>
    </row>
    <row r="1308" spans="1:7">
      <c r="A1308" t="s">
        <v>9041</v>
      </c>
      <c r="B1308" t="s">
        <v>9042</v>
      </c>
      <c r="C1308" t="s">
        <v>10356</v>
      </c>
      <c r="F1308" t="s">
        <v>6</v>
      </c>
      <c r="G1308" t="s">
        <v>8213</v>
      </c>
    </row>
    <row r="1309" spans="1:7">
      <c r="A1309" t="s">
        <v>9041</v>
      </c>
      <c r="B1309" t="s">
        <v>9042</v>
      </c>
      <c r="C1309" t="s">
        <v>10357</v>
      </c>
      <c r="F1309" t="s">
        <v>6</v>
      </c>
      <c r="G1309" t="s">
        <v>8215</v>
      </c>
    </row>
    <row r="1310" spans="1:7">
      <c r="A1310" t="s">
        <v>9041</v>
      </c>
      <c r="B1310" t="s">
        <v>9042</v>
      </c>
      <c r="C1310" t="s">
        <v>10358</v>
      </c>
      <c r="F1310" t="s">
        <v>6</v>
      </c>
      <c r="G1310" t="s">
        <v>8219</v>
      </c>
    </row>
    <row r="1311" spans="1:7">
      <c r="A1311" t="s">
        <v>9041</v>
      </c>
      <c r="B1311" t="s">
        <v>9042</v>
      </c>
      <c r="C1311" t="s">
        <v>10359</v>
      </c>
      <c r="F1311" t="s">
        <v>6</v>
      </c>
      <c r="G1311" t="s">
        <v>8221</v>
      </c>
    </row>
    <row r="1312" spans="1:7">
      <c r="A1312" t="s">
        <v>9041</v>
      </c>
      <c r="B1312" t="s">
        <v>9042</v>
      </c>
      <c r="C1312" t="s">
        <v>10360</v>
      </c>
      <c r="F1312" t="s">
        <v>6</v>
      </c>
      <c r="G1312" t="s">
        <v>8223</v>
      </c>
    </row>
    <row r="1313" spans="1:7">
      <c r="A1313" t="s">
        <v>9041</v>
      </c>
      <c r="B1313" t="s">
        <v>9042</v>
      </c>
      <c r="C1313" t="s">
        <v>10361</v>
      </c>
      <c r="F1313" t="s">
        <v>6</v>
      </c>
      <c r="G1313" t="s">
        <v>8225</v>
      </c>
    </row>
    <row r="1314" spans="1:7">
      <c r="A1314" t="s">
        <v>9041</v>
      </c>
      <c r="B1314" t="s">
        <v>9042</v>
      </c>
      <c r="C1314" t="s">
        <v>10362</v>
      </c>
      <c r="F1314" t="s">
        <v>6</v>
      </c>
      <c r="G1314" t="s">
        <v>8227</v>
      </c>
    </row>
    <row r="1315" spans="1:7">
      <c r="A1315" t="s">
        <v>9041</v>
      </c>
      <c r="B1315" t="s">
        <v>9042</v>
      </c>
      <c r="C1315" t="s">
        <v>10363</v>
      </c>
      <c r="F1315" t="s">
        <v>6</v>
      </c>
      <c r="G1315" t="s">
        <v>8229</v>
      </c>
    </row>
    <row r="1316" spans="1:7">
      <c r="A1316" t="s">
        <v>9041</v>
      </c>
      <c r="B1316" t="s">
        <v>9042</v>
      </c>
      <c r="C1316" t="s">
        <v>10364</v>
      </c>
      <c r="F1316" t="s">
        <v>6</v>
      </c>
      <c r="G1316" t="s">
        <v>8231</v>
      </c>
    </row>
    <row r="1317" spans="1:7">
      <c r="A1317" t="s">
        <v>9041</v>
      </c>
      <c r="B1317" t="s">
        <v>9042</v>
      </c>
      <c r="C1317" t="s">
        <v>10365</v>
      </c>
      <c r="F1317" t="s">
        <v>6</v>
      </c>
      <c r="G1317" t="s">
        <v>8237</v>
      </c>
    </row>
    <row r="1318" spans="1:7">
      <c r="A1318" t="s">
        <v>9041</v>
      </c>
      <c r="B1318" t="s">
        <v>9042</v>
      </c>
      <c r="C1318" t="s">
        <v>10366</v>
      </c>
      <c r="F1318" t="s">
        <v>6</v>
      </c>
      <c r="G1318" t="s">
        <v>8241</v>
      </c>
    </row>
    <row r="1319" spans="1:7">
      <c r="A1319" t="s">
        <v>9041</v>
      </c>
      <c r="B1319" t="s">
        <v>9042</v>
      </c>
      <c r="C1319" t="s">
        <v>10367</v>
      </c>
      <c r="F1319" t="s">
        <v>6</v>
      </c>
      <c r="G1319" t="s">
        <v>8243</v>
      </c>
    </row>
    <row r="1320" spans="1:7">
      <c r="A1320" t="s">
        <v>9041</v>
      </c>
      <c r="B1320" t="s">
        <v>9042</v>
      </c>
      <c r="C1320" t="s">
        <v>10368</v>
      </c>
      <c r="F1320" t="s">
        <v>6</v>
      </c>
      <c r="G1320" t="s">
        <v>8245</v>
      </c>
    </row>
    <row r="1321" spans="1:7">
      <c r="A1321" t="s">
        <v>9041</v>
      </c>
      <c r="B1321" t="s">
        <v>9042</v>
      </c>
      <c r="C1321" t="s">
        <v>10369</v>
      </c>
      <c r="F1321" t="s">
        <v>6</v>
      </c>
      <c r="G1321" t="s">
        <v>8247</v>
      </c>
    </row>
    <row r="1322" spans="1:7">
      <c r="A1322" t="s">
        <v>9041</v>
      </c>
      <c r="B1322" t="s">
        <v>9042</v>
      </c>
      <c r="C1322" t="s">
        <v>10370</v>
      </c>
      <c r="F1322" t="s">
        <v>6</v>
      </c>
      <c r="G1322" t="s">
        <v>8249</v>
      </c>
    </row>
    <row r="1323" spans="1:7">
      <c r="A1323" t="s">
        <v>9041</v>
      </c>
      <c r="B1323" t="s">
        <v>9042</v>
      </c>
      <c r="C1323" t="s">
        <v>10371</v>
      </c>
      <c r="F1323" t="s">
        <v>6</v>
      </c>
      <c r="G1323" t="s">
        <v>8253</v>
      </c>
    </row>
    <row r="1324" spans="1:7">
      <c r="A1324" t="s">
        <v>9041</v>
      </c>
      <c r="B1324" t="s">
        <v>9042</v>
      </c>
      <c r="C1324" t="s">
        <v>10372</v>
      </c>
      <c r="F1324" t="s">
        <v>6</v>
      </c>
      <c r="G1324" t="s">
        <v>8255</v>
      </c>
    </row>
    <row r="1325" spans="1:7">
      <c r="A1325" t="s">
        <v>9041</v>
      </c>
      <c r="B1325" t="s">
        <v>9042</v>
      </c>
      <c r="C1325" t="s">
        <v>10373</v>
      </c>
      <c r="F1325" t="s">
        <v>6</v>
      </c>
      <c r="G1325" t="s">
        <v>2698</v>
      </c>
    </row>
    <row r="1326" spans="1:7">
      <c r="A1326" t="s">
        <v>9041</v>
      </c>
      <c r="B1326" t="s">
        <v>9042</v>
      </c>
      <c r="C1326" t="s">
        <v>10374</v>
      </c>
      <c r="F1326" t="s">
        <v>6</v>
      </c>
      <c r="G1326" t="s">
        <v>2700</v>
      </c>
    </row>
    <row r="1327" spans="1:7">
      <c r="A1327" t="s">
        <v>9041</v>
      </c>
      <c r="B1327" t="s">
        <v>9042</v>
      </c>
      <c r="C1327" t="s">
        <v>10375</v>
      </c>
      <c r="F1327" t="s">
        <v>6</v>
      </c>
      <c r="G1327" t="s">
        <v>2702</v>
      </c>
    </row>
    <row r="1328" spans="1:7">
      <c r="A1328" t="s">
        <v>9041</v>
      </c>
      <c r="B1328" t="s">
        <v>9042</v>
      </c>
      <c r="C1328" t="s">
        <v>10376</v>
      </c>
      <c r="F1328" t="s">
        <v>6</v>
      </c>
      <c r="G1328" t="s">
        <v>2704</v>
      </c>
    </row>
    <row r="1329" spans="1:7">
      <c r="A1329" t="s">
        <v>9041</v>
      </c>
      <c r="B1329" t="s">
        <v>9042</v>
      </c>
      <c r="C1329" t="s">
        <v>10377</v>
      </c>
      <c r="F1329" t="s">
        <v>6</v>
      </c>
      <c r="G1329" t="s">
        <v>2705</v>
      </c>
    </row>
    <row r="1330" spans="1:7">
      <c r="A1330" t="s">
        <v>9041</v>
      </c>
      <c r="B1330" t="s">
        <v>9042</v>
      </c>
      <c r="C1330" t="s">
        <v>10378</v>
      </c>
      <c r="F1330" t="s">
        <v>6</v>
      </c>
      <c r="G1330" t="s">
        <v>5188</v>
      </c>
    </row>
    <row r="1331" spans="1:7">
      <c r="A1331" t="s">
        <v>9041</v>
      </c>
      <c r="B1331" t="s">
        <v>9042</v>
      </c>
      <c r="C1331" t="s">
        <v>10379</v>
      </c>
      <c r="F1331" t="s">
        <v>6</v>
      </c>
      <c r="G1331" t="s">
        <v>5189</v>
      </c>
    </row>
    <row r="1332" spans="1:7">
      <c r="A1332" t="s">
        <v>9041</v>
      </c>
      <c r="B1332" t="s">
        <v>9042</v>
      </c>
      <c r="C1332" t="s">
        <v>10380</v>
      </c>
      <c r="F1332" t="s">
        <v>6</v>
      </c>
      <c r="G1332" t="s">
        <v>2708</v>
      </c>
    </row>
    <row r="1333" spans="1:7">
      <c r="A1333" t="s">
        <v>9041</v>
      </c>
      <c r="B1333" t="s">
        <v>9042</v>
      </c>
      <c r="C1333" t="s">
        <v>10381</v>
      </c>
      <c r="F1333" t="s">
        <v>6</v>
      </c>
      <c r="G1333" t="s">
        <v>5191</v>
      </c>
    </row>
    <row r="1334" spans="1:7">
      <c r="A1334" t="s">
        <v>9041</v>
      </c>
      <c r="B1334" t="s">
        <v>9042</v>
      </c>
      <c r="C1334" t="s">
        <v>10382</v>
      </c>
      <c r="F1334" t="s">
        <v>6</v>
      </c>
      <c r="G1334" t="s">
        <v>2710</v>
      </c>
    </row>
    <row r="1335" spans="1:7">
      <c r="A1335" t="s">
        <v>9041</v>
      </c>
      <c r="B1335" t="s">
        <v>9042</v>
      </c>
      <c r="C1335" t="s">
        <v>10383</v>
      </c>
      <c r="F1335" t="s">
        <v>6</v>
      </c>
      <c r="G1335" t="s">
        <v>5193</v>
      </c>
    </row>
    <row r="1336" spans="1:7">
      <c r="A1336" t="s">
        <v>9041</v>
      </c>
      <c r="B1336" t="s">
        <v>9042</v>
      </c>
      <c r="C1336" t="s">
        <v>10384</v>
      </c>
      <c r="F1336" t="s">
        <v>6</v>
      </c>
      <c r="G1336" t="s">
        <v>5194</v>
      </c>
    </row>
    <row r="1337" spans="1:7">
      <c r="A1337" t="s">
        <v>9041</v>
      </c>
      <c r="B1337" t="s">
        <v>9042</v>
      </c>
      <c r="C1337" t="s">
        <v>10385</v>
      </c>
      <c r="F1337" t="s">
        <v>6</v>
      </c>
      <c r="G1337" t="s">
        <v>5195</v>
      </c>
    </row>
    <row r="1338" spans="1:7">
      <c r="A1338" t="s">
        <v>9041</v>
      </c>
      <c r="B1338" t="s">
        <v>9042</v>
      </c>
      <c r="C1338" t="s">
        <v>10386</v>
      </c>
      <c r="F1338" t="s">
        <v>6</v>
      </c>
      <c r="G1338" t="s">
        <v>2714</v>
      </c>
    </row>
    <row r="1339" spans="1:7">
      <c r="A1339" t="s">
        <v>9041</v>
      </c>
      <c r="B1339" t="s">
        <v>9042</v>
      </c>
      <c r="C1339" t="s">
        <v>10387</v>
      </c>
      <c r="F1339" t="s">
        <v>6</v>
      </c>
      <c r="G1339" t="s">
        <v>2716</v>
      </c>
    </row>
    <row r="1340" spans="1:7">
      <c r="A1340" t="s">
        <v>9041</v>
      </c>
      <c r="B1340" t="s">
        <v>9042</v>
      </c>
      <c r="C1340" t="s">
        <v>10388</v>
      </c>
      <c r="F1340" t="s">
        <v>6</v>
      </c>
      <c r="G1340" t="s">
        <v>5197</v>
      </c>
    </row>
    <row r="1341" spans="1:7">
      <c r="A1341" t="s">
        <v>9041</v>
      </c>
      <c r="B1341" t="s">
        <v>9042</v>
      </c>
      <c r="C1341" t="s">
        <v>10389</v>
      </c>
      <c r="F1341" t="s">
        <v>6</v>
      </c>
      <c r="G1341" t="s">
        <v>5199</v>
      </c>
    </row>
    <row r="1342" spans="1:7">
      <c r="A1342" t="s">
        <v>9041</v>
      </c>
      <c r="B1342" t="s">
        <v>9042</v>
      </c>
      <c r="C1342" t="s">
        <v>10390</v>
      </c>
      <c r="F1342" t="s">
        <v>6</v>
      </c>
      <c r="G1342" t="s">
        <v>2719</v>
      </c>
    </row>
    <row r="1343" spans="1:7">
      <c r="A1343" t="s">
        <v>9041</v>
      </c>
      <c r="B1343" t="s">
        <v>9042</v>
      </c>
      <c r="C1343" t="s">
        <v>10391</v>
      </c>
      <c r="F1343" t="s">
        <v>6</v>
      </c>
      <c r="G1343" t="s">
        <v>2721</v>
      </c>
    </row>
    <row r="1344" spans="1:7">
      <c r="A1344" t="s">
        <v>9041</v>
      </c>
      <c r="B1344" t="s">
        <v>9042</v>
      </c>
      <c r="C1344" t="s">
        <v>10392</v>
      </c>
      <c r="F1344" t="s">
        <v>6</v>
      </c>
      <c r="G1344" t="s">
        <v>2723</v>
      </c>
    </row>
    <row r="1345" spans="1:7">
      <c r="A1345" t="s">
        <v>9041</v>
      </c>
      <c r="B1345" t="s">
        <v>9042</v>
      </c>
      <c r="C1345" t="s">
        <v>10393</v>
      </c>
      <c r="F1345" t="s">
        <v>6</v>
      </c>
      <c r="G1345" t="s">
        <v>2725</v>
      </c>
    </row>
    <row r="1346" spans="1:7">
      <c r="A1346" t="s">
        <v>9041</v>
      </c>
      <c r="B1346" t="s">
        <v>9042</v>
      </c>
      <c r="C1346" t="s">
        <v>10394</v>
      </c>
      <c r="F1346" t="s">
        <v>6</v>
      </c>
      <c r="G1346" t="s">
        <v>2727</v>
      </c>
    </row>
    <row r="1347" spans="1:7">
      <c r="A1347" t="s">
        <v>9041</v>
      </c>
      <c r="B1347" t="s">
        <v>9042</v>
      </c>
      <c r="C1347" t="s">
        <v>10395</v>
      </c>
      <c r="F1347" t="s">
        <v>6</v>
      </c>
      <c r="G1347" t="s">
        <v>8257</v>
      </c>
    </row>
    <row r="1348" spans="1:7">
      <c r="A1348" t="s">
        <v>9041</v>
      </c>
      <c r="B1348" t="s">
        <v>9042</v>
      </c>
      <c r="C1348" t="s">
        <v>10396</v>
      </c>
      <c r="F1348" t="s">
        <v>6</v>
      </c>
      <c r="G1348" t="s">
        <v>8261</v>
      </c>
    </row>
    <row r="1349" spans="1:7">
      <c r="A1349" t="s">
        <v>9041</v>
      </c>
      <c r="B1349" t="s">
        <v>9042</v>
      </c>
      <c r="C1349" t="s">
        <v>10397</v>
      </c>
      <c r="F1349" t="s">
        <v>6</v>
      </c>
      <c r="G1349" t="s">
        <v>5200</v>
      </c>
    </row>
    <row r="1350" spans="1:7">
      <c r="A1350" t="s">
        <v>9041</v>
      </c>
      <c r="B1350" t="s">
        <v>9042</v>
      </c>
      <c r="C1350" t="s">
        <v>10398</v>
      </c>
      <c r="F1350" t="s">
        <v>6</v>
      </c>
      <c r="G1350" t="s">
        <v>2730</v>
      </c>
    </row>
    <row r="1351" spans="1:7">
      <c r="A1351" t="s">
        <v>9041</v>
      </c>
      <c r="B1351" t="s">
        <v>9042</v>
      </c>
      <c r="C1351" t="s">
        <v>10399</v>
      </c>
      <c r="F1351" t="s">
        <v>6</v>
      </c>
      <c r="G1351" t="s">
        <v>5202</v>
      </c>
    </row>
    <row r="1352" spans="1:7">
      <c r="A1352" t="s">
        <v>9041</v>
      </c>
      <c r="B1352" t="s">
        <v>9042</v>
      </c>
      <c r="C1352" t="s">
        <v>10400</v>
      </c>
      <c r="F1352" t="s">
        <v>6</v>
      </c>
      <c r="G1352" t="s">
        <v>2731</v>
      </c>
    </row>
    <row r="1353" spans="1:7">
      <c r="A1353" t="s">
        <v>9041</v>
      </c>
      <c r="B1353" t="s">
        <v>9042</v>
      </c>
      <c r="C1353" t="s">
        <v>10401</v>
      </c>
      <c r="F1353" t="s">
        <v>6</v>
      </c>
      <c r="G1353" t="s">
        <v>5205</v>
      </c>
    </row>
    <row r="1354" spans="1:7">
      <c r="A1354" t="s">
        <v>9041</v>
      </c>
      <c r="B1354" t="s">
        <v>9042</v>
      </c>
      <c r="C1354" t="s">
        <v>10402</v>
      </c>
      <c r="F1354" t="s">
        <v>6</v>
      </c>
      <c r="G1354" t="s">
        <v>2733</v>
      </c>
    </row>
    <row r="1355" spans="1:7">
      <c r="A1355" t="s">
        <v>9041</v>
      </c>
      <c r="B1355" t="s">
        <v>9042</v>
      </c>
      <c r="C1355" t="s">
        <v>10403</v>
      </c>
      <c r="F1355" t="s">
        <v>6</v>
      </c>
      <c r="G1355" t="s">
        <v>2734</v>
      </c>
    </row>
    <row r="1356" spans="1:7">
      <c r="A1356" t="s">
        <v>9041</v>
      </c>
      <c r="B1356" t="s">
        <v>9042</v>
      </c>
      <c r="C1356" t="s">
        <v>10404</v>
      </c>
      <c r="F1356" t="s">
        <v>6</v>
      </c>
      <c r="G1356" t="s">
        <v>2735</v>
      </c>
    </row>
    <row r="1357" spans="1:7">
      <c r="A1357" t="s">
        <v>9041</v>
      </c>
      <c r="B1357" t="s">
        <v>9042</v>
      </c>
      <c r="C1357" t="s">
        <v>10405</v>
      </c>
      <c r="F1357" t="s">
        <v>6</v>
      </c>
      <c r="G1357" t="s">
        <v>2737</v>
      </c>
    </row>
    <row r="1358" spans="1:7">
      <c r="A1358" t="s">
        <v>9041</v>
      </c>
      <c r="B1358" t="s">
        <v>9042</v>
      </c>
      <c r="C1358" t="s">
        <v>10406</v>
      </c>
      <c r="F1358" t="s">
        <v>6</v>
      </c>
      <c r="G1358" t="s">
        <v>2738</v>
      </c>
    </row>
    <row r="1359" spans="1:7">
      <c r="A1359" t="s">
        <v>9041</v>
      </c>
      <c r="B1359" t="s">
        <v>9042</v>
      </c>
      <c r="C1359" t="s">
        <v>10407</v>
      </c>
      <c r="F1359" t="s">
        <v>6</v>
      </c>
      <c r="G1359" t="s">
        <v>5209</v>
      </c>
    </row>
    <row r="1360" spans="1:7">
      <c r="A1360" t="s">
        <v>9041</v>
      </c>
      <c r="B1360" t="s">
        <v>9042</v>
      </c>
      <c r="C1360" t="s">
        <v>10408</v>
      </c>
      <c r="F1360" t="s">
        <v>6</v>
      </c>
      <c r="G1360" t="s">
        <v>5211</v>
      </c>
    </row>
    <row r="1361" spans="1:7">
      <c r="A1361" t="s">
        <v>9041</v>
      </c>
      <c r="B1361" t="s">
        <v>9042</v>
      </c>
      <c r="C1361" t="s">
        <v>10409</v>
      </c>
      <c r="F1361" t="s">
        <v>6</v>
      </c>
      <c r="G1361" t="s">
        <v>5213</v>
      </c>
    </row>
    <row r="1362" spans="1:7">
      <c r="A1362" t="s">
        <v>9041</v>
      </c>
      <c r="B1362" t="s">
        <v>9042</v>
      </c>
      <c r="C1362" t="s">
        <v>10410</v>
      </c>
      <c r="F1362" t="s">
        <v>6</v>
      </c>
      <c r="G1362" t="s">
        <v>5215</v>
      </c>
    </row>
    <row r="1363" spans="1:7">
      <c r="A1363" t="s">
        <v>9041</v>
      </c>
      <c r="B1363" t="s">
        <v>9042</v>
      </c>
      <c r="C1363" t="s">
        <v>10411</v>
      </c>
      <c r="F1363" t="s">
        <v>6</v>
      </c>
      <c r="G1363" t="s">
        <v>5217</v>
      </c>
    </row>
    <row r="1364" spans="1:7">
      <c r="A1364" t="s">
        <v>9041</v>
      </c>
      <c r="B1364" t="s">
        <v>9042</v>
      </c>
      <c r="C1364" t="s">
        <v>10412</v>
      </c>
      <c r="F1364" t="s">
        <v>6</v>
      </c>
      <c r="G1364" t="s">
        <v>5219</v>
      </c>
    </row>
    <row r="1365" spans="1:7">
      <c r="A1365" t="s">
        <v>9041</v>
      </c>
      <c r="B1365" t="s">
        <v>9042</v>
      </c>
      <c r="C1365" t="s">
        <v>10413</v>
      </c>
      <c r="F1365" t="s">
        <v>6</v>
      </c>
      <c r="G1365" t="s">
        <v>2740</v>
      </c>
    </row>
    <row r="1366" spans="1:7">
      <c r="A1366" t="s">
        <v>9041</v>
      </c>
      <c r="B1366" t="s">
        <v>9042</v>
      </c>
      <c r="C1366" t="s">
        <v>10414</v>
      </c>
      <c r="F1366" t="s">
        <v>6</v>
      </c>
      <c r="G1366" t="s">
        <v>2741</v>
      </c>
    </row>
    <row r="1367" spans="1:7">
      <c r="A1367" t="s">
        <v>9041</v>
      </c>
      <c r="B1367" t="s">
        <v>9042</v>
      </c>
      <c r="C1367" t="s">
        <v>10415</v>
      </c>
      <c r="F1367" t="s">
        <v>6</v>
      </c>
      <c r="G1367" t="s">
        <v>2742</v>
      </c>
    </row>
    <row r="1368" spans="1:7">
      <c r="A1368" t="s">
        <v>9041</v>
      </c>
      <c r="B1368" t="s">
        <v>9042</v>
      </c>
      <c r="C1368" t="s">
        <v>10416</v>
      </c>
      <c r="F1368" t="s">
        <v>6</v>
      </c>
      <c r="G1368" t="s">
        <v>2743</v>
      </c>
    </row>
    <row r="1369" spans="1:7">
      <c r="A1369" t="s">
        <v>9041</v>
      </c>
      <c r="B1369" t="s">
        <v>9042</v>
      </c>
      <c r="C1369" t="s">
        <v>10417</v>
      </c>
      <c r="F1369" t="s">
        <v>6</v>
      </c>
      <c r="G1369" t="s">
        <v>2744</v>
      </c>
    </row>
    <row r="1370" spans="1:7">
      <c r="A1370" t="s">
        <v>9041</v>
      </c>
      <c r="B1370" t="s">
        <v>9042</v>
      </c>
      <c r="C1370" t="s">
        <v>10418</v>
      </c>
      <c r="F1370" t="s">
        <v>6</v>
      </c>
      <c r="G1370" t="s">
        <v>2745</v>
      </c>
    </row>
    <row r="1371" spans="1:7">
      <c r="A1371" t="s">
        <v>9041</v>
      </c>
      <c r="B1371" t="s">
        <v>9042</v>
      </c>
      <c r="C1371" t="s">
        <v>10419</v>
      </c>
      <c r="F1371" t="s">
        <v>6</v>
      </c>
      <c r="G1371" t="s">
        <v>2747</v>
      </c>
    </row>
    <row r="1372" spans="1:7">
      <c r="A1372" t="s">
        <v>9041</v>
      </c>
      <c r="B1372" t="s">
        <v>9042</v>
      </c>
      <c r="C1372" t="s">
        <v>10420</v>
      </c>
      <c r="F1372" t="s">
        <v>6</v>
      </c>
      <c r="G1372" t="s">
        <v>2748</v>
      </c>
    </row>
    <row r="1373" spans="1:7">
      <c r="A1373" t="s">
        <v>9041</v>
      </c>
      <c r="B1373" t="s">
        <v>9042</v>
      </c>
      <c r="C1373" t="s">
        <v>10421</v>
      </c>
      <c r="F1373" t="s">
        <v>6</v>
      </c>
      <c r="G1373" t="s">
        <v>2749</v>
      </c>
    </row>
    <row r="1374" spans="1:7">
      <c r="A1374" t="s">
        <v>9041</v>
      </c>
      <c r="B1374" t="s">
        <v>9042</v>
      </c>
      <c r="C1374" t="s">
        <v>10422</v>
      </c>
      <c r="F1374" t="s">
        <v>6</v>
      </c>
      <c r="G1374" t="s">
        <v>2751</v>
      </c>
    </row>
    <row r="1375" spans="1:7">
      <c r="A1375" t="s">
        <v>9041</v>
      </c>
      <c r="B1375" t="s">
        <v>9042</v>
      </c>
      <c r="C1375" t="s">
        <v>10423</v>
      </c>
      <c r="F1375" t="s">
        <v>6</v>
      </c>
      <c r="G1375" t="s">
        <v>2752</v>
      </c>
    </row>
    <row r="1376" spans="1:7">
      <c r="A1376" t="s">
        <v>9041</v>
      </c>
      <c r="B1376" t="s">
        <v>9042</v>
      </c>
      <c r="C1376" t="s">
        <v>10424</v>
      </c>
      <c r="F1376" t="s">
        <v>6</v>
      </c>
      <c r="G1376" t="s">
        <v>2753</v>
      </c>
    </row>
    <row r="1377" spans="1:7">
      <c r="A1377" t="s">
        <v>9041</v>
      </c>
      <c r="B1377" t="s">
        <v>9042</v>
      </c>
      <c r="C1377" t="s">
        <v>10425</v>
      </c>
      <c r="F1377" t="s">
        <v>6</v>
      </c>
      <c r="G1377" t="s">
        <v>2754</v>
      </c>
    </row>
    <row r="1378" spans="1:7">
      <c r="A1378" t="s">
        <v>9041</v>
      </c>
      <c r="B1378" t="s">
        <v>9042</v>
      </c>
      <c r="C1378" t="s">
        <v>10426</v>
      </c>
      <c r="F1378" t="s">
        <v>6</v>
      </c>
      <c r="G1378" t="s">
        <v>2756</v>
      </c>
    </row>
    <row r="1379" spans="1:7">
      <c r="A1379" t="s">
        <v>9041</v>
      </c>
      <c r="B1379" t="s">
        <v>9042</v>
      </c>
      <c r="C1379" t="s">
        <v>10427</v>
      </c>
      <c r="F1379" t="s">
        <v>6</v>
      </c>
      <c r="G1379" t="s">
        <v>2757</v>
      </c>
    </row>
    <row r="1380" spans="1:7">
      <c r="A1380" t="s">
        <v>9041</v>
      </c>
      <c r="B1380" t="s">
        <v>9042</v>
      </c>
      <c r="C1380" t="s">
        <v>10428</v>
      </c>
      <c r="F1380" t="s">
        <v>6</v>
      </c>
      <c r="G1380" t="s">
        <v>2758</v>
      </c>
    </row>
    <row r="1381" spans="1:7">
      <c r="A1381" t="s">
        <v>9041</v>
      </c>
      <c r="B1381" t="s">
        <v>9042</v>
      </c>
      <c r="C1381" t="s">
        <v>10429</v>
      </c>
      <c r="F1381" t="s">
        <v>6</v>
      </c>
      <c r="G1381" t="s">
        <v>2759</v>
      </c>
    </row>
    <row r="1382" spans="1:7">
      <c r="A1382" t="s">
        <v>9041</v>
      </c>
      <c r="B1382" t="s">
        <v>9042</v>
      </c>
      <c r="C1382" t="s">
        <v>10430</v>
      </c>
      <c r="F1382" t="s">
        <v>6</v>
      </c>
      <c r="G1382" t="s">
        <v>2760</v>
      </c>
    </row>
    <row r="1383" spans="1:7">
      <c r="A1383" t="s">
        <v>9041</v>
      </c>
      <c r="B1383" t="s">
        <v>9042</v>
      </c>
      <c r="C1383" t="s">
        <v>10431</v>
      </c>
      <c r="F1383" t="s">
        <v>6</v>
      </c>
      <c r="G1383" t="s">
        <v>2761</v>
      </c>
    </row>
    <row r="1384" spans="1:7">
      <c r="A1384" t="s">
        <v>9041</v>
      </c>
      <c r="B1384" t="s">
        <v>9042</v>
      </c>
      <c r="C1384" t="s">
        <v>10432</v>
      </c>
      <c r="F1384" t="s">
        <v>6</v>
      </c>
      <c r="G1384" t="s">
        <v>2762</v>
      </c>
    </row>
    <row r="1385" spans="1:7">
      <c r="A1385" t="s">
        <v>9041</v>
      </c>
      <c r="B1385" t="s">
        <v>9042</v>
      </c>
      <c r="C1385" t="s">
        <v>10433</v>
      </c>
      <c r="F1385" t="s">
        <v>6</v>
      </c>
      <c r="G1385" t="s">
        <v>2763</v>
      </c>
    </row>
    <row r="1386" spans="1:7">
      <c r="A1386" t="s">
        <v>9041</v>
      </c>
      <c r="B1386" t="s">
        <v>9042</v>
      </c>
      <c r="C1386" t="s">
        <v>10434</v>
      </c>
      <c r="F1386" t="s">
        <v>6</v>
      </c>
      <c r="G1386" t="s">
        <v>2764</v>
      </c>
    </row>
    <row r="1387" spans="1:7">
      <c r="A1387" t="s">
        <v>9041</v>
      </c>
      <c r="B1387" t="s">
        <v>9042</v>
      </c>
      <c r="C1387" t="s">
        <v>10435</v>
      </c>
      <c r="F1387" t="s">
        <v>6</v>
      </c>
      <c r="G1387" t="s">
        <v>2765</v>
      </c>
    </row>
    <row r="1388" spans="1:7">
      <c r="A1388" t="s">
        <v>9041</v>
      </c>
      <c r="B1388" t="s">
        <v>9042</v>
      </c>
      <c r="C1388" t="s">
        <v>10436</v>
      </c>
      <c r="F1388" t="s">
        <v>6</v>
      </c>
      <c r="G1388" t="s">
        <v>2766</v>
      </c>
    </row>
    <row r="1389" spans="1:7">
      <c r="A1389" t="s">
        <v>9041</v>
      </c>
      <c r="B1389" t="s">
        <v>9042</v>
      </c>
      <c r="C1389" t="s">
        <v>10437</v>
      </c>
      <c r="F1389" t="s">
        <v>6</v>
      </c>
      <c r="G1389" t="s">
        <v>2767</v>
      </c>
    </row>
    <row r="1390" spans="1:7">
      <c r="A1390" t="s">
        <v>9041</v>
      </c>
      <c r="B1390" t="s">
        <v>9042</v>
      </c>
      <c r="C1390" t="s">
        <v>10438</v>
      </c>
      <c r="F1390" t="s">
        <v>6</v>
      </c>
      <c r="G1390" t="s">
        <v>2768</v>
      </c>
    </row>
    <row r="1391" spans="1:7">
      <c r="A1391" t="s">
        <v>9041</v>
      </c>
      <c r="B1391" t="s">
        <v>9042</v>
      </c>
      <c r="C1391" t="s">
        <v>10439</v>
      </c>
      <c r="F1391" t="s">
        <v>6</v>
      </c>
      <c r="G1391" t="s">
        <v>2772</v>
      </c>
    </row>
    <row r="1392" spans="1:7">
      <c r="A1392" t="s">
        <v>9041</v>
      </c>
      <c r="B1392" t="s">
        <v>9042</v>
      </c>
      <c r="C1392" t="s">
        <v>10440</v>
      </c>
      <c r="F1392" t="s">
        <v>6</v>
      </c>
      <c r="G1392" t="s">
        <v>2773</v>
      </c>
    </row>
    <row r="1393" spans="1:7">
      <c r="A1393" t="s">
        <v>9041</v>
      </c>
      <c r="B1393" t="s">
        <v>9042</v>
      </c>
      <c r="C1393" t="s">
        <v>10441</v>
      </c>
      <c r="F1393" t="s">
        <v>6</v>
      </c>
      <c r="G1393" t="s">
        <v>2774</v>
      </c>
    </row>
    <row r="1394" spans="1:7">
      <c r="A1394" t="s">
        <v>9041</v>
      </c>
      <c r="B1394" t="s">
        <v>9042</v>
      </c>
      <c r="C1394" t="s">
        <v>10442</v>
      </c>
      <c r="F1394" t="s">
        <v>6</v>
      </c>
      <c r="G1394" t="s">
        <v>2775</v>
      </c>
    </row>
    <row r="1395" spans="1:7">
      <c r="A1395" t="s">
        <v>9041</v>
      </c>
      <c r="B1395" t="s">
        <v>9042</v>
      </c>
      <c r="C1395" t="s">
        <v>10443</v>
      </c>
      <c r="F1395" t="s">
        <v>6</v>
      </c>
      <c r="G1395" t="s">
        <v>2776</v>
      </c>
    </row>
    <row r="1396" spans="1:7">
      <c r="A1396" t="s">
        <v>9041</v>
      </c>
      <c r="B1396" t="s">
        <v>9042</v>
      </c>
      <c r="C1396" t="s">
        <v>10444</v>
      </c>
      <c r="F1396" t="s">
        <v>6</v>
      </c>
      <c r="G1396" t="s">
        <v>2777</v>
      </c>
    </row>
    <row r="1397" spans="1:7">
      <c r="A1397" t="s">
        <v>9041</v>
      </c>
      <c r="B1397" t="s">
        <v>9042</v>
      </c>
      <c r="C1397" t="s">
        <v>10445</v>
      </c>
      <c r="F1397" t="s">
        <v>6</v>
      </c>
      <c r="G1397" t="s">
        <v>2778</v>
      </c>
    </row>
    <row r="1398" spans="1:7">
      <c r="A1398" t="s">
        <v>9041</v>
      </c>
      <c r="B1398" t="s">
        <v>9042</v>
      </c>
      <c r="C1398" t="s">
        <v>10446</v>
      </c>
      <c r="F1398" t="s">
        <v>6</v>
      </c>
      <c r="G1398" t="s">
        <v>2779</v>
      </c>
    </row>
    <row r="1399" spans="1:7">
      <c r="A1399" t="s">
        <v>9041</v>
      </c>
      <c r="B1399" t="s">
        <v>9042</v>
      </c>
      <c r="C1399" t="s">
        <v>10447</v>
      </c>
      <c r="F1399" t="s">
        <v>6</v>
      </c>
      <c r="G1399" t="s">
        <v>2780</v>
      </c>
    </row>
    <row r="1400" spans="1:7">
      <c r="A1400" t="s">
        <v>9041</v>
      </c>
      <c r="B1400" t="s">
        <v>9042</v>
      </c>
      <c r="C1400" t="s">
        <v>10448</v>
      </c>
      <c r="F1400" t="s">
        <v>6</v>
      </c>
      <c r="G1400" t="s">
        <v>2781</v>
      </c>
    </row>
    <row r="1401" spans="1:7">
      <c r="A1401" t="s">
        <v>9041</v>
      </c>
      <c r="B1401" t="s">
        <v>9042</v>
      </c>
      <c r="C1401" t="s">
        <v>10449</v>
      </c>
      <c r="F1401" t="s">
        <v>6</v>
      </c>
      <c r="G1401" t="s">
        <v>2783</v>
      </c>
    </row>
    <row r="1402" spans="1:7">
      <c r="A1402" t="s">
        <v>9041</v>
      </c>
      <c r="B1402" t="s">
        <v>9042</v>
      </c>
      <c r="C1402" t="s">
        <v>10450</v>
      </c>
      <c r="F1402" t="s">
        <v>6</v>
      </c>
      <c r="G1402" t="s">
        <v>2784</v>
      </c>
    </row>
    <row r="1403" spans="1:7">
      <c r="A1403" t="s">
        <v>9041</v>
      </c>
      <c r="B1403" t="s">
        <v>9042</v>
      </c>
      <c r="C1403" t="s">
        <v>10451</v>
      </c>
      <c r="F1403" t="s">
        <v>6</v>
      </c>
      <c r="G1403" t="s">
        <v>2785</v>
      </c>
    </row>
    <row r="1404" spans="1:7">
      <c r="A1404" t="s">
        <v>9041</v>
      </c>
      <c r="B1404" t="s">
        <v>9042</v>
      </c>
      <c r="C1404" t="s">
        <v>10452</v>
      </c>
      <c r="F1404" t="s">
        <v>6</v>
      </c>
      <c r="G1404" t="s">
        <v>2786</v>
      </c>
    </row>
    <row r="1405" spans="1:7">
      <c r="A1405" t="s">
        <v>9041</v>
      </c>
      <c r="B1405" t="s">
        <v>9042</v>
      </c>
      <c r="C1405" t="s">
        <v>10453</v>
      </c>
      <c r="F1405" t="s">
        <v>6</v>
      </c>
      <c r="G1405" t="s">
        <v>2787</v>
      </c>
    </row>
    <row r="1406" spans="1:7">
      <c r="A1406" t="s">
        <v>9041</v>
      </c>
      <c r="B1406" t="s">
        <v>9042</v>
      </c>
      <c r="C1406" t="s">
        <v>10454</v>
      </c>
      <c r="F1406" t="s">
        <v>6</v>
      </c>
      <c r="G1406" t="s">
        <v>2788</v>
      </c>
    </row>
    <row r="1407" spans="1:7">
      <c r="A1407" t="s">
        <v>9041</v>
      </c>
      <c r="B1407" t="s">
        <v>9042</v>
      </c>
      <c r="C1407" t="s">
        <v>10455</v>
      </c>
      <c r="F1407" t="s">
        <v>6</v>
      </c>
      <c r="G1407" t="s">
        <v>2789</v>
      </c>
    </row>
    <row r="1408" spans="1:7">
      <c r="A1408" t="s">
        <v>9041</v>
      </c>
      <c r="B1408" t="s">
        <v>9042</v>
      </c>
      <c r="C1408" t="s">
        <v>10456</v>
      </c>
      <c r="F1408" t="s">
        <v>6</v>
      </c>
      <c r="G1408" t="s">
        <v>2790</v>
      </c>
    </row>
    <row r="1409" spans="1:7">
      <c r="A1409" t="s">
        <v>9041</v>
      </c>
      <c r="B1409" t="s">
        <v>9042</v>
      </c>
      <c r="C1409" t="s">
        <v>10457</v>
      </c>
      <c r="F1409" t="s">
        <v>6</v>
      </c>
      <c r="G1409" t="s">
        <v>2791</v>
      </c>
    </row>
    <row r="1410" spans="1:7">
      <c r="A1410" t="s">
        <v>9041</v>
      </c>
      <c r="B1410" t="s">
        <v>9042</v>
      </c>
      <c r="C1410" t="s">
        <v>10458</v>
      </c>
      <c r="F1410" t="s">
        <v>6</v>
      </c>
      <c r="G1410" t="s">
        <v>2792</v>
      </c>
    </row>
    <row r="1411" spans="1:7">
      <c r="A1411" t="s">
        <v>9041</v>
      </c>
      <c r="B1411" t="s">
        <v>9042</v>
      </c>
      <c r="C1411" t="s">
        <v>10459</v>
      </c>
      <c r="F1411" t="s">
        <v>6</v>
      </c>
      <c r="G1411" t="s">
        <v>2793</v>
      </c>
    </row>
    <row r="1412" spans="1:7">
      <c r="A1412" t="s">
        <v>9041</v>
      </c>
      <c r="B1412" t="s">
        <v>9042</v>
      </c>
      <c r="C1412" t="s">
        <v>10460</v>
      </c>
      <c r="F1412" t="s">
        <v>6</v>
      </c>
      <c r="G1412" t="s">
        <v>2794</v>
      </c>
    </row>
    <row r="1413" spans="1:7">
      <c r="A1413" t="s">
        <v>9041</v>
      </c>
      <c r="B1413" t="s">
        <v>9042</v>
      </c>
      <c r="C1413" t="s">
        <v>10461</v>
      </c>
      <c r="F1413" t="s">
        <v>6</v>
      </c>
      <c r="G1413" t="s">
        <v>2795</v>
      </c>
    </row>
    <row r="1414" spans="1:7">
      <c r="A1414" t="s">
        <v>9041</v>
      </c>
      <c r="B1414" t="s">
        <v>9042</v>
      </c>
      <c r="C1414" t="s">
        <v>10462</v>
      </c>
      <c r="F1414" t="s">
        <v>6</v>
      </c>
      <c r="G1414" t="s">
        <v>2796</v>
      </c>
    </row>
    <row r="1415" spans="1:7">
      <c r="A1415" t="s">
        <v>9041</v>
      </c>
      <c r="B1415" t="s">
        <v>9042</v>
      </c>
      <c r="C1415" t="s">
        <v>10463</v>
      </c>
      <c r="F1415" t="s">
        <v>6</v>
      </c>
      <c r="G1415" t="s">
        <v>2797</v>
      </c>
    </row>
    <row r="1416" spans="1:7">
      <c r="A1416" t="s">
        <v>9041</v>
      </c>
      <c r="B1416" t="s">
        <v>9042</v>
      </c>
      <c r="C1416" t="s">
        <v>10464</v>
      </c>
      <c r="F1416" t="s">
        <v>6</v>
      </c>
      <c r="G1416" t="s">
        <v>2798</v>
      </c>
    </row>
    <row r="1417" spans="1:7">
      <c r="A1417" t="s">
        <v>9041</v>
      </c>
      <c r="B1417" t="s">
        <v>9042</v>
      </c>
      <c r="C1417" t="s">
        <v>10465</v>
      </c>
      <c r="F1417" t="s">
        <v>6</v>
      </c>
      <c r="G1417" t="s">
        <v>2799</v>
      </c>
    </row>
    <row r="1418" spans="1:7">
      <c r="A1418" t="s">
        <v>9041</v>
      </c>
      <c r="B1418" t="s">
        <v>9042</v>
      </c>
      <c r="C1418" t="s">
        <v>10466</v>
      </c>
      <c r="F1418" t="s">
        <v>6</v>
      </c>
      <c r="G1418" t="s">
        <v>2800</v>
      </c>
    </row>
    <row r="1419" spans="1:7">
      <c r="A1419" t="s">
        <v>9041</v>
      </c>
      <c r="B1419" t="s">
        <v>9042</v>
      </c>
      <c r="C1419" t="s">
        <v>10467</v>
      </c>
      <c r="F1419" t="s">
        <v>6</v>
      </c>
      <c r="G1419" t="s">
        <v>2801</v>
      </c>
    </row>
    <row r="1420" spans="1:7">
      <c r="A1420" t="s">
        <v>9041</v>
      </c>
      <c r="B1420" t="s">
        <v>9042</v>
      </c>
      <c r="C1420" t="s">
        <v>10468</v>
      </c>
      <c r="F1420" t="s">
        <v>6</v>
      </c>
      <c r="G1420" t="s">
        <v>2802</v>
      </c>
    </row>
    <row r="1421" spans="1:7">
      <c r="A1421" t="s">
        <v>9041</v>
      </c>
      <c r="B1421" t="s">
        <v>9042</v>
      </c>
      <c r="C1421" t="s">
        <v>10469</v>
      </c>
      <c r="F1421" t="s">
        <v>6</v>
      </c>
      <c r="G1421" t="s">
        <v>2803</v>
      </c>
    </row>
    <row r="1422" spans="1:7">
      <c r="A1422" t="s">
        <v>9041</v>
      </c>
      <c r="B1422" t="s">
        <v>9042</v>
      </c>
      <c r="C1422" t="s">
        <v>10470</v>
      </c>
      <c r="F1422" t="s">
        <v>6</v>
      </c>
      <c r="G1422" t="s">
        <v>2804</v>
      </c>
    </row>
    <row r="1423" spans="1:7">
      <c r="A1423" t="s">
        <v>9041</v>
      </c>
      <c r="B1423" t="s">
        <v>9042</v>
      </c>
      <c r="C1423" t="s">
        <v>10471</v>
      </c>
      <c r="F1423" t="s">
        <v>6</v>
      </c>
      <c r="G1423" t="s">
        <v>2805</v>
      </c>
    </row>
    <row r="1424" spans="1:7">
      <c r="A1424" t="s">
        <v>9041</v>
      </c>
      <c r="B1424" t="s">
        <v>9042</v>
      </c>
      <c r="C1424" t="s">
        <v>10472</v>
      </c>
      <c r="F1424" t="s">
        <v>6</v>
      </c>
      <c r="G1424" t="s">
        <v>2806</v>
      </c>
    </row>
    <row r="1425" spans="1:7">
      <c r="A1425" t="s">
        <v>9041</v>
      </c>
      <c r="B1425" t="s">
        <v>9042</v>
      </c>
      <c r="C1425" t="s">
        <v>10473</v>
      </c>
      <c r="F1425" t="s">
        <v>6</v>
      </c>
      <c r="G1425" t="s">
        <v>2807</v>
      </c>
    </row>
    <row r="1426" spans="1:7">
      <c r="A1426" t="s">
        <v>9041</v>
      </c>
      <c r="B1426" t="s">
        <v>9042</v>
      </c>
      <c r="C1426" t="s">
        <v>10474</v>
      </c>
      <c r="F1426" t="s">
        <v>6</v>
      </c>
      <c r="G1426" t="s">
        <v>2808</v>
      </c>
    </row>
    <row r="1427" spans="1:7">
      <c r="A1427" t="s">
        <v>9041</v>
      </c>
      <c r="B1427" t="s">
        <v>9042</v>
      </c>
      <c r="C1427" t="s">
        <v>10475</v>
      </c>
      <c r="F1427" t="s">
        <v>6</v>
      </c>
      <c r="G1427" t="s">
        <v>2809</v>
      </c>
    </row>
    <row r="1428" spans="1:7">
      <c r="A1428" t="s">
        <v>9041</v>
      </c>
      <c r="B1428" t="s">
        <v>9042</v>
      </c>
      <c r="C1428" t="s">
        <v>10476</v>
      </c>
      <c r="F1428" t="s">
        <v>6</v>
      </c>
      <c r="G1428" t="s">
        <v>2810</v>
      </c>
    </row>
    <row r="1429" spans="1:7">
      <c r="A1429" t="s">
        <v>9041</v>
      </c>
      <c r="B1429" t="s">
        <v>9042</v>
      </c>
      <c r="C1429" t="s">
        <v>10477</v>
      </c>
      <c r="F1429" t="s">
        <v>6</v>
      </c>
      <c r="G1429" t="s">
        <v>2811</v>
      </c>
    </row>
    <row r="1430" spans="1:7">
      <c r="A1430" t="s">
        <v>9041</v>
      </c>
      <c r="B1430" t="s">
        <v>9042</v>
      </c>
      <c r="C1430" t="s">
        <v>10478</v>
      </c>
      <c r="F1430" t="s">
        <v>6</v>
      </c>
      <c r="G1430" t="s">
        <v>2812</v>
      </c>
    </row>
    <row r="1431" spans="1:7">
      <c r="A1431" t="s">
        <v>9041</v>
      </c>
      <c r="B1431" t="s">
        <v>9042</v>
      </c>
      <c r="C1431" t="s">
        <v>10479</v>
      </c>
      <c r="F1431" t="s">
        <v>6</v>
      </c>
      <c r="G1431" t="s">
        <v>2813</v>
      </c>
    </row>
    <row r="1432" spans="1:7">
      <c r="A1432" t="s">
        <v>9041</v>
      </c>
      <c r="B1432" t="s">
        <v>9042</v>
      </c>
      <c r="C1432" t="s">
        <v>10480</v>
      </c>
      <c r="F1432" t="s">
        <v>6</v>
      </c>
      <c r="G1432" t="s">
        <v>2814</v>
      </c>
    </row>
    <row r="1433" spans="1:7">
      <c r="A1433" t="s">
        <v>9041</v>
      </c>
      <c r="B1433" t="s">
        <v>9042</v>
      </c>
      <c r="C1433" t="s">
        <v>10481</v>
      </c>
      <c r="F1433" t="s">
        <v>6</v>
      </c>
      <c r="G1433" t="s">
        <v>2935</v>
      </c>
    </row>
    <row r="1434" spans="1:7">
      <c r="A1434" t="s">
        <v>9041</v>
      </c>
      <c r="B1434" t="s">
        <v>9042</v>
      </c>
      <c r="C1434" t="s">
        <v>10482</v>
      </c>
      <c r="F1434" t="s">
        <v>6</v>
      </c>
      <c r="G1434" t="s">
        <v>2937</v>
      </c>
    </row>
    <row r="1435" spans="1:7">
      <c r="A1435" t="s">
        <v>9041</v>
      </c>
      <c r="B1435" t="s">
        <v>9042</v>
      </c>
      <c r="C1435" t="s">
        <v>10483</v>
      </c>
      <c r="F1435" t="s">
        <v>6</v>
      </c>
      <c r="G1435" t="s">
        <v>2939</v>
      </c>
    </row>
    <row r="1436" spans="1:7">
      <c r="A1436" t="s">
        <v>9041</v>
      </c>
      <c r="B1436" t="s">
        <v>9042</v>
      </c>
      <c r="C1436" t="s">
        <v>10484</v>
      </c>
      <c r="F1436" t="s">
        <v>6</v>
      </c>
      <c r="G1436" t="s">
        <v>2940</v>
      </c>
    </row>
    <row r="1437" spans="1:7">
      <c r="A1437" t="s">
        <v>9041</v>
      </c>
      <c r="B1437" t="s">
        <v>9042</v>
      </c>
      <c r="C1437" t="s">
        <v>10485</v>
      </c>
      <c r="F1437" t="s">
        <v>6</v>
      </c>
      <c r="G1437" t="s">
        <v>2941</v>
      </c>
    </row>
    <row r="1438" spans="1:7">
      <c r="A1438" t="s">
        <v>9041</v>
      </c>
      <c r="B1438" t="s">
        <v>9042</v>
      </c>
      <c r="C1438" t="s">
        <v>10486</v>
      </c>
      <c r="F1438" t="s">
        <v>6</v>
      </c>
      <c r="G1438" t="s">
        <v>2942</v>
      </c>
    </row>
    <row r="1439" spans="1:7">
      <c r="A1439" t="s">
        <v>9041</v>
      </c>
      <c r="B1439" t="s">
        <v>9042</v>
      </c>
      <c r="C1439" t="s">
        <v>10487</v>
      </c>
      <c r="F1439" t="s">
        <v>6</v>
      </c>
      <c r="G1439" t="s">
        <v>2943</v>
      </c>
    </row>
    <row r="1440" spans="1:7">
      <c r="A1440" t="s">
        <v>9041</v>
      </c>
      <c r="B1440" t="s">
        <v>9042</v>
      </c>
      <c r="C1440" t="s">
        <v>10488</v>
      </c>
      <c r="F1440" t="s">
        <v>6</v>
      </c>
      <c r="G1440" t="s">
        <v>2944</v>
      </c>
    </row>
    <row r="1441" spans="1:7">
      <c r="A1441" t="s">
        <v>9041</v>
      </c>
      <c r="B1441" t="s">
        <v>9042</v>
      </c>
      <c r="C1441" t="s">
        <v>10489</v>
      </c>
      <c r="F1441" t="s">
        <v>6</v>
      </c>
      <c r="G1441" t="s">
        <v>2945</v>
      </c>
    </row>
    <row r="1442" spans="1:7">
      <c r="A1442" t="s">
        <v>9041</v>
      </c>
      <c r="B1442" t="s">
        <v>9042</v>
      </c>
      <c r="C1442" t="s">
        <v>10490</v>
      </c>
      <c r="F1442" t="s">
        <v>6</v>
      </c>
      <c r="G1442" t="s">
        <v>2950</v>
      </c>
    </row>
    <row r="1443" spans="1:7">
      <c r="A1443" t="s">
        <v>9041</v>
      </c>
      <c r="B1443" t="s">
        <v>9042</v>
      </c>
      <c r="C1443" t="s">
        <v>10491</v>
      </c>
      <c r="F1443" t="s">
        <v>6</v>
      </c>
      <c r="G1443" t="s">
        <v>2951</v>
      </c>
    </row>
    <row r="1444" spans="1:7">
      <c r="A1444" t="s">
        <v>9041</v>
      </c>
      <c r="B1444" t="s">
        <v>9042</v>
      </c>
      <c r="C1444" t="s">
        <v>10492</v>
      </c>
      <c r="F1444" t="s">
        <v>6</v>
      </c>
      <c r="G1444" t="s">
        <v>2952</v>
      </c>
    </row>
    <row r="1445" spans="1:7">
      <c r="A1445" t="s">
        <v>9041</v>
      </c>
      <c r="B1445" t="s">
        <v>9042</v>
      </c>
      <c r="C1445" t="s">
        <v>10493</v>
      </c>
      <c r="F1445" t="s">
        <v>6</v>
      </c>
      <c r="G1445" t="s">
        <v>2953</v>
      </c>
    </row>
    <row r="1446" spans="1:7">
      <c r="A1446" t="s">
        <v>9041</v>
      </c>
      <c r="B1446" t="s">
        <v>9042</v>
      </c>
      <c r="C1446" t="s">
        <v>10494</v>
      </c>
      <c r="F1446" t="s">
        <v>6</v>
      </c>
      <c r="G1446" t="s">
        <v>2954</v>
      </c>
    </row>
    <row r="1447" spans="1:7">
      <c r="A1447" t="s">
        <v>9041</v>
      </c>
      <c r="B1447" t="s">
        <v>9042</v>
      </c>
      <c r="C1447" t="s">
        <v>10495</v>
      </c>
      <c r="F1447" t="s">
        <v>6</v>
      </c>
      <c r="G1447" t="s">
        <v>2955</v>
      </c>
    </row>
    <row r="1448" spans="1:7">
      <c r="A1448" t="s">
        <v>9041</v>
      </c>
      <c r="B1448" t="s">
        <v>9042</v>
      </c>
      <c r="C1448" t="s">
        <v>10496</v>
      </c>
      <c r="F1448" t="s">
        <v>6</v>
      </c>
      <c r="G1448" t="s">
        <v>2956</v>
      </c>
    </row>
    <row r="1449" spans="1:7">
      <c r="A1449" t="s">
        <v>9041</v>
      </c>
      <c r="B1449" t="s">
        <v>9042</v>
      </c>
      <c r="C1449" t="s">
        <v>10497</v>
      </c>
      <c r="F1449" t="s">
        <v>6</v>
      </c>
      <c r="G1449" t="s">
        <v>2957</v>
      </c>
    </row>
    <row r="1450" spans="1:7">
      <c r="A1450" t="s">
        <v>9041</v>
      </c>
      <c r="B1450" t="s">
        <v>9042</v>
      </c>
      <c r="C1450" t="s">
        <v>10498</v>
      </c>
      <c r="F1450" t="s">
        <v>6</v>
      </c>
      <c r="G1450" t="s">
        <v>2958</v>
      </c>
    </row>
    <row r="1451" spans="1:7">
      <c r="A1451" t="s">
        <v>9041</v>
      </c>
      <c r="B1451" t="s">
        <v>9042</v>
      </c>
      <c r="C1451" t="s">
        <v>10499</v>
      </c>
      <c r="F1451" t="s">
        <v>6</v>
      </c>
      <c r="G1451" t="s">
        <v>2959</v>
      </c>
    </row>
    <row r="1452" spans="1:7">
      <c r="A1452" t="s">
        <v>9041</v>
      </c>
      <c r="B1452" t="s">
        <v>9042</v>
      </c>
      <c r="C1452" t="s">
        <v>10500</v>
      </c>
      <c r="F1452" t="s">
        <v>6</v>
      </c>
      <c r="G1452" t="s">
        <v>2960</v>
      </c>
    </row>
    <row r="1453" spans="1:7">
      <c r="A1453" t="s">
        <v>9041</v>
      </c>
      <c r="B1453" t="s">
        <v>9042</v>
      </c>
      <c r="C1453" t="s">
        <v>10501</v>
      </c>
      <c r="F1453" t="s">
        <v>6</v>
      </c>
      <c r="G1453" t="s">
        <v>2961</v>
      </c>
    </row>
    <row r="1454" spans="1:7">
      <c r="A1454" t="s">
        <v>9041</v>
      </c>
      <c r="B1454" t="s">
        <v>9042</v>
      </c>
      <c r="C1454" t="s">
        <v>10502</v>
      </c>
      <c r="F1454" t="s">
        <v>6</v>
      </c>
      <c r="G1454" t="s">
        <v>2962</v>
      </c>
    </row>
    <row r="1455" spans="1:7">
      <c r="A1455" t="s">
        <v>9041</v>
      </c>
      <c r="B1455" t="s">
        <v>9042</v>
      </c>
      <c r="C1455" t="s">
        <v>10503</v>
      </c>
      <c r="F1455" t="s">
        <v>6</v>
      </c>
      <c r="G1455" t="s">
        <v>2963</v>
      </c>
    </row>
    <row r="1456" spans="1:7">
      <c r="A1456" t="s">
        <v>9041</v>
      </c>
      <c r="B1456" t="s">
        <v>9042</v>
      </c>
      <c r="C1456" t="s">
        <v>10504</v>
      </c>
      <c r="F1456" t="s">
        <v>6</v>
      </c>
      <c r="G1456" t="s">
        <v>2964</v>
      </c>
    </row>
    <row r="1457" spans="1:7">
      <c r="A1457" t="s">
        <v>9041</v>
      </c>
      <c r="B1457" t="s">
        <v>9042</v>
      </c>
      <c r="C1457" t="s">
        <v>10505</v>
      </c>
      <c r="F1457" t="s">
        <v>6</v>
      </c>
      <c r="G1457" t="s">
        <v>2966</v>
      </c>
    </row>
    <row r="1458" spans="1:7">
      <c r="A1458" t="s">
        <v>9041</v>
      </c>
      <c r="B1458" t="s">
        <v>9042</v>
      </c>
      <c r="C1458" t="s">
        <v>10506</v>
      </c>
      <c r="F1458" t="s">
        <v>6</v>
      </c>
      <c r="G1458" t="s">
        <v>2967</v>
      </c>
    </row>
    <row r="1459" spans="1:7">
      <c r="A1459" t="s">
        <v>9041</v>
      </c>
      <c r="B1459" t="s">
        <v>9042</v>
      </c>
      <c r="C1459" t="s">
        <v>10507</v>
      </c>
      <c r="F1459" t="s">
        <v>6</v>
      </c>
      <c r="G1459" t="s">
        <v>2968</v>
      </c>
    </row>
    <row r="1460" spans="1:7">
      <c r="A1460" t="s">
        <v>9041</v>
      </c>
      <c r="B1460" t="s">
        <v>9042</v>
      </c>
      <c r="C1460" t="s">
        <v>10508</v>
      </c>
      <c r="F1460" t="s">
        <v>6</v>
      </c>
      <c r="G1460" t="s">
        <v>2969</v>
      </c>
    </row>
    <row r="1461" spans="1:7">
      <c r="A1461" t="s">
        <v>9041</v>
      </c>
      <c r="B1461" t="s">
        <v>9042</v>
      </c>
      <c r="C1461" t="s">
        <v>10509</v>
      </c>
      <c r="F1461" t="s">
        <v>6</v>
      </c>
      <c r="G1461" t="s">
        <v>2970</v>
      </c>
    </row>
    <row r="1462" spans="1:7">
      <c r="A1462" t="s">
        <v>9041</v>
      </c>
      <c r="B1462" t="s">
        <v>9042</v>
      </c>
      <c r="C1462" t="s">
        <v>10510</v>
      </c>
      <c r="F1462" t="s">
        <v>6</v>
      </c>
      <c r="G1462" t="s">
        <v>2971</v>
      </c>
    </row>
    <row r="1463" spans="1:7">
      <c r="A1463" t="s">
        <v>9041</v>
      </c>
      <c r="B1463" t="s">
        <v>9042</v>
      </c>
      <c r="C1463" t="s">
        <v>10511</v>
      </c>
      <c r="F1463" t="s">
        <v>6</v>
      </c>
      <c r="G1463" t="s">
        <v>2972</v>
      </c>
    </row>
    <row r="1464" spans="1:7">
      <c r="A1464" t="s">
        <v>9041</v>
      </c>
      <c r="B1464" t="s">
        <v>9042</v>
      </c>
      <c r="C1464" t="s">
        <v>10512</v>
      </c>
      <c r="F1464" t="s">
        <v>6</v>
      </c>
      <c r="G1464" t="s">
        <v>2973</v>
      </c>
    </row>
    <row r="1465" spans="1:7">
      <c r="A1465" t="s">
        <v>9041</v>
      </c>
      <c r="B1465" t="s">
        <v>9042</v>
      </c>
      <c r="C1465" t="s">
        <v>10513</v>
      </c>
      <c r="F1465" t="s">
        <v>6</v>
      </c>
      <c r="G1465" t="s">
        <v>2975</v>
      </c>
    </row>
    <row r="1466" spans="1:7">
      <c r="A1466" t="s">
        <v>9041</v>
      </c>
      <c r="B1466" t="s">
        <v>9042</v>
      </c>
      <c r="C1466" t="s">
        <v>10514</v>
      </c>
      <c r="F1466" t="s">
        <v>6</v>
      </c>
      <c r="G1466" t="s">
        <v>2976</v>
      </c>
    </row>
    <row r="1467" spans="1:7">
      <c r="A1467" t="s">
        <v>9041</v>
      </c>
      <c r="B1467" t="s">
        <v>9042</v>
      </c>
      <c r="C1467" t="s">
        <v>10515</v>
      </c>
      <c r="F1467" t="s">
        <v>6</v>
      </c>
      <c r="G1467" t="s">
        <v>2977</v>
      </c>
    </row>
    <row r="1468" spans="1:7">
      <c r="A1468" t="s">
        <v>9041</v>
      </c>
      <c r="B1468" t="s">
        <v>9042</v>
      </c>
      <c r="C1468" t="s">
        <v>10516</v>
      </c>
      <c r="F1468" t="s">
        <v>6</v>
      </c>
      <c r="G1468" t="s">
        <v>2978</v>
      </c>
    </row>
    <row r="1469" spans="1:7">
      <c r="A1469" t="s">
        <v>9041</v>
      </c>
      <c r="B1469" t="s">
        <v>9042</v>
      </c>
      <c r="C1469" t="s">
        <v>10517</v>
      </c>
      <c r="F1469" t="s">
        <v>6</v>
      </c>
      <c r="G1469" t="s">
        <v>2981</v>
      </c>
    </row>
    <row r="1470" spans="1:7">
      <c r="A1470" t="s">
        <v>9041</v>
      </c>
      <c r="B1470" t="s">
        <v>9042</v>
      </c>
      <c r="C1470" t="s">
        <v>10518</v>
      </c>
      <c r="F1470" t="s">
        <v>6</v>
      </c>
      <c r="G1470" t="s">
        <v>2982</v>
      </c>
    </row>
    <row r="1471" spans="1:7">
      <c r="A1471" t="s">
        <v>9041</v>
      </c>
      <c r="B1471" t="s">
        <v>9042</v>
      </c>
      <c r="C1471" t="s">
        <v>10519</v>
      </c>
      <c r="F1471" t="s">
        <v>6</v>
      </c>
      <c r="G1471" t="s">
        <v>2983</v>
      </c>
    </row>
    <row r="1472" spans="1:7">
      <c r="A1472" t="s">
        <v>9041</v>
      </c>
      <c r="B1472" t="s">
        <v>9042</v>
      </c>
      <c r="C1472" t="s">
        <v>10520</v>
      </c>
      <c r="F1472" t="s">
        <v>6</v>
      </c>
      <c r="G1472" t="s">
        <v>2984</v>
      </c>
    </row>
    <row r="1473" spans="1:7">
      <c r="A1473" t="s">
        <v>9041</v>
      </c>
      <c r="B1473" t="s">
        <v>9042</v>
      </c>
      <c r="C1473" t="s">
        <v>10521</v>
      </c>
      <c r="F1473" t="s">
        <v>6</v>
      </c>
      <c r="G1473" t="s">
        <v>2985</v>
      </c>
    </row>
    <row r="1474" spans="1:7">
      <c r="A1474" t="s">
        <v>9041</v>
      </c>
      <c r="B1474" t="s">
        <v>9042</v>
      </c>
      <c r="C1474" t="s">
        <v>10522</v>
      </c>
      <c r="F1474" t="s">
        <v>6</v>
      </c>
      <c r="G1474" t="s">
        <v>2986</v>
      </c>
    </row>
    <row r="1475" spans="1:7">
      <c r="A1475" t="s">
        <v>9041</v>
      </c>
      <c r="B1475" t="s">
        <v>9042</v>
      </c>
      <c r="C1475" t="s">
        <v>10523</v>
      </c>
      <c r="F1475" t="s">
        <v>6</v>
      </c>
      <c r="G1475" t="s">
        <v>2987</v>
      </c>
    </row>
    <row r="1476" spans="1:7">
      <c r="A1476" t="s">
        <v>9041</v>
      </c>
      <c r="B1476" t="s">
        <v>9042</v>
      </c>
      <c r="C1476" t="s">
        <v>10524</v>
      </c>
      <c r="F1476" t="s">
        <v>6</v>
      </c>
      <c r="G1476" t="s">
        <v>2988</v>
      </c>
    </row>
    <row r="1477" spans="1:7">
      <c r="A1477" t="s">
        <v>9041</v>
      </c>
      <c r="B1477" t="s">
        <v>9042</v>
      </c>
      <c r="C1477" t="s">
        <v>10525</v>
      </c>
      <c r="F1477" t="s">
        <v>6</v>
      </c>
      <c r="G1477" t="s">
        <v>2989</v>
      </c>
    </row>
    <row r="1478" spans="1:7">
      <c r="A1478" t="s">
        <v>9041</v>
      </c>
      <c r="B1478" t="s">
        <v>9042</v>
      </c>
      <c r="C1478" t="s">
        <v>10526</v>
      </c>
      <c r="F1478" t="s">
        <v>6</v>
      </c>
      <c r="G1478" t="s">
        <v>2991</v>
      </c>
    </row>
    <row r="1479" spans="1:7">
      <c r="A1479" t="s">
        <v>9041</v>
      </c>
      <c r="B1479" t="s">
        <v>9042</v>
      </c>
      <c r="C1479" t="s">
        <v>10527</v>
      </c>
      <c r="F1479" t="s">
        <v>6</v>
      </c>
      <c r="G1479" t="s">
        <v>2992</v>
      </c>
    </row>
    <row r="1480" spans="1:7">
      <c r="A1480" t="s">
        <v>9041</v>
      </c>
      <c r="B1480" t="s">
        <v>9042</v>
      </c>
      <c r="C1480" t="s">
        <v>10528</v>
      </c>
      <c r="F1480" t="s">
        <v>6</v>
      </c>
      <c r="G1480" t="s">
        <v>2994</v>
      </c>
    </row>
    <row r="1481" spans="1:7">
      <c r="A1481" t="s">
        <v>9041</v>
      </c>
      <c r="B1481" t="s">
        <v>9042</v>
      </c>
      <c r="C1481" t="s">
        <v>10529</v>
      </c>
      <c r="F1481" t="s">
        <v>6</v>
      </c>
      <c r="G1481" t="s">
        <v>2995</v>
      </c>
    </row>
    <row r="1482" spans="1:7">
      <c r="A1482" t="s">
        <v>9041</v>
      </c>
      <c r="B1482" t="s">
        <v>9042</v>
      </c>
      <c r="C1482" t="s">
        <v>10530</v>
      </c>
      <c r="F1482" t="s">
        <v>6</v>
      </c>
      <c r="G1482" t="s">
        <v>3055</v>
      </c>
    </row>
    <row r="1483" spans="1:7">
      <c r="A1483" t="s">
        <v>9041</v>
      </c>
      <c r="B1483" t="s">
        <v>9042</v>
      </c>
      <c r="C1483" t="s">
        <v>10531</v>
      </c>
      <c r="F1483" t="s">
        <v>6</v>
      </c>
      <c r="G1483" t="s">
        <v>3056</v>
      </c>
    </row>
    <row r="1484" spans="1:7">
      <c r="A1484" t="s">
        <v>9041</v>
      </c>
      <c r="B1484" t="s">
        <v>9042</v>
      </c>
      <c r="C1484" t="s">
        <v>10532</v>
      </c>
      <c r="F1484" t="s">
        <v>6</v>
      </c>
      <c r="G1484" t="s">
        <v>3057</v>
      </c>
    </row>
    <row r="1485" spans="1:7">
      <c r="A1485" t="s">
        <v>9041</v>
      </c>
      <c r="B1485" t="s">
        <v>9042</v>
      </c>
      <c r="C1485" t="s">
        <v>10533</v>
      </c>
      <c r="F1485" t="s">
        <v>6</v>
      </c>
      <c r="G1485" t="s">
        <v>3058</v>
      </c>
    </row>
    <row r="1486" spans="1:7">
      <c r="A1486" t="s">
        <v>9041</v>
      </c>
      <c r="B1486" t="s">
        <v>9042</v>
      </c>
      <c r="C1486" t="s">
        <v>10534</v>
      </c>
      <c r="F1486" t="s">
        <v>6</v>
      </c>
      <c r="G1486" t="s">
        <v>3060</v>
      </c>
    </row>
    <row r="1487" spans="1:7">
      <c r="A1487" t="s">
        <v>9041</v>
      </c>
      <c r="B1487" t="s">
        <v>9042</v>
      </c>
      <c r="C1487" t="s">
        <v>10535</v>
      </c>
      <c r="F1487" t="s">
        <v>6</v>
      </c>
      <c r="G1487" t="s">
        <v>3061</v>
      </c>
    </row>
    <row r="1488" spans="1:7">
      <c r="A1488" t="s">
        <v>9041</v>
      </c>
      <c r="B1488" t="s">
        <v>9042</v>
      </c>
      <c r="C1488" t="s">
        <v>10536</v>
      </c>
      <c r="F1488" t="s">
        <v>6</v>
      </c>
      <c r="G1488" t="s">
        <v>3062</v>
      </c>
    </row>
    <row r="1489" spans="1:7">
      <c r="A1489" t="s">
        <v>9041</v>
      </c>
      <c r="B1489" t="s">
        <v>9042</v>
      </c>
      <c r="C1489" t="s">
        <v>10537</v>
      </c>
      <c r="F1489" t="s">
        <v>6</v>
      </c>
      <c r="G1489" t="s">
        <v>3063</v>
      </c>
    </row>
    <row r="1490" spans="1:7">
      <c r="A1490" t="s">
        <v>9041</v>
      </c>
      <c r="B1490" t="s">
        <v>9042</v>
      </c>
      <c r="C1490" t="s">
        <v>10538</v>
      </c>
      <c r="F1490" t="s">
        <v>6</v>
      </c>
      <c r="G1490" t="s">
        <v>3064</v>
      </c>
    </row>
    <row r="1491" spans="1:7">
      <c r="A1491" t="s">
        <v>9041</v>
      </c>
      <c r="B1491" t="s">
        <v>9042</v>
      </c>
      <c r="C1491" t="s">
        <v>10539</v>
      </c>
      <c r="F1491" t="s">
        <v>6</v>
      </c>
      <c r="G1491" t="s">
        <v>3065</v>
      </c>
    </row>
    <row r="1492" spans="1:7">
      <c r="A1492" t="s">
        <v>9041</v>
      </c>
      <c r="B1492" t="s">
        <v>9042</v>
      </c>
      <c r="C1492" t="s">
        <v>10540</v>
      </c>
      <c r="F1492" t="s">
        <v>6</v>
      </c>
      <c r="G1492" t="s">
        <v>3066</v>
      </c>
    </row>
    <row r="1493" spans="1:7">
      <c r="A1493" t="s">
        <v>9041</v>
      </c>
      <c r="B1493" t="s">
        <v>9042</v>
      </c>
      <c r="C1493" t="s">
        <v>10541</v>
      </c>
      <c r="F1493" t="s">
        <v>6</v>
      </c>
      <c r="G1493" t="s">
        <v>3067</v>
      </c>
    </row>
    <row r="1494" spans="1:7">
      <c r="A1494" t="s">
        <v>9041</v>
      </c>
      <c r="B1494" t="s">
        <v>9042</v>
      </c>
      <c r="C1494" t="s">
        <v>10542</v>
      </c>
      <c r="F1494" t="s">
        <v>6</v>
      </c>
      <c r="G1494" t="s">
        <v>3068</v>
      </c>
    </row>
    <row r="1495" spans="1:7">
      <c r="A1495" t="s">
        <v>9041</v>
      </c>
      <c r="B1495" t="s">
        <v>9042</v>
      </c>
      <c r="C1495" t="s">
        <v>10543</v>
      </c>
      <c r="F1495" t="s">
        <v>6</v>
      </c>
      <c r="G1495" t="s">
        <v>3069</v>
      </c>
    </row>
    <row r="1496" spans="1:7">
      <c r="A1496" t="s">
        <v>9041</v>
      </c>
      <c r="B1496" t="s">
        <v>9042</v>
      </c>
      <c r="C1496" t="s">
        <v>10544</v>
      </c>
      <c r="F1496" t="s">
        <v>6</v>
      </c>
      <c r="G1496" t="s">
        <v>3070</v>
      </c>
    </row>
    <row r="1497" spans="1:7">
      <c r="A1497" t="s">
        <v>9041</v>
      </c>
      <c r="B1497" t="s">
        <v>9042</v>
      </c>
      <c r="C1497" t="s">
        <v>10545</v>
      </c>
      <c r="F1497" t="s">
        <v>6</v>
      </c>
      <c r="G1497" t="s">
        <v>3072</v>
      </c>
    </row>
    <row r="1498" spans="1:7">
      <c r="A1498" t="s">
        <v>9041</v>
      </c>
      <c r="B1498" t="s">
        <v>9042</v>
      </c>
      <c r="C1498" t="s">
        <v>10546</v>
      </c>
      <c r="F1498" t="s">
        <v>6</v>
      </c>
      <c r="G1498" t="s">
        <v>3073</v>
      </c>
    </row>
    <row r="1499" spans="1:7">
      <c r="A1499" t="s">
        <v>9041</v>
      </c>
      <c r="B1499" t="s">
        <v>9042</v>
      </c>
      <c r="C1499" t="s">
        <v>10547</v>
      </c>
      <c r="F1499" t="s">
        <v>6</v>
      </c>
      <c r="G1499" t="s">
        <v>3074</v>
      </c>
    </row>
    <row r="1500" spans="1:7">
      <c r="A1500" t="s">
        <v>9041</v>
      </c>
      <c r="B1500" t="s">
        <v>9042</v>
      </c>
      <c r="C1500" t="s">
        <v>10548</v>
      </c>
      <c r="F1500" t="s">
        <v>6</v>
      </c>
      <c r="G1500" t="s">
        <v>3077</v>
      </c>
    </row>
    <row r="1501" spans="1:7">
      <c r="A1501" t="s">
        <v>9041</v>
      </c>
      <c r="B1501" t="s">
        <v>9042</v>
      </c>
      <c r="C1501" t="s">
        <v>10549</v>
      </c>
      <c r="F1501" t="s">
        <v>6</v>
      </c>
      <c r="G1501" t="s">
        <v>3080</v>
      </c>
    </row>
    <row r="1502" spans="1:7">
      <c r="A1502" t="s">
        <v>9041</v>
      </c>
      <c r="B1502" t="s">
        <v>9042</v>
      </c>
      <c r="C1502" t="s">
        <v>10550</v>
      </c>
      <c r="F1502" t="s">
        <v>6</v>
      </c>
      <c r="G1502" t="s">
        <v>3081</v>
      </c>
    </row>
    <row r="1503" spans="1:7">
      <c r="A1503" t="s">
        <v>9041</v>
      </c>
      <c r="B1503" t="s">
        <v>9042</v>
      </c>
      <c r="C1503" t="s">
        <v>10551</v>
      </c>
      <c r="F1503" t="s">
        <v>6</v>
      </c>
      <c r="G1503" t="s">
        <v>3082</v>
      </c>
    </row>
    <row r="1504" spans="1:7">
      <c r="A1504" t="s">
        <v>9041</v>
      </c>
      <c r="B1504" t="s">
        <v>9042</v>
      </c>
      <c r="C1504" t="s">
        <v>10552</v>
      </c>
      <c r="F1504" t="s">
        <v>6</v>
      </c>
      <c r="G1504" t="s">
        <v>3084</v>
      </c>
    </row>
    <row r="1505" spans="1:7">
      <c r="A1505" t="s">
        <v>9041</v>
      </c>
      <c r="B1505" t="s">
        <v>9042</v>
      </c>
      <c r="C1505" t="s">
        <v>10553</v>
      </c>
      <c r="F1505" t="s">
        <v>6</v>
      </c>
      <c r="G1505" t="s">
        <v>3085</v>
      </c>
    </row>
    <row r="1506" spans="1:7">
      <c r="A1506" t="s">
        <v>9041</v>
      </c>
      <c r="B1506" t="s">
        <v>9042</v>
      </c>
      <c r="C1506" t="s">
        <v>10554</v>
      </c>
      <c r="F1506" t="s">
        <v>6</v>
      </c>
      <c r="G1506" t="s">
        <v>3086</v>
      </c>
    </row>
    <row r="1507" spans="1:7">
      <c r="A1507" t="s">
        <v>9041</v>
      </c>
      <c r="B1507" t="s">
        <v>9042</v>
      </c>
      <c r="C1507" t="s">
        <v>10555</v>
      </c>
      <c r="F1507" t="s">
        <v>6</v>
      </c>
      <c r="G1507" t="s">
        <v>3089</v>
      </c>
    </row>
    <row r="1508" spans="1:7">
      <c r="A1508" t="s">
        <v>9041</v>
      </c>
      <c r="B1508" t="s">
        <v>9042</v>
      </c>
      <c r="C1508" t="s">
        <v>10556</v>
      </c>
      <c r="F1508" t="s">
        <v>6</v>
      </c>
      <c r="G1508" t="s">
        <v>3093</v>
      </c>
    </row>
    <row r="1509" spans="1:7">
      <c r="A1509" t="s">
        <v>9041</v>
      </c>
      <c r="B1509" t="s">
        <v>9042</v>
      </c>
      <c r="C1509" t="s">
        <v>10557</v>
      </c>
      <c r="F1509" t="s">
        <v>6</v>
      </c>
      <c r="G1509" t="s">
        <v>3095</v>
      </c>
    </row>
    <row r="1510" spans="1:7">
      <c r="A1510" t="s">
        <v>9041</v>
      </c>
      <c r="B1510" t="s">
        <v>9042</v>
      </c>
      <c r="C1510" t="s">
        <v>10558</v>
      </c>
      <c r="F1510" t="s">
        <v>6</v>
      </c>
      <c r="G1510" t="s">
        <v>3096</v>
      </c>
    </row>
    <row r="1511" spans="1:7">
      <c r="A1511" t="s">
        <v>9041</v>
      </c>
      <c r="B1511" t="s">
        <v>9042</v>
      </c>
      <c r="C1511" t="s">
        <v>10559</v>
      </c>
      <c r="F1511" t="s">
        <v>6</v>
      </c>
      <c r="G1511" t="s">
        <v>3097</v>
      </c>
    </row>
    <row r="1512" spans="1:7">
      <c r="A1512" t="s">
        <v>9041</v>
      </c>
      <c r="B1512" t="s">
        <v>9042</v>
      </c>
      <c r="C1512" t="s">
        <v>10560</v>
      </c>
      <c r="F1512" t="s">
        <v>6</v>
      </c>
      <c r="G1512" t="s">
        <v>3098</v>
      </c>
    </row>
    <row r="1513" spans="1:7">
      <c r="A1513" t="s">
        <v>9041</v>
      </c>
      <c r="B1513" t="s">
        <v>9042</v>
      </c>
      <c r="C1513" t="s">
        <v>10561</v>
      </c>
      <c r="F1513" t="s">
        <v>6</v>
      </c>
      <c r="G1513" t="s">
        <v>3099</v>
      </c>
    </row>
    <row r="1514" spans="1:7">
      <c r="A1514" t="s">
        <v>9041</v>
      </c>
      <c r="B1514" t="s">
        <v>9042</v>
      </c>
      <c r="C1514" t="s">
        <v>10562</v>
      </c>
      <c r="F1514" t="s">
        <v>6</v>
      </c>
      <c r="G1514" t="s">
        <v>3101</v>
      </c>
    </row>
    <row r="1515" spans="1:7">
      <c r="A1515" t="s">
        <v>9041</v>
      </c>
      <c r="B1515" t="s">
        <v>9042</v>
      </c>
      <c r="C1515" t="s">
        <v>10563</v>
      </c>
      <c r="F1515" t="s">
        <v>6</v>
      </c>
      <c r="G1515" t="s">
        <v>3102</v>
      </c>
    </row>
    <row r="1516" spans="1:7">
      <c r="A1516" t="s">
        <v>9041</v>
      </c>
      <c r="B1516" t="s">
        <v>9042</v>
      </c>
      <c r="C1516" t="s">
        <v>10564</v>
      </c>
      <c r="F1516" t="s">
        <v>6</v>
      </c>
      <c r="G1516" t="s">
        <v>3105</v>
      </c>
    </row>
    <row r="1517" spans="1:7">
      <c r="A1517" t="s">
        <v>9041</v>
      </c>
      <c r="B1517" t="s">
        <v>9042</v>
      </c>
      <c r="C1517" t="s">
        <v>10565</v>
      </c>
      <c r="F1517" t="s">
        <v>6</v>
      </c>
      <c r="G1517" t="s">
        <v>3107</v>
      </c>
    </row>
    <row r="1518" spans="1:7">
      <c r="A1518" t="s">
        <v>9041</v>
      </c>
      <c r="B1518" t="s">
        <v>9042</v>
      </c>
      <c r="C1518" t="s">
        <v>10566</v>
      </c>
      <c r="F1518" t="s">
        <v>6</v>
      </c>
      <c r="G1518" t="s">
        <v>3108</v>
      </c>
    </row>
    <row r="1519" spans="1:7">
      <c r="A1519" t="s">
        <v>9041</v>
      </c>
      <c r="B1519" t="s">
        <v>9042</v>
      </c>
      <c r="C1519" t="s">
        <v>10567</v>
      </c>
      <c r="F1519" t="s">
        <v>6</v>
      </c>
      <c r="G1519" t="s">
        <v>3109</v>
      </c>
    </row>
    <row r="1520" spans="1:7">
      <c r="A1520" t="s">
        <v>9041</v>
      </c>
      <c r="B1520" t="s">
        <v>9042</v>
      </c>
      <c r="C1520" t="s">
        <v>10568</v>
      </c>
      <c r="F1520" t="s">
        <v>6</v>
      </c>
      <c r="G1520" t="s">
        <v>3110</v>
      </c>
    </row>
    <row r="1521" spans="1:7">
      <c r="A1521" t="s">
        <v>9041</v>
      </c>
      <c r="B1521" t="s">
        <v>9042</v>
      </c>
      <c r="C1521" t="s">
        <v>10569</v>
      </c>
      <c r="F1521" t="s">
        <v>6</v>
      </c>
      <c r="G1521" t="s">
        <v>3112</v>
      </c>
    </row>
    <row r="1522" spans="1:7">
      <c r="A1522" t="s">
        <v>9041</v>
      </c>
      <c r="B1522" t="s">
        <v>9042</v>
      </c>
      <c r="C1522" t="s">
        <v>10570</v>
      </c>
      <c r="F1522" t="s">
        <v>6</v>
      </c>
      <c r="G1522" t="s">
        <v>3113</v>
      </c>
    </row>
    <row r="1523" spans="1:7">
      <c r="A1523" t="s">
        <v>9041</v>
      </c>
      <c r="B1523" t="s">
        <v>9042</v>
      </c>
      <c r="C1523" t="s">
        <v>10571</v>
      </c>
      <c r="F1523" t="s">
        <v>6</v>
      </c>
      <c r="G1523" t="s">
        <v>3114</v>
      </c>
    </row>
    <row r="1524" spans="1:7">
      <c r="A1524" t="s">
        <v>9041</v>
      </c>
      <c r="B1524" t="s">
        <v>9042</v>
      </c>
      <c r="C1524" t="s">
        <v>10572</v>
      </c>
      <c r="F1524" t="s">
        <v>6</v>
      </c>
      <c r="G1524" t="s">
        <v>3115</v>
      </c>
    </row>
    <row r="1525" spans="1:7">
      <c r="A1525" t="s">
        <v>9041</v>
      </c>
      <c r="B1525" t="s">
        <v>9042</v>
      </c>
      <c r="C1525" t="s">
        <v>10573</v>
      </c>
      <c r="F1525" t="s">
        <v>6</v>
      </c>
      <c r="G1525" t="s">
        <v>3116</v>
      </c>
    </row>
    <row r="1526" spans="1:7">
      <c r="A1526" t="s">
        <v>9041</v>
      </c>
      <c r="B1526" t="s">
        <v>9042</v>
      </c>
      <c r="C1526" t="s">
        <v>10574</v>
      </c>
      <c r="F1526" t="s">
        <v>6</v>
      </c>
      <c r="G1526" t="s">
        <v>3117</v>
      </c>
    </row>
    <row r="1527" spans="1:7">
      <c r="A1527" t="s">
        <v>9041</v>
      </c>
      <c r="B1527" t="s">
        <v>9042</v>
      </c>
      <c r="C1527" t="s">
        <v>10575</v>
      </c>
      <c r="F1527" t="s">
        <v>6</v>
      </c>
      <c r="G1527" t="s">
        <v>3118</v>
      </c>
    </row>
    <row r="1528" spans="1:7">
      <c r="A1528" t="s">
        <v>9041</v>
      </c>
      <c r="B1528" t="s">
        <v>9042</v>
      </c>
      <c r="C1528" t="s">
        <v>10576</v>
      </c>
      <c r="F1528" t="s">
        <v>6</v>
      </c>
      <c r="G1528" t="s">
        <v>3119</v>
      </c>
    </row>
    <row r="1529" spans="1:7">
      <c r="A1529" t="s">
        <v>9041</v>
      </c>
      <c r="B1529" t="s">
        <v>9042</v>
      </c>
      <c r="C1529" t="s">
        <v>10577</v>
      </c>
      <c r="F1529" t="s">
        <v>6</v>
      </c>
      <c r="G1529" t="s">
        <v>3120</v>
      </c>
    </row>
    <row r="1530" spans="1:7">
      <c r="A1530" t="s">
        <v>9041</v>
      </c>
      <c r="B1530" t="s">
        <v>9042</v>
      </c>
      <c r="C1530" t="s">
        <v>10578</v>
      </c>
      <c r="F1530" t="s">
        <v>6</v>
      </c>
      <c r="G1530" t="s">
        <v>3121</v>
      </c>
    </row>
    <row r="1531" spans="1:7">
      <c r="A1531" t="s">
        <v>9041</v>
      </c>
      <c r="B1531" t="s">
        <v>9042</v>
      </c>
      <c r="C1531" t="s">
        <v>10579</v>
      </c>
      <c r="F1531" t="s">
        <v>6</v>
      </c>
      <c r="G1531" t="s">
        <v>3122</v>
      </c>
    </row>
    <row r="1532" spans="1:7">
      <c r="A1532" t="s">
        <v>9041</v>
      </c>
      <c r="B1532" t="s">
        <v>9042</v>
      </c>
      <c r="C1532" t="s">
        <v>10580</v>
      </c>
      <c r="F1532" t="s">
        <v>6</v>
      </c>
      <c r="G1532" t="s">
        <v>3123</v>
      </c>
    </row>
    <row r="1533" spans="1:7">
      <c r="A1533" t="s">
        <v>9041</v>
      </c>
      <c r="B1533" t="s">
        <v>9042</v>
      </c>
      <c r="C1533" t="s">
        <v>10581</v>
      </c>
      <c r="F1533" t="s">
        <v>6</v>
      </c>
      <c r="G1533" t="s">
        <v>3124</v>
      </c>
    </row>
    <row r="1534" spans="1:7">
      <c r="A1534" t="s">
        <v>9041</v>
      </c>
      <c r="B1534" t="s">
        <v>9042</v>
      </c>
      <c r="C1534" t="s">
        <v>10582</v>
      </c>
      <c r="F1534" t="s">
        <v>6</v>
      </c>
      <c r="G1534" t="s">
        <v>3125</v>
      </c>
    </row>
    <row r="1535" spans="1:7">
      <c r="A1535" t="s">
        <v>9041</v>
      </c>
      <c r="B1535" t="s">
        <v>9042</v>
      </c>
      <c r="C1535" t="s">
        <v>10583</v>
      </c>
      <c r="F1535" t="s">
        <v>6</v>
      </c>
      <c r="G1535" t="s">
        <v>3126</v>
      </c>
    </row>
    <row r="1536" spans="1:7">
      <c r="A1536" t="s">
        <v>9041</v>
      </c>
      <c r="B1536" t="s">
        <v>9042</v>
      </c>
      <c r="C1536" t="s">
        <v>10584</v>
      </c>
      <c r="F1536" t="s">
        <v>6</v>
      </c>
      <c r="G1536" t="s">
        <v>3128</v>
      </c>
    </row>
    <row r="1537" spans="1:7">
      <c r="A1537" t="s">
        <v>9041</v>
      </c>
      <c r="B1537" t="s">
        <v>9042</v>
      </c>
      <c r="C1537" t="s">
        <v>10585</v>
      </c>
      <c r="F1537" t="s">
        <v>6</v>
      </c>
      <c r="G1537" t="s">
        <v>3129</v>
      </c>
    </row>
    <row r="1538" spans="1:7">
      <c r="A1538" t="s">
        <v>9041</v>
      </c>
      <c r="B1538" t="s">
        <v>9042</v>
      </c>
      <c r="C1538" t="s">
        <v>10586</v>
      </c>
      <c r="F1538" t="s">
        <v>6</v>
      </c>
      <c r="G1538" t="s">
        <v>3130</v>
      </c>
    </row>
    <row r="1539" spans="1:7">
      <c r="A1539" t="s">
        <v>9041</v>
      </c>
      <c r="B1539" t="s">
        <v>9042</v>
      </c>
      <c r="C1539" t="s">
        <v>10587</v>
      </c>
      <c r="F1539" t="s">
        <v>6</v>
      </c>
      <c r="G1539" t="s">
        <v>3131</v>
      </c>
    </row>
    <row r="1540" spans="1:7">
      <c r="A1540" t="s">
        <v>9041</v>
      </c>
      <c r="B1540" t="s">
        <v>9042</v>
      </c>
      <c r="C1540" t="s">
        <v>10588</v>
      </c>
      <c r="F1540" t="s">
        <v>6</v>
      </c>
      <c r="G1540" t="s">
        <v>3132</v>
      </c>
    </row>
    <row r="1541" spans="1:7">
      <c r="A1541" t="s">
        <v>9041</v>
      </c>
      <c r="B1541" t="s">
        <v>9042</v>
      </c>
      <c r="C1541" t="s">
        <v>10589</v>
      </c>
      <c r="F1541" t="s">
        <v>6</v>
      </c>
      <c r="G1541" t="s">
        <v>3133</v>
      </c>
    </row>
    <row r="1542" spans="1:7">
      <c r="A1542" t="s">
        <v>9041</v>
      </c>
      <c r="B1542" t="s">
        <v>9042</v>
      </c>
      <c r="C1542" t="s">
        <v>10590</v>
      </c>
      <c r="F1542" t="s">
        <v>6</v>
      </c>
      <c r="G1542" t="s">
        <v>3134</v>
      </c>
    </row>
    <row r="1543" spans="1:7">
      <c r="A1543" t="s">
        <v>9041</v>
      </c>
      <c r="B1543" t="s">
        <v>9042</v>
      </c>
      <c r="C1543" t="s">
        <v>10591</v>
      </c>
      <c r="F1543" t="s">
        <v>6</v>
      </c>
      <c r="G1543" t="s">
        <v>3135</v>
      </c>
    </row>
    <row r="1544" spans="1:7">
      <c r="A1544" t="s">
        <v>9041</v>
      </c>
      <c r="B1544" t="s">
        <v>9042</v>
      </c>
      <c r="C1544" t="s">
        <v>10592</v>
      </c>
      <c r="F1544" t="s">
        <v>6</v>
      </c>
      <c r="G1544" t="s">
        <v>3136</v>
      </c>
    </row>
    <row r="1545" spans="1:7">
      <c r="A1545" t="s">
        <v>9041</v>
      </c>
      <c r="B1545" t="s">
        <v>9042</v>
      </c>
      <c r="C1545" t="s">
        <v>10593</v>
      </c>
      <c r="F1545" t="s">
        <v>6</v>
      </c>
      <c r="G1545" t="s">
        <v>3137</v>
      </c>
    </row>
    <row r="1546" spans="1:7">
      <c r="A1546" t="s">
        <v>9041</v>
      </c>
      <c r="B1546" t="s">
        <v>9042</v>
      </c>
      <c r="C1546" t="s">
        <v>10594</v>
      </c>
      <c r="F1546" t="s">
        <v>6</v>
      </c>
      <c r="G1546" t="s">
        <v>3138</v>
      </c>
    </row>
    <row r="1547" spans="1:7">
      <c r="A1547" t="s">
        <v>9041</v>
      </c>
      <c r="B1547" t="s">
        <v>9042</v>
      </c>
      <c r="C1547" t="s">
        <v>10595</v>
      </c>
      <c r="F1547" t="s">
        <v>6</v>
      </c>
      <c r="G1547" t="s">
        <v>3141</v>
      </c>
    </row>
    <row r="1548" spans="1:7">
      <c r="A1548" t="s">
        <v>9041</v>
      </c>
      <c r="B1548" t="s">
        <v>9042</v>
      </c>
      <c r="C1548" t="s">
        <v>10596</v>
      </c>
      <c r="F1548" t="s">
        <v>6</v>
      </c>
      <c r="G1548" t="s">
        <v>3144</v>
      </c>
    </row>
    <row r="1549" spans="1:7">
      <c r="A1549" t="s">
        <v>9041</v>
      </c>
      <c r="B1549" t="s">
        <v>9042</v>
      </c>
      <c r="C1549" t="s">
        <v>10597</v>
      </c>
      <c r="F1549" t="s">
        <v>6</v>
      </c>
      <c r="G1549" t="s">
        <v>3145</v>
      </c>
    </row>
    <row r="1550" spans="1:7">
      <c r="A1550" t="s">
        <v>9041</v>
      </c>
      <c r="B1550" t="s">
        <v>9042</v>
      </c>
      <c r="C1550" t="s">
        <v>10598</v>
      </c>
      <c r="F1550" t="s">
        <v>6</v>
      </c>
      <c r="G1550" t="s">
        <v>3146</v>
      </c>
    </row>
    <row r="1551" spans="1:7">
      <c r="A1551" t="s">
        <v>9041</v>
      </c>
      <c r="B1551" t="s">
        <v>9042</v>
      </c>
      <c r="C1551" t="s">
        <v>10599</v>
      </c>
      <c r="F1551" t="s">
        <v>6</v>
      </c>
      <c r="G1551" t="s">
        <v>3147</v>
      </c>
    </row>
    <row r="1552" spans="1:7">
      <c r="A1552" t="s">
        <v>9041</v>
      </c>
      <c r="B1552" t="s">
        <v>9042</v>
      </c>
      <c r="C1552" t="s">
        <v>10600</v>
      </c>
      <c r="F1552" t="s">
        <v>6</v>
      </c>
      <c r="G1552" t="s">
        <v>3148</v>
      </c>
    </row>
    <row r="1553" spans="1:7">
      <c r="A1553" t="s">
        <v>9041</v>
      </c>
      <c r="B1553" t="s">
        <v>9042</v>
      </c>
      <c r="C1553" t="s">
        <v>10601</v>
      </c>
      <c r="F1553" t="s">
        <v>6</v>
      </c>
      <c r="G1553" t="s">
        <v>3149</v>
      </c>
    </row>
    <row r="1554" spans="1:7">
      <c r="A1554" t="s">
        <v>9041</v>
      </c>
      <c r="B1554" t="s">
        <v>9042</v>
      </c>
      <c r="C1554" t="s">
        <v>10602</v>
      </c>
      <c r="F1554" t="s">
        <v>6</v>
      </c>
      <c r="G1554" t="s">
        <v>3150</v>
      </c>
    </row>
    <row r="1555" spans="1:7">
      <c r="A1555" t="s">
        <v>9041</v>
      </c>
      <c r="B1555" t="s">
        <v>9042</v>
      </c>
      <c r="C1555" t="s">
        <v>10603</v>
      </c>
      <c r="F1555" t="s">
        <v>6</v>
      </c>
      <c r="G1555" t="s">
        <v>3151</v>
      </c>
    </row>
    <row r="1556" spans="1:7">
      <c r="A1556" t="s">
        <v>9041</v>
      </c>
      <c r="B1556" t="s">
        <v>9042</v>
      </c>
      <c r="C1556" t="s">
        <v>10604</v>
      </c>
      <c r="F1556" t="s">
        <v>6</v>
      </c>
      <c r="G1556" t="s">
        <v>3153</v>
      </c>
    </row>
    <row r="1557" spans="1:7">
      <c r="A1557" t="s">
        <v>9041</v>
      </c>
      <c r="B1557" t="s">
        <v>9042</v>
      </c>
      <c r="C1557" t="s">
        <v>10605</v>
      </c>
      <c r="F1557" t="s">
        <v>6</v>
      </c>
      <c r="G1557" t="s">
        <v>3154</v>
      </c>
    </row>
    <row r="1558" spans="1:7">
      <c r="A1558" t="s">
        <v>9041</v>
      </c>
      <c r="B1558" t="s">
        <v>9042</v>
      </c>
      <c r="C1558" t="s">
        <v>10606</v>
      </c>
      <c r="F1558" t="s">
        <v>6</v>
      </c>
      <c r="G1558" t="s">
        <v>3156</v>
      </c>
    </row>
    <row r="1559" spans="1:7">
      <c r="A1559" t="s">
        <v>9041</v>
      </c>
      <c r="B1559" t="s">
        <v>9042</v>
      </c>
      <c r="C1559" t="s">
        <v>10607</v>
      </c>
      <c r="F1559" t="s">
        <v>6</v>
      </c>
      <c r="G1559" t="s">
        <v>3157</v>
      </c>
    </row>
    <row r="1560" spans="1:7">
      <c r="A1560" t="s">
        <v>9041</v>
      </c>
      <c r="B1560" t="s">
        <v>9042</v>
      </c>
      <c r="C1560" t="s">
        <v>10608</v>
      </c>
      <c r="F1560" t="s">
        <v>6</v>
      </c>
      <c r="G1560" t="s">
        <v>3158</v>
      </c>
    </row>
    <row r="1561" spans="1:7">
      <c r="A1561" t="s">
        <v>9041</v>
      </c>
      <c r="B1561" t="s">
        <v>9042</v>
      </c>
      <c r="C1561" t="s">
        <v>10609</v>
      </c>
      <c r="F1561" t="s">
        <v>6</v>
      </c>
      <c r="G1561" t="s">
        <v>3160</v>
      </c>
    </row>
    <row r="1562" spans="1:7">
      <c r="A1562" t="s">
        <v>9041</v>
      </c>
      <c r="B1562" t="s">
        <v>9042</v>
      </c>
      <c r="C1562" t="s">
        <v>10610</v>
      </c>
      <c r="F1562" t="s">
        <v>6</v>
      </c>
      <c r="G1562" t="s">
        <v>3161</v>
      </c>
    </row>
    <row r="1563" spans="1:7">
      <c r="A1563" t="s">
        <v>9041</v>
      </c>
      <c r="B1563" t="s">
        <v>9042</v>
      </c>
      <c r="C1563" t="s">
        <v>10611</v>
      </c>
      <c r="F1563" t="s">
        <v>6</v>
      </c>
      <c r="G1563" t="s">
        <v>3162</v>
      </c>
    </row>
    <row r="1564" spans="1:7">
      <c r="A1564" t="s">
        <v>9041</v>
      </c>
      <c r="B1564" t="s">
        <v>9042</v>
      </c>
      <c r="C1564" t="s">
        <v>10612</v>
      </c>
      <c r="F1564" t="s">
        <v>6</v>
      </c>
      <c r="G1564" t="s">
        <v>3165</v>
      </c>
    </row>
    <row r="1565" spans="1:7">
      <c r="A1565" t="s">
        <v>9041</v>
      </c>
      <c r="B1565" t="s">
        <v>9042</v>
      </c>
      <c r="C1565" t="s">
        <v>10613</v>
      </c>
      <c r="F1565" t="s">
        <v>6</v>
      </c>
      <c r="G1565" t="s">
        <v>3167</v>
      </c>
    </row>
    <row r="1566" spans="1:7">
      <c r="A1566" t="s">
        <v>9041</v>
      </c>
      <c r="B1566" t="s">
        <v>9042</v>
      </c>
      <c r="C1566" t="s">
        <v>10614</v>
      </c>
      <c r="F1566" t="s">
        <v>6</v>
      </c>
      <c r="G1566" t="s">
        <v>3168</v>
      </c>
    </row>
    <row r="1567" spans="1:7">
      <c r="A1567" t="s">
        <v>9041</v>
      </c>
      <c r="B1567" t="s">
        <v>9042</v>
      </c>
      <c r="C1567" t="s">
        <v>10615</v>
      </c>
      <c r="F1567" t="s">
        <v>6</v>
      </c>
      <c r="G1567" t="s">
        <v>3169</v>
      </c>
    </row>
    <row r="1568" spans="1:7">
      <c r="A1568" t="s">
        <v>9041</v>
      </c>
      <c r="B1568" t="s">
        <v>9042</v>
      </c>
      <c r="C1568" t="s">
        <v>10616</v>
      </c>
      <c r="F1568" t="s">
        <v>6</v>
      </c>
      <c r="G1568" t="s">
        <v>3170</v>
      </c>
    </row>
    <row r="1569" spans="1:7">
      <c r="A1569" t="s">
        <v>9041</v>
      </c>
      <c r="B1569" t="s">
        <v>9042</v>
      </c>
      <c r="C1569" t="s">
        <v>10617</v>
      </c>
      <c r="F1569" t="s">
        <v>6</v>
      </c>
      <c r="G1569" t="s">
        <v>3171</v>
      </c>
    </row>
    <row r="1570" spans="1:7">
      <c r="A1570" t="s">
        <v>9041</v>
      </c>
      <c r="B1570" t="s">
        <v>9042</v>
      </c>
      <c r="C1570" t="s">
        <v>10618</v>
      </c>
      <c r="F1570" t="s">
        <v>6</v>
      </c>
      <c r="G1570" t="s">
        <v>3172</v>
      </c>
    </row>
    <row r="1571" spans="1:7">
      <c r="A1571" t="s">
        <v>9041</v>
      </c>
      <c r="B1571" t="s">
        <v>9042</v>
      </c>
      <c r="C1571" t="s">
        <v>10619</v>
      </c>
      <c r="F1571" t="s">
        <v>6</v>
      </c>
      <c r="G1571" t="s">
        <v>3173</v>
      </c>
    </row>
    <row r="1572" spans="1:7">
      <c r="A1572" t="s">
        <v>9041</v>
      </c>
      <c r="B1572" t="s">
        <v>9042</v>
      </c>
      <c r="C1572" t="s">
        <v>10620</v>
      </c>
      <c r="F1572" t="s">
        <v>6</v>
      </c>
      <c r="G1572" t="s">
        <v>3174</v>
      </c>
    </row>
    <row r="1573" spans="1:7">
      <c r="A1573" t="s">
        <v>9041</v>
      </c>
      <c r="B1573" t="s">
        <v>9042</v>
      </c>
      <c r="C1573" t="s">
        <v>10621</v>
      </c>
      <c r="F1573" t="s">
        <v>6</v>
      </c>
      <c r="G1573" t="s">
        <v>3177</v>
      </c>
    </row>
    <row r="1574" spans="1:7">
      <c r="A1574" t="s">
        <v>9041</v>
      </c>
      <c r="B1574" t="s">
        <v>9042</v>
      </c>
      <c r="C1574" t="s">
        <v>10622</v>
      </c>
      <c r="F1574" t="s">
        <v>6</v>
      </c>
      <c r="G1574" t="s">
        <v>3179</v>
      </c>
    </row>
    <row r="1575" spans="1:7">
      <c r="A1575" t="s">
        <v>9041</v>
      </c>
      <c r="B1575" t="s">
        <v>9042</v>
      </c>
      <c r="C1575" t="s">
        <v>10623</v>
      </c>
      <c r="F1575" t="s">
        <v>6</v>
      </c>
      <c r="G1575" t="s">
        <v>3180</v>
      </c>
    </row>
    <row r="1576" spans="1:7">
      <c r="A1576" t="s">
        <v>9041</v>
      </c>
      <c r="B1576" t="s">
        <v>9042</v>
      </c>
      <c r="C1576" t="s">
        <v>10624</v>
      </c>
      <c r="F1576" t="s">
        <v>6</v>
      </c>
      <c r="G1576" t="s">
        <v>3181</v>
      </c>
    </row>
    <row r="1577" spans="1:7">
      <c r="A1577" t="s">
        <v>9041</v>
      </c>
      <c r="B1577" t="s">
        <v>9042</v>
      </c>
      <c r="C1577" t="s">
        <v>10625</v>
      </c>
      <c r="F1577" t="s">
        <v>6</v>
      </c>
      <c r="G1577" t="s">
        <v>3182</v>
      </c>
    </row>
    <row r="1578" spans="1:7">
      <c r="A1578" t="s">
        <v>9041</v>
      </c>
      <c r="B1578" t="s">
        <v>9042</v>
      </c>
      <c r="C1578" t="s">
        <v>10626</v>
      </c>
      <c r="F1578" t="s">
        <v>6</v>
      </c>
      <c r="G1578" t="s">
        <v>3183</v>
      </c>
    </row>
    <row r="1579" spans="1:7">
      <c r="A1579" t="s">
        <v>9041</v>
      </c>
      <c r="B1579" t="s">
        <v>9042</v>
      </c>
      <c r="C1579" t="s">
        <v>10627</v>
      </c>
      <c r="F1579" t="s">
        <v>6</v>
      </c>
      <c r="G1579" t="s">
        <v>3184</v>
      </c>
    </row>
    <row r="1580" spans="1:7">
      <c r="A1580" t="s">
        <v>9041</v>
      </c>
      <c r="B1580" t="s">
        <v>9042</v>
      </c>
      <c r="C1580" t="s">
        <v>10628</v>
      </c>
      <c r="F1580" t="s">
        <v>6</v>
      </c>
      <c r="G1580" t="s">
        <v>3185</v>
      </c>
    </row>
    <row r="1581" spans="1:7">
      <c r="A1581" t="s">
        <v>9041</v>
      </c>
      <c r="B1581" t="s">
        <v>9042</v>
      </c>
      <c r="C1581" t="s">
        <v>10629</v>
      </c>
      <c r="F1581" t="s">
        <v>6</v>
      </c>
      <c r="G1581" t="s">
        <v>3186</v>
      </c>
    </row>
    <row r="1582" spans="1:7">
      <c r="A1582" t="s">
        <v>9041</v>
      </c>
      <c r="B1582" t="s">
        <v>9042</v>
      </c>
      <c r="C1582" t="s">
        <v>10630</v>
      </c>
      <c r="F1582" t="s">
        <v>6</v>
      </c>
      <c r="G1582" t="s">
        <v>3187</v>
      </c>
    </row>
    <row r="1583" spans="1:7">
      <c r="A1583" t="s">
        <v>9041</v>
      </c>
      <c r="B1583" t="s">
        <v>9042</v>
      </c>
      <c r="C1583" t="s">
        <v>10631</v>
      </c>
      <c r="F1583" t="s">
        <v>6</v>
      </c>
      <c r="G1583" t="s">
        <v>3188</v>
      </c>
    </row>
    <row r="1584" spans="1:7">
      <c r="A1584" t="s">
        <v>9041</v>
      </c>
      <c r="B1584" t="s">
        <v>9042</v>
      </c>
      <c r="C1584" t="s">
        <v>10632</v>
      </c>
      <c r="F1584" t="s">
        <v>6</v>
      </c>
      <c r="G1584" t="s">
        <v>3189</v>
      </c>
    </row>
    <row r="1585" spans="1:7">
      <c r="A1585" t="s">
        <v>9041</v>
      </c>
      <c r="B1585" t="s">
        <v>9042</v>
      </c>
      <c r="C1585" t="s">
        <v>10633</v>
      </c>
      <c r="F1585" t="s">
        <v>6</v>
      </c>
      <c r="G1585" t="s">
        <v>3190</v>
      </c>
    </row>
    <row r="1586" spans="1:7">
      <c r="A1586" t="s">
        <v>9041</v>
      </c>
      <c r="B1586" t="s">
        <v>9042</v>
      </c>
      <c r="C1586" t="s">
        <v>10634</v>
      </c>
      <c r="F1586" t="s">
        <v>6</v>
      </c>
      <c r="G1586" t="s">
        <v>3191</v>
      </c>
    </row>
    <row r="1587" spans="1:7">
      <c r="A1587" t="s">
        <v>9041</v>
      </c>
      <c r="B1587" t="s">
        <v>9042</v>
      </c>
      <c r="C1587" t="s">
        <v>10635</v>
      </c>
      <c r="F1587" t="s">
        <v>6</v>
      </c>
      <c r="G1587" t="s">
        <v>3192</v>
      </c>
    </row>
    <row r="1588" spans="1:7">
      <c r="A1588" t="s">
        <v>9041</v>
      </c>
      <c r="B1588" t="s">
        <v>9042</v>
      </c>
      <c r="C1588" t="s">
        <v>10636</v>
      </c>
      <c r="F1588" t="s">
        <v>6</v>
      </c>
      <c r="G1588" t="s">
        <v>3194</v>
      </c>
    </row>
    <row r="1589" spans="1:7">
      <c r="A1589" t="s">
        <v>9041</v>
      </c>
      <c r="B1589" t="s">
        <v>9042</v>
      </c>
      <c r="C1589" t="s">
        <v>10637</v>
      </c>
      <c r="F1589" t="s">
        <v>6</v>
      </c>
      <c r="G1589" t="s">
        <v>3195</v>
      </c>
    </row>
    <row r="1590" spans="1:7">
      <c r="A1590" t="s">
        <v>9041</v>
      </c>
      <c r="B1590" t="s">
        <v>9042</v>
      </c>
      <c r="C1590" t="s">
        <v>10638</v>
      </c>
      <c r="F1590" t="s">
        <v>6</v>
      </c>
      <c r="G1590" t="s">
        <v>3196</v>
      </c>
    </row>
    <row r="1591" spans="1:7">
      <c r="A1591" t="s">
        <v>9041</v>
      </c>
      <c r="B1591" t="s">
        <v>9042</v>
      </c>
      <c r="C1591" t="s">
        <v>10639</v>
      </c>
      <c r="F1591" t="s">
        <v>6</v>
      </c>
      <c r="G1591" t="s">
        <v>3197</v>
      </c>
    </row>
    <row r="1592" spans="1:7">
      <c r="A1592" t="s">
        <v>9041</v>
      </c>
      <c r="B1592" t="s">
        <v>9042</v>
      </c>
      <c r="C1592" t="s">
        <v>10640</v>
      </c>
      <c r="F1592" t="s">
        <v>6</v>
      </c>
      <c r="G1592" t="s">
        <v>3198</v>
      </c>
    </row>
    <row r="1593" spans="1:7">
      <c r="A1593" t="s">
        <v>9041</v>
      </c>
      <c r="B1593" t="s">
        <v>9042</v>
      </c>
      <c r="C1593" t="s">
        <v>10641</v>
      </c>
      <c r="F1593" t="s">
        <v>6</v>
      </c>
      <c r="G1593" t="s">
        <v>3199</v>
      </c>
    </row>
    <row r="1594" spans="1:7">
      <c r="A1594" t="s">
        <v>9041</v>
      </c>
      <c r="B1594" t="s">
        <v>9042</v>
      </c>
      <c r="C1594" t="s">
        <v>10642</v>
      </c>
      <c r="F1594" t="s">
        <v>6</v>
      </c>
      <c r="G1594" t="s">
        <v>3200</v>
      </c>
    </row>
    <row r="1595" spans="1:7">
      <c r="A1595" t="s">
        <v>9041</v>
      </c>
      <c r="B1595" t="s">
        <v>9042</v>
      </c>
      <c r="C1595" t="s">
        <v>10643</v>
      </c>
      <c r="F1595" t="s">
        <v>6</v>
      </c>
      <c r="G1595" t="s">
        <v>3202</v>
      </c>
    </row>
    <row r="1596" spans="1:7">
      <c r="A1596" t="s">
        <v>9041</v>
      </c>
      <c r="B1596" t="s">
        <v>9042</v>
      </c>
      <c r="C1596" t="s">
        <v>10644</v>
      </c>
      <c r="F1596" t="s">
        <v>6</v>
      </c>
      <c r="G1596" t="s">
        <v>3203</v>
      </c>
    </row>
    <row r="1597" spans="1:7">
      <c r="A1597" t="s">
        <v>9041</v>
      </c>
      <c r="B1597" t="s">
        <v>9042</v>
      </c>
      <c r="C1597" t="s">
        <v>10645</v>
      </c>
      <c r="F1597" t="s">
        <v>6</v>
      </c>
      <c r="G1597" t="s">
        <v>3204</v>
      </c>
    </row>
    <row r="1598" spans="1:7">
      <c r="A1598" t="s">
        <v>9041</v>
      </c>
      <c r="B1598" t="s">
        <v>9042</v>
      </c>
      <c r="C1598" t="s">
        <v>10646</v>
      </c>
      <c r="F1598" t="s">
        <v>6</v>
      </c>
      <c r="G1598" t="s">
        <v>3205</v>
      </c>
    </row>
    <row r="1599" spans="1:7">
      <c r="A1599" t="s">
        <v>9041</v>
      </c>
      <c r="B1599" t="s">
        <v>9042</v>
      </c>
      <c r="C1599" t="s">
        <v>10647</v>
      </c>
      <c r="F1599" t="s">
        <v>6</v>
      </c>
      <c r="G1599" t="s">
        <v>3206</v>
      </c>
    </row>
    <row r="1600" spans="1:7">
      <c r="A1600" t="s">
        <v>9041</v>
      </c>
      <c r="B1600" t="s">
        <v>9042</v>
      </c>
      <c r="C1600" t="s">
        <v>10648</v>
      </c>
      <c r="F1600" t="s">
        <v>6</v>
      </c>
      <c r="G1600" t="s">
        <v>3207</v>
      </c>
    </row>
    <row r="1601" spans="1:7">
      <c r="A1601" t="s">
        <v>9041</v>
      </c>
      <c r="B1601" t="s">
        <v>9042</v>
      </c>
      <c r="C1601" t="s">
        <v>10649</v>
      </c>
      <c r="F1601" t="s">
        <v>6</v>
      </c>
      <c r="G1601" t="s">
        <v>3208</v>
      </c>
    </row>
    <row r="1602" spans="1:7">
      <c r="A1602" t="s">
        <v>9041</v>
      </c>
      <c r="B1602" t="s">
        <v>9042</v>
      </c>
      <c r="C1602" t="s">
        <v>10650</v>
      </c>
      <c r="F1602" t="s">
        <v>6</v>
      </c>
      <c r="G1602" t="s">
        <v>3209</v>
      </c>
    </row>
    <row r="1603" spans="1:7">
      <c r="A1603" t="s">
        <v>9041</v>
      </c>
      <c r="B1603" t="s">
        <v>9042</v>
      </c>
      <c r="C1603" t="s">
        <v>10651</v>
      </c>
      <c r="F1603" t="s">
        <v>6</v>
      </c>
      <c r="G1603" t="s">
        <v>3210</v>
      </c>
    </row>
    <row r="1604" spans="1:7">
      <c r="A1604" t="s">
        <v>9041</v>
      </c>
      <c r="B1604" t="s">
        <v>9042</v>
      </c>
      <c r="C1604" t="s">
        <v>10652</v>
      </c>
      <c r="F1604" t="s">
        <v>6</v>
      </c>
      <c r="G1604" t="s">
        <v>3211</v>
      </c>
    </row>
    <row r="1605" spans="1:7">
      <c r="A1605" t="s">
        <v>9041</v>
      </c>
      <c r="B1605" t="s">
        <v>9042</v>
      </c>
      <c r="C1605" t="s">
        <v>10653</v>
      </c>
      <c r="F1605" t="s">
        <v>6</v>
      </c>
      <c r="G1605" t="s">
        <v>3213</v>
      </c>
    </row>
    <row r="1606" spans="1:7">
      <c r="A1606" t="s">
        <v>9041</v>
      </c>
      <c r="B1606" t="s">
        <v>9042</v>
      </c>
      <c r="C1606" t="s">
        <v>10654</v>
      </c>
      <c r="F1606" t="s">
        <v>6</v>
      </c>
      <c r="G1606" t="s">
        <v>3224</v>
      </c>
    </row>
    <row r="1607" spans="1:7">
      <c r="A1607" t="s">
        <v>9041</v>
      </c>
      <c r="B1607" t="s">
        <v>9042</v>
      </c>
      <c r="C1607" t="s">
        <v>10655</v>
      </c>
      <c r="F1607" t="s">
        <v>6</v>
      </c>
      <c r="G1607" t="s">
        <v>3225</v>
      </c>
    </row>
    <row r="1608" spans="1:7">
      <c r="A1608" t="s">
        <v>9041</v>
      </c>
      <c r="B1608" t="s">
        <v>9042</v>
      </c>
      <c r="C1608" t="s">
        <v>10656</v>
      </c>
      <c r="F1608" t="s">
        <v>6</v>
      </c>
      <c r="G1608" t="s">
        <v>3226</v>
      </c>
    </row>
    <row r="1609" spans="1:7">
      <c r="A1609" t="s">
        <v>9041</v>
      </c>
      <c r="B1609" t="s">
        <v>9042</v>
      </c>
      <c r="C1609" t="s">
        <v>10657</v>
      </c>
      <c r="F1609" t="s">
        <v>6</v>
      </c>
      <c r="G1609" t="s">
        <v>3227</v>
      </c>
    </row>
    <row r="1610" spans="1:7">
      <c r="A1610" t="s">
        <v>9041</v>
      </c>
      <c r="B1610" t="s">
        <v>9042</v>
      </c>
      <c r="C1610" t="s">
        <v>10658</v>
      </c>
      <c r="F1610" t="s">
        <v>6</v>
      </c>
      <c r="G1610" t="s">
        <v>3228</v>
      </c>
    </row>
    <row r="1611" spans="1:7">
      <c r="A1611" t="s">
        <v>9041</v>
      </c>
      <c r="B1611" t="s">
        <v>9042</v>
      </c>
      <c r="C1611" t="s">
        <v>10659</v>
      </c>
      <c r="F1611" t="s">
        <v>6</v>
      </c>
      <c r="G1611" t="s">
        <v>3300</v>
      </c>
    </row>
    <row r="1612" spans="1:7">
      <c r="A1612" t="s">
        <v>9041</v>
      </c>
      <c r="B1612" t="s">
        <v>9042</v>
      </c>
      <c r="C1612" t="s">
        <v>10660</v>
      </c>
      <c r="F1612" t="s">
        <v>6</v>
      </c>
      <c r="G1612" t="s">
        <v>3301</v>
      </c>
    </row>
    <row r="1613" spans="1:7">
      <c r="A1613" t="s">
        <v>9041</v>
      </c>
      <c r="B1613" t="s">
        <v>9042</v>
      </c>
      <c r="C1613" t="s">
        <v>10661</v>
      </c>
      <c r="F1613" t="s">
        <v>6</v>
      </c>
      <c r="G1613" t="s">
        <v>3302</v>
      </c>
    </row>
    <row r="1614" spans="1:7">
      <c r="A1614" t="s">
        <v>9041</v>
      </c>
      <c r="B1614" t="s">
        <v>9042</v>
      </c>
      <c r="C1614" t="s">
        <v>10662</v>
      </c>
      <c r="F1614" t="s">
        <v>6</v>
      </c>
      <c r="G1614" t="s">
        <v>3303</v>
      </c>
    </row>
    <row r="1615" spans="1:7">
      <c r="A1615" t="s">
        <v>9041</v>
      </c>
      <c r="B1615" t="s">
        <v>9042</v>
      </c>
      <c r="C1615" t="s">
        <v>10663</v>
      </c>
      <c r="F1615" t="s">
        <v>6</v>
      </c>
      <c r="G1615" t="s">
        <v>3304</v>
      </c>
    </row>
    <row r="1616" spans="1:7">
      <c r="A1616" t="s">
        <v>9041</v>
      </c>
      <c r="B1616" t="s">
        <v>9042</v>
      </c>
      <c r="C1616" t="s">
        <v>10664</v>
      </c>
      <c r="F1616" t="s">
        <v>6</v>
      </c>
      <c r="G1616" t="s">
        <v>3305</v>
      </c>
    </row>
    <row r="1617" spans="1:7">
      <c r="A1617" t="s">
        <v>9041</v>
      </c>
      <c r="B1617" t="s">
        <v>9042</v>
      </c>
      <c r="C1617" t="s">
        <v>10665</v>
      </c>
      <c r="F1617" t="s">
        <v>6</v>
      </c>
      <c r="G1617" t="s">
        <v>3306</v>
      </c>
    </row>
    <row r="1618" spans="1:7">
      <c r="A1618" t="s">
        <v>9041</v>
      </c>
      <c r="B1618" t="s">
        <v>9042</v>
      </c>
      <c r="C1618" t="s">
        <v>10666</v>
      </c>
      <c r="F1618" t="s">
        <v>6</v>
      </c>
      <c r="G1618" t="s">
        <v>3307</v>
      </c>
    </row>
    <row r="1619" spans="1:7">
      <c r="A1619" t="s">
        <v>9041</v>
      </c>
      <c r="B1619" t="s">
        <v>9042</v>
      </c>
      <c r="C1619" t="s">
        <v>10667</v>
      </c>
      <c r="F1619" t="s">
        <v>6</v>
      </c>
      <c r="G1619" t="s">
        <v>3308</v>
      </c>
    </row>
    <row r="1620" spans="1:7">
      <c r="A1620" t="s">
        <v>9041</v>
      </c>
      <c r="B1620" t="s">
        <v>9042</v>
      </c>
      <c r="C1620" t="s">
        <v>10668</v>
      </c>
      <c r="F1620" t="s">
        <v>6</v>
      </c>
      <c r="G1620" t="s">
        <v>3309</v>
      </c>
    </row>
    <row r="1621" spans="1:7">
      <c r="A1621" t="s">
        <v>9041</v>
      </c>
      <c r="B1621" t="s">
        <v>9042</v>
      </c>
      <c r="C1621" t="s">
        <v>10669</v>
      </c>
      <c r="F1621" t="s">
        <v>6</v>
      </c>
      <c r="G1621" t="s">
        <v>3311</v>
      </c>
    </row>
    <row r="1622" spans="1:7">
      <c r="A1622" t="s">
        <v>9041</v>
      </c>
      <c r="B1622" t="s">
        <v>9042</v>
      </c>
      <c r="C1622" t="s">
        <v>10670</v>
      </c>
      <c r="F1622" t="s">
        <v>6</v>
      </c>
      <c r="G1622" t="s">
        <v>3312</v>
      </c>
    </row>
    <row r="1623" spans="1:7">
      <c r="A1623" t="s">
        <v>9041</v>
      </c>
      <c r="B1623" t="s">
        <v>9042</v>
      </c>
      <c r="C1623" t="s">
        <v>10671</v>
      </c>
      <c r="F1623" t="s">
        <v>6</v>
      </c>
      <c r="G1623" t="s">
        <v>3346</v>
      </c>
    </row>
    <row r="1624" spans="1:7">
      <c r="A1624" t="s">
        <v>9041</v>
      </c>
      <c r="B1624" t="s">
        <v>9042</v>
      </c>
      <c r="C1624" t="s">
        <v>10672</v>
      </c>
      <c r="F1624" t="s">
        <v>6</v>
      </c>
      <c r="G1624" t="s">
        <v>3347</v>
      </c>
    </row>
    <row r="1625" spans="1:7">
      <c r="A1625" t="s">
        <v>9041</v>
      </c>
      <c r="B1625" t="s">
        <v>9042</v>
      </c>
      <c r="C1625" t="s">
        <v>10673</v>
      </c>
      <c r="F1625" t="s">
        <v>6</v>
      </c>
      <c r="G1625" t="s">
        <v>3348</v>
      </c>
    </row>
    <row r="1626" spans="1:7">
      <c r="A1626" t="s">
        <v>9041</v>
      </c>
      <c r="B1626" t="s">
        <v>9042</v>
      </c>
      <c r="C1626" t="s">
        <v>10674</v>
      </c>
      <c r="F1626" t="s">
        <v>6</v>
      </c>
      <c r="G1626" t="s">
        <v>3349</v>
      </c>
    </row>
    <row r="1627" spans="1:7">
      <c r="A1627" t="s">
        <v>9041</v>
      </c>
      <c r="B1627" t="s">
        <v>9042</v>
      </c>
      <c r="C1627" t="s">
        <v>10675</v>
      </c>
      <c r="F1627" t="s">
        <v>6</v>
      </c>
      <c r="G1627" t="s">
        <v>3350</v>
      </c>
    </row>
    <row r="1628" spans="1:7">
      <c r="A1628" t="s">
        <v>9041</v>
      </c>
      <c r="B1628" t="s">
        <v>9042</v>
      </c>
      <c r="C1628" t="s">
        <v>10676</v>
      </c>
      <c r="F1628" t="s">
        <v>6</v>
      </c>
      <c r="G1628" t="s">
        <v>3351</v>
      </c>
    </row>
    <row r="1629" spans="1:7">
      <c r="A1629" t="s">
        <v>9041</v>
      </c>
      <c r="B1629" t="s">
        <v>9042</v>
      </c>
      <c r="C1629" t="s">
        <v>10677</v>
      </c>
      <c r="F1629" t="s">
        <v>6</v>
      </c>
      <c r="G1629" t="s">
        <v>3352</v>
      </c>
    </row>
    <row r="1630" spans="1:7">
      <c r="A1630" t="s">
        <v>9041</v>
      </c>
      <c r="B1630" t="s">
        <v>9042</v>
      </c>
      <c r="C1630" t="s">
        <v>10678</v>
      </c>
      <c r="F1630" t="s">
        <v>6</v>
      </c>
      <c r="G1630" t="s">
        <v>3353</v>
      </c>
    </row>
    <row r="1631" spans="1:7">
      <c r="A1631" t="s">
        <v>9041</v>
      </c>
      <c r="B1631" t="s">
        <v>9042</v>
      </c>
      <c r="C1631" t="s">
        <v>10679</v>
      </c>
      <c r="F1631" t="s">
        <v>6</v>
      </c>
      <c r="G1631" t="s">
        <v>3354</v>
      </c>
    </row>
    <row r="1632" spans="1:7">
      <c r="A1632" t="s">
        <v>9041</v>
      </c>
      <c r="B1632" t="s">
        <v>9042</v>
      </c>
      <c r="C1632" t="s">
        <v>10680</v>
      </c>
      <c r="F1632" t="s">
        <v>6</v>
      </c>
      <c r="G1632" t="s">
        <v>3355</v>
      </c>
    </row>
    <row r="1633" spans="1:7">
      <c r="A1633" t="s">
        <v>9041</v>
      </c>
      <c r="B1633" t="s">
        <v>9042</v>
      </c>
      <c r="C1633" t="s">
        <v>10681</v>
      </c>
      <c r="F1633" t="s">
        <v>6</v>
      </c>
      <c r="G1633" t="s">
        <v>8633</v>
      </c>
    </row>
    <row r="1634" spans="1:7">
      <c r="A1634" t="s">
        <v>9041</v>
      </c>
      <c r="B1634" t="s">
        <v>9042</v>
      </c>
      <c r="C1634" t="s">
        <v>10682</v>
      </c>
      <c r="F1634" t="s">
        <v>6</v>
      </c>
      <c r="G1634" t="s">
        <v>3356</v>
      </c>
    </row>
    <row r="1635" spans="1:7">
      <c r="A1635" t="s">
        <v>9041</v>
      </c>
      <c r="B1635" t="s">
        <v>9042</v>
      </c>
      <c r="C1635" t="s">
        <v>10683</v>
      </c>
      <c r="F1635" t="s">
        <v>6</v>
      </c>
      <c r="G1635" t="s">
        <v>3357</v>
      </c>
    </row>
    <row r="1636" spans="1:7">
      <c r="A1636" t="s">
        <v>9041</v>
      </c>
      <c r="B1636" t="s">
        <v>9042</v>
      </c>
      <c r="C1636" t="s">
        <v>10684</v>
      </c>
      <c r="F1636" t="s">
        <v>6</v>
      </c>
      <c r="G1636" t="s">
        <v>3358</v>
      </c>
    </row>
    <row r="1637" spans="1:7">
      <c r="A1637" t="s">
        <v>9041</v>
      </c>
      <c r="B1637" t="s">
        <v>9042</v>
      </c>
      <c r="C1637" t="s">
        <v>10685</v>
      </c>
      <c r="F1637" t="s">
        <v>6</v>
      </c>
      <c r="G1637" t="s">
        <v>3359</v>
      </c>
    </row>
    <row r="1638" spans="1:7">
      <c r="A1638" t="s">
        <v>9041</v>
      </c>
      <c r="B1638" t="s">
        <v>9042</v>
      </c>
      <c r="C1638" t="s">
        <v>10686</v>
      </c>
      <c r="F1638" t="s">
        <v>6</v>
      </c>
      <c r="G1638" t="s">
        <v>3360</v>
      </c>
    </row>
    <row r="1639" spans="1:7">
      <c r="A1639" t="s">
        <v>9041</v>
      </c>
      <c r="B1639" t="s">
        <v>9042</v>
      </c>
      <c r="C1639" t="s">
        <v>10687</v>
      </c>
      <c r="F1639" t="s">
        <v>6</v>
      </c>
      <c r="G1639" t="s">
        <v>3361</v>
      </c>
    </row>
    <row r="1640" spans="1:7">
      <c r="A1640" t="s">
        <v>9041</v>
      </c>
      <c r="B1640" t="s">
        <v>9042</v>
      </c>
      <c r="C1640" t="s">
        <v>10688</v>
      </c>
      <c r="F1640" t="s">
        <v>6</v>
      </c>
      <c r="G1640" t="s">
        <v>3362</v>
      </c>
    </row>
    <row r="1641" spans="1:7">
      <c r="A1641" t="s">
        <v>9041</v>
      </c>
      <c r="B1641" t="s">
        <v>9042</v>
      </c>
      <c r="C1641" t="s">
        <v>10689</v>
      </c>
      <c r="F1641" t="s">
        <v>6</v>
      </c>
      <c r="G1641" t="s">
        <v>3363</v>
      </c>
    </row>
    <row r="1642" spans="1:7">
      <c r="A1642" t="s">
        <v>9041</v>
      </c>
      <c r="B1642" t="s">
        <v>9042</v>
      </c>
      <c r="C1642" t="s">
        <v>10690</v>
      </c>
      <c r="F1642" t="s">
        <v>6</v>
      </c>
      <c r="G1642" t="s">
        <v>3364</v>
      </c>
    </row>
    <row r="1643" spans="1:7">
      <c r="A1643" t="s">
        <v>9041</v>
      </c>
      <c r="B1643" t="s">
        <v>9042</v>
      </c>
      <c r="C1643" t="s">
        <v>10691</v>
      </c>
      <c r="F1643" t="s">
        <v>6</v>
      </c>
      <c r="G1643" t="s">
        <v>3365</v>
      </c>
    </row>
    <row r="1644" spans="1:7">
      <c r="A1644" t="s">
        <v>9041</v>
      </c>
      <c r="B1644" t="s">
        <v>9042</v>
      </c>
      <c r="C1644" t="s">
        <v>10692</v>
      </c>
      <c r="F1644" t="s">
        <v>6</v>
      </c>
      <c r="G1644" t="s">
        <v>3366</v>
      </c>
    </row>
    <row r="1645" spans="1:7">
      <c r="A1645" t="s">
        <v>9041</v>
      </c>
      <c r="B1645" t="s">
        <v>9042</v>
      </c>
      <c r="C1645" t="s">
        <v>10693</v>
      </c>
      <c r="F1645" t="s">
        <v>6</v>
      </c>
      <c r="G1645" t="s">
        <v>3367</v>
      </c>
    </row>
    <row r="1646" spans="1:7">
      <c r="A1646" t="s">
        <v>9041</v>
      </c>
      <c r="B1646" t="s">
        <v>9042</v>
      </c>
      <c r="C1646" t="s">
        <v>10694</v>
      </c>
      <c r="F1646" t="s">
        <v>6</v>
      </c>
      <c r="G1646" t="s">
        <v>3368</v>
      </c>
    </row>
    <row r="1647" spans="1:7">
      <c r="A1647" t="s">
        <v>9041</v>
      </c>
      <c r="B1647" t="s">
        <v>9042</v>
      </c>
      <c r="C1647" t="s">
        <v>10695</v>
      </c>
      <c r="F1647" t="s">
        <v>6</v>
      </c>
      <c r="G1647" t="s">
        <v>3369</v>
      </c>
    </row>
    <row r="1648" spans="1:7">
      <c r="A1648" t="s">
        <v>9041</v>
      </c>
      <c r="B1648" t="s">
        <v>9042</v>
      </c>
      <c r="C1648" t="s">
        <v>10696</v>
      </c>
      <c r="F1648" t="s">
        <v>6</v>
      </c>
      <c r="G1648" t="s">
        <v>3370</v>
      </c>
    </row>
    <row r="1649" spans="1:7">
      <c r="A1649" t="s">
        <v>9041</v>
      </c>
      <c r="B1649" t="s">
        <v>9042</v>
      </c>
      <c r="C1649" t="s">
        <v>10697</v>
      </c>
      <c r="F1649" t="s">
        <v>6</v>
      </c>
      <c r="G1649" t="s">
        <v>3371</v>
      </c>
    </row>
    <row r="1650" spans="1:7">
      <c r="A1650" t="s">
        <v>9041</v>
      </c>
      <c r="B1650" t="s">
        <v>9042</v>
      </c>
      <c r="C1650" t="s">
        <v>10698</v>
      </c>
      <c r="F1650" t="s">
        <v>6</v>
      </c>
      <c r="G1650" t="s">
        <v>3372</v>
      </c>
    </row>
    <row r="1651" spans="1:7">
      <c r="A1651" t="s">
        <v>9041</v>
      </c>
      <c r="B1651" t="s">
        <v>9042</v>
      </c>
      <c r="C1651" t="s">
        <v>10699</v>
      </c>
      <c r="F1651" t="s">
        <v>6</v>
      </c>
      <c r="G1651" t="s">
        <v>3373</v>
      </c>
    </row>
    <row r="1652" spans="1:7">
      <c r="A1652" t="s">
        <v>9041</v>
      </c>
      <c r="B1652" t="s">
        <v>9042</v>
      </c>
      <c r="C1652" t="s">
        <v>10700</v>
      </c>
      <c r="F1652" t="s">
        <v>6</v>
      </c>
      <c r="G1652" t="s">
        <v>3374</v>
      </c>
    </row>
    <row r="1653" spans="1:7">
      <c r="A1653" t="s">
        <v>9041</v>
      </c>
      <c r="B1653" t="s">
        <v>9042</v>
      </c>
      <c r="C1653" t="s">
        <v>10701</v>
      </c>
      <c r="F1653" t="s">
        <v>6</v>
      </c>
      <c r="G1653" t="s">
        <v>3375</v>
      </c>
    </row>
    <row r="1654" spans="1:7">
      <c r="A1654" t="s">
        <v>9041</v>
      </c>
      <c r="B1654" t="s">
        <v>9042</v>
      </c>
      <c r="C1654" t="s">
        <v>10702</v>
      </c>
      <c r="F1654" t="s">
        <v>6</v>
      </c>
      <c r="G1654" t="s">
        <v>3376</v>
      </c>
    </row>
    <row r="1655" spans="1:7">
      <c r="A1655" t="s">
        <v>9041</v>
      </c>
      <c r="B1655" t="s">
        <v>9042</v>
      </c>
      <c r="C1655" t="s">
        <v>10703</v>
      </c>
      <c r="F1655" t="s">
        <v>6</v>
      </c>
      <c r="G1655" t="s">
        <v>3377</v>
      </c>
    </row>
    <row r="1656" spans="1:7">
      <c r="A1656" t="s">
        <v>9041</v>
      </c>
      <c r="B1656" t="s">
        <v>9042</v>
      </c>
      <c r="C1656" t="s">
        <v>10704</v>
      </c>
      <c r="F1656" t="s">
        <v>6</v>
      </c>
      <c r="G1656" t="s">
        <v>3378</v>
      </c>
    </row>
    <row r="1657" spans="1:7">
      <c r="A1657" t="s">
        <v>9041</v>
      </c>
      <c r="B1657" t="s">
        <v>9042</v>
      </c>
      <c r="C1657" t="s">
        <v>10705</v>
      </c>
      <c r="F1657" t="s">
        <v>6</v>
      </c>
      <c r="G1657" t="s">
        <v>3379</v>
      </c>
    </row>
    <row r="1658" spans="1:7">
      <c r="A1658" t="s">
        <v>9041</v>
      </c>
      <c r="B1658" t="s">
        <v>9042</v>
      </c>
      <c r="C1658" t="s">
        <v>10706</v>
      </c>
      <c r="F1658" t="s">
        <v>6</v>
      </c>
      <c r="G1658" t="s">
        <v>3380</v>
      </c>
    </row>
    <row r="1659" spans="1:7">
      <c r="A1659" t="s">
        <v>9041</v>
      </c>
      <c r="B1659" t="s">
        <v>9042</v>
      </c>
      <c r="C1659" t="s">
        <v>10707</v>
      </c>
      <c r="F1659" t="s">
        <v>6</v>
      </c>
      <c r="G1659" t="s">
        <v>3381</v>
      </c>
    </row>
    <row r="1660" spans="1:7">
      <c r="A1660" t="s">
        <v>9041</v>
      </c>
      <c r="B1660" t="s">
        <v>9042</v>
      </c>
      <c r="C1660" t="s">
        <v>10708</v>
      </c>
      <c r="F1660" t="s">
        <v>6</v>
      </c>
      <c r="G1660" t="s">
        <v>3382</v>
      </c>
    </row>
    <row r="1661" spans="1:7">
      <c r="A1661" t="s">
        <v>9041</v>
      </c>
      <c r="B1661" t="s">
        <v>9042</v>
      </c>
      <c r="C1661" t="s">
        <v>10709</v>
      </c>
      <c r="F1661" t="s">
        <v>6</v>
      </c>
      <c r="G1661" t="s">
        <v>3383</v>
      </c>
    </row>
    <row r="1662" spans="1:7">
      <c r="A1662" t="s">
        <v>9041</v>
      </c>
      <c r="B1662" t="s">
        <v>9042</v>
      </c>
      <c r="C1662" t="s">
        <v>10710</v>
      </c>
      <c r="F1662" t="s">
        <v>6</v>
      </c>
      <c r="G1662" t="s">
        <v>3384</v>
      </c>
    </row>
    <row r="1663" spans="1:7">
      <c r="A1663" t="s">
        <v>9041</v>
      </c>
      <c r="B1663" t="s">
        <v>9042</v>
      </c>
      <c r="C1663" t="s">
        <v>10711</v>
      </c>
      <c r="F1663" t="s">
        <v>6</v>
      </c>
      <c r="G1663" t="s">
        <v>3385</v>
      </c>
    </row>
    <row r="1664" spans="1:7">
      <c r="A1664" t="s">
        <v>9041</v>
      </c>
      <c r="B1664" t="s">
        <v>9042</v>
      </c>
      <c r="C1664" t="s">
        <v>10712</v>
      </c>
      <c r="F1664" t="s">
        <v>6</v>
      </c>
      <c r="G1664" t="s">
        <v>3386</v>
      </c>
    </row>
    <row r="1665" spans="1:7">
      <c r="A1665" t="s">
        <v>9041</v>
      </c>
      <c r="B1665" t="s">
        <v>9042</v>
      </c>
      <c r="C1665" t="s">
        <v>10713</v>
      </c>
      <c r="F1665" t="s">
        <v>6</v>
      </c>
      <c r="G1665" t="s">
        <v>3387</v>
      </c>
    </row>
    <row r="1666" spans="1:7">
      <c r="A1666" t="s">
        <v>9041</v>
      </c>
      <c r="B1666" t="s">
        <v>9042</v>
      </c>
      <c r="C1666" t="s">
        <v>10714</v>
      </c>
      <c r="F1666" t="s">
        <v>6</v>
      </c>
      <c r="G1666" t="s">
        <v>3388</v>
      </c>
    </row>
    <row r="1667" spans="1:7">
      <c r="A1667" t="s">
        <v>9041</v>
      </c>
      <c r="B1667" t="s">
        <v>9042</v>
      </c>
      <c r="C1667" t="s">
        <v>10715</v>
      </c>
      <c r="F1667" t="s">
        <v>6</v>
      </c>
      <c r="G1667" t="s">
        <v>3389</v>
      </c>
    </row>
    <row r="1668" spans="1:7">
      <c r="A1668" t="s">
        <v>9041</v>
      </c>
      <c r="B1668" t="s">
        <v>9042</v>
      </c>
      <c r="C1668" t="s">
        <v>10716</v>
      </c>
      <c r="F1668" t="s">
        <v>6</v>
      </c>
      <c r="G1668" t="s">
        <v>3390</v>
      </c>
    </row>
    <row r="1669" spans="1:7">
      <c r="A1669" t="s">
        <v>9041</v>
      </c>
      <c r="B1669" t="s">
        <v>9042</v>
      </c>
      <c r="C1669" t="s">
        <v>10717</v>
      </c>
      <c r="F1669" t="s">
        <v>6</v>
      </c>
      <c r="G1669" t="s">
        <v>3391</v>
      </c>
    </row>
    <row r="1670" spans="1:7">
      <c r="A1670" t="s">
        <v>9041</v>
      </c>
      <c r="B1670" t="s">
        <v>9042</v>
      </c>
      <c r="C1670" t="s">
        <v>10718</v>
      </c>
      <c r="F1670" t="s">
        <v>6</v>
      </c>
      <c r="G1670" t="s">
        <v>3392</v>
      </c>
    </row>
    <row r="1671" spans="1:7">
      <c r="A1671" t="s">
        <v>9041</v>
      </c>
      <c r="B1671" t="s">
        <v>9042</v>
      </c>
      <c r="C1671" t="s">
        <v>10719</v>
      </c>
      <c r="F1671" t="s">
        <v>6</v>
      </c>
      <c r="G1671" t="s">
        <v>3393</v>
      </c>
    </row>
    <row r="1672" spans="1:7">
      <c r="A1672" t="s">
        <v>9041</v>
      </c>
      <c r="B1672" t="s">
        <v>9042</v>
      </c>
      <c r="C1672" t="s">
        <v>10720</v>
      </c>
      <c r="F1672" t="s">
        <v>6</v>
      </c>
      <c r="G1672" t="s">
        <v>3394</v>
      </c>
    </row>
    <row r="1673" spans="1:7">
      <c r="A1673" t="s">
        <v>9041</v>
      </c>
      <c r="B1673" t="s">
        <v>9042</v>
      </c>
      <c r="C1673" t="s">
        <v>10721</v>
      </c>
      <c r="F1673" t="s">
        <v>6</v>
      </c>
      <c r="G1673" t="s">
        <v>3395</v>
      </c>
    </row>
    <row r="1674" spans="1:7">
      <c r="A1674" t="s">
        <v>9041</v>
      </c>
      <c r="B1674" t="s">
        <v>9042</v>
      </c>
      <c r="C1674" t="s">
        <v>10722</v>
      </c>
      <c r="F1674" t="s">
        <v>6</v>
      </c>
      <c r="G1674" t="s">
        <v>3396</v>
      </c>
    </row>
    <row r="1675" spans="1:7">
      <c r="A1675" t="s">
        <v>9041</v>
      </c>
      <c r="B1675" t="s">
        <v>9042</v>
      </c>
      <c r="C1675" t="s">
        <v>10723</v>
      </c>
      <c r="F1675" t="s">
        <v>6</v>
      </c>
      <c r="G1675" t="s">
        <v>3397</v>
      </c>
    </row>
    <row r="1676" spans="1:7">
      <c r="A1676" t="s">
        <v>9041</v>
      </c>
      <c r="B1676" t="s">
        <v>9042</v>
      </c>
      <c r="C1676" t="s">
        <v>10724</v>
      </c>
      <c r="F1676" t="s">
        <v>6</v>
      </c>
      <c r="G1676" t="s">
        <v>3398</v>
      </c>
    </row>
    <row r="1677" spans="1:7">
      <c r="A1677" t="s">
        <v>9041</v>
      </c>
      <c r="B1677" t="s">
        <v>9042</v>
      </c>
      <c r="C1677" t="s">
        <v>10725</v>
      </c>
      <c r="F1677" t="s">
        <v>6</v>
      </c>
      <c r="G1677" t="s">
        <v>3399</v>
      </c>
    </row>
    <row r="1678" spans="1:7">
      <c r="A1678" t="s">
        <v>9041</v>
      </c>
      <c r="B1678" t="s">
        <v>9042</v>
      </c>
      <c r="C1678" t="s">
        <v>10726</v>
      </c>
      <c r="F1678" t="s">
        <v>6</v>
      </c>
      <c r="G1678" t="s">
        <v>3400</v>
      </c>
    </row>
    <row r="1679" spans="1:7">
      <c r="A1679" t="s">
        <v>9041</v>
      </c>
      <c r="B1679" t="s">
        <v>9042</v>
      </c>
      <c r="C1679" t="s">
        <v>10727</v>
      </c>
      <c r="F1679" t="s">
        <v>6</v>
      </c>
      <c r="G1679" t="s">
        <v>3401</v>
      </c>
    </row>
    <row r="1680" spans="1:7">
      <c r="A1680" t="s">
        <v>9041</v>
      </c>
      <c r="B1680" t="s">
        <v>9042</v>
      </c>
      <c r="C1680" t="s">
        <v>10728</v>
      </c>
      <c r="F1680" t="s">
        <v>6</v>
      </c>
      <c r="G1680" t="s">
        <v>3402</v>
      </c>
    </row>
    <row r="1681" spans="1:7">
      <c r="A1681" t="s">
        <v>9041</v>
      </c>
      <c r="B1681" t="s">
        <v>9042</v>
      </c>
      <c r="C1681" t="s">
        <v>10729</v>
      </c>
      <c r="F1681" t="s">
        <v>6</v>
      </c>
      <c r="G1681" t="s">
        <v>3403</v>
      </c>
    </row>
    <row r="1682" spans="1:7">
      <c r="A1682" t="s">
        <v>9041</v>
      </c>
      <c r="B1682" t="s">
        <v>9042</v>
      </c>
      <c r="C1682" t="s">
        <v>10730</v>
      </c>
      <c r="F1682" t="s">
        <v>6</v>
      </c>
      <c r="G1682" t="s">
        <v>3404</v>
      </c>
    </row>
    <row r="1683" spans="1:7">
      <c r="A1683" t="s">
        <v>9041</v>
      </c>
      <c r="B1683" t="s">
        <v>9042</v>
      </c>
      <c r="C1683" t="s">
        <v>10731</v>
      </c>
      <c r="F1683" t="s">
        <v>6</v>
      </c>
      <c r="G1683" t="s">
        <v>3405</v>
      </c>
    </row>
    <row r="1684" spans="1:7">
      <c r="A1684" t="s">
        <v>9041</v>
      </c>
      <c r="B1684" t="s">
        <v>9042</v>
      </c>
      <c r="C1684" t="s">
        <v>10732</v>
      </c>
      <c r="F1684" t="s">
        <v>6</v>
      </c>
      <c r="G1684" t="s">
        <v>3406</v>
      </c>
    </row>
    <row r="1685" spans="1:7">
      <c r="A1685" t="s">
        <v>9041</v>
      </c>
      <c r="B1685" t="s">
        <v>9042</v>
      </c>
      <c r="C1685" t="s">
        <v>10733</v>
      </c>
      <c r="F1685" t="s">
        <v>6</v>
      </c>
      <c r="G1685" t="s">
        <v>3407</v>
      </c>
    </row>
    <row r="1686" spans="1:7">
      <c r="A1686" t="s">
        <v>9041</v>
      </c>
      <c r="B1686" t="s">
        <v>9042</v>
      </c>
      <c r="C1686" t="s">
        <v>10734</v>
      </c>
      <c r="F1686" t="s">
        <v>6</v>
      </c>
      <c r="G1686" t="s">
        <v>3408</v>
      </c>
    </row>
    <row r="1687" spans="1:7">
      <c r="A1687" t="s">
        <v>9041</v>
      </c>
      <c r="B1687" t="s">
        <v>9042</v>
      </c>
      <c r="C1687" t="s">
        <v>10735</v>
      </c>
      <c r="F1687" t="s">
        <v>6</v>
      </c>
      <c r="G1687" t="s">
        <v>3409</v>
      </c>
    </row>
    <row r="1688" spans="1:7">
      <c r="A1688" t="s">
        <v>9041</v>
      </c>
      <c r="B1688" t="s">
        <v>9042</v>
      </c>
      <c r="C1688" t="s">
        <v>10736</v>
      </c>
      <c r="F1688" t="s">
        <v>6</v>
      </c>
      <c r="G1688" t="s">
        <v>3410</v>
      </c>
    </row>
    <row r="1689" spans="1:7">
      <c r="A1689" t="s">
        <v>9041</v>
      </c>
      <c r="B1689" t="s">
        <v>9042</v>
      </c>
      <c r="C1689" t="s">
        <v>10737</v>
      </c>
      <c r="F1689" t="s">
        <v>6</v>
      </c>
      <c r="G1689" t="s">
        <v>3411</v>
      </c>
    </row>
    <row r="1690" spans="1:7">
      <c r="A1690" t="s">
        <v>9041</v>
      </c>
      <c r="B1690" t="s">
        <v>9042</v>
      </c>
      <c r="C1690" t="s">
        <v>10738</v>
      </c>
      <c r="F1690" t="s">
        <v>6</v>
      </c>
      <c r="G1690" t="s">
        <v>3412</v>
      </c>
    </row>
    <row r="1691" spans="1:7">
      <c r="A1691" t="s">
        <v>9041</v>
      </c>
      <c r="B1691" t="s">
        <v>9042</v>
      </c>
      <c r="C1691" t="s">
        <v>10739</v>
      </c>
      <c r="F1691" t="s">
        <v>6</v>
      </c>
      <c r="G1691" t="s">
        <v>3413</v>
      </c>
    </row>
    <row r="1692" spans="1:7">
      <c r="A1692" t="s">
        <v>9041</v>
      </c>
      <c r="B1692" t="s">
        <v>9042</v>
      </c>
      <c r="C1692" t="s">
        <v>10740</v>
      </c>
      <c r="F1692" t="s">
        <v>6</v>
      </c>
      <c r="G1692" t="s">
        <v>3414</v>
      </c>
    </row>
    <row r="1693" spans="1:7">
      <c r="A1693" t="s">
        <v>9041</v>
      </c>
      <c r="B1693" t="s">
        <v>9042</v>
      </c>
      <c r="C1693" t="s">
        <v>10741</v>
      </c>
      <c r="F1693" t="s">
        <v>6</v>
      </c>
      <c r="G1693" t="s">
        <v>3415</v>
      </c>
    </row>
    <row r="1694" spans="1:7">
      <c r="A1694" t="s">
        <v>9041</v>
      </c>
      <c r="B1694" t="s">
        <v>9042</v>
      </c>
      <c r="C1694" t="s">
        <v>10742</v>
      </c>
      <c r="F1694" t="s">
        <v>6</v>
      </c>
      <c r="G1694" t="s">
        <v>3416</v>
      </c>
    </row>
    <row r="1695" spans="1:7">
      <c r="A1695" t="s">
        <v>9041</v>
      </c>
      <c r="B1695" t="s">
        <v>9042</v>
      </c>
      <c r="C1695" t="s">
        <v>10743</v>
      </c>
      <c r="F1695" t="s">
        <v>6</v>
      </c>
      <c r="G1695" t="s">
        <v>3417</v>
      </c>
    </row>
    <row r="1696" spans="1:7">
      <c r="A1696" t="s">
        <v>9041</v>
      </c>
      <c r="B1696" t="s">
        <v>9042</v>
      </c>
      <c r="C1696" t="s">
        <v>10744</v>
      </c>
      <c r="F1696" t="s">
        <v>6</v>
      </c>
      <c r="G1696" t="s">
        <v>3418</v>
      </c>
    </row>
    <row r="1697" spans="1:7">
      <c r="A1697" t="s">
        <v>9041</v>
      </c>
      <c r="B1697" t="s">
        <v>9042</v>
      </c>
      <c r="C1697" t="s">
        <v>10745</v>
      </c>
      <c r="F1697" t="s">
        <v>6</v>
      </c>
      <c r="G1697" t="s">
        <v>3419</v>
      </c>
    </row>
    <row r="1698" spans="1:7">
      <c r="A1698" t="s">
        <v>9041</v>
      </c>
      <c r="B1698" t="s">
        <v>9042</v>
      </c>
      <c r="C1698" t="s">
        <v>10746</v>
      </c>
      <c r="F1698" t="s">
        <v>6</v>
      </c>
      <c r="G1698" t="s">
        <v>3420</v>
      </c>
    </row>
    <row r="1699" spans="1:7">
      <c r="A1699" t="s">
        <v>9041</v>
      </c>
      <c r="B1699" t="s">
        <v>9042</v>
      </c>
      <c r="C1699" t="s">
        <v>10747</v>
      </c>
      <c r="F1699" t="s">
        <v>6</v>
      </c>
      <c r="G1699" t="s">
        <v>3421</v>
      </c>
    </row>
    <row r="1700" spans="1:7">
      <c r="A1700" t="s">
        <v>9041</v>
      </c>
      <c r="B1700" t="s">
        <v>9042</v>
      </c>
      <c r="C1700" t="s">
        <v>10748</v>
      </c>
      <c r="F1700" t="s">
        <v>6</v>
      </c>
      <c r="G1700" t="s">
        <v>3422</v>
      </c>
    </row>
    <row r="1701" spans="1:7">
      <c r="A1701" t="s">
        <v>9041</v>
      </c>
      <c r="B1701" t="s">
        <v>9042</v>
      </c>
      <c r="C1701" t="s">
        <v>10749</v>
      </c>
      <c r="F1701" t="s">
        <v>6</v>
      </c>
      <c r="G1701" t="s">
        <v>3423</v>
      </c>
    </row>
    <row r="1702" spans="1:7">
      <c r="A1702" t="s">
        <v>9041</v>
      </c>
      <c r="B1702" t="s">
        <v>9042</v>
      </c>
      <c r="C1702" t="s">
        <v>10750</v>
      </c>
      <c r="F1702" t="s">
        <v>6</v>
      </c>
      <c r="G1702" t="s">
        <v>3424</v>
      </c>
    </row>
    <row r="1703" spans="1:7">
      <c r="A1703" t="s">
        <v>9041</v>
      </c>
      <c r="B1703" t="s">
        <v>9042</v>
      </c>
      <c r="C1703" t="s">
        <v>10751</v>
      </c>
      <c r="F1703" t="s">
        <v>6</v>
      </c>
      <c r="G1703" t="s">
        <v>3425</v>
      </c>
    </row>
    <row r="1704" spans="1:7">
      <c r="A1704" t="s">
        <v>9041</v>
      </c>
      <c r="B1704" t="s">
        <v>9042</v>
      </c>
      <c r="C1704" t="s">
        <v>10752</v>
      </c>
      <c r="F1704" t="s">
        <v>6</v>
      </c>
      <c r="G1704" t="s">
        <v>3426</v>
      </c>
    </row>
    <row r="1705" spans="1:7">
      <c r="A1705" t="s">
        <v>9041</v>
      </c>
      <c r="B1705" t="s">
        <v>9042</v>
      </c>
      <c r="C1705" t="s">
        <v>10753</v>
      </c>
      <c r="F1705" t="s">
        <v>6</v>
      </c>
      <c r="G1705" t="s">
        <v>3427</v>
      </c>
    </row>
    <row r="1706" spans="1:7">
      <c r="A1706" t="s">
        <v>9041</v>
      </c>
      <c r="B1706" t="s">
        <v>9042</v>
      </c>
      <c r="C1706" t="s">
        <v>10754</v>
      </c>
      <c r="F1706" t="s">
        <v>6</v>
      </c>
      <c r="G1706" t="s">
        <v>3428</v>
      </c>
    </row>
    <row r="1707" spans="1:7">
      <c r="A1707" t="s">
        <v>9041</v>
      </c>
      <c r="B1707" t="s">
        <v>9042</v>
      </c>
      <c r="C1707" t="s">
        <v>10755</v>
      </c>
      <c r="F1707" t="s">
        <v>6</v>
      </c>
      <c r="G1707" t="s">
        <v>3429</v>
      </c>
    </row>
    <row r="1708" spans="1:7">
      <c r="A1708" t="s">
        <v>9041</v>
      </c>
      <c r="B1708" t="s">
        <v>9042</v>
      </c>
      <c r="C1708" t="s">
        <v>10756</v>
      </c>
      <c r="F1708" t="s">
        <v>6</v>
      </c>
      <c r="G1708" t="s">
        <v>3430</v>
      </c>
    </row>
    <row r="1709" spans="1:7">
      <c r="A1709" t="s">
        <v>9041</v>
      </c>
      <c r="B1709" t="s">
        <v>9042</v>
      </c>
      <c r="C1709" t="s">
        <v>10757</v>
      </c>
      <c r="F1709" t="s">
        <v>6</v>
      </c>
      <c r="G1709" t="s">
        <v>3431</v>
      </c>
    </row>
    <row r="1710" spans="1:7">
      <c r="A1710" t="s">
        <v>9041</v>
      </c>
      <c r="B1710" t="s">
        <v>9042</v>
      </c>
      <c r="C1710" t="s">
        <v>10758</v>
      </c>
      <c r="F1710" t="s">
        <v>6</v>
      </c>
      <c r="G1710" t="s">
        <v>3432</v>
      </c>
    </row>
    <row r="1711" spans="1:7">
      <c r="A1711" t="s">
        <v>9041</v>
      </c>
      <c r="B1711" t="s">
        <v>9042</v>
      </c>
      <c r="C1711" t="s">
        <v>10759</v>
      </c>
      <c r="F1711" t="s">
        <v>6</v>
      </c>
      <c r="G1711" t="s">
        <v>3433</v>
      </c>
    </row>
    <row r="1712" spans="1:7">
      <c r="A1712" t="s">
        <v>9041</v>
      </c>
      <c r="B1712" t="s">
        <v>9042</v>
      </c>
      <c r="C1712" t="s">
        <v>10760</v>
      </c>
      <c r="F1712" t="s">
        <v>6</v>
      </c>
      <c r="G1712" t="s">
        <v>3434</v>
      </c>
    </row>
    <row r="1713" spans="1:7">
      <c r="A1713" t="s">
        <v>9041</v>
      </c>
      <c r="B1713" t="s">
        <v>9042</v>
      </c>
      <c r="C1713" t="s">
        <v>10761</v>
      </c>
      <c r="F1713" t="s">
        <v>6</v>
      </c>
      <c r="G1713" t="s">
        <v>3435</v>
      </c>
    </row>
    <row r="1714" spans="1:7">
      <c r="A1714" t="s">
        <v>9041</v>
      </c>
      <c r="B1714" t="s">
        <v>9042</v>
      </c>
      <c r="C1714" t="s">
        <v>10762</v>
      </c>
      <c r="F1714" t="s">
        <v>6</v>
      </c>
      <c r="G1714" t="s">
        <v>3436</v>
      </c>
    </row>
    <row r="1715" spans="1:7">
      <c r="A1715" t="s">
        <v>9041</v>
      </c>
      <c r="B1715" t="s">
        <v>9042</v>
      </c>
      <c r="C1715" t="s">
        <v>10763</v>
      </c>
      <c r="F1715" t="s">
        <v>6</v>
      </c>
      <c r="G1715" t="s">
        <v>3437</v>
      </c>
    </row>
    <row r="1716" spans="1:7">
      <c r="A1716" t="s">
        <v>9041</v>
      </c>
      <c r="B1716" t="s">
        <v>9042</v>
      </c>
      <c r="C1716" t="s">
        <v>10764</v>
      </c>
      <c r="F1716" t="s">
        <v>6</v>
      </c>
      <c r="G1716" t="s">
        <v>3438</v>
      </c>
    </row>
    <row r="1717" spans="1:7">
      <c r="A1717" t="s">
        <v>9041</v>
      </c>
      <c r="B1717" t="s">
        <v>9042</v>
      </c>
      <c r="C1717" t="s">
        <v>10765</v>
      </c>
      <c r="F1717" t="s">
        <v>6</v>
      </c>
      <c r="G1717" t="s">
        <v>3439</v>
      </c>
    </row>
    <row r="1718" spans="1:7">
      <c r="A1718" t="s">
        <v>9041</v>
      </c>
      <c r="B1718" t="s">
        <v>9042</v>
      </c>
      <c r="C1718" t="s">
        <v>10766</v>
      </c>
      <c r="F1718" t="s">
        <v>6</v>
      </c>
      <c r="G1718" t="s">
        <v>3440</v>
      </c>
    </row>
    <row r="1719" spans="1:7">
      <c r="A1719" t="s">
        <v>9041</v>
      </c>
      <c r="B1719" t="s">
        <v>9042</v>
      </c>
      <c r="C1719" t="s">
        <v>10767</v>
      </c>
      <c r="F1719" t="s">
        <v>6</v>
      </c>
      <c r="G1719" t="s">
        <v>3441</v>
      </c>
    </row>
    <row r="1720" spans="1:7">
      <c r="A1720" t="s">
        <v>9041</v>
      </c>
      <c r="B1720" t="s">
        <v>9042</v>
      </c>
      <c r="C1720" t="s">
        <v>10768</v>
      </c>
      <c r="F1720" t="s">
        <v>6</v>
      </c>
      <c r="G1720" t="s">
        <v>3442</v>
      </c>
    </row>
    <row r="1721" spans="1:7">
      <c r="A1721" t="s">
        <v>9041</v>
      </c>
      <c r="B1721" t="s">
        <v>9042</v>
      </c>
      <c r="C1721" t="s">
        <v>10769</v>
      </c>
      <c r="F1721" t="s">
        <v>6</v>
      </c>
      <c r="G1721" t="s">
        <v>3443</v>
      </c>
    </row>
    <row r="1722" spans="1:7">
      <c r="A1722" t="s">
        <v>9041</v>
      </c>
      <c r="B1722" t="s">
        <v>9042</v>
      </c>
      <c r="C1722" t="s">
        <v>10770</v>
      </c>
      <c r="F1722" t="s">
        <v>6</v>
      </c>
      <c r="G1722" t="s">
        <v>3444</v>
      </c>
    </row>
    <row r="1723" spans="1:7">
      <c r="A1723" t="s">
        <v>9041</v>
      </c>
      <c r="B1723" t="s">
        <v>9042</v>
      </c>
      <c r="C1723" t="s">
        <v>10771</v>
      </c>
      <c r="F1723" t="s">
        <v>6</v>
      </c>
      <c r="G1723" t="s">
        <v>3445</v>
      </c>
    </row>
    <row r="1724" spans="1:7">
      <c r="A1724" t="s">
        <v>9041</v>
      </c>
      <c r="B1724" t="s">
        <v>9042</v>
      </c>
      <c r="C1724" t="s">
        <v>10772</v>
      </c>
      <c r="F1724" t="s">
        <v>6</v>
      </c>
      <c r="G1724" t="s">
        <v>3446</v>
      </c>
    </row>
    <row r="1725" spans="1:7">
      <c r="A1725" t="s">
        <v>9041</v>
      </c>
      <c r="B1725" t="s">
        <v>9042</v>
      </c>
      <c r="C1725" t="s">
        <v>10773</v>
      </c>
      <c r="F1725" t="s">
        <v>6</v>
      </c>
      <c r="G1725" t="s">
        <v>3447</v>
      </c>
    </row>
    <row r="1726" spans="1:7">
      <c r="A1726" t="s">
        <v>9041</v>
      </c>
      <c r="B1726" t="s">
        <v>9042</v>
      </c>
      <c r="C1726" t="s">
        <v>10774</v>
      </c>
      <c r="F1726" t="s">
        <v>6</v>
      </c>
      <c r="G1726" t="s">
        <v>3448</v>
      </c>
    </row>
    <row r="1727" spans="1:7">
      <c r="A1727" t="s">
        <v>9041</v>
      </c>
      <c r="B1727" t="s">
        <v>9042</v>
      </c>
      <c r="C1727" t="s">
        <v>10775</v>
      </c>
      <c r="F1727" t="s">
        <v>6</v>
      </c>
      <c r="G1727" t="s">
        <v>3449</v>
      </c>
    </row>
    <row r="1728" spans="1:7">
      <c r="A1728" t="s">
        <v>9041</v>
      </c>
      <c r="B1728" t="s">
        <v>9042</v>
      </c>
      <c r="C1728" t="s">
        <v>10776</v>
      </c>
      <c r="F1728" t="s">
        <v>6</v>
      </c>
      <c r="G1728" t="s">
        <v>3450</v>
      </c>
    </row>
    <row r="1729" spans="1:7">
      <c r="A1729" t="s">
        <v>9041</v>
      </c>
      <c r="B1729" t="s">
        <v>9042</v>
      </c>
      <c r="C1729" t="s">
        <v>10777</v>
      </c>
      <c r="F1729" t="s">
        <v>6</v>
      </c>
      <c r="G1729" t="s">
        <v>3451</v>
      </c>
    </row>
    <row r="1730" spans="1:7">
      <c r="A1730" t="s">
        <v>9041</v>
      </c>
      <c r="B1730" t="s">
        <v>9042</v>
      </c>
      <c r="C1730" t="s">
        <v>10778</v>
      </c>
      <c r="F1730" t="s">
        <v>6</v>
      </c>
      <c r="G1730" t="s">
        <v>3452</v>
      </c>
    </row>
    <row r="1731" spans="1:7">
      <c r="A1731" t="s">
        <v>9041</v>
      </c>
      <c r="B1731" t="s">
        <v>9042</v>
      </c>
      <c r="C1731" t="s">
        <v>10779</v>
      </c>
      <c r="F1731" t="s">
        <v>6</v>
      </c>
      <c r="G1731" t="s">
        <v>3453</v>
      </c>
    </row>
    <row r="1732" spans="1:7">
      <c r="A1732" t="s">
        <v>9041</v>
      </c>
      <c r="B1732" t="s">
        <v>9042</v>
      </c>
      <c r="C1732" t="s">
        <v>10780</v>
      </c>
      <c r="F1732" t="s">
        <v>6</v>
      </c>
      <c r="G1732" t="s">
        <v>3454</v>
      </c>
    </row>
    <row r="1733" spans="1:7">
      <c r="A1733" t="s">
        <v>9041</v>
      </c>
      <c r="B1733" t="s">
        <v>9042</v>
      </c>
      <c r="C1733" t="s">
        <v>10781</v>
      </c>
      <c r="F1733" t="s">
        <v>6</v>
      </c>
      <c r="G1733" t="s">
        <v>3455</v>
      </c>
    </row>
    <row r="1734" spans="1:7">
      <c r="A1734" t="s">
        <v>9041</v>
      </c>
      <c r="B1734" t="s">
        <v>9042</v>
      </c>
      <c r="C1734" t="s">
        <v>10782</v>
      </c>
      <c r="F1734" t="s">
        <v>6</v>
      </c>
      <c r="G1734" t="s">
        <v>3456</v>
      </c>
    </row>
    <row r="1735" spans="1:7">
      <c r="A1735" t="s">
        <v>9041</v>
      </c>
      <c r="B1735" t="s">
        <v>9042</v>
      </c>
      <c r="C1735" t="s">
        <v>10783</v>
      </c>
      <c r="F1735" t="s">
        <v>6</v>
      </c>
      <c r="G1735" t="s">
        <v>3457</v>
      </c>
    </row>
    <row r="1736" spans="1:7">
      <c r="A1736" t="s">
        <v>9041</v>
      </c>
      <c r="B1736" t="s">
        <v>9042</v>
      </c>
      <c r="C1736" t="s">
        <v>10784</v>
      </c>
      <c r="F1736" t="s">
        <v>6</v>
      </c>
      <c r="G1736" t="s">
        <v>3458</v>
      </c>
    </row>
    <row r="1737" spans="1:7">
      <c r="A1737" t="s">
        <v>9041</v>
      </c>
      <c r="B1737" t="s">
        <v>9042</v>
      </c>
      <c r="C1737" t="s">
        <v>10785</v>
      </c>
      <c r="F1737" t="s">
        <v>6</v>
      </c>
      <c r="G1737" t="s">
        <v>3459</v>
      </c>
    </row>
    <row r="1738" spans="1:7">
      <c r="A1738" t="s">
        <v>9041</v>
      </c>
      <c r="B1738" t="s">
        <v>9042</v>
      </c>
      <c r="C1738" t="s">
        <v>10786</v>
      </c>
      <c r="F1738" t="s">
        <v>6</v>
      </c>
      <c r="G1738" t="s">
        <v>3460</v>
      </c>
    </row>
    <row r="1739" spans="1:7">
      <c r="A1739" t="s">
        <v>9041</v>
      </c>
      <c r="B1739" t="s">
        <v>9042</v>
      </c>
      <c r="C1739" t="s">
        <v>10787</v>
      </c>
      <c r="F1739" t="s">
        <v>6</v>
      </c>
      <c r="G1739" t="s">
        <v>3461</v>
      </c>
    </row>
    <row r="1740" spans="1:7">
      <c r="A1740" t="s">
        <v>9041</v>
      </c>
      <c r="B1740" t="s">
        <v>9042</v>
      </c>
      <c r="C1740" t="s">
        <v>10788</v>
      </c>
      <c r="F1740" t="s">
        <v>6</v>
      </c>
      <c r="G1740" t="s">
        <v>3462</v>
      </c>
    </row>
    <row r="1741" spans="1:7">
      <c r="A1741" t="s">
        <v>9041</v>
      </c>
      <c r="B1741" t="s">
        <v>9042</v>
      </c>
      <c r="C1741" t="s">
        <v>10789</v>
      </c>
      <c r="F1741" t="s">
        <v>6</v>
      </c>
      <c r="G1741" t="s">
        <v>3463</v>
      </c>
    </row>
    <row r="1742" spans="1:7">
      <c r="A1742" t="s">
        <v>9041</v>
      </c>
      <c r="B1742" t="s">
        <v>9042</v>
      </c>
      <c r="C1742" t="s">
        <v>10790</v>
      </c>
      <c r="F1742" t="s">
        <v>6</v>
      </c>
      <c r="G1742" t="s">
        <v>3464</v>
      </c>
    </row>
    <row r="1743" spans="1:7">
      <c r="A1743" t="s">
        <v>9041</v>
      </c>
      <c r="B1743" t="s">
        <v>9042</v>
      </c>
      <c r="C1743" t="s">
        <v>10791</v>
      </c>
      <c r="F1743" t="s">
        <v>6</v>
      </c>
      <c r="G1743" t="s">
        <v>3465</v>
      </c>
    </row>
    <row r="1744" spans="1:7">
      <c r="A1744" t="s">
        <v>9041</v>
      </c>
      <c r="B1744" t="s">
        <v>9042</v>
      </c>
      <c r="C1744" t="s">
        <v>10792</v>
      </c>
      <c r="F1744" t="s">
        <v>6</v>
      </c>
      <c r="G1744" t="s">
        <v>3466</v>
      </c>
    </row>
    <row r="1745" spans="1:7">
      <c r="A1745" t="s">
        <v>9041</v>
      </c>
      <c r="B1745" t="s">
        <v>9042</v>
      </c>
      <c r="C1745" t="s">
        <v>10793</v>
      </c>
      <c r="F1745" t="s">
        <v>6</v>
      </c>
      <c r="G1745" t="s">
        <v>3467</v>
      </c>
    </row>
    <row r="1746" spans="1:7">
      <c r="A1746" t="s">
        <v>9041</v>
      </c>
      <c r="B1746" t="s">
        <v>9042</v>
      </c>
      <c r="C1746" t="s">
        <v>10794</v>
      </c>
      <c r="F1746" t="s">
        <v>6</v>
      </c>
      <c r="G1746" t="s">
        <v>3468</v>
      </c>
    </row>
    <row r="1747" spans="1:7">
      <c r="A1747" t="s">
        <v>9041</v>
      </c>
      <c r="B1747" t="s">
        <v>9042</v>
      </c>
      <c r="C1747" t="s">
        <v>10795</v>
      </c>
      <c r="F1747" t="s">
        <v>6</v>
      </c>
      <c r="G1747" t="s">
        <v>3469</v>
      </c>
    </row>
    <row r="1748" spans="1:7">
      <c r="A1748" t="s">
        <v>9041</v>
      </c>
      <c r="B1748" t="s">
        <v>9042</v>
      </c>
      <c r="C1748" t="s">
        <v>10796</v>
      </c>
      <c r="F1748" t="s">
        <v>6</v>
      </c>
      <c r="G1748" t="s">
        <v>3470</v>
      </c>
    </row>
    <row r="1749" spans="1:7">
      <c r="A1749" t="s">
        <v>9041</v>
      </c>
      <c r="B1749" t="s">
        <v>9042</v>
      </c>
      <c r="C1749" t="s">
        <v>10797</v>
      </c>
      <c r="F1749" t="s">
        <v>6</v>
      </c>
      <c r="G1749" t="s">
        <v>3471</v>
      </c>
    </row>
    <row r="1750" spans="1:7">
      <c r="A1750" t="s">
        <v>9041</v>
      </c>
      <c r="B1750" t="s">
        <v>9042</v>
      </c>
      <c r="C1750" t="s">
        <v>10798</v>
      </c>
      <c r="F1750" t="s">
        <v>6</v>
      </c>
      <c r="G1750" t="s">
        <v>3472</v>
      </c>
    </row>
    <row r="1751" spans="1:7">
      <c r="A1751" t="s">
        <v>9041</v>
      </c>
      <c r="B1751" t="s">
        <v>9042</v>
      </c>
      <c r="C1751" t="s">
        <v>10799</v>
      </c>
      <c r="F1751" t="s">
        <v>6</v>
      </c>
      <c r="G1751" t="s">
        <v>3665</v>
      </c>
    </row>
    <row r="1752" spans="1:7">
      <c r="A1752" t="s">
        <v>9041</v>
      </c>
      <c r="B1752" t="s">
        <v>9042</v>
      </c>
      <c r="C1752" t="s">
        <v>10800</v>
      </c>
      <c r="F1752" t="s">
        <v>6</v>
      </c>
      <c r="G1752" t="s">
        <v>3666</v>
      </c>
    </row>
    <row r="1753" spans="1:7">
      <c r="A1753" t="s">
        <v>9041</v>
      </c>
      <c r="B1753" t="s">
        <v>9042</v>
      </c>
      <c r="C1753" t="s">
        <v>10801</v>
      </c>
      <c r="F1753" t="s">
        <v>6</v>
      </c>
      <c r="G1753" t="s">
        <v>3668</v>
      </c>
    </row>
    <row r="1754" spans="1:7">
      <c r="A1754" t="s">
        <v>9041</v>
      </c>
      <c r="B1754" t="s">
        <v>9042</v>
      </c>
      <c r="C1754" t="s">
        <v>10802</v>
      </c>
      <c r="F1754" t="s">
        <v>6</v>
      </c>
      <c r="G1754" t="s">
        <v>3669</v>
      </c>
    </row>
    <row r="1755" spans="1:7">
      <c r="A1755" t="s">
        <v>9041</v>
      </c>
      <c r="B1755" t="s">
        <v>9042</v>
      </c>
      <c r="C1755" t="s">
        <v>10803</v>
      </c>
      <c r="F1755" t="s">
        <v>6</v>
      </c>
      <c r="G1755" t="s">
        <v>3670</v>
      </c>
    </row>
    <row r="1756" spans="1:7">
      <c r="A1756" t="s">
        <v>9041</v>
      </c>
      <c r="B1756" t="s">
        <v>9042</v>
      </c>
      <c r="C1756" t="s">
        <v>10804</v>
      </c>
      <c r="F1756" t="s">
        <v>6</v>
      </c>
      <c r="G1756" t="s">
        <v>3672</v>
      </c>
    </row>
    <row r="1757" spans="1:7">
      <c r="A1757" t="s">
        <v>9041</v>
      </c>
      <c r="B1757" t="s">
        <v>9042</v>
      </c>
      <c r="C1757" t="s">
        <v>10805</v>
      </c>
      <c r="F1757" t="s">
        <v>6</v>
      </c>
      <c r="G1757" t="s">
        <v>3673</v>
      </c>
    </row>
    <row r="1758" spans="1:7">
      <c r="A1758" t="s">
        <v>9041</v>
      </c>
      <c r="B1758" t="s">
        <v>9042</v>
      </c>
      <c r="C1758" t="s">
        <v>10806</v>
      </c>
      <c r="F1758" t="s">
        <v>6</v>
      </c>
      <c r="G1758" t="s">
        <v>3674</v>
      </c>
    </row>
    <row r="1759" spans="1:7">
      <c r="A1759" t="s">
        <v>9041</v>
      </c>
      <c r="B1759" t="s">
        <v>9042</v>
      </c>
      <c r="C1759" t="s">
        <v>10807</v>
      </c>
      <c r="F1759" t="s">
        <v>6</v>
      </c>
      <c r="G1759" t="s">
        <v>3675</v>
      </c>
    </row>
    <row r="1760" spans="1:7">
      <c r="A1760" t="s">
        <v>9041</v>
      </c>
      <c r="B1760" t="s">
        <v>9042</v>
      </c>
      <c r="C1760" t="s">
        <v>10808</v>
      </c>
      <c r="F1760" t="s">
        <v>6</v>
      </c>
      <c r="G1760" t="s">
        <v>3676</v>
      </c>
    </row>
    <row r="1761" spans="1:7">
      <c r="A1761" t="s">
        <v>9041</v>
      </c>
      <c r="B1761" t="s">
        <v>9042</v>
      </c>
      <c r="C1761" t="s">
        <v>10809</v>
      </c>
      <c r="F1761" t="s">
        <v>6</v>
      </c>
      <c r="G1761" t="s">
        <v>3677</v>
      </c>
    </row>
    <row r="1762" spans="1:7">
      <c r="A1762" t="s">
        <v>9041</v>
      </c>
      <c r="B1762" t="s">
        <v>9042</v>
      </c>
      <c r="C1762" t="s">
        <v>10810</v>
      </c>
      <c r="F1762" t="s">
        <v>6</v>
      </c>
      <c r="G1762" t="s">
        <v>3678</v>
      </c>
    </row>
    <row r="1763" spans="1:7">
      <c r="A1763" t="s">
        <v>9041</v>
      </c>
      <c r="B1763" t="s">
        <v>9042</v>
      </c>
      <c r="C1763" t="s">
        <v>10811</v>
      </c>
      <c r="F1763" t="s">
        <v>6</v>
      </c>
      <c r="G1763" t="s">
        <v>3679</v>
      </c>
    </row>
    <row r="1764" spans="1:7">
      <c r="A1764" t="s">
        <v>9041</v>
      </c>
      <c r="B1764" t="s">
        <v>9042</v>
      </c>
      <c r="C1764" t="s">
        <v>10812</v>
      </c>
      <c r="F1764" t="s">
        <v>6</v>
      </c>
      <c r="G1764" t="s">
        <v>3680</v>
      </c>
    </row>
    <row r="1765" spans="1:7">
      <c r="A1765" t="s">
        <v>9041</v>
      </c>
      <c r="B1765" t="s">
        <v>9042</v>
      </c>
      <c r="C1765" t="s">
        <v>10813</v>
      </c>
      <c r="F1765" t="s">
        <v>6</v>
      </c>
      <c r="G1765" t="s">
        <v>3681</v>
      </c>
    </row>
    <row r="1766" spans="1:7">
      <c r="A1766" t="s">
        <v>9041</v>
      </c>
      <c r="B1766" t="s">
        <v>9042</v>
      </c>
      <c r="C1766" t="s">
        <v>10814</v>
      </c>
      <c r="F1766" t="s">
        <v>6</v>
      </c>
      <c r="G1766" t="s">
        <v>3682</v>
      </c>
    </row>
    <row r="1767" spans="1:7">
      <c r="A1767" t="s">
        <v>9041</v>
      </c>
      <c r="B1767" t="s">
        <v>9042</v>
      </c>
      <c r="C1767" t="s">
        <v>10815</v>
      </c>
      <c r="F1767" t="s">
        <v>6</v>
      </c>
      <c r="G1767" t="s">
        <v>3683</v>
      </c>
    </row>
    <row r="1768" spans="1:7">
      <c r="A1768" t="s">
        <v>9041</v>
      </c>
      <c r="B1768" t="s">
        <v>9042</v>
      </c>
      <c r="C1768" t="s">
        <v>10816</v>
      </c>
      <c r="F1768" t="s">
        <v>6</v>
      </c>
      <c r="G1768" t="s">
        <v>3684</v>
      </c>
    </row>
    <row r="1769" spans="1:7">
      <c r="A1769" t="s">
        <v>9041</v>
      </c>
      <c r="B1769" t="s">
        <v>9042</v>
      </c>
      <c r="C1769" t="s">
        <v>10817</v>
      </c>
      <c r="F1769" t="s">
        <v>6</v>
      </c>
      <c r="G1769" t="s">
        <v>3685</v>
      </c>
    </row>
    <row r="1770" spans="1:7">
      <c r="A1770" t="s">
        <v>9041</v>
      </c>
      <c r="B1770" t="s">
        <v>9042</v>
      </c>
      <c r="C1770" t="s">
        <v>10818</v>
      </c>
      <c r="F1770" t="s">
        <v>6</v>
      </c>
      <c r="G1770" t="s">
        <v>3686</v>
      </c>
    </row>
    <row r="1771" spans="1:7">
      <c r="A1771" t="s">
        <v>9041</v>
      </c>
      <c r="B1771" t="s">
        <v>9042</v>
      </c>
      <c r="C1771" t="s">
        <v>10819</v>
      </c>
      <c r="F1771" t="s">
        <v>6</v>
      </c>
      <c r="G1771" t="s">
        <v>3687</v>
      </c>
    </row>
    <row r="1772" spans="1:7">
      <c r="A1772" t="s">
        <v>9041</v>
      </c>
      <c r="B1772" t="s">
        <v>9042</v>
      </c>
      <c r="C1772" t="s">
        <v>10820</v>
      </c>
      <c r="F1772" t="s">
        <v>6</v>
      </c>
      <c r="G1772" t="s">
        <v>3690</v>
      </c>
    </row>
    <row r="1773" spans="1:7">
      <c r="A1773" t="s">
        <v>9041</v>
      </c>
      <c r="B1773" t="s">
        <v>9042</v>
      </c>
      <c r="C1773" t="s">
        <v>10821</v>
      </c>
      <c r="F1773" t="s">
        <v>6</v>
      </c>
      <c r="G1773" t="s">
        <v>3692</v>
      </c>
    </row>
    <row r="1774" spans="1:7">
      <c r="A1774" t="s">
        <v>9041</v>
      </c>
      <c r="B1774" t="s">
        <v>9042</v>
      </c>
      <c r="C1774" t="s">
        <v>10822</v>
      </c>
      <c r="F1774" t="s">
        <v>6</v>
      </c>
      <c r="G1774" t="s">
        <v>3693</v>
      </c>
    </row>
    <row r="1775" spans="1:7">
      <c r="A1775" t="s">
        <v>9041</v>
      </c>
      <c r="B1775" t="s">
        <v>9042</v>
      </c>
      <c r="C1775" t="s">
        <v>10823</v>
      </c>
      <c r="F1775" t="s">
        <v>6</v>
      </c>
      <c r="G1775" t="s">
        <v>3694</v>
      </c>
    </row>
    <row r="1776" spans="1:7">
      <c r="A1776" t="s">
        <v>9041</v>
      </c>
      <c r="B1776" t="s">
        <v>9042</v>
      </c>
      <c r="C1776" t="s">
        <v>10824</v>
      </c>
      <c r="F1776" t="s">
        <v>6</v>
      </c>
      <c r="G1776" t="s">
        <v>3695</v>
      </c>
    </row>
    <row r="1777" spans="1:7">
      <c r="A1777" t="s">
        <v>9041</v>
      </c>
      <c r="B1777" t="s">
        <v>9042</v>
      </c>
      <c r="C1777" t="s">
        <v>10825</v>
      </c>
      <c r="F1777" t="s">
        <v>6</v>
      </c>
      <c r="G1777" t="s">
        <v>3696</v>
      </c>
    </row>
    <row r="1778" spans="1:7">
      <c r="A1778" t="s">
        <v>9041</v>
      </c>
      <c r="B1778" t="s">
        <v>9042</v>
      </c>
      <c r="C1778" t="s">
        <v>10826</v>
      </c>
      <c r="F1778" t="s">
        <v>6</v>
      </c>
      <c r="G1778" t="s">
        <v>3697</v>
      </c>
    </row>
    <row r="1779" spans="1:7">
      <c r="A1779" t="s">
        <v>9041</v>
      </c>
      <c r="B1779" t="s">
        <v>9042</v>
      </c>
      <c r="C1779" t="s">
        <v>10827</v>
      </c>
      <c r="F1779" t="s">
        <v>6</v>
      </c>
      <c r="G1779" t="s">
        <v>3698</v>
      </c>
    </row>
    <row r="1780" spans="1:7">
      <c r="A1780" t="s">
        <v>9041</v>
      </c>
      <c r="B1780" t="s">
        <v>9042</v>
      </c>
      <c r="C1780" t="s">
        <v>10828</v>
      </c>
      <c r="F1780" t="s">
        <v>6</v>
      </c>
      <c r="G1780" t="s">
        <v>3699</v>
      </c>
    </row>
    <row r="1781" spans="1:7">
      <c r="A1781" t="s">
        <v>9041</v>
      </c>
      <c r="B1781" t="s">
        <v>9042</v>
      </c>
      <c r="C1781" t="s">
        <v>10829</v>
      </c>
      <c r="F1781" t="s">
        <v>6</v>
      </c>
      <c r="G1781" t="s">
        <v>3700</v>
      </c>
    </row>
    <row r="1782" spans="1:7">
      <c r="A1782" t="s">
        <v>9041</v>
      </c>
      <c r="B1782" t="s">
        <v>9042</v>
      </c>
      <c r="C1782" t="s">
        <v>10830</v>
      </c>
      <c r="F1782" t="s">
        <v>6</v>
      </c>
      <c r="G1782" t="s">
        <v>3701</v>
      </c>
    </row>
    <row r="1783" spans="1:7">
      <c r="A1783" t="s">
        <v>9041</v>
      </c>
      <c r="B1783" t="s">
        <v>9042</v>
      </c>
      <c r="C1783" t="s">
        <v>10831</v>
      </c>
      <c r="F1783" t="s">
        <v>6</v>
      </c>
      <c r="G1783" t="s">
        <v>3702</v>
      </c>
    </row>
    <row r="1784" spans="1:7">
      <c r="A1784" t="s">
        <v>9041</v>
      </c>
      <c r="B1784" t="s">
        <v>9042</v>
      </c>
      <c r="C1784" t="s">
        <v>10832</v>
      </c>
      <c r="F1784" t="s">
        <v>6</v>
      </c>
      <c r="G1784" t="s">
        <v>3703</v>
      </c>
    </row>
    <row r="1785" spans="1:7">
      <c r="A1785" t="s">
        <v>9041</v>
      </c>
      <c r="B1785" t="s">
        <v>9042</v>
      </c>
      <c r="C1785" t="s">
        <v>10833</v>
      </c>
      <c r="F1785" t="s">
        <v>6</v>
      </c>
      <c r="G1785" t="s">
        <v>3704</v>
      </c>
    </row>
    <row r="1786" spans="1:7">
      <c r="A1786" t="s">
        <v>9041</v>
      </c>
      <c r="B1786" t="s">
        <v>9042</v>
      </c>
      <c r="C1786" t="s">
        <v>10834</v>
      </c>
      <c r="F1786" t="s">
        <v>6</v>
      </c>
      <c r="G1786" t="s">
        <v>3705</v>
      </c>
    </row>
    <row r="1787" spans="1:7">
      <c r="A1787" t="s">
        <v>9041</v>
      </c>
      <c r="B1787" t="s">
        <v>9042</v>
      </c>
      <c r="C1787" t="s">
        <v>10835</v>
      </c>
      <c r="F1787" t="s">
        <v>6</v>
      </c>
      <c r="G1787" t="s">
        <v>3706</v>
      </c>
    </row>
    <row r="1788" spans="1:7">
      <c r="A1788" t="s">
        <v>9041</v>
      </c>
      <c r="B1788" t="s">
        <v>9042</v>
      </c>
      <c r="C1788" t="s">
        <v>10836</v>
      </c>
      <c r="F1788" t="s">
        <v>6</v>
      </c>
      <c r="G1788" t="s">
        <v>3707</v>
      </c>
    </row>
    <row r="1789" spans="1:7">
      <c r="A1789" t="s">
        <v>9041</v>
      </c>
      <c r="B1789" t="s">
        <v>9042</v>
      </c>
      <c r="C1789" t="s">
        <v>10837</v>
      </c>
      <c r="F1789" t="s">
        <v>6</v>
      </c>
      <c r="G1789" t="s">
        <v>3708</v>
      </c>
    </row>
    <row r="1790" spans="1:7">
      <c r="A1790" t="s">
        <v>9041</v>
      </c>
      <c r="B1790" t="s">
        <v>9042</v>
      </c>
      <c r="C1790" t="s">
        <v>10838</v>
      </c>
      <c r="F1790" t="s">
        <v>6</v>
      </c>
      <c r="G1790" t="s">
        <v>3709</v>
      </c>
    </row>
    <row r="1791" spans="1:7">
      <c r="A1791" t="s">
        <v>9041</v>
      </c>
      <c r="B1791" t="s">
        <v>9042</v>
      </c>
      <c r="C1791" t="s">
        <v>10839</v>
      </c>
      <c r="F1791" t="s">
        <v>6</v>
      </c>
      <c r="G1791" t="s">
        <v>3710</v>
      </c>
    </row>
    <row r="1792" spans="1:7">
      <c r="A1792" t="s">
        <v>9041</v>
      </c>
      <c r="B1792" t="s">
        <v>9042</v>
      </c>
      <c r="C1792" t="s">
        <v>10840</v>
      </c>
      <c r="F1792" t="s">
        <v>6</v>
      </c>
      <c r="G1792" t="s">
        <v>3711</v>
      </c>
    </row>
    <row r="1793" spans="1:7">
      <c r="A1793" t="s">
        <v>9041</v>
      </c>
      <c r="B1793" t="s">
        <v>9042</v>
      </c>
      <c r="C1793" t="s">
        <v>10841</v>
      </c>
      <c r="F1793" t="s">
        <v>6</v>
      </c>
      <c r="G1793" t="s">
        <v>3712</v>
      </c>
    </row>
    <row r="1794" spans="1:7">
      <c r="A1794" t="s">
        <v>9041</v>
      </c>
      <c r="B1794" t="s">
        <v>9042</v>
      </c>
      <c r="C1794" t="s">
        <v>10842</v>
      </c>
      <c r="F1794" t="s">
        <v>6</v>
      </c>
      <c r="G1794" t="s">
        <v>3713</v>
      </c>
    </row>
    <row r="1795" spans="1:7">
      <c r="A1795" t="s">
        <v>9041</v>
      </c>
      <c r="B1795" t="s">
        <v>9042</v>
      </c>
      <c r="C1795" t="s">
        <v>10843</v>
      </c>
      <c r="F1795" t="s">
        <v>6</v>
      </c>
      <c r="G1795" t="s">
        <v>3714</v>
      </c>
    </row>
    <row r="1796" spans="1:7">
      <c r="A1796" t="s">
        <v>9041</v>
      </c>
      <c r="B1796" t="s">
        <v>9042</v>
      </c>
      <c r="C1796" t="s">
        <v>10844</v>
      </c>
      <c r="F1796" t="s">
        <v>6</v>
      </c>
      <c r="G1796" t="s">
        <v>3715</v>
      </c>
    </row>
    <row r="1797" spans="1:7">
      <c r="A1797" t="s">
        <v>9041</v>
      </c>
      <c r="B1797" t="s">
        <v>9042</v>
      </c>
      <c r="C1797" t="s">
        <v>10845</v>
      </c>
      <c r="F1797" t="s">
        <v>6</v>
      </c>
      <c r="G1797" t="s">
        <v>3716</v>
      </c>
    </row>
    <row r="1798" spans="1:7">
      <c r="A1798" t="s">
        <v>9041</v>
      </c>
      <c r="B1798" t="s">
        <v>9042</v>
      </c>
      <c r="C1798" t="s">
        <v>10846</v>
      </c>
      <c r="F1798" t="s">
        <v>6</v>
      </c>
      <c r="G1798" t="s">
        <v>3717</v>
      </c>
    </row>
    <row r="1799" spans="1:7">
      <c r="A1799" t="s">
        <v>9041</v>
      </c>
      <c r="B1799" t="s">
        <v>9042</v>
      </c>
      <c r="C1799" t="s">
        <v>10847</v>
      </c>
      <c r="F1799" t="s">
        <v>6</v>
      </c>
      <c r="G1799" t="s">
        <v>3718</v>
      </c>
    </row>
    <row r="1800" spans="1:7">
      <c r="A1800" t="s">
        <v>9041</v>
      </c>
      <c r="B1800" t="s">
        <v>9042</v>
      </c>
      <c r="C1800" t="s">
        <v>10848</v>
      </c>
      <c r="F1800" t="s">
        <v>6</v>
      </c>
      <c r="G1800" t="s">
        <v>3719</v>
      </c>
    </row>
    <row r="1801" spans="1:7">
      <c r="A1801" t="s">
        <v>9041</v>
      </c>
      <c r="B1801" t="s">
        <v>9042</v>
      </c>
      <c r="C1801" t="s">
        <v>10849</v>
      </c>
      <c r="F1801" t="s">
        <v>6</v>
      </c>
      <c r="G1801" t="s">
        <v>3720</v>
      </c>
    </row>
    <row r="1802" spans="1:7">
      <c r="A1802" t="s">
        <v>9041</v>
      </c>
      <c r="B1802" t="s">
        <v>9042</v>
      </c>
      <c r="C1802" t="s">
        <v>10850</v>
      </c>
      <c r="F1802" t="s">
        <v>6</v>
      </c>
      <c r="G1802" t="s">
        <v>3721</v>
      </c>
    </row>
    <row r="1803" spans="1:7">
      <c r="A1803" t="s">
        <v>9041</v>
      </c>
      <c r="B1803" t="s">
        <v>9042</v>
      </c>
      <c r="C1803" t="s">
        <v>10851</v>
      </c>
      <c r="F1803" t="s">
        <v>6</v>
      </c>
      <c r="G1803" t="s">
        <v>3722</v>
      </c>
    </row>
    <row r="1804" spans="1:7">
      <c r="A1804" t="s">
        <v>9041</v>
      </c>
      <c r="B1804" t="s">
        <v>9042</v>
      </c>
      <c r="C1804" t="s">
        <v>10852</v>
      </c>
      <c r="F1804" t="s">
        <v>6</v>
      </c>
      <c r="G1804" t="s">
        <v>3723</v>
      </c>
    </row>
    <row r="1805" spans="1:7">
      <c r="A1805" t="s">
        <v>9041</v>
      </c>
      <c r="B1805" t="s">
        <v>9042</v>
      </c>
      <c r="C1805" t="s">
        <v>10853</v>
      </c>
      <c r="F1805" t="s">
        <v>6</v>
      </c>
      <c r="G1805" t="s">
        <v>3724</v>
      </c>
    </row>
    <row r="1806" spans="1:7">
      <c r="A1806" t="s">
        <v>9041</v>
      </c>
      <c r="B1806" t="s">
        <v>9042</v>
      </c>
      <c r="C1806" t="s">
        <v>10854</v>
      </c>
      <c r="F1806" t="s">
        <v>6</v>
      </c>
      <c r="G1806" t="s">
        <v>3725</v>
      </c>
    </row>
    <row r="1807" spans="1:7">
      <c r="A1807" t="s">
        <v>9041</v>
      </c>
      <c r="B1807" t="s">
        <v>9042</v>
      </c>
      <c r="C1807" t="s">
        <v>10855</v>
      </c>
      <c r="F1807" t="s">
        <v>6</v>
      </c>
      <c r="G1807" t="s">
        <v>3726</v>
      </c>
    </row>
    <row r="1808" spans="1:7">
      <c r="A1808" t="s">
        <v>9041</v>
      </c>
      <c r="B1808" t="s">
        <v>9042</v>
      </c>
      <c r="C1808" t="s">
        <v>10856</v>
      </c>
      <c r="F1808" t="s">
        <v>6</v>
      </c>
      <c r="G1808" t="s">
        <v>3727</v>
      </c>
    </row>
    <row r="1809" spans="1:7">
      <c r="A1809" t="s">
        <v>9041</v>
      </c>
      <c r="B1809" t="s">
        <v>9042</v>
      </c>
      <c r="C1809" t="s">
        <v>10857</v>
      </c>
      <c r="F1809" t="s">
        <v>6</v>
      </c>
      <c r="G1809" t="s">
        <v>3728</v>
      </c>
    </row>
    <row r="1810" spans="1:7">
      <c r="A1810" t="s">
        <v>9041</v>
      </c>
      <c r="B1810" t="s">
        <v>9042</v>
      </c>
      <c r="C1810" t="s">
        <v>10858</v>
      </c>
      <c r="F1810" t="s">
        <v>6</v>
      </c>
      <c r="G1810" t="s">
        <v>3729</v>
      </c>
    </row>
    <row r="1811" spans="1:7">
      <c r="A1811" t="s">
        <v>9041</v>
      </c>
      <c r="B1811" t="s">
        <v>9042</v>
      </c>
      <c r="C1811" t="s">
        <v>10859</v>
      </c>
      <c r="F1811" t="s">
        <v>6</v>
      </c>
      <c r="G1811" t="s">
        <v>3731</v>
      </c>
    </row>
    <row r="1812" spans="1:7">
      <c r="A1812" t="s">
        <v>9041</v>
      </c>
      <c r="B1812" t="s">
        <v>9042</v>
      </c>
      <c r="C1812" t="s">
        <v>10860</v>
      </c>
      <c r="F1812" t="s">
        <v>6</v>
      </c>
      <c r="G1812" t="s">
        <v>3732</v>
      </c>
    </row>
    <row r="1813" spans="1:7">
      <c r="A1813" t="s">
        <v>9041</v>
      </c>
      <c r="B1813" t="s">
        <v>9042</v>
      </c>
      <c r="C1813" t="s">
        <v>10861</v>
      </c>
      <c r="F1813" t="s">
        <v>6</v>
      </c>
      <c r="G1813" t="s">
        <v>3733</v>
      </c>
    </row>
    <row r="1814" spans="1:7">
      <c r="A1814" t="s">
        <v>9041</v>
      </c>
      <c r="B1814" t="s">
        <v>9042</v>
      </c>
      <c r="C1814" t="s">
        <v>10862</v>
      </c>
      <c r="F1814" t="s">
        <v>6</v>
      </c>
      <c r="G1814" t="s">
        <v>3734</v>
      </c>
    </row>
    <row r="1815" spans="1:7">
      <c r="A1815" t="s">
        <v>9041</v>
      </c>
      <c r="B1815" t="s">
        <v>9042</v>
      </c>
      <c r="C1815" t="s">
        <v>10863</v>
      </c>
      <c r="F1815" t="s">
        <v>6</v>
      </c>
      <c r="G1815" t="s">
        <v>3735</v>
      </c>
    </row>
    <row r="1816" spans="1:7">
      <c r="A1816" t="s">
        <v>9041</v>
      </c>
      <c r="B1816" t="s">
        <v>9042</v>
      </c>
      <c r="C1816" t="s">
        <v>10864</v>
      </c>
      <c r="F1816" t="s">
        <v>6</v>
      </c>
      <c r="G1816" t="s">
        <v>3736</v>
      </c>
    </row>
    <row r="1817" spans="1:7">
      <c r="A1817" t="s">
        <v>9041</v>
      </c>
      <c r="B1817" t="s">
        <v>9042</v>
      </c>
      <c r="C1817" t="s">
        <v>10865</v>
      </c>
      <c r="F1817" t="s">
        <v>6</v>
      </c>
      <c r="G1817" t="s">
        <v>3737</v>
      </c>
    </row>
    <row r="1818" spans="1:7">
      <c r="A1818" t="s">
        <v>9041</v>
      </c>
      <c r="B1818" t="s">
        <v>9042</v>
      </c>
      <c r="C1818" t="s">
        <v>10866</v>
      </c>
      <c r="F1818" t="s">
        <v>6</v>
      </c>
      <c r="G1818" t="s">
        <v>3738</v>
      </c>
    </row>
    <row r="1819" spans="1:7">
      <c r="A1819" t="s">
        <v>9041</v>
      </c>
      <c r="B1819" t="s">
        <v>9042</v>
      </c>
      <c r="C1819" t="s">
        <v>10867</v>
      </c>
      <c r="F1819" t="s">
        <v>6</v>
      </c>
      <c r="G1819" t="s">
        <v>3739</v>
      </c>
    </row>
    <row r="1820" spans="1:7">
      <c r="A1820" t="s">
        <v>9041</v>
      </c>
      <c r="B1820" t="s">
        <v>9042</v>
      </c>
      <c r="C1820" t="s">
        <v>10868</v>
      </c>
      <c r="F1820" t="s">
        <v>6</v>
      </c>
      <c r="G1820" t="s">
        <v>3740</v>
      </c>
    </row>
    <row r="1821" spans="1:7">
      <c r="A1821" t="s">
        <v>9041</v>
      </c>
      <c r="B1821" t="s">
        <v>9042</v>
      </c>
      <c r="C1821" t="s">
        <v>10869</v>
      </c>
      <c r="F1821" t="s">
        <v>6</v>
      </c>
      <c r="G1821" t="s">
        <v>3741</v>
      </c>
    </row>
    <row r="1822" spans="1:7">
      <c r="A1822" t="s">
        <v>9041</v>
      </c>
      <c r="B1822" t="s">
        <v>9042</v>
      </c>
      <c r="C1822" t="s">
        <v>10870</v>
      </c>
      <c r="F1822" t="s">
        <v>6</v>
      </c>
      <c r="G1822" t="s">
        <v>3742</v>
      </c>
    </row>
    <row r="1823" spans="1:7">
      <c r="A1823" t="s">
        <v>9041</v>
      </c>
      <c r="B1823" t="s">
        <v>9042</v>
      </c>
      <c r="C1823" t="s">
        <v>10871</v>
      </c>
      <c r="F1823" t="s">
        <v>6</v>
      </c>
      <c r="G1823" t="s">
        <v>3743</v>
      </c>
    </row>
    <row r="1824" spans="1:7">
      <c r="A1824" t="s">
        <v>9041</v>
      </c>
      <c r="B1824" t="s">
        <v>9042</v>
      </c>
      <c r="C1824" t="s">
        <v>10872</v>
      </c>
      <c r="F1824" t="s">
        <v>6</v>
      </c>
      <c r="G1824" t="s">
        <v>3744</v>
      </c>
    </row>
    <row r="1825" spans="1:7">
      <c r="A1825" t="s">
        <v>9041</v>
      </c>
      <c r="B1825" t="s">
        <v>9042</v>
      </c>
      <c r="C1825" t="s">
        <v>10873</v>
      </c>
      <c r="F1825" t="s">
        <v>6</v>
      </c>
      <c r="G1825" t="s">
        <v>3745</v>
      </c>
    </row>
    <row r="1826" spans="1:7">
      <c r="A1826" t="s">
        <v>9041</v>
      </c>
      <c r="B1826" t="s">
        <v>9042</v>
      </c>
      <c r="C1826" t="s">
        <v>10874</v>
      </c>
      <c r="F1826" t="s">
        <v>6</v>
      </c>
      <c r="G1826" t="s">
        <v>3746</v>
      </c>
    </row>
    <row r="1827" spans="1:7">
      <c r="A1827" t="s">
        <v>9041</v>
      </c>
      <c r="B1827" t="s">
        <v>9042</v>
      </c>
      <c r="C1827" t="s">
        <v>10875</v>
      </c>
      <c r="F1827" t="s">
        <v>6</v>
      </c>
      <c r="G1827" t="s">
        <v>3747</v>
      </c>
    </row>
    <row r="1828" spans="1:7">
      <c r="A1828" t="s">
        <v>9041</v>
      </c>
      <c r="B1828" t="s">
        <v>9042</v>
      </c>
      <c r="C1828" t="s">
        <v>10876</v>
      </c>
      <c r="F1828" t="s">
        <v>6</v>
      </c>
      <c r="G1828" t="s">
        <v>3748</v>
      </c>
    </row>
    <row r="1829" spans="1:7">
      <c r="A1829" t="s">
        <v>9041</v>
      </c>
      <c r="B1829" t="s">
        <v>9042</v>
      </c>
      <c r="C1829" t="s">
        <v>10877</v>
      </c>
      <c r="F1829" t="s">
        <v>6</v>
      </c>
      <c r="G1829" t="s">
        <v>3749</v>
      </c>
    </row>
    <row r="1830" spans="1:7">
      <c r="A1830" t="s">
        <v>9041</v>
      </c>
      <c r="B1830" t="s">
        <v>9042</v>
      </c>
      <c r="C1830" t="s">
        <v>10878</v>
      </c>
      <c r="F1830" t="s">
        <v>6</v>
      </c>
      <c r="G1830" t="s">
        <v>3750</v>
      </c>
    </row>
    <row r="1831" spans="1:7">
      <c r="A1831" t="s">
        <v>9041</v>
      </c>
      <c r="B1831" t="s">
        <v>9042</v>
      </c>
      <c r="C1831" t="s">
        <v>10879</v>
      </c>
      <c r="F1831" t="s">
        <v>6</v>
      </c>
      <c r="G1831" t="s">
        <v>3751</v>
      </c>
    </row>
    <row r="1832" spans="1:7">
      <c r="A1832" t="s">
        <v>9041</v>
      </c>
      <c r="B1832" t="s">
        <v>9042</v>
      </c>
      <c r="C1832" t="s">
        <v>10880</v>
      </c>
      <c r="F1832" t="s">
        <v>6</v>
      </c>
      <c r="G1832" t="s">
        <v>3752</v>
      </c>
    </row>
    <row r="1833" spans="1:7">
      <c r="A1833" t="s">
        <v>9041</v>
      </c>
      <c r="B1833" t="s">
        <v>9042</v>
      </c>
      <c r="C1833" t="s">
        <v>10881</v>
      </c>
      <c r="F1833" t="s">
        <v>6</v>
      </c>
      <c r="G1833" t="s">
        <v>3753</v>
      </c>
    </row>
    <row r="1834" spans="1:7">
      <c r="A1834" t="s">
        <v>9041</v>
      </c>
      <c r="B1834" t="s">
        <v>9042</v>
      </c>
      <c r="C1834" t="s">
        <v>10882</v>
      </c>
      <c r="F1834" t="s">
        <v>6</v>
      </c>
      <c r="G1834" t="s">
        <v>3754</v>
      </c>
    </row>
    <row r="1835" spans="1:7">
      <c r="A1835" t="s">
        <v>9041</v>
      </c>
      <c r="B1835" t="s">
        <v>9042</v>
      </c>
      <c r="C1835" t="s">
        <v>10883</v>
      </c>
      <c r="F1835" t="s">
        <v>6</v>
      </c>
      <c r="G1835" t="s">
        <v>3755</v>
      </c>
    </row>
    <row r="1836" spans="1:7">
      <c r="A1836" t="s">
        <v>9041</v>
      </c>
      <c r="B1836" t="s">
        <v>9042</v>
      </c>
      <c r="C1836" t="s">
        <v>10884</v>
      </c>
      <c r="F1836" t="s">
        <v>6</v>
      </c>
      <c r="G1836" t="s">
        <v>3756</v>
      </c>
    </row>
    <row r="1837" spans="1:7">
      <c r="A1837" t="s">
        <v>9041</v>
      </c>
      <c r="B1837" t="s">
        <v>9042</v>
      </c>
      <c r="C1837" t="s">
        <v>10885</v>
      </c>
      <c r="F1837" t="s">
        <v>6</v>
      </c>
      <c r="G1837" t="s">
        <v>3757</v>
      </c>
    </row>
    <row r="1838" spans="1:7">
      <c r="A1838" t="s">
        <v>9041</v>
      </c>
      <c r="B1838" t="s">
        <v>9042</v>
      </c>
      <c r="C1838" t="s">
        <v>10886</v>
      </c>
      <c r="F1838" t="s">
        <v>6</v>
      </c>
      <c r="G1838" t="s">
        <v>3758</v>
      </c>
    </row>
    <row r="1839" spans="1:7">
      <c r="A1839" t="s">
        <v>9041</v>
      </c>
      <c r="B1839" t="s">
        <v>9042</v>
      </c>
      <c r="C1839" t="s">
        <v>10887</v>
      </c>
      <c r="F1839" t="s">
        <v>6</v>
      </c>
      <c r="G1839" t="s">
        <v>3759</v>
      </c>
    </row>
    <row r="1840" spans="1:7">
      <c r="A1840" t="s">
        <v>9041</v>
      </c>
      <c r="B1840" t="s">
        <v>9042</v>
      </c>
      <c r="C1840" t="s">
        <v>10888</v>
      </c>
      <c r="F1840" t="s">
        <v>6</v>
      </c>
      <c r="G1840" t="s">
        <v>3760</v>
      </c>
    </row>
    <row r="1841" spans="1:7">
      <c r="A1841" t="s">
        <v>9041</v>
      </c>
      <c r="B1841" t="s">
        <v>9042</v>
      </c>
      <c r="C1841" t="s">
        <v>10889</v>
      </c>
      <c r="F1841" t="s">
        <v>6</v>
      </c>
      <c r="G1841" t="s">
        <v>3761</v>
      </c>
    </row>
    <row r="1842" spans="1:7">
      <c r="A1842" t="s">
        <v>9041</v>
      </c>
      <c r="B1842" t="s">
        <v>9042</v>
      </c>
      <c r="C1842" t="s">
        <v>10890</v>
      </c>
      <c r="F1842" t="s">
        <v>6</v>
      </c>
      <c r="G1842" t="s">
        <v>3762</v>
      </c>
    </row>
    <row r="1843" spans="1:7">
      <c r="A1843" t="s">
        <v>9041</v>
      </c>
      <c r="B1843" t="s">
        <v>9042</v>
      </c>
      <c r="C1843" t="s">
        <v>10891</v>
      </c>
      <c r="F1843" t="s">
        <v>6</v>
      </c>
      <c r="G1843" t="s">
        <v>3763</v>
      </c>
    </row>
    <row r="1844" spans="1:7">
      <c r="A1844" t="s">
        <v>9041</v>
      </c>
      <c r="B1844" t="s">
        <v>9042</v>
      </c>
      <c r="C1844" t="s">
        <v>10892</v>
      </c>
      <c r="F1844" t="s">
        <v>6</v>
      </c>
      <c r="G1844" t="s">
        <v>3764</v>
      </c>
    </row>
    <row r="1845" spans="1:7">
      <c r="A1845" t="s">
        <v>9041</v>
      </c>
      <c r="B1845" t="s">
        <v>9042</v>
      </c>
      <c r="C1845" t="s">
        <v>10893</v>
      </c>
      <c r="F1845" t="s">
        <v>6</v>
      </c>
      <c r="G1845" t="s">
        <v>3765</v>
      </c>
    </row>
    <row r="1846" spans="1:7">
      <c r="A1846" t="s">
        <v>9041</v>
      </c>
      <c r="B1846" t="s">
        <v>9042</v>
      </c>
      <c r="C1846" t="s">
        <v>10894</v>
      </c>
      <c r="F1846" t="s">
        <v>6</v>
      </c>
      <c r="G1846" t="s">
        <v>3766</v>
      </c>
    </row>
    <row r="1847" spans="1:7">
      <c r="A1847" t="s">
        <v>9041</v>
      </c>
      <c r="B1847" t="s">
        <v>9042</v>
      </c>
      <c r="C1847" t="s">
        <v>10895</v>
      </c>
      <c r="F1847" t="s">
        <v>6</v>
      </c>
      <c r="G1847" t="s">
        <v>3767</v>
      </c>
    </row>
    <row r="1848" spans="1:7">
      <c r="A1848" t="s">
        <v>9041</v>
      </c>
      <c r="B1848" t="s">
        <v>9042</v>
      </c>
      <c r="C1848" t="s">
        <v>10896</v>
      </c>
      <c r="F1848" t="s">
        <v>6</v>
      </c>
      <c r="G1848" t="s">
        <v>3768</v>
      </c>
    </row>
    <row r="1849" spans="1:7">
      <c r="A1849" t="s">
        <v>9041</v>
      </c>
      <c r="B1849" t="s">
        <v>9042</v>
      </c>
      <c r="C1849" t="s">
        <v>10897</v>
      </c>
      <c r="F1849" t="s">
        <v>6</v>
      </c>
      <c r="G1849" t="s">
        <v>3769</v>
      </c>
    </row>
    <row r="1850" spans="1:7">
      <c r="A1850" t="s">
        <v>9041</v>
      </c>
      <c r="B1850" t="s">
        <v>9042</v>
      </c>
      <c r="C1850" t="s">
        <v>10898</v>
      </c>
      <c r="F1850" t="s">
        <v>6</v>
      </c>
      <c r="G1850" t="s">
        <v>3770</v>
      </c>
    </row>
    <row r="1851" spans="1:7">
      <c r="A1851" t="s">
        <v>9041</v>
      </c>
      <c r="B1851" t="s">
        <v>9042</v>
      </c>
      <c r="C1851" t="s">
        <v>10899</v>
      </c>
      <c r="F1851" t="s">
        <v>6</v>
      </c>
      <c r="G1851" t="s">
        <v>3771</v>
      </c>
    </row>
    <row r="1852" spans="1:7">
      <c r="A1852" t="s">
        <v>9041</v>
      </c>
      <c r="B1852" t="s">
        <v>9042</v>
      </c>
      <c r="C1852" t="s">
        <v>10900</v>
      </c>
      <c r="F1852" t="s">
        <v>6</v>
      </c>
      <c r="G1852" t="s">
        <v>3772</v>
      </c>
    </row>
    <row r="1853" spans="1:7">
      <c r="A1853" t="s">
        <v>9041</v>
      </c>
      <c r="B1853" t="s">
        <v>9042</v>
      </c>
      <c r="C1853" t="s">
        <v>10901</v>
      </c>
      <c r="F1853" t="s">
        <v>6</v>
      </c>
      <c r="G1853" t="s">
        <v>3773</v>
      </c>
    </row>
    <row r="1854" spans="1:7">
      <c r="A1854" t="s">
        <v>9041</v>
      </c>
      <c r="B1854" t="s">
        <v>9042</v>
      </c>
      <c r="C1854" t="s">
        <v>10902</v>
      </c>
      <c r="F1854" t="s">
        <v>6</v>
      </c>
      <c r="G1854" t="s">
        <v>3774</v>
      </c>
    </row>
    <row r="1855" spans="1:7">
      <c r="A1855" t="s">
        <v>9041</v>
      </c>
      <c r="B1855" t="s">
        <v>9042</v>
      </c>
      <c r="C1855" t="s">
        <v>10903</v>
      </c>
      <c r="F1855" t="s">
        <v>6</v>
      </c>
      <c r="G1855" t="s">
        <v>3775</v>
      </c>
    </row>
    <row r="1856" spans="1:7">
      <c r="A1856" t="s">
        <v>9041</v>
      </c>
      <c r="B1856" t="s">
        <v>9042</v>
      </c>
      <c r="C1856" t="s">
        <v>10904</v>
      </c>
      <c r="F1856" t="s">
        <v>6</v>
      </c>
      <c r="G1856" t="s">
        <v>3776</v>
      </c>
    </row>
    <row r="1857" spans="1:7">
      <c r="A1857" t="s">
        <v>9041</v>
      </c>
      <c r="B1857" t="s">
        <v>9042</v>
      </c>
      <c r="C1857" t="s">
        <v>10905</v>
      </c>
      <c r="F1857" t="s">
        <v>6</v>
      </c>
      <c r="G1857" t="s">
        <v>3777</v>
      </c>
    </row>
    <row r="1858" spans="1:7">
      <c r="A1858" t="s">
        <v>9041</v>
      </c>
      <c r="B1858" t="s">
        <v>9042</v>
      </c>
      <c r="C1858" t="s">
        <v>10906</v>
      </c>
      <c r="F1858" t="s">
        <v>6</v>
      </c>
      <c r="G1858" t="s">
        <v>3778</v>
      </c>
    </row>
    <row r="1859" spans="1:7">
      <c r="A1859" t="s">
        <v>9041</v>
      </c>
      <c r="B1859" t="s">
        <v>9042</v>
      </c>
      <c r="C1859" t="s">
        <v>10907</v>
      </c>
      <c r="F1859" t="s">
        <v>6</v>
      </c>
      <c r="G1859" t="s">
        <v>3779</v>
      </c>
    </row>
    <row r="1860" spans="1:7">
      <c r="A1860" t="s">
        <v>9041</v>
      </c>
      <c r="B1860" t="s">
        <v>9042</v>
      </c>
      <c r="C1860" t="s">
        <v>10908</v>
      </c>
      <c r="F1860" t="s">
        <v>6</v>
      </c>
      <c r="G1860" t="s">
        <v>3780</v>
      </c>
    </row>
    <row r="1861" spans="1:7">
      <c r="A1861" t="s">
        <v>9041</v>
      </c>
      <c r="B1861" t="s">
        <v>9042</v>
      </c>
      <c r="C1861" t="s">
        <v>10909</v>
      </c>
      <c r="F1861" t="s">
        <v>6</v>
      </c>
      <c r="G1861" t="s">
        <v>3781</v>
      </c>
    </row>
    <row r="1862" spans="1:7">
      <c r="A1862" t="s">
        <v>9041</v>
      </c>
      <c r="B1862" t="s">
        <v>9042</v>
      </c>
      <c r="C1862" t="s">
        <v>10910</v>
      </c>
      <c r="F1862" t="s">
        <v>6</v>
      </c>
      <c r="G1862" t="s">
        <v>3782</v>
      </c>
    </row>
    <row r="1863" spans="1:7">
      <c r="A1863" t="s">
        <v>9041</v>
      </c>
      <c r="B1863" t="s">
        <v>9042</v>
      </c>
      <c r="C1863" t="s">
        <v>10911</v>
      </c>
      <c r="F1863" t="s">
        <v>6</v>
      </c>
      <c r="G1863" t="s">
        <v>3783</v>
      </c>
    </row>
    <row r="1864" spans="1:7">
      <c r="A1864" t="s">
        <v>9041</v>
      </c>
      <c r="B1864" t="s">
        <v>9042</v>
      </c>
      <c r="C1864" t="s">
        <v>10912</v>
      </c>
      <c r="F1864" t="s">
        <v>6</v>
      </c>
      <c r="G1864" t="s">
        <v>3784</v>
      </c>
    </row>
    <row r="1865" spans="1:7">
      <c r="A1865" t="s">
        <v>9041</v>
      </c>
      <c r="B1865" t="s">
        <v>9042</v>
      </c>
      <c r="C1865" t="s">
        <v>10913</v>
      </c>
      <c r="F1865" t="s">
        <v>6</v>
      </c>
      <c r="G1865" t="s">
        <v>3785</v>
      </c>
    </row>
    <row r="1866" spans="1:7">
      <c r="A1866" t="s">
        <v>9041</v>
      </c>
      <c r="B1866" t="s">
        <v>9042</v>
      </c>
      <c r="C1866" t="s">
        <v>10914</v>
      </c>
      <c r="F1866" t="s">
        <v>6</v>
      </c>
      <c r="G1866" t="s">
        <v>3786</v>
      </c>
    </row>
    <row r="1867" spans="1:7">
      <c r="A1867" t="s">
        <v>9041</v>
      </c>
      <c r="B1867" t="s">
        <v>9042</v>
      </c>
      <c r="C1867" t="s">
        <v>10915</v>
      </c>
      <c r="F1867" t="s">
        <v>6</v>
      </c>
      <c r="G1867" t="s">
        <v>3787</v>
      </c>
    </row>
    <row r="1868" spans="1:7">
      <c r="A1868" t="s">
        <v>9041</v>
      </c>
      <c r="B1868" t="s">
        <v>9042</v>
      </c>
      <c r="C1868" t="s">
        <v>10916</v>
      </c>
      <c r="F1868" t="s">
        <v>6</v>
      </c>
      <c r="G1868" t="s">
        <v>3788</v>
      </c>
    </row>
    <row r="1869" spans="1:7">
      <c r="A1869" t="s">
        <v>9041</v>
      </c>
      <c r="B1869" t="s">
        <v>9042</v>
      </c>
      <c r="C1869" t="s">
        <v>10917</v>
      </c>
      <c r="F1869" t="s">
        <v>6</v>
      </c>
      <c r="G1869" t="s">
        <v>3789</v>
      </c>
    </row>
    <row r="1870" spans="1:7">
      <c r="A1870" t="s">
        <v>9041</v>
      </c>
      <c r="B1870" t="s">
        <v>9042</v>
      </c>
      <c r="C1870" t="s">
        <v>10918</v>
      </c>
      <c r="F1870" t="s">
        <v>6</v>
      </c>
      <c r="G1870" t="s">
        <v>3790</v>
      </c>
    </row>
    <row r="1871" spans="1:7">
      <c r="A1871" t="s">
        <v>9041</v>
      </c>
      <c r="B1871" t="s">
        <v>9042</v>
      </c>
      <c r="C1871" t="s">
        <v>10919</v>
      </c>
      <c r="F1871" t="s">
        <v>6</v>
      </c>
      <c r="G1871" t="s">
        <v>3791</v>
      </c>
    </row>
    <row r="1872" spans="1:7">
      <c r="A1872" t="s">
        <v>9041</v>
      </c>
      <c r="B1872" t="s">
        <v>9042</v>
      </c>
      <c r="C1872" t="s">
        <v>10920</v>
      </c>
      <c r="F1872" t="s">
        <v>6</v>
      </c>
      <c r="G1872" t="s">
        <v>3792</v>
      </c>
    </row>
    <row r="1873" spans="1:7">
      <c r="A1873" t="s">
        <v>9041</v>
      </c>
      <c r="B1873" t="s">
        <v>9042</v>
      </c>
      <c r="C1873" t="s">
        <v>10921</v>
      </c>
      <c r="F1873" t="s">
        <v>6</v>
      </c>
      <c r="G1873" t="s">
        <v>3793</v>
      </c>
    </row>
    <row r="1874" spans="1:7">
      <c r="A1874" t="s">
        <v>9041</v>
      </c>
      <c r="B1874" t="s">
        <v>9042</v>
      </c>
      <c r="C1874" t="s">
        <v>10922</v>
      </c>
      <c r="F1874" t="s">
        <v>6</v>
      </c>
      <c r="G1874" t="s">
        <v>3795</v>
      </c>
    </row>
    <row r="1875" spans="1:7">
      <c r="A1875" t="s">
        <v>9041</v>
      </c>
      <c r="B1875" t="s">
        <v>9042</v>
      </c>
      <c r="C1875" t="s">
        <v>10923</v>
      </c>
      <c r="F1875" t="s">
        <v>6</v>
      </c>
      <c r="G1875" t="s">
        <v>3796</v>
      </c>
    </row>
    <row r="1876" spans="1:7">
      <c r="A1876" t="s">
        <v>9041</v>
      </c>
      <c r="B1876" t="s">
        <v>9042</v>
      </c>
      <c r="C1876" t="s">
        <v>10924</v>
      </c>
      <c r="F1876" t="s">
        <v>6</v>
      </c>
      <c r="G1876" t="s">
        <v>3797</v>
      </c>
    </row>
    <row r="1877" spans="1:7">
      <c r="A1877" t="s">
        <v>9041</v>
      </c>
      <c r="B1877" t="s">
        <v>9042</v>
      </c>
      <c r="C1877" t="s">
        <v>10925</v>
      </c>
      <c r="F1877" t="s">
        <v>6</v>
      </c>
      <c r="G1877" t="s">
        <v>3798</v>
      </c>
    </row>
    <row r="1878" spans="1:7">
      <c r="A1878" t="s">
        <v>9041</v>
      </c>
      <c r="B1878" t="s">
        <v>9042</v>
      </c>
      <c r="C1878" t="s">
        <v>10926</v>
      </c>
      <c r="F1878" t="s">
        <v>6</v>
      </c>
      <c r="G1878" t="s">
        <v>3800</v>
      </c>
    </row>
    <row r="1879" spans="1:7">
      <c r="A1879" t="s">
        <v>9041</v>
      </c>
      <c r="B1879" t="s">
        <v>9042</v>
      </c>
      <c r="C1879" t="s">
        <v>10927</v>
      </c>
      <c r="F1879" t="s">
        <v>6</v>
      </c>
      <c r="G1879" t="s">
        <v>3801</v>
      </c>
    </row>
    <row r="1880" spans="1:7">
      <c r="A1880" t="s">
        <v>9041</v>
      </c>
      <c r="B1880" t="s">
        <v>9042</v>
      </c>
      <c r="C1880" t="s">
        <v>10928</v>
      </c>
      <c r="F1880" t="s">
        <v>6</v>
      </c>
      <c r="G1880" t="s">
        <v>3802</v>
      </c>
    </row>
    <row r="1881" spans="1:7">
      <c r="A1881" t="s">
        <v>9041</v>
      </c>
      <c r="B1881" t="s">
        <v>9042</v>
      </c>
      <c r="C1881" t="s">
        <v>10929</v>
      </c>
      <c r="F1881" t="s">
        <v>6</v>
      </c>
      <c r="G1881" t="s">
        <v>3803</v>
      </c>
    </row>
    <row r="1882" spans="1:7">
      <c r="A1882" t="s">
        <v>9041</v>
      </c>
      <c r="B1882" t="s">
        <v>9042</v>
      </c>
      <c r="C1882" t="s">
        <v>10930</v>
      </c>
      <c r="F1882" t="s">
        <v>6</v>
      </c>
      <c r="G1882" t="s">
        <v>3804</v>
      </c>
    </row>
    <row r="1883" spans="1:7">
      <c r="A1883" t="s">
        <v>9041</v>
      </c>
      <c r="B1883" t="s">
        <v>9042</v>
      </c>
      <c r="C1883" t="s">
        <v>10931</v>
      </c>
      <c r="F1883" t="s">
        <v>6</v>
      </c>
      <c r="G1883" t="s">
        <v>3805</v>
      </c>
    </row>
    <row r="1884" spans="1:7">
      <c r="A1884" t="s">
        <v>9041</v>
      </c>
      <c r="B1884" t="s">
        <v>9042</v>
      </c>
      <c r="C1884" t="s">
        <v>10932</v>
      </c>
      <c r="F1884" t="s">
        <v>6</v>
      </c>
      <c r="G1884" t="s">
        <v>3807</v>
      </c>
    </row>
    <row r="1885" spans="1:7">
      <c r="A1885" t="s">
        <v>9041</v>
      </c>
      <c r="B1885" t="s">
        <v>9042</v>
      </c>
      <c r="C1885" t="s">
        <v>10933</v>
      </c>
      <c r="F1885" t="s">
        <v>6</v>
      </c>
      <c r="G1885" t="s">
        <v>3808</v>
      </c>
    </row>
    <row r="1886" spans="1:7">
      <c r="A1886" t="s">
        <v>9041</v>
      </c>
      <c r="B1886" t="s">
        <v>9042</v>
      </c>
      <c r="C1886" t="s">
        <v>10934</v>
      </c>
      <c r="F1886" t="s">
        <v>6</v>
      </c>
      <c r="G1886" t="s">
        <v>3809</v>
      </c>
    </row>
    <row r="1887" spans="1:7">
      <c r="A1887" t="s">
        <v>9041</v>
      </c>
      <c r="B1887" t="s">
        <v>9042</v>
      </c>
      <c r="C1887" t="s">
        <v>10935</v>
      </c>
      <c r="F1887" t="s">
        <v>6</v>
      </c>
      <c r="G1887" t="s">
        <v>3810</v>
      </c>
    </row>
    <row r="1888" spans="1:7">
      <c r="A1888" t="s">
        <v>9041</v>
      </c>
      <c r="B1888" t="s">
        <v>9042</v>
      </c>
      <c r="C1888" t="s">
        <v>10936</v>
      </c>
      <c r="F1888" t="s">
        <v>6</v>
      </c>
      <c r="G1888" t="s">
        <v>3811</v>
      </c>
    </row>
    <row r="1889" spans="1:7">
      <c r="A1889" t="s">
        <v>9041</v>
      </c>
      <c r="B1889" t="s">
        <v>9042</v>
      </c>
      <c r="C1889" t="s">
        <v>10937</v>
      </c>
      <c r="F1889" t="s">
        <v>6</v>
      </c>
      <c r="G1889" t="s">
        <v>3812</v>
      </c>
    </row>
    <row r="1890" spans="1:7">
      <c r="A1890" t="s">
        <v>9041</v>
      </c>
      <c r="B1890" t="s">
        <v>9042</v>
      </c>
      <c r="C1890" t="s">
        <v>10938</v>
      </c>
      <c r="F1890" t="s">
        <v>6</v>
      </c>
      <c r="G1890" t="s">
        <v>3813</v>
      </c>
    </row>
    <row r="1891" spans="1:7">
      <c r="A1891" t="s">
        <v>9041</v>
      </c>
      <c r="B1891" t="s">
        <v>9042</v>
      </c>
      <c r="C1891" t="s">
        <v>10939</v>
      </c>
      <c r="F1891" t="s">
        <v>6</v>
      </c>
      <c r="G1891" t="s">
        <v>3814</v>
      </c>
    </row>
    <row r="1892" spans="1:7">
      <c r="A1892" t="s">
        <v>9041</v>
      </c>
      <c r="B1892" t="s">
        <v>9042</v>
      </c>
      <c r="C1892" t="s">
        <v>10940</v>
      </c>
      <c r="F1892" t="s">
        <v>6</v>
      </c>
      <c r="G1892" t="s">
        <v>3815</v>
      </c>
    </row>
    <row r="1893" spans="1:7">
      <c r="A1893" t="s">
        <v>9041</v>
      </c>
      <c r="B1893" t="s">
        <v>9042</v>
      </c>
      <c r="C1893" t="s">
        <v>10941</v>
      </c>
      <c r="F1893" t="s">
        <v>6</v>
      </c>
      <c r="G1893" t="s">
        <v>3816</v>
      </c>
    </row>
    <row r="1894" spans="1:7">
      <c r="A1894" t="s">
        <v>9041</v>
      </c>
      <c r="B1894" t="s">
        <v>9042</v>
      </c>
      <c r="C1894" t="s">
        <v>10942</v>
      </c>
      <c r="F1894" t="s">
        <v>6</v>
      </c>
      <c r="G1894" t="s">
        <v>3817</v>
      </c>
    </row>
    <row r="1895" spans="1:7">
      <c r="A1895" t="s">
        <v>9041</v>
      </c>
      <c r="B1895" t="s">
        <v>9042</v>
      </c>
      <c r="C1895" t="s">
        <v>10943</v>
      </c>
      <c r="F1895" t="s">
        <v>6</v>
      </c>
      <c r="G1895" t="s">
        <v>3818</v>
      </c>
    </row>
    <row r="1896" spans="1:7">
      <c r="A1896" t="s">
        <v>9041</v>
      </c>
      <c r="B1896" t="s">
        <v>9042</v>
      </c>
      <c r="C1896" t="s">
        <v>10944</v>
      </c>
      <c r="F1896" t="s">
        <v>6</v>
      </c>
      <c r="G1896" t="s">
        <v>3819</v>
      </c>
    </row>
    <row r="1897" spans="1:7">
      <c r="A1897" t="s">
        <v>9041</v>
      </c>
      <c r="B1897" t="s">
        <v>9042</v>
      </c>
      <c r="C1897" t="s">
        <v>10945</v>
      </c>
      <c r="F1897" t="s">
        <v>6</v>
      </c>
      <c r="G1897" t="s">
        <v>3820</v>
      </c>
    </row>
    <row r="1898" spans="1:7">
      <c r="A1898" t="s">
        <v>9041</v>
      </c>
      <c r="B1898" t="s">
        <v>9042</v>
      </c>
      <c r="C1898" t="s">
        <v>10946</v>
      </c>
      <c r="F1898" t="s">
        <v>6</v>
      </c>
      <c r="G1898" t="s">
        <v>3821</v>
      </c>
    </row>
    <row r="1899" spans="1:7">
      <c r="A1899" t="s">
        <v>9041</v>
      </c>
      <c r="B1899" t="s">
        <v>9042</v>
      </c>
      <c r="C1899" t="s">
        <v>10947</v>
      </c>
      <c r="F1899" t="s">
        <v>6</v>
      </c>
      <c r="G1899" t="s">
        <v>3822</v>
      </c>
    </row>
    <row r="1900" spans="1:7">
      <c r="A1900" t="s">
        <v>9041</v>
      </c>
      <c r="B1900" t="s">
        <v>9042</v>
      </c>
      <c r="C1900" t="s">
        <v>10948</v>
      </c>
      <c r="F1900" t="s">
        <v>6</v>
      </c>
      <c r="G1900" t="s">
        <v>3823</v>
      </c>
    </row>
    <row r="1901" spans="1:7">
      <c r="A1901" t="s">
        <v>9041</v>
      </c>
      <c r="B1901" t="s">
        <v>9042</v>
      </c>
      <c r="C1901" t="s">
        <v>10949</v>
      </c>
      <c r="F1901" t="s">
        <v>6</v>
      </c>
      <c r="G1901" t="s">
        <v>3825</v>
      </c>
    </row>
    <row r="1902" spans="1:7">
      <c r="A1902" t="s">
        <v>9041</v>
      </c>
      <c r="B1902" t="s">
        <v>9042</v>
      </c>
      <c r="C1902" t="s">
        <v>10950</v>
      </c>
      <c r="F1902" t="s">
        <v>6</v>
      </c>
      <c r="G1902" t="s">
        <v>3827</v>
      </c>
    </row>
    <row r="1903" spans="1:7">
      <c r="A1903" t="s">
        <v>9041</v>
      </c>
      <c r="B1903" t="s">
        <v>9042</v>
      </c>
      <c r="C1903" t="s">
        <v>10951</v>
      </c>
      <c r="F1903" t="s">
        <v>6</v>
      </c>
      <c r="G1903" t="s">
        <v>3828</v>
      </c>
    </row>
    <row r="1904" spans="1:7">
      <c r="A1904" t="s">
        <v>9041</v>
      </c>
      <c r="B1904" t="s">
        <v>9042</v>
      </c>
      <c r="C1904" t="s">
        <v>10952</v>
      </c>
      <c r="F1904" t="s">
        <v>6</v>
      </c>
      <c r="G1904" t="s">
        <v>3832</v>
      </c>
    </row>
    <row r="1905" spans="1:7">
      <c r="A1905" t="s">
        <v>9041</v>
      </c>
      <c r="B1905" t="s">
        <v>9042</v>
      </c>
      <c r="C1905" t="s">
        <v>10953</v>
      </c>
      <c r="F1905" t="s">
        <v>6</v>
      </c>
      <c r="G1905" t="s">
        <v>3834</v>
      </c>
    </row>
    <row r="1906" spans="1:7">
      <c r="A1906" t="s">
        <v>9041</v>
      </c>
      <c r="B1906" t="s">
        <v>9042</v>
      </c>
      <c r="C1906" t="s">
        <v>10954</v>
      </c>
      <c r="F1906" t="s">
        <v>6</v>
      </c>
      <c r="G1906" t="s">
        <v>3835</v>
      </c>
    </row>
    <row r="1907" spans="1:7">
      <c r="A1907" t="s">
        <v>9041</v>
      </c>
      <c r="B1907" t="s">
        <v>9042</v>
      </c>
      <c r="C1907" t="s">
        <v>10955</v>
      </c>
      <c r="F1907" t="s">
        <v>6</v>
      </c>
      <c r="G1907" t="s">
        <v>3837</v>
      </c>
    </row>
    <row r="1908" spans="1:7">
      <c r="A1908" t="s">
        <v>9041</v>
      </c>
      <c r="B1908" t="s">
        <v>9042</v>
      </c>
      <c r="C1908" t="s">
        <v>10956</v>
      </c>
      <c r="F1908" t="s">
        <v>6</v>
      </c>
      <c r="G1908" t="s">
        <v>3840</v>
      </c>
    </row>
    <row r="1909" spans="1:7">
      <c r="A1909" t="s">
        <v>9041</v>
      </c>
      <c r="B1909" t="s">
        <v>9042</v>
      </c>
      <c r="C1909" t="s">
        <v>10957</v>
      </c>
      <c r="F1909" t="s">
        <v>6</v>
      </c>
      <c r="G1909" t="s">
        <v>3841</v>
      </c>
    </row>
    <row r="1910" spans="1:7">
      <c r="A1910" t="s">
        <v>9041</v>
      </c>
      <c r="B1910" t="s">
        <v>9042</v>
      </c>
      <c r="C1910" t="s">
        <v>10958</v>
      </c>
      <c r="F1910" t="s">
        <v>6</v>
      </c>
      <c r="G1910" t="s">
        <v>3842</v>
      </c>
    </row>
    <row r="1911" spans="1:7">
      <c r="A1911" t="s">
        <v>9041</v>
      </c>
      <c r="B1911" t="s">
        <v>9042</v>
      </c>
      <c r="C1911" t="s">
        <v>10959</v>
      </c>
      <c r="F1911" t="s">
        <v>6</v>
      </c>
      <c r="G1911" t="s">
        <v>4172</v>
      </c>
    </row>
    <row r="1912" spans="1:7">
      <c r="A1912" t="s">
        <v>9041</v>
      </c>
      <c r="B1912" t="s">
        <v>9042</v>
      </c>
      <c r="C1912" t="s">
        <v>10960</v>
      </c>
      <c r="F1912" t="s">
        <v>6</v>
      </c>
      <c r="G1912" t="s">
        <v>4174</v>
      </c>
    </row>
    <row r="1913" spans="1:7">
      <c r="A1913" t="s">
        <v>9041</v>
      </c>
      <c r="B1913" t="s">
        <v>9042</v>
      </c>
      <c r="C1913" t="s">
        <v>10961</v>
      </c>
      <c r="F1913" t="s">
        <v>6</v>
      </c>
      <c r="G1913" t="s">
        <v>4175</v>
      </c>
    </row>
    <row r="1914" spans="1:7">
      <c r="A1914" t="s">
        <v>9041</v>
      </c>
      <c r="B1914" t="s">
        <v>9042</v>
      </c>
      <c r="C1914" t="s">
        <v>10962</v>
      </c>
      <c r="F1914" t="s">
        <v>6</v>
      </c>
      <c r="G1914" t="s">
        <v>4176</v>
      </c>
    </row>
    <row r="1915" spans="1:7">
      <c r="A1915" t="s">
        <v>9041</v>
      </c>
      <c r="B1915" t="s">
        <v>9042</v>
      </c>
      <c r="C1915" t="s">
        <v>10963</v>
      </c>
      <c r="F1915" t="s">
        <v>6</v>
      </c>
      <c r="G1915" t="s">
        <v>4177</v>
      </c>
    </row>
    <row r="1916" spans="1:7">
      <c r="A1916" t="s">
        <v>9041</v>
      </c>
      <c r="B1916" t="s">
        <v>9042</v>
      </c>
      <c r="C1916" t="s">
        <v>10964</v>
      </c>
      <c r="F1916" t="s">
        <v>6</v>
      </c>
      <c r="G1916" t="s">
        <v>4178</v>
      </c>
    </row>
    <row r="1917" spans="1:7">
      <c r="A1917" t="s">
        <v>9041</v>
      </c>
      <c r="B1917" t="s">
        <v>9042</v>
      </c>
      <c r="C1917" t="s">
        <v>10965</v>
      </c>
      <c r="F1917" t="s">
        <v>6</v>
      </c>
      <c r="G1917" t="s">
        <v>4179</v>
      </c>
    </row>
    <row r="1918" spans="1:7">
      <c r="A1918" t="s">
        <v>9041</v>
      </c>
      <c r="B1918" t="s">
        <v>9042</v>
      </c>
      <c r="C1918" t="s">
        <v>10966</v>
      </c>
      <c r="F1918" t="s">
        <v>6</v>
      </c>
      <c r="G1918" t="s">
        <v>4181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Master</vt:lpstr>
      <vt:lpstr>Custom Items</vt:lpstr>
      <vt:lpstr>Pivot</vt:lpstr>
      <vt:lpstr>Setup</vt:lpstr>
      <vt:lpstr>Allocation Thresholds</vt:lpstr>
      <vt:lpstr>Fanatics</vt:lpstr>
      <vt:lpstr>Target</vt:lpstr>
      <vt:lpstr>Groupon</vt:lpstr>
      <vt:lpstr>Belk</vt:lpstr>
      <vt:lpstr>Fanatics Item Update</vt:lpstr>
      <vt:lpstr>Fanatics Checkscript</vt:lpstr>
      <vt:lpstr>Target Checkscript</vt:lpstr>
      <vt:lpstr>Setup!Print_Area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Josh Last</dc:creator>
  <cp:keywords/>
  <dc:description/>
  <cp:lastModifiedBy>Windows User</cp:lastModifiedBy>
  <cp:revision/>
  <dcterms:created xsi:type="dcterms:W3CDTF">2019-11-17T20:02:24Z</dcterms:created>
  <dcterms:modified xsi:type="dcterms:W3CDTF">2024-08-11T20:22:10Z</dcterms:modified>
  <cp:category/>
  <cp:contentStatus/>
</cp:coreProperties>
</file>